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codeName="ThisWorkbook"/>
  <mc:AlternateContent xmlns:mc="http://schemas.openxmlformats.org/markup-compatibility/2006">
    <mc:Choice Requires="x15">
      <x15ac:absPath xmlns:x15ac="http://schemas.microsoft.com/office/spreadsheetml/2010/11/ac" url="https://konicaminoltaglobal-my.sharepoint.com/personal/99666fkh_konicaminolta_com/Documents/Month Closing Files/Input/"/>
    </mc:Choice>
  </mc:AlternateContent>
  <xr:revisionPtr revIDLastSave="28" documentId="8_{C98F94B8-1DDA-4874-8413-532052AC681B}" xr6:coauthVersionLast="46" xr6:coauthVersionMax="46" xr10:uidLastSave="{77821DB4-AA57-4A1C-BD0E-06ACD2DC9625}"/>
  <bookViews>
    <workbookView xWindow="-120" yWindow="-120" windowWidth="20730" windowHeight="11160" tabRatio="868" activeTab="2" xr2:uid="{00000000-000D-0000-FFFF-FFFF00000000}"/>
  </bookViews>
  <sheets>
    <sheet name="Due Date" sheetId="14" r:id="rId1"/>
    <sheet name="Cost Allocation" sheetId="20" r:id="rId2"/>
    <sheet name="PL,HC,INV" sheetId="2" r:id="rId3"/>
    <sheet name="Purchase" sheetId="12" r:id="rId4"/>
    <sheet name="Definition" sheetId="6" r:id="rId5"/>
    <sheet name="Confirmation Sheet(optional)" sheetId="11" r:id="rId6"/>
    <sheet name="OP" sheetId="19" r:id="rId7"/>
    <sheet name="Previous" sheetId="18" r:id="rId8"/>
    <sheet name="DataSending" sheetId="1" state="hidden" r:id="rId9"/>
    <sheet name="Work1" sheetId="8" state="hidden" r:id="rId10"/>
  </sheets>
  <externalReferences>
    <externalReference r:id="rId11"/>
    <externalReference r:id="rId12"/>
    <externalReference r:id="rId13"/>
  </externalReferences>
  <definedNames>
    <definedName name="_1__123Graph_ACHART_2" localSheetId="1" hidden="1">[1]BV!#REF!</definedName>
    <definedName name="_1__123Graph_ACHART_2" localSheetId="6" hidden="1">[1]BV!#REF!</definedName>
    <definedName name="_1__123Graph_ACHART_2" localSheetId="7" hidden="1">[1]BV!#REF!</definedName>
    <definedName name="_1__123Graph_ACHART_2" hidden="1">[1]BV!#REF!</definedName>
    <definedName name="_16__123Graph_BCHART_2" localSheetId="1" hidden="1">[1]BV!#REF!</definedName>
    <definedName name="_16__123Graph_BCHART_2" localSheetId="6" hidden="1">[1]BV!#REF!</definedName>
    <definedName name="_16__123Graph_BCHART_2" localSheetId="7" hidden="1">[1]BV!#REF!</definedName>
    <definedName name="_16__123Graph_BCHART_2" hidden="1">[1]BV!#REF!</definedName>
    <definedName name="_2__123Graph_BCHART_2" hidden="1">[1]BV!#REF!</definedName>
    <definedName name="_24__123Graph_CCHART_2" hidden="1">[1]BV!#REF!</definedName>
    <definedName name="_3__123Graph_CCHART_2" hidden="1">[1]BV!#REF!</definedName>
    <definedName name="_32__123Graph_LBL_ACHART_2" hidden="1">[1]BV!#REF!</definedName>
    <definedName name="_4__123Graph_LBL_ACHART_2" hidden="1">[1]BV!#REF!</definedName>
    <definedName name="_40__123Graph_LBL_BCHART_2" hidden="1">[1]BV!#REF!</definedName>
    <definedName name="_48__123Graph_LBL_CCHART_2" hidden="1">[1]BV!#REF!</definedName>
    <definedName name="_5__123Graph_LBL_BCHART_2" hidden="1">[1]BV!#REF!</definedName>
    <definedName name="_6__123Graph_LBL_CCHART_2" hidden="1">[1]BV!#REF!</definedName>
    <definedName name="_8__123Graph_ACHART_2" hidden="1">[1]BV!#REF!</definedName>
    <definedName name="_Fill" localSheetId="1" hidden="1">#REF!</definedName>
    <definedName name="_Fill" localSheetId="7" hidden="1">#REF!</definedName>
    <definedName name="_Fill" hidden="1">#REF!</definedName>
    <definedName name="_xlnm._FilterDatabase" localSheetId="8" hidden="1">DataSending!$A$6:$P$670</definedName>
    <definedName name="_xlnm._FilterDatabase" localSheetId="6" hidden="1">OP!$A$7:$X$1017</definedName>
    <definedName name="_xlnm._FilterDatabase" localSheetId="2" hidden="1">'PL,HC,INV'!$A$10:$AH$1094</definedName>
    <definedName name="_xlnm._FilterDatabase" localSheetId="7" hidden="1">Previous!$A$7:$X$1009</definedName>
    <definedName name="_Key1" localSheetId="1" hidden="1">#REF!</definedName>
    <definedName name="_Key1" localSheetId="7" hidden="1">#REF!</definedName>
    <definedName name="_Key1" hidden="1">#REF!</definedName>
    <definedName name="_MatInverse_In" localSheetId="1" hidden="1">#REF!</definedName>
    <definedName name="_MatInverse_In" localSheetId="7" hidden="1">#REF!</definedName>
    <definedName name="_MatInverse_In" hidden="1">#REF!</definedName>
    <definedName name="_MatInverse_Out" localSheetId="1" hidden="1">#REF!</definedName>
    <definedName name="_MatInverse_Out" localSheetId="7" hidden="1">#REF!</definedName>
    <definedName name="_MatInverse_Out" hidden="1">#REF!</definedName>
    <definedName name="_Order1" hidden="1">1</definedName>
    <definedName name="_Sort" localSheetId="1" hidden="1">#REF!</definedName>
    <definedName name="_Sort" localSheetId="7" hidden="1">#REF!</definedName>
    <definedName name="_Sort" hidden="1">#REF!</definedName>
    <definedName name="a" localSheetId="1" hidden="1">#REF!</definedName>
    <definedName name="a" localSheetId="7" hidden="1">#REF!</definedName>
    <definedName name="a" hidden="1">#REF!</definedName>
    <definedName name="abcs" localSheetId="1" hidden="1">#REF!</definedName>
    <definedName name="abcs" localSheetId="7" hidden="1">#REF!</definedName>
    <definedName name="abcs" hidden="1">#REF!</definedName>
    <definedName name="AS2DocOpenMode" hidden="1">"AS2DocumentEdit"</definedName>
    <definedName name="fill2" localSheetId="1" hidden="1">#REF!</definedName>
    <definedName name="fill2" localSheetId="7" hidden="1">#REF!</definedName>
    <definedName name="fill2" hidden="1">#REF!</definedName>
    <definedName name="ppp" localSheetId="1" hidden="1">#REF!</definedName>
    <definedName name="ppp" localSheetId="7" hidden="1">#REF!</definedName>
    <definedName name="ppp" hidden="1">#REF!</definedName>
    <definedName name="Pres" localSheetId="1" hidden="1">{"PR1","pr1",TRUE,"Sch PR-1"}</definedName>
    <definedName name="Pres" localSheetId="6" hidden="1">{"PR1","pr1",TRUE,"Sch PR-1"}</definedName>
    <definedName name="Pres" localSheetId="7" hidden="1">{"PR1","pr1",TRUE,"Sch PR-1"}</definedName>
    <definedName name="Pres" hidden="1">{"PR1","pr1",TRUE,"Sch PR-1"}</definedName>
    <definedName name="SAPBEXdnldView" hidden="1">"0PT0Y8NGKFQOPLJTD8FCV8OLJ"</definedName>
    <definedName name="SAPBEXrevision" hidden="1">4</definedName>
    <definedName name="SAPBEXsysID" hidden="1">"PBW"</definedName>
    <definedName name="SAPBEXwbID" hidden="1">"CU55R5ABAJTISWAHOLWCD1VI8"</definedName>
    <definedName name="test" localSheetId="1" hidden="1">#REF!</definedName>
    <definedName name="test" localSheetId="7" hidden="1">#REF!</definedName>
    <definedName name="test" hidden="1">#REF!</definedName>
    <definedName name="wrn.Aging._.and._.Trend._.Analysis." localSheetId="1" hidden="1">{#N/A,#N/A,FALSE,"Aging Summary";#N/A,#N/A,FALSE,"Ratio Analysis";#N/A,#N/A,FALSE,"Test 120 Day Accts";#N/A,#N/A,FALSE,"Tickmarks"}</definedName>
    <definedName name="wrn.Aging._.and._.Trend._.Analysis." localSheetId="6" hidden="1">{#N/A,#N/A,FALSE,"Aging Summary";#N/A,#N/A,FALSE,"Ratio Analysis";#N/A,#N/A,FALSE,"Test 120 Day Accts";#N/A,#N/A,FALSE,"Tickmarks"}</definedName>
    <definedName name="wrn.Aging._.and._.Trend._.Analysis." localSheetId="7"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Report_PR_1." localSheetId="1" hidden="1">{"PR1","pr1",TRUE,"Sch PR-1"}</definedName>
    <definedName name="wrn.Report_PR_1." localSheetId="6" hidden="1">{"PR1","pr1",TRUE,"Sch PR-1"}</definedName>
    <definedName name="wrn.Report_PR_1." localSheetId="7" hidden="1">{"PR1","pr1",TRUE,"Sch PR-1"}</definedName>
    <definedName name="wrn.Report_PR_1." hidden="1">{"PR1","pr1",TRUE,"Sch PR-1"}</definedName>
    <definedName name="xxx" localSheetId="1" hidden="1">#REF!</definedName>
    <definedName name="xxx" localSheetId="7" hidden="1">#REF!</definedName>
    <definedName name="xxx" hidden="1">#REF!</definedName>
    <definedName name="yyy" localSheetId="1" hidden="1">#REF!</definedName>
    <definedName name="yyy" localSheetId="7" hidden="1">#REF!</definedName>
    <definedName name="yyy" hidden="1">#REF!</definedName>
    <definedName name="Z_09D898E7_ECDC_41A2_AC15_436A8CA85D98_.wvu.FilterData" localSheetId="6" hidden="1">OP!$A$7:$X$1017</definedName>
    <definedName name="Z_2B18A403_65A3_4827_8427_25DCBBA620C4_.wvu.FilterData" localSheetId="6" hidden="1">OP!$A$7:$X$1017</definedName>
    <definedName name="Z_938C2653_9262_48FB_A429_4A3D9ED4EC09_.wvu.FilterData" localSheetId="6" hidden="1">OP!$A$7:$X$1017</definedName>
    <definedName name="Z_AF95A143_7A8A_40FC_9476_45BF57FBDA26_.wvu.FilterData" localSheetId="6" hidden="1">OP!$A$7:$X$1017</definedName>
    <definedName name="Z_DD0FD0D1_687C_4D6E_BABE_F20416860B33_.wvu.FilterData" localSheetId="6" hidden="1">OP!$A$7:$X$1017</definedName>
    <definedName name="Z_E95933A5_E2FD_4153_86CC_C0BB5485EAF2_.wvu.FilterData" localSheetId="6" hidden="1">OP!$A$7:$X$1017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44" i="12" l="1"/>
  <c r="K68" i="12"/>
  <c r="AA129" i="2"/>
  <c r="AA88" i="2"/>
  <c r="AA478" i="2"/>
  <c r="AB568" i="2"/>
  <c r="AA399" i="2"/>
  <c r="W53" i="11"/>
  <c r="AA689" i="2"/>
  <c r="T57" i="20"/>
  <c r="T54" i="20"/>
  <c r="T51" i="20"/>
  <c r="T30" i="20"/>
  <c r="T27" i="20"/>
  <c r="T24" i="20"/>
  <c r="T21" i="20"/>
  <c r="T18" i="20"/>
  <c r="T15" i="20"/>
  <c r="T6" i="20"/>
  <c r="AA984" i="2"/>
  <c r="AB29" i="2"/>
  <c r="AB62" i="2"/>
  <c r="AB51" i="2"/>
  <c r="AB50" i="2"/>
  <c r="AB48" i="2"/>
  <c r="AB46" i="2"/>
  <c r="AB43" i="2" l="1"/>
  <c r="AB40" i="2"/>
  <c r="AB39" i="2"/>
  <c r="AB38" i="2"/>
  <c r="Z129" i="2"/>
  <c r="Z88" i="2"/>
  <c r="Z984" i="2" l="1"/>
  <c r="Z478" i="2" l="1"/>
  <c r="Z399" i="2" l="1"/>
  <c r="Y574" i="2" l="1"/>
  <c r="Y562" i="2"/>
  <c r="Y984" i="2"/>
  <c r="AB1015" i="2"/>
  <c r="Y129" i="2"/>
  <c r="Y88" i="2"/>
  <c r="Q25" i="12" l="1"/>
  <c r="Y478" i="2" l="1"/>
  <c r="Y399" i="2"/>
  <c r="X175" i="2" l="1"/>
  <c r="X447" i="2"/>
  <c r="X478" i="2" l="1"/>
  <c r="X574" i="2"/>
  <c r="X562" i="2"/>
  <c r="Z1109" i="19" l="1"/>
  <c r="Y1109" i="19"/>
  <c r="X1109" i="19"/>
  <c r="W1109" i="19"/>
  <c r="V1109" i="19"/>
  <c r="U1109" i="19"/>
  <c r="T1109" i="19"/>
  <c r="S1109" i="19"/>
  <c r="R1109" i="19"/>
  <c r="Q1109" i="19"/>
  <c r="P1109" i="19"/>
  <c r="O1109" i="19"/>
  <c r="AG1097" i="19"/>
  <c r="AF1097" i="19"/>
  <c r="AE1097" i="19"/>
  <c r="AD1097" i="19"/>
  <c r="AC1097" i="19"/>
  <c r="AB1097" i="19"/>
  <c r="AA1097" i="19"/>
  <c r="Z1093" i="19"/>
  <c r="Y1093" i="19"/>
  <c r="X1093" i="19"/>
  <c r="W1093" i="19"/>
  <c r="V1093" i="19"/>
  <c r="U1093" i="19"/>
  <c r="AC1093" i="19" s="1"/>
  <c r="T1093" i="19"/>
  <c r="S1093" i="19"/>
  <c r="R1093" i="19"/>
  <c r="AB1093" i="19" s="1"/>
  <c r="Q1093" i="19"/>
  <c r="P1093" i="19"/>
  <c r="O1093" i="19"/>
  <c r="AB1092" i="19"/>
  <c r="Z1092" i="19"/>
  <c r="Y1092" i="19"/>
  <c r="X1092" i="19"/>
  <c r="AD1092" i="19" s="1"/>
  <c r="AF1092" i="19" s="1"/>
  <c r="W1092" i="19"/>
  <c r="V1092" i="19"/>
  <c r="U1092" i="19"/>
  <c r="AC1092" i="19" s="1"/>
  <c r="T1092" i="19"/>
  <c r="S1092" i="19"/>
  <c r="R1092" i="19"/>
  <c r="Q1092" i="19"/>
  <c r="P1092" i="19"/>
  <c r="O1092" i="19"/>
  <c r="AA1092" i="19" s="1"/>
  <c r="AE1092" i="19" s="1"/>
  <c r="AC1089" i="19"/>
  <c r="Z1089" i="19"/>
  <c r="Y1089" i="19"/>
  <c r="X1089" i="19"/>
  <c r="AD1089" i="19" s="1"/>
  <c r="W1089" i="19"/>
  <c r="V1089" i="19"/>
  <c r="U1089" i="19"/>
  <c r="T1089" i="19"/>
  <c r="S1089" i="19"/>
  <c r="R1089" i="19"/>
  <c r="AB1089" i="19" s="1"/>
  <c r="Q1089" i="19"/>
  <c r="P1089" i="19"/>
  <c r="O1089" i="19"/>
  <c r="AA1089" i="19" s="1"/>
  <c r="Z1088" i="19"/>
  <c r="Y1088" i="19"/>
  <c r="X1088" i="19"/>
  <c r="W1088" i="19"/>
  <c r="V1088" i="19"/>
  <c r="U1088" i="19"/>
  <c r="AC1088" i="19" s="1"/>
  <c r="T1088" i="19"/>
  <c r="S1088" i="19"/>
  <c r="R1088" i="19"/>
  <c r="Q1088" i="19"/>
  <c r="P1088" i="19"/>
  <c r="P1085" i="19" s="1"/>
  <c r="O1088" i="19"/>
  <c r="Z1087" i="19"/>
  <c r="Y1087" i="19"/>
  <c r="X1087" i="19"/>
  <c r="AD1087" i="19" s="1"/>
  <c r="W1087" i="19"/>
  <c r="W1085" i="19" s="1"/>
  <c r="V1087" i="19"/>
  <c r="U1087" i="19"/>
  <c r="T1087" i="19"/>
  <c r="S1087" i="19"/>
  <c r="S1085" i="19" s="1"/>
  <c r="R1087" i="19"/>
  <c r="AB1087" i="19" s="1"/>
  <c r="Q1087" i="19"/>
  <c r="P1087" i="19"/>
  <c r="O1087" i="19"/>
  <c r="O1085" i="19" s="1"/>
  <c r="Z1085" i="19"/>
  <c r="Y1085" i="19"/>
  <c r="V1085" i="19"/>
  <c r="U1085" i="19"/>
  <c r="R1085" i="19"/>
  <c r="Q1085" i="19"/>
  <c r="Z1077" i="19"/>
  <c r="Y1077" i="19"/>
  <c r="X1077" i="19"/>
  <c r="AD1077" i="19" s="1"/>
  <c r="AF1077" i="19" s="1"/>
  <c r="W1077" i="19"/>
  <c r="V1077" i="19"/>
  <c r="U1077" i="19"/>
  <c r="AC1077" i="19" s="1"/>
  <c r="T1077" i="19"/>
  <c r="S1077" i="19"/>
  <c r="R1077" i="19"/>
  <c r="AB1077" i="19" s="1"/>
  <c r="Q1077" i="19"/>
  <c r="P1077" i="19"/>
  <c r="O1077" i="19"/>
  <c r="AA1077" i="19" s="1"/>
  <c r="AE1077" i="19" s="1"/>
  <c r="AG1077" i="19" s="1"/>
  <c r="Z1076" i="19"/>
  <c r="AD1076" i="19" s="1"/>
  <c r="AF1076" i="19" s="1"/>
  <c r="Y1076" i="19"/>
  <c r="X1076" i="19"/>
  <c r="W1076" i="19"/>
  <c r="V1076" i="19"/>
  <c r="U1076" i="19"/>
  <c r="AC1076" i="19" s="1"/>
  <c r="T1076" i="19"/>
  <c r="S1076" i="19"/>
  <c r="R1076" i="19"/>
  <c r="AB1076" i="19" s="1"/>
  <c r="Q1076" i="19"/>
  <c r="P1076" i="19"/>
  <c r="O1076" i="19"/>
  <c r="AA1076" i="19" s="1"/>
  <c r="Z1073" i="19"/>
  <c r="Y1073" i="19"/>
  <c r="X1073" i="19"/>
  <c r="AD1073" i="19" s="1"/>
  <c r="AF1073" i="19" s="1"/>
  <c r="W1073" i="19"/>
  <c r="V1073" i="19"/>
  <c r="U1073" i="19"/>
  <c r="AC1073" i="19" s="1"/>
  <c r="T1073" i="19"/>
  <c r="AB1073" i="19" s="1"/>
  <c r="S1073" i="19"/>
  <c r="R1073" i="19"/>
  <c r="Q1073" i="19"/>
  <c r="P1073" i="19"/>
  <c r="O1073" i="19"/>
  <c r="Z1072" i="19"/>
  <c r="Y1072" i="19"/>
  <c r="X1072" i="19"/>
  <c r="AD1072" i="19" s="1"/>
  <c r="W1072" i="19"/>
  <c r="W1069" i="19" s="1"/>
  <c r="V1072" i="19"/>
  <c r="U1072" i="19"/>
  <c r="T1072" i="19"/>
  <c r="S1072" i="19"/>
  <c r="R1072" i="19"/>
  <c r="Q1072" i="19"/>
  <c r="P1072" i="19"/>
  <c r="O1072" i="19"/>
  <c r="O1069" i="19" s="1"/>
  <c r="AD1071" i="19"/>
  <c r="Z1071" i="19"/>
  <c r="Z1069" i="19" s="1"/>
  <c r="Y1071" i="19"/>
  <c r="X1071" i="19"/>
  <c r="W1071" i="19"/>
  <c r="V1071" i="19"/>
  <c r="V1069" i="19" s="1"/>
  <c r="U1071" i="19"/>
  <c r="AC1071" i="19" s="1"/>
  <c r="T1071" i="19"/>
  <c r="S1071" i="19"/>
  <c r="R1071" i="19"/>
  <c r="Q1071" i="19"/>
  <c r="P1071" i="19"/>
  <c r="O1071" i="19"/>
  <c r="AA1071" i="19" s="1"/>
  <c r="Y1069" i="19"/>
  <c r="X1069" i="19"/>
  <c r="U1069" i="19"/>
  <c r="AC1069" i="19" s="1"/>
  <c r="T1069" i="19"/>
  <c r="Q1069" i="19"/>
  <c r="P1069" i="19"/>
  <c r="AG1064" i="19"/>
  <c r="AF1064" i="19"/>
  <c r="AE1064" i="19"/>
  <c r="AD1064" i="19"/>
  <c r="AC1064" i="19"/>
  <c r="AB1064" i="19"/>
  <c r="AA1064" i="19"/>
  <c r="AD1060" i="19"/>
  <c r="AF1060" i="19" s="1"/>
  <c r="AC1060" i="19"/>
  <c r="AB1060" i="19"/>
  <c r="AA1060" i="19"/>
  <c r="AE1060" i="19" s="1"/>
  <c r="AG1060" i="19" s="1"/>
  <c r="AD1059" i="19"/>
  <c r="AC1059" i="19"/>
  <c r="AF1059" i="19" s="1"/>
  <c r="AB1059" i="19"/>
  <c r="AA1059" i="19"/>
  <c r="AE1059" i="19" s="1"/>
  <c r="AG1059" i="19" s="1"/>
  <c r="AF1058" i="19"/>
  <c r="AD1058" i="19"/>
  <c r="AC1058" i="19"/>
  <c r="AB1058" i="19"/>
  <c r="AA1058" i="19"/>
  <c r="AD1057" i="19"/>
  <c r="AF1057" i="19" s="1"/>
  <c r="AC1057" i="19"/>
  <c r="AB1057" i="19"/>
  <c r="AA1057" i="19"/>
  <c r="AE1057" i="19" s="1"/>
  <c r="AG1057" i="19" s="1"/>
  <c r="AD1056" i="19"/>
  <c r="AF1056" i="19" s="1"/>
  <c r="AC1056" i="19"/>
  <c r="AB1056" i="19"/>
  <c r="AA1056" i="19"/>
  <c r="AE1056" i="19" s="1"/>
  <c r="AD1055" i="19"/>
  <c r="AC1055" i="19"/>
  <c r="AF1055" i="19" s="1"/>
  <c r="AB1055" i="19"/>
  <c r="AA1055" i="19"/>
  <c r="AE1055" i="19" s="1"/>
  <c r="AG1055" i="19" s="1"/>
  <c r="AF1054" i="19"/>
  <c r="AD1054" i="19"/>
  <c r="AC1054" i="19"/>
  <c r="AB1054" i="19"/>
  <c r="AA1054" i="19"/>
  <c r="AD1053" i="19"/>
  <c r="AF1053" i="19" s="1"/>
  <c r="AC1053" i="19"/>
  <c r="AB1053" i="19"/>
  <c r="AA1053" i="19"/>
  <c r="AE1053" i="19" s="1"/>
  <c r="AG1053" i="19" s="1"/>
  <c r="AD1052" i="19"/>
  <c r="AF1052" i="19" s="1"/>
  <c r="AC1052" i="19"/>
  <c r="AB1052" i="19"/>
  <c r="AA1052" i="19"/>
  <c r="AE1052" i="19" s="1"/>
  <c r="AD1051" i="19"/>
  <c r="AC1051" i="19"/>
  <c r="AF1051" i="19" s="1"/>
  <c r="AB1051" i="19"/>
  <c r="AA1051" i="19"/>
  <c r="AE1051" i="19" s="1"/>
  <c r="AG1051" i="19" s="1"/>
  <c r="AF1050" i="19"/>
  <c r="AD1050" i="19"/>
  <c r="AC1050" i="19"/>
  <c r="AB1050" i="19"/>
  <c r="AA1050" i="19"/>
  <c r="AE1050" i="19" s="1"/>
  <c r="AG1050" i="19" s="1"/>
  <c r="AD1049" i="19"/>
  <c r="AF1049" i="19" s="1"/>
  <c r="AC1049" i="19"/>
  <c r="AB1049" i="19"/>
  <c r="AA1049" i="19"/>
  <c r="AE1049" i="19" s="1"/>
  <c r="AG1049" i="19" s="1"/>
  <c r="AD1048" i="19"/>
  <c r="AF1048" i="19" s="1"/>
  <c r="AC1048" i="19"/>
  <c r="AB1048" i="19"/>
  <c r="AA1048" i="19"/>
  <c r="AE1048" i="19" s="1"/>
  <c r="AG1048" i="19" s="1"/>
  <c r="AD1047" i="19"/>
  <c r="AC1047" i="19"/>
  <c r="AF1047" i="19" s="1"/>
  <c r="AB1047" i="19"/>
  <c r="AA1047" i="19"/>
  <c r="AE1047" i="19" s="1"/>
  <c r="AG1047" i="19" s="1"/>
  <c r="AF1046" i="19"/>
  <c r="AD1046" i="19"/>
  <c r="AC1046" i="19"/>
  <c r="AB1046" i="19"/>
  <c r="AA1046" i="19"/>
  <c r="AE1046" i="19" s="1"/>
  <c r="AG1046" i="19" s="1"/>
  <c r="AD1045" i="19"/>
  <c r="AF1045" i="19" s="1"/>
  <c r="AC1045" i="19"/>
  <c r="AB1045" i="19"/>
  <c r="AA1045" i="19"/>
  <c r="AE1045" i="19" s="1"/>
  <c r="AG1045" i="19" s="1"/>
  <c r="AD1044" i="19"/>
  <c r="AF1044" i="19" s="1"/>
  <c r="AC1044" i="19"/>
  <c r="AB1044" i="19"/>
  <c r="AA1044" i="19"/>
  <c r="AE1044" i="19" s="1"/>
  <c r="AG1044" i="19" s="1"/>
  <c r="AD1043" i="19"/>
  <c r="AC1043" i="19"/>
  <c r="AF1043" i="19" s="1"/>
  <c r="AB1043" i="19"/>
  <c r="AA1043" i="19"/>
  <c r="AE1043" i="19" s="1"/>
  <c r="AG1043" i="19" s="1"/>
  <c r="AF1042" i="19"/>
  <c r="AD1042" i="19"/>
  <c r="AC1042" i="19"/>
  <c r="AB1042" i="19"/>
  <c r="AA1042" i="19"/>
  <c r="AD1041" i="19"/>
  <c r="AF1041" i="19" s="1"/>
  <c r="AC1041" i="19"/>
  <c r="AB1041" i="19"/>
  <c r="AA1041" i="19"/>
  <c r="AE1041" i="19" s="1"/>
  <c r="AD1040" i="19"/>
  <c r="AF1040" i="19" s="1"/>
  <c r="AC1040" i="19"/>
  <c r="AB1040" i="19"/>
  <c r="AA1040" i="19"/>
  <c r="AE1040" i="19" s="1"/>
  <c r="AF1039" i="19"/>
  <c r="AD1039" i="19"/>
  <c r="AC1039" i="19"/>
  <c r="AB1039" i="19"/>
  <c r="AA1039" i="19"/>
  <c r="AG1035" i="19"/>
  <c r="AD1035" i="19"/>
  <c r="AF1035" i="19" s="1"/>
  <c r="AC1035" i="19"/>
  <c r="AB1035" i="19"/>
  <c r="AE1035" i="19" s="1"/>
  <c r="AA1035" i="19"/>
  <c r="AE1034" i="19"/>
  <c r="AD1034" i="19"/>
  <c r="AF1034" i="19" s="1"/>
  <c r="AG1034" i="19" s="1"/>
  <c r="AC1034" i="19"/>
  <c r="AB1034" i="19"/>
  <c r="AA1034" i="19"/>
  <c r="Z1033" i="19"/>
  <c r="AD1033" i="19" s="1"/>
  <c r="AF1033" i="19" s="1"/>
  <c r="AG1033" i="19" s="1"/>
  <c r="Y1033" i="19"/>
  <c r="X1033" i="19"/>
  <c r="W1033" i="19"/>
  <c r="AC1033" i="19" s="1"/>
  <c r="V1033" i="19"/>
  <c r="U1033" i="19"/>
  <c r="T1033" i="19"/>
  <c r="AB1033" i="19" s="1"/>
  <c r="AE1033" i="19" s="1"/>
  <c r="S1033" i="19"/>
  <c r="R1033" i="19"/>
  <c r="Q1033" i="19"/>
  <c r="AA1033" i="19" s="1"/>
  <c r="P1033" i="19"/>
  <c r="O1033" i="19"/>
  <c r="AD1030" i="19"/>
  <c r="AF1030" i="19" s="1"/>
  <c r="AG1030" i="19" s="1"/>
  <c r="AC1030" i="19"/>
  <c r="AB1030" i="19"/>
  <c r="AE1030" i="19" s="1"/>
  <c r="AA1030" i="19"/>
  <c r="AF1029" i="19"/>
  <c r="AG1029" i="19" s="1"/>
  <c r="AD1029" i="19"/>
  <c r="AC1029" i="19"/>
  <c r="AB1029" i="19"/>
  <c r="AE1029" i="19" s="1"/>
  <c r="AA1029" i="19"/>
  <c r="AA1028" i="19"/>
  <c r="Z1028" i="19"/>
  <c r="AD1028" i="19" s="1"/>
  <c r="AF1028" i="19" s="1"/>
  <c r="AG1028" i="19" s="1"/>
  <c r="Y1028" i="19"/>
  <c r="X1028" i="19"/>
  <c r="W1028" i="19"/>
  <c r="AC1028" i="19" s="1"/>
  <c r="V1028" i="19"/>
  <c r="U1028" i="19"/>
  <c r="T1028" i="19"/>
  <c r="AB1028" i="19" s="1"/>
  <c r="AE1028" i="19" s="1"/>
  <c r="S1028" i="19"/>
  <c r="R1028" i="19"/>
  <c r="Q1028" i="19"/>
  <c r="P1028" i="19"/>
  <c r="O1028" i="19"/>
  <c r="AF1023" i="19"/>
  <c r="AD1023" i="19"/>
  <c r="AC1023" i="19"/>
  <c r="AB1023" i="19"/>
  <c r="AA1023" i="19"/>
  <c r="AE1023" i="19" s="1"/>
  <c r="AG1023" i="19" s="1"/>
  <c r="AF1019" i="19"/>
  <c r="AG1019" i="19" s="1"/>
  <c r="AE1019" i="19"/>
  <c r="AD1019" i="19"/>
  <c r="AC1019" i="19"/>
  <c r="AB1019" i="19"/>
  <c r="AA1019" i="19"/>
  <c r="AD1018" i="19"/>
  <c r="Z1018" i="19"/>
  <c r="Y1018" i="19"/>
  <c r="X1018" i="19"/>
  <c r="W1018" i="19"/>
  <c r="V1018" i="19"/>
  <c r="U1018" i="19"/>
  <c r="T1018" i="19"/>
  <c r="S1018" i="19"/>
  <c r="R1018" i="19"/>
  <c r="Q1018" i="19"/>
  <c r="P1018" i="19"/>
  <c r="O1018" i="19"/>
  <c r="AD1017" i="19"/>
  <c r="AF1017" i="19" s="1"/>
  <c r="AF1018" i="19" s="1"/>
  <c r="AC1017" i="19"/>
  <c r="AC1018" i="19" s="1"/>
  <c r="AB1017" i="19"/>
  <c r="AB1018" i="19" s="1"/>
  <c r="AA1017" i="19"/>
  <c r="AE1017" i="19" s="1"/>
  <c r="AF1015" i="19"/>
  <c r="AD1015" i="19"/>
  <c r="AC1015" i="19"/>
  <c r="AB1015" i="19"/>
  <c r="AA1015" i="19"/>
  <c r="AD1011" i="19"/>
  <c r="AF1011" i="19" s="1"/>
  <c r="AC1011" i="19"/>
  <c r="AB1011" i="19"/>
  <c r="AA1011" i="19"/>
  <c r="AE1011" i="19" s="1"/>
  <c r="AF1008" i="19"/>
  <c r="AD1008" i="19"/>
  <c r="AC1008" i="19"/>
  <c r="AB1008" i="19"/>
  <c r="AA1008" i="19"/>
  <c r="AE1008" i="19" s="1"/>
  <c r="AG1008" i="19" s="1"/>
  <c r="AF1007" i="19"/>
  <c r="AD1007" i="19"/>
  <c r="AC1007" i="19"/>
  <c r="AB1007" i="19"/>
  <c r="AA1007" i="19"/>
  <c r="AE1007" i="19" s="1"/>
  <c r="AG1007" i="19" s="1"/>
  <c r="Z1006" i="19"/>
  <c r="AD1006" i="19" s="1"/>
  <c r="Y1006" i="19"/>
  <c r="X1006" i="19"/>
  <c r="W1006" i="19"/>
  <c r="V1006" i="19"/>
  <c r="U1006" i="19"/>
  <c r="T1006" i="19"/>
  <c r="S1006" i="19"/>
  <c r="R1006" i="19"/>
  <c r="AB1006" i="19" s="1"/>
  <c r="Q1006" i="19"/>
  <c r="P1006" i="19"/>
  <c r="O1006" i="19"/>
  <c r="AA1006" i="19" s="1"/>
  <c r="AD1005" i="19"/>
  <c r="AF1005" i="19" s="1"/>
  <c r="AC1005" i="19"/>
  <c r="AB1005" i="19"/>
  <c r="AA1005" i="19"/>
  <c r="AE1005" i="19" s="1"/>
  <c r="AG1005" i="19" s="1"/>
  <c r="AF1001" i="19"/>
  <c r="AG1001" i="19" s="1"/>
  <c r="AD1001" i="19"/>
  <c r="AC1001" i="19"/>
  <c r="AC999" i="19" s="1"/>
  <c r="AB1001" i="19"/>
  <c r="AE1001" i="19" s="1"/>
  <c r="AA1001" i="19"/>
  <c r="AF1000" i="19"/>
  <c r="AG1000" i="19" s="1"/>
  <c r="AE1000" i="19"/>
  <c r="AD1000" i="19"/>
  <c r="AC1000" i="19"/>
  <c r="AB1000" i="19"/>
  <c r="AA1000" i="19"/>
  <c r="AA999" i="19" s="1"/>
  <c r="AD999" i="19"/>
  <c r="Z999" i="19"/>
  <c r="Y999" i="19"/>
  <c r="X999" i="19"/>
  <c r="W999" i="19"/>
  <c r="V999" i="19"/>
  <c r="U999" i="19"/>
  <c r="T999" i="19"/>
  <c r="S999" i="19"/>
  <c r="R999" i="19"/>
  <c r="Q999" i="19"/>
  <c r="P999" i="19"/>
  <c r="O999" i="19"/>
  <c r="AG998" i="19"/>
  <c r="AD998" i="19"/>
  <c r="AF998" i="19" s="1"/>
  <c r="AC998" i="19"/>
  <c r="AB998" i="19"/>
  <c r="AE998" i="19" s="1"/>
  <c r="AA998" i="19"/>
  <c r="AF997" i="19"/>
  <c r="AD997" i="19"/>
  <c r="AC997" i="19"/>
  <c r="AC996" i="19" s="1"/>
  <c r="AB997" i="19"/>
  <c r="AA997" i="19"/>
  <c r="AA996" i="19"/>
  <c r="Z996" i="19"/>
  <c r="Y996" i="19"/>
  <c r="X996" i="19"/>
  <c r="W996" i="19"/>
  <c r="V996" i="19"/>
  <c r="U996" i="19"/>
  <c r="T996" i="19"/>
  <c r="S996" i="19"/>
  <c r="R996" i="19"/>
  <c r="Q996" i="19"/>
  <c r="P996" i="19"/>
  <c r="O996" i="19"/>
  <c r="AE995" i="19"/>
  <c r="AD995" i="19"/>
  <c r="AC995" i="19"/>
  <c r="AB995" i="19"/>
  <c r="AA995" i="19"/>
  <c r="AA993" i="19" s="1"/>
  <c r="AD994" i="19"/>
  <c r="AF994" i="19" s="1"/>
  <c r="AG994" i="19" s="1"/>
  <c r="AC994" i="19"/>
  <c r="AC993" i="19" s="1"/>
  <c r="AB994" i="19"/>
  <c r="AE994" i="19" s="1"/>
  <c r="AE993" i="19" s="1"/>
  <c r="AA994" i="19"/>
  <c r="AB993" i="19"/>
  <c r="Z993" i="19"/>
  <c r="Y993" i="19"/>
  <c r="X993" i="19"/>
  <c r="W993" i="19"/>
  <c r="V993" i="19"/>
  <c r="U993" i="19"/>
  <c r="T993" i="19"/>
  <c r="S993" i="19"/>
  <c r="R993" i="19"/>
  <c r="Q993" i="19"/>
  <c r="P993" i="19"/>
  <c r="O993" i="19"/>
  <c r="AF992" i="19"/>
  <c r="AG992" i="19" s="1"/>
  <c r="AE992" i="19"/>
  <c r="AD992" i="19"/>
  <c r="AC992" i="19"/>
  <c r="AB992" i="19"/>
  <c r="AA992" i="19"/>
  <c r="AE991" i="19"/>
  <c r="AD991" i="19"/>
  <c r="AC991" i="19"/>
  <c r="AB991" i="19"/>
  <c r="AA991" i="19"/>
  <c r="AA989" i="19" s="1"/>
  <c r="AG990" i="19"/>
  <c r="AD990" i="19"/>
  <c r="AF990" i="19" s="1"/>
  <c r="AC990" i="19"/>
  <c r="AB990" i="19"/>
  <c r="AE990" i="19" s="1"/>
  <c r="AE989" i="19" s="1"/>
  <c r="AA990" i="19"/>
  <c r="AB989" i="19"/>
  <c r="Z989" i="19"/>
  <c r="Y989" i="19"/>
  <c r="X989" i="19"/>
  <c r="W989" i="19"/>
  <c r="V989" i="19"/>
  <c r="U989" i="19"/>
  <c r="T989" i="19"/>
  <c r="S989" i="19"/>
  <c r="R989" i="19"/>
  <c r="Q989" i="19"/>
  <c r="P989" i="19"/>
  <c r="O989" i="19"/>
  <c r="AF988" i="19"/>
  <c r="AG988" i="19" s="1"/>
  <c r="AE988" i="19"/>
  <c r="AD988" i="19"/>
  <c r="AC988" i="19"/>
  <c r="AB988" i="19"/>
  <c r="AB986" i="19" s="1"/>
  <c r="AA988" i="19"/>
  <c r="AA982" i="19" s="1"/>
  <c r="AE987" i="19"/>
  <c r="AD987" i="19"/>
  <c r="AC987" i="19"/>
  <c r="AB987" i="19"/>
  <c r="AA987" i="19"/>
  <c r="AC986" i="19"/>
  <c r="Z986" i="19"/>
  <c r="Y986" i="19"/>
  <c r="X986" i="19"/>
  <c r="W986" i="19"/>
  <c r="V986" i="19"/>
  <c r="U986" i="19"/>
  <c r="T986" i="19"/>
  <c r="S986" i="19"/>
  <c r="R986" i="19"/>
  <c r="Q986" i="19"/>
  <c r="P986" i="19"/>
  <c r="O986" i="19"/>
  <c r="AF985" i="19"/>
  <c r="AD985" i="19"/>
  <c r="AC985" i="19"/>
  <c r="AC983" i="19" s="1"/>
  <c r="AB985" i="19"/>
  <c r="AA985" i="19"/>
  <c r="AF984" i="19"/>
  <c r="AG984" i="19" s="1"/>
  <c r="AE984" i="19"/>
  <c r="AD984" i="19"/>
  <c r="AC984" i="19"/>
  <c r="AB984" i="19"/>
  <c r="AA984" i="19"/>
  <c r="AA983" i="19" s="1"/>
  <c r="AD983" i="19"/>
  <c r="Z983" i="19"/>
  <c r="Y983" i="19"/>
  <c r="X983" i="19"/>
  <c r="W983" i="19"/>
  <c r="V983" i="19"/>
  <c r="U983" i="19"/>
  <c r="T983" i="19"/>
  <c r="S983" i="19"/>
  <c r="R983" i="19"/>
  <c r="Q983" i="19"/>
  <c r="P983" i="19"/>
  <c r="O983" i="19"/>
  <c r="AC982" i="19"/>
  <c r="Z982" i="19"/>
  <c r="Y982" i="19"/>
  <c r="X982" i="19"/>
  <c r="W982" i="19"/>
  <c r="V982" i="19"/>
  <c r="U982" i="19"/>
  <c r="T982" i="19"/>
  <c r="S982" i="19"/>
  <c r="R982" i="19"/>
  <c r="Q982" i="19"/>
  <c r="P982" i="19"/>
  <c r="O982" i="19"/>
  <c r="AE981" i="19"/>
  <c r="AC981" i="19"/>
  <c r="AB981" i="19"/>
  <c r="AA981" i="19"/>
  <c r="Z981" i="19"/>
  <c r="Y981" i="19"/>
  <c r="Y979" i="19" s="1"/>
  <c r="X981" i="19"/>
  <c r="W981" i="19"/>
  <c r="V981" i="19"/>
  <c r="U981" i="19"/>
  <c r="U979" i="19" s="1"/>
  <c r="T981" i="19"/>
  <c r="S981" i="19"/>
  <c r="R981" i="19"/>
  <c r="Q981" i="19"/>
  <c r="Q979" i="19" s="1"/>
  <c r="P981" i="19"/>
  <c r="O981" i="19"/>
  <c r="AA980" i="19"/>
  <c r="Z980" i="19"/>
  <c r="Y980" i="19"/>
  <c r="X980" i="19"/>
  <c r="X979" i="19" s="1"/>
  <c r="W980" i="19"/>
  <c r="W979" i="19" s="1"/>
  <c r="V980" i="19"/>
  <c r="U980" i="19"/>
  <c r="T980" i="19"/>
  <c r="T979" i="19" s="1"/>
  <c r="S980" i="19"/>
  <c r="S979" i="19" s="1"/>
  <c r="R980" i="19"/>
  <c r="Q980" i="19"/>
  <c r="P980" i="19"/>
  <c r="P979" i="19" s="1"/>
  <c r="O980" i="19"/>
  <c r="O979" i="19" s="1"/>
  <c r="Z979" i="19"/>
  <c r="V979" i="19"/>
  <c r="R979" i="19"/>
  <c r="AG978" i="19"/>
  <c r="AF978" i="19"/>
  <c r="AE978" i="19"/>
  <c r="AD978" i="19"/>
  <c r="AC978" i="19"/>
  <c r="AB978" i="19"/>
  <c r="AA978" i="19"/>
  <c r="AF974" i="19"/>
  <c r="AG974" i="19" s="1"/>
  <c r="AD974" i="19"/>
  <c r="AC974" i="19"/>
  <c r="AB974" i="19"/>
  <c r="AE974" i="19" s="1"/>
  <c r="AA974" i="19"/>
  <c r="AF973" i="19"/>
  <c r="AG973" i="19" s="1"/>
  <c r="AE973" i="19"/>
  <c r="AD973" i="19"/>
  <c r="AC973" i="19"/>
  <c r="AB973" i="19"/>
  <c r="AA973" i="19"/>
  <c r="AE972" i="19"/>
  <c r="AD972" i="19"/>
  <c r="AF972" i="19" s="1"/>
  <c r="AG972" i="19" s="1"/>
  <c r="AC972" i="19"/>
  <c r="AB972" i="19"/>
  <c r="AA972" i="19"/>
  <c r="AD971" i="19"/>
  <c r="AF971" i="19" s="1"/>
  <c r="AG971" i="19" s="1"/>
  <c r="AG970" i="19" s="1"/>
  <c r="AC971" i="19"/>
  <c r="AC970" i="19" s="1"/>
  <c r="AB971" i="19"/>
  <c r="AE971" i="19" s="1"/>
  <c r="AA971" i="19"/>
  <c r="AF970" i="19"/>
  <c r="AB970" i="19"/>
  <c r="Z970" i="19"/>
  <c r="Y970" i="19"/>
  <c r="X970" i="19"/>
  <c r="W970" i="19"/>
  <c r="V970" i="19"/>
  <c r="U970" i="19"/>
  <c r="T970" i="19"/>
  <c r="S970" i="19"/>
  <c r="R970" i="19"/>
  <c r="Q970" i="19"/>
  <c r="P970" i="19"/>
  <c r="O970" i="19"/>
  <c r="AF969" i="19"/>
  <c r="AG969" i="19" s="1"/>
  <c r="AE969" i="19"/>
  <c r="AD969" i="19"/>
  <c r="AC969" i="19"/>
  <c r="AB969" i="19"/>
  <c r="AA969" i="19"/>
  <c r="AE968" i="19"/>
  <c r="AD968" i="19"/>
  <c r="AF968" i="19" s="1"/>
  <c r="AG968" i="19" s="1"/>
  <c r="AC968" i="19"/>
  <c r="AB968" i="19"/>
  <c r="AA968" i="19"/>
  <c r="AG967" i="19"/>
  <c r="AD967" i="19"/>
  <c r="AF967" i="19" s="1"/>
  <c r="AC967" i="19"/>
  <c r="AB967" i="19"/>
  <c r="AE967" i="19" s="1"/>
  <c r="AA967" i="19"/>
  <c r="AF966" i="19"/>
  <c r="AG966" i="19" s="1"/>
  <c r="AD966" i="19"/>
  <c r="AC966" i="19"/>
  <c r="AC964" i="19" s="1"/>
  <c r="AB966" i="19"/>
  <c r="AE966" i="19" s="1"/>
  <c r="AA966" i="19"/>
  <c r="AF965" i="19"/>
  <c r="AG965" i="19" s="1"/>
  <c r="AG964" i="19" s="1"/>
  <c r="AE965" i="19"/>
  <c r="AE964" i="19" s="1"/>
  <c r="AD965" i="19"/>
  <c r="AC965" i="19"/>
  <c r="AB965" i="19"/>
  <c r="AB964" i="19" s="1"/>
  <c r="AA965" i="19"/>
  <c r="AA964" i="19" s="1"/>
  <c r="AD964" i="19"/>
  <c r="Z964" i="19"/>
  <c r="Y964" i="19"/>
  <c r="X964" i="19"/>
  <c r="W964" i="19"/>
  <c r="V964" i="19"/>
  <c r="U964" i="19"/>
  <c r="T964" i="19"/>
  <c r="S964" i="19"/>
  <c r="R964" i="19"/>
  <c r="Q964" i="19"/>
  <c r="P964" i="19"/>
  <c r="O964" i="19"/>
  <c r="AD963" i="19"/>
  <c r="AF963" i="19" s="1"/>
  <c r="AG963" i="19" s="1"/>
  <c r="AC963" i="19"/>
  <c r="AB963" i="19"/>
  <c r="AE963" i="19" s="1"/>
  <c r="AA963" i="19"/>
  <c r="AB962" i="19"/>
  <c r="AE962" i="19" s="1"/>
  <c r="AA962" i="19"/>
  <c r="V962" i="19"/>
  <c r="W962" i="19" s="1"/>
  <c r="AF961" i="19"/>
  <c r="AG961" i="19" s="1"/>
  <c r="AD961" i="19"/>
  <c r="AC961" i="19"/>
  <c r="AB961" i="19"/>
  <c r="AE961" i="19" s="1"/>
  <c r="AA961" i="19"/>
  <c r="AF960" i="19"/>
  <c r="AG960" i="19" s="1"/>
  <c r="AE960" i="19"/>
  <c r="AD960" i="19"/>
  <c r="AC960" i="19"/>
  <c r="AB960" i="19"/>
  <c r="AA960" i="19"/>
  <c r="AA959" i="19" s="1"/>
  <c r="V959" i="19"/>
  <c r="V947" i="19" s="1"/>
  <c r="U959" i="19"/>
  <c r="T959" i="19"/>
  <c r="S959" i="19"/>
  <c r="R959" i="19"/>
  <c r="Q959" i="19"/>
  <c r="P959" i="19"/>
  <c r="O959" i="19"/>
  <c r="AG958" i="19"/>
  <c r="AD958" i="19"/>
  <c r="AF958" i="19" s="1"/>
  <c r="AC958" i="19"/>
  <c r="AB958" i="19"/>
  <c r="AE958" i="19" s="1"/>
  <c r="AA958" i="19"/>
  <c r="AF957" i="19"/>
  <c r="AG957" i="19" s="1"/>
  <c r="AD957" i="19"/>
  <c r="AC957" i="19"/>
  <c r="AB957" i="19"/>
  <c r="AE957" i="19" s="1"/>
  <c r="AA957" i="19"/>
  <c r="AF956" i="19"/>
  <c r="AG956" i="19" s="1"/>
  <c r="AE956" i="19"/>
  <c r="AD956" i="19"/>
  <c r="AC956" i="19"/>
  <c r="AB956" i="19"/>
  <c r="AA956" i="19"/>
  <c r="AE955" i="19"/>
  <c r="AD955" i="19"/>
  <c r="AF955" i="19" s="1"/>
  <c r="AG955" i="19" s="1"/>
  <c r="AC955" i="19"/>
  <c r="AB955" i="19"/>
  <c r="AA955" i="19"/>
  <c r="AD954" i="19"/>
  <c r="AF954" i="19" s="1"/>
  <c r="AG954" i="19" s="1"/>
  <c r="AG953" i="19" s="1"/>
  <c r="AC954" i="19"/>
  <c r="AC953" i="19" s="1"/>
  <c r="AB954" i="19"/>
  <c r="AE954" i="19" s="1"/>
  <c r="AA954" i="19"/>
  <c r="AF953" i="19"/>
  <c r="AB953" i="19"/>
  <c r="Z953" i="19"/>
  <c r="Y953" i="19"/>
  <c r="X953" i="19"/>
  <c r="W953" i="19"/>
  <c r="V953" i="19"/>
  <c r="U953" i="19"/>
  <c r="U947" i="19" s="1"/>
  <c r="T953" i="19"/>
  <c r="S953" i="19"/>
  <c r="R953" i="19"/>
  <c r="Q953" i="19"/>
  <c r="Q947" i="19" s="1"/>
  <c r="P953" i="19"/>
  <c r="O953" i="19"/>
  <c r="AF952" i="19"/>
  <c r="AG952" i="19" s="1"/>
  <c r="AE952" i="19"/>
  <c r="AD952" i="19"/>
  <c r="AC952" i="19"/>
  <c r="AB952" i="19"/>
  <c r="AA952" i="19"/>
  <c r="AE951" i="19"/>
  <c r="AD951" i="19"/>
  <c r="AF951" i="19" s="1"/>
  <c r="AG951" i="19" s="1"/>
  <c r="AC951" i="19"/>
  <c r="AB951" i="19"/>
  <c r="AA951" i="19"/>
  <c r="AG950" i="19"/>
  <c r="AD950" i="19"/>
  <c r="AF950" i="19" s="1"/>
  <c r="AC950" i="19"/>
  <c r="AB950" i="19"/>
  <c r="AE950" i="19" s="1"/>
  <c r="AA950" i="19"/>
  <c r="AF949" i="19"/>
  <c r="AD949" i="19"/>
  <c r="AC949" i="19"/>
  <c r="AC948" i="19" s="1"/>
  <c r="AB949" i="19"/>
  <c r="AA949" i="19"/>
  <c r="AA948" i="19"/>
  <c r="Z948" i="19"/>
  <c r="Y948" i="19"/>
  <c r="X948" i="19"/>
  <c r="W948" i="19"/>
  <c r="V948" i="19"/>
  <c r="U948" i="19"/>
  <c r="T948" i="19"/>
  <c r="S948" i="19"/>
  <c r="S947" i="19" s="1"/>
  <c r="R948" i="19"/>
  <c r="Q948" i="19"/>
  <c r="P948" i="19"/>
  <c r="O948" i="19"/>
  <c r="O947" i="19" s="1"/>
  <c r="R947" i="19"/>
  <c r="AG944" i="19"/>
  <c r="AD944" i="19"/>
  <c r="AF944" i="19" s="1"/>
  <c r="AC944" i="19"/>
  <c r="AB944" i="19"/>
  <c r="AE944" i="19" s="1"/>
  <c r="AA944" i="19"/>
  <c r="AF943" i="19"/>
  <c r="AG943" i="19" s="1"/>
  <c r="AD943" i="19"/>
  <c r="AC943" i="19"/>
  <c r="AB943" i="19"/>
  <c r="AE943" i="19" s="1"/>
  <c r="AA943" i="19"/>
  <c r="AF942" i="19"/>
  <c r="AG942" i="19" s="1"/>
  <c r="AE942" i="19"/>
  <c r="AD942" i="19"/>
  <c r="AC942" i="19"/>
  <c r="AB942" i="19"/>
  <c r="AA942" i="19"/>
  <c r="AE941" i="19"/>
  <c r="AE940" i="19" s="1"/>
  <c r="AD941" i="19"/>
  <c r="AC941" i="19"/>
  <c r="AB941" i="19"/>
  <c r="AA941" i="19"/>
  <c r="AA940" i="19" s="1"/>
  <c r="AC940" i="19"/>
  <c r="Z940" i="19"/>
  <c r="Y940" i="19"/>
  <c r="X940" i="19"/>
  <c r="W940" i="19"/>
  <c r="V940" i="19"/>
  <c r="U940" i="19"/>
  <c r="T940" i="19"/>
  <c r="S940" i="19"/>
  <c r="R940" i="19"/>
  <c r="Q940" i="19"/>
  <c r="P940" i="19"/>
  <c r="O940" i="19"/>
  <c r="AF939" i="19"/>
  <c r="AG939" i="19" s="1"/>
  <c r="AD939" i="19"/>
  <c r="AC939" i="19"/>
  <c r="AB939" i="19"/>
  <c r="AE939" i="19" s="1"/>
  <c r="AA939" i="19"/>
  <c r="AF938" i="19"/>
  <c r="AG938" i="19" s="1"/>
  <c r="AE938" i="19"/>
  <c r="AD938" i="19"/>
  <c r="AC938" i="19"/>
  <c r="AB938" i="19"/>
  <c r="AA938" i="19"/>
  <c r="AA934" i="19" s="1"/>
  <c r="AE937" i="19"/>
  <c r="AD937" i="19"/>
  <c r="AF937" i="19" s="1"/>
  <c r="AG937" i="19" s="1"/>
  <c r="AC937" i="19"/>
  <c r="AB937" i="19"/>
  <c r="AA937" i="19"/>
  <c r="AD936" i="19"/>
  <c r="AF936" i="19" s="1"/>
  <c r="AG936" i="19" s="1"/>
  <c r="AC936" i="19"/>
  <c r="AB936" i="19"/>
  <c r="AE936" i="19" s="1"/>
  <c r="AA936" i="19"/>
  <c r="AF935" i="19"/>
  <c r="AD935" i="19"/>
  <c r="AC935" i="19"/>
  <c r="AB935" i="19"/>
  <c r="AA935" i="19"/>
  <c r="Z934" i="19"/>
  <c r="Y934" i="19"/>
  <c r="X934" i="19"/>
  <c r="W934" i="19"/>
  <c r="V934" i="19"/>
  <c r="U934" i="19"/>
  <c r="T934" i="19"/>
  <c r="S934" i="19"/>
  <c r="R934" i="19"/>
  <c r="Q934" i="19"/>
  <c r="P934" i="19"/>
  <c r="O934" i="19"/>
  <c r="AE933" i="19"/>
  <c r="AD933" i="19"/>
  <c r="AF933" i="19" s="1"/>
  <c r="AG933" i="19" s="1"/>
  <c r="AC933" i="19"/>
  <c r="AB933" i="19"/>
  <c r="AA933" i="19"/>
  <c r="AG932" i="19"/>
  <c r="AD932" i="19"/>
  <c r="AF932" i="19" s="1"/>
  <c r="AC932" i="19"/>
  <c r="AB932" i="19"/>
  <c r="AE932" i="19" s="1"/>
  <c r="AA932" i="19"/>
  <c r="AF931" i="19"/>
  <c r="AG931" i="19" s="1"/>
  <c r="AD931" i="19"/>
  <c r="AC931" i="19"/>
  <c r="AC929" i="19" s="1"/>
  <c r="AB931" i="19"/>
  <c r="AE931" i="19" s="1"/>
  <c r="AA931" i="19"/>
  <c r="AF930" i="19"/>
  <c r="AG930" i="19" s="1"/>
  <c r="AE930" i="19"/>
  <c r="AD930" i="19"/>
  <c r="AC930" i="19"/>
  <c r="AB930" i="19"/>
  <c r="AA930" i="19"/>
  <c r="AA929" i="19" s="1"/>
  <c r="AD929" i="19"/>
  <c r="Z929" i="19"/>
  <c r="Y929" i="19"/>
  <c r="X929" i="19"/>
  <c r="W929" i="19"/>
  <c r="V929" i="19"/>
  <c r="V917" i="19" s="1"/>
  <c r="U929" i="19"/>
  <c r="T929" i="19"/>
  <c r="S929" i="19"/>
  <c r="R929" i="19"/>
  <c r="Q929" i="19"/>
  <c r="P929" i="19"/>
  <c r="O929" i="19"/>
  <c r="AG928" i="19"/>
  <c r="AD928" i="19"/>
  <c r="AF928" i="19" s="1"/>
  <c r="AC928" i="19"/>
  <c r="AB928" i="19"/>
  <c r="AE928" i="19" s="1"/>
  <c r="AA928" i="19"/>
  <c r="AF927" i="19"/>
  <c r="AG927" i="19" s="1"/>
  <c r="AD927" i="19"/>
  <c r="AC927" i="19"/>
  <c r="AB927" i="19"/>
  <c r="AE927" i="19" s="1"/>
  <c r="AA927" i="19"/>
  <c r="AF926" i="19"/>
  <c r="AG926" i="19" s="1"/>
  <c r="AE926" i="19"/>
  <c r="AD926" i="19"/>
  <c r="AC926" i="19"/>
  <c r="AB926" i="19"/>
  <c r="AA926" i="19"/>
  <c r="AE925" i="19"/>
  <c r="AD925" i="19"/>
  <c r="AF925" i="19" s="1"/>
  <c r="AG925" i="19" s="1"/>
  <c r="AC925" i="19"/>
  <c r="AB925" i="19"/>
  <c r="AA925" i="19"/>
  <c r="AD924" i="19"/>
  <c r="AF924" i="19" s="1"/>
  <c r="AG924" i="19" s="1"/>
  <c r="AG923" i="19" s="1"/>
  <c r="AC924" i="19"/>
  <c r="AC923" i="19" s="1"/>
  <c r="AB924" i="19"/>
  <c r="AE924" i="19" s="1"/>
  <c r="AA924" i="19"/>
  <c r="AF923" i="19"/>
  <c r="AB923" i="19"/>
  <c r="Z923" i="19"/>
  <c r="Y923" i="19"/>
  <c r="X923" i="19"/>
  <c r="W923" i="19"/>
  <c r="V923" i="19"/>
  <c r="U923" i="19"/>
  <c r="T923" i="19"/>
  <c r="S923" i="19"/>
  <c r="R923" i="19"/>
  <c r="Q923" i="19"/>
  <c r="P923" i="19"/>
  <c r="O923" i="19"/>
  <c r="AF922" i="19"/>
  <c r="AG922" i="19" s="1"/>
  <c r="AE922" i="19"/>
  <c r="AD922" i="19"/>
  <c r="AC922" i="19"/>
  <c r="AB922" i="19"/>
  <c r="AA922" i="19"/>
  <c r="AE921" i="19"/>
  <c r="AD921" i="19"/>
  <c r="AF921" i="19" s="1"/>
  <c r="AG921" i="19" s="1"/>
  <c r="AC921" i="19"/>
  <c r="AB921" i="19"/>
  <c r="AA921" i="19"/>
  <c r="AG920" i="19"/>
  <c r="AD920" i="19"/>
  <c r="AF920" i="19" s="1"/>
  <c r="AC920" i="19"/>
  <c r="AB920" i="19"/>
  <c r="AE920" i="19" s="1"/>
  <c r="AA920" i="19"/>
  <c r="AF919" i="19"/>
  <c r="AD919" i="19"/>
  <c r="AC919" i="19"/>
  <c r="AC918" i="19" s="1"/>
  <c r="AB919" i="19"/>
  <c r="AA919" i="19"/>
  <c r="AA918" i="19"/>
  <c r="Z918" i="19"/>
  <c r="Y918" i="19"/>
  <c r="X918" i="19"/>
  <c r="W918" i="19"/>
  <c r="W917" i="19" s="1"/>
  <c r="V918" i="19"/>
  <c r="U918" i="19"/>
  <c r="T918" i="19"/>
  <c r="S918" i="19"/>
  <c r="S917" i="19" s="1"/>
  <c r="R918" i="19"/>
  <c r="Q918" i="19"/>
  <c r="P918" i="19"/>
  <c r="O918" i="19"/>
  <c r="O917" i="19" s="1"/>
  <c r="Z917" i="19"/>
  <c r="R917" i="19"/>
  <c r="AG914" i="19"/>
  <c r="AD914" i="19"/>
  <c r="AF914" i="19" s="1"/>
  <c r="AC914" i="19"/>
  <c r="AB914" i="19"/>
  <c r="AE914" i="19" s="1"/>
  <c r="AA914" i="19"/>
  <c r="AF913" i="19"/>
  <c r="AG913" i="19" s="1"/>
  <c r="AD913" i="19"/>
  <c r="AC913" i="19"/>
  <c r="AB913" i="19"/>
  <c r="AE913" i="19" s="1"/>
  <c r="AA913" i="19"/>
  <c r="AF912" i="19"/>
  <c r="AG912" i="19" s="1"/>
  <c r="AE912" i="19"/>
  <c r="AD912" i="19"/>
  <c r="AC912" i="19"/>
  <c r="AB912" i="19"/>
  <c r="AA912" i="19"/>
  <c r="AE911" i="19"/>
  <c r="AE910" i="19" s="1"/>
  <c r="AD911" i="19"/>
  <c r="AC911" i="19"/>
  <c r="AB911" i="19"/>
  <c r="AA911" i="19"/>
  <c r="AA910" i="19" s="1"/>
  <c r="AC910" i="19"/>
  <c r="Z910" i="19"/>
  <c r="Y910" i="19"/>
  <c r="X910" i="19"/>
  <c r="W910" i="19"/>
  <c r="V910" i="19"/>
  <c r="U910" i="19"/>
  <c r="T910" i="19"/>
  <c r="S910" i="19"/>
  <c r="R910" i="19"/>
  <c r="Q910" i="19"/>
  <c r="P910" i="19"/>
  <c r="O910" i="19"/>
  <c r="AF909" i="19"/>
  <c r="AG909" i="19" s="1"/>
  <c r="AD909" i="19"/>
  <c r="AC909" i="19"/>
  <c r="AB909" i="19"/>
  <c r="AE909" i="19" s="1"/>
  <c r="AA909" i="19"/>
  <c r="AF908" i="19"/>
  <c r="AG908" i="19" s="1"/>
  <c r="AD908" i="19"/>
  <c r="AC908" i="19"/>
  <c r="AB908" i="19"/>
  <c r="AE908" i="19" s="1"/>
  <c r="AE904" i="19" s="1"/>
  <c r="AA908" i="19"/>
  <c r="AE907" i="19"/>
  <c r="AD907" i="19"/>
  <c r="AF907" i="19" s="1"/>
  <c r="AG907" i="19" s="1"/>
  <c r="AC907" i="19"/>
  <c r="AB907" i="19"/>
  <c r="AA907" i="19"/>
  <c r="AA904" i="19" s="1"/>
  <c r="AD906" i="19"/>
  <c r="AC906" i="19"/>
  <c r="AB906" i="19"/>
  <c r="AE906" i="19" s="1"/>
  <c r="AA906" i="19"/>
  <c r="AG905" i="19"/>
  <c r="AF905" i="19"/>
  <c r="AD905" i="19"/>
  <c r="AC905" i="19"/>
  <c r="AC904" i="19" s="1"/>
  <c r="AB905" i="19"/>
  <c r="AE905" i="19" s="1"/>
  <c r="AA905" i="19"/>
  <c r="Z904" i="19"/>
  <c r="Y904" i="19"/>
  <c r="X904" i="19"/>
  <c r="W904" i="19"/>
  <c r="V904" i="19"/>
  <c r="U904" i="19"/>
  <c r="T904" i="19"/>
  <c r="S904" i="19"/>
  <c r="R904" i="19"/>
  <c r="Q904" i="19"/>
  <c r="P904" i="19"/>
  <c r="O904" i="19"/>
  <c r="AE903" i="19"/>
  <c r="AD903" i="19"/>
  <c r="AF903" i="19" s="1"/>
  <c r="AG903" i="19" s="1"/>
  <c r="AC903" i="19"/>
  <c r="AB903" i="19"/>
  <c r="AA903" i="19"/>
  <c r="AG902" i="19"/>
  <c r="AD902" i="19"/>
  <c r="AF902" i="19" s="1"/>
  <c r="AC902" i="19"/>
  <c r="AB902" i="19"/>
  <c r="AE902" i="19" s="1"/>
  <c r="AA902" i="19"/>
  <c r="AG901" i="19"/>
  <c r="AF901" i="19"/>
  <c r="AD901" i="19"/>
  <c r="AC901" i="19"/>
  <c r="AC899" i="19" s="1"/>
  <c r="AB901" i="19"/>
  <c r="AE901" i="19" s="1"/>
  <c r="AA901" i="19"/>
  <c r="AF900" i="19"/>
  <c r="AE900" i="19"/>
  <c r="AE899" i="19" s="1"/>
  <c r="AD900" i="19"/>
  <c r="AC900" i="19"/>
  <c r="AB900" i="19"/>
  <c r="AB899" i="19" s="1"/>
  <c r="AA900" i="19"/>
  <c r="AA899" i="19" s="1"/>
  <c r="Z899" i="19"/>
  <c r="Y899" i="19"/>
  <c r="X899" i="19"/>
  <c r="W899" i="19"/>
  <c r="V899" i="19"/>
  <c r="U899" i="19"/>
  <c r="T899" i="19"/>
  <c r="S899" i="19"/>
  <c r="R899" i="19"/>
  <c r="Q899" i="19"/>
  <c r="P899" i="19"/>
  <c r="O899" i="19"/>
  <c r="AG898" i="19"/>
  <c r="AD898" i="19"/>
  <c r="AF898" i="19" s="1"/>
  <c r="AC898" i="19"/>
  <c r="AB898" i="19"/>
  <c r="AE898" i="19" s="1"/>
  <c r="AA898" i="19"/>
  <c r="AE897" i="19"/>
  <c r="AD897" i="19"/>
  <c r="AF897" i="19" s="1"/>
  <c r="AG897" i="19" s="1"/>
  <c r="AC897" i="19"/>
  <c r="AB897" i="19"/>
  <c r="AA897" i="19"/>
  <c r="AD896" i="19"/>
  <c r="AF896" i="19" s="1"/>
  <c r="AG896" i="19" s="1"/>
  <c r="AC896" i="19"/>
  <c r="AB896" i="19"/>
  <c r="AE896" i="19" s="1"/>
  <c r="AA896" i="19"/>
  <c r="AF895" i="19"/>
  <c r="AG895" i="19" s="1"/>
  <c r="AD895" i="19"/>
  <c r="AC895" i="19"/>
  <c r="AB895" i="19"/>
  <c r="AE895" i="19" s="1"/>
  <c r="AA895" i="19"/>
  <c r="AF894" i="19"/>
  <c r="AG894" i="19" s="1"/>
  <c r="AE894" i="19"/>
  <c r="AD894" i="19"/>
  <c r="AC894" i="19"/>
  <c r="AB894" i="19"/>
  <c r="AB893" i="19" s="1"/>
  <c r="AA894" i="19"/>
  <c r="AD893" i="19"/>
  <c r="Z893" i="19"/>
  <c r="Y893" i="19"/>
  <c r="X893" i="19"/>
  <c r="W893" i="19"/>
  <c r="V893" i="19"/>
  <c r="U893" i="19"/>
  <c r="T893" i="19"/>
  <c r="S893" i="19"/>
  <c r="R893" i="19"/>
  <c r="Q893" i="19"/>
  <c r="P893" i="19"/>
  <c r="O893" i="19"/>
  <c r="AG892" i="19"/>
  <c r="AD892" i="19"/>
  <c r="AF892" i="19" s="1"/>
  <c r="AC892" i="19"/>
  <c r="AB892" i="19"/>
  <c r="AE892" i="19" s="1"/>
  <c r="AA892" i="19"/>
  <c r="AF891" i="19"/>
  <c r="AG891" i="19" s="1"/>
  <c r="AD891" i="19"/>
  <c r="AC891" i="19"/>
  <c r="AB891" i="19"/>
  <c r="AE891" i="19" s="1"/>
  <c r="AA891" i="19"/>
  <c r="AF890" i="19"/>
  <c r="AG890" i="19" s="1"/>
  <c r="AE890" i="19"/>
  <c r="AD890" i="19"/>
  <c r="AC890" i="19"/>
  <c r="AB890" i="19"/>
  <c r="AA890" i="19"/>
  <c r="AE889" i="19"/>
  <c r="AE888" i="19" s="1"/>
  <c r="AD889" i="19"/>
  <c r="AC889" i="19"/>
  <c r="AB889" i="19"/>
  <c r="AA889" i="19"/>
  <c r="AA888" i="19" s="1"/>
  <c r="AC888" i="19"/>
  <c r="Z888" i="19"/>
  <c r="Y888" i="19"/>
  <c r="Y887" i="19" s="1"/>
  <c r="X888" i="19"/>
  <c r="W888" i="19"/>
  <c r="V888" i="19"/>
  <c r="U888" i="19"/>
  <c r="U887" i="19" s="1"/>
  <c r="T888" i="19"/>
  <c r="S888" i="19"/>
  <c r="R888" i="19"/>
  <c r="Q888" i="19"/>
  <c r="Q887" i="19" s="1"/>
  <c r="P888" i="19"/>
  <c r="O888" i="19"/>
  <c r="X887" i="19"/>
  <c r="W887" i="19"/>
  <c r="T887" i="19"/>
  <c r="S887" i="19"/>
  <c r="P887" i="19"/>
  <c r="O887" i="19"/>
  <c r="AF884" i="19"/>
  <c r="AG884" i="19" s="1"/>
  <c r="AE884" i="19"/>
  <c r="AD884" i="19"/>
  <c r="AC884" i="19"/>
  <c r="AB884" i="19"/>
  <c r="AA884" i="19"/>
  <c r="AE883" i="19"/>
  <c r="AD883" i="19"/>
  <c r="AF883" i="19" s="1"/>
  <c r="AG883" i="19" s="1"/>
  <c r="AC883" i="19"/>
  <c r="AB883" i="19"/>
  <c r="AA883" i="19"/>
  <c r="AD882" i="19"/>
  <c r="AF882" i="19" s="1"/>
  <c r="AG882" i="19" s="1"/>
  <c r="AC882" i="19"/>
  <c r="AB882" i="19"/>
  <c r="AE882" i="19" s="1"/>
  <c r="AA882" i="19"/>
  <c r="AF881" i="19"/>
  <c r="AD881" i="19"/>
  <c r="AC881" i="19"/>
  <c r="AB881" i="19"/>
  <c r="AA881" i="19"/>
  <c r="AA880" i="19"/>
  <c r="Z880" i="19"/>
  <c r="Y880" i="19"/>
  <c r="X880" i="19"/>
  <c r="W880" i="19"/>
  <c r="V880" i="19"/>
  <c r="U880" i="19"/>
  <c r="T880" i="19"/>
  <c r="S880" i="19"/>
  <c r="R880" i="19"/>
  <c r="Q880" i="19"/>
  <c r="P880" i="19"/>
  <c r="O880" i="19"/>
  <c r="AE879" i="19"/>
  <c r="AD879" i="19"/>
  <c r="AF879" i="19" s="1"/>
  <c r="AG879" i="19" s="1"/>
  <c r="AC879" i="19"/>
  <c r="AB879" i="19"/>
  <c r="AA879" i="19"/>
  <c r="AD878" i="19"/>
  <c r="AF878" i="19" s="1"/>
  <c r="AG878" i="19" s="1"/>
  <c r="AC878" i="19"/>
  <c r="AB878" i="19"/>
  <c r="AE878" i="19" s="1"/>
  <c r="AA878" i="19"/>
  <c r="AF877" i="19"/>
  <c r="AG877" i="19" s="1"/>
  <c r="AD877" i="19"/>
  <c r="AC877" i="19"/>
  <c r="AB877" i="19"/>
  <c r="AE877" i="19" s="1"/>
  <c r="AA877" i="19"/>
  <c r="AF876" i="19"/>
  <c r="AG876" i="19" s="1"/>
  <c r="AE876" i="19"/>
  <c r="AD876" i="19"/>
  <c r="AC876" i="19"/>
  <c r="AB876" i="19"/>
  <c r="AB874" i="19" s="1"/>
  <c r="AA876" i="19"/>
  <c r="AE875" i="19"/>
  <c r="AE874" i="19" s="1"/>
  <c r="AD875" i="19"/>
  <c r="AC875" i="19"/>
  <c r="AB875" i="19"/>
  <c r="AA875" i="19"/>
  <c r="AA874" i="19" s="1"/>
  <c r="AC874" i="19"/>
  <c r="Z874" i="19"/>
  <c r="Y874" i="19"/>
  <c r="X874" i="19"/>
  <c r="W874" i="19"/>
  <c r="V874" i="19"/>
  <c r="U874" i="19"/>
  <c r="T874" i="19"/>
  <c r="S874" i="19"/>
  <c r="R874" i="19"/>
  <c r="Q874" i="19"/>
  <c r="P874" i="19"/>
  <c r="O874" i="19"/>
  <c r="AF873" i="19"/>
  <c r="AG873" i="19" s="1"/>
  <c r="AD873" i="19"/>
  <c r="AC873" i="19"/>
  <c r="AB873" i="19"/>
  <c r="AE873" i="19" s="1"/>
  <c r="AA873" i="19"/>
  <c r="AE872" i="19"/>
  <c r="AB872" i="19"/>
  <c r="AA872" i="19"/>
  <c r="W872" i="19"/>
  <c r="V872" i="19"/>
  <c r="AF871" i="19"/>
  <c r="AG871" i="19" s="1"/>
  <c r="AE871" i="19"/>
  <c r="AE869" i="19" s="1"/>
  <c r="AD871" i="19"/>
  <c r="AC871" i="19"/>
  <c r="AB871" i="19"/>
  <c r="AB869" i="19" s="1"/>
  <c r="AA871" i="19"/>
  <c r="AA869" i="19" s="1"/>
  <c r="AE870" i="19"/>
  <c r="AB870" i="19"/>
  <c r="AA870" i="19"/>
  <c r="V870" i="19"/>
  <c r="W870" i="19" s="1"/>
  <c r="U869" i="19"/>
  <c r="T869" i="19"/>
  <c r="S869" i="19"/>
  <c r="R869" i="19"/>
  <c r="Q869" i="19"/>
  <c r="P869" i="19"/>
  <c r="O869" i="19"/>
  <c r="AD868" i="19"/>
  <c r="AF868" i="19" s="1"/>
  <c r="AG868" i="19" s="1"/>
  <c r="AC868" i="19"/>
  <c r="AB868" i="19"/>
  <c r="AE868" i="19" s="1"/>
  <c r="AA868" i="19"/>
  <c r="AF867" i="19"/>
  <c r="AG867" i="19" s="1"/>
  <c r="AD867" i="19"/>
  <c r="AC867" i="19"/>
  <c r="AB867" i="19"/>
  <c r="AA867" i="19"/>
  <c r="AF866" i="19"/>
  <c r="AG866" i="19" s="1"/>
  <c r="AE866" i="19"/>
  <c r="AD866" i="19"/>
  <c r="AC866" i="19"/>
  <c r="AB866" i="19"/>
  <c r="AA866" i="19"/>
  <c r="AE865" i="19"/>
  <c r="AD865" i="19"/>
  <c r="AF865" i="19" s="1"/>
  <c r="AG865" i="19" s="1"/>
  <c r="AC865" i="19"/>
  <c r="AB865" i="19"/>
  <c r="AA865" i="19"/>
  <c r="AC864" i="19"/>
  <c r="AC863" i="19" s="1"/>
  <c r="AB864" i="19"/>
  <c r="AE864" i="19" s="1"/>
  <c r="AA864" i="19"/>
  <c r="V864" i="19"/>
  <c r="W864" i="19" s="1"/>
  <c r="V863" i="19"/>
  <c r="U863" i="19"/>
  <c r="U857" i="19" s="1"/>
  <c r="T863" i="19"/>
  <c r="S863" i="19"/>
  <c r="R863" i="19"/>
  <c r="Q863" i="19"/>
  <c r="Q857" i="19" s="1"/>
  <c r="P863" i="19"/>
  <c r="O863" i="19"/>
  <c r="AF862" i="19"/>
  <c r="AG862" i="19" s="1"/>
  <c r="AD862" i="19"/>
  <c r="AC862" i="19"/>
  <c r="AB862" i="19"/>
  <c r="AA862" i="19"/>
  <c r="AE861" i="19"/>
  <c r="AB861" i="19"/>
  <c r="AA861" i="19"/>
  <c r="W861" i="19"/>
  <c r="V861" i="19"/>
  <c r="AE860" i="19"/>
  <c r="AB860" i="19"/>
  <c r="AA860" i="19"/>
  <c r="AA858" i="19" s="1"/>
  <c r="W860" i="19"/>
  <c r="V860" i="19"/>
  <c r="AE859" i="19"/>
  <c r="AB859" i="19"/>
  <c r="AA859" i="19"/>
  <c r="W859" i="19"/>
  <c r="V859" i="19"/>
  <c r="V858" i="19"/>
  <c r="U858" i="19"/>
  <c r="T858" i="19"/>
  <c r="T857" i="19" s="1"/>
  <c r="S858" i="19"/>
  <c r="R858" i="19"/>
  <c r="Q858" i="19"/>
  <c r="P858" i="19"/>
  <c r="P857" i="19" s="1"/>
  <c r="O858" i="19"/>
  <c r="R857" i="19"/>
  <c r="AB854" i="19"/>
  <c r="AE854" i="19" s="1"/>
  <c r="AA854" i="19"/>
  <c r="V854" i="19"/>
  <c r="W854" i="19" s="1"/>
  <c r="AC854" i="19" s="1"/>
  <c r="AG853" i="19"/>
  <c r="AF853" i="19"/>
  <c r="AD853" i="19"/>
  <c r="AC853" i="19"/>
  <c r="AB853" i="19"/>
  <c r="AE853" i="19" s="1"/>
  <c r="AA853" i="19"/>
  <c r="AF852" i="19"/>
  <c r="AG852" i="19" s="1"/>
  <c r="AB852" i="19"/>
  <c r="AE852" i="19" s="1"/>
  <c r="AA852" i="19"/>
  <c r="X852" i="19"/>
  <c r="Y852" i="19" s="1"/>
  <c r="Z852" i="19" s="1"/>
  <c r="AD852" i="19" s="1"/>
  <c r="W852" i="19"/>
  <c r="AC852" i="19" s="1"/>
  <c r="V852" i="19"/>
  <c r="AB851" i="19"/>
  <c r="AE851" i="19" s="1"/>
  <c r="AA851" i="19"/>
  <c r="X851" i="19"/>
  <c r="W851" i="19"/>
  <c r="AC851" i="19" s="1"/>
  <c r="V851" i="19"/>
  <c r="AB850" i="19"/>
  <c r="AA850" i="19"/>
  <c r="W850" i="19"/>
  <c r="V850" i="19"/>
  <c r="U850" i="19"/>
  <c r="T850" i="19"/>
  <c r="S850" i="19"/>
  <c r="R850" i="19"/>
  <c r="Q850" i="19"/>
  <c r="P850" i="19"/>
  <c r="O850" i="19"/>
  <c r="AE849" i="19"/>
  <c r="AB849" i="19"/>
  <c r="AA849" i="19"/>
  <c r="AA844" i="19" s="1"/>
  <c r="Z849" i="19"/>
  <c r="AD849" i="19" s="1"/>
  <c r="AF849" i="19" s="1"/>
  <c r="AG849" i="19" s="1"/>
  <c r="V849" i="19"/>
  <c r="AE848" i="19"/>
  <c r="AD848" i="19"/>
  <c r="AF848" i="19" s="1"/>
  <c r="AG848" i="19" s="1"/>
  <c r="AC848" i="19"/>
  <c r="AB848" i="19"/>
  <c r="AA848" i="19"/>
  <c r="AB847" i="19"/>
  <c r="AE847" i="19" s="1"/>
  <c r="AA847" i="19"/>
  <c r="V847" i="19"/>
  <c r="W847" i="19" s="1"/>
  <c r="AC846" i="19"/>
  <c r="AB846" i="19"/>
  <c r="AE846" i="19" s="1"/>
  <c r="AA846" i="19"/>
  <c r="Y846" i="19"/>
  <c r="Z846" i="19" s="1"/>
  <c r="AD846" i="19" s="1"/>
  <c r="AF846" i="19" s="1"/>
  <c r="AG846" i="19" s="1"/>
  <c r="W846" i="19"/>
  <c r="V846" i="19"/>
  <c r="AB845" i="19"/>
  <c r="AA845" i="19"/>
  <c r="X845" i="19"/>
  <c r="Y845" i="19" s="1"/>
  <c r="W845" i="19"/>
  <c r="AC845" i="19" s="1"/>
  <c r="V845" i="19"/>
  <c r="U844" i="19"/>
  <c r="T844" i="19"/>
  <c r="T827" i="19" s="1"/>
  <c r="S844" i="19"/>
  <c r="R844" i="19"/>
  <c r="Q844" i="19"/>
  <c r="P844" i="19"/>
  <c r="P827" i="19" s="1"/>
  <c r="O844" i="19"/>
  <c r="AE843" i="19"/>
  <c r="AB843" i="19"/>
  <c r="AA843" i="19"/>
  <c r="W843" i="19"/>
  <c r="V843" i="19"/>
  <c r="AE842" i="19"/>
  <c r="AB842" i="19"/>
  <c r="AA842" i="19"/>
  <c r="W842" i="19"/>
  <c r="V842" i="19"/>
  <c r="AE841" i="19"/>
  <c r="AD841" i="19"/>
  <c r="AF841" i="19" s="1"/>
  <c r="AG841" i="19" s="1"/>
  <c r="AC841" i="19"/>
  <c r="AB841" i="19"/>
  <c r="AB839" i="19" s="1"/>
  <c r="AA841" i="19"/>
  <c r="AA839" i="19" s="1"/>
  <c r="AE840" i="19"/>
  <c r="AB840" i="19"/>
  <c r="AA840" i="19"/>
  <c r="V840" i="19"/>
  <c r="W840" i="19" s="1"/>
  <c r="U839" i="19"/>
  <c r="T839" i="19"/>
  <c r="S839" i="19"/>
  <c r="R839" i="19"/>
  <c r="Q839" i="19"/>
  <c r="P839" i="19"/>
  <c r="O839" i="19"/>
  <c r="AB838" i="19"/>
  <c r="AE838" i="19" s="1"/>
  <c r="AA838" i="19"/>
  <c r="V838" i="19"/>
  <c r="W838" i="19" s="1"/>
  <c r="X838" i="19" s="1"/>
  <c r="Y838" i="19" s="1"/>
  <c r="Z838" i="19" s="1"/>
  <c r="AD838" i="19" s="1"/>
  <c r="AF838" i="19" s="1"/>
  <c r="AG838" i="19" s="1"/>
  <c r="AG837" i="19"/>
  <c r="AF837" i="19"/>
  <c r="AD837" i="19"/>
  <c r="AC837" i="19"/>
  <c r="AB837" i="19"/>
  <c r="AE837" i="19" s="1"/>
  <c r="AA837" i="19"/>
  <c r="AB836" i="19"/>
  <c r="AE836" i="19" s="1"/>
  <c r="AA836" i="19"/>
  <c r="X836" i="19"/>
  <c r="W836" i="19"/>
  <c r="W833" i="19" s="1"/>
  <c r="V836" i="19"/>
  <c r="AF835" i="19"/>
  <c r="AG835" i="19" s="1"/>
  <c r="AD835" i="19"/>
  <c r="AC835" i="19"/>
  <c r="AB835" i="19"/>
  <c r="AA835" i="19"/>
  <c r="AE834" i="19"/>
  <c r="AC834" i="19"/>
  <c r="AB834" i="19"/>
  <c r="AA834" i="19"/>
  <c r="AA833" i="19" s="1"/>
  <c r="Z834" i="19"/>
  <c r="AD834" i="19" s="1"/>
  <c r="Y834" i="19"/>
  <c r="V834" i="19"/>
  <c r="V833" i="19"/>
  <c r="U833" i="19"/>
  <c r="U827" i="19" s="1"/>
  <c r="T833" i="19"/>
  <c r="S833" i="19"/>
  <c r="R833" i="19"/>
  <c r="Q833" i="19"/>
  <c r="Q827" i="19" s="1"/>
  <c r="P833" i="19"/>
  <c r="O833" i="19"/>
  <c r="AB832" i="19"/>
  <c r="AE832" i="19" s="1"/>
  <c r="AA832" i="19"/>
  <c r="X832" i="19"/>
  <c r="Y832" i="19" s="1"/>
  <c r="Z832" i="19" s="1"/>
  <c r="AD832" i="19" s="1"/>
  <c r="AF832" i="19" s="1"/>
  <c r="AG832" i="19" s="1"/>
  <c r="W832" i="19"/>
  <c r="AC832" i="19" s="1"/>
  <c r="V832" i="19"/>
  <c r="AF831" i="19"/>
  <c r="AG831" i="19" s="1"/>
  <c r="AD831" i="19"/>
  <c r="AC831" i="19"/>
  <c r="AB831" i="19"/>
  <c r="AE831" i="19" s="1"/>
  <c r="AA831" i="19"/>
  <c r="AE830" i="19"/>
  <c r="AD830" i="19"/>
  <c r="AF830" i="19" s="1"/>
  <c r="AG830" i="19" s="1"/>
  <c r="AC830" i="19"/>
  <c r="AB830" i="19"/>
  <c r="AA830" i="19"/>
  <c r="AA828" i="19" s="1"/>
  <c r="AE829" i="19"/>
  <c r="AB829" i="19"/>
  <c r="AA829" i="19"/>
  <c r="V829" i="19"/>
  <c r="U828" i="19"/>
  <c r="T828" i="19"/>
  <c r="S828" i="19"/>
  <c r="S827" i="19" s="1"/>
  <c r="R828" i="19"/>
  <c r="R827" i="19" s="1"/>
  <c r="Q828" i="19"/>
  <c r="P828" i="19"/>
  <c r="O828" i="19"/>
  <c r="O827" i="19" s="1"/>
  <c r="AC824" i="19"/>
  <c r="AB824" i="19"/>
  <c r="AE824" i="19" s="1"/>
  <c r="AA824" i="19"/>
  <c r="X824" i="19"/>
  <c r="V824" i="19"/>
  <c r="AE823" i="19"/>
  <c r="AE820" i="19" s="1"/>
  <c r="AD823" i="19"/>
  <c r="AF823" i="19" s="1"/>
  <c r="AG823" i="19" s="1"/>
  <c r="AC823" i="19"/>
  <c r="AB823" i="19"/>
  <c r="AB820" i="19" s="1"/>
  <c r="AA823" i="19"/>
  <c r="AA820" i="19" s="1"/>
  <c r="AE822" i="19"/>
  <c r="AB822" i="19"/>
  <c r="AA822" i="19"/>
  <c r="V822" i="19"/>
  <c r="AE821" i="19"/>
  <c r="AB821" i="19"/>
  <c r="AA821" i="19"/>
  <c r="V821" i="19"/>
  <c r="W821" i="19" s="1"/>
  <c r="U820" i="19"/>
  <c r="T820" i="19"/>
  <c r="S820" i="19"/>
  <c r="R820" i="19"/>
  <c r="Q820" i="19"/>
  <c r="P820" i="19"/>
  <c r="O820" i="19"/>
  <c r="AC819" i="19"/>
  <c r="AB819" i="19"/>
  <c r="AE819" i="19" s="1"/>
  <c r="AA819" i="19"/>
  <c r="Z819" i="19"/>
  <c r="AD819" i="19" s="1"/>
  <c r="AF819" i="19" s="1"/>
  <c r="AG819" i="19" s="1"/>
  <c r="X819" i="19"/>
  <c r="W819" i="19"/>
  <c r="AE818" i="19"/>
  <c r="AB818" i="19"/>
  <c r="AA818" i="19"/>
  <c r="W818" i="19"/>
  <c r="V818" i="19"/>
  <c r="AE817" i="19"/>
  <c r="AB817" i="19"/>
  <c r="AA817" i="19"/>
  <c r="W817" i="19"/>
  <c r="V817" i="19"/>
  <c r="AE816" i="19"/>
  <c r="AB816" i="19"/>
  <c r="AA816" i="19"/>
  <c r="AA814" i="19" s="1"/>
  <c r="W816" i="19"/>
  <c r="W814" i="19" s="1"/>
  <c r="V816" i="19"/>
  <c r="AE815" i="19"/>
  <c r="AB815" i="19"/>
  <c r="AA815" i="19"/>
  <c r="W815" i="19"/>
  <c r="V815" i="19"/>
  <c r="AE814" i="19"/>
  <c r="V814" i="19"/>
  <c r="U814" i="19"/>
  <c r="T814" i="19"/>
  <c r="S814" i="19"/>
  <c r="R814" i="19"/>
  <c r="Q814" i="19"/>
  <c r="P814" i="19"/>
  <c r="O814" i="19"/>
  <c r="AE813" i="19"/>
  <c r="AC813" i="19"/>
  <c r="AB813" i="19"/>
  <c r="AA813" i="19"/>
  <c r="Z813" i="19"/>
  <c r="AD813" i="19" s="1"/>
  <c r="AF813" i="19" s="1"/>
  <c r="AG813" i="19" s="1"/>
  <c r="Y813" i="19"/>
  <c r="V813" i="19"/>
  <c r="W813" i="19" s="1"/>
  <c r="X813" i="19" s="1"/>
  <c r="AE812" i="19"/>
  <c r="AB812" i="19"/>
  <c r="AA812" i="19"/>
  <c r="V812" i="19"/>
  <c r="AG811" i="19"/>
  <c r="AE811" i="19"/>
  <c r="AD811" i="19"/>
  <c r="AF811" i="19" s="1"/>
  <c r="AC811" i="19"/>
  <c r="AB811" i="19"/>
  <c r="AA811" i="19"/>
  <c r="AF810" i="19"/>
  <c r="AD810" i="19"/>
  <c r="AC810" i="19"/>
  <c r="AB810" i="19"/>
  <c r="AE810" i="19" s="1"/>
  <c r="AA810" i="19"/>
  <c r="AE809" i="19"/>
  <c r="AB809" i="19"/>
  <c r="AA809" i="19"/>
  <c r="U809" i="19"/>
  <c r="T809" i="19"/>
  <c r="T797" i="19" s="1"/>
  <c r="S809" i="19"/>
  <c r="R809" i="19"/>
  <c r="Q809" i="19"/>
  <c r="P809" i="19"/>
  <c r="P797" i="19" s="1"/>
  <c r="O809" i="19"/>
  <c r="AE808" i="19"/>
  <c r="AB808" i="19"/>
  <c r="AA808" i="19"/>
  <c r="V808" i="19"/>
  <c r="AE807" i="19"/>
  <c r="AB807" i="19"/>
  <c r="AA807" i="19"/>
  <c r="W807" i="19"/>
  <c r="V807" i="19"/>
  <c r="AE806" i="19"/>
  <c r="AE803" i="19" s="1"/>
  <c r="AB806" i="19"/>
  <c r="AA806" i="19"/>
  <c r="W806" i="19"/>
  <c r="V806" i="19"/>
  <c r="AE805" i="19"/>
  <c r="AB805" i="19"/>
  <c r="AA805" i="19"/>
  <c r="W805" i="19"/>
  <c r="V805" i="19"/>
  <c r="AE804" i="19"/>
  <c r="AB804" i="19"/>
  <c r="AA804" i="19"/>
  <c r="V804" i="19"/>
  <c r="AB803" i="19"/>
  <c r="AA803" i="19"/>
  <c r="U803" i="19"/>
  <c r="T803" i="19"/>
  <c r="S803" i="19"/>
  <c r="R803" i="19"/>
  <c r="Q803" i="19"/>
  <c r="P803" i="19"/>
  <c r="O803" i="19"/>
  <c r="O797" i="19" s="1"/>
  <c r="AE802" i="19"/>
  <c r="AC802" i="19"/>
  <c r="AB802" i="19"/>
  <c r="AA802" i="19"/>
  <c r="Z802" i="19"/>
  <c r="AD802" i="19" s="1"/>
  <c r="AF802" i="19" s="1"/>
  <c r="AG802" i="19" s="1"/>
  <c r="Y802" i="19"/>
  <c r="V802" i="19"/>
  <c r="W802" i="19" s="1"/>
  <c r="AC801" i="19"/>
  <c r="AB801" i="19"/>
  <c r="AE801" i="19" s="1"/>
  <c r="AA801" i="19"/>
  <c r="Y801" i="19"/>
  <c r="Z801" i="19" s="1"/>
  <c r="AD801" i="19" s="1"/>
  <c r="AF801" i="19" s="1"/>
  <c r="AG801" i="19" s="1"/>
  <c r="X801" i="19"/>
  <c r="V801" i="19"/>
  <c r="W801" i="19" s="1"/>
  <c r="W798" i="19" s="1"/>
  <c r="AG800" i="19"/>
  <c r="AF800" i="19"/>
  <c r="AF798" i="19" s="1"/>
  <c r="AD800" i="19"/>
  <c r="AC800" i="19"/>
  <c r="AB800" i="19"/>
  <c r="AA800" i="19"/>
  <c r="AF799" i="19"/>
  <c r="AG799" i="19" s="1"/>
  <c r="AC799" i="19"/>
  <c r="AC798" i="19" s="1"/>
  <c r="AB799" i="19"/>
  <c r="AE799" i="19" s="1"/>
  <c r="AA799" i="19"/>
  <c r="AA798" i="19" s="1"/>
  <c r="Z799" i="19"/>
  <c r="AD799" i="19" s="1"/>
  <c r="V799" i="19"/>
  <c r="X798" i="19"/>
  <c r="U798" i="19"/>
  <c r="T798" i="19"/>
  <c r="S798" i="19"/>
  <c r="R798" i="19"/>
  <c r="R797" i="19" s="1"/>
  <c r="Q798" i="19"/>
  <c r="P798" i="19"/>
  <c r="O798" i="19"/>
  <c r="U797" i="19"/>
  <c r="S797" i="19"/>
  <c r="Q797" i="19"/>
  <c r="AA793" i="19"/>
  <c r="V793" i="19"/>
  <c r="U793" i="19"/>
  <c r="T793" i="19"/>
  <c r="AB793" i="19" s="1"/>
  <c r="AE793" i="19" s="1"/>
  <c r="S793" i="19"/>
  <c r="R793" i="19"/>
  <c r="Q793" i="19"/>
  <c r="P793" i="19"/>
  <c r="O793" i="19"/>
  <c r="AG792" i="19"/>
  <c r="AC792" i="19"/>
  <c r="Z792" i="19"/>
  <c r="AD792" i="19" s="1"/>
  <c r="AF792" i="19" s="1"/>
  <c r="Y792" i="19"/>
  <c r="X792" i="19"/>
  <c r="W792" i="19"/>
  <c r="V792" i="19"/>
  <c r="U792" i="19"/>
  <c r="U789" i="19" s="1"/>
  <c r="T792" i="19"/>
  <c r="AB792" i="19" s="1"/>
  <c r="AE792" i="19" s="1"/>
  <c r="S792" i="19"/>
  <c r="R792" i="19"/>
  <c r="Q792" i="19"/>
  <c r="P792" i="19"/>
  <c r="O792" i="19"/>
  <c r="AB791" i="19"/>
  <c r="AE791" i="19" s="1"/>
  <c r="AA791" i="19"/>
  <c r="U791" i="19"/>
  <c r="T791" i="19"/>
  <c r="T789" i="19" s="1"/>
  <c r="S791" i="19"/>
  <c r="R791" i="19"/>
  <c r="Q791" i="19"/>
  <c r="P791" i="19"/>
  <c r="P789" i="19" s="1"/>
  <c r="O791" i="19"/>
  <c r="AA790" i="19"/>
  <c r="W790" i="19"/>
  <c r="V790" i="19"/>
  <c r="U790" i="19"/>
  <c r="T790" i="19"/>
  <c r="AB790" i="19" s="1"/>
  <c r="S790" i="19"/>
  <c r="S789" i="19" s="1"/>
  <c r="R790" i="19"/>
  <c r="Q790" i="19"/>
  <c r="P790" i="19"/>
  <c r="O790" i="19"/>
  <c r="O789" i="19" s="1"/>
  <c r="R789" i="19"/>
  <c r="AG788" i="19"/>
  <c r="Z788" i="19"/>
  <c r="AD788" i="19" s="1"/>
  <c r="AF788" i="19" s="1"/>
  <c r="Y788" i="19"/>
  <c r="U788" i="19"/>
  <c r="T788" i="19"/>
  <c r="AB788" i="19" s="1"/>
  <c r="AE788" i="19" s="1"/>
  <c r="S788" i="19"/>
  <c r="R788" i="19"/>
  <c r="Q788" i="19"/>
  <c r="AA788" i="19" s="1"/>
  <c r="P788" i="19"/>
  <c r="O788" i="19"/>
  <c r="AB787" i="19"/>
  <c r="AE787" i="19" s="1"/>
  <c r="AA787" i="19"/>
  <c r="W787" i="19"/>
  <c r="AC787" i="19" s="1"/>
  <c r="V787" i="19"/>
  <c r="U787" i="19"/>
  <c r="T787" i="19"/>
  <c r="S787" i="19"/>
  <c r="R787" i="19"/>
  <c r="Q787" i="19"/>
  <c r="P787" i="19"/>
  <c r="O787" i="19"/>
  <c r="AE786" i="19"/>
  <c r="AA786" i="19"/>
  <c r="W786" i="19"/>
  <c r="V786" i="19"/>
  <c r="U786" i="19"/>
  <c r="T786" i="19"/>
  <c r="AB786" i="19" s="1"/>
  <c r="S786" i="19"/>
  <c r="S783" i="19" s="1"/>
  <c r="R786" i="19"/>
  <c r="Q786" i="19"/>
  <c r="P786" i="19"/>
  <c r="O786" i="19"/>
  <c r="O783" i="19" s="1"/>
  <c r="AC785" i="19"/>
  <c r="W785" i="19"/>
  <c r="V785" i="19"/>
  <c r="U785" i="19"/>
  <c r="T785" i="19"/>
  <c r="AB785" i="19" s="1"/>
  <c r="AE785" i="19" s="1"/>
  <c r="S785" i="19"/>
  <c r="R785" i="19"/>
  <c r="R783" i="19" s="1"/>
  <c r="Q785" i="19"/>
  <c r="AA785" i="19" s="1"/>
  <c r="P785" i="19"/>
  <c r="O785" i="19"/>
  <c r="AC784" i="19"/>
  <c r="W784" i="19"/>
  <c r="V784" i="19"/>
  <c r="U784" i="19"/>
  <c r="U783" i="19" s="1"/>
  <c r="T784" i="19"/>
  <c r="AB784" i="19" s="1"/>
  <c r="AE784" i="19" s="1"/>
  <c r="S784" i="19"/>
  <c r="R784" i="19"/>
  <c r="Q784" i="19"/>
  <c r="P784" i="19"/>
  <c r="O784" i="19"/>
  <c r="AB783" i="19"/>
  <c r="T783" i="19"/>
  <c r="P783" i="19"/>
  <c r="AE782" i="19"/>
  <c r="AA782" i="19"/>
  <c r="W782" i="19"/>
  <c r="AC782" i="19" s="1"/>
  <c r="V782" i="19"/>
  <c r="U782" i="19"/>
  <c r="T782" i="19"/>
  <c r="AB782" i="19" s="1"/>
  <c r="S782" i="19"/>
  <c r="R782" i="19"/>
  <c r="Q782" i="19"/>
  <c r="P782" i="19"/>
  <c r="O782" i="19"/>
  <c r="V781" i="19"/>
  <c r="V778" i="19" s="1"/>
  <c r="U781" i="19"/>
  <c r="T781" i="19"/>
  <c r="AB781" i="19" s="1"/>
  <c r="AE781" i="19" s="1"/>
  <c r="S781" i="19"/>
  <c r="R781" i="19"/>
  <c r="R778" i="19" s="1"/>
  <c r="Q781" i="19"/>
  <c r="AA781" i="19" s="1"/>
  <c r="P781" i="19"/>
  <c r="O781" i="19"/>
  <c r="AC780" i="19"/>
  <c r="Z780" i="19"/>
  <c r="AD780" i="19" s="1"/>
  <c r="AF780" i="19" s="1"/>
  <c r="AG780" i="19" s="1"/>
  <c r="Y780" i="19"/>
  <c r="X780" i="19"/>
  <c r="W780" i="19"/>
  <c r="V780" i="19"/>
  <c r="U780" i="19"/>
  <c r="U778" i="19" s="1"/>
  <c r="T780" i="19"/>
  <c r="AB780" i="19" s="1"/>
  <c r="AE780" i="19" s="1"/>
  <c r="S780" i="19"/>
  <c r="R780" i="19"/>
  <c r="Q780" i="19"/>
  <c r="P780" i="19"/>
  <c r="O780" i="19"/>
  <c r="AB779" i="19"/>
  <c r="AA779" i="19"/>
  <c r="W779" i="19"/>
  <c r="AC779" i="19" s="1"/>
  <c r="V779" i="19"/>
  <c r="U779" i="19"/>
  <c r="T779" i="19"/>
  <c r="T778" i="19" s="1"/>
  <c r="S779" i="19"/>
  <c r="R779" i="19"/>
  <c r="Q779" i="19"/>
  <c r="P779" i="19"/>
  <c r="P778" i="19" s="1"/>
  <c r="O779" i="19"/>
  <c r="S778" i="19"/>
  <c r="O778" i="19"/>
  <c r="U777" i="19"/>
  <c r="T777" i="19"/>
  <c r="AB777" i="19" s="1"/>
  <c r="AE777" i="19" s="1"/>
  <c r="S777" i="19"/>
  <c r="R777" i="19"/>
  <c r="Q777" i="19"/>
  <c r="AA777" i="19" s="1"/>
  <c r="P777" i="19"/>
  <c r="O777" i="19"/>
  <c r="AC776" i="19"/>
  <c r="W776" i="19"/>
  <c r="V776" i="19"/>
  <c r="U776" i="19"/>
  <c r="T776" i="19"/>
  <c r="AB776" i="19" s="1"/>
  <c r="AE776" i="19" s="1"/>
  <c r="S776" i="19"/>
  <c r="R776" i="19"/>
  <c r="Q776" i="19"/>
  <c r="AA776" i="19" s="1"/>
  <c r="P776" i="19"/>
  <c r="O776" i="19"/>
  <c r="AB775" i="19"/>
  <c r="AE775" i="19" s="1"/>
  <c r="AA775" i="19"/>
  <c r="W775" i="19"/>
  <c r="AC775" i="19" s="1"/>
  <c r="V775" i="19"/>
  <c r="U775" i="19"/>
  <c r="T775" i="19"/>
  <c r="T772" i="19" s="1"/>
  <c r="S775" i="19"/>
  <c r="R775" i="19"/>
  <c r="Q775" i="19"/>
  <c r="P775" i="19"/>
  <c r="P772" i="19" s="1"/>
  <c r="O775" i="19"/>
  <c r="AE774" i="19"/>
  <c r="AA774" i="19"/>
  <c r="V774" i="19"/>
  <c r="U774" i="19"/>
  <c r="T774" i="19"/>
  <c r="AB774" i="19" s="1"/>
  <c r="S774" i="19"/>
  <c r="S772" i="19" s="1"/>
  <c r="R774" i="19"/>
  <c r="Q774" i="19"/>
  <c r="P774" i="19"/>
  <c r="O774" i="19"/>
  <c r="O772" i="19" s="1"/>
  <c r="V773" i="19"/>
  <c r="U773" i="19"/>
  <c r="T773" i="19"/>
  <c r="AB773" i="19" s="1"/>
  <c r="S773" i="19"/>
  <c r="R773" i="19"/>
  <c r="Q773" i="19"/>
  <c r="AA773" i="19" s="1"/>
  <c r="P773" i="19"/>
  <c r="O773" i="19"/>
  <c r="U772" i="19"/>
  <c r="AF771" i="19"/>
  <c r="AG771" i="19" s="1"/>
  <c r="AA771" i="19"/>
  <c r="Z771" i="19"/>
  <c r="AD771" i="19" s="1"/>
  <c r="Y771" i="19"/>
  <c r="X771" i="19"/>
  <c r="W771" i="19"/>
  <c r="AC771" i="19" s="1"/>
  <c r="V771" i="19"/>
  <c r="U771" i="19"/>
  <c r="T771" i="19"/>
  <c r="T767" i="19" s="1"/>
  <c r="T766" i="19" s="1"/>
  <c r="S771" i="19"/>
  <c r="R771" i="19"/>
  <c r="Q771" i="19"/>
  <c r="P771" i="19"/>
  <c r="P767" i="19" s="1"/>
  <c r="P766" i="19" s="1"/>
  <c r="O771" i="19"/>
  <c r="AA770" i="19"/>
  <c r="V770" i="19"/>
  <c r="U770" i="19"/>
  <c r="T770" i="19"/>
  <c r="AB770" i="19" s="1"/>
  <c r="AE770" i="19" s="1"/>
  <c r="S770" i="19"/>
  <c r="S767" i="19" s="1"/>
  <c r="R770" i="19"/>
  <c r="Q770" i="19"/>
  <c r="P770" i="19"/>
  <c r="O770" i="19"/>
  <c r="O767" i="19" s="1"/>
  <c r="AC769" i="19"/>
  <c r="W769" i="19"/>
  <c r="V769" i="19"/>
  <c r="U769" i="19"/>
  <c r="T769" i="19"/>
  <c r="AB769" i="19" s="1"/>
  <c r="AE769" i="19" s="1"/>
  <c r="S769" i="19"/>
  <c r="R769" i="19"/>
  <c r="R767" i="19" s="1"/>
  <c r="Q769" i="19"/>
  <c r="AA769" i="19" s="1"/>
  <c r="P769" i="19"/>
  <c r="O769" i="19"/>
  <c r="U768" i="19"/>
  <c r="U767" i="19" s="1"/>
  <c r="U766" i="19" s="1"/>
  <c r="T768" i="19"/>
  <c r="AB768" i="19" s="1"/>
  <c r="AE768" i="19" s="1"/>
  <c r="S768" i="19"/>
  <c r="R768" i="19"/>
  <c r="Q768" i="19"/>
  <c r="P768" i="19"/>
  <c r="O768" i="19"/>
  <c r="O766" i="19"/>
  <c r="AD760" i="19"/>
  <c r="AF760" i="19" s="1"/>
  <c r="AC760" i="19"/>
  <c r="AB760" i="19"/>
  <c r="AA760" i="19"/>
  <c r="AE760" i="19" s="1"/>
  <c r="AG760" i="19" s="1"/>
  <c r="AD759" i="19"/>
  <c r="AC759" i="19"/>
  <c r="AB759" i="19"/>
  <c r="AA759" i="19"/>
  <c r="AE759" i="19" s="1"/>
  <c r="AF758" i="19"/>
  <c r="AD758" i="19"/>
  <c r="AC758" i="19"/>
  <c r="AB758" i="19"/>
  <c r="AB756" i="19" s="1"/>
  <c r="AA758" i="19"/>
  <c r="AD757" i="19"/>
  <c r="AF757" i="19" s="1"/>
  <c r="AC757" i="19"/>
  <c r="AB757" i="19"/>
  <c r="AA757" i="19"/>
  <c r="AA756" i="19" s="1"/>
  <c r="AD756" i="19"/>
  <c r="Z756" i="19"/>
  <c r="Y756" i="19"/>
  <c r="X756" i="19"/>
  <c r="W756" i="19"/>
  <c r="V756" i="19"/>
  <c r="U756" i="19"/>
  <c r="T756" i="19"/>
  <c r="S756" i="19"/>
  <c r="R756" i="19"/>
  <c r="Q756" i="19"/>
  <c r="P756" i="19"/>
  <c r="O756" i="19"/>
  <c r="AD755" i="19"/>
  <c r="AC755" i="19"/>
  <c r="AF755" i="19" s="1"/>
  <c r="AB755" i="19"/>
  <c r="AA755" i="19"/>
  <c r="AE755" i="19" s="1"/>
  <c r="AG755" i="19" s="1"/>
  <c r="AF754" i="19"/>
  <c r="AD754" i="19"/>
  <c r="AC754" i="19"/>
  <c r="AB754" i="19"/>
  <c r="AB751" i="19" s="1"/>
  <c r="AA754" i="19"/>
  <c r="AD753" i="19"/>
  <c r="AF753" i="19" s="1"/>
  <c r="AC753" i="19"/>
  <c r="AB753" i="19"/>
  <c r="AA753" i="19"/>
  <c r="AA751" i="19" s="1"/>
  <c r="AD752" i="19"/>
  <c r="AC752" i="19"/>
  <c r="AB752" i="19"/>
  <c r="AA752" i="19"/>
  <c r="AE752" i="19" s="1"/>
  <c r="AC751" i="19"/>
  <c r="Z751" i="19"/>
  <c r="Y751" i="19"/>
  <c r="X751" i="19"/>
  <c r="W751" i="19"/>
  <c r="V751" i="19"/>
  <c r="U751" i="19"/>
  <c r="T751" i="19"/>
  <c r="S751" i="19"/>
  <c r="R751" i="19"/>
  <c r="Q751" i="19"/>
  <c r="P751" i="19"/>
  <c r="O751" i="19"/>
  <c r="AF750" i="19"/>
  <c r="AD750" i="19"/>
  <c r="AC750" i="19"/>
  <c r="AB750" i="19"/>
  <c r="AB746" i="19" s="1"/>
  <c r="AA750" i="19"/>
  <c r="AD749" i="19"/>
  <c r="AF749" i="19" s="1"/>
  <c r="AC749" i="19"/>
  <c r="AB749" i="19"/>
  <c r="AA749" i="19"/>
  <c r="AA746" i="19" s="1"/>
  <c r="AD748" i="19"/>
  <c r="AC748" i="19"/>
  <c r="AB748" i="19"/>
  <c r="AA748" i="19"/>
  <c r="AE748" i="19" s="1"/>
  <c r="AD747" i="19"/>
  <c r="AC747" i="19"/>
  <c r="AB747" i="19"/>
  <c r="AA747" i="19"/>
  <c r="AE747" i="19" s="1"/>
  <c r="Z746" i="19"/>
  <c r="Y746" i="19"/>
  <c r="X746" i="19"/>
  <c r="W746" i="19"/>
  <c r="V746" i="19"/>
  <c r="U746" i="19"/>
  <c r="T746" i="19"/>
  <c r="S746" i="19"/>
  <c r="R746" i="19"/>
  <c r="Q746" i="19"/>
  <c r="P746" i="19"/>
  <c r="O746" i="19"/>
  <c r="Z745" i="19"/>
  <c r="AD745" i="19" s="1"/>
  <c r="Y745" i="19"/>
  <c r="X745" i="19"/>
  <c r="W745" i="19"/>
  <c r="W730" i="19" s="1"/>
  <c r="W1024" i="19" s="1"/>
  <c r="W1025" i="19" s="1"/>
  <c r="V745" i="19"/>
  <c r="U745" i="19"/>
  <c r="T745" i="19"/>
  <c r="S745" i="19"/>
  <c r="R745" i="19"/>
  <c r="Q745" i="19"/>
  <c r="P745" i="19"/>
  <c r="O745" i="19"/>
  <c r="AD744" i="19"/>
  <c r="AF744" i="19" s="1"/>
  <c r="Z744" i="19"/>
  <c r="Z741" i="19" s="1"/>
  <c r="Y744" i="19"/>
  <c r="X744" i="19"/>
  <c r="W744" i="19"/>
  <c r="V744" i="19"/>
  <c r="V741" i="19" s="1"/>
  <c r="U744" i="19"/>
  <c r="AC744" i="19" s="1"/>
  <c r="T744" i="19"/>
  <c r="S744" i="19"/>
  <c r="R744" i="19"/>
  <c r="Q744" i="19"/>
  <c r="P744" i="19"/>
  <c r="O744" i="19"/>
  <c r="AA744" i="19" s="1"/>
  <c r="Z743" i="19"/>
  <c r="Y743" i="19"/>
  <c r="Y741" i="19" s="1"/>
  <c r="X743" i="19"/>
  <c r="W743" i="19"/>
  <c r="V743" i="19"/>
  <c r="U743" i="19"/>
  <c r="U741" i="19" s="1"/>
  <c r="T743" i="19"/>
  <c r="S743" i="19"/>
  <c r="R743" i="19"/>
  <c r="AB743" i="19" s="1"/>
  <c r="Q743" i="19"/>
  <c r="Q741" i="19" s="1"/>
  <c r="P743" i="19"/>
  <c r="O743" i="19"/>
  <c r="Z742" i="19"/>
  <c r="Y742" i="19"/>
  <c r="X742" i="19"/>
  <c r="W742" i="19"/>
  <c r="V742" i="19"/>
  <c r="U742" i="19"/>
  <c r="AC742" i="19" s="1"/>
  <c r="T742" i="19"/>
  <c r="S742" i="19"/>
  <c r="R742" i="19"/>
  <c r="Q742" i="19"/>
  <c r="P742" i="19"/>
  <c r="O742" i="19"/>
  <c r="Z740" i="19"/>
  <c r="Y740" i="19"/>
  <c r="X740" i="19"/>
  <c r="W740" i="19"/>
  <c r="V740" i="19"/>
  <c r="V730" i="19" s="1"/>
  <c r="V1024" i="19" s="1"/>
  <c r="V1025" i="19" s="1"/>
  <c r="U740" i="19"/>
  <c r="T740" i="19"/>
  <c r="S740" i="19"/>
  <c r="R740" i="19"/>
  <c r="Q740" i="19"/>
  <c r="P740" i="19"/>
  <c r="O740" i="19"/>
  <c r="AA740" i="19" s="1"/>
  <c r="AC739" i="19"/>
  <c r="Z739" i="19"/>
  <c r="Y739" i="19"/>
  <c r="Y736" i="19" s="1"/>
  <c r="X739" i="19"/>
  <c r="AD739" i="19" s="1"/>
  <c r="AF739" i="19" s="1"/>
  <c r="AG739" i="19" s="1"/>
  <c r="W739" i="19"/>
  <c r="V739" i="19"/>
  <c r="U739" i="19"/>
  <c r="U736" i="19" s="1"/>
  <c r="T739" i="19"/>
  <c r="S739" i="19"/>
  <c r="R739" i="19"/>
  <c r="AB739" i="19" s="1"/>
  <c r="Q739" i="19"/>
  <c r="Q736" i="19" s="1"/>
  <c r="P739" i="19"/>
  <c r="O739" i="19"/>
  <c r="AA739" i="19" s="1"/>
  <c r="AE739" i="19" s="1"/>
  <c r="AB738" i="19"/>
  <c r="Z738" i="19"/>
  <c r="Y738" i="19"/>
  <c r="X738" i="19"/>
  <c r="W738" i="19"/>
  <c r="V738" i="19"/>
  <c r="U738" i="19"/>
  <c r="AC738" i="19" s="1"/>
  <c r="T738" i="19"/>
  <c r="T736" i="19" s="1"/>
  <c r="S738" i="19"/>
  <c r="R738" i="19"/>
  <c r="Q738" i="19"/>
  <c r="P738" i="19"/>
  <c r="P736" i="19" s="1"/>
  <c r="O738" i="19"/>
  <c r="AA738" i="19" s="1"/>
  <c r="AE738" i="19" s="1"/>
  <c r="Z737" i="19"/>
  <c r="Y737" i="19"/>
  <c r="X737" i="19"/>
  <c r="AD737" i="19" s="1"/>
  <c r="W737" i="19"/>
  <c r="W736" i="19" s="1"/>
  <c r="V737" i="19"/>
  <c r="U737" i="19"/>
  <c r="T737" i="19"/>
  <c r="S737" i="19"/>
  <c r="S736" i="19" s="1"/>
  <c r="R737" i="19"/>
  <c r="Q737" i="19"/>
  <c r="P737" i="19"/>
  <c r="O737" i="19"/>
  <c r="O736" i="19" s="1"/>
  <c r="V736" i="19"/>
  <c r="Z735" i="19"/>
  <c r="Y735" i="19"/>
  <c r="X735" i="19"/>
  <c r="W735" i="19"/>
  <c r="V735" i="19"/>
  <c r="U735" i="19"/>
  <c r="AC735" i="19" s="1"/>
  <c r="T735" i="19"/>
  <c r="S735" i="19"/>
  <c r="R735" i="19"/>
  <c r="AB735" i="19" s="1"/>
  <c r="Q735" i="19"/>
  <c r="P735" i="19"/>
  <c r="O735" i="19"/>
  <c r="Z734" i="19"/>
  <c r="Y734" i="19"/>
  <c r="X734" i="19"/>
  <c r="W734" i="19"/>
  <c r="V734" i="19"/>
  <c r="U734" i="19"/>
  <c r="AC734" i="19" s="1"/>
  <c r="T734" i="19"/>
  <c r="S734" i="19"/>
  <c r="R734" i="19"/>
  <c r="Q734" i="19"/>
  <c r="P734" i="19"/>
  <c r="P731" i="19" s="1"/>
  <c r="O734" i="19"/>
  <c r="Z733" i="19"/>
  <c r="Y733" i="19"/>
  <c r="X733" i="19"/>
  <c r="AD733" i="19" s="1"/>
  <c r="W733" i="19"/>
  <c r="V733" i="19"/>
  <c r="U733" i="19"/>
  <c r="AC733" i="19" s="1"/>
  <c r="T733" i="19"/>
  <c r="S733" i="19"/>
  <c r="R733" i="19"/>
  <c r="AB733" i="19" s="1"/>
  <c r="Q733" i="19"/>
  <c r="P733" i="19"/>
  <c r="O733" i="19"/>
  <c r="AA733" i="19" s="1"/>
  <c r="AD732" i="19"/>
  <c r="Z732" i="19"/>
  <c r="Z731" i="19" s="1"/>
  <c r="Y732" i="19"/>
  <c r="X732" i="19"/>
  <c r="W732" i="19"/>
  <c r="V732" i="19"/>
  <c r="U732" i="19"/>
  <c r="T732" i="19"/>
  <c r="S732" i="19"/>
  <c r="R732" i="19"/>
  <c r="AB732" i="19" s="1"/>
  <c r="Q732" i="19"/>
  <c r="P732" i="19"/>
  <c r="O732" i="19"/>
  <c r="AA732" i="19" s="1"/>
  <c r="Y731" i="19"/>
  <c r="W731" i="19"/>
  <c r="V731" i="19"/>
  <c r="U731" i="19"/>
  <c r="S731" i="19"/>
  <c r="R731" i="19"/>
  <c r="Q731" i="19"/>
  <c r="O731" i="19"/>
  <c r="Y730" i="19"/>
  <c r="Y1024" i="19" s="1"/>
  <c r="Y1025" i="19" s="1"/>
  <c r="X730" i="19"/>
  <c r="X1024" i="19" s="1"/>
  <c r="U730" i="19"/>
  <c r="U1024" i="19" s="1"/>
  <c r="T730" i="19"/>
  <c r="T1024" i="19" s="1"/>
  <c r="T1025" i="19" s="1"/>
  <c r="Q730" i="19"/>
  <c r="Q1024" i="19" s="1"/>
  <c r="Q1025" i="19" s="1"/>
  <c r="P730" i="19"/>
  <c r="P1024" i="19" s="1"/>
  <c r="P1025" i="19" s="1"/>
  <c r="Z729" i="19"/>
  <c r="Y729" i="19"/>
  <c r="X729" i="19"/>
  <c r="AD729" i="19" s="1"/>
  <c r="AF729" i="19" s="1"/>
  <c r="W729" i="19"/>
  <c r="V729" i="19"/>
  <c r="U729" i="19"/>
  <c r="AC729" i="19" s="1"/>
  <c r="T729" i="19"/>
  <c r="AB729" i="19" s="1"/>
  <c r="S729" i="19"/>
  <c r="R729" i="19"/>
  <c r="Q729" i="19"/>
  <c r="P729" i="19"/>
  <c r="O729" i="19"/>
  <c r="Z728" i="19"/>
  <c r="X728" i="19"/>
  <c r="W728" i="19"/>
  <c r="V728" i="19"/>
  <c r="T728" i="19"/>
  <c r="S728" i="19"/>
  <c r="R728" i="19"/>
  <c r="AB728" i="19" s="1"/>
  <c r="P728" i="19"/>
  <c r="O728" i="19"/>
  <c r="Z727" i="19"/>
  <c r="Y727" i="19"/>
  <c r="V727" i="19"/>
  <c r="V726" i="19" s="1"/>
  <c r="V1108" i="19" s="1"/>
  <c r="U727" i="19"/>
  <c r="R727" i="19"/>
  <c r="Q727" i="19"/>
  <c r="AF723" i="19"/>
  <c r="AD723" i="19"/>
  <c r="AC723" i="19"/>
  <c r="AB723" i="19"/>
  <c r="AB719" i="19" s="1"/>
  <c r="AA723" i="19"/>
  <c r="AD722" i="19"/>
  <c r="AF722" i="19" s="1"/>
  <c r="AC722" i="19"/>
  <c r="AB722" i="19"/>
  <c r="AA722" i="19"/>
  <c r="AA719" i="19" s="1"/>
  <c r="AD721" i="19"/>
  <c r="AF721" i="19" s="1"/>
  <c r="AC721" i="19"/>
  <c r="AB721" i="19"/>
  <c r="AA721" i="19"/>
  <c r="AE721" i="19" s="1"/>
  <c r="AG721" i="19" s="1"/>
  <c r="AD720" i="19"/>
  <c r="AD719" i="19" s="1"/>
  <c r="AC720" i="19"/>
  <c r="AB720" i="19"/>
  <c r="AA720" i="19"/>
  <c r="AE720" i="19" s="1"/>
  <c r="Z719" i="19"/>
  <c r="Y719" i="19"/>
  <c r="X719" i="19"/>
  <c r="W719" i="19"/>
  <c r="V719" i="19"/>
  <c r="U719" i="19"/>
  <c r="T719" i="19"/>
  <c r="S719" i="19"/>
  <c r="R719" i="19"/>
  <c r="Q719" i="19"/>
  <c r="P719" i="19"/>
  <c r="O719" i="19"/>
  <c r="AD718" i="19"/>
  <c r="AF718" i="19" s="1"/>
  <c r="AC718" i="19"/>
  <c r="AB718" i="19"/>
  <c r="AA718" i="19"/>
  <c r="AA714" i="19" s="1"/>
  <c r="AA698" i="19" s="1"/>
  <c r="AA697" i="19" s="1"/>
  <c r="AD717" i="19"/>
  <c r="AC717" i="19"/>
  <c r="AB717" i="19"/>
  <c r="AA717" i="19"/>
  <c r="AE717" i="19" s="1"/>
  <c r="AD716" i="19"/>
  <c r="AC716" i="19"/>
  <c r="AF716" i="19" s="1"/>
  <c r="AB716" i="19"/>
  <c r="AA716" i="19"/>
  <c r="AE716" i="19" s="1"/>
  <c r="AG716" i="19" s="1"/>
  <c r="AF715" i="19"/>
  <c r="AD715" i="19"/>
  <c r="AC715" i="19"/>
  <c r="AC714" i="19" s="1"/>
  <c r="AB715" i="19"/>
  <c r="AB714" i="19" s="1"/>
  <c r="AA715" i="19"/>
  <c r="AE715" i="19" s="1"/>
  <c r="AG715" i="19" s="1"/>
  <c r="Z714" i="19"/>
  <c r="Y714" i="19"/>
  <c r="X714" i="19"/>
  <c r="W714" i="19"/>
  <c r="W698" i="19" s="1"/>
  <c r="W697" i="19" s="1"/>
  <c r="V714" i="19"/>
  <c r="U714" i="19"/>
  <c r="T714" i="19"/>
  <c r="S714" i="19"/>
  <c r="S698" i="19" s="1"/>
  <c r="S697" i="19" s="1"/>
  <c r="R714" i="19"/>
  <c r="Q714" i="19"/>
  <c r="P714" i="19"/>
  <c r="O714" i="19"/>
  <c r="O698" i="19" s="1"/>
  <c r="O697" i="19" s="1"/>
  <c r="AD713" i="19"/>
  <c r="AF713" i="19" s="1"/>
  <c r="AC713" i="19"/>
  <c r="AB713" i="19"/>
  <c r="AA713" i="19"/>
  <c r="AE713" i="19" s="1"/>
  <c r="AG713" i="19" s="1"/>
  <c r="AD712" i="19"/>
  <c r="AC712" i="19"/>
  <c r="AB712" i="19"/>
  <c r="AA712" i="19"/>
  <c r="AE712" i="19" s="1"/>
  <c r="AF711" i="19"/>
  <c r="AD711" i="19"/>
  <c r="AC711" i="19"/>
  <c r="AB711" i="19"/>
  <c r="AA711" i="19"/>
  <c r="AE711" i="19" s="1"/>
  <c r="AG711" i="19" s="1"/>
  <c r="AD710" i="19"/>
  <c r="AF710" i="19" s="1"/>
  <c r="AC710" i="19"/>
  <c r="AB710" i="19"/>
  <c r="AB709" i="19" s="1"/>
  <c r="AA710" i="19"/>
  <c r="AA709" i="19" s="1"/>
  <c r="AD709" i="19"/>
  <c r="Z709" i="19"/>
  <c r="Z698" i="19" s="1"/>
  <c r="Y709" i="19"/>
  <c r="X709" i="19"/>
  <c r="W709" i="19"/>
  <c r="V709" i="19"/>
  <c r="V698" i="19" s="1"/>
  <c r="U709" i="19"/>
  <c r="T709" i="19"/>
  <c r="S709" i="19"/>
  <c r="R709" i="19"/>
  <c r="R698" i="19" s="1"/>
  <c r="Q709" i="19"/>
  <c r="P709" i="19"/>
  <c r="O709" i="19"/>
  <c r="AD708" i="19"/>
  <c r="AC708" i="19"/>
  <c r="AF708" i="19" s="1"/>
  <c r="AB708" i="19"/>
  <c r="AA708" i="19"/>
  <c r="AE708" i="19" s="1"/>
  <c r="AG708" i="19" s="1"/>
  <c r="AF707" i="19"/>
  <c r="AD707" i="19"/>
  <c r="AC707" i="19"/>
  <c r="AB707" i="19"/>
  <c r="AB704" i="19" s="1"/>
  <c r="AA707" i="19"/>
  <c r="AE707" i="19" s="1"/>
  <c r="AG707" i="19" s="1"/>
  <c r="AD706" i="19"/>
  <c r="AF706" i="19" s="1"/>
  <c r="AC706" i="19"/>
  <c r="AB706" i="19"/>
  <c r="AA706" i="19"/>
  <c r="AE706" i="19" s="1"/>
  <c r="AG706" i="19" s="1"/>
  <c r="AD705" i="19"/>
  <c r="AC705" i="19"/>
  <c r="AB705" i="19"/>
  <c r="AA705" i="19"/>
  <c r="AA704" i="19" s="1"/>
  <c r="Z704" i="19"/>
  <c r="Y704" i="19"/>
  <c r="Y698" i="19" s="1"/>
  <c r="Y697" i="19" s="1"/>
  <c r="X704" i="19"/>
  <c r="W704" i="19"/>
  <c r="V704" i="19"/>
  <c r="U704" i="19"/>
  <c r="U698" i="19" s="1"/>
  <c r="U697" i="19" s="1"/>
  <c r="T704" i="19"/>
  <c r="S704" i="19"/>
  <c r="R704" i="19"/>
  <c r="Q704" i="19"/>
  <c r="Q698" i="19" s="1"/>
  <c r="Q697" i="19" s="1"/>
  <c r="P704" i="19"/>
  <c r="O704" i="19"/>
  <c r="AF703" i="19"/>
  <c r="AD703" i="19"/>
  <c r="AC703" i="19"/>
  <c r="AB703" i="19"/>
  <c r="AA703" i="19"/>
  <c r="AE703" i="19" s="1"/>
  <c r="AG703" i="19" s="1"/>
  <c r="AD702" i="19"/>
  <c r="AF702" i="19" s="1"/>
  <c r="AC702" i="19"/>
  <c r="AB702" i="19"/>
  <c r="AA702" i="19"/>
  <c r="AA699" i="19" s="1"/>
  <c r="AD701" i="19"/>
  <c r="AF701" i="19" s="1"/>
  <c r="AC701" i="19"/>
  <c r="AB701" i="19"/>
  <c r="AA701" i="19"/>
  <c r="AE701" i="19" s="1"/>
  <c r="AD700" i="19"/>
  <c r="AC700" i="19"/>
  <c r="AB700" i="19"/>
  <c r="AA700" i="19"/>
  <c r="AE700" i="19" s="1"/>
  <c r="AB699" i="19"/>
  <c r="AB698" i="19" s="1"/>
  <c r="Z699" i="19"/>
  <c r="Y699" i="19"/>
  <c r="X699" i="19"/>
  <c r="X698" i="19" s="1"/>
  <c r="W699" i="19"/>
  <c r="V699" i="19"/>
  <c r="U699" i="19"/>
  <c r="T699" i="19"/>
  <c r="T698" i="19" s="1"/>
  <c r="S699" i="19"/>
  <c r="R699" i="19"/>
  <c r="Q699" i="19"/>
  <c r="P699" i="19"/>
  <c r="P698" i="19" s="1"/>
  <c r="O699" i="19"/>
  <c r="Z697" i="19"/>
  <c r="V697" i="19"/>
  <c r="R697" i="19"/>
  <c r="AD696" i="19"/>
  <c r="AC696" i="19"/>
  <c r="AF696" i="19" s="1"/>
  <c r="AB696" i="19"/>
  <c r="AA696" i="19"/>
  <c r="AE696" i="19" s="1"/>
  <c r="AG696" i="19" s="1"/>
  <c r="AF695" i="19"/>
  <c r="AD695" i="19"/>
  <c r="AC695" i="19"/>
  <c r="AB695" i="19"/>
  <c r="AB692" i="19" s="1"/>
  <c r="AA695" i="19"/>
  <c r="AD694" i="19"/>
  <c r="AF694" i="19" s="1"/>
  <c r="AC694" i="19"/>
  <c r="AB694" i="19"/>
  <c r="AA694" i="19"/>
  <c r="AA692" i="19" s="1"/>
  <c r="AD693" i="19"/>
  <c r="AC693" i="19"/>
  <c r="AB693" i="19"/>
  <c r="AA693" i="19"/>
  <c r="AE693" i="19" s="1"/>
  <c r="AC692" i="19"/>
  <c r="Z692" i="19"/>
  <c r="Y692" i="19"/>
  <c r="X692" i="19"/>
  <c r="W692" i="19"/>
  <c r="V692" i="19"/>
  <c r="U692" i="19"/>
  <c r="T692" i="19"/>
  <c r="S692" i="19"/>
  <c r="R692" i="19"/>
  <c r="Q692" i="19"/>
  <c r="P692" i="19"/>
  <c r="O692" i="19"/>
  <c r="AF691" i="19"/>
  <c r="AD691" i="19"/>
  <c r="AC691" i="19"/>
  <c r="AB691" i="19"/>
  <c r="AB687" i="19" s="1"/>
  <c r="AA691" i="19"/>
  <c r="AD690" i="19"/>
  <c r="AF690" i="19" s="1"/>
  <c r="AC690" i="19"/>
  <c r="AB690" i="19"/>
  <c r="AA690" i="19"/>
  <c r="AA687" i="19" s="1"/>
  <c r="AD689" i="19"/>
  <c r="AC689" i="19"/>
  <c r="AB689" i="19"/>
  <c r="AA689" i="19"/>
  <c r="AE689" i="19" s="1"/>
  <c r="AD688" i="19"/>
  <c r="AC688" i="19"/>
  <c r="AB688" i="19"/>
  <c r="AA688" i="19"/>
  <c r="AE688" i="19" s="1"/>
  <c r="Z687" i="19"/>
  <c r="Y687" i="19"/>
  <c r="X687" i="19"/>
  <c r="X671" i="19" s="1"/>
  <c r="X670" i="19" s="1"/>
  <c r="W687" i="19"/>
  <c r="V687" i="19"/>
  <c r="U687" i="19"/>
  <c r="T687" i="19"/>
  <c r="T671" i="19" s="1"/>
  <c r="T670" i="19" s="1"/>
  <c r="S687" i="19"/>
  <c r="R687" i="19"/>
  <c r="Q687" i="19"/>
  <c r="P687" i="19"/>
  <c r="P671" i="19" s="1"/>
  <c r="P670" i="19" s="1"/>
  <c r="O687" i="19"/>
  <c r="AD686" i="19"/>
  <c r="AF686" i="19" s="1"/>
  <c r="AC686" i="19"/>
  <c r="AB686" i="19"/>
  <c r="AA686" i="19"/>
  <c r="AE686" i="19" s="1"/>
  <c r="AG686" i="19" s="1"/>
  <c r="AD685" i="19"/>
  <c r="AC685" i="19"/>
  <c r="AB685" i="19"/>
  <c r="AA685" i="19"/>
  <c r="AE685" i="19" s="1"/>
  <c r="AD684" i="19"/>
  <c r="AC684" i="19"/>
  <c r="AB684" i="19"/>
  <c r="AA684" i="19"/>
  <c r="AE684" i="19" s="1"/>
  <c r="AF683" i="19"/>
  <c r="AD683" i="19"/>
  <c r="AC683" i="19"/>
  <c r="AB683" i="19"/>
  <c r="AB682" i="19" s="1"/>
  <c r="AA683" i="19"/>
  <c r="AE683" i="19" s="1"/>
  <c r="AA682" i="19"/>
  <c r="Z682" i="19"/>
  <c r="Y682" i="19"/>
  <c r="X682" i="19"/>
  <c r="W682" i="19"/>
  <c r="V682" i="19"/>
  <c r="U682" i="19"/>
  <c r="T682" i="19"/>
  <c r="S682" i="19"/>
  <c r="R682" i="19"/>
  <c r="Q682" i="19"/>
  <c r="P682" i="19"/>
  <c r="O682" i="19"/>
  <c r="AD681" i="19"/>
  <c r="AF681" i="19" s="1"/>
  <c r="AC681" i="19"/>
  <c r="AB681" i="19"/>
  <c r="AA681" i="19"/>
  <c r="AE681" i="19" s="1"/>
  <c r="AG681" i="19" s="1"/>
  <c r="AD680" i="19"/>
  <c r="AC680" i="19"/>
  <c r="AB680" i="19"/>
  <c r="AA680" i="19"/>
  <c r="AE680" i="19" s="1"/>
  <c r="AF679" i="19"/>
  <c r="AD679" i="19"/>
  <c r="AC679" i="19"/>
  <c r="AB679" i="19"/>
  <c r="AB677" i="19" s="1"/>
  <c r="AA679" i="19"/>
  <c r="AE679" i="19" s="1"/>
  <c r="AG679" i="19" s="1"/>
  <c r="AD678" i="19"/>
  <c r="AF678" i="19" s="1"/>
  <c r="AC678" i="19"/>
  <c r="AB678" i="19"/>
  <c r="AA678" i="19"/>
  <c r="AA677" i="19" s="1"/>
  <c r="AD677" i="19"/>
  <c r="Z677" i="19"/>
  <c r="Y677" i="19"/>
  <c r="X677" i="19"/>
  <c r="W677" i="19"/>
  <c r="V677" i="19"/>
  <c r="U677" i="19"/>
  <c r="T677" i="19"/>
  <c r="S677" i="19"/>
  <c r="R677" i="19"/>
  <c r="Q677" i="19"/>
  <c r="P677" i="19"/>
  <c r="O677" i="19"/>
  <c r="AD676" i="19"/>
  <c r="AC676" i="19"/>
  <c r="AF676" i="19" s="1"/>
  <c r="AB676" i="19"/>
  <c r="AA676" i="19"/>
  <c r="AE676" i="19" s="1"/>
  <c r="AG676" i="19" s="1"/>
  <c r="AF675" i="19"/>
  <c r="AD675" i="19"/>
  <c r="AC675" i="19"/>
  <c r="AB675" i="19"/>
  <c r="AB672" i="19" s="1"/>
  <c r="AA675" i="19"/>
  <c r="AE675" i="19" s="1"/>
  <c r="AG675" i="19" s="1"/>
  <c r="AD674" i="19"/>
  <c r="AF674" i="19" s="1"/>
  <c r="AC674" i="19"/>
  <c r="AB674" i="19"/>
  <c r="AA674" i="19"/>
  <c r="AA672" i="19" s="1"/>
  <c r="AD673" i="19"/>
  <c r="AC673" i="19"/>
  <c r="AB673" i="19"/>
  <c r="AA673" i="19"/>
  <c r="AE673" i="19" s="1"/>
  <c r="AC672" i="19"/>
  <c r="Z672" i="19"/>
  <c r="Y672" i="19"/>
  <c r="X672" i="19"/>
  <c r="W672" i="19"/>
  <c r="V672" i="19"/>
  <c r="U672" i="19"/>
  <c r="T672" i="19"/>
  <c r="S672" i="19"/>
  <c r="R672" i="19"/>
  <c r="Q672" i="19"/>
  <c r="P672" i="19"/>
  <c r="O672" i="19"/>
  <c r="AD667" i="19"/>
  <c r="AC667" i="19"/>
  <c r="AB667" i="19"/>
  <c r="AA667" i="19"/>
  <c r="AE667" i="19" s="1"/>
  <c r="AD666" i="19"/>
  <c r="AC666" i="19"/>
  <c r="AB666" i="19"/>
  <c r="AA666" i="19"/>
  <c r="AE666" i="19" s="1"/>
  <c r="AE665" i="19" s="1"/>
  <c r="AB665" i="19"/>
  <c r="AA665" i="19"/>
  <c r="Z665" i="19"/>
  <c r="Y665" i="19"/>
  <c r="X665" i="19"/>
  <c r="W665" i="19"/>
  <c r="V665" i="19"/>
  <c r="U665" i="19"/>
  <c r="T665" i="19"/>
  <c r="S665" i="19"/>
  <c r="R665" i="19"/>
  <c r="Q665" i="19"/>
  <c r="P665" i="19"/>
  <c r="O665" i="19"/>
  <c r="AD664" i="19"/>
  <c r="AF664" i="19" s="1"/>
  <c r="AC664" i="19"/>
  <c r="AB664" i="19"/>
  <c r="AA664" i="19"/>
  <c r="AE664" i="19" s="1"/>
  <c r="AG664" i="19" s="1"/>
  <c r="AD663" i="19"/>
  <c r="AC663" i="19"/>
  <c r="AB663" i="19"/>
  <c r="AA663" i="19"/>
  <c r="AE663" i="19" s="1"/>
  <c r="AD662" i="19"/>
  <c r="AC662" i="19"/>
  <c r="AB662" i="19"/>
  <c r="AA662" i="19"/>
  <c r="AE662" i="19" s="1"/>
  <c r="AF661" i="19"/>
  <c r="AD661" i="19"/>
  <c r="AC661" i="19"/>
  <c r="AB661" i="19"/>
  <c r="AB660" i="19" s="1"/>
  <c r="AA661" i="19"/>
  <c r="AE661" i="19" s="1"/>
  <c r="AA660" i="19"/>
  <c r="Z660" i="19"/>
  <c r="Y660" i="19"/>
  <c r="X660" i="19"/>
  <c r="W660" i="19"/>
  <c r="W656" i="19" s="1"/>
  <c r="W655" i="19" s="1"/>
  <c r="V660" i="19"/>
  <c r="U660" i="19"/>
  <c r="T660" i="19"/>
  <c r="S660" i="19"/>
  <c r="R660" i="19"/>
  <c r="Q660" i="19"/>
  <c r="P660" i="19"/>
  <c r="O660" i="19"/>
  <c r="O656" i="19" s="1"/>
  <c r="O655" i="19" s="1"/>
  <c r="AD659" i="19"/>
  <c r="AC659" i="19"/>
  <c r="AB659" i="19"/>
  <c r="AA659" i="19"/>
  <c r="AE659" i="19" s="1"/>
  <c r="AD658" i="19"/>
  <c r="AC658" i="19"/>
  <c r="AB658" i="19"/>
  <c r="AA658" i="19"/>
  <c r="AE658" i="19" s="1"/>
  <c r="AB657" i="19"/>
  <c r="AA657" i="19"/>
  <c r="Z657" i="19"/>
  <c r="Y657" i="19"/>
  <c r="X657" i="19"/>
  <c r="X656" i="19" s="1"/>
  <c r="W657" i="19"/>
  <c r="V657" i="19"/>
  <c r="U657" i="19"/>
  <c r="T657" i="19"/>
  <c r="T656" i="19" s="1"/>
  <c r="S657" i="19"/>
  <c r="R657" i="19"/>
  <c r="Q657" i="19"/>
  <c r="P657" i="19"/>
  <c r="P656" i="19" s="1"/>
  <c r="O657" i="19"/>
  <c r="AA656" i="19"/>
  <c r="AA655" i="19" s="1"/>
  <c r="Z656" i="19"/>
  <c r="Y656" i="19"/>
  <c r="V656" i="19"/>
  <c r="U656" i="19"/>
  <c r="S656" i="19"/>
  <c r="S655" i="19" s="1"/>
  <c r="R656" i="19"/>
  <c r="Q656" i="19"/>
  <c r="Z655" i="19"/>
  <c r="Y655" i="19"/>
  <c r="V655" i="19"/>
  <c r="U655" i="19"/>
  <c r="R655" i="19"/>
  <c r="Q655" i="19"/>
  <c r="AD654" i="19"/>
  <c r="AC654" i="19"/>
  <c r="AB654" i="19"/>
  <c r="AA654" i="19"/>
  <c r="AE654" i="19" s="1"/>
  <c r="AF653" i="19"/>
  <c r="AD653" i="19"/>
  <c r="AC653" i="19"/>
  <c r="AB653" i="19"/>
  <c r="AB652" i="19" s="1"/>
  <c r="AA653" i="19"/>
  <c r="AE653" i="19" s="1"/>
  <c r="AG653" i="19" s="1"/>
  <c r="AD652" i="19"/>
  <c r="AA652" i="19"/>
  <c r="Z652" i="19"/>
  <c r="Y652" i="19"/>
  <c r="X652" i="19"/>
  <c r="W652" i="19"/>
  <c r="V652" i="19"/>
  <c r="U652" i="19"/>
  <c r="T652" i="19"/>
  <c r="S652" i="19"/>
  <c r="R652" i="19"/>
  <c r="Q652" i="19"/>
  <c r="P652" i="19"/>
  <c r="O652" i="19"/>
  <c r="AD651" i="19"/>
  <c r="AF651" i="19" s="1"/>
  <c r="AC651" i="19"/>
  <c r="AB651" i="19"/>
  <c r="AA651" i="19"/>
  <c r="AE651" i="19" s="1"/>
  <c r="AD650" i="19"/>
  <c r="AC650" i="19"/>
  <c r="AB650" i="19"/>
  <c r="AA650" i="19"/>
  <c r="AE650" i="19" s="1"/>
  <c r="AF649" i="19"/>
  <c r="AD649" i="19"/>
  <c r="AC649" i="19"/>
  <c r="AB649" i="19"/>
  <c r="AB647" i="19" s="1"/>
  <c r="AA649" i="19"/>
  <c r="AD648" i="19"/>
  <c r="AF648" i="19" s="1"/>
  <c r="AC648" i="19"/>
  <c r="AB648" i="19"/>
  <c r="AA648" i="19"/>
  <c r="AA647" i="19" s="1"/>
  <c r="Z647" i="19"/>
  <c r="Y647" i="19"/>
  <c r="X647" i="19"/>
  <c r="W647" i="19"/>
  <c r="V647" i="19"/>
  <c r="V643" i="19" s="1"/>
  <c r="V642" i="19" s="1"/>
  <c r="U647" i="19"/>
  <c r="T647" i="19"/>
  <c r="S647" i="19"/>
  <c r="R647" i="19"/>
  <c r="Q647" i="19"/>
  <c r="P647" i="19"/>
  <c r="O647" i="19"/>
  <c r="AD646" i="19"/>
  <c r="AC646" i="19"/>
  <c r="AB646" i="19"/>
  <c r="AA646" i="19"/>
  <c r="AE646" i="19" s="1"/>
  <c r="AF645" i="19"/>
  <c r="AD645" i="19"/>
  <c r="AC645" i="19"/>
  <c r="AB645" i="19"/>
  <c r="AB644" i="19" s="1"/>
  <c r="AB643" i="19" s="1"/>
  <c r="AB642" i="19" s="1"/>
  <c r="AA645" i="19"/>
  <c r="AD644" i="19"/>
  <c r="AA644" i="19"/>
  <c r="Z644" i="19"/>
  <c r="Z671" i="19" s="1"/>
  <c r="Z670" i="19" s="1"/>
  <c r="Y644" i="19"/>
  <c r="Y671" i="19" s="1"/>
  <c r="Y670" i="19" s="1"/>
  <c r="X644" i="19"/>
  <c r="W644" i="19"/>
  <c r="V644" i="19"/>
  <c r="V671" i="19" s="1"/>
  <c r="V670" i="19" s="1"/>
  <c r="U644" i="19"/>
  <c r="U671" i="19" s="1"/>
  <c r="U670" i="19" s="1"/>
  <c r="T644" i="19"/>
  <c r="S644" i="19"/>
  <c r="R644" i="19"/>
  <c r="R671" i="19" s="1"/>
  <c r="R670" i="19" s="1"/>
  <c r="Q644" i="19"/>
  <c r="Q671" i="19" s="1"/>
  <c r="Q670" i="19" s="1"/>
  <c r="P644" i="19"/>
  <c r="O644" i="19"/>
  <c r="Z643" i="19"/>
  <c r="Z642" i="19" s="1"/>
  <c r="Y643" i="19"/>
  <c r="X643" i="19"/>
  <c r="U643" i="19"/>
  <c r="T643" i="19"/>
  <c r="R643" i="19"/>
  <c r="R642" i="19" s="1"/>
  <c r="Q643" i="19"/>
  <c r="P643" i="19"/>
  <c r="Y642" i="19"/>
  <c r="X642" i="19"/>
  <c r="U642" i="19"/>
  <c r="T642" i="19"/>
  <c r="Q642" i="19"/>
  <c r="P642" i="19"/>
  <c r="AF639" i="19"/>
  <c r="AD639" i="19"/>
  <c r="AC639" i="19"/>
  <c r="AB639" i="19"/>
  <c r="AA639" i="19"/>
  <c r="AD638" i="19"/>
  <c r="AF638" i="19" s="1"/>
  <c r="AC638" i="19"/>
  <c r="AB638" i="19"/>
  <c r="AA638" i="19"/>
  <c r="AE638" i="19" s="1"/>
  <c r="AG638" i="19" s="1"/>
  <c r="AD637" i="19"/>
  <c r="AF637" i="19" s="1"/>
  <c r="AC637" i="19"/>
  <c r="AB637" i="19"/>
  <c r="AA637" i="19"/>
  <c r="AE637" i="19" s="1"/>
  <c r="AG637" i="19" s="1"/>
  <c r="AD636" i="19"/>
  <c r="AC636" i="19"/>
  <c r="AF636" i="19" s="1"/>
  <c r="AB636" i="19"/>
  <c r="AA636" i="19"/>
  <c r="AE636" i="19" s="1"/>
  <c r="AG636" i="19" s="1"/>
  <c r="Z635" i="19"/>
  <c r="Y635" i="19"/>
  <c r="X635" i="19"/>
  <c r="AD635" i="19" s="1"/>
  <c r="AF635" i="19" s="1"/>
  <c r="W635" i="19"/>
  <c r="V635" i="19"/>
  <c r="U635" i="19"/>
  <c r="AC635" i="19" s="1"/>
  <c r="T635" i="19"/>
  <c r="AB635" i="19" s="1"/>
  <c r="S635" i="19"/>
  <c r="R635" i="19"/>
  <c r="Q635" i="19"/>
  <c r="P635" i="19"/>
  <c r="O635" i="19"/>
  <c r="AD634" i="19"/>
  <c r="AF634" i="19" s="1"/>
  <c r="AC634" i="19"/>
  <c r="AB634" i="19"/>
  <c r="AA634" i="19"/>
  <c r="AE634" i="19" s="1"/>
  <c r="AG634" i="19" s="1"/>
  <c r="AD633" i="19"/>
  <c r="AF633" i="19" s="1"/>
  <c r="AC633" i="19"/>
  <c r="AB633" i="19"/>
  <c r="AA633" i="19"/>
  <c r="AE633" i="19" s="1"/>
  <c r="AG633" i="19" s="1"/>
  <c r="AD632" i="19"/>
  <c r="AC632" i="19"/>
  <c r="AF632" i="19" s="1"/>
  <c r="AB632" i="19"/>
  <c r="AA632" i="19"/>
  <c r="AE632" i="19" s="1"/>
  <c r="AG632" i="19" s="1"/>
  <c r="Z631" i="19"/>
  <c r="Y631" i="19"/>
  <c r="X631" i="19"/>
  <c r="W631" i="19"/>
  <c r="W629" i="19" s="1"/>
  <c r="V631" i="19"/>
  <c r="U631" i="19"/>
  <c r="AC631" i="19" s="1"/>
  <c r="AC629" i="19" s="1"/>
  <c r="T631" i="19"/>
  <c r="S631" i="19"/>
  <c r="S629" i="19" s="1"/>
  <c r="R631" i="19"/>
  <c r="Q631" i="19"/>
  <c r="P631" i="19"/>
  <c r="P629" i="19" s="1"/>
  <c r="O631" i="19"/>
  <c r="AD630" i="19"/>
  <c r="AF630" i="19" s="1"/>
  <c r="AC630" i="19"/>
  <c r="AB630" i="19"/>
  <c r="AA630" i="19"/>
  <c r="Z629" i="19"/>
  <c r="Z217" i="19" s="1"/>
  <c r="Z203" i="19" s="1"/>
  <c r="Y629" i="19"/>
  <c r="V629" i="19"/>
  <c r="U629" i="19"/>
  <c r="R629" i="19"/>
  <c r="R217" i="19" s="1"/>
  <c r="Q629" i="19"/>
  <c r="AD628" i="19"/>
  <c r="AC628" i="19"/>
  <c r="AF628" i="19" s="1"/>
  <c r="AB628" i="19"/>
  <c r="AA628" i="19"/>
  <c r="AE628" i="19" s="1"/>
  <c r="AG628" i="19" s="1"/>
  <c r="AF627" i="19"/>
  <c r="AD627" i="19"/>
  <c r="AC627" i="19"/>
  <c r="AB627" i="19"/>
  <c r="AA627" i="19"/>
  <c r="AD626" i="19"/>
  <c r="AF626" i="19" s="1"/>
  <c r="AC626" i="19"/>
  <c r="AB626" i="19"/>
  <c r="AA626" i="19"/>
  <c r="AE626" i="19" s="1"/>
  <c r="AG626" i="19" s="1"/>
  <c r="Z625" i="19"/>
  <c r="Z623" i="19" s="1"/>
  <c r="Y625" i="19"/>
  <c r="Y623" i="19" s="1"/>
  <c r="X625" i="19"/>
  <c r="W625" i="19"/>
  <c r="V625" i="19"/>
  <c r="V623" i="19" s="1"/>
  <c r="U625" i="19"/>
  <c r="T625" i="19"/>
  <c r="S625" i="19"/>
  <c r="R625" i="19"/>
  <c r="Q625" i="19"/>
  <c r="Q623" i="19" s="1"/>
  <c r="P625" i="19"/>
  <c r="O625" i="19"/>
  <c r="AA625" i="19" s="1"/>
  <c r="AD624" i="19"/>
  <c r="AC624" i="19"/>
  <c r="AB624" i="19"/>
  <c r="AA624" i="19"/>
  <c r="AE624" i="19" s="1"/>
  <c r="X623" i="19"/>
  <c r="W623" i="19"/>
  <c r="T623" i="19"/>
  <c r="S623" i="19"/>
  <c r="P623" i="19"/>
  <c r="O623" i="19"/>
  <c r="AD622" i="19"/>
  <c r="AF622" i="19" s="1"/>
  <c r="AC622" i="19"/>
  <c r="AB622" i="19"/>
  <c r="AA622" i="19"/>
  <c r="AE622" i="19" s="1"/>
  <c r="AG622" i="19" s="1"/>
  <c r="AD621" i="19"/>
  <c r="AF621" i="19" s="1"/>
  <c r="AC621" i="19"/>
  <c r="AB621" i="19"/>
  <c r="AA621" i="19"/>
  <c r="AE621" i="19" s="1"/>
  <c r="AD620" i="19"/>
  <c r="AC620" i="19"/>
  <c r="AF620" i="19" s="1"/>
  <c r="AB620" i="19"/>
  <c r="AA620" i="19"/>
  <c r="AE620" i="19" s="1"/>
  <c r="AG620" i="19" s="1"/>
  <c r="AB619" i="19"/>
  <c r="AB617" i="19" s="1"/>
  <c r="Z619" i="19"/>
  <c r="Y619" i="19"/>
  <c r="X619" i="19"/>
  <c r="W619" i="19"/>
  <c r="W617" i="19" s="1"/>
  <c r="V619" i="19"/>
  <c r="U619" i="19"/>
  <c r="AC619" i="19" s="1"/>
  <c r="AC617" i="19" s="1"/>
  <c r="T619" i="19"/>
  <c r="T617" i="19" s="1"/>
  <c r="S619" i="19"/>
  <c r="S617" i="19" s="1"/>
  <c r="R619" i="19"/>
  <c r="Q619" i="19"/>
  <c r="P619" i="19"/>
  <c r="P617" i="19" s="1"/>
  <c r="O619" i="19"/>
  <c r="AA619" i="19" s="1"/>
  <c r="AE619" i="19" s="1"/>
  <c r="AD618" i="19"/>
  <c r="AF618" i="19" s="1"/>
  <c r="AC618" i="19"/>
  <c r="AB618" i="19"/>
  <c r="AA618" i="19"/>
  <c r="Z617" i="19"/>
  <c r="Y617" i="19"/>
  <c r="V617" i="19"/>
  <c r="U617" i="19"/>
  <c r="R617" i="19"/>
  <c r="Q617" i="19"/>
  <c r="AD616" i="19"/>
  <c r="AC616" i="19"/>
  <c r="AF616" i="19" s="1"/>
  <c r="AB616" i="19"/>
  <c r="AA616" i="19"/>
  <c r="AE616" i="19" s="1"/>
  <c r="AG616" i="19" s="1"/>
  <c r="AF615" i="19"/>
  <c r="AD615" i="19"/>
  <c r="AC615" i="19"/>
  <c r="AB615" i="19"/>
  <c r="AA615" i="19"/>
  <c r="AE615" i="19" s="1"/>
  <c r="AG615" i="19" s="1"/>
  <c r="AD614" i="19"/>
  <c r="AF614" i="19" s="1"/>
  <c r="AC614" i="19"/>
  <c r="AB614" i="19"/>
  <c r="AA614" i="19"/>
  <c r="AE614" i="19" s="1"/>
  <c r="AG614" i="19" s="1"/>
  <c r="AD613" i="19"/>
  <c r="Z613" i="19"/>
  <c r="Z611" i="19" s="1"/>
  <c r="Y613" i="19"/>
  <c r="Y611" i="19" s="1"/>
  <c r="Y604" i="19" s="1"/>
  <c r="Y596" i="19" s="1"/>
  <c r="X613" i="19"/>
  <c r="W613" i="19"/>
  <c r="V613" i="19"/>
  <c r="V611" i="19" s="1"/>
  <c r="U613" i="19"/>
  <c r="AC613" i="19" s="1"/>
  <c r="T613" i="19"/>
  <c r="S613" i="19"/>
  <c r="R613" i="19"/>
  <c r="Q613" i="19"/>
  <c r="Q611" i="19" s="1"/>
  <c r="P613" i="19"/>
  <c r="O613" i="19"/>
  <c r="AA613" i="19" s="1"/>
  <c r="AD612" i="19"/>
  <c r="AC612" i="19"/>
  <c r="AB612" i="19"/>
  <c r="AA612" i="19"/>
  <c r="AE612" i="19" s="1"/>
  <c r="X611" i="19"/>
  <c r="W611" i="19"/>
  <c r="T611" i="19"/>
  <c r="S611" i="19"/>
  <c r="P611" i="19"/>
  <c r="O611" i="19"/>
  <c r="AD610" i="19"/>
  <c r="AF610" i="19" s="1"/>
  <c r="AC610" i="19"/>
  <c r="AB610" i="19"/>
  <c r="AA610" i="19"/>
  <c r="AE610" i="19" s="1"/>
  <c r="AG610" i="19" s="1"/>
  <c r="AD609" i="19"/>
  <c r="AF609" i="19" s="1"/>
  <c r="AC609" i="19"/>
  <c r="AB609" i="19"/>
  <c r="AA609" i="19"/>
  <c r="AE609" i="19" s="1"/>
  <c r="AG609" i="19" s="1"/>
  <c r="AD608" i="19"/>
  <c r="AC608" i="19"/>
  <c r="AF608" i="19" s="1"/>
  <c r="AB608" i="19"/>
  <c r="AA608" i="19"/>
  <c r="AE608" i="19" s="1"/>
  <c r="AG608" i="19" s="1"/>
  <c r="Z607" i="19"/>
  <c r="Y607" i="19"/>
  <c r="X607" i="19"/>
  <c r="W607" i="19"/>
  <c r="W605" i="19" s="1"/>
  <c r="V607" i="19"/>
  <c r="U607" i="19"/>
  <c r="AC607" i="19" s="1"/>
  <c r="AC605" i="19" s="1"/>
  <c r="T607" i="19"/>
  <c r="T605" i="19" s="1"/>
  <c r="S607" i="19"/>
  <c r="S605" i="19" s="1"/>
  <c r="R607" i="19"/>
  <c r="Q607" i="19"/>
  <c r="P607" i="19"/>
  <c r="P605" i="19" s="1"/>
  <c r="O607" i="19"/>
  <c r="AD606" i="19"/>
  <c r="AF606" i="19" s="1"/>
  <c r="AC606" i="19"/>
  <c r="AB606" i="19"/>
  <c r="AA606" i="19"/>
  <c r="Z605" i="19"/>
  <c r="Y605" i="19"/>
  <c r="V605" i="19"/>
  <c r="V604" i="19" s="1"/>
  <c r="U605" i="19"/>
  <c r="R605" i="19"/>
  <c r="Q605" i="19"/>
  <c r="Q604" i="19"/>
  <c r="Q596" i="19" s="1"/>
  <c r="AF603" i="19"/>
  <c r="AD603" i="19"/>
  <c r="AC603" i="19"/>
  <c r="AB603" i="19"/>
  <c r="AA603" i="19"/>
  <c r="AD602" i="19"/>
  <c r="AF602" i="19" s="1"/>
  <c r="AC602" i="19"/>
  <c r="AB602" i="19"/>
  <c r="AA602" i="19"/>
  <c r="AE602" i="19" s="1"/>
  <c r="AG602" i="19" s="1"/>
  <c r="AD601" i="19"/>
  <c r="AF601" i="19" s="1"/>
  <c r="AC601" i="19"/>
  <c r="AB601" i="19"/>
  <c r="AA601" i="19"/>
  <c r="AE601" i="19" s="1"/>
  <c r="AG601" i="19" s="1"/>
  <c r="AD600" i="19"/>
  <c r="AC600" i="19"/>
  <c r="AB600" i="19"/>
  <c r="AA600" i="19"/>
  <c r="AE600" i="19" s="1"/>
  <c r="AF599" i="19"/>
  <c r="AD599" i="19"/>
  <c r="AC599" i="19"/>
  <c r="AB599" i="19"/>
  <c r="AA599" i="19"/>
  <c r="AE599" i="19" s="1"/>
  <c r="AG599" i="19" s="1"/>
  <c r="AD598" i="19"/>
  <c r="AF598" i="19" s="1"/>
  <c r="AC598" i="19"/>
  <c r="AB598" i="19"/>
  <c r="AA598" i="19"/>
  <c r="AD597" i="19"/>
  <c r="Z597" i="19"/>
  <c r="Y597" i="19"/>
  <c r="X597" i="19"/>
  <c r="W597" i="19"/>
  <c r="V597" i="19"/>
  <c r="U597" i="19"/>
  <c r="T597" i="19"/>
  <c r="S597" i="19"/>
  <c r="R597" i="19"/>
  <c r="Q597" i="19"/>
  <c r="P597" i="19"/>
  <c r="O597" i="19"/>
  <c r="AF595" i="19"/>
  <c r="AD595" i="19"/>
  <c r="AC595" i="19"/>
  <c r="AB595" i="19"/>
  <c r="AA595" i="19"/>
  <c r="AE595" i="19" s="1"/>
  <c r="AG595" i="19" s="1"/>
  <c r="AD594" i="19"/>
  <c r="AF594" i="19" s="1"/>
  <c r="AC594" i="19"/>
  <c r="AB594" i="19"/>
  <c r="AA594" i="19"/>
  <c r="AE594" i="19" s="1"/>
  <c r="AG594" i="19" s="1"/>
  <c r="AD593" i="19"/>
  <c r="AF593" i="19" s="1"/>
  <c r="AC593" i="19"/>
  <c r="AB593" i="19"/>
  <c r="AA593" i="19"/>
  <c r="AE593" i="19" s="1"/>
  <c r="AF592" i="19"/>
  <c r="AD592" i="19"/>
  <c r="AC592" i="19"/>
  <c r="AB592" i="19"/>
  <c r="AA592" i="19"/>
  <c r="Z591" i="19"/>
  <c r="Y591" i="19"/>
  <c r="X591" i="19"/>
  <c r="AD591" i="19" s="1"/>
  <c r="W591" i="19"/>
  <c r="V591" i="19"/>
  <c r="U591" i="19"/>
  <c r="T591" i="19"/>
  <c r="AB591" i="19" s="1"/>
  <c r="S591" i="19"/>
  <c r="R591" i="19"/>
  <c r="Q591" i="19"/>
  <c r="P591" i="19"/>
  <c r="O591" i="19"/>
  <c r="AA591" i="19" s="1"/>
  <c r="AD590" i="19"/>
  <c r="AF590" i="19" s="1"/>
  <c r="AC590" i="19"/>
  <c r="AB590" i="19"/>
  <c r="AA590" i="19"/>
  <c r="AE590" i="19" s="1"/>
  <c r="AG590" i="19" s="1"/>
  <c r="AD589" i="19"/>
  <c r="AF589" i="19" s="1"/>
  <c r="AC589" i="19"/>
  <c r="AB589" i="19"/>
  <c r="AA589" i="19"/>
  <c r="AE589" i="19" s="1"/>
  <c r="AG589" i="19" s="1"/>
  <c r="AF588" i="19"/>
  <c r="AD588" i="19"/>
  <c r="AC588" i="19"/>
  <c r="AB588" i="19"/>
  <c r="AA588" i="19"/>
  <c r="Z587" i="19"/>
  <c r="Y587" i="19"/>
  <c r="X587" i="19"/>
  <c r="W587" i="19"/>
  <c r="W585" i="19" s="1"/>
  <c r="V587" i="19"/>
  <c r="U587" i="19"/>
  <c r="T587" i="19"/>
  <c r="T585" i="19" s="1"/>
  <c r="S587" i="19"/>
  <c r="S585" i="19" s="1"/>
  <c r="R587" i="19"/>
  <c r="Q587" i="19"/>
  <c r="P587" i="19"/>
  <c r="P585" i="19" s="1"/>
  <c r="O587" i="19"/>
  <c r="O585" i="19" s="1"/>
  <c r="AD586" i="19"/>
  <c r="AF586" i="19" s="1"/>
  <c r="AC586" i="19"/>
  <c r="AB586" i="19"/>
  <c r="AA586" i="19"/>
  <c r="Z585" i="19"/>
  <c r="Y585" i="19"/>
  <c r="V585" i="19"/>
  <c r="U585" i="19"/>
  <c r="R585" i="19"/>
  <c r="Q585" i="19"/>
  <c r="AF584" i="19"/>
  <c r="AD584" i="19"/>
  <c r="AC584" i="19"/>
  <c r="AB584" i="19"/>
  <c r="AA584" i="19"/>
  <c r="AF583" i="19"/>
  <c r="AD583" i="19"/>
  <c r="AC583" i="19"/>
  <c r="AB583" i="19"/>
  <c r="AA583" i="19"/>
  <c r="AD582" i="19"/>
  <c r="AF582" i="19" s="1"/>
  <c r="AC582" i="19"/>
  <c r="AB582" i="19"/>
  <c r="AA582" i="19"/>
  <c r="AE582" i="19" s="1"/>
  <c r="AG582" i="19" s="1"/>
  <c r="AD581" i="19"/>
  <c r="Z581" i="19"/>
  <c r="Z579" i="19" s="1"/>
  <c r="Y581" i="19"/>
  <c r="Y579" i="19" s="1"/>
  <c r="X581" i="19"/>
  <c r="W581" i="19"/>
  <c r="V581" i="19"/>
  <c r="V579" i="19" s="1"/>
  <c r="U581" i="19"/>
  <c r="U579" i="19" s="1"/>
  <c r="T581" i="19"/>
  <c r="S581" i="19"/>
  <c r="R581" i="19"/>
  <c r="Q581" i="19"/>
  <c r="Q579" i="19" s="1"/>
  <c r="P581" i="19"/>
  <c r="O581" i="19"/>
  <c r="AF580" i="19"/>
  <c r="AD580" i="19"/>
  <c r="AC580" i="19"/>
  <c r="AB580" i="19"/>
  <c r="AA580" i="19"/>
  <c r="X579" i="19"/>
  <c r="W579" i="19"/>
  <c r="T579" i="19"/>
  <c r="S579" i="19"/>
  <c r="P579" i="19"/>
  <c r="O579" i="19"/>
  <c r="AD578" i="19"/>
  <c r="AF578" i="19" s="1"/>
  <c r="AC578" i="19"/>
  <c r="AB578" i="19"/>
  <c r="AA578" i="19"/>
  <c r="AE578" i="19" s="1"/>
  <c r="AG578" i="19" s="1"/>
  <c r="AD577" i="19"/>
  <c r="AF577" i="19" s="1"/>
  <c r="AC577" i="19"/>
  <c r="AB577" i="19"/>
  <c r="AA577" i="19"/>
  <c r="AE577" i="19" s="1"/>
  <c r="AG577" i="19" s="1"/>
  <c r="AD576" i="19"/>
  <c r="AC576" i="19"/>
  <c r="AF576" i="19" s="1"/>
  <c r="AB576" i="19"/>
  <c r="AA576" i="19"/>
  <c r="AB575" i="19"/>
  <c r="AB573" i="19" s="1"/>
  <c r="Z575" i="19"/>
  <c r="Y575" i="19"/>
  <c r="X575" i="19"/>
  <c r="W575" i="19"/>
  <c r="W573" i="19" s="1"/>
  <c r="V575" i="19"/>
  <c r="U575" i="19"/>
  <c r="AC575" i="19" s="1"/>
  <c r="AC573" i="19" s="1"/>
  <c r="T575" i="19"/>
  <c r="T573" i="19" s="1"/>
  <c r="S575" i="19"/>
  <c r="S573" i="19" s="1"/>
  <c r="R575" i="19"/>
  <c r="Q575" i="19"/>
  <c r="P575" i="19"/>
  <c r="P573" i="19" s="1"/>
  <c r="O575" i="19"/>
  <c r="O573" i="19" s="1"/>
  <c r="AD574" i="19"/>
  <c r="AF574" i="19" s="1"/>
  <c r="AC574" i="19"/>
  <c r="AB574" i="19"/>
  <c r="AA574" i="19"/>
  <c r="Z573" i="19"/>
  <c r="Y573" i="19"/>
  <c r="V573" i="19"/>
  <c r="V215" i="19" s="1"/>
  <c r="V201" i="19" s="1"/>
  <c r="U573" i="19"/>
  <c r="R573" i="19"/>
  <c r="Q573" i="19"/>
  <c r="AD572" i="19"/>
  <c r="AC572" i="19"/>
  <c r="AF572" i="19" s="1"/>
  <c r="AB572" i="19"/>
  <c r="AA572" i="19"/>
  <c r="AF571" i="19"/>
  <c r="AD571" i="19"/>
  <c r="AC571" i="19"/>
  <c r="AB571" i="19"/>
  <c r="AA571" i="19"/>
  <c r="AE571" i="19" s="1"/>
  <c r="AG571" i="19" s="1"/>
  <c r="AD570" i="19"/>
  <c r="AF570" i="19" s="1"/>
  <c r="AC570" i="19"/>
  <c r="AB570" i="19"/>
  <c r="AA570" i="19"/>
  <c r="AE570" i="19" s="1"/>
  <c r="AG570" i="19" s="1"/>
  <c r="Z569" i="19"/>
  <c r="Y569" i="19"/>
  <c r="Y567" i="19" s="1"/>
  <c r="X569" i="19"/>
  <c r="W569" i="19"/>
  <c r="V569" i="19"/>
  <c r="U569" i="19"/>
  <c r="U567" i="19" s="1"/>
  <c r="T569" i="19"/>
  <c r="S569" i="19"/>
  <c r="R569" i="19"/>
  <c r="Q569" i="19"/>
  <c r="Q567" i="19" s="1"/>
  <c r="P569" i="19"/>
  <c r="O569" i="19"/>
  <c r="AA569" i="19" s="1"/>
  <c r="AD568" i="19"/>
  <c r="AC568" i="19"/>
  <c r="AB568" i="19"/>
  <c r="AA568" i="19"/>
  <c r="X567" i="19"/>
  <c r="W567" i="19"/>
  <c r="T567" i="19"/>
  <c r="S567" i="19"/>
  <c r="P567" i="19"/>
  <c r="O567" i="19"/>
  <c r="AD566" i="19"/>
  <c r="AF566" i="19" s="1"/>
  <c r="AC566" i="19"/>
  <c r="AB566" i="19"/>
  <c r="AA566" i="19"/>
  <c r="AE566" i="19" s="1"/>
  <c r="AG566" i="19" s="1"/>
  <c r="AD565" i="19"/>
  <c r="AF565" i="19" s="1"/>
  <c r="AC565" i="19"/>
  <c r="AB565" i="19"/>
  <c r="AA565" i="19"/>
  <c r="AE565" i="19" s="1"/>
  <c r="AG565" i="19" s="1"/>
  <c r="AF564" i="19"/>
  <c r="AD564" i="19"/>
  <c r="AC564" i="19"/>
  <c r="AB564" i="19"/>
  <c r="AA564" i="19"/>
  <c r="Z563" i="19"/>
  <c r="Y563" i="19"/>
  <c r="X563" i="19"/>
  <c r="W563" i="19"/>
  <c r="W561" i="19" s="1"/>
  <c r="W560" i="19" s="1"/>
  <c r="W552" i="19" s="1"/>
  <c r="V563" i="19"/>
  <c r="U563" i="19"/>
  <c r="T563" i="19"/>
  <c r="T561" i="19" s="1"/>
  <c r="T560" i="19" s="1"/>
  <c r="T552" i="19" s="1"/>
  <c r="S563" i="19"/>
  <c r="S561" i="19" s="1"/>
  <c r="S560" i="19" s="1"/>
  <c r="S552" i="19" s="1"/>
  <c r="R563" i="19"/>
  <c r="Q563" i="19"/>
  <c r="P563" i="19"/>
  <c r="P561" i="19" s="1"/>
  <c r="O563" i="19"/>
  <c r="O561" i="19" s="1"/>
  <c r="O560" i="19" s="1"/>
  <c r="O552" i="19" s="1"/>
  <c r="AD562" i="19"/>
  <c r="AF562" i="19" s="1"/>
  <c r="AC562" i="19"/>
  <c r="AB562" i="19"/>
  <c r="AA562" i="19"/>
  <c r="Z561" i="19"/>
  <c r="Y561" i="19"/>
  <c r="V561" i="19"/>
  <c r="U561" i="19"/>
  <c r="R561" i="19"/>
  <c r="Q561" i="19"/>
  <c r="Y560" i="19"/>
  <c r="U560" i="19"/>
  <c r="U552" i="19" s="1"/>
  <c r="Q560" i="19"/>
  <c r="AF559" i="19"/>
  <c r="AD559" i="19"/>
  <c r="AC559" i="19"/>
  <c r="AB559" i="19"/>
  <c r="AA559" i="19"/>
  <c r="AD558" i="19"/>
  <c r="AF558" i="19" s="1"/>
  <c r="AC558" i="19"/>
  <c r="AB558" i="19"/>
  <c r="AA558" i="19"/>
  <c r="AE558" i="19" s="1"/>
  <c r="AG558" i="19" s="1"/>
  <c r="AD557" i="19"/>
  <c r="AC557" i="19"/>
  <c r="AB557" i="19"/>
  <c r="AA557" i="19"/>
  <c r="AE557" i="19" s="1"/>
  <c r="AD556" i="19"/>
  <c r="AC556" i="19"/>
  <c r="AF556" i="19" s="1"/>
  <c r="AB556" i="19"/>
  <c r="AA556" i="19"/>
  <c r="AF555" i="19"/>
  <c r="AD555" i="19"/>
  <c r="AC555" i="19"/>
  <c r="AB555" i="19"/>
  <c r="AA555" i="19"/>
  <c r="AE555" i="19" s="1"/>
  <c r="AG555" i="19" s="1"/>
  <c r="AD554" i="19"/>
  <c r="AF554" i="19" s="1"/>
  <c r="AC554" i="19"/>
  <c r="AB554" i="19"/>
  <c r="AA554" i="19"/>
  <c r="AA553" i="19" s="1"/>
  <c r="AC553" i="19"/>
  <c r="Z553" i="19"/>
  <c r="Y553" i="19"/>
  <c r="X553" i="19"/>
  <c r="W553" i="19"/>
  <c r="V553" i="19"/>
  <c r="U553" i="19"/>
  <c r="T553" i="19"/>
  <c r="S553" i="19"/>
  <c r="R553" i="19"/>
  <c r="Q553" i="19"/>
  <c r="P553" i="19"/>
  <c r="O553" i="19"/>
  <c r="Y552" i="19"/>
  <c r="Y551" i="19" s="1"/>
  <c r="Q552" i="19"/>
  <c r="Q551" i="19" s="1"/>
  <c r="AD550" i="19"/>
  <c r="AF550" i="19" s="1"/>
  <c r="AC550" i="19"/>
  <c r="AB550" i="19"/>
  <c r="AA550" i="19"/>
  <c r="AE550" i="19" s="1"/>
  <c r="AG550" i="19" s="1"/>
  <c r="AD549" i="19"/>
  <c r="AC549" i="19"/>
  <c r="AC544" i="19" s="1"/>
  <c r="AB549" i="19"/>
  <c r="AA549" i="19"/>
  <c r="AE549" i="19" s="1"/>
  <c r="AF548" i="19"/>
  <c r="AD548" i="19"/>
  <c r="AC548" i="19"/>
  <c r="AB548" i="19"/>
  <c r="AA548" i="19"/>
  <c r="AE548" i="19" s="1"/>
  <c r="AG548" i="19" s="1"/>
  <c r="AF547" i="19"/>
  <c r="AD547" i="19"/>
  <c r="AC547" i="19"/>
  <c r="AB547" i="19"/>
  <c r="AB544" i="19" s="1"/>
  <c r="AA547" i="19"/>
  <c r="AD546" i="19"/>
  <c r="AF546" i="19" s="1"/>
  <c r="AC546" i="19"/>
  <c r="AB546" i="19"/>
  <c r="AA546" i="19"/>
  <c r="AD545" i="19"/>
  <c r="AC545" i="19"/>
  <c r="AB545" i="19"/>
  <c r="AA545" i="19"/>
  <c r="AE545" i="19" s="1"/>
  <c r="Z544" i="19"/>
  <c r="Y544" i="19"/>
  <c r="X544" i="19"/>
  <c r="X536" i="19" s="1"/>
  <c r="W544" i="19"/>
  <c r="V544" i="19"/>
  <c r="U544" i="19"/>
  <c r="T544" i="19"/>
  <c r="S544" i="19"/>
  <c r="R544" i="19"/>
  <c r="Q544" i="19"/>
  <c r="P544" i="19"/>
  <c r="O544" i="19"/>
  <c r="AF543" i="19"/>
  <c r="AD543" i="19"/>
  <c r="AC543" i="19"/>
  <c r="AB543" i="19"/>
  <c r="AA543" i="19"/>
  <c r="AD542" i="19"/>
  <c r="AF542" i="19" s="1"/>
  <c r="AC542" i="19"/>
  <c r="AB542" i="19"/>
  <c r="AA542" i="19"/>
  <c r="AE542" i="19" s="1"/>
  <c r="AG542" i="19" s="1"/>
  <c r="AD541" i="19"/>
  <c r="AC541" i="19"/>
  <c r="AB541" i="19"/>
  <c r="AA541" i="19"/>
  <c r="AE541" i="19" s="1"/>
  <c r="AD540" i="19"/>
  <c r="AC540" i="19"/>
  <c r="AF540" i="19" s="1"/>
  <c r="AB540" i="19"/>
  <c r="AA540" i="19"/>
  <c r="AF539" i="19"/>
  <c r="AD539" i="19"/>
  <c r="AC539" i="19"/>
  <c r="AB539" i="19"/>
  <c r="AA539" i="19"/>
  <c r="AE539" i="19" s="1"/>
  <c r="AG539" i="19" s="1"/>
  <c r="AD538" i="19"/>
  <c r="AF538" i="19" s="1"/>
  <c r="AC538" i="19"/>
  <c r="AB538" i="19"/>
  <c r="AA538" i="19"/>
  <c r="AA537" i="19" s="1"/>
  <c r="AC537" i="19"/>
  <c r="Z537" i="19"/>
  <c r="Z536" i="19" s="1"/>
  <c r="Y537" i="19"/>
  <c r="X537" i="19"/>
  <c r="W537" i="19"/>
  <c r="V537" i="19"/>
  <c r="V536" i="19" s="1"/>
  <c r="U537" i="19"/>
  <c r="T537" i="19"/>
  <c r="S537" i="19"/>
  <c r="R537" i="19"/>
  <c r="R536" i="19" s="1"/>
  <c r="Q537" i="19"/>
  <c r="P537" i="19"/>
  <c r="O537" i="19"/>
  <c r="Y536" i="19"/>
  <c r="W536" i="19"/>
  <c r="U536" i="19"/>
  <c r="T536" i="19"/>
  <c r="T520" i="19" s="1"/>
  <c r="S536" i="19"/>
  <c r="Q536" i="19"/>
  <c r="P536" i="19"/>
  <c r="O536" i="19"/>
  <c r="AF535" i="19"/>
  <c r="AD535" i="19"/>
  <c r="AC535" i="19"/>
  <c r="AB535" i="19"/>
  <c r="AA535" i="19"/>
  <c r="AE535" i="19" s="1"/>
  <c r="AG535" i="19" s="1"/>
  <c r="AD534" i="19"/>
  <c r="AC534" i="19"/>
  <c r="AB534" i="19"/>
  <c r="AA534" i="19"/>
  <c r="AE534" i="19" s="1"/>
  <c r="AD533" i="19"/>
  <c r="AC533" i="19"/>
  <c r="AB533" i="19"/>
  <c r="AA533" i="19"/>
  <c r="AE533" i="19" s="1"/>
  <c r="AD532" i="19"/>
  <c r="AC532" i="19"/>
  <c r="AB532" i="19"/>
  <c r="AA532" i="19"/>
  <c r="AE532" i="19" s="1"/>
  <c r="AF531" i="19"/>
  <c r="AD531" i="19"/>
  <c r="AC531" i="19"/>
  <c r="AB531" i="19"/>
  <c r="AB529" i="19" s="1"/>
  <c r="AA531" i="19"/>
  <c r="AE531" i="19" s="1"/>
  <c r="AG531" i="19" s="1"/>
  <c r="AD530" i="19"/>
  <c r="AF530" i="19" s="1"/>
  <c r="AC530" i="19"/>
  <c r="AB530" i="19"/>
  <c r="AA530" i="19"/>
  <c r="Z529" i="19"/>
  <c r="Y529" i="19"/>
  <c r="X529" i="19"/>
  <c r="W529" i="19"/>
  <c r="V529" i="19"/>
  <c r="U529" i="19"/>
  <c r="T529" i="19"/>
  <c r="S529" i="19"/>
  <c r="R529" i="19"/>
  <c r="Q529" i="19"/>
  <c r="P529" i="19"/>
  <c r="O529" i="19"/>
  <c r="AD528" i="19"/>
  <c r="AC528" i="19"/>
  <c r="AF528" i="19" s="1"/>
  <c r="AB528" i="19"/>
  <c r="AA528" i="19"/>
  <c r="AE528" i="19" s="1"/>
  <c r="AG528" i="19" s="1"/>
  <c r="AF527" i="19"/>
  <c r="AD527" i="19"/>
  <c r="AC527" i="19"/>
  <c r="AB527" i="19"/>
  <c r="AA527" i="19"/>
  <c r="AE527" i="19" s="1"/>
  <c r="AG527" i="19" s="1"/>
  <c r="AD526" i="19"/>
  <c r="AF526" i="19" s="1"/>
  <c r="AC526" i="19"/>
  <c r="AB526" i="19"/>
  <c r="AA526" i="19"/>
  <c r="AE526" i="19" s="1"/>
  <c r="AG526" i="19" s="1"/>
  <c r="AD525" i="19"/>
  <c r="AC525" i="19"/>
  <c r="AB525" i="19"/>
  <c r="AA525" i="19"/>
  <c r="AE525" i="19" s="1"/>
  <c r="AF524" i="19"/>
  <c r="AD524" i="19"/>
  <c r="AC524" i="19"/>
  <c r="AB524" i="19"/>
  <c r="AA524" i="19"/>
  <c r="AE524" i="19" s="1"/>
  <c r="AG524" i="19" s="1"/>
  <c r="AF523" i="19"/>
  <c r="AD523" i="19"/>
  <c r="AC523" i="19"/>
  <c r="AB523" i="19"/>
  <c r="AA523" i="19"/>
  <c r="AA522" i="19" s="1"/>
  <c r="AD522" i="19"/>
  <c r="Z522" i="19"/>
  <c r="Y522" i="19"/>
  <c r="X522" i="19"/>
  <c r="W522" i="19"/>
  <c r="V522" i="19"/>
  <c r="U522" i="19"/>
  <c r="T522" i="19"/>
  <c r="S522" i="19"/>
  <c r="R522" i="19"/>
  <c r="Q522" i="19"/>
  <c r="P522" i="19"/>
  <c r="O522" i="19"/>
  <c r="Z521" i="19"/>
  <c r="Z520" i="19" s="1"/>
  <c r="Y521" i="19"/>
  <c r="Y520" i="19" s="1"/>
  <c r="X521" i="19"/>
  <c r="W521" i="19"/>
  <c r="W520" i="19" s="1"/>
  <c r="V521" i="19"/>
  <c r="V520" i="19" s="1"/>
  <c r="U521" i="19"/>
  <c r="U520" i="19" s="1"/>
  <c r="T521" i="19"/>
  <c r="S521" i="19"/>
  <c r="S520" i="19" s="1"/>
  <c r="R521" i="19"/>
  <c r="R520" i="19" s="1"/>
  <c r="Q521" i="19"/>
  <c r="Q520" i="19" s="1"/>
  <c r="P521" i="19"/>
  <c r="O521" i="19"/>
  <c r="O520" i="19" s="1"/>
  <c r="X520" i="19"/>
  <c r="P520" i="19"/>
  <c r="AF517" i="19"/>
  <c r="AD517" i="19"/>
  <c r="AC517" i="19"/>
  <c r="AB517" i="19"/>
  <c r="AA517" i="19"/>
  <c r="AE517" i="19" s="1"/>
  <c r="AG517" i="19" s="1"/>
  <c r="AD516" i="19"/>
  <c r="AF516" i="19" s="1"/>
  <c r="AC516" i="19"/>
  <c r="AB516" i="19"/>
  <c r="AA516" i="19"/>
  <c r="AE516" i="19" s="1"/>
  <c r="AD515" i="19"/>
  <c r="AF515" i="19" s="1"/>
  <c r="AC515" i="19"/>
  <c r="AB515" i="19"/>
  <c r="AA515" i="19"/>
  <c r="AE515" i="19" s="1"/>
  <c r="AF514" i="19"/>
  <c r="AD514" i="19"/>
  <c r="AC514" i="19"/>
  <c r="AB514" i="19"/>
  <c r="AA514" i="19"/>
  <c r="AE514" i="19" s="1"/>
  <c r="AG514" i="19" s="1"/>
  <c r="AF513" i="19"/>
  <c r="AD513" i="19"/>
  <c r="AC513" i="19"/>
  <c r="AC512" i="19" s="1"/>
  <c r="AB513" i="19"/>
  <c r="AB512" i="19" s="1"/>
  <c r="AA513" i="19"/>
  <c r="AA512" i="19" s="1"/>
  <c r="AD512" i="19"/>
  <c r="Z512" i="19"/>
  <c r="Z145" i="19" s="1"/>
  <c r="Y512" i="19"/>
  <c r="X512" i="19"/>
  <c r="W512" i="19"/>
  <c r="V512" i="19"/>
  <c r="V145" i="19" s="1"/>
  <c r="U512" i="19"/>
  <c r="T512" i="19"/>
  <c r="S512" i="19"/>
  <c r="R512" i="19"/>
  <c r="R145" i="19" s="1"/>
  <c r="Q512" i="19"/>
  <c r="P512" i="19"/>
  <c r="O512" i="19"/>
  <c r="AD511" i="19"/>
  <c r="AF511" i="19" s="1"/>
  <c r="AC511" i="19"/>
  <c r="AB511" i="19"/>
  <c r="AA511" i="19"/>
  <c r="AE511" i="19" s="1"/>
  <c r="AG511" i="19" s="1"/>
  <c r="AF510" i="19"/>
  <c r="AD510" i="19"/>
  <c r="AC510" i="19"/>
  <c r="AB510" i="19"/>
  <c r="AA510" i="19"/>
  <c r="AF509" i="19"/>
  <c r="AD509" i="19"/>
  <c r="AC509" i="19"/>
  <c r="AC508" i="19" s="1"/>
  <c r="AB509" i="19"/>
  <c r="AA509" i="19"/>
  <c r="AA508" i="19" s="1"/>
  <c r="AD508" i="19"/>
  <c r="Z508" i="19"/>
  <c r="Y508" i="19"/>
  <c r="X508" i="19"/>
  <c r="W508" i="19"/>
  <c r="V508" i="19"/>
  <c r="U508" i="19"/>
  <c r="T508" i="19"/>
  <c r="S508" i="19"/>
  <c r="R508" i="19"/>
  <c r="Q508" i="19"/>
  <c r="P508" i="19"/>
  <c r="O508" i="19"/>
  <c r="AD507" i="19"/>
  <c r="AC507" i="19"/>
  <c r="AB507" i="19"/>
  <c r="AA507" i="19"/>
  <c r="AE507" i="19" s="1"/>
  <c r="AF506" i="19"/>
  <c r="AD506" i="19"/>
  <c r="AC506" i="19"/>
  <c r="AB506" i="19"/>
  <c r="AA506" i="19"/>
  <c r="AF505" i="19"/>
  <c r="AD505" i="19"/>
  <c r="AC505" i="19"/>
  <c r="AB505" i="19"/>
  <c r="AA505" i="19"/>
  <c r="AA504" i="19" s="1"/>
  <c r="AD504" i="19"/>
  <c r="Z504" i="19"/>
  <c r="Y504" i="19"/>
  <c r="X504" i="19"/>
  <c r="W504" i="19"/>
  <c r="V504" i="19"/>
  <c r="U504" i="19"/>
  <c r="T504" i="19"/>
  <c r="S504" i="19"/>
  <c r="R504" i="19"/>
  <c r="Q504" i="19"/>
  <c r="P504" i="19"/>
  <c r="O504" i="19"/>
  <c r="AD503" i="19"/>
  <c r="AC503" i="19"/>
  <c r="AB503" i="19"/>
  <c r="AA503" i="19"/>
  <c r="AE503" i="19" s="1"/>
  <c r="AF502" i="19"/>
  <c r="AD502" i="19"/>
  <c r="AC502" i="19"/>
  <c r="AB502" i="19"/>
  <c r="AA502" i="19"/>
  <c r="AF501" i="19"/>
  <c r="AF500" i="19" s="1"/>
  <c r="AD501" i="19"/>
  <c r="AC501" i="19"/>
  <c r="AC500" i="19" s="1"/>
  <c r="AB501" i="19"/>
  <c r="AB500" i="19" s="1"/>
  <c r="AA501" i="19"/>
  <c r="AA500" i="19" s="1"/>
  <c r="AD500" i="19"/>
  <c r="Z500" i="19"/>
  <c r="Y500" i="19"/>
  <c r="X500" i="19"/>
  <c r="X499" i="19" s="1"/>
  <c r="W500" i="19"/>
  <c r="W499" i="19" s="1"/>
  <c r="V500" i="19"/>
  <c r="U500" i="19"/>
  <c r="T500" i="19"/>
  <c r="T499" i="19" s="1"/>
  <c r="S500" i="19"/>
  <c r="S499" i="19" s="1"/>
  <c r="R500" i="19"/>
  <c r="Q500" i="19"/>
  <c r="P500" i="19"/>
  <c r="P499" i="19" s="1"/>
  <c r="O500" i="19"/>
  <c r="O499" i="19" s="1"/>
  <c r="Y499" i="19"/>
  <c r="Y495" i="19" s="1"/>
  <c r="U499" i="19"/>
  <c r="Q499" i="19"/>
  <c r="AF498" i="19"/>
  <c r="AD498" i="19"/>
  <c r="AC498" i="19"/>
  <c r="AB498" i="19"/>
  <c r="AA498" i="19"/>
  <c r="AE498" i="19" s="1"/>
  <c r="AG498" i="19" s="1"/>
  <c r="AF497" i="19"/>
  <c r="AD497" i="19"/>
  <c r="AC497" i="19"/>
  <c r="AC496" i="19" s="1"/>
  <c r="AB497" i="19"/>
  <c r="AB496" i="19" s="1"/>
  <c r="AA497" i="19"/>
  <c r="AA496" i="19" s="1"/>
  <c r="AD496" i="19"/>
  <c r="Z496" i="19"/>
  <c r="Y496" i="19"/>
  <c r="X496" i="19"/>
  <c r="W496" i="19"/>
  <c r="W495" i="19" s="1"/>
  <c r="V496" i="19"/>
  <c r="U496" i="19"/>
  <c r="T496" i="19"/>
  <c r="S496" i="19"/>
  <c r="S495" i="19" s="1"/>
  <c r="R496" i="19"/>
  <c r="Q496" i="19"/>
  <c r="P496" i="19"/>
  <c r="O496" i="19"/>
  <c r="O495" i="19" s="1"/>
  <c r="U495" i="19"/>
  <c r="Q495" i="19"/>
  <c r="AF494" i="19"/>
  <c r="AD494" i="19"/>
  <c r="AC494" i="19"/>
  <c r="AB494" i="19"/>
  <c r="AA494" i="19"/>
  <c r="AF493" i="19"/>
  <c r="AD493" i="19"/>
  <c r="AC493" i="19"/>
  <c r="AB493" i="19"/>
  <c r="AA493" i="19"/>
  <c r="AE493" i="19" s="1"/>
  <c r="AG493" i="19" s="1"/>
  <c r="AD492" i="19"/>
  <c r="AF492" i="19" s="1"/>
  <c r="AC492" i="19"/>
  <c r="AB492" i="19"/>
  <c r="AA492" i="19"/>
  <c r="AE492" i="19" s="1"/>
  <c r="AD491" i="19"/>
  <c r="AF491" i="19" s="1"/>
  <c r="AC491" i="19"/>
  <c r="AB491" i="19"/>
  <c r="AA491" i="19"/>
  <c r="AE491" i="19" s="1"/>
  <c r="AG491" i="19" s="1"/>
  <c r="AF490" i="19"/>
  <c r="AD490" i="19"/>
  <c r="AC490" i="19"/>
  <c r="AC489" i="19" s="1"/>
  <c r="AB490" i="19"/>
  <c r="AB489" i="19" s="1"/>
  <c r="AA490" i="19"/>
  <c r="AA489" i="19"/>
  <c r="Z489" i="19"/>
  <c r="Y489" i="19"/>
  <c r="X489" i="19"/>
  <c r="W489" i="19"/>
  <c r="V489" i="19"/>
  <c r="U489" i="19"/>
  <c r="T489" i="19"/>
  <c r="S489" i="19"/>
  <c r="R489" i="19"/>
  <c r="Q489" i="19"/>
  <c r="P489" i="19"/>
  <c r="O489" i="19"/>
  <c r="AD488" i="19"/>
  <c r="AF488" i="19" s="1"/>
  <c r="AC488" i="19"/>
  <c r="AB488" i="19"/>
  <c r="AA488" i="19"/>
  <c r="AE488" i="19" s="1"/>
  <c r="AD487" i="19"/>
  <c r="AF487" i="19" s="1"/>
  <c r="AC487" i="19"/>
  <c r="AB487" i="19"/>
  <c r="AA487" i="19"/>
  <c r="AE487" i="19" s="1"/>
  <c r="AG487" i="19" s="1"/>
  <c r="AF486" i="19"/>
  <c r="AF485" i="19" s="1"/>
  <c r="AD486" i="19"/>
  <c r="AD485" i="19" s="1"/>
  <c r="AC486" i="19"/>
  <c r="AC485" i="19" s="1"/>
  <c r="AB486" i="19"/>
  <c r="AB485" i="19" s="1"/>
  <c r="AA486" i="19"/>
  <c r="AA485" i="19"/>
  <c r="Z485" i="19"/>
  <c r="Y485" i="19"/>
  <c r="X485" i="19"/>
  <c r="W485" i="19"/>
  <c r="V485" i="19"/>
  <c r="U485" i="19"/>
  <c r="T485" i="19"/>
  <c r="S485" i="19"/>
  <c r="R485" i="19"/>
  <c r="Q485" i="19"/>
  <c r="P485" i="19"/>
  <c r="O485" i="19"/>
  <c r="AD484" i="19"/>
  <c r="AF484" i="19" s="1"/>
  <c r="AC484" i="19"/>
  <c r="AB484" i="19"/>
  <c r="AA484" i="19"/>
  <c r="AE484" i="19" s="1"/>
  <c r="AD483" i="19"/>
  <c r="AF483" i="19" s="1"/>
  <c r="AC483" i="19"/>
  <c r="AB483" i="19"/>
  <c r="AA483" i="19"/>
  <c r="AE483" i="19" s="1"/>
  <c r="AG483" i="19" s="1"/>
  <c r="AF482" i="19"/>
  <c r="AD482" i="19"/>
  <c r="AC482" i="19"/>
  <c r="AC481" i="19" s="1"/>
  <c r="AB482" i="19"/>
  <c r="AB481" i="19" s="1"/>
  <c r="AA482" i="19"/>
  <c r="AA481" i="19"/>
  <c r="Z481" i="19"/>
  <c r="Y481" i="19"/>
  <c r="X481" i="19"/>
  <c r="W481" i="19"/>
  <c r="V481" i="19"/>
  <c r="U481" i="19"/>
  <c r="T481" i="19"/>
  <c r="S481" i="19"/>
  <c r="R481" i="19"/>
  <c r="Q481" i="19"/>
  <c r="P481" i="19"/>
  <c r="O481" i="19"/>
  <c r="AD480" i="19"/>
  <c r="AF480" i="19" s="1"/>
  <c r="AC480" i="19"/>
  <c r="AB480" i="19"/>
  <c r="AA480" i="19"/>
  <c r="AE480" i="19" s="1"/>
  <c r="AD479" i="19"/>
  <c r="AF479" i="19" s="1"/>
  <c r="AC479" i="19"/>
  <c r="AB479" i="19"/>
  <c r="AA479" i="19"/>
  <c r="AE479" i="19" s="1"/>
  <c r="AG479" i="19" s="1"/>
  <c r="AF478" i="19"/>
  <c r="AF477" i="19" s="1"/>
  <c r="AD478" i="19"/>
  <c r="AD477" i="19" s="1"/>
  <c r="AC478" i="19"/>
  <c r="AC477" i="19" s="1"/>
  <c r="AC476" i="19" s="1"/>
  <c r="AB478" i="19"/>
  <c r="AB477" i="19" s="1"/>
  <c r="AA478" i="19"/>
  <c r="AA477" i="19"/>
  <c r="AA476" i="19" s="1"/>
  <c r="Z477" i="19"/>
  <c r="Y477" i="19"/>
  <c r="Y476" i="19" s="1"/>
  <c r="X477" i="19"/>
  <c r="X476" i="19" s="1"/>
  <c r="W477" i="19"/>
  <c r="W476" i="19" s="1"/>
  <c r="V477" i="19"/>
  <c r="U477" i="19"/>
  <c r="U476" i="19" s="1"/>
  <c r="T477" i="19"/>
  <c r="T476" i="19" s="1"/>
  <c r="S477" i="19"/>
  <c r="S476" i="19" s="1"/>
  <c r="R477" i="19"/>
  <c r="Q477" i="19"/>
  <c r="Q476" i="19" s="1"/>
  <c r="P477" i="19"/>
  <c r="P476" i="19" s="1"/>
  <c r="O477" i="19"/>
  <c r="O476" i="19" s="1"/>
  <c r="Z476" i="19"/>
  <c r="V476" i="19"/>
  <c r="R476" i="19"/>
  <c r="AD475" i="19"/>
  <c r="AF475" i="19" s="1"/>
  <c r="AC475" i="19"/>
  <c r="AB475" i="19"/>
  <c r="AA475" i="19"/>
  <c r="AE475" i="19" s="1"/>
  <c r="AG475" i="19" s="1"/>
  <c r="AF474" i="19"/>
  <c r="AF473" i="19" s="1"/>
  <c r="AD474" i="19"/>
  <c r="AD473" i="19" s="1"/>
  <c r="AC474" i="19"/>
  <c r="AC473" i="19" s="1"/>
  <c r="AC472" i="19" s="1"/>
  <c r="AB474" i="19"/>
  <c r="AB473" i="19" s="1"/>
  <c r="AA474" i="19"/>
  <c r="AA473" i="19"/>
  <c r="AA472" i="19" s="1"/>
  <c r="Z473" i="19"/>
  <c r="Y473" i="19"/>
  <c r="Y472" i="19" s="1"/>
  <c r="Y471" i="19" s="1"/>
  <c r="X473" i="19"/>
  <c r="X472" i="19" s="1"/>
  <c r="W473" i="19"/>
  <c r="W472" i="19" s="1"/>
  <c r="W471" i="19" s="1"/>
  <c r="V473" i="19"/>
  <c r="U473" i="19"/>
  <c r="U472" i="19" s="1"/>
  <c r="U471" i="19" s="1"/>
  <c r="T473" i="19"/>
  <c r="T472" i="19" s="1"/>
  <c r="S473" i="19"/>
  <c r="S472" i="19" s="1"/>
  <c r="S471" i="19" s="1"/>
  <c r="R473" i="19"/>
  <c r="Q473" i="19"/>
  <c r="Q472" i="19" s="1"/>
  <c r="P473" i="19"/>
  <c r="P472" i="19" s="1"/>
  <c r="O473" i="19"/>
  <c r="O472" i="19" s="1"/>
  <c r="O471" i="19" s="1"/>
  <c r="Z472" i="19"/>
  <c r="V472" i="19"/>
  <c r="R472" i="19"/>
  <c r="Q471" i="19"/>
  <c r="AF470" i="19"/>
  <c r="AD470" i="19"/>
  <c r="AC470" i="19"/>
  <c r="AB470" i="19"/>
  <c r="AA470" i="19"/>
  <c r="AF469" i="19"/>
  <c r="AD469" i="19"/>
  <c r="AC469" i="19"/>
  <c r="AB469" i="19"/>
  <c r="AA469" i="19"/>
  <c r="AE469" i="19" s="1"/>
  <c r="AG469" i="19" s="1"/>
  <c r="AD468" i="19"/>
  <c r="AF468" i="19" s="1"/>
  <c r="AC468" i="19"/>
  <c r="AB468" i="19"/>
  <c r="AA468" i="19"/>
  <c r="AE468" i="19" s="1"/>
  <c r="AD467" i="19"/>
  <c r="AF467" i="19" s="1"/>
  <c r="AC467" i="19"/>
  <c r="AB467" i="19"/>
  <c r="AA467" i="19"/>
  <c r="AE467" i="19" s="1"/>
  <c r="AG467" i="19" s="1"/>
  <c r="AF466" i="19"/>
  <c r="AD466" i="19"/>
  <c r="AC466" i="19"/>
  <c r="AC465" i="19" s="1"/>
  <c r="AB466" i="19"/>
  <c r="AB465" i="19" s="1"/>
  <c r="AA466" i="19"/>
  <c r="AA465" i="19"/>
  <c r="Z465" i="19"/>
  <c r="Y465" i="19"/>
  <c r="X465" i="19"/>
  <c r="W465" i="19"/>
  <c r="V465" i="19"/>
  <c r="U465" i="19"/>
  <c r="T465" i="19"/>
  <c r="S465" i="19"/>
  <c r="R465" i="19"/>
  <c r="Q465" i="19"/>
  <c r="P465" i="19"/>
  <c r="O465" i="19"/>
  <c r="AD464" i="19"/>
  <c r="AF464" i="19" s="1"/>
  <c r="AC464" i="19"/>
  <c r="AB464" i="19"/>
  <c r="AA464" i="19"/>
  <c r="AE464" i="19" s="1"/>
  <c r="AD463" i="19"/>
  <c r="AF463" i="19" s="1"/>
  <c r="AC463" i="19"/>
  <c r="AB463" i="19"/>
  <c r="AA463" i="19"/>
  <c r="AE463" i="19" s="1"/>
  <c r="AG463" i="19" s="1"/>
  <c r="AF462" i="19"/>
  <c r="AF461" i="19" s="1"/>
  <c r="AD462" i="19"/>
  <c r="AD461" i="19" s="1"/>
  <c r="AC462" i="19"/>
  <c r="AC461" i="19" s="1"/>
  <c r="AC460" i="19" s="1"/>
  <c r="AB462" i="19"/>
  <c r="AB461" i="19" s="1"/>
  <c r="AB460" i="19" s="1"/>
  <c r="AA462" i="19"/>
  <c r="AA461" i="19"/>
  <c r="AA460" i="19" s="1"/>
  <c r="Z461" i="19"/>
  <c r="Y461" i="19"/>
  <c r="X461" i="19"/>
  <c r="X460" i="19" s="1"/>
  <c r="W461" i="19"/>
  <c r="W460" i="19" s="1"/>
  <c r="V461" i="19"/>
  <c r="U461" i="19"/>
  <c r="T461" i="19"/>
  <c r="T460" i="19" s="1"/>
  <c r="S461" i="19"/>
  <c r="S460" i="19" s="1"/>
  <c r="R461" i="19"/>
  <c r="Q461" i="19"/>
  <c r="P461" i="19"/>
  <c r="P460" i="19" s="1"/>
  <c r="O461" i="19"/>
  <c r="O460" i="19" s="1"/>
  <c r="Z460" i="19"/>
  <c r="Y460" i="19"/>
  <c r="V460" i="19"/>
  <c r="V456" i="19" s="1"/>
  <c r="V440" i="19" s="1"/>
  <c r="U460" i="19"/>
  <c r="R460" i="19"/>
  <c r="Q460" i="19"/>
  <c r="AD459" i="19"/>
  <c r="AF459" i="19" s="1"/>
  <c r="AC459" i="19"/>
  <c r="AB459" i="19"/>
  <c r="AA459" i="19"/>
  <c r="AE459" i="19" s="1"/>
  <c r="AF458" i="19"/>
  <c r="AF457" i="19" s="1"/>
  <c r="AD458" i="19"/>
  <c r="AC458" i="19"/>
  <c r="AB458" i="19"/>
  <c r="AB457" i="19" s="1"/>
  <c r="AA458" i="19"/>
  <c r="AE458" i="19" s="1"/>
  <c r="AA457" i="19"/>
  <c r="Z457" i="19"/>
  <c r="Y457" i="19"/>
  <c r="X457" i="19"/>
  <c r="X456" i="19" s="1"/>
  <c r="W457" i="19"/>
  <c r="V457" i="19"/>
  <c r="U457" i="19"/>
  <c r="T457" i="19"/>
  <c r="T456" i="19" s="1"/>
  <c r="S457" i="19"/>
  <c r="R457" i="19"/>
  <c r="Q457" i="19"/>
  <c r="P457" i="19"/>
  <c r="P456" i="19" s="1"/>
  <c r="O457" i="19"/>
  <c r="Z456" i="19"/>
  <c r="Z440" i="19" s="1"/>
  <c r="Y456" i="19"/>
  <c r="U456" i="19"/>
  <c r="R456" i="19"/>
  <c r="Q456" i="19"/>
  <c r="AD455" i="19"/>
  <c r="AC455" i="19"/>
  <c r="AB455" i="19"/>
  <c r="AA455" i="19"/>
  <c r="AE455" i="19" s="1"/>
  <c r="AF454" i="19"/>
  <c r="AD454" i="19"/>
  <c r="AC454" i="19"/>
  <c r="AB454" i="19"/>
  <c r="AA454" i="19"/>
  <c r="AE454" i="19" s="1"/>
  <c r="AG454" i="19" s="1"/>
  <c r="AF453" i="19"/>
  <c r="AD453" i="19"/>
  <c r="AC453" i="19"/>
  <c r="AB453" i="19"/>
  <c r="AA453" i="19"/>
  <c r="AE453" i="19" s="1"/>
  <c r="AG453" i="19" s="1"/>
  <c r="AD452" i="19"/>
  <c r="AF452" i="19" s="1"/>
  <c r="AC452" i="19"/>
  <c r="AB452" i="19"/>
  <c r="AA452" i="19"/>
  <c r="AA450" i="19" s="1"/>
  <c r="AD451" i="19"/>
  <c r="AC451" i="19"/>
  <c r="AC450" i="19" s="1"/>
  <c r="AB451" i="19"/>
  <c r="AA451" i="19"/>
  <c r="AE451" i="19" s="1"/>
  <c r="AB450" i="19"/>
  <c r="Z450" i="19"/>
  <c r="Y450" i="19"/>
  <c r="X450" i="19"/>
  <c r="W450" i="19"/>
  <c r="V450" i="19"/>
  <c r="U450" i="19"/>
  <c r="T450" i="19"/>
  <c r="S450" i="19"/>
  <c r="R450" i="19"/>
  <c r="Q450" i="19"/>
  <c r="P450" i="19"/>
  <c r="O450" i="19"/>
  <c r="AF449" i="19"/>
  <c r="AD449" i="19"/>
  <c r="AC449" i="19"/>
  <c r="AB449" i="19"/>
  <c r="AA449" i="19"/>
  <c r="AE449" i="19" s="1"/>
  <c r="AG449" i="19" s="1"/>
  <c r="AD448" i="19"/>
  <c r="AF448" i="19" s="1"/>
  <c r="AC448" i="19"/>
  <c r="AB448" i="19"/>
  <c r="AA448" i="19"/>
  <c r="AA446" i="19" s="1"/>
  <c r="AD447" i="19"/>
  <c r="AF447" i="19" s="1"/>
  <c r="AC447" i="19"/>
  <c r="AC446" i="19" s="1"/>
  <c r="AC445" i="19" s="1"/>
  <c r="AB447" i="19"/>
  <c r="AA447" i="19"/>
  <c r="AE447" i="19" s="1"/>
  <c r="AF446" i="19"/>
  <c r="AF445" i="19" s="1"/>
  <c r="AB446" i="19"/>
  <c r="AB445" i="19" s="1"/>
  <c r="Z446" i="19"/>
  <c r="Y446" i="19"/>
  <c r="Y445" i="19" s="1"/>
  <c r="X446" i="19"/>
  <c r="X445" i="19" s="1"/>
  <c r="W446" i="19"/>
  <c r="V446" i="19"/>
  <c r="U446" i="19"/>
  <c r="U445" i="19" s="1"/>
  <c r="T446" i="19"/>
  <c r="T445" i="19" s="1"/>
  <c r="S446" i="19"/>
  <c r="R446" i="19"/>
  <c r="Q446" i="19"/>
  <c r="Q445" i="19" s="1"/>
  <c r="P446" i="19"/>
  <c r="P445" i="19" s="1"/>
  <c r="O446" i="19"/>
  <c r="AA445" i="19"/>
  <c r="Z445" i="19"/>
  <c r="W445" i="19"/>
  <c r="V445" i="19"/>
  <c r="S445" i="19"/>
  <c r="S441" i="19" s="1"/>
  <c r="R445" i="19"/>
  <c r="O445" i="19"/>
  <c r="AD444" i="19"/>
  <c r="AF444" i="19" s="1"/>
  <c r="AC444" i="19"/>
  <c r="AB444" i="19"/>
  <c r="AA444" i="19"/>
  <c r="AA442" i="19" s="1"/>
  <c r="AA441" i="19" s="1"/>
  <c r="AD443" i="19"/>
  <c r="AC443" i="19"/>
  <c r="AC442" i="19" s="1"/>
  <c r="AB443" i="19"/>
  <c r="AA443" i="19"/>
  <c r="AE443" i="19" s="1"/>
  <c r="AB442" i="19"/>
  <c r="AB441" i="19" s="1"/>
  <c r="Z442" i="19"/>
  <c r="Y442" i="19"/>
  <c r="X442" i="19"/>
  <c r="W442" i="19"/>
  <c r="V442" i="19"/>
  <c r="U442" i="19"/>
  <c r="T442" i="19"/>
  <c r="S442" i="19"/>
  <c r="R442" i="19"/>
  <c r="Q442" i="19"/>
  <c r="P442" i="19"/>
  <c r="O442" i="19"/>
  <c r="Z441" i="19"/>
  <c r="W441" i="19"/>
  <c r="V441" i="19"/>
  <c r="R441" i="19"/>
  <c r="O441" i="19"/>
  <c r="R440" i="19"/>
  <c r="AD437" i="19"/>
  <c r="AC437" i="19"/>
  <c r="AB437" i="19"/>
  <c r="AA437" i="19"/>
  <c r="AE437" i="19" s="1"/>
  <c r="AF436" i="19"/>
  <c r="AD436" i="19"/>
  <c r="AC436" i="19"/>
  <c r="AB436" i="19"/>
  <c r="AA436" i="19"/>
  <c r="AF435" i="19"/>
  <c r="AD435" i="19"/>
  <c r="AC435" i="19"/>
  <c r="AB435" i="19"/>
  <c r="AB433" i="19" s="1"/>
  <c r="AA435" i="19"/>
  <c r="AE435" i="19" s="1"/>
  <c r="AG435" i="19" s="1"/>
  <c r="AD434" i="19"/>
  <c r="AC434" i="19"/>
  <c r="AB434" i="19"/>
  <c r="AA434" i="19"/>
  <c r="AA433" i="19" s="1"/>
  <c r="AC433" i="19"/>
  <c r="Z433" i="19"/>
  <c r="Y433" i="19"/>
  <c r="Y91" i="19" s="1"/>
  <c r="X433" i="19"/>
  <c r="W433" i="19"/>
  <c r="V433" i="19"/>
  <c r="U433" i="19"/>
  <c r="U91" i="19" s="1"/>
  <c r="AC91" i="19" s="1"/>
  <c r="T433" i="19"/>
  <c r="S433" i="19"/>
  <c r="R433" i="19"/>
  <c r="Q433" i="19"/>
  <c r="Q91" i="19" s="1"/>
  <c r="P433" i="19"/>
  <c r="O433" i="19"/>
  <c r="AF432" i="19"/>
  <c r="AD432" i="19"/>
  <c r="AC432" i="19"/>
  <c r="AB432" i="19"/>
  <c r="AA432" i="19"/>
  <c r="AE432" i="19" s="1"/>
  <c r="AG432" i="19" s="1"/>
  <c r="AF431" i="19"/>
  <c r="AD431" i="19"/>
  <c r="AC431" i="19"/>
  <c r="AB431" i="19"/>
  <c r="AB429" i="19" s="1"/>
  <c r="AA431" i="19"/>
  <c r="AE431" i="19" s="1"/>
  <c r="AG431" i="19" s="1"/>
  <c r="AD430" i="19"/>
  <c r="AC430" i="19"/>
  <c r="AB430" i="19"/>
  <c r="AA430" i="19"/>
  <c r="AA429" i="19" s="1"/>
  <c r="AC429" i="19"/>
  <c r="Z429" i="19"/>
  <c r="Y429" i="19"/>
  <c r="X429" i="19"/>
  <c r="W429" i="19"/>
  <c r="V429" i="19"/>
  <c r="U429" i="19"/>
  <c r="T429" i="19"/>
  <c r="S429" i="19"/>
  <c r="R429" i="19"/>
  <c r="Q429" i="19"/>
  <c r="P429" i="19"/>
  <c r="O429" i="19"/>
  <c r="AF428" i="19"/>
  <c r="AD428" i="19"/>
  <c r="AC428" i="19"/>
  <c r="AB428" i="19"/>
  <c r="AA428" i="19"/>
  <c r="AE428" i="19" s="1"/>
  <c r="AG428" i="19" s="1"/>
  <c r="AF427" i="19"/>
  <c r="AD427" i="19"/>
  <c r="AC427" i="19"/>
  <c r="AB427" i="19"/>
  <c r="AB425" i="19" s="1"/>
  <c r="AA427" i="19"/>
  <c r="AE427" i="19" s="1"/>
  <c r="AG427" i="19" s="1"/>
  <c r="AD426" i="19"/>
  <c r="AC426" i="19"/>
  <c r="AB426" i="19"/>
  <c r="AA426" i="19"/>
  <c r="AA425" i="19" s="1"/>
  <c r="AC425" i="19"/>
  <c r="Z425" i="19"/>
  <c r="Y425" i="19"/>
  <c r="X425" i="19"/>
  <c r="W425" i="19"/>
  <c r="V425" i="19"/>
  <c r="U425" i="19"/>
  <c r="T425" i="19"/>
  <c r="S425" i="19"/>
  <c r="R425" i="19"/>
  <c r="Q425" i="19"/>
  <c r="P425" i="19"/>
  <c r="O425" i="19"/>
  <c r="AF424" i="19"/>
  <c r="AD424" i="19"/>
  <c r="AC424" i="19"/>
  <c r="AC422" i="19" s="1"/>
  <c r="AB424" i="19"/>
  <c r="AA424" i="19"/>
  <c r="AF423" i="19"/>
  <c r="AD423" i="19"/>
  <c r="AC423" i="19"/>
  <c r="AB423" i="19"/>
  <c r="AA423" i="19"/>
  <c r="AA422" i="19" s="1"/>
  <c r="AA421" i="19" s="1"/>
  <c r="AD422" i="19"/>
  <c r="Z422" i="19"/>
  <c r="Z421" i="19" s="1"/>
  <c r="Z420" i="19" s="1"/>
  <c r="Y422" i="19"/>
  <c r="X422" i="19"/>
  <c r="W422" i="19"/>
  <c r="W421" i="19" s="1"/>
  <c r="W420" i="19" s="1"/>
  <c r="V422" i="19"/>
  <c r="V421" i="19" s="1"/>
  <c r="V420" i="19" s="1"/>
  <c r="U422" i="19"/>
  <c r="T422" i="19"/>
  <c r="S422" i="19"/>
  <c r="S421" i="19" s="1"/>
  <c r="S420" i="19" s="1"/>
  <c r="R422" i="19"/>
  <c r="R421" i="19" s="1"/>
  <c r="R420" i="19" s="1"/>
  <c r="R414" i="19" s="1"/>
  <c r="Q422" i="19"/>
  <c r="P422" i="19"/>
  <c r="O422" i="19"/>
  <c r="O421" i="19" s="1"/>
  <c r="O420" i="19" s="1"/>
  <c r="Y421" i="19"/>
  <c r="X421" i="19"/>
  <c r="U421" i="19"/>
  <c r="T421" i="19"/>
  <c r="Q421" i="19"/>
  <c r="P421" i="19"/>
  <c r="X420" i="19"/>
  <c r="T420" i="19"/>
  <c r="P420" i="19"/>
  <c r="AF419" i="19"/>
  <c r="AD419" i="19"/>
  <c r="AC419" i="19"/>
  <c r="AB419" i="19"/>
  <c r="AA419" i="19"/>
  <c r="AE419" i="19" s="1"/>
  <c r="AG419" i="19" s="1"/>
  <c r="AD418" i="19"/>
  <c r="AF418" i="19" s="1"/>
  <c r="AF416" i="19" s="1"/>
  <c r="AF415" i="19" s="1"/>
  <c r="AC418" i="19"/>
  <c r="AB418" i="19"/>
  <c r="AA418" i="19"/>
  <c r="AA416" i="19" s="1"/>
  <c r="AD417" i="19"/>
  <c r="AF417" i="19" s="1"/>
  <c r="AC417" i="19"/>
  <c r="AC416" i="19" s="1"/>
  <c r="AC415" i="19" s="1"/>
  <c r="AB417" i="19"/>
  <c r="AA417" i="19"/>
  <c r="AE417" i="19" s="1"/>
  <c r="AB416" i="19"/>
  <c r="AB415" i="19" s="1"/>
  <c r="Z416" i="19"/>
  <c r="Y416" i="19"/>
  <c r="Y415" i="19" s="1"/>
  <c r="X416" i="19"/>
  <c r="X415" i="19" s="1"/>
  <c r="X414" i="19" s="1"/>
  <c r="W416" i="19"/>
  <c r="V416" i="19"/>
  <c r="U416" i="19"/>
  <c r="U415" i="19" s="1"/>
  <c r="T416" i="19"/>
  <c r="T415" i="19" s="1"/>
  <c r="S416" i="19"/>
  <c r="R416" i="19"/>
  <c r="Q416" i="19"/>
  <c r="Q415" i="19" s="1"/>
  <c r="P416" i="19"/>
  <c r="P415" i="19" s="1"/>
  <c r="P414" i="19" s="1"/>
  <c r="O416" i="19"/>
  <c r="AA415" i="19"/>
  <c r="Z415" i="19"/>
  <c r="W415" i="19"/>
  <c r="V415" i="19"/>
  <c r="S415" i="19"/>
  <c r="S414" i="19" s="1"/>
  <c r="R415" i="19"/>
  <c r="O415" i="19"/>
  <c r="Z414" i="19"/>
  <c r="V414" i="19"/>
  <c r="AD413" i="19"/>
  <c r="AF413" i="19" s="1"/>
  <c r="AC413" i="19"/>
  <c r="AB413" i="19"/>
  <c r="AA413" i="19"/>
  <c r="AE413" i="19" s="1"/>
  <c r="AG413" i="19" s="1"/>
  <c r="AF412" i="19"/>
  <c r="AD412" i="19"/>
  <c r="AC412" i="19"/>
  <c r="AB412" i="19"/>
  <c r="AA412" i="19"/>
  <c r="AE412" i="19" s="1"/>
  <c r="AG412" i="19" s="1"/>
  <c r="AF411" i="19"/>
  <c r="AD411" i="19"/>
  <c r="AC411" i="19"/>
  <c r="AB411" i="19"/>
  <c r="AB409" i="19" s="1"/>
  <c r="AA411" i="19"/>
  <c r="AE411" i="19" s="1"/>
  <c r="AG411" i="19" s="1"/>
  <c r="AD410" i="19"/>
  <c r="AC410" i="19"/>
  <c r="AB410" i="19"/>
  <c r="AA410" i="19"/>
  <c r="AA409" i="19" s="1"/>
  <c r="AC409" i="19"/>
  <c r="Z409" i="19"/>
  <c r="Y409" i="19"/>
  <c r="X409" i="19"/>
  <c r="W409" i="19"/>
  <c r="V409" i="19"/>
  <c r="U409" i="19"/>
  <c r="T409" i="19"/>
  <c r="S409" i="19"/>
  <c r="R409" i="19"/>
  <c r="Q409" i="19"/>
  <c r="P409" i="19"/>
  <c r="O409" i="19"/>
  <c r="AF408" i="19"/>
  <c r="AD408" i="19"/>
  <c r="AC408" i="19"/>
  <c r="AB408" i="19"/>
  <c r="AA408" i="19"/>
  <c r="AF407" i="19"/>
  <c r="AD407" i="19"/>
  <c r="AC407" i="19"/>
  <c r="AB407" i="19"/>
  <c r="AA407" i="19"/>
  <c r="AE407" i="19" s="1"/>
  <c r="AG407" i="19" s="1"/>
  <c r="AD406" i="19"/>
  <c r="AC406" i="19"/>
  <c r="AB406" i="19"/>
  <c r="AA406" i="19"/>
  <c r="AA405" i="19" s="1"/>
  <c r="AC405" i="19"/>
  <c r="Z405" i="19"/>
  <c r="Y405" i="19"/>
  <c r="X405" i="19"/>
  <c r="W405" i="19"/>
  <c r="V405" i="19"/>
  <c r="U405" i="19"/>
  <c r="T405" i="19"/>
  <c r="S405" i="19"/>
  <c r="R405" i="19"/>
  <c r="Q405" i="19"/>
  <c r="P405" i="19"/>
  <c r="O405" i="19"/>
  <c r="AF404" i="19"/>
  <c r="AD404" i="19"/>
  <c r="AC404" i="19"/>
  <c r="AB404" i="19"/>
  <c r="AA404" i="19"/>
  <c r="AF403" i="19"/>
  <c r="AE403" i="19"/>
  <c r="AG403" i="19" s="1"/>
  <c r="AD403" i="19"/>
  <c r="AC403" i="19"/>
  <c r="AB403" i="19"/>
  <c r="AD402" i="19"/>
  <c r="AF402" i="19" s="1"/>
  <c r="AC402" i="19"/>
  <c r="AC401" i="19" s="1"/>
  <c r="AB402" i="19"/>
  <c r="AA402" i="19"/>
  <c r="AE402" i="19" s="1"/>
  <c r="AE401" i="19" s="1"/>
  <c r="AF401" i="19"/>
  <c r="AB401" i="19"/>
  <c r="AA401" i="19"/>
  <c r="Z401" i="19"/>
  <c r="Y401" i="19"/>
  <c r="X401" i="19"/>
  <c r="W401" i="19"/>
  <c r="V401" i="19"/>
  <c r="U401" i="19"/>
  <c r="T401" i="19"/>
  <c r="S401" i="19"/>
  <c r="R401" i="19"/>
  <c r="Q401" i="19"/>
  <c r="P401" i="19"/>
  <c r="O401" i="19"/>
  <c r="AF400" i="19"/>
  <c r="AD400" i="19"/>
  <c r="AC400" i="19"/>
  <c r="AB400" i="19"/>
  <c r="AB398" i="19" s="1"/>
  <c r="AB397" i="19" s="1"/>
  <c r="AA400" i="19"/>
  <c r="AE400" i="19" s="1"/>
  <c r="AG400" i="19" s="1"/>
  <c r="AD399" i="19"/>
  <c r="AC399" i="19"/>
  <c r="AB399" i="19"/>
  <c r="AA399" i="19"/>
  <c r="AA398" i="19" s="1"/>
  <c r="AA397" i="19" s="1"/>
  <c r="AC398" i="19"/>
  <c r="AC397" i="19" s="1"/>
  <c r="Z398" i="19"/>
  <c r="Z397" i="19" s="1"/>
  <c r="Z396" i="19" s="1"/>
  <c r="Y398" i="19"/>
  <c r="Y397" i="19" s="1"/>
  <c r="Y396" i="19" s="1"/>
  <c r="Y390" i="19" s="1"/>
  <c r="X398" i="19"/>
  <c r="W398" i="19"/>
  <c r="V398" i="19"/>
  <c r="V397" i="19" s="1"/>
  <c r="V396" i="19" s="1"/>
  <c r="U398" i="19"/>
  <c r="U397" i="19" s="1"/>
  <c r="U396" i="19" s="1"/>
  <c r="U390" i="19" s="1"/>
  <c r="T398" i="19"/>
  <c r="S398" i="19"/>
  <c r="R398" i="19"/>
  <c r="R397" i="19" s="1"/>
  <c r="R396" i="19" s="1"/>
  <c r="Q398" i="19"/>
  <c r="Q397" i="19" s="1"/>
  <c r="Q396" i="19" s="1"/>
  <c r="P398" i="19"/>
  <c r="O398" i="19"/>
  <c r="X397" i="19"/>
  <c r="X396" i="19" s="1"/>
  <c r="W397" i="19"/>
  <c r="T397" i="19"/>
  <c r="T396" i="19" s="1"/>
  <c r="S397" i="19"/>
  <c r="P397" i="19"/>
  <c r="P396" i="19" s="1"/>
  <c r="O397" i="19"/>
  <c r="AA396" i="19"/>
  <c r="W396" i="19"/>
  <c r="S396" i="19"/>
  <c r="O396" i="19"/>
  <c r="AD395" i="19"/>
  <c r="AF395" i="19" s="1"/>
  <c r="AC395" i="19"/>
  <c r="AB395" i="19"/>
  <c r="AA395" i="19"/>
  <c r="AE395" i="19" s="1"/>
  <c r="AG395" i="19" s="1"/>
  <c r="AD394" i="19"/>
  <c r="AC394" i="19"/>
  <c r="AB394" i="19"/>
  <c r="AA394" i="19"/>
  <c r="AE394" i="19" s="1"/>
  <c r="AF393" i="19"/>
  <c r="AD393" i="19"/>
  <c r="AC393" i="19"/>
  <c r="AC392" i="19" s="1"/>
  <c r="AC391" i="19" s="1"/>
  <c r="AB393" i="19"/>
  <c r="AB392" i="19" s="1"/>
  <c r="AB391" i="19" s="1"/>
  <c r="AA393" i="19"/>
  <c r="AA392" i="19"/>
  <c r="AA391" i="19" s="1"/>
  <c r="AA390" i="19" s="1"/>
  <c r="Z392" i="19"/>
  <c r="Y392" i="19"/>
  <c r="X392" i="19"/>
  <c r="X391" i="19" s="1"/>
  <c r="X390" i="19" s="1"/>
  <c r="W392" i="19"/>
  <c r="W391" i="19" s="1"/>
  <c r="W390" i="19" s="1"/>
  <c r="V392" i="19"/>
  <c r="U392" i="19"/>
  <c r="T392" i="19"/>
  <c r="T391" i="19" s="1"/>
  <c r="S392" i="19"/>
  <c r="S391" i="19" s="1"/>
  <c r="S390" i="19" s="1"/>
  <c r="R392" i="19"/>
  <c r="Q392" i="19"/>
  <c r="P392" i="19"/>
  <c r="P391" i="19" s="1"/>
  <c r="P390" i="19" s="1"/>
  <c r="O392" i="19"/>
  <c r="O391" i="19" s="1"/>
  <c r="Z391" i="19"/>
  <c r="Y391" i="19"/>
  <c r="V391" i="19"/>
  <c r="V390" i="19" s="1"/>
  <c r="V389" i="19" s="1"/>
  <c r="U391" i="19"/>
  <c r="R391" i="19"/>
  <c r="Q391" i="19"/>
  <c r="Q390" i="19"/>
  <c r="X389" i="19"/>
  <c r="P389" i="19"/>
  <c r="AF388" i="19"/>
  <c r="AD388" i="19"/>
  <c r="AC388" i="19"/>
  <c r="AB388" i="19"/>
  <c r="AA388" i="19"/>
  <c r="AE388" i="19" s="1"/>
  <c r="AG388" i="19" s="1"/>
  <c r="AD387" i="19"/>
  <c r="AF387" i="19" s="1"/>
  <c r="AC387" i="19"/>
  <c r="AB387" i="19"/>
  <c r="AA387" i="19"/>
  <c r="AE387" i="19" s="1"/>
  <c r="AD386" i="19"/>
  <c r="AF386" i="19" s="1"/>
  <c r="AC386" i="19"/>
  <c r="AB386" i="19"/>
  <c r="AA386" i="19"/>
  <c r="AE386" i="19" s="1"/>
  <c r="AG386" i="19" s="1"/>
  <c r="AF385" i="19"/>
  <c r="AF384" i="19" s="1"/>
  <c r="AD385" i="19"/>
  <c r="AC385" i="19"/>
  <c r="AC384" i="19" s="1"/>
  <c r="AB385" i="19"/>
  <c r="AB384" i="19" s="1"/>
  <c r="AA385" i="19"/>
  <c r="AA384" i="19"/>
  <c r="Z384" i="19"/>
  <c r="Y384" i="19"/>
  <c r="X384" i="19"/>
  <c r="W384" i="19"/>
  <c r="W380" i="19" s="1"/>
  <c r="W379" i="19" s="1"/>
  <c r="V384" i="19"/>
  <c r="U384" i="19"/>
  <c r="T384" i="19"/>
  <c r="S384" i="19"/>
  <c r="R384" i="19"/>
  <c r="Q384" i="19"/>
  <c r="P384" i="19"/>
  <c r="O384" i="19"/>
  <c r="O380" i="19" s="1"/>
  <c r="O379" i="19" s="1"/>
  <c r="AD383" i="19"/>
  <c r="AF383" i="19" s="1"/>
  <c r="AF381" i="19" s="1"/>
  <c r="AF380" i="19" s="1"/>
  <c r="AF379" i="19" s="1"/>
  <c r="AC383" i="19"/>
  <c r="AB383" i="19"/>
  <c r="AA383" i="19"/>
  <c r="AA381" i="19" s="1"/>
  <c r="AD382" i="19"/>
  <c r="AF382" i="19" s="1"/>
  <c r="AC382" i="19"/>
  <c r="AC381" i="19" s="1"/>
  <c r="AB382" i="19"/>
  <c r="AA382" i="19"/>
  <c r="AE382" i="19" s="1"/>
  <c r="AB381" i="19"/>
  <c r="Z381" i="19"/>
  <c r="Y381" i="19"/>
  <c r="Y380" i="19" s="1"/>
  <c r="Y379" i="19" s="1"/>
  <c r="X381" i="19"/>
  <c r="X380" i="19" s="1"/>
  <c r="X379" i="19" s="1"/>
  <c r="X373" i="19" s="1"/>
  <c r="W381" i="19"/>
  <c r="V381" i="19"/>
  <c r="U381" i="19"/>
  <c r="U380" i="19" s="1"/>
  <c r="U379" i="19" s="1"/>
  <c r="T381" i="19"/>
  <c r="T380" i="19" s="1"/>
  <c r="T379" i="19" s="1"/>
  <c r="T373" i="19" s="1"/>
  <c r="S381" i="19"/>
  <c r="R381" i="19"/>
  <c r="Q381" i="19"/>
  <c r="Q380" i="19" s="1"/>
  <c r="Q379" i="19" s="1"/>
  <c r="P381" i="19"/>
  <c r="P380" i="19" s="1"/>
  <c r="P379" i="19" s="1"/>
  <c r="O381" i="19"/>
  <c r="AA380" i="19"/>
  <c r="AA379" i="19" s="1"/>
  <c r="Z380" i="19"/>
  <c r="V380" i="19"/>
  <c r="S380" i="19"/>
  <c r="S379" i="19" s="1"/>
  <c r="R380" i="19"/>
  <c r="Z379" i="19"/>
  <c r="V379" i="19"/>
  <c r="R379" i="19"/>
  <c r="AD378" i="19"/>
  <c r="AF378" i="19" s="1"/>
  <c r="AC378" i="19"/>
  <c r="AB378" i="19"/>
  <c r="AA378" i="19"/>
  <c r="AE378" i="19" s="1"/>
  <c r="AF377" i="19"/>
  <c r="AD377" i="19"/>
  <c r="AC377" i="19"/>
  <c r="AC375" i="19" s="1"/>
  <c r="AB377" i="19"/>
  <c r="AA377" i="19"/>
  <c r="AE377" i="19" s="1"/>
  <c r="AG377" i="19" s="1"/>
  <c r="AF376" i="19"/>
  <c r="AD376" i="19"/>
  <c r="AC376" i="19"/>
  <c r="AB376" i="19"/>
  <c r="AB375" i="19" s="1"/>
  <c r="AB374" i="19" s="1"/>
  <c r="AA376" i="19"/>
  <c r="AA375" i="19" s="1"/>
  <c r="AA374" i="19" s="1"/>
  <c r="AD375" i="19"/>
  <c r="AD374" i="19" s="1"/>
  <c r="Z375" i="19"/>
  <c r="Z374" i="19" s="1"/>
  <c r="Y375" i="19"/>
  <c r="X375" i="19"/>
  <c r="W375" i="19"/>
  <c r="W374" i="19" s="1"/>
  <c r="V375" i="19"/>
  <c r="V374" i="19" s="1"/>
  <c r="V373" i="19" s="1"/>
  <c r="U375" i="19"/>
  <c r="T375" i="19"/>
  <c r="S375" i="19"/>
  <c r="S374" i="19" s="1"/>
  <c r="R375" i="19"/>
  <c r="R374" i="19" s="1"/>
  <c r="R373" i="19" s="1"/>
  <c r="Q375" i="19"/>
  <c r="P375" i="19"/>
  <c r="O375" i="19"/>
  <c r="O374" i="19" s="1"/>
  <c r="AC374" i="19"/>
  <c r="Y374" i="19"/>
  <c r="X374" i="19"/>
  <c r="U374" i="19"/>
  <c r="T374" i="19"/>
  <c r="Q374" i="19"/>
  <c r="P374" i="19"/>
  <c r="P373" i="19"/>
  <c r="AF372" i="19"/>
  <c r="AD372" i="19"/>
  <c r="AC372" i="19"/>
  <c r="AB372" i="19"/>
  <c r="AA372" i="19"/>
  <c r="AE372" i="19" s="1"/>
  <c r="AG372" i="19" s="1"/>
  <c r="AD371" i="19"/>
  <c r="AF371" i="19" s="1"/>
  <c r="AC371" i="19"/>
  <c r="AB371" i="19"/>
  <c r="AA371" i="19"/>
  <c r="AE371" i="19" s="1"/>
  <c r="AD370" i="19"/>
  <c r="AC370" i="19"/>
  <c r="AB370" i="19"/>
  <c r="AA370" i="19"/>
  <c r="AE370" i="19" s="1"/>
  <c r="AF369" i="19"/>
  <c r="AD369" i="19"/>
  <c r="AC369" i="19"/>
  <c r="AB369" i="19"/>
  <c r="AA369" i="19"/>
  <c r="AB368" i="19"/>
  <c r="AA368" i="19"/>
  <c r="AA364" i="19" s="1"/>
  <c r="AA363" i="19" s="1"/>
  <c r="Z368" i="19"/>
  <c r="Y368" i="19"/>
  <c r="X368" i="19"/>
  <c r="X364" i="19" s="1"/>
  <c r="W368" i="19"/>
  <c r="W364" i="19" s="1"/>
  <c r="W363" i="19" s="1"/>
  <c r="W76" i="19" s="1"/>
  <c r="V368" i="19"/>
  <c r="U368" i="19"/>
  <c r="T368" i="19"/>
  <c r="T364" i="19" s="1"/>
  <c r="S368" i="19"/>
  <c r="S364" i="19" s="1"/>
  <c r="S363" i="19" s="1"/>
  <c r="S76" i="19" s="1"/>
  <c r="R368" i="19"/>
  <c r="Q368" i="19"/>
  <c r="P368" i="19"/>
  <c r="P364" i="19" s="1"/>
  <c r="P363" i="19" s="1"/>
  <c r="P76" i="19" s="1"/>
  <c r="O368" i="19"/>
  <c r="O364" i="19" s="1"/>
  <c r="O363" i="19" s="1"/>
  <c r="O76" i="19" s="1"/>
  <c r="AD367" i="19"/>
  <c r="AF367" i="19" s="1"/>
  <c r="AC367" i="19"/>
  <c r="AB367" i="19"/>
  <c r="AA367" i="19"/>
  <c r="AA365" i="19" s="1"/>
  <c r="AD366" i="19"/>
  <c r="AC366" i="19"/>
  <c r="AC365" i="19" s="1"/>
  <c r="AB366" i="19"/>
  <c r="AA366" i="19"/>
  <c r="AE366" i="19" s="1"/>
  <c r="AB365" i="19"/>
  <c r="AB364" i="19" s="1"/>
  <c r="Z365" i="19"/>
  <c r="Y365" i="19"/>
  <c r="Y364" i="19" s="1"/>
  <c r="Y363" i="19" s="1"/>
  <c r="X365" i="19"/>
  <c r="W365" i="19"/>
  <c r="V365" i="19"/>
  <c r="U365" i="19"/>
  <c r="T365" i="19"/>
  <c r="S365" i="19"/>
  <c r="R365" i="19"/>
  <c r="Q365" i="19"/>
  <c r="P365" i="19"/>
  <c r="O365" i="19"/>
  <c r="Z364" i="19"/>
  <c r="Z363" i="19" s="1"/>
  <c r="Z76" i="19" s="1"/>
  <c r="V364" i="19"/>
  <c r="V363" i="19" s="1"/>
  <c r="U364" i="19"/>
  <c r="U363" i="19" s="1"/>
  <c r="R364" i="19"/>
  <c r="R363" i="19" s="1"/>
  <c r="Q364" i="19"/>
  <c r="Q363" i="19" s="1"/>
  <c r="AB363" i="19"/>
  <c r="X363" i="19"/>
  <c r="T363" i="19"/>
  <c r="T76" i="19" s="1"/>
  <c r="AD362" i="19"/>
  <c r="AF362" i="19" s="1"/>
  <c r="AC362" i="19"/>
  <c r="AB362" i="19"/>
  <c r="AA362" i="19"/>
  <c r="AE362" i="19" s="1"/>
  <c r="AD361" i="19"/>
  <c r="AF361" i="19" s="1"/>
  <c r="AC361" i="19"/>
  <c r="AB361" i="19"/>
  <c r="AA361" i="19"/>
  <c r="AE361" i="19" s="1"/>
  <c r="AD360" i="19"/>
  <c r="AD359" i="19" s="1"/>
  <c r="AD358" i="19" s="1"/>
  <c r="AC360" i="19"/>
  <c r="AB360" i="19"/>
  <c r="AA360" i="19"/>
  <c r="AE360" i="19" s="1"/>
  <c r="AE359" i="19" s="1"/>
  <c r="AB359" i="19"/>
  <c r="AB358" i="19" s="1"/>
  <c r="AB357" i="19" s="1"/>
  <c r="AA359" i="19"/>
  <c r="Z359" i="19"/>
  <c r="Y359" i="19"/>
  <c r="Y358" i="19" s="1"/>
  <c r="Y357" i="19" s="1"/>
  <c r="Y1014" i="19" s="1"/>
  <c r="Y1016" i="19" s="1"/>
  <c r="X359" i="19"/>
  <c r="X358" i="19" s="1"/>
  <c r="X357" i="19" s="1"/>
  <c r="W359" i="19"/>
  <c r="V359" i="19"/>
  <c r="U359" i="19"/>
  <c r="U358" i="19" s="1"/>
  <c r="U357" i="19" s="1"/>
  <c r="U1014" i="19" s="1"/>
  <c r="U1016" i="19" s="1"/>
  <c r="T359" i="19"/>
  <c r="T358" i="19" s="1"/>
  <c r="S359" i="19"/>
  <c r="R359" i="19"/>
  <c r="Q359" i="19"/>
  <c r="Q358" i="19" s="1"/>
  <c r="Q357" i="19" s="1"/>
  <c r="Q1014" i="19" s="1"/>
  <c r="Q1016" i="19" s="1"/>
  <c r="P359" i="19"/>
  <c r="P358" i="19" s="1"/>
  <c r="O359" i="19"/>
  <c r="AA358" i="19"/>
  <c r="AA357" i="19" s="1"/>
  <c r="Z358" i="19"/>
  <c r="W358" i="19"/>
  <c r="V358" i="19"/>
  <c r="S358" i="19"/>
  <c r="S357" i="19" s="1"/>
  <c r="R358" i="19"/>
  <c r="O358" i="19"/>
  <c r="Z357" i="19"/>
  <c r="V357" i="19"/>
  <c r="R357" i="19"/>
  <c r="AG355" i="19"/>
  <c r="AF355" i="19"/>
  <c r="AE355" i="19"/>
  <c r="AD355" i="19"/>
  <c r="AC355" i="19"/>
  <c r="AB355" i="19"/>
  <c r="AA355" i="19"/>
  <c r="AD349" i="19"/>
  <c r="AC349" i="19"/>
  <c r="AF349" i="19" s="1"/>
  <c r="AB349" i="19"/>
  <c r="AA349" i="19"/>
  <c r="AE349" i="19" s="1"/>
  <c r="AG349" i="19" s="1"/>
  <c r="AF348" i="19"/>
  <c r="AD348" i="19"/>
  <c r="AC348" i="19"/>
  <c r="AB348" i="19"/>
  <c r="AA348" i="19"/>
  <c r="AE348" i="19" s="1"/>
  <c r="AG348" i="19" s="1"/>
  <c r="S347" i="19"/>
  <c r="Z346" i="19"/>
  <c r="Y346" i="19"/>
  <c r="V346" i="19"/>
  <c r="U346" i="19"/>
  <c r="R346" i="19"/>
  <c r="Q346" i="19"/>
  <c r="Y345" i="19"/>
  <c r="X345" i="19"/>
  <c r="U345" i="19"/>
  <c r="T345" i="19"/>
  <c r="Q345" i="19"/>
  <c r="P345" i="19"/>
  <c r="X344" i="19"/>
  <c r="W344" i="19"/>
  <c r="T344" i="19"/>
  <c r="S344" i="19"/>
  <c r="P344" i="19"/>
  <c r="O344" i="19"/>
  <c r="Y341" i="19"/>
  <c r="Y337" i="19" s="1"/>
  <c r="AF340" i="19"/>
  <c r="AD340" i="19"/>
  <c r="AC340" i="19"/>
  <c r="AB340" i="19"/>
  <c r="AA340" i="19"/>
  <c r="AE340" i="19" s="1"/>
  <c r="AG340" i="19" s="1"/>
  <c r="AD339" i="19"/>
  <c r="AF339" i="19" s="1"/>
  <c r="AC339" i="19"/>
  <c r="AB339" i="19"/>
  <c r="AA339" i="19"/>
  <c r="AD338" i="19"/>
  <c r="AC338" i="19"/>
  <c r="AB338" i="19"/>
  <c r="AA338" i="19"/>
  <c r="AE338" i="19" s="1"/>
  <c r="AF336" i="19"/>
  <c r="AD336" i="19"/>
  <c r="AC336" i="19"/>
  <c r="AB336" i="19"/>
  <c r="AB333" i="19" s="1"/>
  <c r="AA336" i="19"/>
  <c r="AD335" i="19"/>
  <c r="AF335" i="19" s="1"/>
  <c r="AC335" i="19"/>
  <c r="AB335" i="19"/>
  <c r="AA335" i="19"/>
  <c r="AA333" i="19" s="1"/>
  <c r="AD334" i="19"/>
  <c r="AC334" i="19"/>
  <c r="AB334" i="19"/>
  <c r="AA334" i="19"/>
  <c r="AE334" i="19" s="1"/>
  <c r="AC333" i="19"/>
  <c r="Z333" i="19"/>
  <c r="Z341" i="19" s="1"/>
  <c r="Y333" i="19"/>
  <c r="X333" i="19"/>
  <c r="X341" i="19" s="1"/>
  <c r="W333" i="19"/>
  <c r="W341" i="19" s="1"/>
  <c r="W337" i="19" s="1"/>
  <c r="V333" i="19"/>
  <c r="V341" i="19" s="1"/>
  <c r="U333" i="19"/>
  <c r="U341" i="19" s="1"/>
  <c r="T333" i="19"/>
  <c r="T341" i="19" s="1"/>
  <c r="T337" i="19" s="1"/>
  <c r="S333" i="19"/>
  <c r="S341" i="19" s="1"/>
  <c r="S337" i="19" s="1"/>
  <c r="R333" i="19"/>
  <c r="R341" i="19" s="1"/>
  <c r="Q333" i="19"/>
  <c r="Q341" i="19" s="1"/>
  <c r="Q337" i="19" s="1"/>
  <c r="P333" i="19"/>
  <c r="P341" i="19" s="1"/>
  <c r="P337" i="19" s="1"/>
  <c r="O333" i="19"/>
  <c r="O341" i="19" s="1"/>
  <c r="AB332" i="19"/>
  <c r="Z332" i="19"/>
  <c r="Y332" i="19"/>
  <c r="X332" i="19"/>
  <c r="W332" i="19"/>
  <c r="V332" i="19"/>
  <c r="U332" i="19"/>
  <c r="T332" i="19"/>
  <c r="S332" i="19"/>
  <c r="R332" i="19"/>
  <c r="Q332" i="19"/>
  <c r="P332" i="19"/>
  <c r="O332" i="19"/>
  <c r="AA332" i="19" s="1"/>
  <c r="Z331" i="19"/>
  <c r="AD331" i="19" s="1"/>
  <c r="Y331" i="19"/>
  <c r="X331" i="19"/>
  <c r="X346" i="19" s="1"/>
  <c r="W331" i="19"/>
  <c r="W346" i="19" s="1"/>
  <c r="V331" i="19"/>
  <c r="U331" i="19"/>
  <c r="T331" i="19"/>
  <c r="T346" i="19" s="1"/>
  <c r="S331" i="19"/>
  <c r="S346" i="19" s="1"/>
  <c r="R331" i="19"/>
  <c r="Q331" i="19"/>
  <c r="P331" i="19"/>
  <c r="P346" i="19" s="1"/>
  <c r="O331" i="19"/>
  <c r="O346" i="19" s="1"/>
  <c r="Z330" i="19"/>
  <c r="Y330" i="19"/>
  <c r="X330" i="19"/>
  <c r="W330" i="19"/>
  <c r="W345" i="19" s="1"/>
  <c r="V330" i="19"/>
  <c r="U330" i="19"/>
  <c r="AC330" i="19" s="1"/>
  <c r="AC326" i="19" s="1"/>
  <c r="T330" i="19"/>
  <c r="S330" i="19"/>
  <c r="S345" i="19" s="1"/>
  <c r="R330" i="19"/>
  <c r="Q330" i="19"/>
  <c r="P330" i="19"/>
  <c r="O330" i="19"/>
  <c r="O345" i="19" s="1"/>
  <c r="AC329" i="19"/>
  <c r="Z329" i="19"/>
  <c r="Z344" i="19" s="1"/>
  <c r="Y329" i="19"/>
  <c r="X329" i="19"/>
  <c r="AD329" i="19" s="1"/>
  <c r="W329" i="19"/>
  <c r="V329" i="19"/>
  <c r="V344" i="19" s="1"/>
  <c r="U329" i="19"/>
  <c r="T329" i="19"/>
  <c r="AB329" i="19" s="1"/>
  <c r="S329" i="19"/>
  <c r="R329" i="19"/>
  <c r="R344" i="19" s="1"/>
  <c r="Q329" i="19"/>
  <c r="P329" i="19"/>
  <c r="P323" i="19" s="1"/>
  <c r="P342" i="19" s="1"/>
  <c r="O329" i="19"/>
  <c r="AA329" i="19" s="1"/>
  <c r="X328" i="19"/>
  <c r="W328" i="19"/>
  <c r="T328" i="19"/>
  <c r="S328" i="19"/>
  <c r="P328" i="19"/>
  <c r="O328" i="19"/>
  <c r="Z327" i="19"/>
  <c r="W327" i="19"/>
  <c r="V327" i="19"/>
  <c r="R327" i="19"/>
  <c r="O327" i="19"/>
  <c r="Z326" i="19"/>
  <c r="Y326" i="19"/>
  <c r="V326" i="19"/>
  <c r="U326" i="19"/>
  <c r="Q326" i="19"/>
  <c r="Y325" i="19"/>
  <c r="X325" i="19"/>
  <c r="U325" i="19"/>
  <c r="T325" i="19"/>
  <c r="Q325" i="19"/>
  <c r="P325" i="19"/>
  <c r="W323" i="19"/>
  <c r="S323" i="19"/>
  <c r="O323" i="19"/>
  <c r="AD322" i="19"/>
  <c r="AF322" i="19" s="1"/>
  <c r="AC322" i="19"/>
  <c r="AB322" i="19"/>
  <c r="AA322" i="19"/>
  <c r="AE322" i="19" s="1"/>
  <c r="AG322" i="19" s="1"/>
  <c r="AD321" i="19"/>
  <c r="AC321" i="19"/>
  <c r="AB321" i="19"/>
  <c r="AA321" i="19"/>
  <c r="AE321" i="19" s="1"/>
  <c r="AF320" i="19"/>
  <c r="AD320" i="19"/>
  <c r="AC320" i="19"/>
  <c r="AB320" i="19"/>
  <c r="AB318" i="19" s="1"/>
  <c r="AA320" i="19"/>
  <c r="AE320" i="19" s="1"/>
  <c r="AG320" i="19" s="1"/>
  <c r="AD319" i="19"/>
  <c r="AF319" i="19" s="1"/>
  <c r="AC319" i="19"/>
  <c r="AB319" i="19"/>
  <c r="AA319" i="19"/>
  <c r="AA318" i="19" s="1"/>
  <c r="AD318" i="19"/>
  <c r="Z318" i="19"/>
  <c r="Y318" i="19"/>
  <c r="X318" i="19"/>
  <c r="W318" i="19"/>
  <c r="V318" i="19"/>
  <c r="U318" i="19"/>
  <c r="T318" i="19"/>
  <c r="S318" i="19"/>
  <c r="R318" i="19"/>
  <c r="Q318" i="19"/>
  <c r="P318" i="19"/>
  <c r="O318" i="19"/>
  <c r="Z317" i="19"/>
  <c r="Z328" i="19" s="1"/>
  <c r="Y317" i="19"/>
  <c r="Y328" i="19" s="1"/>
  <c r="X317" i="19"/>
  <c r="W317" i="19"/>
  <c r="V317" i="19"/>
  <c r="V328" i="19" s="1"/>
  <c r="U317" i="19"/>
  <c r="U328" i="19" s="1"/>
  <c r="T317" i="19"/>
  <c r="AB317" i="19" s="1"/>
  <c r="AB328" i="19" s="1"/>
  <c r="S317" i="19"/>
  <c r="R317" i="19"/>
  <c r="R328" i="19" s="1"/>
  <c r="Q317" i="19"/>
  <c r="Q328" i="19" s="1"/>
  <c r="P317" i="19"/>
  <c r="O317" i="19"/>
  <c r="Z316" i="19"/>
  <c r="Y316" i="19"/>
  <c r="Y327" i="19" s="1"/>
  <c r="X316" i="19"/>
  <c r="W316" i="19"/>
  <c r="V316" i="19"/>
  <c r="U316" i="19"/>
  <c r="U327" i="19" s="1"/>
  <c r="T316" i="19"/>
  <c r="S316" i="19"/>
  <c r="R316" i="19"/>
  <c r="Q316" i="19"/>
  <c r="Q327" i="19" s="1"/>
  <c r="P316" i="19"/>
  <c r="O316" i="19"/>
  <c r="Z315" i="19"/>
  <c r="AD315" i="19" s="1"/>
  <c r="AF315" i="19" s="1"/>
  <c r="Y315" i="19"/>
  <c r="X315" i="19"/>
  <c r="X326" i="19" s="1"/>
  <c r="W315" i="19"/>
  <c r="V315" i="19"/>
  <c r="U315" i="19"/>
  <c r="AC315" i="19" s="1"/>
  <c r="T315" i="19"/>
  <c r="T326" i="19" s="1"/>
  <c r="S315" i="19"/>
  <c r="R315" i="19"/>
  <c r="AB315" i="19" s="1"/>
  <c r="Q315" i="19"/>
  <c r="P315" i="19"/>
  <c r="P326" i="19" s="1"/>
  <c r="O315" i="19"/>
  <c r="AD314" i="19"/>
  <c r="Z314" i="19"/>
  <c r="Y314" i="19"/>
  <c r="X314" i="19"/>
  <c r="W314" i="19"/>
  <c r="W325" i="19" s="1"/>
  <c r="V314" i="19"/>
  <c r="U314" i="19"/>
  <c r="T314" i="19"/>
  <c r="S314" i="19"/>
  <c r="S325" i="19" s="1"/>
  <c r="R314" i="19"/>
  <c r="Q314" i="19"/>
  <c r="P314" i="19"/>
  <c r="O314" i="19"/>
  <c r="O325" i="19" s="1"/>
  <c r="Y313" i="19"/>
  <c r="U313" i="19"/>
  <c r="Q313" i="19"/>
  <c r="AD308" i="19"/>
  <c r="AF308" i="19" s="1"/>
  <c r="AC308" i="19"/>
  <c r="AB308" i="19"/>
  <c r="AA308" i="19"/>
  <c r="AE308" i="19" s="1"/>
  <c r="AD307" i="19"/>
  <c r="AC307" i="19"/>
  <c r="AF307" i="19" s="1"/>
  <c r="AB307" i="19"/>
  <c r="AA307" i="19"/>
  <c r="AE307" i="19" s="1"/>
  <c r="AG307" i="19" s="1"/>
  <c r="X306" i="19"/>
  <c r="W306" i="19"/>
  <c r="T306" i="19"/>
  <c r="S306" i="19"/>
  <c r="P306" i="19"/>
  <c r="O306" i="19"/>
  <c r="W305" i="19"/>
  <c r="S305" i="19"/>
  <c r="V304" i="19"/>
  <c r="AF302" i="19"/>
  <c r="AD302" i="19"/>
  <c r="AC302" i="19"/>
  <c r="AB302" i="19"/>
  <c r="AA302" i="19"/>
  <c r="AE302" i="19" s="1"/>
  <c r="AG302" i="19" s="1"/>
  <c r="W301" i="19"/>
  <c r="W300" i="19" s="1"/>
  <c r="S301" i="19"/>
  <c r="S300" i="19" s="1"/>
  <c r="O301" i="19"/>
  <c r="O300" i="19" s="1"/>
  <c r="R300" i="19"/>
  <c r="AD299" i="19"/>
  <c r="AC299" i="19"/>
  <c r="AB299" i="19"/>
  <c r="AA299" i="19"/>
  <c r="AE299" i="19" s="1"/>
  <c r="AF298" i="19"/>
  <c r="AD298" i="19"/>
  <c r="AC298" i="19"/>
  <c r="AB298" i="19"/>
  <c r="AB296" i="19" s="1"/>
  <c r="AA298" i="19"/>
  <c r="AD297" i="19"/>
  <c r="AF297" i="19" s="1"/>
  <c r="AC297" i="19"/>
  <c r="AB297" i="19"/>
  <c r="AA297" i="19"/>
  <c r="AA296" i="19" s="1"/>
  <c r="AD296" i="19"/>
  <c r="Z296" i="19"/>
  <c r="Z301" i="19" s="1"/>
  <c r="Z305" i="19" s="1"/>
  <c r="Y296" i="19"/>
  <c r="Y301" i="19" s="1"/>
  <c r="Y300" i="19" s="1"/>
  <c r="X296" i="19"/>
  <c r="X301" i="19" s="1"/>
  <c r="W296" i="19"/>
  <c r="V296" i="19"/>
  <c r="V301" i="19" s="1"/>
  <c r="V305" i="19" s="1"/>
  <c r="U296" i="19"/>
  <c r="U301" i="19" s="1"/>
  <c r="T296" i="19"/>
  <c r="T301" i="19" s="1"/>
  <c r="T300" i="19" s="1"/>
  <c r="S296" i="19"/>
  <c r="R296" i="19"/>
  <c r="R301" i="19" s="1"/>
  <c r="Q296" i="19"/>
  <c r="Q301" i="19" s="1"/>
  <c r="Q300" i="19" s="1"/>
  <c r="P296" i="19"/>
  <c r="P301" i="19" s="1"/>
  <c r="P300" i="19" s="1"/>
  <c r="O296" i="19"/>
  <c r="Z295" i="19"/>
  <c r="Z306" i="19" s="1"/>
  <c r="Y295" i="19"/>
  <c r="X295" i="19"/>
  <c r="W295" i="19"/>
  <c r="V295" i="19"/>
  <c r="V306" i="19" s="1"/>
  <c r="U295" i="19"/>
  <c r="AC295" i="19" s="1"/>
  <c r="T295" i="19"/>
  <c r="AB295" i="19" s="1"/>
  <c r="AB306" i="19" s="1"/>
  <c r="S295" i="19"/>
  <c r="R295" i="19"/>
  <c r="R306" i="19" s="1"/>
  <c r="Q295" i="19"/>
  <c r="P295" i="19"/>
  <c r="O295" i="19"/>
  <c r="AB294" i="19"/>
  <c r="AB290" i="19" s="1"/>
  <c r="Z294" i="19"/>
  <c r="Y294" i="19"/>
  <c r="Y305" i="19" s="1"/>
  <c r="X294" i="19"/>
  <c r="W294" i="19"/>
  <c r="W292" i="19" s="1"/>
  <c r="V294" i="19"/>
  <c r="U294" i="19"/>
  <c r="U305" i="19" s="1"/>
  <c r="T294" i="19"/>
  <c r="S294" i="19"/>
  <c r="S292" i="19" s="1"/>
  <c r="R294" i="19"/>
  <c r="Q294" i="19"/>
  <c r="Q305" i="19" s="1"/>
  <c r="P294" i="19"/>
  <c r="O294" i="19"/>
  <c r="AA294" i="19" s="1"/>
  <c r="Z293" i="19"/>
  <c r="W293" i="19"/>
  <c r="V293" i="19"/>
  <c r="S293" i="19"/>
  <c r="R293" i="19"/>
  <c r="O293" i="19"/>
  <c r="Z292" i="19"/>
  <c r="Y292" i="19"/>
  <c r="V292" i="19"/>
  <c r="U292" i="19"/>
  <c r="R292" i="19"/>
  <c r="Q292" i="19"/>
  <c r="Z290" i="19"/>
  <c r="Z303" i="19" s="1"/>
  <c r="Z309" i="19" s="1"/>
  <c r="X290" i="19"/>
  <c r="W290" i="19"/>
  <c r="W303" i="19" s="1"/>
  <c r="V290" i="19"/>
  <c r="V303" i="19" s="1"/>
  <c r="V309" i="19" s="1"/>
  <c r="T290" i="19"/>
  <c r="S290" i="19"/>
  <c r="S303" i="19" s="1"/>
  <c r="S304" i="19" s="1"/>
  <c r="R290" i="19"/>
  <c r="R303" i="19" s="1"/>
  <c r="R309" i="19" s="1"/>
  <c r="O290" i="19"/>
  <c r="O303" i="19" s="1"/>
  <c r="AD289" i="19"/>
  <c r="AF289" i="19" s="1"/>
  <c r="AC289" i="19"/>
  <c r="AB289" i="19"/>
  <c r="AA289" i="19"/>
  <c r="AA287" i="19" s="1"/>
  <c r="AD288" i="19"/>
  <c r="AC288" i="19"/>
  <c r="AB288" i="19"/>
  <c r="AA288" i="19"/>
  <c r="AE288" i="19" s="1"/>
  <c r="AC287" i="19"/>
  <c r="AB287" i="19"/>
  <c r="Z287" i="19"/>
  <c r="Y287" i="19"/>
  <c r="X287" i="19"/>
  <c r="W287" i="19"/>
  <c r="V287" i="19"/>
  <c r="U287" i="19"/>
  <c r="T287" i="19"/>
  <c r="S287" i="19"/>
  <c r="R287" i="19"/>
  <c r="Q287" i="19"/>
  <c r="P287" i="19"/>
  <c r="O287" i="19"/>
  <c r="Z286" i="19"/>
  <c r="Y286" i="19"/>
  <c r="X286" i="19"/>
  <c r="W286" i="19"/>
  <c r="V286" i="19"/>
  <c r="U286" i="19"/>
  <c r="AC286" i="19" s="1"/>
  <c r="T286" i="19"/>
  <c r="T284" i="19" s="1"/>
  <c r="S286" i="19"/>
  <c r="R286" i="19"/>
  <c r="Q286" i="19"/>
  <c r="P286" i="19"/>
  <c r="P284" i="19" s="1"/>
  <c r="O286" i="19"/>
  <c r="Z285" i="19"/>
  <c r="AD285" i="19" s="1"/>
  <c r="AF285" i="19" s="1"/>
  <c r="Y285" i="19"/>
  <c r="X285" i="19"/>
  <c r="W285" i="19"/>
  <c r="W284" i="19" s="1"/>
  <c r="V285" i="19"/>
  <c r="U285" i="19"/>
  <c r="AC285" i="19" s="1"/>
  <c r="AC284" i="19" s="1"/>
  <c r="T285" i="19"/>
  <c r="S285" i="19"/>
  <c r="S284" i="19" s="1"/>
  <c r="R285" i="19"/>
  <c r="AB285" i="19" s="1"/>
  <c r="Q285" i="19"/>
  <c r="P285" i="19"/>
  <c r="O285" i="19"/>
  <c r="O284" i="19" s="1"/>
  <c r="Z284" i="19"/>
  <c r="Y284" i="19"/>
  <c r="V284" i="19"/>
  <c r="U284" i="19"/>
  <c r="R284" i="19"/>
  <c r="Q284" i="19"/>
  <c r="P280" i="19"/>
  <c r="AD279" i="19"/>
  <c r="AF279" i="19" s="1"/>
  <c r="AC279" i="19"/>
  <c r="AB279" i="19"/>
  <c r="AA279" i="19"/>
  <c r="AE279" i="19" s="1"/>
  <c r="AG279" i="19" s="1"/>
  <c r="AD278" i="19"/>
  <c r="AF278" i="19" s="1"/>
  <c r="AC278" i="19"/>
  <c r="AB278" i="19"/>
  <c r="AA278" i="19"/>
  <c r="AE278" i="19" s="1"/>
  <c r="AG278" i="19" s="1"/>
  <c r="X276" i="19"/>
  <c r="X280" i="19" s="1"/>
  <c r="P276" i="19"/>
  <c r="AD275" i="19"/>
  <c r="AF275" i="19" s="1"/>
  <c r="AC275" i="19"/>
  <c r="AB275" i="19"/>
  <c r="AA275" i="19"/>
  <c r="AA272" i="19" s="1"/>
  <c r="AD274" i="19"/>
  <c r="AC274" i="19"/>
  <c r="AB274" i="19"/>
  <c r="AA274" i="19"/>
  <c r="AE274" i="19" s="1"/>
  <c r="AD273" i="19"/>
  <c r="AC273" i="19"/>
  <c r="AB273" i="19"/>
  <c r="AA273" i="19"/>
  <c r="AE273" i="19" s="1"/>
  <c r="AB272" i="19"/>
  <c r="Z272" i="19"/>
  <c r="Y272" i="19"/>
  <c r="X272" i="19"/>
  <c r="W272" i="19"/>
  <c r="V272" i="19"/>
  <c r="U272" i="19"/>
  <c r="T272" i="19"/>
  <c r="T276" i="19" s="1"/>
  <c r="S272" i="19"/>
  <c r="R272" i="19"/>
  <c r="Q272" i="19"/>
  <c r="P272" i="19"/>
  <c r="O272" i="19"/>
  <c r="Z271" i="19"/>
  <c r="AD271" i="19" s="1"/>
  <c r="Y271" i="19"/>
  <c r="X271" i="19"/>
  <c r="W271" i="19"/>
  <c r="W266" i="19" s="1"/>
  <c r="W257" i="19" s="1"/>
  <c r="V271" i="19"/>
  <c r="U271" i="19"/>
  <c r="T271" i="19"/>
  <c r="S271" i="19"/>
  <c r="S266" i="19" s="1"/>
  <c r="S257" i="19" s="1"/>
  <c r="R271" i="19"/>
  <c r="Q271" i="19"/>
  <c r="P271" i="19"/>
  <c r="O271" i="19"/>
  <c r="O266" i="19" s="1"/>
  <c r="AD270" i="19"/>
  <c r="AC270" i="19"/>
  <c r="AB270" i="19"/>
  <c r="AA270" i="19"/>
  <c r="AE270" i="19" s="1"/>
  <c r="AD269" i="19"/>
  <c r="AC269" i="19"/>
  <c r="AB269" i="19"/>
  <c r="AA269" i="19"/>
  <c r="AE269" i="19" s="1"/>
  <c r="AF268" i="19"/>
  <c r="AD268" i="19"/>
  <c r="AC268" i="19"/>
  <c r="AB268" i="19"/>
  <c r="AB259" i="19" s="1"/>
  <c r="AA268" i="19"/>
  <c r="AE268" i="19" s="1"/>
  <c r="AG268" i="19" s="1"/>
  <c r="AD267" i="19"/>
  <c r="AF267" i="19" s="1"/>
  <c r="AC267" i="19"/>
  <c r="AB267" i="19"/>
  <c r="AA267" i="19"/>
  <c r="AA258" i="19" s="1"/>
  <c r="AD266" i="19"/>
  <c r="Z266" i="19"/>
  <c r="Z257" i="19" s="1"/>
  <c r="Y266" i="19"/>
  <c r="X266" i="19"/>
  <c r="V266" i="19"/>
  <c r="V257" i="19" s="1"/>
  <c r="U266" i="19"/>
  <c r="T266" i="19"/>
  <c r="R266" i="19"/>
  <c r="Q266" i="19"/>
  <c r="P266" i="19"/>
  <c r="AD265" i="19"/>
  <c r="AC265" i="19"/>
  <c r="AB265" i="19"/>
  <c r="AA265" i="19"/>
  <c r="AE265" i="19" s="1"/>
  <c r="AF264" i="19"/>
  <c r="AD264" i="19"/>
  <c r="AC264" i="19"/>
  <c r="AB264" i="19"/>
  <c r="AB255" i="19" s="1"/>
  <c r="AA264" i="19"/>
  <c r="AE264" i="19" s="1"/>
  <c r="AG264" i="19" s="1"/>
  <c r="AD263" i="19"/>
  <c r="AF263" i="19" s="1"/>
  <c r="AC263" i="19"/>
  <c r="AB263" i="19"/>
  <c r="AA263" i="19"/>
  <c r="AA254" i="19" s="1"/>
  <c r="Z262" i="19"/>
  <c r="Y262" i="19"/>
  <c r="Y251" i="19" s="1"/>
  <c r="X262" i="19"/>
  <c r="W262" i="19"/>
  <c r="V262" i="19"/>
  <c r="U262" i="19"/>
  <c r="AC262" i="19" s="1"/>
  <c r="T262" i="19"/>
  <c r="S262" i="19"/>
  <c r="R262" i="19"/>
  <c r="Q262" i="19"/>
  <c r="Q251" i="19" s="1"/>
  <c r="P262" i="19"/>
  <c r="O262" i="19"/>
  <c r="AA262" i="19" s="1"/>
  <c r="AC261" i="19"/>
  <c r="Z261" i="19"/>
  <c r="Y261" i="19"/>
  <c r="X261" i="19"/>
  <c r="W261" i="19"/>
  <c r="V261" i="19"/>
  <c r="U261" i="19"/>
  <c r="T261" i="19"/>
  <c r="S261" i="19"/>
  <c r="R261" i="19"/>
  <c r="Q261" i="19"/>
  <c r="P261" i="19"/>
  <c r="O261" i="19"/>
  <c r="AB260" i="19"/>
  <c r="Z260" i="19"/>
  <c r="Y260" i="19"/>
  <c r="X260" i="19"/>
  <c r="W260" i="19"/>
  <c r="V260" i="19"/>
  <c r="U260" i="19"/>
  <c r="T260" i="19"/>
  <c r="S260" i="19"/>
  <c r="R260" i="19"/>
  <c r="Q260" i="19"/>
  <c r="P260" i="19"/>
  <c r="O260" i="19"/>
  <c r="AA259" i="19"/>
  <c r="Z259" i="19"/>
  <c r="Y259" i="19"/>
  <c r="X259" i="19"/>
  <c r="W259" i="19"/>
  <c r="V259" i="19"/>
  <c r="U259" i="19"/>
  <c r="T259" i="19"/>
  <c r="S259" i="19"/>
  <c r="R259" i="19"/>
  <c r="Q259" i="19"/>
  <c r="P259" i="19"/>
  <c r="O259" i="19"/>
  <c r="AD258" i="19"/>
  <c r="Z258" i="19"/>
  <c r="Y258" i="19"/>
  <c r="X258" i="19"/>
  <c r="W258" i="19"/>
  <c r="V258" i="19"/>
  <c r="U258" i="19"/>
  <c r="T258" i="19"/>
  <c r="S258" i="19"/>
  <c r="R258" i="19"/>
  <c r="Q258" i="19"/>
  <c r="P258" i="19"/>
  <c r="O258" i="19"/>
  <c r="Y257" i="19"/>
  <c r="U257" i="19"/>
  <c r="Q257" i="19"/>
  <c r="AB256" i="19"/>
  <c r="Z256" i="19"/>
  <c r="Y256" i="19"/>
  <c r="X256" i="19"/>
  <c r="W256" i="19"/>
  <c r="V256" i="19"/>
  <c r="U256" i="19"/>
  <c r="T256" i="19"/>
  <c r="S256" i="19"/>
  <c r="R256" i="19"/>
  <c r="Q256" i="19"/>
  <c r="P256" i="19"/>
  <c r="O256" i="19"/>
  <c r="AA255" i="19"/>
  <c r="Z255" i="19"/>
  <c r="Y255" i="19"/>
  <c r="X255" i="19"/>
  <c r="W255" i="19"/>
  <c r="V255" i="19"/>
  <c r="U255" i="19"/>
  <c r="T255" i="19"/>
  <c r="S255" i="19"/>
  <c r="R255" i="19"/>
  <c r="Q255" i="19"/>
  <c r="P255" i="19"/>
  <c r="O255" i="19"/>
  <c r="AD254" i="19"/>
  <c r="Z254" i="19"/>
  <c r="Y254" i="19"/>
  <c r="X254" i="19"/>
  <c r="W254" i="19"/>
  <c r="V254" i="19"/>
  <c r="U254" i="19"/>
  <c r="T254" i="19"/>
  <c r="S254" i="19"/>
  <c r="R254" i="19"/>
  <c r="Q254" i="19"/>
  <c r="P254" i="19"/>
  <c r="O254" i="19"/>
  <c r="Y253" i="19"/>
  <c r="U253" i="19"/>
  <c r="Q253" i="19"/>
  <c r="X251" i="19"/>
  <c r="W251" i="19"/>
  <c r="T251" i="19"/>
  <c r="S251" i="19"/>
  <c r="P251" i="19"/>
  <c r="O251" i="19"/>
  <c r="AD250" i="19"/>
  <c r="AF250" i="19" s="1"/>
  <c r="AC250" i="19"/>
  <c r="AB250" i="19"/>
  <c r="AA250" i="19"/>
  <c r="AE250" i="19" s="1"/>
  <c r="AG250" i="19" s="1"/>
  <c r="AD249" i="19"/>
  <c r="AC249" i="19"/>
  <c r="AF249" i="19" s="1"/>
  <c r="AB249" i="19"/>
  <c r="AA249" i="19"/>
  <c r="AE249" i="19" s="1"/>
  <c r="AG249" i="19" s="1"/>
  <c r="AF248" i="19"/>
  <c r="AD248" i="19"/>
  <c r="AC248" i="19"/>
  <c r="AB248" i="19"/>
  <c r="AA248" i="19"/>
  <c r="AE248" i="19" s="1"/>
  <c r="AG248" i="19" s="1"/>
  <c r="AD247" i="19"/>
  <c r="AF247" i="19" s="1"/>
  <c r="AC247" i="19"/>
  <c r="AB247" i="19"/>
  <c r="AA247" i="19"/>
  <c r="AE247" i="19" s="1"/>
  <c r="AG247" i="19" s="1"/>
  <c r="AD246" i="19"/>
  <c r="AF246" i="19" s="1"/>
  <c r="Z246" i="19"/>
  <c r="Y246" i="19"/>
  <c r="X246" i="19"/>
  <c r="W246" i="19"/>
  <c r="V246" i="19"/>
  <c r="U246" i="19"/>
  <c r="AC246" i="19" s="1"/>
  <c r="T246" i="19"/>
  <c r="S246" i="19"/>
  <c r="R246" i="19"/>
  <c r="AB246" i="19" s="1"/>
  <c r="Q246" i="19"/>
  <c r="P246" i="19"/>
  <c r="O246" i="19"/>
  <c r="AA246" i="19" s="1"/>
  <c r="AE246" i="19" s="1"/>
  <c r="AG246" i="19" s="1"/>
  <c r="AD245" i="19"/>
  <c r="AC245" i="19"/>
  <c r="AF245" i="19" s="1"/>
  <c r="AB245" i="19"/>
  <c r="AA245" i="19"/>
  <c r="AE245" i="19" s="1"/>
  <c r="AG245" i="19" s="1"/>
  <c r="AF244" i="19"/>
  <c r="AD244" i="19"/>
  <c r="AC244" i="19"/>
  <c r="AB244" i="19"/>
  <c r="AA244" i="19"/>
  <c r="AE244" i="19" s="1"/>
  <c r="AG244" i="19" s="1"/>
  <c r="AD243" i="19"/>
  <c r="AF243" i="19" s="1"/>
  <c r="AC243" i="19"/>
  <c r="AB243" i="19"/>
  <c r="AA243" i="19"/>
  <c r="AE243" i="19" s="1"/>
  <c r="AG243" i="19" s="1"/>
  <c r="AD242" i="19"/>
  <c r="Z242" i="19"/>
  <c r="Z241" i="19" s="1"/>
  <c r="Y242" i="19"/>
  <c r="X242" i="19"/>
  <c r="W242" i="19"/>
  <c r="V242" i="19"/>
  <c r="V241" i="19" s="1"/>
  <c r="U242" i="19"/>
  <c r="AC242" i="19" s="1"/>
  <c r="T242" i="19"/>
  <c r="S242" i="19"/>
  <c r="R242" i="19"/>
  <c r="Q242" i="19"/>
  <c r="P242" i="19"/>
  <c r="O242" i="19"/>
  <c r="AA242" i="19" s="1"/>
  <c r="AC241" i="19"/>
  <c r="Y241" i="19"/>
  <c r="Y12" i="19" s="1"/>
  <c r="X241" i="19"/>
  <c r="W241" i="19"/>
  <c r="U241" i="19"/>
  <c r="T241" i="19"/>
  <c r="S241" i="19"/>
  <c r="Q241" i="19"/>
  <c r="P241" i="19"/>
  <c r="O241" i="19"/>
  <c r="AF240" i="19"/>
  <c r="AD240" i="19"/>
  <c r="AC240" i="19"/>
  <c r="AB240" i="19"/>
  <c r="AB261" i="19" s="1"/>
  <c r="AA240" i="19"/>
  <c r="AD239" i="19"/>
  <c r="AD260" i="19" s="1"/>
  <c r="AC239" i="19"/>
  <c r="AB239" i="19"/>
  <c r="AA239" i="19"/>
  <c r="AA260" i="19" s="1"/>
  <c r="AD238" i="19"/>
  <c r="AC238" i="19"/>
  <c r="AC259" i="19" s="1"/>
  <c r="AB238" i="19"/>
  <c r="AA238" i="19"/>
  <c r="AE238" i="19" s="1"/>
  <c r="AE259" i="19" s="1"/>
  <c r="AD237" i="19"/>
  <c r="AC237" i="19"/>
  <c r="AB237" i="19"/>
  <c r="AB258" i="19" s="1"/>
  <c r="AA237" i="19"/>
  <c r="AE237" i="19" s="1"/>
  <c r="Z236" i="19"/>
  <c r="Y236" i="19"/>
  <c r="X236" i="19"/>
  <c r="W236" i="19"/>
  <c r="V236" i="19"/>
  <c r="U236" i="19"/>
  <c r="AC236" i="19" s="1"/>
  <c r="T236" i="19"/>
  <c r="T257" i="19" s="1"/>
  <c r="S236" i="19"/>
  <c r="R236" i="19"/>
  <c r="Q236" i="19"/>
  <c r="P236" i="19"/>
  <c r="P257" i="19" s="1"/>
  <c r="O236" i="19"/>
  <c r="AD235" i="19"/>
  <c r="AD256" i="19" s="1"/>
  <c r="AC235" i="19"/>
  <c r="AB235" i="19"/>
  <c r="AA235" i="19"/>
  <c r="AA256" i="19" s="1"/>
  <c r="AD234" i="19"/>
  <c r="AC234" i="19"/>
  <c r="AC255" i="19" s="1"/>
  <c r="AB234" i="19"/>
  <c r="AA234" i="19"/>
  <c r="AE234" i="19" s="1"/>
  <c r="AD233" i="19"/>
  <c r="AC233" i="19"/>
  <c r="AB233" i="19"/>
  <c r="AB254" i="19" s="1"/>
  <c r="AA233" i="19"/>
  <c r="AE233" i="19" s="1"/>
  <c r="Z232" i="19"/>
  <c r="Y232" i="19"/>
  <c r="X232" i="19"/>
  <c r="W232" i="19"/>
  <c r="W253" i="19" s="1"/>
  <c r="V232" i="19"/>
  <c r="U232" i="19"/>
  <c r="AC232" i="19" s="1"/>
  <c r="AC231" i="19" s="1"/>
  <c r="T232" i="19"/>
  <c r="S232" i="19"/>
  <c r="S253" i="19" s="1"/>
  <c r="R232" i="19"/>
  <c r="Q232" i="19"/>
  <c r="P232" i="19"/>
  <c r="O232" i="19"/>
  <c r="Z231" i="19"/>
  <c r="Y231" i="19"/>
  <c r="W231" i="19"/>
  <c r="V231" i="19"/>
  <c r="U231" i="19"/>
  <c r="S231" i="19"/>
  <c r="R231" i="19"/>
  <c r="Q231" i="19"/>
  <c r="O231" i="19"/>
  <c r="AF226" i="19"/>
  <c r="AD226" i="19"/>
  <c r="AC226" i="19"/>
  <c r="AB226" i="19"/>
  <c r="AA226" i="19"/>
  <c r="AD225" i="19"/>
  <c r="AF225" i="19" s="1"/>
  <c r="AC225" i="19"/>
  <c r="AB225" i="19"/>
  <c r="AA225" i="19"/>
  <c r="AE225" i="19" s="1"/>
  <c r="AG225" i="19" s="1"/>
  <c r="AF222" i="19"/>
  <c r="AD222" i="19"/>
  <c r="AC222" i="19"/>
  <c r="AB222" i="19"/>
  <c r="AB219" i="19" s="1"/>
  <c r="AA222" i="19"/>
  <c r="AD221" i="19"/>
  <c r="AF221" i="19" s="1"/>
  <c r="AC221" i="19"/>
  <c r="AB221" i="19"/>
  <c r="AA221" i="19"/>
  <c r="AA219" i="19" s="1"/>
  <c r="AD220" i="19"/>
  <c r="AC220" i="19"/>
  <c r="AB220" i="19"/>
  <c r="AA220" i="19"/>
  <c r="AE220" i="19" s="1"/>
  <c r="AC219" i="19"/>
  <c r="Z219" i="19"/>
  <c r="Y219" i="19"/>
  <c r="X219" i="19"/>
  <c r="W219" i="19"/>
  <c r="V219" i="19"/>
  <c r="U219" i="19"/>
  <c r="T219" i="19"/>
  <c r="S219" i="19"/>
  <c r="R219" i="19"/>
  <c r="Q219" i="19"/>
  <c r="P219" i="19"/>
  <c r="O219" i="19"/>
  <c r="Z218" i="19"/>
  <c r="Y218" i="19"/>
  <c r="X218" i="19"/>
  <c r="W218" i="19"/>
  <c r="V218" i="19"/>
  <c r="U218" i="19"/>
  <c r="AC218" i="19" s="1"/>
  <c r="T218" i="19"/>
  <c r="T204" i="19" s="1"/>
  <c r="S218" i="19"/>
  <c r="R218" i="19"/>
  <c r="Q218" i="19"/>
  <c r="P218" i="19"/>
  <c r="P204" i="19" s="1"/>
  <c r="O218" i="19"/>
  <c r="Y217" i="19"/>
  <c r="W217" i="19"/>
  <c r="W203" i="19" s="1"/>
  <c r="V217" i="19"/>
  <c r="U217" i="19"/>
  <c r="AC217" i="19" s="1"/>
  <c r="AC203" i="19" s="1"/>
  <c r="S217" i="19"/>
  <c r="S203" i="19" s="1"/>
  <c r="Q217" i="19"/>
  <c r="P217" i="19"/>
  <c r="AD216" i="19"/>
  <c r="Z216" i="19"/>
  <c r="Z202" i="19" s="1"/>
  <c r="Y216" i="19"/>
  <c r="X216" i="19"/>
  <c r="W216" i="19"/>
  <c r="V216" i="19"/>
  <c r="V202" i="19" s="1"/>
  <c r="T216" i="19"/>
  <c r="S216" i="19"/>
  <c r="Q216" i="19"/>
  <c r="P216" i="19"/>
  <c r="O216" i="19"/>
  <c r="AA216" i="19" s="1"/>
  <c r="Z215" i="19"/>
  <c r="Y215" i="19"/>
  <c r="W215" i="19"/>
  <c r="U215" i="19"/>
  <c r="U201" i="19" s="1"/>
  <c r="T215" i="19"/>
  <c r="AB215" i="19" s="1"/>
  <c r="S215" i="19"/>
  <c r="R215" i="19"/>
  <c r="Q215" i="19"/>
  <c r="P215" i="19"/>
  <c r="Y214" i="19"/>
  <c r="X214" i="19"/>
  <c r="W214" i="19"/>
  <c r="W200" i="19" s="1"/>
  <c r="T214" i="19"/>
  <c r="S214" i="19"/>
  <c r="Q214" i="19"/>
  <c r="P214" i="19"/>
  <c r="O214" i="19"/>
  <c r="Z213" i="19"/>
  <c r="Z199" i="19" s="1"/>
  <c r="Y213" i="19"/>
  <c r="W213" i="19"/>
  <c r="V213" i="19"/>
  <c r="U213" i="19"/>
  <c r="AC213" i="19" s="1"/>
  <c r="T213" i="19"/>
  <c r="S213" i="19"/>
  <c r="R213" i="19"/>
  <c r="Q213" i="19"/>
  <c r="P213" i="19"/>
  <c r="AC211" i="19"/>
  <c r="Z211" i="19"/>
  <c r="Y211" i="19"/>
  <c r="Y197" i="19" s="1"/>
  <c r="X211" i="19"/>
  <c r="W211" i="19"/>
  <c r="V211" i="19"/>
  <c r="U211" i="19"/>
  <c r="U197" i="19" s="1"/>
  <c r="T211" i="19"/>
  <c r="AB211" i="19" s="1"/>
  <c r="S211" i="19"/>
  <c r="R211" i="19"/>
  <c r="Q211" i="19"/>
  <c r="Q197" i="19" s="1"/>
  <c r="P211" i="19"/>
  <c r="O211" i="19"/>
  <c r="AA211" i="19" s="1"/>
  <c r="AE211" i="19" s="1"/>
  <c r="AB210" i="19"/>
  <c r="Z210" i="19"/>
  <c r="Y210" i="19"/>
  <c r="X210" i="19"/>
  <c r="W210" i="19"/>
  <c r="V210" i="19"/>
  <c r="U210" i="19"/>
  <c r="AC210" i="19" s="1"/>
  <c r="T210" i="19"/>
  <c r="T196" i="19" s="1"/>
  <c r="S210" i="19"/>
  <c r="R210" i="19"/>
  <c r="Q210" i="19"/>
  <c r="P210" i="19"/>
  <c r="P196" i="19" s="1"/>
  <c r="O210" i="19"/>
  <c r="AA210" i="19" s="1"/>
  <c r="Z209" i="19"/>
  <c r="AD209" i="19" s="1"/>
  <c r="Y209" i="19"/>
  <c r="X209" i="19"/>
  <c r="W209" i="19"/>
  <c r="W195" i="19" s="1"/>
  <c r="V209" i="19"/>
  <c r="U209" i="19"/>
  <c r="T209" i="19"/>
  <c r="S209" i="19"/>
  <c r="S195" i="19" s="1"/>
  <c r="R209" i="19"/>
  <c r="Q209" i="19"/>
  <c r="P209" i="19"/>
  <c r="O209" i="19"/>
  <c r="O195" i="19" s="1"/>
  <c r="Z208" i="19"/>
  <c r="Y208" i="19"/>
  <c r="X208" i="19"/>
  <c r="W208" i="19"/>
  <c r="V208" i="19"/>
  <c r="U208" i="19"/>
  <c r="T208" i="19"/>
  <c r="S208" i="19"/>
  <c r="R208" i="19"/>
  <c r="Q208" i="19"/>
  <c r="P208" i="19"/>
  <c r="O208" i="19"/>
  <c r="AA208" i="19" s="1"/>
  <c r="Z207" i="19"/>
  <c r="Y207" i="19"/>
  <c r="X207" i="19"/>
  <c r="AD207" i="19" s="1"/>
  <c r="W207" i="19"/>
  <c r="V207" i="19"/>
  <c r="U207" i="19"/>
  <c r="AC207" i="19" s="1"/>
  <c r="AC193" i="19" s="1"/>
  <c r="T207" i="19"/>
  <c r="AB207" i="19" s="1"/>
  <c r="S207" i="19"/>
  <c r="R207" i="19"/>
  <c r="Q207" i="19"/>
  <c r="P207" i="19"/>
  <c r="O207" i="19"/>
  <c r="Z206" i="19"/>
  <c r="Y206" i="19"/>
  <c r="X206" i="19"/>
  <c r="W206" i="19"/>
  <c r="V206" i="19"/>
  <c r="U206" i="19"/>
  <c r="AC206" i="19" s="1"/>
  <c r="T206" i="19"/>
  <c r="S206" i="19"/>
  <c r="R206" i="19"/>
  <c r="Q206" i="19"/>
  <c r="P206" i="19"/>
  <c r="O206" i="19"/>
  <c r="W205" i="19"/>
  <c r="Z204" i="19"/>
  <c r="Y204" i="19"/>
  <c r="U204" i="19"/>
  <c r="R204" i="19"/>
  <c r="Q204" i="19"/>
  <c r="Y203" i="19"/>
  <c r="P203" i="19"/>
  <c r="W202" i="19"/>
  <c r="T202" i="19"/>
  <c r="S202" i="19"/>
  <c r="O202" i="19"/>
  <c r="Z201" i="19"/>
  <c r="R201" i="19"/>
  <c r="Y200" i="19"/>
  <c r="Q200" i="19"/>
  <c r="T199" i="19"/>
  <c r="P199" i="19"/>
  <c r="Z197" i="19"/>
  <c r="V197" i="19"/>
  <c r="R197" i="19"/>
  <c r="Y196" i="19"/>
  <c r="U196" i="19"/>
  <c r="Q196" i="19"/>
  <c r="X195" i="19"/>
  <c r="T195" i="19"/>
  <c r="P195" i="19"/>
  <c r="X194" i="19"/>
  <c r="W194" i="19"/>
  <c r="S194" i="19"/>
  <c r="P194" i="19"/>
  <c r="O194" i="19"/>
  <c r="Z193" i="19"/>
  <c r="V193" i="19"/>
  <c r="S193" i="19"/>
  <c r="R193" i="19"/>
  <c r="Y192" i="19"/>
  <c r="V192" i="19"/>
  <c r="U192" i="19"/>
  <c r="Q192" i="19"/>
  <c r="AD188" i="19"/>
  <c r="AF188" i="19" s="1"/>
  <c r="AC188" i="19"/>
  <c r="AB188" i="19"/>
  <c r="AA188" i="19"/>
  <c r="AE188" i="19" s="1"/>
  <c r="AG188" i="19" s="1"/>
  <c r="AD187" i="19"/>
  <c r="AC187" i="19"/>
  <c r="AF187" i="19" s="1"/>
  <c r="AB187" i="19"/>
  <c r="AA187" i="19"/>
  <c r="AF186" i="19"/>
  <c r="AD186" i="19"/>
  <c r="AC186" i="19"/>
  <c r="AB186" i="19"/>
  <c r="AA186" i="19"/>
  <c r="AE186" i="19" s="1"/>
  <c r="AG186" i="19" s="1"/>
  <c r="AD185" i="19"/>
  <c r="AF185" i="19" s="1"/>
  <c r="AC185" i="19"/>
  <c r="AB185" i="19"/>
  <c r="AA185" i="19"/>
  <c r="AE185" i="19" s="1"/>
  <c r="AG185" i="19" s="1"/>
  <c r="AD184" i="19"/>
  <c r="AF184" i="19" s="1"/>
  <c r="AC184" i="19"/>
  <c r="AB184" i="19"/>
  <c r="AA184" i="19"/>
  <c r="AE184" i="19" s="1"/>
  <c r="AG184" i="19" s="1"/>
  <c r="AF183" i="19"/>
  <c r="AD183" i="19"/>
  <c r="AC183" i="19"/>
  <c r="AB183" i="19"/>
  <c r="AA183" i="19"/>
  <c r="Z182" i="19"/>
  <c r="Y182" i="19"/>
  <c r="X182" i="19"/>
  <c r="AD182" i="19" s="1"/>
  <c r="W182" i="19"/>
  <c r="V182" i="19"/>
  <c r="U182" i="19"/>
  <c r="T182" i="19"/>
  <c r="AB182" i="19" s="1"/>
  <c r="S182" i="19"/>
  <c r="R182" i="19"/>
  <c r="Q182" i="19"/>
  <c r="P182" i="19"/>
  <c r="O182" i="19"/>
  <c r="AA182" i="19" s="1"/>
  <c r="AE182" i="19" s="1"/>
  <c r="AD181" i="19"/>
  <c r="AF181" i="19" s="1"/>
  <c r="AC181" i="19"/>
  <c r="AB181" i="19"/>
  <c r="AA181" i="19"/>
  <c r="AE181" i="19" s="1"/>
  <c r="AG181" i="19" s="1"/>
  <c r="AD180" i="19"/>
  <c r="AF180" i="19" s="1"/>
  <c r="AC180" i="19"/>
  <c r="AB180" i="19"/>
  <c r="AA180" i="19"/>
  <c r="AE180" i="19" s="1"/>
  <c r="AG180" i="19" s="1"/>
  <c r="AF179" i="19"/>
  <c r="AD179" i="19"/>
  <c r="AC179" i="19"/>
  <c r="AB179" i="19"/>
  <c r="AA179" i="19"/>
  <c r="AF178" i="19"/>
  <c r="AD178" i="19"/>
  <c r="AC178" i="19"/>
  <c r="AB178" i="19"/>
  <c r="AA178" i="19"/>
  <c r="AE178" i="19" s="1"/>
  <c r="AG178" i="19" s="1"/>
  <c r="AD177" i="19"/>
  <c r="AF177" i="19" s="1"/>
  <c r="AC177" i="19"/>
  <c r="AB177" i="19"/>
  <c r="AA177" i="19"/>
  <c r="AE177" i="19" s="1"/>
  <c r="AG177" i="19" s="1"/>
  <c r="AD176" i="19"/>
  <c r="AF176" i="19" s="1"/>
  <c r="AC176" i="19"/>
  <c r="AB176" i="19"/>
  <c r="AA176" i="19"/>
  <c r="AE176" i="19" s="1"/>
  <c r="AG176" i="19" s="1"/>
  <c r="AC175" i="19"/>
  <c r="Z175" i="19"/>
  <c r="Y175" i="19"/>
  <c r="Y174" i="19" s="1"/>
  <c r="X175" i="19"/>
  <c r="AD175" i="19" s="1"/>
  <c r="AD174" i="19" s="1"/>
  <c r="W175" i="19"/>
  <c r="V175" i="19"/>
  <c r="U175" i="19"/>
  <c r="U174" i="19" s="1"/>
  <c r="T175" i="19"/>
  <c r="AB175" i="19" s="1"/>
  <c r="S175" i="19"/>
  <c r="R175" i="19"/>
  <c r="Q175" i="19"/>
  <c r="Q174" i="19" s="1"/>
  <c r="P175" i="19"/>
  <c r="P174" i="19" s="1"/>
  <c r="O175" i="19"/>
  <c r="Z174" i="19"/>
  <c r="W174" i="19"/>
  <c r="V174" i="19"/>
  <c r="S174" i="19"/>
  <c r="R174" i="19"/>
  <c r="O174" i="19"/>
  <c r="AD173" i="19"/>
  <c r="Z173" i="19"/>
  <c r="Y173" i="19"/>
  <c r="X173" i="19"/>
  <c r="W173" i="19"/>
  <c r="V173" i="19"/>
  <c r="V204" i="19" s="1"/>
  <c r="U173" i="19"/>
  <c r="T173" i="19"/>
  <c r="S173" i="19"/>
  <c r="R173" i="19"/>
  <c r="Q173" i="19"/>
  <c r="P173" i="19"/>
  <c r="O173" i="19"/>
  <c r="AA173" i="19" s="1"/>
  <c r="AC172" i="19"/>
  <c r="Z172" i="19"/>
  <c r="AD172" i="19" s="1"/>
  <c r="AF172" i="19" s="1"/>
  <c r="Y172" i="19"/>
  <c r="X172" i="19"/>
  <c r="W172" i="19"/>
  <c r="V172" i="19"/>
  <c r="U172" i="19"/>
  <c r="U203" i="19" s="1"/>
  <c r="T172" i="19"/>
  <c r="S172" i="19"/>
  <c r="R172" i="19"/>
  <c r="AB172" i="19" s="1"/>
  <c r="Q172" i="19"/>
  <c r="Q203" i="19" s="1"/>
  <c r="P172" i="19"/>
  <c r="O172" i="19"/>
  <c r="AA172" i="19" s="1"/>
  <c r="AE172" i="19" s="1"/>
  <c r="AB171" i="19"/>
  <c r="Z171" i="19"/>
  <c r="Y171" i="19"/>
  <c r="X171" i="19"/>
  <c r="AD171" i="19" s="1"/>
  <c r="AF171" i="19" s="1"/>
  <c r="W171" i="19"/>
  <c r="V171" i="19"/>
  <c r="U171" i="19"/>
  <c r="AC171" i="19" s="1"/>
  <c r="T171" i="19"/>
  <c r="S171" i="19"/>
  <c r="R171" i="19"/>
  <c r="Q171" i="19"/>
  <c r="P171" i="19"/>
  <c r="P202" i="19" s="1"/>
  <c r="O171" i="19"/>
  <c r="AA171" i="19" s="1"/>
  <c r="AE171" i="19" s="1"/>
  <c r="AG171" i="19" s="1"/>
  <c r="Z170" i="19"/>
  <c r="Y170" i="19"/>
  <c r="X170" i="19"/>
  <c r="AD170" i="19" s="1"/>
  <c r="W170" i="19"/>
  <c r="W201" i="19" s="1"/>
  <c r="V170" i="19"/>
  <c r="U170" i="19"/>
  <c r="T170" i="19"/>
  <c r="S170" i="19"/>
  <c r="S201" i="19" s="1"/>
  <c r="R170" i="19"/>
  <c r="Q170" i="19"/>
  <c r="P170" i="19"/>
  <c r="O170" i="19"/>
  <c r="AA170" i="19" s="1"/>
  <c r="Z169" i="19"/>
  <c r="AD169" i="19" s="1"/>
  <c r="Y169" i="19"/>
  <c r="X169" i="19"/>
  <c r="W169" i="19"/>
  <c r="V169" i="19"/>
  <c r="U169" i="19"/>
  <c r="T169" i="19"/>
  <c r="S169" i="19"/>
  <c r="R169" i="19"/>
  <c r="AB169" i="19" s="1"/>
  <c r="Q169" i="19"/>
  <c r="P169" i="19"/>
  <c r="O169" i="19"/>
  <c r="Z168" i="19"/>
  <c r="Y168" i="19"/>
  <c r="AD168" i="19" s="1"/>
  <c r="X168" i="19"/>
  <c r="W168" i="19"/>
  <c r="V168" i="19"/>
  <c r="U168" i="19"/>
  <c r="U167" i="19" s="1"/>
  <c r="T168" i="19"/>
  <c r="S168" i="19"/>
  <c r="R168" i="19"/>
  <c r="Q168" i="19"/>
  <c r="Q199" i="19" s="1"/>
  <c r="P168" i="19"/>
  <c r="O168" i="19"/>
  <c r="X167" i="19"/>
  <c r="T167" i="19"/>
  <c r="P167" i="19"/>
  <c r="Z166" i="19"/>
  <c r="Y166" i="19"/>
  <c r="X166" i="19"/>
  <c r="AD166" i="19" s="1"/>
  <c r="W166" i="19"/>
  <c r="W197" i="19" s="1"/>
  <c r="V166" i="19"/>
  <c r="U166" i="19"/>
  <c r="T166" i="19"/>
  <c r="S166" i="19"/>
  <c r="S197" i="19" s="1"/>
  <c r="R166" i="19"/>
  <c r="Q166" i="19"/>
  <c r="P166" i="19"/>
  <c r="O166" i="19"/>
  <c r="O197" i="19" s="1"/>
  <c r="Z165" i="19"/>
  <c r="Z196" i="19" s="1"/>
  <c r="Y165" i="19"/>
  <c r="X165" i="19"/>
  <c r="W165" i="19"/>
  <c r="V165" i="19"/>
  <c r="V196" i="19" s="1"/>
  <c r="U165" i="19"/>
  <c r="T165" i="19"/>
  <c r="S165" i="19"/>
  <c r="R165" i="19"/>
  <c r="AB165" i="19" s="1"/>
  <c r="Q165" i="19"/>
  <c r="P165" i="19"/>
  <c r="O165" i="19"/>
  <c r="AA165" i="19" s="1"/>
  <c r="AE165" i="19" s="1"/>
  <c r="Z164" i="19"/>
  <c r="Z160" i="19" s="1"/>
  <c r="Y164" i="19"/>
  <c r="AD164" i="19" s="1"/>
  <c r="AF164" i="19" s="1"/>
  <c r="X164" i="19"/>
  <c r="W164" i="19"/>
  <c r="V164" i="19"/>
  <c r="U164" i="19"/>
  <c r="AC164" i="19" s="1"/>
  <c r="T164" i="19"/>
  <c r="S164" i="19"/>
  <c r="R164" i="19"/>
  <c r="AB164" i="19" s="1"/>
  <c r="Q164" i="19"/>
  <c r="Q195" i="19" s="1"/>
  <c r="P164" i="19"/>
  <c r="O164" i="19"/>
  <c r="Z163" i="19"/>
  <c r="Y163" i="19"/>
  <c r="Y160" i="19" s="1"/>
  <c r="X163" i="19"/>
  <c r="W163" i="19"/>
  <c r="V163" i="19"/>
  <c r="U163" i="19"/>
  <c r="AC163" i="19" s="1"/>
  <c r="T163" i="19"/>
  <c r="T194" i="19" s="1"/>
  <c r="S163" i="19"/>
  <c r="R163" i="19"/>
  <c r="Q163" i="19"/>
  <c r="Q160" i="19" s="1"/>
  <c r="P163" i="19"/>
  <c r="O163" i="19"/>
  <c r="Z162" i="19"/>
  <c r="Y162" i="19"/>
  <c r="X162" i="19"/>
  <c r="W162" i="19"/>
  <c r="W193" i="19" s="1"/>
  <c r="V162" i="19"/>
  <c r="U162" i="19"/>
  <c r="AC162" i="19" s="1"/>
  <c r="T162" i="19"/>
  <c r="S162" i="19"/>
  <c r="AB162" i="19" s="1"/>
  <c r="R162" i="19"/>
  <c r="Q162" i="19"/>
  <c r="P162" i="19"/>
  <c r="O162" i="19"/>
  <c r="O193" i="19" s="1"/>
  <c r="AD161" i="19"/>
  <c r="AF161" i="19" s="1"/>
  <c r="Z161" i="19"/>
  <c r="Z192" i="19" s="1"/>
  <c r="Y161" i="19"/>
  <c r="X161" i="19"/>
  <c r="W161" i="19"/>
  <c r="V161" i="19"/>
  <c r="U161" i="19"/>
  <c r="AC161" i="19" s="1"/>
  <c r="AC192" i="19" s="1"/>
  <c r="T161" i="19"/>
  <c r="S161" i="19"/>
  <c r="R161" i="19"/>
  <c r="Q161" i="19"/>
  <c r="P161" i="19"/>
  <c r="O161" i="19"/>
  <c r="U160" i="19"/>
  <c r="U159" i="19" s="1"/>
  <c r="AD154" i="19"/>
  <c r="AF154" i="19" s="1"/>
  <c r="AC154" i="19"/>
  <c r="AB154" i="19"/>
  <c r="AA154" i="19"/>
  <c r="AE154" i="19" s="1"/>
  <c r="AG154" i="19" s="1"/>
  <c r="AD153" i="19"/>
  <c r="AC153" i="19"/>
  <c r="AF153" i="19" s="1"/>
  <c r="AB153" i="19"/>
  <c r="AA153" i="19"/>
  <c r="AD150" i="19"/>
  <c r="AC150" i="19"/>
  <c r="AB150" i="19"/>
  <c r="AA150" i="19"/>
  <c r="AE150" i="19" s="1"/>
  <c r="AF149" i="19"/>
  <c r="AD149" i="19"/>
  <c r="AC149" i="19"/>
  <c r="AB149" i="19"/>
  <c r="AA149" i="19"/>
  <c r="AE149" i="19" s="1"/>
  <c r="AG149" i="19" s="1"/>
  <c r="AF148" i="19"/>
  <c r="AD148" i="19"/>
  <c r="AC148" i="19"/>
  <c r="AB148" i="19"/>
  <c r="AA148" i="19"/>
  <c r="AE148" i="19" s="1"/>
  <c r="AD147" i="19"/>
  <c r="AA147" i="19"/>
  <c r="Z147" i="19"/>
  <c r="Y147" i="19"/>
  <c r="X147" i="19"/>
  <c r="W147" i="19"/>
  <c r="V147" i="19"/>
  <c r="U147" i="19"/>
  <c r="T147" i="19"/>
  <c r="S147" i="19"/>
  <c r="R147" i="19"/>
  <c r="Q147" i="19"/>
  <c r="P147" i="19"/>
  <c r="O147" i="19"/>
  <c r="AD146" i="19"/>
  <c r="AC146" i="19"/>
  <c r="Z146" i="19"/>
  <c r="Y146" i="19"/>
  <c r="X146" i="19"/>
  <c r="W146" i="19"/>
  <c r="V146" i="19"/>
  <c r="U146" i="19"/>
  <c r="T146" i="19"/>
  <c r="S146" i="19"/>
  <c r="R146" i="19"/>
  <c r="AB146" i="19" s="1"/>
  <c r="Q146" i="19"/>
  <c r="P146" i="19"/>
  <c r="O146" i="19"/>
  <c r="AA146" i="19" s="1"/>
  <c r="AB145" i="19"/>
  <c r="AB141" i="19" s="1"/>
  <c r="Y145" i="19"/>
  <c r="X145" i="19"/>
  <c r="W145" i="19"/>
  <c r="U145" i="19"/>
  <c r="U141" i="19" s="1"/>
  <c r="T145" i="19"/>
  <c r="S145" i="19"/>
  <c r="Q145" i="19"/>
  <c r="P145" i="19"/>
  <c r="P137" i="19" s="1"/>
  <c r="O145" i="19"/>
  <c r="Y144" i="19"/>
  <c r="X144" i="19"/>
  <c r="W144" i="19"/>
  <c r="W140" i="19" s="1"/>
  <c r="U144" i="19"/>
  <c r="T144" i="19"/>
  <c r="S144" i="19"/>
  <c r="Q144" i="19"/>
  <c r="P144" i="19"/>
  <c r="AA144" i="19" s="1"/>
  <c r="O144" i="19"/>
  <c r="AD143" i="19"/>
  <c r="Z143" i="19"/>
  <c r="Y143" i="19"/>
  <c r="X143" i="19"/>
  <c r="W143" i="19"/>
  <c r="V143" i="19"/>
  <c r="U143" i="19"/>
  <c r="AC143" i="19" s="1"/>
  <c r="T143" i="19"/>
  <c r="S143" i="19"/>
  <c r="S137" i="19" s="1"/>
  <c r="S151" i="19" s="1"/>
  <c r="R143" i="19"/>
  <c r="Q143" i="19"/>
  <c r="P143" i="19"/>
  <c r="O143" i="19"/>
  <c r="O137" i="19" s="1"/>
  <c r="U142" i="19"/>
  <c r="X141" i="19"/>
  <c r="P141" i="19"/>
  <c r="S140" i="19"/>
  <c r="V139" i="19"/>
  <c r="Y137" i="19"/>
  <c r="X137" i="19"/>
  <c r="T137" i="19"/>
  <c r="Q137" i="19"/>
  <c r="W136" i="19"/>
  <c r="O136" i="19"/>
  <c r="Z135" i="19"/>
  <c r="V135" i="19"/>
  <c r="R135" i="19"/>
  <c r="Z133" i="19"/>
  <c r="Y133" i="19"/>
  <c r="X133" i="19"/>
  <c r="AD133" i="19" s="1"/>
  <c r="AF133" i="19" s="1"/>
  <c r="W133" i="19"/>
  <c r="V133" i="19"/>
  <c r="U133" i="19"/>
  <c r="AC133" i="19" s="1"/>
  <c r="T133" i="19"/>
  <c r="AB133" i="19" s="1"/>
  <c r="S133" i="19"/>
  <c r="R133" i="19"/>
  <c r="Q133" i="19"/>
  <c r="P133" i="19"/>
  <c r="O133" i="19"/>
  <c r="AA133" i="19" s="1"/>
  <c r="AE133" i="19" s="1"/>
  <c r="AG133" i="19" s="1"/>
  <c r="Z132" i="19"/>
  <c r="Y132" i="19"/>
  <c r="X132" i="19"/>
  <c r="AD132" i="19" s="1"/>
  <c r="AF132" i="19" s="1"/>
  <c r="W132" i="19"/>
  <c r="V132" i="19"/>
  <c r="U132" i="19"/>
  <c r="AC132" i="19" s="1"/>
  <c r="T132" i="19"/>
  <c r="S132" i="19"/>
  <c r="R132" i="19"/>
  <c r="AB132" i="19" s="1"/>
  <c r="Q132" i="19"/>
  <c r="P132" i="19"/>
  <c r="O132" i="19"/>
  <c r="AA132" i="19" s="1"/>
  <c r="AE132" i="19" s="1"/>
  <c r="AG132" i="19" s="1"/>
  <c r="Z131" i="19"/>
  <c r="AD131" i="19" s="1"/>
  <c r="Y131" i="19"/>
  <c r="X131" i="19"/>
  <c r="W131" i="19"/>
  <c r="V131" i="19"/>
  <c r="U131" i="19"/>
  <c r="AC131" i="19" s="1"/>
  <c r="T131" i="19"/>
  <c r="S131" i="19"/>
  <c r="R131" i="19"/>
  <c r="AB131" i="19" s="1"/>
  <c r="Q131" i="19"/>
  <c r="P131" i="19"/>
  <c r="O131" i="19"/>
  <c r="AA131" i="19" s="1"/>
  <c r="AE131" i="19" s="1"/>
  <c r="AC130" i="19"/>
  <c r="Z130" i="19"/>
  <c r="Y130" i="19"/>
  <c r="X130" i="19"/>
  <c r="W130" i="19"/>
  <c r="V130" i="19"/>
  <c r="U130" i="19"/>
  <c r="T130" i="19"/>
  <c r="S130" i="19"/>
  <c r="R130" i="19"/>
  <c r="Q130" i="19"/>
  <c r="P130" i="19"/>
  <c r="O130" i="19"/>
  <c r="AF129" i="19"/>
  <c r="AD129" i="19"/>
  <c r="AC129" i="19"/>
  <c r="AB129" i="19"/>
  <c r="AA129" i="19"/>
  <c r="AE129" i="19" s="1"/>
  <c r="AG129" i="19" s="1"/>
  <c r="AF128" i="19"/>
  <c r="AF130" i="19" s="1"/>
  <c r="AD128" i="19"/>
  <c r="AD130" i="19" s="1"/>
  <c r="AC128" i="19"/>
  <c r="AB128" i="19"/>
  <c r="AB130" i="19" s="1"/>
  <c r="AA128" i="19"/>
  <c r="AA130" i="19" s="1"/>
  <c r="Y126" i="19"/>
  <c r="U126" i="19"/>
  <c r="Q126" i="19"/>
  <c r="AF124" i="19"/>
  <c r="AD124" i="19"/>
  <c r="AC124" i="19"/>
  <c r="AB124" i="19"/>
  <c r="AA124" i="19"/>
  <c r="AE124" i="19" s="1"/>
  <c r="AG124" i="19" s="1"/>
  <c r="AD123" i="19"/>
  <c r="AF123" i="19" s="1"/>
  <c r="AC123" i="19"/>
  <c r="AB123" i="19"/>
  <c r="AA123" i="19"/>
  <c r="AE123" i="19" s="1"/>
  <c r="AD122" i="19"/>
  <c r="AF122" i="19" s="1"/>
  <c r="AC122" i="19"/>
  <c r="AB122" i="19"/>
  <c r="AA122" i="19"/>
  <c r="AE122" i="19" s="1"/>
  <c r="AF121" i="19"/>
  <c r="AF120" i="19" s="1"/>
  <c r="AD121" i="19"/>
  <c r="AC121" i="19"/>
  <c r="AC120" i="19" s="1"/>
  <c r="AB121" i="19"/>
  <c r="AB120" i="19" s="1"/>
  <c r="AA121" i="19"/>
  <c r="AE121" i="19" s="1"/>
  <c r="AA120" i="19"/>
  <c r="Z120" i="19"/>
  <c r="Z1082" i="19" s="1"/>
  <c r="Y120" i="19"/>
  <c r="Y1082" i="19" s="1"/>
  <c r="X120" i="19"/>
  <c r="W120" i="19"/>
  <c r="W1082" i="19" s="1"/>
  <c r="V120" i="19"/>
  <c r="V1082" i="19" s="1"/>
  <c r="U120" i="19"/>
  <c r="U1082" i="19" s="1"/>
  <c r="T120" i="19"/>
  <c r="S120" i="19"/>
  <c r="S1082" i="19" s="1"/>
  <c r="R120" i="19"/>
  <c r="R1082" i="19" s="1"/>
  <c r="Q120" i="19"/>
  <c r="Q1082" i="19" s="1"/>
  <c r="P120" i="19"/>
  <c r="O120" i="19"/>
  <c r="O1082" i="19" s="1"/>
  <c r="Z119" i="19"/>
  <c r="Z136" i="19" s="1"/>
  <c r="Y119" i="19"/>
  <c r="Y136" i="19" s="1"/>
  <c r="X119" i="19"/>
  <c r="X142" i="19" s="1"/>
  <c r="W119" i="19"/>
  <c r="W142" i="19" s="1"/>
  <c r="V119" i="19"/>
  <c r="V136" i="19" s="1"/>
  <c r="U119" i="19"/>
  <c r="U136" i="19" s="1"/>
  <c r="T119" i="19"/>
  <c r="T142" i="19" s="1"/>
  <c r="S119" i="19"/>
  <c r="S142" i="19" s="1"/>
  <c r="R119" i="19"/>
  <c r="R136" i="19" s="1"/>
  <c r="Q119" i="19"/>
  <c r="Q136" i="19" s="1"/>
  <c r="P119" i="19"/>
  <c r="P142" i="19" s="1"/>
  <c r="O119" i="19"/>
  <c r="O142" i="19" s="1"/>
  <c r="Z118" i="19"/>
  <c r="Y118" i="19"/>
  <c r="Y135" i="19" s="1"/>
  <c r="X118" i="19"/>
  <c r="X135" i="19" s="1"/>
  <c r="AD135" i="19" s="1"/>
  <c r="W118" i="19"/>
  <c r="W141" i="19" s="1"/>
  <c r="V118" i="19"/>
  <c r="U118" i="19"/>
  <c r="U135" i="19" s="1"/>
  <c r="T118" i="19"/>
  <c r="T141" i="19" s="1"/>
  <c r="S118" i="19"/>
  <c r="S141" i="19" s="1"/>
  <c r="R118" i="19"/>
  <c r="AB118" i="19" s="1"/>
  <c r="Q118" i="19"/>
  <c r="Q135" i="19" s="1"/>
  <c r="P118" i="19"/>
  <c r="P135" i="19" s="1"/>
  <c r="O118" i="19"/>
  <c r="O141" i="19" s="1"/>
  <c r="Z117" i="19"/>
  <c r="Y117" i="19"/>
  <c r="Y140" i="19" s="1"/>
  <c r="X117" i="19"/>
  <c r="X140" i="19" s="1"/>
  <c r="W117" i="19"/>
  <c r="W127" i="19" s="1"/>
  <c r="W134" i="19" s="1"/>
  <c r="V117" i="19"/>
  <c r="U117" i="19"/>
  <c r="U140" i="19" s="1"/>
  <c r="T117" i="19"/>
  <c r="T127" i="19" s="1"/>
  <c r="T134" i="19" s="1"/>
  <c r="S117" i="19"/>
  <c r="S127" i="19" s="1"/>
  <c r="S134" i="19" s="1"/>
  <c r="R117" i="19"/>
  <c r="Q117" i="19"/>
  <c r="Q140" i="19" s="1"/>
  <c r="P117" i="19"/>
  <c r="P140" i="19" s="1"/>
  <c r="O117" i="19"/>
  <c r="AA117" i="19" s="1"/>
  <c r="Z116" i="19"/>
  <c r="Z139" i="19" s="1"/>
  <c r="Y116" i="19"/>
  <c r="Y139" i="19" s="1"/>
  <c r="X116" i="19"/>
  <c r="X139" i="19" s="1"/>
  <c r="W116" i="19"/>
  <c r="W126" i="19" s="1"/>
  <c r="V116" i="19"/>
  <c r="V126" i="19" s="1"/>
  <c r="U116" i="19"/>
  <c r="U139" i="19" s="1"/>
  <c r="T116" i="19"/>
  <c r="T139" i="19" s="1"/>
  <c r="S116" i="19"/>
  <c r="S139" i="19" s="1"/>
  <c r="R116" i="19"/>
  <c r="R139" i="19" s="1"/>
  <c r="Q116" i="19"/>
  <c r="Q139" i="19" s="1"/>
  <c r="P116" i="19"/>
  <c r="P139" i="19" s="1"/>
  <c r="O116" i="19"/>
  <c r="O126" i="19" s="1"/>
  <c r="Z115" i="19"/>
  <c r="V115" i="19"/>
  <c r="R115" i="19"/>
  <c r="AF110" i="19"/>
  <c r="AD110" i="19"/>
  <c r="AC110" i="19"/>
  <c r="AB110" i="19"/>
  <c r="AA110" i="19"/>
  <c r="AE110" i="19" s="1"/>
  <c r="AG110" i="19" s="1"/>
  <c r="AD109" i="19"/>
  <c r="AF109" i="19" s="1"/>
  <c r="AC109" i="19"/>
  <c r="AB109" i="19"/>
  <c r="AA109" i="19"/>
  <c r="AE109" i="19" s="1"/>
  <c r="AG109" i="19" s="1"/>
  <c r="AF106" i="19"/>
  <c r="AD106" i="19"/>
  <c r="AC106" i="19"/>
  <c r="AB106" i="19"/>
  <c r="AA106" i="19"/>
  <c r="AE106" i="19" s="1"/>
  <c r="AG106" i="19" s="1"/>
  <c r="AD105" i="19"/>
  <c r="AF105" i="19" s="1"/>
  <c r="AC105" i="19"/>
  <c r="AB105" i="19"/>
  <c r="AA105" i="19"/>
  <c r="AA103" i="19" s="1"/>
  <c r="AD104" i="19"/>
  <c r="AF104" i="19" s="1"/>
  <c r="AF103" i="19" s="1"/>
  <c r="AC104" i="19"/>
  <c r="AC103" i="19" s="1"/>
  <c r="AB104" i="19"/>
  <c r="AA104" i="19"/>
  <c r="AE104" i="19" s="1"/>
  <c r="AB103" i="19"/>
  <c r="Z103" i="19"/>
  <c r="Y103" i="19"/>
  <c r="X103" i="19"/>
  <c r="W103" i="19"/>
  <c r="V103" i="19"/>
  <c r="U103" i="19"/>
  <c r="T103" i="19"/>
  <c r="S103" i="19"/>
  <c r="R103" i="19"/>
  <c r="Q103" i="19"/>
  <c r="P103" i="19"/>
  <c r="O103" i="19"/>
  <c r="Z102" i="19"/>
  <c r="Y102" i="19"/>
  <c r="X102" i="19"/>
  <c r="AD102" i="19" s="1"/>
  <c r="W102" i="19"/>
  <c r="W99" i="19" s="1"/>
  <c r="V102" i="19"/>
  <c r="U102" i="19"/>
  <c r="AC102" i="19" s="1"/>
  <c r="T102" i="19"/>
  <c r="S102" i="19"/>
  <c r="S99" i="19" s="1"/>
  <c r="R102" i="19"/>
  <c r="Q102" i="19"/>
  <c r="P102" i="19"/>
  <c r="O102" i="19"/>
  <c r="O99" i="19" s="1"/>
  <c r="Z101" i="19"/>
  <c r="Z98" i="19" s="1"/>
  <c r="X101" i="19"/>
  <c r="W101" i="19"/>
  <c r="V101" i="19"/>
  <c r="V98" i="19" s="1"/>
  <c r="T101" i="19"/>
  <c r="S101" i="19"/>
  <c r="R101" i="19"/>
  <c r="R98" i="19" s="1"/>
  <c r="P101" i="19"/>
  <c r="O101" i="19"/>
  <c r="Z100" i="19"/>
  <c r="Y100" i="19"/>
  <c r="X100" i="19"/>
  <c r="W100" i="19"/>
  <c r="U100" i="19"/>
  <c r="T100" i="19"/>
  <c r="R100" i="19"/>
  <c r="Q100" i="19"/>
  <c r="P100" i="19"/>
  <c r="O100" i="19"/>
  <c r="AA100" i="19" s="1"/>
  <c r="X99" i="19"/>
  <c r="T99" i="19"/>
  <c r="P99" i="19"/>
  <c r="Z97" i="19"/>
  <c r="R97" i="19"/>
  <c r="X95" i="19"/>
  <c r="T95" i="19"/>
  <c r="P95" i="19"/>
  <c r="Z94" i="19"/>
  <c r="Y94" i="19"/>
  <c r="X94" i="19"/>
  <c r="AD94" i="19" s="1"/>
  <c r="W94" i="19"/>
  <c r="V94" i="19"/>
  <c r="U94" i="19"/>
  <c r="AC94" i="19" s="1"/>
  <c r="T94" i="19"/>
  <c r="S94" i="19"/>
  <c r="AB94" i="19" s="1"/>
  <c r="R94" i="19"/>
  <c r="Q94" i="19"/>
  <c r="P94" i="19"/>
  <c r="O94" i="19"/>
  <c r="AA94" i="19" s="1"/>
  <c r="AE94" i="19" s="1"/>
  <c r="Z92" i="19"/>
  <c r="Y92" i="19"/>
  <c r="AD92" i="19" s="1"/>
  <c r="X92" i="19"/>
  <c r="W92" i="19"/>
  <c r="V92" i="19"/>
  <c r="U92" i="19"/>
  <c r="AC92" i="19" s="1"/>
  <c r="T92" i="19"/>
  <c r="S92" i="19"/>
  <c r="R92" i="19"/>
  <c r="AB92" i="19" s="1"/>
  <c r="Q92" i="19"/>
  <c r="P92" i="19"/>
  <c r="O92" i="19"/>
  <c r="AA92" i="19" s="1"/>
  <c r="Z91" i="19"/>
  <c r="X91" i="19"/>
  <c r="AD91" i="19" s="1"/>
  <c r="AF91" i="19" s="1"/>
  <c r="W91" i="19"/>
  <c r="V91" i="19"/>
  <c r="T91" i="19"/>
  <c r="AB91" i="19" s="1"/>
  <c r="S91" i="19"/>
  <c r="R91" i="19"/>
  <c r="P91" i="19"/>
  <c r="O91" i="19"/>
  <c r="AA91" i="19" s="1"/>
  <c r="AE91" i="19" s="1"/>
  <c r="Z90" i="19"/>
  <c r="Y90" i="19"/>
  <c r="X90" i="19"/>
  <c r="AD90" i="19" s="1"/>
  <c r="AF90" i="19" s="1"/>
  <c r="W90" i="19"/>
  <c r="V90" i="19"/>
  <c r="U90" i="19"/>
  <c r="AC90" i="19" s="1"/>
  <c r="T90" i="19"/>
  <c r="S90" i="19"/>
  <c r="AB90" i="19" s="1"/>
  <c r="R90" i="19"/>
  <c r="Q90" i="19"/>
  <c r="P90" i="19"/>
  <c r="O90" i="19"/>
  <c r="AA90" i="19" s="1"/>
  <c r="AE90" i="19" s="1"/>
  <c r="AG90" i="19" s="1"/>
  <c r="AD89" i="19"/>
  <c r="AA89" i="19"/>
  <c r="Z89" i="19"/>
  <c r="Y89" i="19"/>
  <c r="X89" i="19"/>
  <c r="W89" i="19"/>
  <c r="V89" i="19"/>
  <c r="U89" i="19"/>
  <c r="T89" i="19"/>
  <c r="S89" i="19"/>
  <c r="R89" i="19"/>
  <c r="Q89" i="19"/>
  <c r="P89" i="19"/>
  <c r="O89" i="19"/>
  <c r="AD88" i="19"/>
  <c r="AF88" i="19" s="1"/>
  <c r="AC88" i="19"/>
  <c r="AB88" i="19"/>
  <c r="AA88" i="19"/>
  <c r="AE88" i="19" s="1"/>
  <c r="AF87" i="19"/>
  <c r="AF89" i="19" s="1"/>
  <c r="AD87" i="19"/>
  <c r="AC87" i="19"/>
  <c r="AC89" i="19" s="1"/>
  <c r="AB87" i="19"/>
  <c r="AB89" i="19" s="1"/>
  <c r="AA87" i="19"/>
  <c r="AE87" i="19" s="1"/>
  <c r="Z85" i="19"/>
  <c r="AD85" i="19" s="1"/>
  <c r="Y85" i="19"/>
  <c r="X85" i="19"/>
  <c r="W85" i="19"/>
  <c r="V85" i="19"/>
  <c r="U85" i="19"/>
  <c r="AC85" i="19" s="1"/>
  <c r="T85" i="19"/>
  <c r="S85" i="19"/>
  <c r="R85" i="19"/>
  <c r="AB85" i="19" s="1"/>
  <c r="Q85" i="19"/>
  <c r="P85" i="19"/>
  <c r="O85" i="19"/>
  <c r="AA85" i="19" s="1"/>
  <c r="Z84" i="19"/>
  <c r="Z83" i="19" s="1"/>
  <c r="Y84" i="19"/>
  <c r="AD84" i="19" s="1"/>
  <c r="X84" i="19"/>
  <c r="W84" i="19"/>
  <c r="V84" i="19"/>
  <c r="V83" i="19" s="1"/>
  <c r="V82" i="19" s="1"/>
  <c r="U84" i="19"/>
  <c r="AC84" i="19" s="1"/>
  <c r="T84" i="19"/>
  <c r="S84" i="19"/>
  <c r="R84" i="19"/>
  <c r="AB84" i="19" s="1"/>
  <c r="Q84" i="19"/>
  <c r="Q83" i="19" s="1"/>
  <c r="P84" i="19"/>
  <c r="O84" i="19"/>
  <c r="AA84" i="19" s="1"/>
  <c r="X83" i="19"/>
  <c r="W83" i="19"/>
  <c r="T83" i="19"/>
  <c r="S83" i="19"/>
  <c r="P83" i="19"/>
  <c r="O83" i="19"/>
  <c r="AA83" i="19" s="1"/>
  <c r="AD81" i="19"/>
  <c r="AF81" i="19" s="1"/>
  <c r="AC81" i="19"/>
  <c r="AB81" i="19"/>
  <c r="AA81" i="19"/>
  <c r="AE81" i="19" s="1"/>
  <c r="AG81" i="19" s="1"/>
  <c r="AD80" i="19"/>
  <c r="AF80" i="19" s="1"/>
  <c r="AC80" i="19"/>
  <c r="AB80" i="19"/>
  <c r="AA80" i="19"/>
  <c r="AE80" i="19" s="1"/>
  <c r="AG80" i="19" s="1"/>
  <c r="AF79" i="19"/>
  <c r="AF78" i="19" s="1"/>
  <c r="AD79" i="19"/>
  <c r="AC79" i="19"/>
  <c r="AC78" i="19" s="1"/>
  <c r="AB79" i="19"/>
  <c r="AB78" i="19" s="1"/>
  <c r="AA79" i="19"/>
  <c r="AE79" i="19" s="1"/>
  <c r="AA78" i="19"/>
  <c r="Z78" i="19"/>
  <c r="Z1066" i="19" s="1"/>
  <c r="Y78" i="19"/>
  <c r="Y1066" i="19" s="1"/>
  <c r="X78" i="19"/>
  <c r="X1066" i="19" s="1"/>
  <c r="AD1066" i="19" s="1"/>
  <c r="W78" i="19"/>
  <c r="W1066" i="19" s="1"/>
  <c r="V78" i="19"/>
  <c r="V1066" i="19" s="1"/>
  <c r="U78" i="19"/>
  <c r="U1066" i="19" s="1"/>
  <c r="T78" i="19"/>
  <c r="T1066" i="19" s="1"/>
  <c r="S78" i="19"/>
  <c r="S1066" i="19" s="1"/>
  <c r="R78" i="19"/>
  <c r="R1066" i="19" s="1"/>
  <c r="Q78" i="19"/>
  <c r="Q1066" i="19" s="1"/>
  <c r="P78" i="19"/>
  <c r="P1066" i="19" s="1"/>
  <c r="O78" i="19"/>
  <c r="O1066" i="19" s="1"/>
  <c r="AA1066" i="19" s="1"/>
  <c r="Z77" i="19"/>
  <c r="AD77" i="19" s="1"/>
  <c r="Y77" i="19"/>
  <c r="Y99" i="19" s="1"/>
  <c r="X77" i="19"/>
  <c r="W77" i="19"/>
  <c r="V77" i="19"/>
  <c r="V99" i="19" s="1"/>
  <c r="U77" i="19"/>
  <c r="AC77" i="19" s="1"/>
  <c r="T77" i="19"/>
  <c r="S77" i="19"/>
  <c r="R77" i="19"/>
  <c r="R99" i="19" s="1"/>
  <c r="Q77" i="19"/>
  <c r="Q99" i="19" s="1"/>
  <c r="P77" i="19"/>
  <c r="O77" i="19"/>
  <c r="AA77" i="19" s="1"/>
  <c r="Y76" i="19"/>
  <c r="X76" i="19"/>
  <c r="X98" i="19" s="1"/>
  <c r="V76" i="19"/>
  <c r="V86" i="19" s="1"/>
  <c r="V93" i="19" s="1"/>
  <c r="U76" i="19"/>
  <c r="AC76" i="19" s="1"/>
  <c r="R76" i="19"/>
  <c r="R86" i="19" s="1"/>
  <c r="Q76" i="19"/>
  <c r="Z75" i="19"/>
  <c r="X75" i="19"/>
  <c r="X97" i="19" s="1"/>
  <c r="W75" i="19"/>
  <c r="W97" i="19" s="1"/>
  <c r="V75" i="19"/>
  <c r="T75" i="19"/>
  <c r="T97" i="19" s="1"/>
  <c r="R75" i="19"/>
  <c r="P75" i="19"/>
  <c r="P97" i="19" s="1"/>
  <c r="O75" i="19"/>
  <c r="AG73" i="19"/>
  <c r="AF73" i="19"/>
  <c r="AE73" i="19"/>
  <c r="AD73" i="19"/>
  <c r="AC73" i="19"/>
  <c r="AB73" i="19"/>
  <c r="AA73" i="19"/>
  <c r="AF67" i="19"/>
  <c r="AD67" i="19"/>
  <c r="AC67" i="19"/>
  <c r="AB67" i="19"/>
  <c r="AA67" i="19"/>
  <c r="AE67" i="19" s="1"/>
  <c r="AG67" i="19" s="1"/>
  <c r="AF66" i="19"/>
  <c r="AD66" i="19"/>
  <c r="AC66" i="19"/>
  <c r="AB66" i="19"/>
  <c r="AA66" i="19"/>
  <c r="AE66" i="19" s="1"/>
  <c r="AG66" i="19" s="1"/>
  <c r="AD65" i="19"/>
  <c r="AF65" i="19" s="1"/>
  <c r="AC65" i="19"/>
  <c r="AB65" i="19"/>
  <c r="AA65" i="19"/>
  <c r="AE65" i="19" s="1"/>
  <c r="AG65" i="19" s="1"/>
  <c r="Y64" i="19"/>
  <c r="Y68" i="19" s="1"/>
  <c r="U64" i="19"/>
  <c r="U68" i="19" s="1"/>
  <c r="Q64" i="19"/>
  <c r="Q68" i="19" s="1"/>
  <c r="AF62" i="19"/>
  <c r="AD62" i="19"/>
  <c r="AC62" i="19"/>
  <c r="AB62" i="19"/>
  <c r="AA62" i="19"/>
  <c r="AE62" i="19" s="1"/>
  <c r="AG62" i="19" s="1"/>
  <c r="AD61" i="19"/>
  <c r="AF61" i="19" s="1"/>
  <c r="AC61" i="19"/>
  <c r="AB61" i="19"/>
  <c r="AA61" i="19"/>
  <c r="AE61" i="19" s="1"/>
  <c r="AG61" i="19" s="1"/>
  <c r="AD60" i="19"/>
  <c r="AF60" i="19" s="1"/>
  <c r="AC60" i="19"/>
  <c r="AB60" i="19"/>
  <c r="AA60" i="19"/>
  <c r="AE60" i="19" s="1"/>
  <c r="AG60" i="19" s="1"/>
  <c r="X59" i="19"/>
  <c r="X63" i="19" s="1"/>
  <c r="T59" i="19"/>
  <c r="T63" i="19" s="1"/>
  <c r="P59" i="19"/>
  <c r="P63" i="19" s="1"/>
  <c r="W56" i="19"/>
  <c r="S56" i="19"/>
  <c r="O56" i="19"/>
  <c r="Z55" i="19"/>
  <c r="Z54" i="19" s="1"/>
  <c r="Y55" i="19"/>
  <c r="V55" i="19"/>
  <c r="U55" i="19"/>
  <c r="R55" i="19"/>
  <c r="Q55" i="19"/>
  <c r="AF51" i="19"/>
  <c r="AD51" i="19"/>
  <c r="AC51" i="19"/>
  <c r="AB51" i="19"/>
  <c r="AA51" i="19"/>
  <c r="AE51" i="19" s="1"/>
  <c r="AG51" i="19" s="1"/>
  <c r="AF50" i="19"/>
  <c r="AD50" i="19"/>
  <c r="AC50" i="19"/>
  <c r="AB50" i="19"/>
  <c r="AA50" i="19"/>
  <c r="AE50" i="19" s="1"/>
  <c r="AG50" i="19" s="1"/>
  <c r="AD49" i="19"/>
  <c r="AF49" i="19" s="1"/>
  <c r="AC49" i="19"/>
  <c r="AB49" i="19"/>
  <c r="AA49" i="19"/>
  <c r="AE49" i="19" s="1"/>
  <c r="AD48" i="19"/>
  <c r="AF48" i="19" s="1"/>
  <c r="AC48" i="19"/>
  <c r="AB48" i="19"/>
  <c r="AA48" i="19"/>
  <c r="AE48" i="19" s="1"/>
  <c r="AF47" i="19"/>
  <c r="AD47" i="19"/>
  <c r="AC47" i="19"/>
  <c r="AC45" i="19" s="1"/>
  <c r="AB47" i="19"/>
  <c r="AA47" i="19"/>
  <c r="AE47" i="19" s="1"/>
  <c r="AG47" i="19" s="1"/>
  <c r="AF46" i="19"/>
  <c r="AD46" i="19"/>
  <c r="AC46" i="19"/>
  <c r="AB46" i="19"/>
  <c r="AB45" i="19" s="1"/>
  <c r="AA46" i="19"/>
  <c r="AE46" i="19" s="1"/>
  <c r="AD45" i="19"/>
  <c r="Z45" i="19"/>
  <c r="Y45" i="19"/>
  <c r="X45" i="19"/>
  <c r="W45" i="19"/>
  <c r="V45" i="19"/>
  <c r="U45" i="19"/>
  <c r="T45" i="19"/>
  <c r="S45" i="19"/>
  <c r="R45" i="19"/>
  <c r="Q45" i="19"/>
  <c r="P45" i="19"/>
  <c r="O45" i="19"/>
  <c r="AD44" i="19"/>
  <c r="AF44" i="19" s="1"/>
  <c r="AC44" i="19"/>
  <c r="AB44" i="19"/>
  <c r="AA44" i="19"/>
  <c r="AE44" i="19" s="1"/>
  <c r="AF43" i="19"/>
  <c r="AD43" i="19"/>
  <c r="AC43" i="19"/>
  <c r="AB43" i="19"/>
  <c r="AB1109" i="19" s="1"/>
  <c r="AA43" i="19"/>
  <c r="AA1109" i="19" s="1"/>
  <c r="AF42" i="19"/>
  <c r="AF41" i="19" s="1"/>
  <c r="AD42" i="19"/>
  <c r="AC42" i="19"/>
  <c r="AB42" i="19"/>
  <c r="AB41" i="19" s="1"/>
  <c r="AA42" i="19"/>
  <c r="AE42" i="19" s="1"/>
  <c r="AD41" i="19"/>
  <c r="Z41" i="19"/>
  <c r="Z56" i="19" s="1"/>
  <c r="Y41" i="19"/>
  <c r="Y56" i="19" s="1"/>
  <c r="Y54" i="19" s="1"/>
  <c r="X41" i="19"/>
  <c r="X56" i="19" s="1"/>
  <c r="AD56" i="19" s="1"/>
  <c r="W41" i="19"/>
  <c r="V41" i="19"/>
  <c r="V56" i="19" s="1"/>
  <c r="U41" i="19"/>
  <c r="U56" i="19" s="1"/>
  <c r="T41" i="19"/>
  <c r="T56" i="19" s="1"/>
  <c r="S41" i="19"/>
  <c r="R41" i="19"/>
  <c r="R56" i="19" s="1"/>
  <c r="Q41" i="19"/>
  <c r="Q56" i="19" s="1"/>
  <c r="Q54" i="19" s="1"/>
  <c r="P41" i="19"/>
  <c r="P56" i="19" s="1"/>
  <c r="O41" i="19"/>
  <c r="AD40" i="19"/>
  <c r="AF40" i="19" s="1"/>
  <c r="AC40" i="19"/>
  <c r="AB40" i="19"/>
  <c r="AA40" i="19"/>
  <c r="AE40" i="19" s="1"/>
  <c r="AF39" i="19"/>
  <c r="AD39" i="19"/>
  <c r="AC39" i="19"/>
  <c r="AC37" i="19" s="1"/>
  <c r="AB39" i="19"/>
  <c r="AA39" i="19"/>
  <c r="AE39" i="19" s="1"/>
  <c r="AG39" i="19" s="1"/>
  <c r="AF38" i="19"/>
  <c r="AF37" i="19" s="1"/>
  <c r="AD38" i="19"/>
  <c r="AC38" i="19"/>
  <c r="AB38" i="19"/>
  <c r="AB37" i="19" s="1"/>
  <c r="AA38" i="19"/>
  <c r="AE38" i="19" s="1"/>
  <c r="AD37" i="19"/>
  <c r="Z37" i="19"/>
  <c r="Y37" i="19"/>
  <c r="X37" i="19"/>
  <c r="W37" i="19"/>
  <c r="V37" i="19"/>
  <c r="U37" i="19"/>
  <c r="T37" i="19"/>
  <c r="S37" i="19"/>
  <c r="R37" i="19"/>
  <c r="Q37" i="19"/>
  <c r="P37" i="19"/>
  <c r="O37" i="19"/>
  <c r="O1103" i="19" s="1"/>
  <c r="AD29" i="19"/>
  <c r="AC29" i="19"/>
  <c r="AB29" i="19"/>
  <c r="AA29" i="19"/>
  <c r="AE29" i="19" s="1"/>
  <c r="AF28" i="19"/>
  <c r="AD28" i="19"/>
  <c r="AC28" i="19"/>
  <c r="AB28" i="19"/>
  <c r="AA28" i="19"/>
  <c r="AE28" i="19" s="1"/>
  <c r="AG28" i="19" s="1"/>
  <c r="Z27" i="19"/>
  <c r="Y27" i="19"/>
  <c r="X27" i="19"/>
  <c r="AD27" i="19" s="1"/>
  <c r="W27" i="19"/>
  <c r="V27" i="19"/>
  <c r="U27" i="19"/>
  <c r="T27" i="19"/>
  <c r="S27" i="19"/>
  <c r="AB27" i="19" s="1"/>
  <c r="R27" i="19"/>
  <c r="Q27" i="19"/>
  <c r="P27" i="19"/>
  <c r="O27" i="19"/>
  <c r="AA27" i="19" s="1"/>
  <c r="AE27" i="19" s="1"/>
  <c r="AB24" i="19"/>
  <c r="AB64" i="19" s="1"/>
  <c r="AB68" i="19" s="1"/>
  <c r="Z24" i="19"/>
  <c r="Z64" i="19" s="1"/>
  <c r="Z68" i="19" s="1"/>
  <c r="Y24" i="19"/>
  <c r="X24" i="19"/>
  <c r="W24" i="19"/>
  <c r="W64" i="19" s="1"/>
  <c r="W68" i="19" s="1"/>
  <c r="V24" i="19"/>
  <c r="V64" i="19" s="1"/>
  <c r="V68" i="19" s="1"/>
  <c r="U24" i="19"/>
  <c r="AC24" i="19" s="1"/>
  <c r="AC64" i="19" s="1"/>
  <c r="AC68" i="19" s="1"/>
  <c r="T24" i="19"/>
  <c r="T64" i="19" s="1"/>
  <c r="T68" i="19" s="1"/>
  <c r="S24" i="19"/>
  <c r="S64" i="19" s="1"/>
  <c r="S68" i="19" s="1"/>
  <c r="R24" i="19"/>
  <c r="R64" i="19" s="1"/>
  <c r="R68" i="19" s="1"/>
  <c r="Q24" i="19"/>
  <c r="P24" i="19"/>
  <c r="P64" i="19" s="1"/>
  <c r="P68" i="19" s="1"/>
  <c r="O24" i="19"/>
  <c r="AA24" i="19" s="1"/>
  <c r="Z23" i="19"/>
  <c r="Z59" i="19" s="1"/>
  <c r="Z63" i="19" s="1"/>
  <c r="Y23" i="19"/>
  <c r="Y59" i="19" s="1"/>
  <c r="Y63" i="19" s="1"/>
  <c r="X23" i="19"/>
  <c r="AD23" i="19" s="1"/>
  <c r="W23" i="19"/>
  <c r="W59" i="19" s="1"/>
  <c r="W63" i="19" s="1"/>
  <c r="V23" i="19"/>
  <c r="V59" i="19" s="1"/>
  <c r="V63" i="19" s="1"/>
  <c r="U23" i="19"/>
  <c r="AC23" i="19" s="1"/>
  <c r="AC59" i="19" s="1"/>
  <c r="AC63" i="19" s="1"/>
  <c r="T23" i="19"/>
  <c r="S23" i="19"/>
  <c r="R23" i="19"/>
  <c r="R59" i="19" s="1"/>
  <c r="R63" i="19" s="1"/>
  <c r="Q23" i="19"/>
  <c r="Q59" i="19" s="1"/>
  <c r="Q63" i="19" s="1"/>
  <c r="P23" i="19"/>
  <c r="O23" i="19"/>
  <c r="O59" i="19" s="1"/>
  <c r="O63" i="19" s="1"/>
  <c r="AB20" i="19"/>
  <c r="AB1110" i="19" s="1"/>
  <c r="Z20" i="19"/>
  <c r="Z1110" i="19" s="1"/>
  <c r="Y20" i="19"/>
  <c r="Y1110" i="19" s="1"/>
  <c r="X20" i="19"/>
  <c r="W20" i="19"/>
  <c r="W1110" i="19" s="1"/>
  <c r="V20" i="19"/>
  <c r="V1110" i="19" s="1"/>
  <c r="U20" i="19"/>
  <c r="U1110" i="19" s="1"/>
  <c r="T20" i="19"/>
  <c r="T1110" i="19" s="1"/>
  <c r="S20" i="19"/>
  <c r="S1110" i="19" s="1"/>
  <c r="R20" i="19"/>
  <c r="R1110" i="19" s="1"/>
  <c r="Q20" i="19"/>
  <c r="Q1110" i="19" s="1"/>
  <c r="P20" i="19"/>
  <c r="P1110" i="19" s="1"/>
  <c r="O20" i="19"/>
  <c r="O1110" i="19" s="1"/>
  <c r="Z19" i="19"/>
  <c r="Z1102" i="19" s="1"/>
  <c r="Y19" i="19"/>
  <c r="Y1102" i="19" s="1"/>
  <c r="X19" i="19"/>
  <c r="X1102" i="19" s="1"/>
  <c r="W19" i="19"/>
  <c r="W1102" i="19" s="1"/>
  <c r="V19" i="19"/>
  <c r="V1102" i="19" s="1"/>
  <c r="U19" i="19"/>
  <c r="U1102" i="19" s="1"/>
  <c r="T19" i="19"/>
  <c r="T1102" i="19" s="1"/>
  <c r="S19" i="19"/>
  <c r="R19" i="19"/>
  <c r="R1102" i="19" s="1"/>
  <c r="Q19" i="19"/>
  <c r="Q1102" i="19" s="1"/>
  <c r="P19" i="19"/>
  <c r="P1102" i="19" s="1"/>
  <c r="O19" i="19"/>
  <c r="O1102" i="19" s="1"/>
  <c r="Z18" i="19"/>
  <c r="Y18" i="19"/>
  <c r="Y1103" i="19" s="1"/>
  <c r="X18" i="19"/>
  <c r="X1103" i="19" s="1"/>
  <c r="W18" i="19"/>
  <c r="W1103" i="19" s="1"/>
  <c r="V18" i="19"/>
  <c r="U18" i="19"/>
  <c r="U1103" i="19" s="1"/>
  <c r="T18" i="19"/>
  <c r="T1103" i="19" s="1"/>
  <c r="S18" i="19"/>
  <c r="S1103" i="19" s="1"/>
  <c r="R18" i="19"/>
  <c r="Q18" i="19"/>
  <c r="Q1103" i="19" s="1"/>
  <c r="P18" i="19"/>
  <c r="P1103" i="19" s="1"/>
  <c r="O18" i="19"/>
  <c r="O16" i="19" s="1"/>
  <c r="Y16" i="19"/>
  <c r="X16" i="19"/>
  <c r="U16" i="19"/>
  <c r="Q16" i="19"/>
  <c r="P16" i="19"/>
  <c r="Z12" i="19"/>
  <c r="V12" i="19"/>
  <c r="U12" i="19"/>
  <c r="Q12" i="19"/>
  <c r="P12" i="19"/>
  <c r="O10" i="19"/>
  <c r="G6" i="19"/>
  <c r="V1103" i="19" l="1"/>
  <c r="V16" i="19"/>
  <c r="AG42" i="19"/>
  <c r="AF92" i="19"/>
  <c r="AA140" i="19"/>
  <c r="AF169" i="19"/>
  <c r="AB303" i="19"/>
  <c r="U337" i="19"/>
  <c r="AC341" i="19"/>
  <c r="AC337" i="19" s="1"/>
  <c r="AA16" i="19"/>
  <c r="X1110" i="19"/>
  <c r="AD20" i="19"/>
  <c r="AG38" i="19"/>
  <c r="AG37" i="19" s="1"/>
  <c r="AE37" i="19"/>
  <c r="AC56" i="19"/>
  <c r="AF56" i="19" s="1"/>
  <c r="U54" i="19"/>
  <c r="AG48" i="19"/>
  <c r="AG49" i="19"/>
  <c r="R93" i="19"/>
  <c r="AB86" i="19"/>
  <c r="AF85" i="19"/>
  <c r="AG91" i="19"/>
  <c r="AG122" i="19"/>
  <c r="AG123" i="19"/>
  <c r="P151" i="19"/>
  <c r="AE170" i="19"/>
  <c r="T280" i="19"/>
  <c r="T98" i="19"/>
  <c r="T86" i="19"/>
  <c r="T93" i="19" s="1"/>
  <c r="T16" i="19"/>
  <c r="AA19" i="19"/>
  <c r="X64" i="19"/>
  <c r="X68" i="19" s="1"/>
  <c r="AD24" i="19"/>
  <c r="AC27" i="19"/>
  <c r="AF29" i="19"/>
  <c r="AG29" i="19" s="1"/>
  <c r="AB56" i="19"/>
  <c r="AG44" i="19"/>
  <c r="V54" i="19"/>
  <c r="AE77" i="19"/>
  <c r="AE84" i="19"/>
  <c r="AG84" i="19" s="1"/>
  <c r="AE85" i="19"/>
  <c r="AE89" i="19"/>
  <c r="AG87" i="19"/>
  <c r="AE92" i="19"/>
  <c r="AG92" i="19" s="1"/>
  <c r="AD99" i="19"/>
  <c r="AF102" i="19"/>
  <c r="AE103" i="19"/>
  <c r="AG104" i="19"/>
  <c r="Q125" i="19"/>
  <c r="S155" i="19"/>
  <c r="AG148" i="19"/>
  <c r="AE147" i="19"/>
  <c r="AG172" i="19"/>
  <c r="AF182" i="19"/>
  <c r="AG182" i="19" s="1"/>
  <c r="O98" i="19"/>
  <c r="AA76" i="19"/>
  <c r="O86" i="19"/>
  <c r="O74" i="19"/>
  <c r="S86" i="19"/>
  <c r="S98" i="19"/>
  <c r="W98" i="19"/>
  <c r="W86" i="19"/>
  <c r="W74" i="19"/>
  <c r="R1103" i="19"/>
  <c r="AB18" i="19"/>
  <c r="AB1103" i="19" s="1"/>
  <c r="R16" i="19"/>
  <c r="Z1103" i="19"/>
  <c r="Z16" i="19"/>
  <c r="AD59" i="19"/>
  <c r="AD63" i="19" s="1"/>
  <c r="AF23" i="19"/>
  <c r="AF59" i="19" s="1"/>
  <c r="AF63" i="19" s="1"/>
  <c r="AF84" i="19"/>
  <c r="AE120" i="19"/>
  <c r="AG121" i="19"/>
  <c r="AG120" i="19" s="1"/>
  <c r="Z86" i="19"/>
  <c r="Z93" i="19" s="1"/>
  <c r="Z74" i="19"/>
  <c r="O1097" i="19"/>
  <c r="O978" i="19"/>
  <c r="O1064" i="19"/>
  <c r="O355" i="19"/>
  <c r="P10" i="19"/>
  <c r="O73" i="19"/>
  <c r="AD18" i="19"/>
  <c r="AE24" i="19"/>
  <c r="AA64" i="19"/>
  <c r="AA68" i="19" s="1"/>
  <c r="AF27" i="19"/>
  <c r="AG27" i="19" s="1"/>
  <c r="AA56" i="19"/>
  <c r="AF77" i="19"/>
  <c r="Z159" i="19"/>
  <c r="Z1081" i="19" s="1"/>
  <c r="Z1086" i="19" s="1"/>
  <c r="AG362" i="19"/>
  <c r="AE358" i="19"/>
  <c r="S1102" i="19"/>
  <c r="AB19" i="19"/>
  <c r="AB1102" i="19" s="1"/>
  <c r="S59" i="19"/>
  <c r="S63" i="19" s="1"/>
  <c r="AB23" i="19"/>
  <c r="AB59" i="19" s="1"/>
  <c r="AB63" i="19" s="1"/>
  <c r="AA23" i="19"/>
  <c r="AG40" i="19"/>
  <c r="AG46" i="19"/>
  <c r="AE45" i="19"/>
  <c r="AF45" i="19"/>
  <c r="AE78" i="19"/>
  <c r="AG79" i="19"/>
  <c r="AG78" i="19" s="1"/>
  <c r="T82" i="19"/>
  <c r="AG88" i="19"/>
  <c r="AF94" i="19"/>
  <c r="AG94" i="19" s="1"/>
  <c r="AC99" i="19"/>
  <c r="AA126" i="19"/>
  <c r="AC126" i="19"/>
  <c r="AF131" i="19"/>
  <c r="AG131" i="19" s="1"/>
  <c r="AF168" i="19"/>
  <c r="AB174" i="19"/>
  <c r="AC293" i="19"/>
  <c r="AC306" i="19"/>
  <c r="P98" i="19"/>
  <c r="P86" i="19"/>
  <c r="P93" i="19" s="1"/>
  <c r="Z1014" i="19"/>
  <c r="Z1016" i="19" s="1"/>
  <c r="Z356" i="19"/>
  <c r="AG458" i="19"/>
  <c r="AE457" i="19"/>
  <c r="AB472" i="19"/>
  <c r="AG507" i="19"/>
  <c r="AE554" i="19"/>
  <c r="AA18" i="19"/>
  <c r="AC20" i="19"/>
  <c r="AC1110" i="19" s="1"/>
  <c r="AA37" i="19"/>
  <c r="AA41" i="19"/>
  <c r="AC1109" i="19"/>
  <c r="AA45" i="19"/>
  <c r="R54" i="19"/>
  <c r="U59" i="19"/>
  <c r="U63" i="19" s="1"/>
  <c r="P74" i="19"/>
  <c r="T74" i="19"/>
  <c r="X74" i="19"/>
  <c r="Q75" i="19"/>
  <c r="Q74" i="19" s="1"/>
  <c r="U75" i="19"/>
  <c r="Y75" i="19"/>
  <c r="Y74" i="19" s="1"/>
  <c r="AD76" i="19"/>
  <c r="AF76" i="19" s="1"/>
  <c r="AF1066" i="19"/>
  <c r="U83" i="19"/>
  <c r="Y83" i="19"/>
  <c r="AD83" i="19" s="1"/>
  <c r="X86" i="19"/>
  <c r="X82" i="19" s="1"/>
  <c r="Y95" i="19"/>
  <c r="O97" i="19"/>
  <c r="U99" i="19"/>
  <c r="V100" i="19"/>
  <c r="AD100" i="19"/>
  <c r="AB102" i="19"/>
  <c r="AB99" i="19" s="1"/>
  <c r="AE105" i="19"/>
  <c r="AG105" i="19" s="1"/>
  <c r="O115" i="19"/>
  <c r="S115" i="19"/>
  <c r="S152" i="19" s="1"/>
  <c r="W115" i="19"/>
  <c r="AB116" i="19"/>
  <c r="AC117" i="19"/>
  <c r="AD118" i="19"/>
  <c r="AF118" i="19" s="1"/>
  <c r="AA119" i="19"/>
  <c r="AE119" i="19" s="1"/>
  <c r="P1082" i="19"/>
  <c r="U125" i="19"/>
  <c r="R126" i="19"/>
  <c r="Z126" i="19"/>
  <c r="O127" i="19"/>
  <c r="O135" i="19"/>
  <c r="AA135" i="19" s="1"/>
  <c r="S135" i="19"/>
  <c r="AB135" i="19" s="1"/>
  <c r="W135" i="19"/>
  <c r="AC135" i="19" s="1"/>
  <c r="AF135" i="19" s="1"/>
  <c r="P136" i="19"/>
  <c r="AA136" i="19" s="1"/>
  <c r="X136" i="19"/>
  <c r="AD136" i="19" s="1"/>
  <c r="AF136" i="19" s="1"/>
  <c r="U137" i="19"/>
  <c r="O139" i="19"/>
  <c r="W139" i="19"/>
  <c r="T140" i="19"/>
  <c r="Q141" i="19"/>
  <c r="Y141" i="19"/>
  <c r="V142" i="19"/>
  <c r="AC139" i="19"/>
  <c r="AC145" i="19"/>
  <c r="AC141" i="19" s="1"/>
  <c r="AF146" i="19"/>
  <c r="AF150" i="19"/>
  <c r="AG150" i="19" s="1"/>
  <c r="V160" i="19"/>
  <c r="AB166" i="19"/>
  <c r="AB197" i="19" s="1"/>
  <c r="Q167" i="19"/>
  <c r="Q159" i="19" s="1"/>
  <c r="Y167" i="19"/>
  <c r="Y159" i="19" s="1"/>
  <c r="AB168" i="19"/>
  <c r="R167" i="19"/>
  <c r="V167" i="19"/>
  <c r="AC167" i="19" s="1"/>
  <c r="Z167" i="19"/>
  <c r="O167" i="19"/>
  <c r="S167" i="19"/>
  <c r="W167" i="19"/>
  <c r="AA169" i="19"/>
  <c r="AE169" i="19" s="1"/>
  <c r="AB170" i="19"/>
  <c r="AC173" i="19"/>
  <c r="X174" i="19"/>
  <c r="X12" i="19" s="1"/>
  <c r="AD12" i="19" s="1"/>
  <c r="AF175" i="19"/>
  <c r="AC182" i="19"/>
  <c r="AE187" i="19"/>
  <c r="AG187" i="19" s="1"/>
  <c r="Y199" i="19"/>
  <c r="AA207" i="19"/>
  <c r="Q194" i="19"/>
  <c r="AC208" i="19"/>
  <c r="AC194" i="19" s="1"/>
  <c r="Y194" i="19"/>
  <c r="P197" i="19"/>
  <c r="AD211" i="19"/>
  <c r="AB213" i="19"/>
  <c r="AB199" i="19" s="1"/>
  <c r="V199" i="19"/>
  <c r="AD214" i="19"/>
  <c r="X200" i="19"/>
  <c r="P201" i="19"/>
  <c r="AB201" i="19"/>
  <c r="Y202" i="19"/>
  <c r="V203" i="19"/>
  <c r="AF220" i="19"/>
  <c r="AF219" i="19" s="1"/>
  <c r="AD219" i="19"/>
  <c r="AD255" i="19"/>
  <c r="AF234" i="19"/>
  <c r="AF255" i="19" s="1"/>
  <c r="AD259" i="19"/>
  <c r="AF238" i="19"/>
  <c r="S276" i="19"/>
  <c r="S252" i="19"/>
  <c r="R251" i="19"/>
  <c r="AB262" i="19"/>
  <c r="R253" i="19"/>
  <c r="V251" i="19"/>
  <c r="V253" i="19"/>
  <c r="Z251" i="19"/>
  <c r="Z253" i="19"/>
  <c r="AE256" i="19"/>
  <c r="AG265" i="19"/>
  <c r="AF259" i="19"/>
  <c r="AC271" i="19"/>
  <c r="AF273" i="19"/>
  <c r="AF272" i="19" s="1"/>
  <c r="AC272" i="19"/>
  <c r="AA285" i="19"/>
  <c r="O304" i="19"/>
  <c r="T303" i="19"/>
  <c r="T291" i="19"/>
  <c r="Z310" i="19"/>
  <c r="P292" i="19"/>
  <c r="P305" i="19"/>
  <c r="T292" i="19"/>
  <c r="T305" i="19"/>
  <c r="AD294" i="19"/>
  <c r="X292" i="19"/>
  <c r="X305" i="19"/>
  <c r="AD301" i="19"/>
  <c r="X300" i="19"/>
  <c r="AE297" i="19"/>
  <c r="AF299" i="19"/>
  <c r="AG299" i="19" s="1"/>
  <c r="AC296" i="19"/>
  <c r="V300" i="19"/>
  <c r="Z304" i="19"/>
  <c r="AG308" i="19"/>
  <c r="O309" i="19"/>
  <c r="O310" i="19" s="1"/>
  <c r="O313" i="19"/>
  <c r="O324" i="19" s="1"/>
  <c r="O326" i="19"/>
  <c r="S313" i="19"/>
  <c r="S326" i="19"/>
  <c r="W313" i="19"/>
  <c r="W324" i="19" s="1"/>
  <c r="W326" i="19"/>
  <c r="AA315" i="19"/>
  <c r="AE315" i="19" s="1"/>
  <c r="AG315" i="19" s="1"/>
  <c r="AA317" i="19"/>
  <c r="AE317" i="19" s="1"/>
  <c r="AC317" i="19"/>
  <c r="W342" i="19"/>
  <c r="P350" i="19"/>
  <c r="P351" i="19" s="1"/>
  <c r="AF329" i="19"/>
  <c r="AD344" i="19"/>
  <c r="AD325" i="19"/>
  <c r="R323" i="19"/>
  <c r="AB330" i="19"/>
  <c r="AB323" i="19" s="1"/>
  <c r="R345" i="19"/>
  <c r="V323" i="19"/>
  <c r="V345" i="19"/>
  <c r="Z323" i="19"/>
  <c r="Z345" i="19"/>
  <c r="AC331" i="19"/>
  <c r="AE332" i="19"/>
  <c r="AE333" i="19"/>
  <c r="AE335" i="19"/>
  <c r="AG335" i="19" s="1"/>
  <c r="W347" i="19"/>
  <c r="Q356" i="19"/>
  <c r="AG360" i="19"/>
  <c r="AG359" i="19" s="1"/>
  <c r="AG358" i="19" s="1"/>
  <c r="AC421" i="19"/>
  <c r="AC420" i="19" s="1"/>
  <c r="AA440" i="19"/>
  <c r="AG459" i="19"/>
  <c r="AE505" i="19"/>
  <c r="AG533" i="19"/>
  <c r="AF541" i="19"/>
  <c r="AF537" i="19" s="1"/>
  <c r="AD537" i="19"/>
  <c r="AD536" i="19" s="1"/>
  <c r="AF709" i="19"/>
  <c r="AF1109" i="19"/>
  <c r="T1067" i="19"/>
  <c r="AA102" i="19"/>
  <c r="P107" i="19"/>
  <c r="X107" i="19"/>
  <c r="AA116" i="19"/>
  <c r="AB117" i="19"/>
  <c r="AE117" i="19" s="1"/>
  <c r="AG117" i="19" s="1"/>
  <c r="AA1082" i="19"/>
  <c r="AE128" i="19"/>
  <c r="T151" i="19"/>
  <c r="AE146" i="19"/>
  <c r="AA166" i="19"/>
  <c r="AE166" i="19" s="1"/>
  <c r="AF173" i="19"/>
  <c r="U195" i="19"/>
  <c r="R196" i="19"/>
  <c r="U199" i="19"/>
  <c r="P192" i="19"/>
  <c r="P205" i="19"/>
  <c r="AD206" i="19"/>
  <c r="X192" i="19"/>
  <c r="X205" i="19"/>
  <c r="T253" i="19"/>
  <c r="T231" i="19"/>
  <c r="T252" i="19" s="1"/>
  <c r="X257" i="19"/>
  <c r="AD236" i="19"/>
  <c r="AF236" i="19" s="1"/>
  <c r="Q276" i="19"/>
  <c r="Q252" i="19"/>
  <c r="AC251" i="19"/>
  <c r="AE267" i="19"/>
  <c r="AB284" i="19"/>
  <c r="AB291" i="19" s="1"/>
  <c r="AD286" i="19"/>
  <c r="X284" i="19"/>
  <c r="AE289" i="19"/>
  <c r="AG289" i="19" s="1"/>
  <c r="X303" i="19"/>
  <c r="X291" i="19"/>
  <c r="AE294" i="19"/>
  <c r="AA292" i="19"/>
  <c r="Q293" i="19"/>
  <c r="Q306" i="19"/>
  <c r="Q290" i="19"/>
  <c r="Y293" i="19"/>
  <c r="Y306" i="19"/>
  <c r="Y290" i="19"/>
  <c r="T313" i="19"/>
  <c r="T327" i="19"/>
  <c r="AF321" i="19"/>
  <c r="AG321" i="19" s="1"/>
  <c r="AC318" i="19"/>
  <c r="X337" i="19"/>
  <c r="AD341" i="19"/>
  <c r="AF341" i="19" s="1"/>
  <c r="AF334" i="19"/>
  <c r="AF333" i="19" s="1"/>
  <c r="AD333" i="19"/>
  <c r="AE337" i="19"/>
  <c r="AE339" i="19"/>
  <c r="AG339" i="19" s="1"/>
  <c r="S1014" i="19"/>
  <c r="S1016" i="19" s="1"/>
  <c r="S356" i="19"/>
  <c r="AA1014" i="19"/>
  <c r="AA1016" i="19" s="1"/>
  <c r="AB217" i="19"/>
  <c r="AB203" i="19" s="1"/>
  <c r="R203" i="19"/>
  <c r="AE718" i="19"/>
  <c r="AG718" i="19" s="1"/>
  <c r="AC19" i="19"/>
  <c r="AC1102" i="19" s="1"/>
  <c r="AD1109" i="19"/>
  <c r="O64" i="19"/>
  <c r="O68" i="19" s="1"/>
  <c r="AD75" i="19"/>
  <c r="AB77" i="19"/>
  <c r="AC1066" i="19"/>
  <c r="R83" i="19"/>
  <c r="R95" i="19"/>
  <c r="Z95" i="19"/>
  <c r="Z99" i="19"/>
  <c r="S100" i="19"/>
  <c r="AB100" i="19" s="1"/>
  <c r="AB101" i="19"/>
  <c r="AD103" i="19"/>
  <c r="P115" i="19"/>
  <c r="P1081" i="19" s="1"/>
  <c r="P1086" i="19" s="1"/>
  <c r="T115" i="19"/>
  <c r="T1081" i="19" s="1"/>
  <c r="X115" i="19"/>
  <c r="AC116" i="19"/>
  <c r="AD117" i="19"/>
  <c r="AF117" i="19" s="1"/>
  <c r="AA118" i="19"/>
  <c r="AE118" i="19" s="1"/>
  <c r="AB119" i="19"/>
  <c r="AC1082" i="19"/>
  <c r="S126" i="19"/>
  <c r="P127" i="19"/>
  <c r="P134" i="19" s="1"/>
  <c r="X127" i="19"/>
  <c r="T135" i="19"/>
  <c r="S136" i="19"/>
  <c r="AB136" i="19" s="1"/>
  <c r="X138" i="19"/>
  <c r="X151" i="19"/>
  <c r="O140" i="19"/>
  <c r="Q142" i="19"/>
  <c r="Y142" i="19"/>
  <c r="AB143" i="19"/>
  <c r="R137" i="19"/>
  <c r="V137" i="19"/>
  <c r="AD145" i="19"/>
  <c r="AC147" i="19"/>
  <c r="AE153" i="19"/>
  <c r="AG153" i="19" s="1"/>
  <c r="AB161" i="19"/>
  <c r="AA162" i="19"/>
  <c r="AE162" i="19" s="1"/>
  <c r="AA163" i="19"/>
  <c r="AB163" i="19"/>
  <c r="AA164" i="19"/>
  <c r="AE164" i="19" s="1"/>
  <c r="AG164" i="19" s="1"/>
  <c r="AD165" i="19"/>
  <c r="AF165" i="19" s="1"/>
  <c r="AG165" i="19" s="1"/>
  <c r="AC166" i="19"/>
  <c r="AF166" i="19" s="1"/>
  <c r="AA168" i="19"/>
  <c r="AE168" i="19" s="1"/>
  <c r="AG168" i="19" s="1"/>
  <c r="AC168" i="19"/>
  <c r="AC199" i="19" s="1"/>
  <c r="AC170" i="19"/>
  <c r="AF170" i="19" s="1"/>
  <c r="AB173" i="19"/>
  <c r="AE173" i="19" s="1"/>
  <c r="AG173" i="19" s="1"/>
  <c r="T174" i="19"/>
  <c r="T12" i="19" s="1"/>
  <c r="R192" i="19"/>
  <c r="Y195" i="19"/>
  <c r="AA197" i="19"/>
  <c r="X202" i="19"/>
  <c r="O205" i="19"/>
  <c r="P193" i="19"/>
  <c r="AB193" i="19"/>
  <c r="AF207" i="19"/>
  <c r="R205" i="19"/>
  <c r="AB208" i="19"/>
  <c r="R194" i="19"/>
  <c r="V205" i="19"/>
  <c r="V194" i="19"/>
  <c r="Z205" i="19"/>
  <c r="Z194" i="19"/>
  <c r="AC209" i="19"/>
  <c r="AC195" i="19" s="1"/>
  <c r="AE210" i="19"/>
  <c r="AA196" i="19"/>
  <c r="S196" i="19"/>
  <c r="W196" i="19"/>
  <c r="AB196" i="19"/>
  <c r="S199" i="19"/>
  <c r="S212" i="19"/>
  <c r="S198" i="19" s="1"/>
  <c r="W199" i="19"/>
  <c r="W212" i="19"/>
  <c r="S200" i="19"/>
  <c r="Q212" i="19"/>
  <c r="Q198" i="19" s="1"/>
  <c r="Q201" i="19"/>
  <c r="AC215" i="19"/>
  <c r="Q202" i="19"/>
  <c r="AA218" i="19"/>
  <c r="S204" i="19"/>
  <c r="W204" i="19"/>
  <c r="AB218" i="19"/>
  <c r="AG220" i="19"/>
  <c r="AG219" i="19" s="1"/>
  <c r="AE221" i="19"/>
  <c r="AG221" i="19" s="1"/>
  <c r="AE226" i="19"/>
  <c r="AG226" i="19" s="1"/>
  <c r="AG234" i="19"/>
  <c r="AG255" i="19" s="1"/>
  <c r="AE235" i="19"/>
  <c r="AG235" i="19" s="1"/>
  <c r="AG238" i="19"/>
  <c r="AG259" i="19" s="1"/>
  <c r="AE239" i="19"/>
  <c r="AB242" i="19"/>
  <c r="AB241" i="19" s="1"/>
  <c r="R241" i="19"/>
  <c r="R12" i="19" s="1"/>
  <c r="AB12" i="19" s="1"/>
  <c r="AE262" i="19"/>
  <c r="AD262" i="19"/>
  <c r="AC266" i="19"/>
  <c r="AC257" i="19" s="1"/>
  <c r="AE260" i="19"/>
  <c r="AG269" i="19"/>
  <c r="AF270" i="19"/>
  <c r="AF261" i="19" s="1"/>
  <c r="AD261" i="19"/>
  <c r="AB271" i="19"/>
  <c r="AF271" i="19"/>
  <c r="P290" i="19"/>
  <c r="P1067" i="19" s="1"/>
  <c r="V310" i="19"/>
  <c r="AA295" i="19"/>
  <c r="U300" i="19"/>
  <c r="AC301" i="19"/>
  <c r="AC300" i="19" s="1"/>
  <c r="AE298" i="19"/>
  <c r="AG298" i="19" s="1"/>
  <c r="Z300" i="19"/>
  <c r="S309" i="19"/>
  <c r="S310" i="19" s="1"/>
  <c r="AC314" i="19"/>
  <c r="AD317" i="19"/>
  <c r="R326" i="19"/>
  <c r="S327" i="19"/>
  <c r="Q323" i="19"/>
  <c r="Q344" i="19"/>
  <c r="U323" i="19"/>
  <c r="U344" i="19"/>
  <c r="Y323" i="19"/>
  <c r="Y344" i="19"/>
  <c r="AD330" i="19"/>
  <c r="AB331" i="19"/>
  <c r="AF331" i="19"/>
  <c r="P347" i="19"/>
  <c r="T347" i="19"/>
  <c r="AD332" i="19"/>
  <c r="X347" i="19"/>
  <c r="R347" i="19"/>
  <c r="AB341" i="19"/>
  <c r="AB347" i="19" s="1"/>
  <c r="R337" i="19"/>
  <c r="V347" i="19"/>
  <c r="V337" i="19"/>
  <c r="Z347" i="19"/>
  <c r="Z337" i="19"/>
  <c r="AE336" i="19"/>
  <c r="AG336" i="19" s="1"/>
  <c r="AB337" i="19"/>
  <c r="AB344" i="19"/>
  <c r="AC345" i="19"/>
  <c r="AD346" i="19"/>
  <c r="AA347" i="19"/>
  <c r="R1014" i="19"/>
  <c r="R1016" i="19" s="1"/>
  <c r="R356" i="19"/>
  <c r="O357" i="19"/>
  <c r="W357" i="19"/>
  <c r="AG361" i="19"/>
  <c r="AF368" i="19"/>
  <c r="U373" i="19"/>
  <c r="U356" i="19" s="1"/>
  <c r="Z373" i="19"/>
  <c r="AG378" i="19"/>
  <c r="AC390" i="19"/>
  <c r="AG402" i="19"/>
  <c r="AG401" i="19" s="1"/>
  <c r="AF406" i="19"/>
  <c r="AF405" i="19" s="1"/>
  <c r="AD405" i="19"/>
  <c r="AG417" i="19"/>
  <c r="AG437" i="19"/>
  <c r="AG455" i="19"/>
  <c r="AF646" i="19"/>
  <c r="AG646" i="19" s="1"/>
  <c r="AC644" i="19"/>
  <c r="AG683" i="19"/>
  <c r="AG682" i="19" s="1"/>
  <c r="AE682" i="19"/>
  <c r="AE699" i="19"/>
  <c r="AG700" i="19"/>
  <c r="AG699" i="19" s="1"/>
  <c r="W808" i="19"/>
  <c r="V777" i="19"/>
  <c r="W829" i="19"/>
  <c r="V828" i="19"/>
  <c r="AC100" i="19"/>
  <c r="T107" i="19"/>
  <c r="AC118" i="19"/>
  <c r="AD119" i="19"/>
  <c r="AF143" i="19"/>
  <c r="AC174" i="19"/>
  <c r="W191" i="19"/>
  <c r="T192" i="19"/>
  <c r="T205" i="19"/>
  <c r="AA209" i="19"/>
  <c r="AC197" i="19"/>
  <c r="P212" i="19"/>
  <c r="P198" i="19" s="1"/>
  <c r="P200" i="19"/>
  <c r="Y212" i="19"/>
  <c r="Y201" i="19"/>
  <c r="AA202" i="19"/>
  <c r="AC204" i="19"/>
  <c r="P253" i="19"/>
  <c r="P231" i="19"/>
  <c r="P252" i="19" s="1"/>
  <c r="X253" i="19"/>
  <c r="AD232" i="19"/>
  <c r="X231" i="19"/>
  <c r="X252" i="19" s="1"/>
  <c r="Y276" i="19"/>
  <c r="Y252" i="19"/>
  <c r="AB266" i="19"/>
  <c r="AB257" i="19" s="1"/>
  <c r="R257" i="19"/>
  <c r="AF269" i="19"/>
  <c r="AC260" i="19"/>
  <c r="AG274" i="19"/>
  <c r="AE275" i="19"/>
  <c r="AG275" i="19" s="1"/>
  <c r="AE287" i="19"/>
  <c r="AB292" i="19"/>
  <c r="U293" i="19"/>
  <c r="U306" i="19"/>
  <c r="U290" i="19"/>
  <c r="AF314" i="19"/>
  <c r="P313" i="19"/>
  <c r="P324" i="19" s="1"/>
  <c r="P327" i="19"/>
  <c r="X313" i="19"/>
  <c r="AD316" i="19"/>
  <c r="AF316" i="19" s="1"/>
  <c r="X327" i="19"/>
  <c r="AE319" i="19"/>
  <c r="S324" i="19"/>
  <c r="S342" i="19"/>
  <c r="AA344" i="19"/>
  <c r="AE329" i="19"/>
  <c r="AC323" i="19"/>
  <c r="AC344" i="19"/>
  <c r="O12" i="19"/>
  <c r="AA12" i="19" s="1"/>
  <c r="S12" i="19"/>
  <c r="W12" i="19"/>
  <c r="AC12" i="19" s="1"/>
  <c r="S16" i="19"/>
  <c r="W16" i="19"/>
  <c r="AC18" i="19"/>
  <c r="AC1103" i="19" s="1"/>
  <c r="AD19" i="19"/>
  <c r="AA20" i="19"/>
  <c r="AC41" i="19"/>
  <c r="AE43" i="19"/>
  <c r="R74" i="19"/>
  <c r="V74" i="19"/>
  <c r="S75" i="19"/>
  <c r="AB76" i="19"/>
  <c r="AB1066" i="19"/>
  <c r="AE1066" i="19" s="1"/>
  <c r="AG1066" i="19" s="1"/>
  <c r="AD78" i="19"/>
  <c r="O95" i="19"/>
  <c r="W95" i="19"/>
  <c r="P96" i="19"/>
  <c r="T96" i="19"/>
  <c r="Q115" i="19"/>
  <c r="U115" i="19"/>
  <c r="U1081" i="19" s="1"/>
  <c r="Y115" i="19"/>
  <c r="AD116" i="19"/>
  <c r="AC136" i="19"/>
  <c r="AC119" i="19"/>
  <c r="AC142" i="19" s="1"/>
  <c r="AD120" i="19"/>
  <c r="P126" i="19"/>
  <c r="T126" i="19"/>
  <c r="T125" i="19" s="1"/>
  <c r="X126" i="19"/>
  <c r="Q127" i="19"/>
  <c r="Q134" i="19" s="1"/>
  <c r="U127" i="19"/>
  <c r="Y127" i="19"/>
  <c r="Y134" i="19" s="1"/>
  <c r="T136" i="19"/>
  <c r="Q151" i="19"/>
  <c r="Y151" i="19"/>
  <c r="R142" i="19"/>
  <c r="Z142" i="19"/>
  <c r="O138" i="19"/>
  <c r="W137" i="19"/>
  <c r="AA143" i="19"/>
  <c r="AA145" i="19"/>
  <c r="AB142" i="19"/>
  <c r="AB147" i="19"/>
  <c r="O151" i="19"/>
  <c r="R160" i="19"/>
  <c r="O160" i="19"/>
  <c r="S160" i="19"/>
  <c r="W160" i="19"/>
  <c r="AC160" i="19" s="1"/>
  <c r="AC159" i="19" s="1"/>
  <c r="AA161" i="19"/>
  <c r="AE161" i="19" s="1"/>
  <c r="AG161" i="19" s="1"/>
  <c r="P160" i="19"/>
  <c r="P159" i="19" s="1"/>
  <c r="T160" i="19"/>
  <c r="T159" i="19" s="1"/>
  <c r="AD162" i="19"/>
  <c r="X160" i="19"/>
  <c r="AD163" i="19"/>
  <c r="AF163" i="19" s="1"/>
  <c r="AC165" i="19"/>
  <c r="AC196" i="19" s="1"/>
  <c r="AC169" i="19"/>
  <c r="AA175" i="19"/>
  <c r="AE179" i="19"/>
  <c r="AG179" i="19" s="1"/>
  <c r="AE183" i="19"/>
  <c r="AG183" i="19" s="1"/>
  <c r="S205" i="19"/>
  <c r="AA206" i="19"/>
  <c r="S192" i="19"/>
  <c r="W192" i="19"/>
  <c r="AB206" i="19"/>
  <c r="AB192" i="19" s="1"/>
  <c r="Q205" i="19"/>
  <c r="Q193" i="19"/>
  <c r="U205" i="19"/>
  <c r="U193" i="19"/>
  <c r="Y205" i="19"/>
  <c r="Y193" i="19"/>
  <c r="AD208" i="19"/>
  <c r="AB209" i="19"/>
  <c r="AB195" i="19" s="1"/>
  <c r="V195" i="19"/>
  <c r="AD195" i="19"/>
  <c r="AD210" i="19"/>
  <c r="X196" i="19"/>
  <c r="AA214" i="19"/>
  <c r="T212" i="19"/>
  <c r="T198" i="19" s="1"/>
  <c r="T200" i="19"/>
  <c r="AD202" i="19"/>
  <c r="AD218" i="19"/>
  <c r="X204" i="19"/>
  <c r="AE222" i="19"/>
  <c r="AG222" i="19" s="1"/>
  <c r="AA232" i="19"/>
  <c r="AB232" i="19"/>
  <c r="AC254" i="19"/>
  <c r="AF233" i="19"/>
  <c r="AF254" i="19" s="1"/>
  <c r="AA236" i="19"/>
  <c r="AB236" i="19"/>
  <c r="AC258" i="19"/>
  <c r="AF237" i="19"/>
  <c r="AF258" i="19" s="1"/>
  <c r="AE240" i="19"/>
  <c r="AG240" i="19" s="1"/>
  <c r="AA241" i="19"/>
  <c r="AE242" i="19"/>
  <c r="AF242" i="19"/>
  <c r="AF241" i="19" s="1"/>
  <c r="AD241" i="19"/>
  <c r="O276" i="19"/>
  <c r="O252" i="19"/>
  <c r="W276" i="19"/>
  <c r="W252" i="19"/>
  <c r="AC253" i="19"/>
  <c r="AE255" i="19"/>
  <c r="AE263" i="19"/>
  <c r="AF265" i="19"/>
  <c r="AC256" i="19"/>
  <c r="AF266" i="19"/>
  <c r="AF257" i="19" s="1"/>
  <c r="AD257" i="19"/>
  <c r="AE261" i="19"/>
  <c r="O257" i="19"/>
  <c r="AA266" i="19"/>
  <c r="AA271" i="19"/>
  <c r="AE271" i="19" s="1"/>
  <c r="AE272" i="19"/>
  <c r="AG273" i="19"/>
  <c r="AF274" i="19"/>
  <c r="AD272" i="19"/>
  <c r="X277" i="19"/>
  <c r="AA286" i="19"/>
  <c r="AE286" i="19" s="1"/>
  <c r="AB286" i="19"/>
  <c r="AF288" i="19"/>
  <c r="AF287" i="19" s="1"/>
  <c r="AD287" i="19"/>
  <c r="R310" i="19"/>
  <c r="W304" i="19"/>
  <c r="P293" i="19"/>
  <c r="AB293" i="19"/>
  <c r="AD295" i="19"/>
  <c r="R305" i="19"/>
  <c r="AB301" i="19"/>
  <c r="AB300" i="19" s="1"/>
  <c r="AA301" i="19"/>
  <c r="AA305" i="19" s="1"/>
  <c r="R304" i="19"/>
  <c r="O305" i="19"/>
  <c r="W309" i="19"/>
  <c r="W310" i="19" s="1"/>
  <c r="AB314" i="19"/>
  <c r="R325" i="19"/>
  <c r="R313" i="19"/>
  <c r="V325" i="19"/>
  <c r="V313" i="19"/>
  <c r="Z325" i="19"/>
  <c r="Z313" i="19"/>
  <c r="AA316" i="19"/>
  <c r="AB316" i="19"/>
  <c r="AF318" i="19"/>
  <c r="O342" i="19"/>
  <c r="AC325" i="19"/>
  <c r="AA331" i="19"/>
  <c r="Q347" i="19"/>
  <c r="U347" i="19"/>
  <c r="Y347" i="19"/>
  <c r="AA341" i="19"/>
  <c r="AE341" i="19" s="1"/>
  <c r="O337" i="19"/>
  <c r="AF338" i="19"/>
  <c r="AD337" i="19"/>
  <c r="O347" i="19"/>
  <c r="V1014" i="19"/>
  <c r="V1016" i="19" s="1"/>
  <c r="V356" i="19"/>
  <c r="P357" i="19"/>
  <c r="T357" i="19"/>
  <c r="X1014" i="19"/>
  <c r="X1016" i="19" s="1"/>
  <c r="X356" i="19"/>
  <c r="AB1014" i="19"/>
  <c r="AB1016" i="19" s="1"/>
  <c r="AF360" i="19"/>
  <c r="AF359" i="19" s="1"/>
  <c r="AF358" i="19" s="1"/>
  <c r="AC359" i="19"/>
  <c r="AC358" i="19" s="1"/>
  <c r="AF366" i="19"/>
  <c r="AF365" i="19" s="1"/>
  <c r="AD365" i="19"/>
  <c r="AF370" i="19"/>
  <c r="AG370" i="19" s="1"/>
  <c r="AD368" i="19"/>
  <c r="AG382" i="19"/>
  <c r="O390" i="19"/>
  <c r="O389" i="19" s="1"/>
  <c r="S389" i="19"/>
  <c r="Q414" i="19"/>
  <c r="Q389" i="19" s="1"/>
  <c r="U414" i="19"/>
  <c r="U389" i="19" s="1"/>
  <c r="Y414" i="19"/>
  <c r="Y389" i="19" s="1"/>
  <c r="AC441" i="19"/>
  <c r="AC440" i="19" s="1"/>
  <c r="S440" i="19"/>
  <c r="AD460" i="19"/>
  <c r="AB476" i="19"/>
  <c r="R141" i="19"/>
  <c r="V141" i="19"/>
  <c r="Z141" i="19"/>
  <c r="AG515" i="19"/>
  <c r="AF532" i="19"/>
  <c r="AF529" i="19" s="1"/>
  <c r="AC529" i="19"/>
  <c r="O192" i="19"/>
  <c r="T193" i="19"/>
  <c r="X193" i="19"/>
  <c r="U194" i="19"/>
  <c r="R195" i="19"/>
  <c r="Z195" i="19"/>
  <c r="O196" i="19"/>
  <c r="T197" i="19"/>
  <c r="X197" i="19"/>
  <c r="R199" i="19"/>
  <c r="O200" i="19"/>
  <c r="T201" i="19"/>
  <c r="O204" i="19"/>
  <c r="AF235" i="19"/>
  <c r="AF239" i="19"/>
  <c r="R291" i="19"/>
  <c r="V291" i="19"/>
  <c r="Z291" i="19"/>
  <c r="O292" i="19"/>
  <c r="T293" i="19"/>
  <c r="X293" i="19"/>
  <c r="AC294" i="19"/>
  <c r="AA314" i="19"/>
  <c r="AA325" i="19" s="1"/>
  <c r="AC316" i="19"/>
  <c r="T323" i="19"/>
  <c r="X323" i="19"/>
  <c r="AA330" i="19"/>
  <c r="AA323" i="19" s="1"/>
  <c r="AC332" i="19"/>
  <c r="AC368" i="19"/>
  <c r="AC364" i="19" s="1"/>
  <c r="AC363" i="19" s="1"/>
  <c r="O373" i="19"/>
  <c r="S373" i="19"/>
  <c r="W373" i="19"/>
  <c r="AD373" i="19"/>
  <c r="AG387" i="19"/>
  <c r="T390" i="19"/>
  <c r="AC396" i="19"/>
  <c r="AF410" i="19"/>
  <c r="AF409" i="19" s="1"/>
  <c r="AD409" i="19"/>
  <c r="Q420" i="19"/>
  <c r="Q101" i="19" s="1"/>
  <c r="Q98" i="19" s="1"/>
  <c r="Y420" i="19"/>
  <c r="Y101" i="19" s="1"/>
  <c r="AA420" i="19"/>
  <c r="AA414" i="19" s="1"/>
  <c r="AA389" i="19" s="1"/>
  <c r="AE423" i="19"/>
  <c r="AF426" i="19"/>
  <c r="AF425" i="19" s="1"/>
  <c r="AD425" i="19"/>
  <c r="AD421" i="19" s="1"/>
  <c r="AD420" i="19" s="1"/>
  <c r="P441" i="19"/>
  <c r="P440" i="19" s="1"/>
  <c r="T441" i="19"/>
  <c r="T440" i="19" s="1"/>
  <c r="X441" i="19"/>
  <c r="X440" i="19" s="1"/>
  <c r="AF443" i="19"/>
  <c r="AF442" i="19" s="1"/>
  <c r="AE446" i="19"/>
  <c r="AE445" i="19" s="1"/>
  <c r="AG447" i="19"/>
  <c r="AF451" i="19"/>
  <c r="AF450" i="19" s="1"/>
  <c r="AF455" i="19"/>
  <c r="AB456" i="19"/>
  <c r="AB440" i="19" s="1"/>
  <c r="AG464" i="19"/>
  <c r="AG468" i="19"/>
  <c r="AA471" i="19"/>
  <c r="AG480" i="19"/>
  <c r="AG484" i="19"/>
  <c r="AG488" i="19"/>
  <c r="AG492" i="19"/>
  <c r="AD495" i="19"/>
  <c r="R499" i="19"/>
  <c r="R144" i="19" s="1"/>
  <c r="V499" i="19"/>
  <c r="V144" i="19" s="1"/>
  <c r="Z499" i="19"/>
  <c r="Z144" i="19" s="1"/>
  <c r="AD144" i="19" s="1"/>
  <c r="AE502" i="19"/>
  <c r="AG502" i="19" s="1"/>
  <c r="AF503" i="19"/>
  <c r="AG503" i="19" s="1"/>
  <c r="AB504" i="19"/>
  <c r="AB499" i="19" s="1"/>
  <c r="AB495" i="19" s="1"/>
  <c r="AF504" i="19"/>
  <c r="AE509" i="19"/>
  <c r="AC536" i="19"/>
  <c r="AG541" i="19"/>
  <c r="AE543" i="19"/>
  <c r="AG543" i="19" s="1"/>
  <c r="R560" i="19"/>
  <c r="R552" i="19" s="1"/>
  <c r="Z560" i="19"/>
  <c r="AB569" i="19"/>
  <c r="AB567" i="19" s="1"/>
  <c r="R567" i="19"/>
  <c r="V567" i="19"/>
  <c r="V214" i="19" s="1"/>
  <c r="AC569" i="19"/>
  <c r="Z567" i="19"/>
  <c r="Z214" i="19" s="1"/>
  <c r="AD569" i="19"/>
  <c r="P560" i="19"/>
  <c r="P552" i="19" s="1"/>
  <c r="P551" i="19" s="1"/>
  <c r="AD575" i="19"/>
  <c r="X573" i="19"/>
  <c r="AG661" i="19"/>
  <c r="AE660" i="19"/>
  <c r="AG684" i="19"/>
  <c r="AE722" i="19"/>
  <c r="AG722" i="19" s="1"/>
  <c r="Z726" i="19"/>
  <c r="Z1108" i="19" s="1"/>
  <c r="Z1106" i="19" s="1"/>
  <c r="AF737" i="19"/>
  <c r="U251" i="19"/>
  <c r="O253" i="19"/>
  <c r="AA261" i="19"/>
  <c r="O291" i="19"/>
  <c r="S291" i="19"/>
  <c r="W291" i="19"/>
  <c r="AE367" i="19"/>
  <c r="AG367" i="19" s="1"/>
  <c r="AG371" i="19"/>
  <c r="Q373" i="19"/>
  <c r="Y373" i="19"/>
  <c r="Y356" i="19" s="1"/>
  <c r="AA373" i="19"/>
  <c r="AA356" i="19" s="1"/>
  <c r="AE376" i="19"/>
  <c r="AB380" i="19"/>
  <c r="AB379" i="19" s="1"/>
  <c r="AB373" i="19" s="1"/>
  <c r="AB356" i="19" s="1"/>
  <c r="AC380" i="19"/>
  <c r="AC379" i="19" s="1"/>
  <c r="R390" i="19"/>
  <c r="R389" i="19" s="1"/>
  <c r="Z390" i="19"/>
  <c r="Z389" i="19" s="1"/>
  <c r="AE393" i="19"/>
  <c r="AF394" i="19"/>
  <c r="AG394" i="19" s="1"/>
  <c r="AF399" i="19"/>
  <c r="AF398" i="19" s="1"/>
  <c r="AF397" i="19" s="1"/>
  <c r="AD398" i="19"/>
  <c r="AE404" i="19"/>
  <c r="AG404" i="19" s="1"/>
  <c r="AB405" i="19"/>
  <c r="AB396" i="19" s="1"/>
  <c r="AB390" i="19" s="1"/>
  <c r="AB389" i="19" s="1"/>
  <c r="O414" i="19"/>
  <c r="W414" i="19"/>
  <c r="W389" i="19" s="1"/>
  <c r="AC414" i="19"/>
  <c r="AB422" i="19"/>
  <c r="AB421" i="19" s="1"/>
  <c r="AB420" i="19" s="1"/>
  <c r="AB414" i="19" s="1"/>
  <c r="AF422" i="19"/>
  <c r="AF421" i="19" s="1"/>
  <c r="AF430" i="19"/>
  <c r="AF429" i="19" s="1"/>
  <c r="AD429" i="19"/>
  <c r="AE436" i="19"/>
  <c r="AG436" i="19" s="1"/>
  <c r="AF437" i="19"/>
  <c r="Q441" i="19"/>
  <c r="Q440" i="19" s="1"/>
  <c r="U441" i="19"/>
  <c r="U440" i="19" s="1"/>
  <c r="Y441" i="19"/>
  <c r="Y440" i="19" s="1"/>
  <c r="AG443" i="19"/>
  <c r="AE450" i="19"/>
  <c r="AG451" i="19"/>
  <c r="AG450" i="19" s="1"/>
  <c r="O456" i="19"/>
  <c r="O440" i="19" s="1"/>
  <c r="S456" i="19"/>
  <c r="W456" i="19"/>
  <c r="W440" i="19" s="1"/>
  <c r="AA456" i="19"/>
  <c r="AC457" i="19"/>
  <c r="AC456" i="19" s="1"/>
  <c r="AD465" i="19"/>
  <c r="P471" i="19"/>
  <c r="AD481" i="19"/>
  <c r="AD476" i="19" s="1"/>
  <c r="AD472" i="19" s="1"/>
  <c r="AD471" i="19" s="1"/>
  <c r="AD489" i="19"/>
  <c r="P495" i="19"/>
  <c r="T495" i="19"/>
  <c r="T471" i="19" s="1"/>
  <c r="X495" i="19"/>
  <c r="X471" i="19" s="1"/>
  <c r="AA495" i="19"/>
  <c r="AE497" i="19"/>
  <c r="AD499" i="19"/>
  <c r="AC504" i="19"/>
  <c r="AC499" i="19" s="1"/>
  <c r="AC495" i="19" s="1"/>
  <c r="AC471" i="19" s="1"/>
  <c r="AE506" i="19"/>
  <c r="AG506" i="19" s="1"/>
  <c r="AF507" i="19"/>
  <c r="AB508" i="19"/>
  <c r="AF508" i="19"/>
  <c r="AE513" i="19"/>
  <c r="AG516" i="19"/>
  <c r="AD521" i="19"/>
  <c r="AG532" i="19"/>
  <c r="AF534" i="19"/>
  <c r="AD529" i="19"/>
  <c r="AE538" i="19"/>
  <c r="AF545" i="19"/>
  <c r="AD544" i="19"/>
  <c r="Z552" i="19"/>
  <c r="AF557" i="19"/>
  <c r="AD553" i="19"/>
  <c r="AA561" i="19"/>
  <c r="AE562" i="19"/>
  <c r="AD579" i="19"/>
  <c r="AE606" i="19"/>
  <c r="T629" i="19"/>
  <c r="T217" i="19" s="1"/>
  <c r="T203" i="19" s="1"/>
  <c r="AB631" i="19"/>
  <c r="AB629" i="19" s="1"/>
  <c r="AD631" i="19"/>
  <c r="X629" i="19"/>
  <c r="AE648" i="19"/>
  <c r="AF650" i="19"/>
  <c r="AG650" i="19" s="1"/>
  <c r="AC647" i="19"/>
  <c r="AF666" i="19"/>
  <c r="AF665" i="19" s="1"/>
  <c r="AC665" i="19"/>
  <c r="AF705" i="19"/>
  <c r="AF704" i="19" s="1"/>
  <c r="AD704" i="19"/>
  <c r="AA728" i="19"/>
  <c r="AE728" i="19" s="1"/>
  <c r="AE732" i="19"/>
  <c r="AD731" i="19"/>
  <c r="AC861" i="19"/>
  <c r="X861" i="19"/>
  <c r="W770" i="19"/>
  <c r="AC770" i="19" s="1"/>
  <c r="AE369" i="19"/>
  <c r="AC373" i="19"/>
  <c r="AF375" i="19"/>
  <c r="AF374" i="19" s="1"/>
  <c r="AF373" i="19" s="1"/>
  <c r="AE385" i="19"/>
  <c r="AE408" i="19"/>
  <c r="AG408" i="19" s="1"/>
  <c r="T414" i="19"/>
  <c r="U420" i="19"/>
  <c r="U101" i="19" s="1"/>
  <c r="U95" i="19" s="1"/>
  <c r="AE424" i="19"/>
  <c r="AG424" i="19" s="1"/>
  <c r="AF434" i="19"/>
  <c r="AF433" i="19" s="1"/>
  <c r="AD433" i="19"/>
  <c r="AE462" i="19"/>
  <c r="AF460" i="19"/>
  <c r="AE466" i="19"/>
  <c r="AF465" i="19"/>
  <c r="AF456" i="19" s="1"/>
  <c r="AE470" i="19"/>
  <c r="AG470" i="19" s="1"/>
  <c r="AE474" i="19"/>
  <c r="AE478" i="19"/>
  <c r="AE482" i="19"/>
  <c r="AF481" i="19"/>
  <c r="AF476" i="19" s="1"/>
  <c r="AF472" i="19" s="1"/>
  <c r="AE486" i="19"/>
  <c r="AE490" i="19"/>
  <c r="AF489" i="19"/>
  <c r="AE494" i="19"/>
  <c r="AG494" i="19" s="1"/>
  <c r="AF496" i="19"/>
  <c r="AA499" i="19"/>
  <c r="AE501" i="19"/>
  <c r="AE510" i="19"/>
  <c r="AG510" i="19" s="1"/>
  <c r="AF512" i="19"/>
  <c r="AG534" i="19"/>
  <c r="AE547" i="19"/>
  <c r="AG547" i="19" s="1"/>
  <c r="AG557" i="19"/>
  <c r="AE559" i="19"/>
  <c r="AG559" i="19" s="1"/>
  <c r="AE583" i="19"/>
  <c r="AG583" i="19" s="1"/>
  <c r="AE586" i="19"/>
  <c r="AE591" i="19"/>
  <c r="AF624" i="19"/>
  <c r="AC623" i="19"/>
  <c r="AG654" i="19"/>
  <c r="AE383" i="19"/>
  <c r="AG383" i="19" s="1"/>
  <c r="AE399" i="19"/>
  <c r="AE406" i="19"/>
  <c r="AE410" i="19"/>
  <c r="AE418" i="19"/>
  <c r="AG418" i="19" s="1"/>
  <c r="AE426" i="19"/>
  <c r="AE430" i="19"/>
  <c r="AE434" i="19"/>
  <c r="AE444" i="19"/>
  <c r="AG444" i="19" s="1"/>
  <c r="AE448" i="19"/>
  <c r="AG448" i="19" s="1"/>
  <c r="AE452" i="19"/>
  <c r="AG452" i="19" s="1"/>
  <c r="AF525" i="19"/>
  <c r="AG525" i="19" s="1"/>
  <c r="AG545" i="19"/>
  <c r="AA563" i="19"/>
  <c r="AE564" i="19"/>
  <c r="AG564" i="19" s="1"/>
  <c r="AC567" i="19"/>
  <c r="AE569" i="19"/>
  <c r="AE580" i="19"/>
  <c r="AE584" i="19"/>
  <c r="AG584" i="19" s="1"/>
  <c r="AA587" i="19"/>
  <c r="AA585" i="19" s="1"/>
  <c r="AE588" i="19"/>
  <c r="AG588" i="19" s="1"/>
  <c r="AE592" i="19"/>
  <c r="AG592" i="19" s="1"/>
  <c r="V596" i="19"/>
  <c r="AB597" i="19"/>
  <c r="AA607" i="19"/>
  <c r="AE607" i="19" s="1"/>
  <c r="S604" i="19"/>
  <c r="S596" i="19" s="1"/>
  <c r="S551" i="19" s="1"/>
  <c r="W604" i="19"/>
  <c r="W596" i="19" s="1"/>
  <c r="W551" i="19" s="1"/>
  <c r="AB607" i="19"/>
  <c r="AB605" i="19" s="1"/>
  <c r="AE611" i="19"/>
  <c r="AB613" i="19"/>
  <c r="AB611" i="19" s="1"/>
  <c r="R611" i="19"/>
  <c r="AA617" i="19"/>
  <c r="AE618" i="19"/>
  <c r="AG621" i="19"/>
  <c r="AC625" i="19"/>
  <c r="AE627" i="19"/>
  <c r="AG627" i="19" s="1"/>
  <c r="AE645" i="19"/>
  <c r="AF644" i="19"/>
  <c r="AE649" i="19"/>
  <c r="AG649" i="19" s="1"/>
  <c r="AE652" i="19"/>
  <c r="AF654" i="19"/>
  <c r="AC652" i="19"/>
  <c r="AE657" i="19"/>
  <c r="AE656" i="19" s="1"/>
  <c r="AE655" i="19" s="1"/>
  <c r="AG658" i="19"/>
  <c r="AG657" i="19" s="1"/>
  <c r="AF659" i="19"/>
  <c r="AD657" i="19"/>
  <c r="AD660" i="19"/>
  <c r="AF663" i="19"/>
  <c r="AD682" i="19"/>
  <c r="AF685" i="19"/>
  <c r="AF682" i="19" s="1"/>
  <c r="AE687" i="19"/>
  <c r="AF689" i="19"/>
  <c r="AD687" i="19"/>
  <c r="AF693" i="19"/>
  <c r="AF692" i="19" s="1"/>
  <c r="AD692" i="19"/>
  <c r="AG701" i="19"/>
  <c r="AE702" i="19"/>
  <c r="AG702" i="19" s="1"/>
  <c r="AE710" i="19"/>
  <c r="AF712" i="19"/>
  <c r="AG712" i="19" s="1"/>
  <c r="AC709" i="19"/>
  <c r="AE714" i="19"/>
  <c r="AF720" i="19"/>
  <c r="AF719" i="19" s="1"/>
  <c r="AC719" i="19"/>
  <c r="AE723" i="19"/>
  <c r="AG723" i="19" s="1"/>
  <c r="AC727" i="19"/>
  <c r="AA729" i="19"/>
  <c r="AE729" i="19" s="1"/>
  <c r="AG729" i="19" s="1"/>
  <c r="AC730" i="19"/>
  <c r="AE733" i="19"/>
  <c r="P741" i="19"/>
  <c r="P727" i="19"/>
  <c r="T741" i="19"/>
  <c r="AB742" i="19"/>
  <c r="T727" i="19"/>
  <c r="AD742" i="19"/>
  <c r="X741" i="19"/>
  <c r="X727" i="19"/>
  <c r="AB771" i="19"/>
  <c r="AD381" i="19"/>
  <c r="AD380" i="19" s="1"/>
  <c r="AD379" i="19" s="1"/>
  <c r="AD401" i="19"/>
  <c r="AD416" i="19"/>
  <c r="AD415" i="19" s="1"/>
  <c r="AD442" i="19"/>
  <c r="AD441" i="19" s="1"/>
  <c r="AD440" i="19" s="1"/>
  <c r="AD446" i="19"/>
  <c r="AD445" i="19" s="1"/>
  <c r="AD450" i="19"/>
  <c r="AE523" i="19"/>
  <c r="AC522" i="19"/>
  <c r="AC521" i="19" s="1"/>
  <c r="AC520" i="19" s="1"/>
  <c r="AB537" i="19"/>
  <c r="AB536" i="19" s="1"/>
  <c r="AA544" i="19"/>
  <c r="AA536" i="19" s="1"/>
  <c r="AE546" i="19"/>
  <c r="AG546" i="19" s="1"/>
  <c r="AF549" i="19"/>
  <c r="AG549" i="19" s="1"/>
  <c r="AB553" i="19"/>
  <c r="AD563" i="19"/>
  <c r="X561" i="19"/>
  <c r="AB563" i="19"/>
  <c r="AB561" i="19" s="1"/>
  <c r="AE574" i="19"/>
  <c r="AB581" i="19"/>
  <c r="AB579" i="19" s="1"/>
  <c r="R579" i="19"/>
  <c r="AD587" i="19"/>
  <c r="X585" i="19"/>
  <c r="X217" i="19" s="1"/>
  <c r="AB587" i="19"/>
  <c r="AB585" i="19" s="1"/>
  <c r="R604" i="19"/>
  <c r="R596" i="19" s="1"/>
  <c r="Z604" i="19"/>
  <c r="Z596" i="19" s="1"/>
  <c r="P604" i="19"/>
  <c r="P596" i="19" s="1"/>
  <c r="T604" i="19"/>
  <c r="T596" i="19" s="1"/>
  <c r="T551" i="19" s="1"/>
  <c r="AD607" i="19"/>
  <c r="X605" i="19"/>
  <c r="X604" i="19" s="1"/>
  <c r="X596" i="19" s="1"/>
  <c r="AA611" i="19"/>
  <c r="AE613" i="19"/>
  <c r="AF613" i="19"/>
  <c r="AD611" i="19"/>
  <c r="AG624" i="19"/>
  <c r="AB625" i="19"/>
  <c r="AB623" i="19" s="1"/>
  <c r="R623" i="19"/>
  <c r="AE630" i="19"/>
  <c r="O671" i="19"/>
  <c r="O670" i="19" s="1"/>
  <c r="O643" i="19"/>
  <c r="O642" i="19" s="1"/>
  <c r="S671" i="19"/>
  <c r="S670" i="19" s="1"/>
  <c r="S643" i="19"/>
  <c r="S642" i="19" s="1"/>
  <c r="W671" i="19"/>
  <c r="W670" i="19" s="1"/>
  <c r="W643" i="19"/>
  <c r="W642" i="19" s="1"/>
  <c r="AA671" i="19"/>
  <c r="AA670" i="19" s="1"/>
  <c r="AA643" i="19"/>
  <c r="AA642" i="19" s="1"/>
  <c r="AG652" i="19"/>
  <c r="AF652" i="19"/>
  <c r="AG659" i="19"/>
  <c r="AG663" i="19"/>
  <c r="AG666" i="19"/>
  <c r="AG665" i="19" s="1"/>
  <c r="AF667" i="19"/>
  <c r="AD665" i="19"/>
  <c r="AF673" i="19"/>
  <c r="AF672" i="19" s="1"/>
  <c r="AD672" i="19"/>
  <c r="AD671" i="19" s="1"/>
  <c r="AD670" i="19" s="1"/>
  <c r="AG685" i="19"/>
  <c r="AG689" i="19"/>
  <c r="AE690" i="19"/>
  <c r="AG690" i="19" s="1"/>
  <c r="AE694" i="19"/>
  <c r="AG694" i="19" s="1"/>
  <c r="AB697" i="19"/>
  <c r="AF700" i="19"/>
  <c r="AF699" i="19" s="1"/>
  <c r="AC699" i="19"/>
  <c r="AF714" i="19"/>
  <c r="V1106" i="19"/>
  <c r="U1025" i="19"/>
  <c r="AC1025" i="19" s="1"/>
  <c r="AC1024" i="19"/>
  <c r="AB734" i="19"/>
  <c r="T731" i="19"/>
  <c r="AD734" i="19"/>
  <c r="AF734" i="19" s="1"/>
  <c r="X731" i="19"/>
  <c r="AB740" i="19"/>
  <c r="AE740" i="19" s="1"/>
  <c r="AG740" i="19" s="1"/>
  <c r="R736" i="19"/>
  <c r="R730" i="19"/>
  <c r="AD740" i="19"/>
  <c r="AF740" i="19" s="1"/>
  <c r="Z736" i="19"/>
  <c r="Z730" i="19"/>
  <c r="Z1024" i="19" s="1"/>
  <c r="Z1025" i="19" s="1"/>
  <c r="O741" i="19"/>
  <c r="O730" i="19"/>
  <c r="S741" i="19"/>
  <c r="S730" i="19"/>
  <c r="S1024" i="19" s="1"/>
  <c r="S1025" i="19" s="1"/>
  <c r="AA745" i="19"/>
  <c r="AE745" i="19" s="1"/>
  <c r="AF752" i="19"/>
  <c r="AF751" i="19" s="1"/>
  <c r="AD751" i="19"/>
  <c r="S766" i="19"/>
  <c r="AB772" i="19"/>
  <c r="AE773" i="19"/>
  <c r="AE772" i="19" s="1"/>
  <c r="AC790" i="19"/>
  <c r="AC805" i="19"/>
  <c r="X805" i="19"/>
  <c r="W774" i="19"/>
  <c r="AC774" i="19" s="1"/>
  <c r="W822" i="19"/>
  <c r="V820" i="19"/>
  <c r="V791" i="19"/>
  <c r="V789" i="19" s="1"/>
  <c r="AD384" i="19"/>
  <c r="AD392" i="19"/>
  <c r="AD391" i="19" s="1"/>
  <c r="AD457" i="19"/>
  <c r="AD456" i="19" s="1"/>
  <c r="AB522" i="19"/>
  <c r="AB521" i="19" s="1"/>
  <c r="AB520" i="19" s="1"/>
  <c r="AF522" i="19"/>
  <c r="AA529" i="19"/>
  <c r="AA521" i="19" s="1"/>
  <c r="AE530" i="19"/>
  <c r="AF533" i="19"/>
  <c r="AE540" i="19"/>
  <c r="AG540" i="19" s="1"/>
  <c r="AF553" i="19"/>
  <c r="AE556" i="19"/>
  <c r="AG556" i="19" s="1"/>
  <c r="AC563" i="19"/>
  <c r="AC561" i="19" s="1"/>
  <c r="AA567" i="19"/>
  <c r="AE568" i="19"/>
  <c r="AF568" i="19"/>
  <c r="AE572" i="19"/>
  <c r="AG572" i="19" s="1"/>
  <c r="AA575" i="19"/>
  <c r="AE575" i="19" s="1"/>
  <c r="AE576" i="19"/>
  <c r="AG576" i="19" s="1"/>
  <c r="AA581" i="19"/>
  <c r="AC581" i="19"/>
  <c r="AF581" i="19" s="1"/>
  <c r="AF579" i="19" s="1"/>
  <c r="AC587" i="19"/>
  <c r="AC585" i="19" s="1"/>
  <c r="AC591" i="19"/>
  <c r="AF591" i="19" s="1"/>
  <c r="AG593" i="19"/>
  <c r="AA597" i="19"/>
  <c r="AE598" i="19"/>
  <c r="AF600" i="19"/>
  <c r="AG600" i="19" s="1"/>
  <c r="AC597" i="19"/>
  <c r="AE603" i="19"/>
  <c r="AG603" i="19" s="1"/>
  <c r="AF612" i="19"/>
  <c r="AF611" i="19" s="1"/>
  <c r="AC611" i="19"/>
  <c r="AD619" i="19"/>
  <c r="X617" i="19"/>
  <c r="AA623" i="19"/>
  <c r="AE625" i="19"/>
  <c r="AE623" i="19" s="1"/>
  <c r="AD625" i="19"/>
  <c r="AA631" i="19"/>
  <c r="AE631" i="19" s="1"/>
  <c r="AA635" i="19"/>
  <c r="AE635" i="19" s="1"/>
  <c r="AG635" i="19" s="1"/>
  <c r="AE639" i="19"/>
  <c r="AG639" i="19" s="1"/>
  <c r="AD647" i="19"/>
  <c r="AD643" i="19" s="1"/>
  <c r="AD642" i="19" s="1"/>
  <c r="AF647" i="19"/>
  <c r="AG651" i="19"/>
  <c r="P655" i="19"/>
  <c r="T655" i="19"/>
  <c r="X655" i="19"/>
  <c r="AB656" i="19"/>
  <c r="AB655" i="19" s="1"/>
  <c r="AF658" i="19"/>
  <c r="AF657" i="19" s="1"/>
  <c r="AC657" i="19"/>
  <c r="AF662" i="19"/>
  <c r="AF660" i="19" s="1"/>
  <c r="AC660" i="19"/>
  <c r="AG667" i="19"/>
  <c r="AB671" i="19"/>
  <c r="AB670" i="19" s="1"/>
  <c r="AG673" i="19"/>
  <c r="AG672" i="19" s="1"/>
  <c r="AE672" i="19"/>
  <c r="AE674" i="19"/>
  <c r="AG674" i="19" s="1"/>
  <c r="AE678" i="19"/>
  <c r="AF680" i="19"/>
  <c r="AG680" i="19" s="1"/>
  <c r="AC677" i="19"/>
  <c r="AF684" i="19"/>
  <c r="AC682" i="19"/>
  <c r="AF688" i="19"/>
  <c r="AF687" i="19" s="1"/>
  <c r="AC687" i="19"/>
  <c r="AE691" i="19"/>
  <c r="AG691" i="19" s="1"/>
  <c r="AE695" i="19"/>
  <c r="AG695" i="19" s="1"/>
  <c r="P697" i="19"/>
  <c r="T697" i="19"/>
  <c r="X697" i="19"/>
  <c r="AD699" i="19"/>
  <c r="AC704" i="19"/>
  <c r="AD714" i="19"/>
  <c r="AF717" i="19"/>
  <c r="AG717" i="19" s="1"/>
  <c r="AG714" i="19" s="1"/>
  <c r="AG720" i="19"/>
  <c r="AG719" i="19" s="1"/>
  <c r="AB731" i="19"/>
  <c r="W741" i="19"/>
  <c r="AG747" i="19"/>
  <c r="AF748" i="19"/>
  <c r="AG748" i="19" s="1"/>
  <c r="AD746" i="19"/>
  <c r="AA768" i="19"/>
  <c r="AA767" i="19" s="1"/>
  <c r="Q767" i="19"/>
  <c r="Q766" i="19" s="1"/>
  <c r="Q789" i="19"/>
  <c r="AA792" i="19"/>
  <c r="V798" i="19"/>
  <c r="V768" i="19"/>
  <c r="V767" i="19" s="1"/>
  <c r="O605" i="19"/>
  <c r="U611" i="19"/>
  <c r="O617" i="19"/>
  <c r="O215" i="19" s="1"/>
  <c r="U623" i="19"/>
  <c r="U216" i="19" s="1"/>
  <c r="O629" i="19"/>
  <c r="O217" i="19" s="1"/>
  <c r="AE705" i="19"/>
  <c r="O727" i="19"/>
  <c r="S727" i="19"/>
  <c r="W727" i="19"/>
  <c r="AD730" i="19"/>
  <c r="AA735" i="19"/>
  <c r="AE735" i="19" s="1"/>
  <c r="AG735" i="19" s="1"/>
  <c r="AC737" i="19"/>
  <c r="AC736" i="19" s="1"/>
  <c r="AC741" i="19"/>
  <c r="AA743" i="19"/>
  <c r="AE743" i="19" s="1"/>
  <c r="AG743" i="19" s="1"/>
  <c r="AC743" i="19"/>
  <c r="AE749" i="19"/>
  <c r="AG749" i="19" s="1"/>
  <c r="AE753" i="19"/>
  <c r="AG753" i="19" s="1"/>
  <c r="AE757" i="19"/>
  <c r="AF759" i="19"/>
  <c r="AG759" i="19" s="1"/>
  <c r="AC756" i="19"/>
  <c r="AA772" i="19"/>
  <c r="AC786" i="19"/>
  <c r="AB789" i="19"/>
  <c r="AA789" i="19"/>
  <c r="AA797" i="19"/>
  <c r="V809" i="19"/>
  <c r="W812" i="19"/>
  <c r="AC817" i="19"/>
  <c r="X817" i="19"/>
  <c r="AE845" i="19"/>
  <c r="AE844" i="19" s="1"/>
  <c r="AB844" i="19"/>
  <c r="W849" i="19"/>
  <c r="V788" i="19"/>
  <c r="V783" i="19" s="1"/>
  <c r="X864" i="19"/>
  <c r="W863" i="19"/>
  <c r="AE949" i="19"/>
  <c r="AE948" i="19" s="1"/>
  <c r="AB948" i="19"/>
  <c r="AB947" i="19" s="1"/>
  <c r="Q728" i="19"/>
  <c r="Q726" i="19" s="1"/>
  <c r="Q1108" i="19" s="1"/>
  <c r="Q1106" i="19" s="1"/>
  <c r="U728" i="19"/>
  <c r="Y728" i="19"/>
  <c r="AC732" i="19"/>
  <c r="AC731" i="19" s="1"/>
  <c r="AF733" i="19"/>
  <c r="AD735" i="19"/>
  <c r="AF735" i="19" s="1"/>
  <c r="AB737" i="19"/>
  <c r="AD738" i="19"/>
  <c r="AF738" i="19" s="1"/>
  <c r="AG738" i="19" s="1"/>
  <c r="X736" i="19"/>
  <c r="AD743" i="19"/>
  <c r="AF743" i="19" s="1"/>
  <c r="R741" i="19"/>
  <c r="AB744" i="19"/>
  <c r="AE744" i="19" s="1"/>
  <c r="AG744" i="19" s="1"/>
  <c r="AC745" i="19"/>
  <c r="AF745" i="19" s="1"/>
  <c r="AF747" i="19"/>
  <c r="AC746" i="19"/>
  <c r="AE750" i="19"/>
  <c r="AG750" i="19" s="1"/>
  <c r="AE754" i="19"/>
  <c r="AG754" i="19" s="1"/>
  <c r="AE758" i="19"/>
  <c r="AG758" i="19" s="1"/>
  <c r="Q772" i="19"/>
  <c r="R772" i="19"/>
  <c r="R766" i="19" s="1"/>
  <c r="V772" i="19"/>
  <c r="AE783" i="19"/>
  <c r="AE790" i="19"/>
  <c r="AE789" i="19" s="1"/>
  <c r="AG810" i="19"/>
  <c r="X854" i="19"/>
  <c r="Y854" i="19" s="1"/>
  <c r="Z854" i="19" s="1"/>
  <c r="AD854" i="19" s="1"/>
  <c r="AF854" i="19" s="1"/>
  <c r="AG854" i="19" s="1"/>
  <c r="W793" i="19"/>
  <c r="AC793" i="19" s="1"/>
  <c r="AF875" i="19"/>
  <c r="AD874" i="19"/>
  <c r="AE919" i="19"/>
  <c r="AE918" i="19" s="1"/>
  <c r="AB918" i="19"/>
  <c r="X1025" i="19"/>
  <c r="AD1025" i="19" s="1"/>
  <c r="AF1025" i="19" s="1"/>
  <c r="AD1024" i="19"/>
  <c r="AF1024" i="19" s="1"/>
  <c r="AA734" i="19"/>
  <c r="AE734" i="19" s="1"/>
  <c r="AG734" i="19" s="1"/>
  <c r="AA737" i="19"/>
  <c r="AC740" i="19"/>
  <c r="AA742" i="19"/>
  <c r="AB745" i="19"/>
  <c r="AE779" i="19"/>
  <c r="AE778" i="19" s="1"/>
  <c r="AB778" i="19"/>
  <c r="AA780" i="19"/>
  <c r="AA778" i="19" s="1"/>
  <c r="Q778" i="19"/>
  <c r="AA784" i="19"/>
  <c r="AA783" i="19" s="1"/>
  <c r="Q783" i="19"/>
  <c r="AE798" i="19"/>
  <c r="AE797" i="19" s="1"/>
  <c r="AE800" i="19"/>
  <c r="AB798" i="19"/>
  <c r="AG798" i="19"/>
  <c r="W804" i="19"/>
  <c r="V803" i="19"/>
  <c r="Y824" i="19"/>
  <c r="X793" i="19"/>
  <c r="Y851" i="19"/>
  <c r="X850" i="19"/>
  <c r="W858" i="19"/>
  <c r="AF1006" i="19"/>
  <c r="Y798" i="19"/>
  <c r="AD798" i="19"/>
  <c r="AC818" i="19"/>
  <c r="X818" i="19"/>
  <c r="AE835" i="19"/>
  <c r="AE833" i="19" s="1"/>
  <c r="AB833" i="19"/>
  <c r="AC838" i="19"/>
  <c r="AC840" i="19"/>
  <c r="X840" i="19"/>
  <c r="W839" i="19"/>
  <c r="AC842" i="19"/>
  <c r="X842" i="19"/>
  <c r="Y842" i="19" s="1"/>
  <c r="Z842" i="19" s="1"/>
  <c r="AD842" i="19" s="1"/>
  <c r="AF842" i="19" s="1"/>
  <c r="AG842" i="19" s="1"/>
  <c r="X847" i="19"/>
  <c r="W844" i="19"/>
  <c r="AC847" i="19"/>
  <c r="AE862" i="19"/>
  <c r="AE858" i="19" s="1"/>
  <c r="AB858" i="19"/>
  <c r="AC870" i="19"/>
  <c r="X870" i="19"/>
  <c r="W869" i="19"/>
  <c r="AG881" i="19"/>
  <c r="AG880" i="19" s="1"/>
  <c r="AF880" i="19"/>
  <c r="R887" i="19"/>
  <c r="V887" i="19"/>
  <c r="Z887" i="19"/>
  <c r="AG935" i="19"/>
  <c r="AG934" i="19" s="1"/>
  <c r="AF934" i="19"/>
  <c r="AG985" i="19"/>
  <c r="Z798" i="19"/>
  <c r="AC807" i="19"/>
  <c r="X807" i="19"/>
  <c r="AC815" i="19"/>
  <c r="AC814" i="19" s="1"/>
  <c r="X815" i="19"/>
  <c r="AC821" i="19"/>
  <c r="X821" i="19"/>
  <c r="W820" i="19"/>
  <c r="AA827" i="19"/>
  <c r="AE828" i="19"/>
  <c r="V839" i="19"/>
  <c r="AC843" i="19"/>
  <c r="X843" i="19"/>
  <c r="Z845" i="19"/>
  <c r="AE850" i="19"/>
  <c r="O857" i="19"/>
  <c r="S857" i="19"/>
  <c r="AC859" i="19"/>
  <c r="X859" i="19"/>
  <c r="AA863" i="19"/>
  <c r="AA857" i="19" s="1"/>
  <c r="AE867" i="19"/>
  <c r="AB863" i="19"/>
  <c r="V869" i="19"/>
  <c r="V857" i="19" s="1"/>
  <c r="AC872" i="19"/>
  <c r="X872" i="19"/>
  <c r="Y872" i="19" s="1"/>
  <c r="Z872" i="19" s="1"/>
  <c r="AD872" i="19" s="1"/>
  <c r="AF872" i="19" s="1"/>
  <c r="AG872" i="19" s="1"/>
  <c r="AE881" i="19"/>
  <c r="AE880" i="19" s="1"/>
  <c r="AB880" i="19"/>
  <c r="AB888" i="19"/>
  <c r="AA893" i="19"/>
  <c r="AA887" i="19" s="1"/>
  <c r="AE893" i="19"/>
  <c r="AE887" i="19" s="1"/>
  <c r="AC893" i="19"/>
  <c r="AC887" i="19" s="1"/>
  <c r="AC806" i="19"/>
  <c r="X806" i="19"/>
  <c r="AC816" i="19"/>
  <c r="X816" i="19"/>
  <c r="AB828" i="19"/>
  <c r="AB827" i="19" s="1"/>
  <c r="AF834" i="19"/>
  <c r="X833" i="19"/>
  <c r="Y836" i="19"/>
  <c r="AE839" i="19"/>
  <c r="AC850" i="19"/>
  <c r="AC860" i="19"/>
  <c r="X860" i="19"/>
  <c r="AE863" i="19"/>
  <c r="AC880" i="19"/>
  <c r="AF889" i="19"/>
  <c r="AD888" i="19"/>
  <c r="AG893" i="19"/>
  <c r="AA979" i="19"/>
  <c r="AF991" i="19"/>
  <c r="AD981" i="19"/>
  <c r="AG1011" i="19"/>
  <c r="AB814" i="19"/>
  <c r="AC836" i="19"/>
  <c r="AC833" i="19" s="1"/>
  <c r="AG900" i="19"/>
  <c r="AG899" i="19" s="1"/>
  <c r="AF899" i="19"/>
  <c r="AE929" i="19"/>
  <c r="AE935" i="19"/>
  <c r="AE934" i="19" s="1"/>
  <c r="AB934" i="19"/>
  <c r="AC947" i="19"/>
  <c r="AC962" i="19"/>
  <c r="W959" i="19"/>
  <c r="W947" i="19" s="1"/>
  <c r="AE985" i="19"/>
  <c r="AE982" i="19" s="1"/>
  <c r="AB982" i="19"/>
  <c r="AE999" i="19"/>
  <c r="AE1006" i="19"/>
  <c r="AG1017" i="19"/>
  <c r="V844" i="19"/>
  <c r="AF893" i="19"/>
  <c r="AD899" i="19"/>
  <c r="AB910" i="19"/>
  <c r="P917" i="19"/>
  <c r="T917" i="19"/>
  <c r="X917" i="19"/>
  <c r="Q917" i="19"/>
  <c r="U917" i="19"/>
  <c r="Y917" i="19"/>
  <c r="AB929" i="19"/>
  <c r="AG929" i="19"/>
  <c r="AC934" i="19"/>
  <c r="AC917" i="19" s="1"/>
  <c r="AB940" i="19"/>
  <c r="P947" i="19"/>
  <c r="T947" i="19"/>
  <c r="AE959" i="19"/>
  <c r="AC959" i="19"/>
  <c r="X962" i="19"/>
  <c r="AE970" i="19"/>
  <c r="AA970" i="19"/>
  <c r="AD980" i="19"/>
  <c r="AF987" i="19"/>
  <c r="AD986" i="19"/>
  <c r="AC980" i="19"/>
  <c r="AC979" i="19" s="1"/>
  <c r="AC989" i="19"/>
  <c r="AF995" i="19"/>
  <c r="AD982" i="19"/>
  <c r="AG997" i="19"/>
  <c r="AG996" i="19" s="1"/>
  <c r="AF996" i="19"/>
  <c r="AF980" i="19"/>
  <c r="AB999" i="19"/>
  <c r="AG999" i="19"/>
  <c r="AA1018" i="19"/>
  <c r="AE1015" i="19"/>
  <c r="AG1041" i="19"/>
  <c r="T1085" i="19"/>
  <c r="T1086" i="19" s="1"/>
  <c r="AB1088" i="19"/>
  <c r="X1085" i="19"/>
  <c r="AD1088" i="19"/>
  <c r="AF1088" i="19" s="1"/>
  <c r="AD880" i="19"/>
  <c r="AB904" i="19"/>
  <c r="AF906" i="19"/>
  <c r="AD904" i="19"/>
  <c r="AF911" i="19"/>
  <c r="AD910" i="19"/>
  <c r="AG919" i="19"/>
  <c r="AG918" i="19" s="1"/>
  <c r="AF918" i="19"/>
  <c r="AE923" i="19"/>
  <c r="AA923" i="19"/>
  <c r="AA917" i="19" s="1"/>
  <c r="AF941" i="19"/>
  <c r="AD940" i="19"/>
  <c r="AG949" i="19"/>
  <c r="AG948" i="19" s="1"/>
  <c r="AF948" i="19"/>
  <c r="AE953" i="19"/>
  <c r="AA953" i="19"/>
  <c r="AA947" i="19" s="1"/>
  <c r="AB959" i="19"/>
  <c r="AB983" i="19"/>
  <c r="AG983" i="19"/>
  <c r="AA986" i="19"/>
  <c r="AE986" i="19"/>
  <c r="AE997" i="19"/>
  <c r="AB996" i="19"/>
  <c r="AB980" i="19"/>
  <c r="AC1006" i="19"/>
  <c r="AG1040" i="19"/>
  <c r="AG1056" i="19"/>
  <c r="AD1069" i="19"/>
  <c r="AB1071" i="19"/>
  <c r="R1069" i="19"/>
  <c r="AC1072" i="19"/>
  <c r="AF1072" i="19" s="1"/>
  <c r="AA1073" i="19"/>
  <c r="AE1073" i="19" s="1"/>
  <c r="AG1073" i="19" s="1"/>
  <c r="AD923" i="19"/>
  <c r="AF929" i="19"/>
  <c r="AD953" i="19"/>
  <c r="AF964" i="19"/>
  <c r="AD970" i="19"/>
  <c r="AF983" i="19"/>
  <c r="AD989" i="19"/>
  <c r="AD993" i="19"/>
  <c r="AF999" i="19"/>
  <c r="AE1042" i="19"/>
  <c r="AG1042" i="19" s="1"/>
  <c r="AG1052" i="19"/>
  <c r="AE1058" i="19"/>
  <c r="AG1058" i="19" s="1"/>
  <c r="AE1071" i="19"/>
  <c r="AG1071" i="19" s="1"/>
  <c r="AF1071" i="19"/>
  <c r="AD918" i="19"/>
  <c r="AD934" i="19"/>
  <c r="AD948" i="19"/>
  <c r="AD996" i="19"/>
  <c r="AE1039" i="19"/>
  <c r="AG1039" i="19" s="1"/>
  <c r="AE1054" i="19"/>
  <c r="AG1054" i="19" s="1"/>
  <c r="AA1069" i="19"/>
  <c r="S1069" i="19"/>
  <c r="AB1072" i="19"/>
  <c r="AA1072" i="19"/>
  <c r="AG1092" i="19"/>
  <c r="AA1085" i="19"/>
  <c r="AA1087" i="19"/>
  <c r="AE1087" i="19" s="1"/>
  <c r="AE1089" i="19"/>
  <c r="AE1076" i="19"/>
  <c r="AG1076" i="19" s="1"/>
  <c r="AF1089" i="19"/>
  <c r="AA1093" i="19"/>
  <c r="AE1093" i="19" s="1"/>
  <c r="AG1093" i="19" s="1"/>
  <c r="AC1085" i="19"/>
  <c r="AC1087" i="19"/>
  <c r="AF1087" i="19" s="1"/>
  <c r="AA1088" i="19"/>
  <c r="AE1088" i="19" s="1"/>
  <c r="AG1088" i="19" s="1"/>
  <c r="AD1093" i="19"/>
  <c r="AF1093" i="19" s="1"/>
  <c r="AD140" i="19" l="1"/>
  <c r="AD137" i="19"/>
  <c r="AB97" i="19"/>
  <c r="AB95" i="19"/>
  <c r="AE100" i="19"/>
  <c r="AF536" i="19"/>
  <c r="AA520" i="19"/>
  <c r="AA342" i="19"/>
  <c r="AE136" i="19"/>
  <c r="AG136" i="19" s="1"/>
  <c r="AC844" i="19"/>
  <c r="U1067" i="19"/>
  <c r="U96" i="19"/>
  <c r="U107" i="19"/>
  <c r="AB342" i="19"/>
  <c r="AB324" i="19"/>
  <c r="P1074" i="19"/>
  <c r="R551" i="19"/>
  <c r="T155" i="19"/>
  <c r="T156" i="19" s="1"/>
  <c r="T152" i="19"/>
  <c r="R1024" i="19"/>
  <c r="AB730" i="19"/>
  <c r="AE692" i="19"/>
  <c r="AF597" i="19"/>
  <c r="AA573" i="19"/>
  <c r="AD414" i="19"/>
  <c r="AE771" i="19"/>
  <c r="AE767" i="19" s="1"/>
  <c r="AE766" i="19" s="1"/>
  <c r="AB767" i="19"/>
  <c r="AB766" i="19" s="1"/>
  <c r="AB604" i="19"/>
  <c r="AB596" i="19" s="1"/>
  <c r="AG580" i="19"/>
  <c r="AG434" i="19"/>
  <c r="AG433" i="19" s="1"/>
  <c r="AE433" i="19"/>
  <c r="AG482" i="19"/>
  <c r="AG481" i="19" s="1"/>
  <c r="AE481" i="19"/>
  <c r="AG648" i="19"/>
  <c r="AG647" i="19" s="1"/>
  <c r="AE647" i="19"/>
  <c r="AF392" i="19"/>
  <c r="AF391" i="19" s="1"/>
  <c r="R214" i="19"/>
  <c r="AD101" i="19"/>
  <c r="Y98" i="19"/>
  <c r="X342" i="19"/>
  <c r="X324" i="19"/>
  <c r="AC292" i="19"/>
  <c r="AC305" i="19"/>
  <c r="AC290" i="19"/>
  <c r="AF337" i="19"/>
  <c r="AG271" i="19"/>
  <c r="AG270" i="19"/>
  <c r="AG261" i="19" s="1"/>
  <c r="O280" i="19"/>
  <c r="O281" i="19" s="1"/>
  <c r="O277" i="19"/>
  <c r="AB231" i="19"/>
  <c r="AF218" i="19"/>
  <c r="AF204" i="19" s="1"/>
  <c r="AD204" i="19"/>
  <c r="AD193" i="19"/>
  <c r="AF162" i="19"/>
  <c r="AE145" i="19"/>
  <c r="AA141" i="19"/>
  <c r="P125" i="19"/>
  <c r="Q1081" i="19"/>
  <c r="Q1086" i="19" s="1"/>
  <c r="Q138" i="19"/>
  <c r="W1067" i="19"/>
  <c r="W107" i="19"/>
  <c r="W96" i="19"/>
  <c r="W14" i="19"/>
  <c r="AE1109" i="19"/>
  <c r="AG43" i="19"/>
  <c r="AG1109" i="19" s="1"/>
  <c r="AG288" i="19"/>
  <c r="AG287" i="19" s="1"/>
  <c r="AD231" i="19"/>
  <c r="AF232" i="19"/>
  <c r="AF231" i="19" s="1"/>
  <c r="Y198" i="19"/>
  <c r="AA195" i="19"/>
  <c r="AE209" i="19"/>
  <c r="AF119" i="19"/>
  <c r="AD142" i="19"/>
  <c r="AC95" i="19"/>
  <c r="AF346" i="19"/>
  <c r="AF327" i="19"/>
  <c r="AF317" i="19"/>
  <c r="AF313" i="19" s="1"/>
  <c r="AA306" i="19"/>
  <c r="AE295" i="19"/>
  <c r="AA293" i="19"/>
  <c r="AG239" i="19"/>
  <c r="AB204" i="19"/>
  <c r="Z191" i="19"/>
  <c r="AB194" i="19"/>
  <c r="AG162" i="19"/>
  <c r="AD141" i="19"/>
  <c r="AF145" i="19"/>
  <c r="AF141" i="19" s="1"/>
  <c r="AB139" i="19"/>
  <c r="AB137" i="19"/>
  <c r="X155" i="19"/>
  <c r="X156" i="19" s="1"/>
  <c r="X152" i="19"/>
  <c r="AC115" i="19"/>
  <c r="Z1067" i="19"/>
  <c r="Z107" i="19"/>
  <c r="Z96" i="19"/>
  <c r="AG338" i="19"/>
  <c r="AG337" i="19" s="1"/>
  <c r="Q291" i="19"/>
  <c r="Q303" i="19"/>
  <c r="AA290" i="19"/>
  <c r="P281" i="19"/>
  <c r="AF206" i="19"/>
  <c r="AF192" i="19" s="1"/>
  <c r="AD192" i="19"/>
  <c r="T138" i="19"/>
  <c r="X108" i="19"/>
  <c r="X111" i="19"/>
  <c r="X112" i="19" s="1"/>
  <c r="V495" i="19"/>
  <c r="V471" i="19" s="1"/>
  <c r="AG334" i="19"/>
  <c r="AG333" i="19" s="1"/>
  <c r="AC346" i="19"/>
  <c r="AC327" i="19"/>
  <c r="V324" i="19"/>
  <c r="V342" i="19"/>
  <c r="W350" i="19"/>
  <c r="W351" i="19" s="1"/>
  <c r="W343" i="19"/>
  <c r="P277" i="19"/>
  <c r="S280" i="19"/>
  <c r="S281" i="19" s="1"/>
  <c r="S277" i="19"/>
  <c r="AD200" i="19"/>
  <c r="AF211" i="19"/>
  <c r="AD197" i="19"/>
  <c r="AB167" i="19"/>
  <c r="T1082" i="19"/>
  <c r="AB1082" i="19" s="1"/>
  <c r="AE1082" i="19" s="1"/>
  <c r="AG1082" i="19" s="1"/>
  <c r="O1081" i="19"/>
  <c r="V95" i="19"/>
  <c r="V97" i="19"/>
  <c r="U82" i="19"/>
  <c r="AC83" i="19"/>
  <c r="Y1065" i="19"/>
  <c r="Y1070" i="19" s="1"/>
  <c r="Y11" i="19"/>
  <c r="T1065" i="19"/>
  <c r="T1070" i="19" s="1"/>
  <c r="T11" i="19"/>
  <c r="AB471" i="19"/>
  <c r="AE56" i="19"/>
  <c r="AG56" i="19" s="1"/>
  <c r="AD1103" i="19"/>
  <c r="AF18" i="19"/>
  <c r="AF1103" i="19" s="1"/>
  <c r="O82" i="19"/>
  <c r="O93" i="19"/>
  <c r="AG237" i="19"/>
  <c r="AG147" i="19"/>
  <c r="AF99" i="19"/>
  <c r="AG89" i="19"/>
  <c r="AG77" i="19"/>
  <c r="AA1102" i="19"/>
  <c r="AE19" i="19"/>
  <c r="T281" i="19"/>
  <c r="AG170" i="19"/>
  <c r="AD1110" i="19"/>
  <c r="AF20" i="19"/>
  <c r="AF1110" i="19" s="1"/>
  <c r="AE41" i="19"/>
  <c r="AG995" i="19"/>
  <c r="AG993" i="19" s="1"/>
  <c r="AF993" i="19"/>
  <c r="AD887" i="19"/>
  <c r="Y860" i="19"/>
  <c r="X769" i="19"/>
  <c r="AG834" i="19"/>
  <c r="Y859" i="19"/>
  <c r="X858" i="19"/>
  <c r="Y817" i="19"/>
  <c r="X786" i="19"/>
  <c r="V766" i="19"/>
  <c r="AG746" i="19"/>
  <c r="AD605" i="19"/>
  <c r="AF607" i="19"/>
  <c r="AF605" i="19" s="1"/>
  <c r="AD217" i="19"/>
  <c r="X203" i="19"/>
  <c r="AD561" i="19"/>
  <c r="AF563" i="19"/>
  <c r="AF561" i="19" s="1"/>
  <c r="AD741" i="19"/>
  <c r="AF742" i="19"/>
  <c r="AF741" i="19" s="1"/>
  <c r="AG607" i="19"/>
  <c r="AG586" i="19"/>
  <c r="AA605" i="19"/>
  <c r="AA604" i="19" s="1"/>
  <c r="AF736" i="19"/>
  <c r="AB313" i="19"/>
  <c r="Q189" i="19"/>
  <c r="Q191" i="19"/>
  <c r="AE175" i="19"/>
  <c r="AA174" i="19"/>
  <c r="X159" i="19"/>
  <c r="X11" i="19" s="1"/>
  <c r="AD160" i="19"/>
  <c r="AB160" i="19"/>
  <c r="AB159" i="19" s="1"/>
  <c r="R159" i="19"/>
  <c r="R1081" i="19" s="1"/>
  <c r="S350" i="19"/>
  <c r="S351" i="19" s="1"/>
  <c r="S343" i="19"/>
  <c r="AD313" i="19"/>
  <c r="T108" i="19"/>
  <c r="T111" i="19"/>
  <c r="T112" i="19" s="1"/>
  <c r="AC389" i="19"/>
  <c r="AG260" i="19"/>
  <c r="AD251" i="19"/>
  <c r="AF262" i="19"/>
  <c r="AD253" i="19"/>
  <c r="AE218" i="19"/>
  <c r="AA204" i="19"/>
  <c r="AE163" i="19"/>
  <c r="AG163" i="19" s="1"/>
  <c r="AA194" i="19"/>
  <c r="AG166" i="19"/>
  <c r="V276" i="19"/>
  <c r="V252" i="19"/>
  <c r="AF12" i="19"/>
  <c r="AF142" i="19"/>
  <c r="O134" i="19"/>
  <c r="AA134" i="19" s="1"/>
  <c r="AA127" i="19"/>
  <c r="AF100" i="19"/>
  <c r="AD95" i="19"/>
  <c r="AD97" i="19"/>
  <c r="Y1067" i="19"/>
  <c r="Y96" i="19"/>
  <c r="Y107" i="19"/>
  <c r="X1065" i="19"/>
  <c r="AC125" i="19"/>
  <c r="O125" i="19"/>
  <c r="AA59" i="19"/>
  <c r="AA63" i="19" s="1"/>
  <c r="AE23" i="19"/>
  <c r="AE64" i="19"/>
  <c r="AE68" i="19" s="1"/>
  <c r="Z1065" i="19"/>
  <c r="Z1070" i="19" s="1"/>
  <c r="Z11" i="19"/>
  <c r="Y125" i="19"/>
  <c r="AB16" i="19"/>
  <c r="W82" i="19"/>
  <c r="W93" i="19"/>
  <c r="O1065" i="19"/>
  <c r="X281" i="19"/>
  <c r="AE16" i="19"/>
  <c r="AG1089" i="19"/>
  <c r="AG941" i="19"/>
  <c r="AG940" i="19" s="1"/>
  <c r="AG917" i="19" s="1"/>
  <c r="AF940" i="19"/>
  <c r="AF917" i="19" s="1"/>
  <c r="AF904" i="19"/>
  <c r="AG906" i="19"/>
  <c r="AG904" i="19" s="1"/>
  <c r="AD979" i="19"/>
  <c r="X959" i="19"/>
  <c r="X947" i="19" s="1"/>
  <c r="Y962" i="19"/>
  <c r="AG1006" i="19"/>
  <c r="AG889" i="19"/>
  <c r="AG888" i="19" s="1"/>
  <c r="AF888" i="19"/>
  <c r="Y806" i="19"/>
  <c r="X775" i="19"/>
  <c r="AC858" i="19"/>
  <c r="Y821" i="19"/>
  <c r="X790" i="19"/>
  <c r="AC869" i="19"/>
  <c r="W857" i="19"/>
  <c r="Z824" i="19"/>
  <c r="Y793" i="19"/>
  <c r="AB797" i="19"/>
  <c r="AB736" i="19"/>
  <c r="AD728" i="19"/>
  <c r="AF728" i="19" s="1"/>
  <c r="AG728" i="19" s="1"/>
  <c r="Y726" i="19"/>
  <c r="Y1108" i="19" s="1"/>
  <c r="Y1106" i="19" s="1"/>
  <c r="AE947" i="19"/>
  <c r="AC849" i="19"/>
  <c r="X849" i="19"/>
  <c r="X788" i="19" s="1"/>
  <c r="W788" i="19"/>
  <c r="AF730" i="19"/>
  <c r="AG705" i="19"/>
  <c r="AG704" i="19" s="1"/>
  <c r="AE704" i="19"/>
  <c r="AE698" i="19" s="1"/>
  <c r="AE697" i="19" s="1"/>
  <c r="U604" i="19"/>
  <c r="U596" i="19" s="1"/>
  <c r="U551" i="19" s="1"/>
  <c r="U214" i="19"/>
  <c r="V797" i="19"/>
  <c r="AA766" i="19"/>
  <c r="AE746" i="19"/>
  <c r="AE719" i="19"/>
  <c r="AD698" i="19"/>
  <c r="AD697" i="19" s="1"/>
  <c r="AG678" i="19"/>
  <c r="AG677" i="19" s="1"/>
  <c r="AE677" i="19"/>
  <c r="AC656" i="19"/>
  <c r="AC655" i="19" s="1"/>
  <c r="AG598" i="19"/>
  <c r="AG597" i="19" s="1"/>
  <c r="AE597" i="19"/>
  <c r="AE596" i="19" s="1"/>
  <c r="AC579" i="19"/>
  <c r="AC560" i="19" s="1"/>
  <c r="AC552" i="19" s="1"/>
  <c r="AC551" i="19" s="1"/>
  <c r="AF521" i="19"/>
  <c r="AF520" i="19" s="1"/>
  <c r="AG745" i="19"/>
  <c r="AC698" i="19"/>
  <c r="AC697" i="19" s="1"/>
  <c r="AA629" i="19"/>
  <c r="AG613" i="19"/>
  <c r="AD585" i="19"/>
  <c r="AF587" i="19"/>
  <c r="AF585" i="19" s="1"/>
  <c r="V560" i="19"/>
  <c r="V552" i="19" s="1"/>
  <c r="V551" i="19" s="1"/>
  <c r="AG523" i="19"/>
  <c r="AG522" i="19" s="1"/>
  <c r="AE522" i="19"/>
  <c r="T726" i="19"/>
  <c r="T1108" i="19" s="1"/>
  <c r="T1106" i="19" s="1"/>
  <c r="T55" i="19"/>
  <c r="T54" i="19" s="1"/>
  <c r="AC726" i="19"/>
  <c r="AC1108" i="19" s="1"/>
  <c r="AC1106" i="19" s="1"/>
  <c r="AD656" i="19"/>
  <c r="AD655" i="19" s="1"/>
  <c r="AF643" i="19"/>
  <c r="AF642" i="19" s="1"/>
  <c r="AG410" i="19"/>
  <c r="AG409" i="19" s="1"/>
  <c r="AE409" i="19"/>
  <c r="AF756" i="19"/>
  <c r="AG474" i="19"/>
  <c r="AG473" i="19" s="1"/>
  <c r="AE473" i="19"/>
  <c r="AE472" i="19" s="1"/>
  <c r="AG466" i="19"/>
  <c r="AG465" i="19" s="1"/>
  <c r="AE465" i="19"/>
  <c r="AF732" i="19"/>
  <c r="AF731" i="19" s="1"/>
  <c r="AD520" i="19"/>
  <c r="AG442" i="19"/>
  <c r="AF569" i="19"/>
  <c r="AG569" i="19" s="1"/>
  <c r="AD567" i="19"/>
  <c r="V140" i="19"/>
  <c r="V127" i="19"/>
  <c r="AF441" i="19"/>
  <c r="AF440" i="19" s="1"/>
  <c r="AG366" i="19"/>
  <c r="AG365" i="19" s="1"/>
  <c r="AG364" i="19" s="1"/>
  <c r="AG363" i="19" s="1"/>
  <c r="AG357" i="19" s="1"/>
  <c r="O350" i="19"/>
  <c r="O351" i="19" s="1"/>
  <c r="O343" i="19"/>
  <c r="AE316" i="19"/>
  <c r="AG316" i="19" s="1"/>
  <c r="AF208" i="19"/>
  <c r="AF194" i="19" s="1"/>
  <c r="AD194" i="19"/>
  <c r="S191" i="19"/>
  <c r="S189" i="19"/>
  <c r="W159" i="19"/>
  <c r="O152" i="19"/>
  <c r="O155" i="19"/>
  <c r="O156" i="19" s="1"/>
  <c r="S138" i="19"/>
  <c r="Q155" i="19"/>
  <c r="Q156" i="19" s="1"/>
  <c r="Q152" i="19"/>
  <c r="AC127" i="19"/>
  <c r="U134" i="19"/>
  <c r="AG262" i="19"/>
  <c r="AE251" i="19"/>
  <c r="AG1087" i="19"/>
  <c r="AE1072" i="19"/>
  <c r="AG1072" i="19" s="1"/>
  <c r="AD917" i="19"/>
  <c r="AB1069" i="19"/>
  <c r="AB979" i="19"/>
  <c r="AD1085" i="19"/>
  <c r="AE983" i="19"/>
  <c r="Y816" i="19"/>
  <c r="X785" i="19"/>
  <c r="AB887" i="19"/>
  <c r="AD845" i="19"/>
  <c r="AE827" i="19"/>
  <c r="AC820" i="19"/>
  <c r="Y807" i="19"/>
  <c r="X776" i="19"/>
  <c r="AG982" i="19"/>
  <c r="AB857" i="19"/>
  <c r="Y847" i="19"/>
  <c r="AA736" i="19"/>
  <c r="AE737" i="19"/>
  <c r="AB917" i="19"/>
  <c r="AF746" i="19"/>
  <c r="AC728" i="19"/>
  <c r="U726" i="19"/>
  <c r="U1108" i="19" s="1"/>
  <c r="U1106" i="19" s="1"/>
  <c r="X812" i="19"/>
  <c r="W809" i="19"/>
  <c r="AC812" i="19"/>
  <c r="AC809" i="19" s="1"/>
  <c r="W781" i="19"/>
  <c r="AE751" i="19"/>
  <c r="W726" i="19"/>
  <c r="W1108" i="19" s="1"/>
  <c r="W1106" i="19" s="1"/>
  <c r="W55" i="19"/>
  <c r="O203" i="19"/>
  <c r="AA217" i="19"/>
  <c r="O604" i="19"/>
  <c r="O596" i="19" s="1"/>
  <c r="O551" i="19" s="1"/>
  <c r="O213" i="19"/>
  <c r="AF656" i="19"/>
  <c r="AF655" i="19" s="1"/>
  <c r="AF625" i="19"/>
  <c r="AF623" i="19" s="1"/>
  <c r="AD623" i="19"/>
  <c r="AF619" i="19"/>
  <c r="AD617" i="19"/>
  <c r="AA596" i="19"/>
  <c r="AE567" i="19"/>
  <c r="AG568" i="19"/>
  <c r="Y805" i="19"/>
  <c r="X774" i="19"/>
  <c r="AF698" i="19"/>
  <c r="AF697" i="19" s="1"/>
  <c r="AG693" i="19"/>
  <c r="AG692" i="19" s="1"/>
  <c r="AF677" i="19"/>
  <c r="AF671" i="19" s="1"/>
  <c r="AF670" i="19" s="1"/>
  <c r="R216" i="19"/>
  <c r="AB560" i="19"/>
  <c r="AB552" i="19"/>
  <c r="X726" i="19"/>
  <c r="X1108" i="19" s="1"/>
  <c r="X1106" i="19" s="1"/>
  <c r="AD727" i="19"/>
  <c r="X55" i="19"/>
  <c r="AB741" i="19"/>
  <c r="AG733" i="19"/>
  <c r="AG645" i="19"/>
  <c r="AG644" i="19" s="1"/>
  <c r="AE644" i="19"/>
  <c r="AE563" i="19"/>
  <c r="AG563" i="19" s="1"/>
  <c r="AG430" i="19"/>
  <c r="AG429" i="19" s="1"/>
  <c r="AE429" i="19"/>
  <c r="AG406" i="19"/>
  <c r="AG405" i="19" s="1"/>
  <c r="AE405" i="19"/>
  <c r="AG490" i="19"/>
  <c r="AG489" i="19" s="1"/>
  <c r="AE489" i="19"/>
  <c r="AE368" i="19"/>
  <c r="AG369" i="19"/>
  <c r="AG368" i="19" s="1"/>
  <c r="AA731" i="19"/>
  <c r="AG662" i="19"/>
  <c r="AG660" i="19" s="1"/>
  <c r="AG656" i="19" s="1"/>
  <c r="AG655" i="19" s="1"/>
  <c r="AG497" i="19"/>
  <c r="AG496" i="19" s="1"/>
  <c r="AE496" i="19"/>
  <c r="AE442" i="19"/>
  <c r="AE441" i="19" s="1"/>
  <c r="AF420" i="19"/>
  <c r="AF414" i="19" s="1"/>
  <c r="AD397" i="19"/>
  <c r="AD396" i="19" s="1"/>
  <c r="AD390" i="19" s="1"/>
  <c r="AD389" i="19" s="1"/>
  <c r="AG393" i="19"/>
  <c r="AG392" i="19" s="1"/>
  <c r="AG391" i="19" s="1"/>
  <c r="AE392" i="19"/>
  <c r="AE391" i="19" s="1"/>
  <c r="U276" i="19"/>
  <c r="U252" i="19"/>
  <c r="R726" i="19"/>
  <c r="R1108" i="19" s="1"/>
  <c r="R1106" i="19" s="1"/>
  <c r="X215" i="19"/>
  <c r="Z212" i="19"/>
  <c r="Z198" i="19" s="1"/>
  <c r="Z200" i="19"/>
  <c r="R140" i="19"/>
  <c r="AB144" i="19"/>
  <c r="R127" i="19"/>
  <c r="T389" i="19"/>
  <c r="AE365" i="19"/>
  <c r="T342" i="19"/>
  <c r="T324" i="19"/>
  <c r="AG381" i="19"/>
  <c r="AD364" i="19"/>
  <c r="AD363" i="19" s="1"/>
  <c r="AD357" i="19" s="1"/>
  <c r="T1014" i="19"/>
  <c r="T1016" i="19" s="1"/>
  <c r="T356" i="19"/>
  <c r="AA257" i="19"/>
  <c r="AE266" i="19"/>
  <c r="AA251" i="19"/>
  <c r="AF256" i="19"/>
  <c r="AE236" i="19"/>
  <c r="AG236" i="19" s="1"/>
  <c r="AE232" i="19"/>
  <c r="AE253" i="19" s="1"/>
  <c r="AA231" i="19"/>
  <c r="AA200" i="19"/>
  <c r="AF209" i="19"/>
  <c r="AF195" i="19" s="1"/>
  <c r="AE208" i="19"/>
  <c r="AC205" i="19"/>
  <c r="U191" i="19"/>
  <c r="S159" i="19"/>
  <c r="AF147" i="19"/>
  <c r="AC144" i="19"/>
  <c r="AF144" i="19" s="1"/>
  <c r="AD139" i="19"/>
  <c r="AD115" i="19"/>
  <c r="AF116" i="19"/>
  <c r="AF115" i="19" s="1"/>
  <c r="X96" i="19"/>
  <c r="O1067" i="19"/>
  <c r="O107" i="19"/>
  <c r="O96" i="19"/>
  <c r="AB75" i="19"/>
  <c r="AB74" i="19" s="1"/>
  <c r="S74" i="19"/>
  <c r="W17" i="19"/>
  <c r="AE12" i="19"/>
  <c r="AG12" i="19" s="1"/>
  <c r="AE344" i="19"/>
  <c r="AG329" i="19"/>
  <c r="AG319" i="19"/>
  <c r="AG318" i="19" s="1"/>
  <c r="AE318" i="19"/>
  <c r="AF296" i="19"/>
  <c r="AB305" i="19"/>
  <c r="AF260" i="19"/>
  <c r="T189" i="19"/>
  <c r="T191" i="19"/>
  <c r="AD167" i="19"/>
  <c r="AF167" i="19" s="1"/>
  <c r="X1067" i="19"/>
  <c r="AC808" i="19"/>
  <c r="X808" i="19"/>
  <c r="W777" i="19"/>
  <c r="AC777" i="19" s="1"/>
  <c r="AF499" i="19"/>
  <c r="AF495" i="19" s="1"/>
  <c r="AF471" i="19" s="1"/>
  <c r="AD347" i="19"/>
  <c r="AD328" i="19"/>
  <c r="AF332" i="19"/>
  <c r="AD327" i="19"/>
  <c r="Y342" i="19"/>
  <c r="Y324" i="19"/>
  <c r="Q342" i="19"/>
  <c r="Q324" i="19"/>
  <c r="AC313" i="19"/>
  <c r="AA253" i="19"/>
  <c r="AC201" i="19"/>
  <c r="W198" i="19"/>
  <c r="W189" i="19"/>
  <c r="AG210" i="19"/>
  <c r="AG196" i="19" s="1"/>
  <c r="AE196" i="19"/>
  <c r="AB205" i="19"/>
  <c r="R191" i="19"/>
  <c r="O191" i="19"/>
  <c r="AA205" i="19"/>
  <c r="Z137" i="19"/>
  <c r="X134" i="19"/>
  <c r="AD134" i="19" s="1"/>
  <c r="AB98" i="19"/>
  <c r="R1067" i="19"/>
  <c r="R107" i="19"/>
  <c r="R96" i="19"/>
  <c r="Y291" i="19"/>
  <c r="Y303" i="19"/>
  <c r="AE290" i="19"/>
  <c r="AG294" i="19"/>
  <c r="AE292" i="19"/>
  <c r="AG267" i="19"/>
  <c r="AE258" i="19"/>
  <c r="Q280" i="19"/>
  <c r="Q281" i="19" s="1"/>
  <c r="Q277" i="19"/>
  <c r="P189" i="19"/>
  <c r="P191" i="19"/>
  <c r="AA142" i="19"/>
  <c r="AE116" i="19"/>
  <c r="AA115" i="19"/>
  <c r="P108" i="19"/>
  <c r="P111" i="19"/>
  <c r="P112" i="19" s="1"/>
  <c r="AG505" i="19"/>
  <c r="AG504" i="19" s="1"/>
  <c r="AE504" i="19"/>
  <c r="R495" i="19"/>
  <c r="R471" i="19" s="1"/>
  <c r="AB325" i="19"/>
  <c r="AG297" i="19"/>
  <c r="AG296" i="19" s="1"/>
  <c r="AE296" i="19"/>
  <c r="T304" i="19"/>
  <c r="T309" i="19"/>
  <c r="T310" i="19" s="1"/>
  <c r="Z276" i="19"/>
  <c r="Z252" i="19"/>
  <c r="AB253" i="19"/>
  <c r="AB251" i="19"/>
  <c r="AA167" i="19"/>
  <c r="AE167" i="19" s="1"/>
  <c r="V159" i="19"/>
  <c r="V1081" i="19" s="1"/>
  <c r="V1086" i="19" s="1"/>
  <c r="U151" i="19"/>
  <c r="U138" i="19"/>
  <c r="AB126" i="19"/>
  <c r="R125" i="19"/>
  <c r="AB115" i="19"/>
  <c r="Q95" i="19"/>
  <c r="U74" i="19"/>
  <c r="AC75" i="19"/>
  <c r="AC74" i="19" s="1"/>
  <c r="P1065" i="19"/>
  <c r="P1070" i="19" s="1"/>
  <c r="P11" i="19"/>
  <c r="AA1103" i="19"/>
  <c r="AE18" i="19"/>
  <c r="AE456" i="19"/>
  <c r="AA337" i="19"/>
  <c r="W125" i="19"/>
  <c r="U97" i="19"/>
  <c r="AG45" i="19"/>
  <c r="Z82" i="19"/>
  <c r="Z17" i="19"/>
  <c r="AE76" i="19"/>
  <c r="AG76" i="19" s="1"/>
  <c r="AG233" i="19"/>
  <c r="T277" i="19"/>
  <c r="P155" i="19"/>
  <c r="P156" i="19" s="1"/>
  <c r="P152" i="19"/>
  <c r="AB304" i="19"/>
  <c r="AB309" i="19"/>
  <c r="AB310" i="19" s="1"/>
  <c r="AG41" i="19"/>
  <c r="AF1069" i="19"/>
  <c r="AE996" i="19"/>
  <c r="AE980" i="19"/>
  <c r="AE979" i="19" s="1"/>
  <c r="AG987" i="19"/>
  <c r="AF986" i="19"/>
  <c r="AG991" i="19"/>
  <c r="AF989" i="19"/>
  <c r="AF981" i="19"/>
  <c r="AF979" i="19" s="1"/>
  <c r="Z836" i="19"/>
  <c r="Y833" i="19"/>
  <c r="Y870" i="19"/>
  <c r="X869" i="19"/>
  <c r="AC839" i="19"/>
  <c r="Y818" i="19"/>
  <c r="X787" i="19"/>
  <c r="AE742" i="19"/>
  <c r="AA741" i="19"/>
  <c r="AG757" i="19"/>
  <c r="AG756" i="19" s="1"/>
  <c r="AE756" i="19"/>
  <c r="O726" i="19"/>
  <c r="O1108" i="19" s="1"/>
  <c r="O1106" i="19" s="1"/>
  <c r="AA727" i="19"/>
  <c r="O55" i="19"/>
  <c r="AA215" i="19"/>
  <c r="O201" i="19"/>
  <c r="AE581" i="19"/>
  <c r="AG581" i="19" s="1"/>
  <c r="AA579" i="19"/>
  <c r="AC822" i="19"/>
  <c r="X822" i="19"/>
  <c r="W791" i="19"/>
  <c r="O1024" i="19"/>
  <c r="AA730" i="19"/>
  <c r="AE730" i="19" s="1"/>
  <c r="AG730" i="19" s="1"/>
  <c r="AG630" i="19"/>
  <c r="AE629" i="19"/>
  <c r="AG574" i="19"/>
  <c r="AE573" i="19"/>
  <c r="P726" i="19"/>
  <c r="P1108" i="19" s="1"/>
  <c r="P1106" i="19" s="1"/>
  <c r="P55" i="19"/>
  <c r="P54" i="19" s="1"/>
  <c r="AG710" i="19"/>
  <c r="AG709" i="19" s="1"/>
  <c r="AE709" i="19"/>
  <c r="AE544" i="19"/>
  <c r="AG501" i="19"/>
  <c r="AG500" i="19" s="1"/>
  <c r="AE500" i="19"/>
  <c r="Y861" i="19"/>
  <c r="X770" i="19"/>
  <c r="AD629" i="19"/>
  <c r="AF631" i="19"/>
  <c r="AF629" i="19" s="1"/>
  <c r="AA560" i="19"/>
  <c r="AA552" i="19" s="1"/>
  <c r="AA551" i="19" s="1"/>
  <c r="AG538" i="19"/>
  <c r="AG537" i="19" s="1"/>
  <c r="AE537" i="19"/>
  <c r="V212" i="19"/>
  <c r="V198" i="19" s="1"/>
  <c r="V200" i="19"/>
  <c r="Z140" i="19"/>
  <c r="Z127" i="19"/>
  <c r="Z134" i="19" s="1"/>
  <c r="AA345" i="19"/>
  <c r="AE330" i="19"/>
  <c r="AA326" i="19"/>
  <c r="AA313" i="19"/>
  <c r="AA324" i="19" s="1"/>
  <c r="AE314" i="19"/>
  <c r="AE325" i="19" s="1"/>
  <c r="AC357" i="19"/>
  <c r="AA300" i="19"/>
  <c r="AE301" i="19"/>
  <c r="AG242" i="19"/>
  <c r="AG241" i="19" s="1"/>
  <c r="AE241" i="19"/>
  <c r="AF210" i="19"/>
  <c r="AF196" i="19" s="1"/>
  <c r="AD196" i="19"/>
  <c r="Y189" i="19"/>
  <c r="Y14" i="19" s="1"/>
  <c r="Y191" i="19"/>
  <c r="AE206" i="19"/>
  <c r="AA192" i="19"/>
  <c r="W1083" i="19"/>
  <c r="W138" i="19"/>
  <c r="W151" i="19"/>
  <c r="R1065" i="19"/>
  <c r="R11" i="19"/>
  <c r="AD1102" i="19"/>
  <c r="AF19" i="19"/>
  <c r="AF1102" i="19" s="1"/>
  <c r="AC342" i="19"/>
  <c r="AC324" i="19"/>
  <c r="AF139" i="19"/>
  <c r="AC829" i="19"/>
  <c r="AC828" i="19" s="1"/>
  <c r="X829" i="19"/>
  <c r="W828" i="19"/>
  <c r="W827" i="19" s="1"/>
  <c r="W768" i="19"/>
  <c r="AC643" i="19"/>
  <c r="AC642" i="19" s="1"/>
  <c r="AC671" i="19"/>
  <c r="AC670" i="19" s="1"/>
  <c r="AE416" i="19"/>
  <c r="AE415" i="19" s="1"/>
  <c r="O1014" i="19"/>
  <c r="O1016" i="19" s="1"/>
  <c r="O356" i="19"/>
  <c r="AF330" i="19"/>
  <c r="AD345" i="19"/>
  <c r="AD326" i="19"/>
  <c r="U342" i="19"/>
  <c r="U324" i="19"/>
  <c r="R151" i="19"/>
  <c r="R138" i="19"/>
  <c r="S125" i="19"/>
  <c r="R82" i="19"/>
  <c r="AB83" i="19"/>
  <c r="X304" i="19"/>
  <c r="X309" i="19"/>
  <c r="X310" i="19" s="1"/>
  <c r="AC276" i="19"/>
  <c r="AC252" i="19"/>
  <c r="T1074" i="19"/>
  <c r="T1068" i="19"/>
  <c r="Z495" i="19"/>
  <c r="Z471" i="19" s="1"/>
  <c r="AE328" i="19"/>
  <c r="AG332" i="19"/>
  <c r="AE347" i="19"/>
  <c r="R324" i="19"/>
  <c r="R342" i="19"/>
  <c r="AF325" i="19"/>
  <c r="AF344" i="19"/>
  <c r="AG317" i="19"/>
  <c r="AF301" i="19"/>
  <c r="AF300" i="19" s="1"/>
  <c r="AD300" i="19"/>
  <c r="AA284" i="19"/>
  <c r="AE285" i="19"/>
  <c r="X1082" i="19"/>
  <c r="AD1082" i="19" s="1"/>
  <c r="AF1082" i="19" s="1"/>
  <c r="S1081" i="19"/>
  <c r="S1086" i="19" s="1"/>
  <c r="U1086" i="19"/>
  <c r="AB1085" i="19"/>
  <c r="AE1085" i="19" s="1"/>
  <c r="AG911" i="19"/>
  <c r="AG910" i="19" s="1"/>
  <c r="AF910" i="19"/>
  <c r="AG1015" i="19"/>
  <c r="AE1018" i="19"/>
  <c r="Y843" i="19"/>
  <c r="X782" i="19"/>
  <c r="Y815" i="19"/>
  <c r="X814" i="19"/>
  <c r="X784" i="19"/>
  <c r="AF982" i="19"/>
  <c r="AE857" i="19"/>
  <c r="Y840" i="19"/>
  <c r="X839" i="19"/>
  <c r="X779" i="19"/>
  <c r="Z851" i="19"/>
  <c r="Y850" i="19"/>
  <c r="AC804" i="19"/>
  <c r="AC803" i="19" s="1"/>
  <c r="X804" i="19"/>
  <c r="W803" i="19"/>
  <c r="W797" i="19" s="1"/>
  <c r="W773" i="19"/>
  <c r="AE917" i="19"/>
  <c r="AG875" i="19"/>
  <c r="AG874" i="19" s="1"/>
  <c r="AF874" i="19"/>
  <c r="X863" i="19"/>
  <c r="Y864" i="19"/>
  <c r="AG752" i="19"/>
  <c r="AG751" i="19" s="1"/>
  <c r="S726" i="19"/>
  <c r="S1108" i="19" s="1"/>
  <c r="S1106" i="19" s="1"/>
  <c r="S55" i="19"/>
  <c r="AC216" i="19"/>
  <c r="U202" i="19"/>
  <c r="AC604" i="19"/>
  <c r="AC596" i="19"/>
  <c r="AG530" i="19"/>
  <c r="AG529" i="19" s="1"/>
  <c r="AE529" i="19"/>
  <c r="X560" i="19"/>
  <c r="X552" i="19" s="1"/>
  <c r="X551" i="19" s="1"/>
  <c r="X213" i="19"/>
  <c r="AG688" i="19"/>
  <c r="AG687" i="19" s="1"/>
  <c r="AG618" i="19"/>
  <c r="AE617" i="19"/>
  <c r="AG612" i="19"/>
  <c r="AG611" i="19" s="1"/>
  <c r="AE587" i="19"/>
  <c r="AG587" i="19" s="1"/>
  <c r="AG544" i="19"/>
  <c r="AG426" i="19"/>
  <c r="AG425" i="19" s="1"/>
  <c r="AE425" i="19"/>
  <c r="AG399" i="19"/>
  <c r="AG398" i="19" s="1"/>
  <c r="AG397" i="19" s="1"/>
  <c r="AE398" i="19"/>
  <c r="AE397" i="19" s="1"/>
  <c r="AG591" i="19"/>
  <c r="AG486" i="19"/>
  <c r="AG485" i="19" s="1"/>
  <c r="AE485" i="19"/>
  <c r="AG478" i="19"/>
  <c r="AG477" i="19" s="1"/>
  <c r="AE477" i="19"/>
  <c r="AE476" i="19" s="1"/>
  <c r="AG462" i="19"/>
  <c r="AG461" i="19" s="1"/>
  <c r="AG460" i="19" s="1"/>
  <c r="AE461" i="19"/>
  <c r="AE460" i="19" s="1"/>
  <c r="AC101" i="19"/>
  <c r="AC98" i="19" s="1"/>
  <c r="U98" i="19"/>
  <c r="AG385" i="19"/>
  <c r="AG384" i="19" s="1"/>
  <c r="AE384" i="19"/>
  <c r="AE731" i="19"/>
  <c r="AG606" i="19"/>
  <c r="AG605" i="19" s="1"/>
  <c r="AE605" i="19"/>
  <c r="AE604" i="19" s="1"/>
  <c r="AG562" i="19"/>
  <c r="Z551" i="19"/>
  <c r="AF544" i="19"/>
  <c r="AG513" i="19"/>
  <c r="AG512" i="19" s="1"/>
  <c r="AE512" i="19"/>
  <c r="AF396" i="19"/>
  <c r="AG376" i="19"/>
  <c r="AG375" i="19" s="1"/>
  <c r="AG374" i="19" s="1"/>
  <c r="AE375" i="19"/>
  <c r="AE374" i="19" s="1"/>
  <c r="AD736" i="19"/>
  <c r="AB727" i="19"/>
  <c r="AB726" i="19" s="1"/>
  <c r="AB1108" i="19" s="1"/>
  <c r="AB1106" i="19" s="1"/>
  <c r="AF575" i="19"/>
  <c r="AF573" i="19" s="1"/>
  <c r="AD573" i="19"/>
  <c r="AG509" i="19"/>
  <c r="AG508" i="19" s="1"/>
  <c r="AE508" i="19"/>
  <c r="AG446" i="19"/>
  <c r="AG445" i="19" s="1"/>
  <c r="AG423" i="19"/>
  <c r="AG422" i="19" s="1"/>
  <c r="AE422" i="19"/>
  <c r="AC347" i="19"/>
  <c r="AC328" i="19"/>
  <c r="AE381" i="19"/>
  <c r="AE380" i="19" s="1"/>
  <c r="AE379" i="19" s="1"/>
  <c r="AF364" i="19"/>
  <c r="AF363" i="19" s="1"/>
  <c r="AF357" i="19" s="1"/>
  <c r="P1014" i="19"/>
  <c r="P1016" i="19" s="1"/>
  <c r="P356" i="19"/>
  <c r="AG341" i="19"/>
  <c r="AA346" i="19"/>
  <c r="AA327" i="19"/>
  <c r="AE331" i="19"/>
  <c r="AF295" i="19"/>
  <c r="AD293" i="19"/>
  <c r="AD306" i="19"/>
  <c r="AG272" i="19"/>
  <c r="AG263" i="19"/>
  <c r="AG254" i="19" s="1"/>
  <c r="AE254" i="19"/>
  <c r="W280" i="19"/>
  <c r="W281" i="19" s="1"/>
  <c r="W277" i="19"/>
  <c r="O159" i="19"/>
  <c r="O11" i="19" s="1"/>
  <c r="AA160" i="19"/>
  <c r="AA137" i="19"/>
  <c r="AA139" i="19"/>
  <c r="AE143" i="19"/>
  <c r="Y155" i="19"/>
  <c r="Y156" i="19" s="1"/>
  <c r="Y152" i="19"/>
  <c r="X125" i="19"/>
  <c r="AD126" i="19"/>
  <c r="Y1081" i="19"/>
  <c r="Y1086" i="19" s="1"/>
  <c r="Y138" i="19"/>
  <c r="V1065" i="19"/>
  <c r="V1070" i="19" s="1"/>
  <c r="V11" i="19"/>
  <c r="AA1110" i="19"/>
  <c r="AE20" i="19"/>
  <c r="U303" i="19"/>
  <c r="U291" i="19"/>
  <c r="Y280" i="19"/>
  <c r="Y281" i="19" s="1"/>
  <c r="Y277" i="19"/>
  <c r="V827" i="19"/>
  <c r="AG698" i="19"/>
  <c r="AG697" i="19" s="1"/>
  <c r="AG416" i="19"/>
  <c r="AG415" i="19" s="1"/>
  <c r="W1014" i="19"/>
  <c r="W1016" i="19" s="1"/>
  <c r="W356" i="19"/>
  <c r="AB346" i="19"/>
  <c r="AB327" i="19"/>
  <c r="P303" i="19"/>
  <c r="P291" i="19"/>
  <c r="AE219" i="19"/>
  <c r="V191" i="19"/>
  <c r="AF193" i="19"/>
  <c r="V138" i="19"/>
  <c r="V151" i="19"/>
  <c r="AG118" i="19"/>
  <c r="S95" i="19"/>
  <c r="S97" i="19"/>
  <c r="U86" i="19"/>
  <c r="AD74" i="19"/>
  <c r="AF75" i="19"/>
  <c r="AF74" i="19" s="1"/>
  <c r="AF286" i="19"/>
  <c r="AF284" i="19" s="1"/>
  <c r="AD284" i="19"/>
  <c r="AD205" i="19"/>
  <c r="X191" i="19"/>
  <c r="AE142" i="19"/>
  <c r="AG146" i="19"/>
  <c r="AE130" i="19"/>
  <c r="AG128" i="19"/>
  <c r="AG130" i="19" s="1"/>
  <c r="AA99" i="19"/>
  <c r="AE102" i="19"/>
  <c r="AA328" i="19"/>
  <c r="Z324" i="19"/>
  <c r="Z342" i="19"/>
  <c r="AB345" i="19"/>
  <c r="AB326" i="19"/>
  <c r="AD323" i="19"/>
  <c r="P343" i="19"/>
  <c r="AD305" i="19"/>
  <c r="AD290" i="19"/>
  <c r="AD292" i="19"/>
  <c r="AF294" i="19"/>
  <c r="AG256" i="19"/>
  <c r="R276" i="19"/>
  <c r="R252" i="19"/>
  <c r="AE207" i="19"/>
  <c r="AA193" i="19"/>
  <c r="AF174" i="19"/>
  <c r="AG169" i="19"/>
  <c r="AE135" i="19"/>
  <c r="AG135" i="19" s="1"/>
  <c r="AG119" i="19"/>
  <c r="W1081" i="19"/>
  <c r="W1086" i="19" s="1"/>
  <c r="X93" i="19"/>
  <c r="Q1065" i="19"/>
  <c r="Q1070" i="19" s="1"/>
  <c r="Q11" i="19"/>
  <c r="AG554" i="19"/>
  <c r="AG553" i="19" s="1"/>
  <c r="AE553" i="19"/>
  <c r="AG457" i="19"/>
  <c r="AA125" i="19"/>
  <c r="AE126" i="19"/>
  <c r="AC16" i="19"/>
  <c r="P82" i="19"/>
  <c r="P1097" i="19"/>
  <c r="P1064" i="19"/>
  <c r="P978" i="19"/>
  <c r="P355" i="19"/>
  <c r="P73" i="19"/>
  <c r="Q10" i="19"/>
  <c r="Q97" i="19"/>
  <c r="AA75" i="19"/>
  <c r="AD16" i="19"/>
  <c r="W1065" i="19"/>
  <c r="W1070" i="19" s="1"/>
  <c r="W11" i="19"/>
  <c r="S82" i="19"/>
  <c r="S93" i="19"/>
  <c r="AB93" i="19" s="1"/>
  <c r="S156" i="19"/>
  <c r="AG103" i="19"/>
  <c r="Y97" i="19"/>
  <c r="AG85" i="19"/>
  <c r="AD64" i="19"/>
  <c r="AD68" i="19" s="1"/>
  <c r="AF24" i="19"/>
  <c r="AF64" i="19" s="1"/>
  <c r="AF68" i="19" s="1"/>
  <c r="P138" i="19"/>
  <c r="Y86" i="19"/>
  <c r="Y93" i="19" s="1"/>
  <c r="AE197" i="19"/>
  <c r="AA101" i="19"/>
  <c r="Q86" i="19"/>
  <c r="O1098" i="19" l="1"/>
  <c r="AA11" i="19"/>
  <c r="O17" i="19"/>
  <c r="AG1014" i="19"/>
  <c r="X1098" i="19"/>
  <c r="AD11" i="19"/>
  <c r="X17" i="19"/>
  <c r="AG1085" i="19"/>
  <c r="AF140" i="19"/>
  <c r="AF137" i="19"/>
  <c r="AF1014" i="19"/>
  <c r="AF1016" i="19" s="1"/>
  <c r="AF356" i="19"/>
  <c r="Y15" i="19"/>
  <c r="Y21" i="19"/>
  <c r="Z14" i="19"/>
  <c r="AD17" i="19"/>
  <c r="AF16" i="19"/>
  <c r="Q1098" i="19"/>
  <c r="Q13" i="19"/>
  <c r="Q17" i="19"/>
  <c r="R280" i="19"/>
  <c r="R281" i="19" s="1"/>
  <c r="R277" i="19"/>
  <c r="AD303" i="19"/>
  <c r="AD291" i="19"/>
  <c r="S1067" i="19"/>
  <c r="S107" i="19"/>
  <c r="S96" i="19"/>
  <c r="S14" i="19"/>
  <c r="AA159" i="19"/>
  <c r="AE160" i="19"/>
  <c r="AB1107" i="19"/>
  <c r="AC202" i="19"/>
  <c r="AF216" i="19"/>
  <c r="AF202" i="19" s="1"/>
  <c r="Z864" i="19"/>
  <c r="Y863" i="19"/>
  <c r="AD851" i="19"/>
  <c r="Z850" i="19"/>
  <c r="AG347" i="19"/>
  <c r="AG328" i="19"/>
  <c r="AC280" i="19"/>
  <c r="AC281" i="19" s="1"/>
  <c r="AC277" i="19"/>
  <c r="AC1014" i="19"/>
  <c r="AC1016" i="19" s="1"/>
  <c r="AC356" i="19"/>
  <c r="AG330" i="19"/>
  <c r="AE345" i="19"/>
  <c r="AE326" i="19"/>
  <c r="O1107" i="19"/>
  <c r="AD836" i="19"/>
  <c r="Z833" i="19"/>
  <c r="AB276" i="19"/>
  <c r="AB252" i="19"/>
  <c r="R1068" i="19"/>
  <c r="AB1067" i="19"/>
  <c r="R1074" i="19"/>
  <c r="AE134" i="19"/>
  <c r="AF160" i="19"/>
  <c r="AF159" i="19" s="1"/>
  <c r="AD159" i="19"/>
  <c r="AD604" i="19"/>
  <c r="AD596" i="19" s="1"/>
  <c r="T1098" i="19"/>
  <c r="Z1074" i="19"/>
  <c r="Z1068" i="19"/>
  <c r="W1074" i="19"/>
  <c r="W1068" i="19"/>
  <c r="P1075" i="19"/>
  <c r="P1078" i="19"/>
  <c r="Q93" i="19"/>
  <c r="AA93" i="19" s="1"/>
  <c r="AE93" i="19" s="1"/>
  <c r="Q82" i="19"/>
  <c r="AG456" i="19"/>
  <c r="AG142" i="19"/>
  <c r="V1098" i="19"/>
  <c r="AG143" i="19"/>
  <c r="AE139" i="19"/>
  <c r="AE421" i="19"/>
  <c r="AE420" i="19" s="1"/>
  <c r="S54" i="19"/>
  <c r="AB54" i="19" s="1"/>
  <c r="AB55" i="19"/>
  <c r="AG1016" i="19"/>
  <c r="R343" i="19"/>
  <c r="R350" i="19"/>
  <c r="R351" i="19" s="1"/>
  <c r="AF345" i="19"/>
  <c r="AF326" i="19"/>
  <c r="Y829" i="19"/>
  <c r="X828" i="19"/>
  <c r="X768" i="19"/>
  <c r="X767" i="19" s="1"/>
  <c r="Z861" i="19"/>
  <c r="Y770" i="19"/>
  <c r="Y869" i="19"/>
  <c r="Z870" i="19"/>
  <c r="AG986" i="19"/>
  <c r="AG980" i="19"/>
  <c r="AE1103" i="19"/>
  <c r="AG18" i="19"/>
  <c r="AG1103" i="19" s="1"/>
  <c r="AG290" i="19"/>
  <c r="Y808" i="19"/>
  <c r="X777" i="19"/>
  <c r="AE323" i="19"/>
  <c r="AC191" i="19"/>
  <c r="U280" i="19"/>
  <c r="U281" i="19" s="1"/>
  <c r="U277" i="19"/>
  <c r="AD824" i="19"/>
  <c r="AF824" i="19" s="1"/>
  <c r="AG824" i="19" s="1"/>
  <c r="Z793" i="19"/>
  <c r="AD793" i="19" s="1"/>
  <c r="AF793" i="19" s="1"/>
  <c r="AG793" i="19" s="1"/>
  <c r="Y775" i="19"/>
  <c r="Z806" i="19"/>
  <c r="Y959" i="19"/>
  <c r="Y947" i="19" s="1"/>
  <c r="Z962" i="19"/>
  <c r="Z1098" i="19"/>
  <c r="AE59" i="19"/>
  <c r="AE63" i="19" s="1"/>
  <c r="AG23" i="19"/>
  <c r="AG59" i="19" s="1"/>
  <c r="AG63" i="19" s="1"/>
  <c r="AG218" i="19"/>
  <c r="AG204" i="19" s="1"/>
  <c r="AE204" i="19"/>
  <c r="AC1081" i="19"/>
  <c r="AC1086" i="19" s="1"/>
  <c r="Q190" i="19"/>
  <c r="Q223" i="19"/>
  <c r="Q1083" i="19"/>
  <c r="V343" i="19"/>
  <c r="V350" i="19"/>
  <c r="V351" i="19" s="1"/>
  <c r="AC97" i="19"/>
  <c r="AE141" i="19"/>
  <c r="AG145" i="19"/>
  <c r="AG141" i="19" s="1"/>
  <c r="AD138" i="19"/>
  <c r="AD151" i="19"/>
  <c r="AA98" i="19"/>
  <c r="AE101" i="19"/>
  <c r="AA95" i="19"/>
  <c r="W1098" i="19"/>
  <c r="W1107" i="19" s="1"/>
  <c r="W13" i="19"/>
  <c r="AD93" i="19"/>
  <c r="AG207" i="19"/>
  <c r="AG193" i="19" s="1"/>
  <c r="AE193" i="19"/>
  <c r="AF292" i="19"/>
  <c r="AF305" i="19"/>
  <c r="AF290" i="19"/>
  <c r="Z343" i="19"/>
  <c r="Z350" i="19"/>
  <c r="Z351" i="19" s="1"/>
  <c r="U93" i="19"/>
  <c r="AC93" i="19" s="1"/>
  <c r="AC86" i="19"/>
  <c r="V152" i="19"/>
  <c r="V155" i="19"/>
  <c r="V156" i="19" s="1"/>
  <c r="V189" i="19"/>
  <c r="P304" i="19"/>
  <c r="P309" i="19"/>
  <c r="P310" i="19" s="1"/>
  <c r="AF293" i="19"/>
  <c r="AF306" i="19"/>
  <c r="AG421" i="19"/>
  <c r="AG420" i="19" s="1"/>
  <c r="AE373" i="19"/>
  <c r="AG561" i="19"/>
  <c r="AG732" i="19"/>
  <c r="AG731" i="19" s="1"/>
  <c r="AG476" i="19"/>
  <c r="AE396" i="19"/>
  <c r="AD213" i="19"/>
  <c r="X199" i="19"/>
  <c r="X212" i="19"/>
  <c r="AG625" i="19"/>
  <c r="AG623" i="19" s="1"/>
  <c r="AC797" i="19"/>
  <c r="Y82" i="19"/>
  <c r="U350" i="19"/>
  <c r="U351" i="19" s="1"/>
  <c r="U343" i="19"/>
  <c r="AC827" i="19"/>
  <c r="AC350" i="19"/>
  <c r="AC351" i="19" s="1"/>
  <c r="AC343" i="19"/>
  <c r="AG301" i="19"/>
  <c r="AG300" i="19" s="1"/>
  <c r="AE300" i="19"/>
  <c r="AE536" i="19"/>
  <c r="AE499" i="19"/>
  <c r="AA1024" i="19"/>
  <c r="O1025" i="19"/>
  <c r="AA1025" i="19" s="1"/>
  <c r="AE1025" i="19" s="1"/>
  <c r="AG1025" i="19" s="1"/>
  <c r="O54" i="19"/>
  <c r="AA54" i="19" s="1"/>
  <c r="AE54" i="19" s="1"/>
  <c r="AA55" i="19"/>
  <c r="Z818" i="19"/>
  <c r="Y787" i="19"/>
  <c r="T17" i="19"/>
  <c r="U1065" i="19"/>
  <c r="U11" i="19"/>
  <c r="P223" i="19"/>
  <c r="P190" i="19"/>
  <c r="P14" i="19"/>
  <c r="P1083" i="19"/>
  <c r="AG258" i="19"/>
  <c r="AE303" i="19"/>
  <c r="AE291" i="19"/>
  <c r="X1081" i="19"/>
  <c r="AA191" i="19"/>
  <c r="AE205" i="19"/>
  <c r="W223" i="19"/>
  <c r="W190" i="19"/>
  <c r="Y350" i="19"/>
  <c r="Y351" i="19" s="1"/>
  <c r="Y343" i="19"/>
  <c r="T223" i="19"/>
  <c r="T190" i="19"/>
  <c r="T14" i="19"/>
  <c r="T1083" i="19"/>
  <c r="S1065" i="19"/>
  <c r="S1070" i="19" s="1"/>
  <c r="S11" i="19"/>
  <c r="O111" i="19"/>
  <c r="O112" i="19" s="1"/>
  <c r="O108" i="19"/>
  <c r="AG208" i="19"/>
  <c r="AG194" i="19" s="1"/>
  <c r="AE194" i="19"/>
  <c r="AA276" i="19"/>
  <c r="AA252" i="19"/>
  <c r="T350" i="19"/>
  <c r="T351" i="19" s="1"/>
  <c r="T343" i="19"/>
  <c r="AB140" i="19"/>
  <c r="AE144" i="19"/>
  <c r="AE137" i="19" s="1"/>
  <c r="AD215" i="19"/>
  <c r="X201" i="19"/>
  <c r="AE390" i="19"/>
  <c r="AE440" i="19"/>
  <c r="AG643" i="19"/>
  <c r="AG642" i="19" s="1"/>
  <c r="AG671" i="19"/>
  <c r="AG670" i="19" s="1"/>
  <c r="AF727" i="19"/>
  <c r="AF726" i="19" s="1"/>
  <c r="AF1108" i="19" s="1"/>
  <c r="AF1106" i="19" s="1"/>
  <c r="AD726" i="19"/>
  <c r="AD1108" i="19" s="1"/>
  <c r="AD1106" i="19" s="1"/>
  <c r="AB216" i="19"/>
  <c r="R202" i="19"/>
  <c r="Y774" i="19"/>
  <c r="Z805" i="19"/>
  <c r="AC781" i="19"/>
  <c r="AC778" i="19" s="1"/>
  <c r="W778" i="19"/>
  <c r="X844" i="19"/>
  <c r="Z816" i="19"/>
  <c r="Y785" i="19"/>
  <c r="R1070" i="19"/>
  <c r="V134" i="19"/>
  <c r="AC134" i="19" s="1"/>
  <c r="AF134" i="19" s="1"/>
  <c r="V125" i="19"/>
  <c r="AG441" i="19"/>
  <c r="AG440" i="19" s="1"/>
  <c r="AF567" i="19"/>
  <c r="AG631" i="19"/>
  <c r="AG629" i="19" s="1"/>
  <c r="Z821" i="19"/>
  <c r="Y790" i="19"/>
  <c r="AF887" i="19"/>
  <c r="AF97" i="19"/>
  <c r="AB1081" i="19"/>
  <c r="AB1086" i="19" s="1"/>
  <c r="R1086" i="19"/>
  <c r="AE585" i="19"/>
  <c r="AF217" i="19"/>
  <c r="AF203" i="19" s="1"/>
  <c r="AD203" i="19"/>
  <c r="Z859" i="19"/>
  <c r="Y858" i="19"/>
  <c r="Y857" i="19" s="1"/>
  <c r="Z860" i="19"/>
  <c r="Y769" i="19"/>
  <c r="AE1102" i="19"/>
  <c r="AG19" i="19"/>
  <c r="AG1102" i="19" s="1"/>
  <c r="Y1098" i="19"/>
  <c r="Y17" i="19"/>
  <c r="Y13" i="19"/>
  <c r="Z125" i="19"/>
  <c r="Q304" i="19"/>
  <c r="Q309" i="19"/>
  <c r="Q310" i="19" s="1"/>
  <c r="Z189" i="19"/>
  <c r="AD98" i="19"/>
  <c r="AF101" i="19"/>
  <c r="AF98" i="19" s="1"/>
  <c r="AF390" i="19"/>
  <c r="AF389" i="19" s="1"/>
  <c r="AG579" i="19"/>
  <c r="AB350" i="19"/>
  <c r="AB351" i="19" s="1"/>
  <c r="AB343" i="19"/>
  <c r="AC1067" i="19"/>
  <c r="U1068" i="19"/>
  <c r="U1074" i="19"/>
  <c r="AA350" i="19"/>
  <c r="AA351" i="19" s="1"/>
  <c r="AA343" i="19"/>
  <c r="AE95" i="19"/>
  <c r="AG100" i="19"/>
  <c r="AE97" i="19"/>
  <c r="Y839" i="19"/>
  <c r="Z840" i="19"/>
  <c r="Y779" i="19"/>
  <c r="AE414" i="19"/>
  <c r="Y822" i="19"/>
  <c r="X791" i="19"/>
  <c r="X789" i="19" s="1"/>
  <c r="AG742" i="19"/>
  <c r="AG741" i="19" s="1"/>
  <c r="AE741" i="19"/>
  <c r="U155" i="19"/>
  <c r="U156" i="19" s="1"/>
  <c r="U152" i="19"/>
  <c r="Q350" i="19"/>
  <c r="Q351" i="19" s="1"/>
  <c r="Q343" i="19"/>
  <c r="AF347" i="19"/>
  <c r="AF328" i="19"/>
  <c r="AG344" i="19"/>
  <c r="AG325" i="19"/>
  <c r="AC140" i="19"/>
  <c r="AC137" i="19"/>
  <c r="AG380" i="19"/>
  <c r="AG379" i="19" s="1"/>
  <c r="AG495" i="19"/>
  <c r="AB551" i="19"/>
  <c r="S223" i="19"/>
  <c r="S190" i="19"/>
  <c r="S1083" i="19"/>
  <c r="AE471" i="19"/>
  <c r="AE521" i="19"/>
  <c r="AE520" i="19" s="1"/>
  <c r="AC788" i="19"/>
  <c r="AC783" i="19" s="1"/>
  <c r="W783" i="19"/>
  <c r="Y1107" i="19"/>
  <c r="AG16" i="19"/>
  <c r="Y108" i="19"/>
  <c r="Y111" i="19"/>
  <c r="Y112" i="19" s="1"/>
  <c r="V280" i="19"/>
  <c r="V281" i="19" s="1"/>
  <c r="V277" i="19"/>
  <c r="AD276" i="19"/>
  <c r="AD252" i="19"/>
  <c r="AD560" i="19"/>
  <c r="AD552" i="19" s="1"/>
  <c r="AC82" i="19"/>
  <c r="AA1081" i="19"/>
  <c r="O1086" i="19"/>
  <c r="AB138" i="19"/>
  <c r="AB151" i="19"/>
  <c r="AC96" i="19"/>
  <c r="AC107" i="19"/>
  <c r="AG209" i="19"/>
  <c r="AG195" i="19" s="1"/>
  <c r="AE195" i="19"/>
  <c r="AC291" i="19"/>
  <c r="AC303" i="19"/>
  <c r="X350" i="19"/>
  <c r="X351" i="19" s="1"/>
  <c r="X343" i="19"/>
  <c r="AB1024" i="19"/>
  <c r="R1025" i="19"/>
  <c r="AB1025" i="19" s="1"/>
  <c r="AE75" i="19"/>
  <c r="AA74" i="19"/>
  <c r="AA97" i="19"/>
  <c r="AE99" i="19"/>
  <c r="AG102" i="19"/>
  <c r="AG99" i="19" s="1"/>
  <c r="AF205" i="19"/>
  <c r="AD191" i="19"/>
  <c r="U304" i="19"/>
  <c r="U309" i="19"/>
  <c r="U310" i="19" s="1"/>
  <c r="AF126" i="19"/>
  <c r="AF125" i="19" s="1"/>
  <c r="AE561" i="19"/>
  <c r="Y804" i="19"/>
  <c r="X803" i="19"/>
  <c r="X773" i="19"/>
  <c r="X772" i="19" s="1"/>
  <c r="Z815" i="19"/>
  <c r="Y814" i="19"/>
  <c r="Y784" i="19"/>
  <c r="Y783" i="19" s="1"/>
  <c r="AG285" i="19"/>
  <c r="AE284" i="19"/>
  <c r="T1075" i="19"/>
  <c r="T1078" i="19"/>
  <c r="R1098" i="19"/>
  <c r="AB11" i="19"/>
  <c r="AB1098" i="19" s="1"/>
  <c r="W1084" i="19"/>
  <c r="W1090" i="19"/>
  <c r="Y190" i="19"/>
  <c r="Y223" i="19"/>
  <c r="Y1083" i="19"/>
  <c r="AG314" i="19"/>
  <c r="AG313" i="19" s="1"/>
  <c r="AE313" i="19"/>
  <c r="AE215" i="19"/>
  <c r="AA201" i="19"/>
  <c r="Z1083" i="19"/>
  <c r="Z151" i="19"/>
  <c r="Z138" i="19"/>
  <c r="AB127" i="19"/>
  <c r="AE127" i="19" s="1"/>
  <c r="R134" i="19"/>
  <c r="AB134" i="19" s="1"/>
  <c r="AE671" i="19"/>
  <c r="AE670" i="19" s="1"/>
  <c r="AE643" i="19"/>
  <c r="AE642" i="19" s="1"/>
  <c r="X54" i="19"/>
  <c r="AD54" i="19" s="1"/>
  <c r="AF54" i="19" s="1"/>
  <c r="AD55" i="19"/>
  <c r="AA203" i="19"/>
  <c r="AE217" i="19"/>
  <c r="X809" i="19"/>
  <c r="X781" i="19"/>
  <c r="X778" i="19" s="1"/>
  <c r="Y812" i="19"/>
  <c r="AF1085" i="19"/>
  <c r="AE276" i="19"/>
  <c r="AG472" i="19"/>
  <c r="AG471" i="19" s="1"/>
  <c r="AG521" i="19"/>
  <c r="AG520" i="19" s="1"/>
  <c r="X820" i="19"/>
  <c r="AD107" i="19"/>
  <c r="AD96" i="19"/>
  <c r="X857" i="19"/>
  <c r="AF197" i="19"/>
  <c r="AG211" i="19"/>
  <c r="AG197" i="19" s="1"/>
  <c r="AA303" i="19"/>
  <c r="AA291" i="19"/>
  <c r="W21" i="19"/>
  <c r="W15" i="19"/>
  <c r="AF83" i="19"/>
  <c r="Q1097" i="19"/>
  <c r="Q1064" i="19"/>
  <c r="Q978" i="19"/>
  <c r="Q355" i="19"/>
  <c r="Q73" i="19"/>
  <c r="R10" i="19"/>
  <c r="AD86" i="19"/>
  <c r="AD324" i="19"/>
  <c r="AD342" i="19"/>
  <c r="AG414" i="19"/>
  <c r="AE1110" i="19"/>
  <c r="AG20" i="19"/>
  <c r="AG1110" i="19" s="1"/>
  <c r="AA138" i="19"/>
  <c r="AA151" i="19"/>
  <c r="AG286" i="19"/>
  <c r="AG331" i="19"/>
  <c r="AE346" i="19"/>
  <c r="AE327" i="19"/>
  <c r="AG373" i="19"/>
  <c r="AG356" i="19" s="1"/>
  <c r="AG396" i="19"/>
  <c r="AG575" i="19"/>
  <c r="AG573" i="19" s="1"/>
  <c r="AC773" i="19"/>
  <c r="AC772" i="19" s="1"/>
  <c r="W772" i="19"/>
  <c r="X783" i="19"/>
  <c r="Z843" i="19"/>
  <c r="Y782" i="19"/>
  <c r="AE1069" i="19"/>
  <c r="AF323" i="19"/>
  <c r="AB82" i="19"/>
  <c r="AE83" i="19"/>
  <c r="R152" i="19"/>
  <c r="R155" i="19"/>
  <c r="R156" i="19" s="1"/>
  <c r="W767" i="19"/>
  <c r="AC768" i="19"/>
  <c r="AC767" i="19" s="1"/>
  <c r="AC766" i="19" s="1"/>
  <c r="W152" i="19"/>
  <c r="W155" i="19"/>
  <c r="W156" i="19" s="1"/>
  <c r="AG206" i="19"/>
  <c r="AG192" i="19" s="1"/>
  <c r="AE192" i="19"/>
  <c r="AG536" i="19"/>
  <c r="AG499" i="19"/>
  <c r="AC791" i="19"/>
  <c r="AC789" i="19" s="1"/>
  <c r="W789" i="19"/>
  <c r="AA726" i="19"/>
  <c r="AA1108" i="19" s="1"/>
  <c r="AA1106" i="19" s="1"/>
  <c r="AE727" i="19"/>
  <c r="AG981" i="19"/>
  <c r="AG989" i="19"/>
  <c r="P1098" i="19"/>
  <c r="P1107" i="19" s="1"/>
  <c r="P17" i="19"/>
  <c r="Q1067" i="19"/>
  <c r="Q14" i="19"/>
  <c r="Q96" i="19"/>
  <c r="Q107" i="19"/>
  <c r="AG167" i="19"/>
  <c r="Z280" i="19"/>
  <c r="Z281" i="19" s="1"/>
  <c r="Z277" i="19"/>
  <c r="AG116" i="19"/>
  <c r="AG115" i="19" s="1"/>
  <c r="AE115" i="19"/>
  <c r="AE305" i="19"/>
  <c r="Y304" i="19"/>
  <c r="Y309" i="19"/>
  <c r="Y310" i="19" s="1"/>
  <c r="R111" i="19"/>
  <c r="R112" i="19" s="1"/>
  <c r="R108" i="19"/>
  <c r="AD127" i="19"/>
  <c r="AF127" i="19" s="1"/>
  <c r="AB191" i="19"/>
  <c r="X1074" i="19"/>
  <c r="X1068" i="19"/>
  <c r="AD1067" i="19"/>
  <c r="O1074" i="19"/>
  <c r="O1068" i="19"/>
  <c r="AG232" i="19"/>
  <c r="AG231" i="19" s="1"/>
  <c r="AE231" i="19"/>
  <c r="AE252" i="19" s="1"/>
  <c r="AG266" i="19"/>
  <c r="AG257" i="19" s="1"/>
  <c r="AE257" i="19"/>
  <c r="AD1014" i="19"/>
  <c r="AD1016" i="19" s="1"/>
  <c r="AD356" i="19"/>
  <c r="AE364" i="19"/>
  <c r="AE363" i="19" s="1"/>
  <c r="AE357" i="19" s="1"/>
  <c r="R1107" i="19"/>
  <c r="AG390" i="19"/>
  <c r="AG389" i="19" s="1"/>
  <c r="AE495" i="19"/>
  <c r="X1107" i="19"/>
  <c r="AG567" i="19"/>
  <c r="AF617" i="19"/>
  <c r="AG619" i="19"/>
  <c r="AG617" i="19" s="1"/>
  <c r="AG604" i="19" s="1"/>
  <c r="AG596" i="19" s="1"/>
  <c r="O199" i="19"/>
  <c r="O212" i="19"/>
  <c r="AA213" i="19"/>
  <c r="W54" i="19"/>
  <c r="AC54" i="19" s="1"/>
  <c r="AC55" i="19"/>
  <c r="AG737" i="19"/>
  <c r="AG736" i="19" s="1"/>
  <c r="AE736" i="19"/>
  <c r="Z847" i="19"/>
  <c r="Y844" i="19"/>
  <c r="Z807" i="19"/>
  <c r="Y776" i="19"/>
  <c r="AF845" i="19"/>
  <c r="AG1018" i="19"/>
  <c r="AG251" i="19"/>
  <c r="T1107" i="19"/>
  <c r="U212" i="19"/>
  <c r="U200" i="19"/>
  <c r="AC214" i="19"/>
  <c r="AC857" i="19"/>
  <c r="AG887" i="19"/>
  <c r="AA1065" i="19"/>
  <c r="O1070" i="19"/>
  <c r="R17" i="19"/>
  <c r="AG24" i="19"/>
  <c r="AG64" i="19" s="1"/>
  <c r="AG68" i="19" s="1"/>
  <c r="AD1065" i="19"/>
  <c r="X1070" i="19"/>
  <c r="Y1068" i="19"/>
  <c r="Y1074" i="19"/>
  <c r="AF253" i="19"/>
  <c r="AF251" i="19"/>
  <c r="AG175" i="19"/>
  <c r="AG174" i="19" s="1"/>
  <c r="AE174" i="19"/>
  <c r="AG585" i="19"/>
  <c r="AF560" i="19"/>
  <c r="AF552" i="19" s="1"/>
  <c r="AF604" i="19"/>
  <c r="AF596" i="19" s="1"/>
  <c r="Z817" i="19"/>
  <c r="Y786" i="19"/>
  <c r="AA86" i="19"/>
  <c r="V1067" i="19"/>
  <c r="V107" i="19"/>
  <c r="V96" i="19"/>
  <c r="Z111" i="19"/>
  <c r="Z112" i="19" s="1"/>
  <c r="Z108" i="19"/>
  <c r="AE306" i="19"/>
  <c r="AG295" i="19"/>
  <c r="AE293" i="19"/>
  <c r="W111" i="19"/>
  <c r="W112" i="19" s="1"/>
  <c r="W108" i="19"/>
  <c r="AB214" i="19"/>
  <c r="R212" i="19"/>
  <c r="R200" i="19"/>
  <c r="AE579" i="19"/>
  <c r="V17" i="19"/>
  <c r="P1068" i="19"/>
  <c r="U108" i="19"/>
  <c r="U111" i="19"/>
  <c r="U112" i="19" s="1"/>
  <c r="AB96" i="19"/>
  <c r="AB107" i="19"/>
  <c r="AE138" i="19" l="1"/>
  <c r="AE151" i="19"/>
  <c r="AG127" i="19"/>
  <c r="AE125" i="19"/>
  <c r="AF252" i="19"/>
  <c r="AF276" i="19"/>
  <c r="AD807" i="19"/>
  <c r="AF807" i="19" s="1"/>
  <c r="AG807" i="19" s="1"/>
  <c r="Z776" i="19"/>
  <c r="AD776" i="19" s="1"/>
  <c r="AF776" i="19" s="1"/>
  <c r="AG776" i="19" s="1"/>
  <c r="O198" i="19"/>
  <c r="AA212" i="19"/>
  <c r="O189" i="19"/>
  <c r="O1078" i="19"/>
  <c r="O1075" i="19"/>
  <c r="Q1068" i="19"/>
  <c r="Q1074" i="19"/>
  <c r="AA1074" i="19" s="1"/>
  <c r="AG83" i="19"/>
  <c r="AF86" i="19"/>
  <c r="AF82" i="19" s="1"/>
  <c r="AD82" i="19"/>
  <c r="Y1090" i="19"/>
  <c r="Y1084" i="19"/>
  <c r="X797" i="19"/>
  <c r="AD280" i="19"/>
  <c r="AD281" i="19" s="1"/>
  <c r="AD277" i="19"/>
  <c r="S227" i="19"/>
  <c r="S228" i="19" s="1"/>
  <c r="S224" i="19"/>
  <c r="AB202" i="19"/>
  <c r="AE216" i="19"/>
  <c r="W227" i="19"/>
  <c r="W228" i="19" s="1"/>
  <c r="W224" i="19"/>
  <c r="P1090" i="19"/>
  <c r="P1084" i="19"/>
  <c r="AB125" i="19"/>
  <c r="V190" i="19"/>
  <c r="V223" i="19"/>
  <c r="V1083" i="19"/>
  <c r="AF93" i="19"/>
  <c r="AG93" i="19" s="1"/>
  <c r="AD152" i="19"/>
  <c r="AD155" i="19"/>
  <c r="AD156" i="19" s="1"/>
  <c r="Q224" i="19"/>
  <c r="Q227" i="19"/>
  <c r="Q228" i="19" s="1"/>
  <c r="Z1107" i="19"/>
  <c r="V1107" i="19"/>
  <c r="W1078" i="19"/>
  <c r="W1075" i="19"/>
  <c r="AD864" i="19"/>
  <c r="Z863" i="19"/>
  <c r="AC200" i="19"/>
  <c r="AF214" i="19"/>
  <c r="AF200" i="19" s="1"/>
  <c r="AG845" i="19"/>
  <c r="AD1068" i="19"/>
  <c r="AF1067" i="19"/>
  <c r="W25" i="19"/>
  <c r="W22" i="19"/>
  <c r="AD111" i="19"/>
  <c r="AD112" i="19" s="1"/>
  <c r="AD108" i="19"/>
  <c r="AE201" i="19"/>
  <c r="Y224" i="19"/>
  <c r="Y227" i="19"/>
  <c r="Y228" i="19" s="1"/>
  <c r="Y803" i="19"/>
  <c r="Y773" i="19"/>
  <c r="Y772" i="19" s="1"/>
  <c r="Z804" i="19"/>
  <c r="AB155" i="19"/>
  <c r="AB156" i="19" s="1"/>
  <c r="AB152" i="19"/>
  <c r="AD860" i="19"/>
  <c r="AF860" i="19" s="1"/>
  <c r="AG860" i="19" s="1"/>
  <c r="Z769" i="19"/>
  <c r="AD769" i="19" s="1"/>
  <c r="AF769" i="19" s="1"/>
  <c r="AG769" i="19" s="1"/>
  <c r="Y789" i="19"/>
  <c r="Z774" i="19"/>
  <c r="AD774" i="19" s="1"/>
  <c r="AF774" i="19" s="1"/>
  <c r="AG774" i="19" s="1"/>
  <c r="AD805" i="19"/>
  <c r="AF805" i="19" s="1"/>
  <c r="AG805" i="19" s="1"/>
  <c r="T1090" i="19"/>
  <c r="T1084" i="19"/>
  <c r="P21" i="19"/>
  <c r="P15" i="19"/>
  <c r="AE1024" i="19"/>
  <c r="AG1024" i="19" s="1"/>
  <c r="AF213" i="19"/>
  <c r="AF199" i="19" s="1"/>
  <c r="AD199" i="19"/>
  <c r="AA107" i="19"/>
  <c r="AA96" i="19"/>
  <c r="AD962" i="19"/>
  <c r="Z959" i="19"/>
  <c r="Z947" i="19" s="1"/>
  <c r="X766" i="19"/>
  <c r="AB277" i="19"/>
  <c r="AB280" i="19"/>
  <c r="AB281" i="19" s="1"/>
  <c r="AD309" i="19"/>
  <c r="AD310" i="19" s="1"/>
  <c r="AD304" i="19"/>
  <c r="Q1101" i="19"/>
  <c r="Q1099" i="19" s="1"/>
  <c r="Q1100" i="19" s="1"/>
  <c r="Q1038" i="19"/>
  <c r="Z15" i="19"/>
  <c r="Z21" i="19"/>
  <c r="AA1098" i="19"/>
  <c r="AE11" i="19"/>
  <c r="AA17" i="19"/>
  <c r="AB108" i="19"/>
  <c r="AB111" i="19"/>
  <c r="AB112" i="19" s="1"/>
  <c r="AB212" i="19"/>
  <c r="R198" i="19"/>
  <c r="R189" i="19"/>
  <c r="V1068" i="19"/>
  <c r="V1074" i="19"/>
  <c r="AD817" i="19"/>
  <c r="AF817" i="19" s="1"/>
  <c r="AG817" i="19" s="1"/>
  <c r="Z786" i="19"/>
  <c r="AD786" i="19" s="1"/>
  <c r="AF786" i="19" s="1"/>
  <c r="AG786" i="19" s="1"/>
  <c r="AF1065" i="19"/>
  <c r="AF1070" i="19" s="1"/>
  <c r="AD1070" i="19"/>
  <c r="AA1070" i="19"/>
  <c r="AG253" i="19"/>
  <c r="AD847" i="19"/>
  <c r="Z844" i="19"/>
  <c r="P13" i="19"/>
  <c r="AG727" i="19"/>
  <c r="AG726" i="19" s="1"/>
  <c r="AG1108" i="19" s="1"/>
  <c r="AG1106" i="19" s="1"/>
  <c r="AE726" i="19"/>
  <c r="AE1108" i="19" s="1"/>
  <c r="AE1106" i="19" s="1"/>
  <c r="AF342" i="19"/>
  <c r="AF324" i="19"/>
  <c r="AD343" i="19"/>
  <c r="AD350" i="19"/>
  <c r="AD351" i="19" s="1"/>
  <c r="AG126" i="19"/>
  <c r="Y809" i="19"/>
  <c r="Y781" i="19"/>
  <c r="Z812" i="19"/>
  <c r="Z152" i="19"/>
  <c r="Z155" i="19"/>
  <c r="Z156" i="19" s="1"/>
  <c r="AD815" i="19"/>
  <c r="Z814" i="19"/>
  <c r="Z784" i="19"/>
  <c r="AE560" i="19"/>
  <c r="AE552" i="19" s="1"/>
  <c r="AE551" i="19" s="1"/>
  <c r="AE74" i="19"/>
  <c r="AG75" i="19"/>
  <c r="AG74" i="19" s="1"/>
  <c r="AD551" i="19"/>
  <c r="S1084" i="19"/>
  <c r="S1090" i="19"/>
  <c r="Z822" i="19"/>
  <c r="Y791" i="19"/>
  <c r="Y778" i="19"/>
  <c r="AG97" i="19"/>
  <c r="U1078" i="19"/>
  <c r="U1075" i="19"/>
  <c r="AC1074" i="19"/>
  <c r="AF95" i="19"/>
  <c r="Z790" i="19"/>
  <c r="AD821" i="19"/>
  <c r="Z820" i="19"/>
  <c r="AE389" i="19"/>
  <c r="AA280" i="19"/>
  <c r="AA281" i="19" s="1"/>
  <c r="AA277" i="19"/>
  <c r="T21" i="19"/>
  <c r="T15" i="19"/>
  <c r="AG205" i="19"/>
  <c r="AE191" i="19"/>
  <c r="AE304" i="19"/>
  <c r="AE309" i="19"/>
  <c r="AE310" i="19" s="1"/>
  <c r="AC1065" i="19"/>
  <c r="AC1070" i="19" s="1"/>
  <c r="U1070" i="19"/>
  <c r="AE55" i="19"/>
  <c r="AG55" i="19" s="1"/>
  <c r="AG101" i="19"/>
  <c r="AG98" i="19" s="1"/>
  <c r="AE98" i="19"/>
  <c r="AE324" i="19"/>
  <c r="AE342" i="19"/>
  <c r="AG305" i="19"/>
  <c r="X827" i="19"/>
  <c r="AG139" i="19"/>
  <c r="Z1078" i="19"/>
  <c r="Z1075" i="19"/>
  <c r="AG326" i="19"/>
  <c r="AG345" i="19"/>
  <c r="AD850" i="19"/>
  <c r="AF851" i="19"/>
  <c r="AE159" i="19"/>
  <c r="AG160" i="19"/>
  <c r="AG159" i="19" s="1"/>
  <c r="S111" i="19"/>
  <c r="S112" i="19" s="1"/>
  <c r="S108" i="19"/>
  <c r="Q1104" i="19"/>
  <c r="Q1107" i="19"/>
  <c r="Y22" i="19"/>
  <c r="Y25" i="19"/>
  <c r="AF138" i="19"/>
  <c r="AF151" i="19"/>
  <c r="AF551" i="19"/>
  <c r="R1097" i="19"/>
  <c r="R1064" i="19"/>
  <c r="R978" i="19"/>
  <c r="R355" i="19"/>
  <c r="R73" i="19"/>
  <c r="S10" i="19"/>
  <c r="AE1081" i="19"/>
  <c r="AA1086" i="19"/>
  <c r="AC1068" i="19"/>
  <c r="AF215" i="19"/>
  <c r="AF201" i="19" s="1"/>
  <c r="AD201" i="19"/>
  <c r="T227" i="19"/>
  <c r="T228" i="19" s="1"/>
  <c r="T224" i="19"/>
  <c r="AD1081" i="19"/>
  <c r="X1086" i="19"/>
  <c r="Y777" i="19"/>
  <c r="Z808" i="19"/>
  <c r="AD861" i="19"/>
  <c r="AF861" i="19" s="1"/>
  <c r="AG861" i="19" s="1"/>
  <c r="Z770" i="19"/>
  <c r="AD770" i="19" s="1"/>
  <c r="AF770" i="19" s="1"/>
  <c r="AG770" i="19" s="1"/>
  <c r="AG134" i="19"/>
  <c r="S21" i="19"/>
  <c r="S15" i="19"/>
  <c r="V111" i="19"/>
  <c r="V112" i="19" s="1"/>
  <c r="V108" i="19"/>
  <c r="Q108" i="19"/>
  <c r="Q111" i="19"/>
  <c r="Q112" i="19" s="1"/>
  <c r="W766" i="19"/>
  <c r="AD843" i="19"/>
  <c r="AF843" i="19" s="1"/>
  <c r="AG843" i="19" s="1"/>
  <c r="Z782" i="19"/>
  <c r="AD782" i="19" s="1"/>
  <c r="AF782" i="19" s="1"/>
  <c r="AG782" i="19" s="1"/>
  <c r="AA155" i="19"/>
  <c r="AA156" i="19" s="1"/>
  <c r="AA152" i="19"/>
  <c r="AG217" i="19"/>
  <c r="AG203" i="19" s="1"/>
  <c r="AE203" i="19"/>
  <c r="AF191" i="19"/>
  <c r="AG144" i="19"/>
  <c r="AG140" i="19" s="1"/>
  <c r="AE140" i="19"/>
  <c r="U1098" i="19"/>
  <c r="AC11" i="19"/>
  <c r="U17" i="19"/>
  <c r="AD818" i="19"/>
  <c r="AF818" i="19" s="1"/>
  <c r="AG818" i="19" s="1"/>
  <c r="Z787" i="19"/>
  <c r="AD787" i="19" s="1"/>
  <c r="AF787" i="19" s="1"/>
  <c r="AG787" i="19" s="1"/>
  <c r="AG560" i="19"/>
  <c r="AG552" i="19" s="1"/>
  <c r="AG551" i="19" s="1"/>
  <c r="AG303" i="19"/>
  <c r="Z869" i="19"/>
  <c r="AD870" i="19"/>
  <c r="R1078" i="19"/>
  <c r="R1075" i="19"/>
  <c r="AB200" i="19"/>
  <c r="AE214" i="19"/>
  <c r="AG293" i="19"/>
  <c r="AG306" i="19"/>
  <c r="V14" i="19"/>
  <c r="AE86" i="19"/>
  <c r="AE82" i="19" s="1"/>
  <c r="AA82" i="19"/>
  <c r="Y1078" i="19"/>
  <c r="Y1075" i="19"/>
  <c r="AC212" i="19"/>
  <c r="U198" i="19"/>
  <c r="U189" i="19"/>
  <c r="AG276" i="19"/>
  <c r="AG252" i="19"/>
  <c r="AA199" i="19"/>
  <c r="AE213" i="19"/>
  <c r="AE1014" i="19"/>
  <c r="AE1016" i="19" s="1"/>
  <c r="AE356" i="19"/>
  <c r="AA1067" i="19"/>
  <c r="X1075" i="19"/>
  <c r="AD1074" i="19"/>
  <c r="X1078" i="19"/>
  <c r="Q15" i="19"/>
  <c r="Q21" i="19"/>
  <c r="AG1069" i="19"/>
  <c r="AG346" i="19"/>
  <c r="AG327" i="19"/>
  <c r="AA304" i="19"/>
  <c r="AA309" i="19"/>
  <c r="AA310" i="19" s="1"/>
  <c r="AE280" i="19"/>
  <c r="AE281" i="19" s="1"/>
  <c r="AE277" i="19"/>
  <c r="AF55" i="19"/>
  <c r="Z1084" i="19"/>
  <c r="Z1090" i="19"/>
  <c r="W1094" i="19"/>
  <c r="W1091" i="19"/>
  <c r="AG284" i="19"/>
  <c r="AG291" i="19" s="1"/>
  <c r="AD125" i="19"/>
  <c r="AC304" i="19"/>
  <c r="AC309" i="19"/>
  <c r="AC310" i="19" s="1"/>
  <c r="AC108" i="19"/>
  <c r="AC111" i="19"/>
  <c r="AC112" i="19" s="1"/>
  <c r="AC151" i="19"/>
  <c r="AC138" i="19"/>
  <c r="AG323" i="19"/>
  <c r="Z839" i="19"/>
  <c r="Z779" i="19"/>
  <c r="AD840" i="19"/>
  <c r="AE107" i="19"/>
  <c r="AE96" i="19"/>
  <c r="Z190" i="19"/>
  <c r="Z223" i="19"/>
  <c r="Y1101" i="19"/>
  <c r="Y1099" i="19" s="1"/>
  <c r="Y1100" i="19" s="1"/>
  <c r="Y1038" i="19"/>
  <c r="AD859" i="19"/>
  <c r="Z858" i="19"/>
  <c r="Z857" i="19" s="1"/>
  <c r="AB17" i="19"/>
  <c r="Y820" i="19"/>
  <c r="AD816" i="19"/>
  <c r="AF816" i="19" s="1"/>
  <c r="AG816" i="19" s="1"/>
  <c r="Z785" i="19"/>
  <c r="AD785" i="19" s="1"/>
  <c r="AF785" i="19" s="1"/>
  <c r="AG785" i="19" s="1"/>
  <c r="S1098" i="19"/>
  <c r="S13" i="19"/>
  <c r="S17" i="19"/>
  <c r="P227" i="19"/>
  <c r="P228" i="19" s="1"/>
  <c r="P224" i="19"/>
  <c r="AG54" i="19"/>
  <c r="AB1065" i="19"/>
  <c r="AB1070" i="19" s="1"/>
  <c r="X198" i="19"/>
  <c r="AD212" i="19"/>
  <c r="X189" i="19"/>
  <c r="AF303" i="19"/>
  <c r="AF291" i="19"/>
  <c r="W1101" i="19"/>
  <c r="W1099" i="19" s="1"/>
  <c r="W1100" i="19" s="1"/>
  <c r="W1038" i="19"/>
  <c r="Q1090" i="19"/>
  <c r="Q1084" i="19"/>
  <c r="Z13" i="19"/>
  <c r="AD806" i="19"/>
  <c r="AF806" i="19" s="1"/>
  <c r="AG806" i="19" s="1"/>
  <c r="Z775" i="19"/>
  <c r="AD775" i="19" s="1"/>
  <c r="AF775" i="19" s="1"/>
  <c r="AG775" i="19" s="1"/>
  <c r="AG292" i="19"/>
  <c r="AG979" i="19"/>
  <c r="Y828" i="19"/>
  <c r="Y827" i="19" s="1"/>
  <c r="Z829" i="19"/>
  <c r="Y768" i="19"/>
  <c r="Y767" i="19" s="1"/>
  <c r="Y766" i="19" s="1"/>
  <c r="T13" i="19"/>
  <c r="AF836" i="19"/>
  <c r="AD833" i="19"/>
  <c r="S1074" i="19"/>
  <c r="S1068" i="19"/>
  <c r="AD1098" i="19"/>
  <c r="AD1107" i="19" s="1"/>
  <c r="AF11" i="19"/>
  <c r="AF1098" i="19" s="1"/>
  <c r="AA1075" i="19" l="1"/>
  <c r="AF840" i="19"/>
  <c r="AD839" i="19"/>
  <c r="V15" i="19"/>
  <c r="V21" i="19"/>
  <c r="V13" i="19"/>
  <c r="AF870" i="19"/>
  <c r="AD869" i="19"/>
  <c r="S25" i="19"/>
  <c r="S22" i="19"/>
  <c r="AD808" i="19"/>
  <c r="AF808" i="19" s="1"/>
  <c r="AG808" i="19" s="1"/>
  <c r="Z777" i="19"/>
  <c r="AD777" i="19" s="1"/>
  <c r="AF777" i="19" s="1"/>
  <c r="AG777" i="19" s="1"/>
  <c r="AF1081" i="19"/>
  <c r="AF1086" i="19" s="1"/>
  <c r="AD1086" i="19"/>
  <c r="Q1113" i="19"/>
  <c r="Q1114" i="19" s="1"/>
  <c r="Q1105" i="19"/>
  <c r="Q1111" i="19" s="1"/>
  <c r="Q1112" i="19" s="1"/>
  <c r="AF304" i="19"/>
  <c r="AF309" i="19"/>
  <c r="AF310" i="19" s="1"/>
  <c r="Z778" i="19"/>
  <c r="AD779" i="19"/>
  <c r="U190" i="19"/>
  <c r="U223" i="19"/>
  <c r="U1083" i="19"/>
  <c r="U14" i="19"/>
  <c r="AD790" i="19"/>
  <c r="R190" i="19"/>
  <c r="R223" i="19"/>
  <c r="R14" i="19"/>
  <c r="R1083" i="19"/>
  <c r="T1094" i="19"/>
  <c r="T1091" i="19"/>
  <c r="Y797" i="19"/>
  <c r="AG215" i="19"/>
  <c r="AG201" i="19" s="1"/>
  <c r="AG82" i="19"/>
  <c r="AA198" i="19"/>
  <c r="AE212" i="19"/>
  <c r="AA189" i="19"/>
  <c r="AF17" i="19"/>
  <c r="AG836" i="19"/>
  <c r="AG833" i="19" s="1"/>
  <c r="AF833" i="19"/>
  <c r="X223" i="19"/>
  <c r="X190" i="19"/>
  <c r="X1083" i="19"/>
  <c r="X14" i="19"/>
  <c r="S1101" i="19"/>
  <c r="S1099" i="19" s="1"/>
  <c r="S1100" i="19" s="1"/>
  <c r="S1038" i="19"/>
  <c r="AA1107" i="19"/>
  <c r="AE1067" i="19"/>
  <c r="AA1068" i="19"/>
  <c r="U1107" i="19"/>
  <c r="W1104" i="19"/>
  <c r="AF96" i="19"/>
  <c r="AF107" i="19"/>
  <c r="AG95" i="19"/>
  <c r="Z791" i="19"/>
  <c r="AD791" i="19" s="1"/>
  <c r="AF791" i="19" s="1"/>
  <c r="AG791" i="19" s="1"/>
  <c r="AD822" i="19"/>
  <c r="AF822" i="19" s="1"/>
  <c r="AG822" i="19" s="1"/>
  <c r="Z809" i="19"/>
  <c r="AD812" i="19"/>
  <c r="Z781" i="19"/>
  <c r="AD781" i="19" s="1"/>
  <c r="AF781" i="19" s="1"/>
  <c r="AG781" i="19" s="1"/>
  <c r="AG125" i="19"/>
  <c r="AF350" i="19"/>
  <c r="AF351" i="19" s="1"/>
  <c r="AF343" i="19"/>
  <c r="AE1065" i="19"/>
  <c r="Z25" i="19"/>
  <c r="Z22" i="19"/>
  <c r="AA111" i="19"/>
  <c r="AA112" i="19" s="1"/>
  <c r="AA108" i="19"/>
  <c r="AF1068" i="19"/>
  <c r="V1084" i="19"/>
  <c r="V1090" i="19"/>
  <c r="AG216" i="19"/>
  <c r="AG202" i="19" s="1"/>
  <c r="AE202" i="19"/>
  <c r="Y1094" i="19"/>
  <c r="Y1091" i="19"/>
  <c r="AE152" i="19"/>
  <c r="AE155" i="19"/>
  <c r="AE156" i="19" s="1"/>
  <c r="S1078" i="19"/>
  <c r="S1075" i="19"/>
  <c r="Z227" i="19"/>
  <c r="Z228" i="19" s="1"/>
  <c r="Z224" i="19"/>
  <c r="AD1075" i="19"/>
  <c r="AF1074" i="19"/>
  <c r="AF1075" i="19" s="1"/>
  <c r="AG280" i="19"/>
  <c r="AG281" i="19" s="1"/>
  <c r="AG277" i="19"/>
  <c r="S1097" i="19"/>
  <c r="S978" i="19"/>
  <c r="S1064" i="19"/>
  <c r="S355" i="19"/>
  <c r="T10" i="19"/>
  <c r="S73" i="19"/>
  <c r="AG137" i="19"/>
  <c r="AE350" i="19"/>
  <c r="AE351" i="19" s="1"/>
  <c r="AE343" i="19"/>
  <c r="AF821" i="19"/>
  <c r="AD820" i="19"/>
  <c r="AF962" i="19"/>
  <c r="AD959" i="19"/>
  <c r="AD947" i="19" s="1"/>
  <c r="O223" i="19"/>
  <c r="O190" i="19"/>
  <c r="O1083" i="19"/>
  <c r="O14" i="19"/>
  <c r="Z828" i="19"/>
  <c r="Z827" i="19" s="1"/>
  <c r="Z768" i="19"/>
  <c r="AD829" i="19"/>
  <c r="Q1094" i="19"/>
  <c r="Q1091" i="19"/>
  <c r="AD858" i="19"/>
  <c r="AF859" i="19"/>
  <c r="AC155" i="19"/>
  <c r="AC156" i="19" s="1"/>
  <c r="AC152" i="19"/>
  <c r="Q22" i="19"/>
  <c r="Q25" i="19"/>
  <c r="AG213" i="19"/>
  <c r="AG199" i="19" s="1"/>
  <c r="AE199" i="19"/>
  <c r="AB1074" i="19"/>
  <c r="AB1075" i="19" s="1"/>
  <c r="AC1098" i="19"/>
  <c r="AC17" i="19"/>
  <c r="Y30" i="19"/>
  <c r="Y26" i="19"/>
  <c r="AG851" i="19"/>
  <c r="AG850" i="19" s="1"/>
  <c r="AF850" i="19"/>
  <c r="AB1068" i="19"/>
  <c r="T25" i="19"/>
  <c r="T22" i="19"/>
  <c r="AF1107" i="19"/>
  <c r="AC1078" i="19"/>
  <c r="Z783" i="19"/>
  <c r="AD784" i="19"/>
  <c r="P1101" i="19"/>
  <c r="P1099" i="19" s="1"/>
  <c r="P1038" i="19"/>
  <c r="W30" i="19"/>
  <c r="W26" i="19"/>
  <c r="AF864" i="19"/>
  <c r="AD863" i="19"/>
  <c r="AF277" i="19"/>
  <c r="AF280" i="19"/>
  <c r="AF281" i="19" s="1"/>
  <c r="T1101" i="19"/>
  <c r="T1099" i="19" s="1"/>
  <c r="T1038" i="19"/>
  <c r="Z1101" i="19"/>
  <c r="Z1099" i="19" s="1"/>
  <c r="Z1038" i="19"/>
  <c r="AF212" i="19"/>
  <c r="AD198" i="19"/>
  <c r="AD189" i="19"/>
  <c r="S1107" i="19"/>
  <c r="AE111" i="19"/>
  <c r="AE112" i="19" s="1"/>
  <c r="AE108" i="19"/>
  <c r="AG342" i="19"/>
  <c r="AG324" i="19"/>
  <c r="Z1094" i="19"/>
  <c r="Z1091" i="19"/>
  <c r="AD1078" i="19"/>
  <c r="AC198" i="19"/>
  <c r="AC189" i="19"/>
  <c r="AG86" i="19"/>
  <c r="AG214" i="19"/>
  <c r="AG200" i="19" s="1"/>
  <c r="AE200" i="19"/>
  <c r="AB1078" i="19"/>
  <c r="AG304" i="19"/>
  <c r="AG309" i="19"/>
  <c r="AG310" i="19" s="1"/>
  <c r="AG1081" i="19"/>
  <c r="AG1086" i="19" s="1"/>
  <c r="AE1086" i="19"/>
  <c r="AF155" i="19"/>
  <c r="AF156" i="19" s="1"/>
  <c r="AF152" i="19"/>
  <c r="AG191" i="19"/>
  <c r="AC1075" i="19"/>
  <c r="S1091" i="19"/>
  <c r="S1094" i="19"/>
  <c r="AD814" i="19"/>
  <c r="AF815" i="19"/>
  <c r="AE1107" i="19"/>
  <c r="AF847" i="19"/>
  <c r="AD844" i="19"/>
  <c r="V1078" i="19"/>
  <c r="V1075" i="19"/>
  <c r="AB198" i="19"/>
  <c r="AB189" i="19"/>
  <c r="AE1098" i="19"/>
  <c r="AG11" i="19"/>
  <c r="AE17" i="19"/>
  <c r="P25" i="19"/>
  <c r="P22" i="19"/>
  <c r="Y1104" i="19"/>
  <c r="Z803" i="19"/>
  <c r="Z797" i="19" s="1"/>
  <c r="AD804" i="19"/>
  <c r="Z773" i="19"/>
  <c r="V227" i="19"/>
  <c r="V228" i="19" s="1"/>
  <c r="V224" i="19"/>
  <c r="P1094" i="19"/>
  <c r="P1091" i="19"/>
  <c r="Q1078" i="19"/>
  <c r="AA1078" i="19" s="1"/>
  <c r="AE1078" i="19" s="1"/>
  <c r="Q1075" i="19"/>
  <c r="AG847" i="19" l="1"/>
  <c r="AG844" i="19" s="1"/>
  <c r="AF844" i="19"/>
  <c r="AC190" i="19"/>
  <c r="AC223" i="19"/>
  <c r="AG151" i="19"/>
  <c r="AG138" i="19"/>
  <c r="AF108" i="19"/>
  <c r="AF111" i="19"/>
  <c r="AF112" i="19" s="1"/>
  <c r="AC14" i="19"/>
  <c r="U15" i="19"/>
  <c r="U21" i="19"/>
  <c r="U13" i="19"/>
  <c r="Y1105" i="19"/>
  <c r="Y1111" i="19" s="1"/>
  <c r="Y1112" i="19" s="1"/>
  <c r="Y1113" i="19"/>
  <c r="Y1114" i="19" s="1"/>
  <c r="T1100" i="19"/>
  <c r="T1104" i="19"/>
  <c r="AF863" i="19"/>
  <c r="AG864" i="19"/>
  <c r="AG863" i="19" s="1"/>
  <c r="AG821" i="19"/>
  <c r="AG820" i="19" s="1"/>
  <c r="AF820" i="19"/>
  <c r="Z30" i="19"/>
  <c r="Z26" i="19"/>
  <c r="X227" i="19"/>
  <c r="X228" i="19" s="1"/>
  <c r="X224" i="19"/>
  <c r="U1090" i="19"/>
  <c r="AC1083" i="19"/>
  <c r="AC1084" i="19" s="1"/>
  <c r="U1084" i="19"/>
  <c r="AG840" i="19"/>
  <c r="AG839" i="19" s="1"/>
  <c r="AF839" i="19"/>
  <c r="Z772" i="19"/>
  <c r="AD773" i="19"/>
  <c r="AF1078" i="19"/>
  <c r="AG1078" i="19" s="1"/>
  <c r="AG350" i="19"/>
  <c r="AG351" i="19" s="1"/>
  <c r="AG343" i="19"/>
  <c r="S1104" i="19"/>
  <c r="AF784" i="19"/>
  <c r="AD783" i="19"/>
  <c r="AC1107" i="19"/>
  <c r="Q30" i="19"/>
  <c r="Q26" i="19"/>
  <c r="AG859" i="19"/>
  <c r="AG858" i="19" s="1"/>
  <c r="AG857" i="19" s="1"/>
  <c r="AF858" i="19"/>
  <c r="AF829" i="19"/>
  <c r="AD828" i="19"/>
  <c r="AD827" i="19" s="1"/>
  <c r="O21" i="19"/>
  <c r="AA14" i="19"/>
  <c r="O15" i="19"/>
  <c r="O13" i="19"/>
  <c r="T1097" i="19"/>
  <c r="T1064" i="19"/>
  <c r="T978" i="19"/>
  <c r="T73" i="19"/>
  <c r="U10" i="19"/>
  <c r="T355" i="19"/>
  <c r="AG1065" i="19"/>
  <c r="AG1070" i="19" s="1"/>
  <c r="AE1070" i="19"/>
  <c r="W1113" i="19"/>
  <c r="W1114" i="19" s="1"/>
  <c r="W1105" i="19"/>
  <c r="W1111" i="19" s="1"/>
  <c r="W1112" i="19" s="1"/>
  <c r="AG1067" i="19"/>
  <c r="AG1068" i="19" s="1"/>
  <c r="AE1068" i="19"/>
  <c r="X21" i="19"/>
  <c r="X15" i="19"/>
  <c r="AD14" i="19"/>
  <c r="AD15" i="19" s="1"/>
  <c r="X13" i="19"/>
  <c r="AG212" i="19"/>
  <c r="AE198" i="19"/>
  <c r="AE189" i="19"/>
  <c r="R1084" i="19"/>
  <c r="AB1083" i="19"/>
  <c r="AB1084" i="19" s="1"/>
  <c r="R1090" i="19"/>
  <c r="Z789" i="19"/>
  <c r="U224" i="19"/>
  <c r="U227" i="19"/>
  <c r="U228" i="19" s="1"/>
  <c r="S30" i="19"/>
  <c r="S26" i="19"/>
  <c r="V25" i="19"/>
  <c r="V22" i="19"/>
  <c r="Y31" i="19"/>
  <c r="Y32" i="19" s="1"/>
  <c r="Y33" i="19" s="1"/>
  <c r="R227" i="19"/>
  <c r="R228" i="19" s="1"/>
  <c r="R224" i="19"/>
  <c r="AD778" i="19"/>
  <c r="AF779" i="19"/>
  <c r="AG870" i="19"/>
  <c r="AG869" i="19" s="1"/>
  <c r="AF869" i="19"/>
  <c r="AG1098" i="19"/>
  <c r="AG17" i="19"/>
  <c r="AF198" i="19"/>
  <c r="AF189" i="19"/>
  <c r="P1100" i="19"/>
  <c r="P1104" i="19"/>
  <c r="O227" i="19"/>
  <c r="O228" i="19" s="1"/>
  <c r="O224" i="19"/>
  <c r="AA223" i="19"/>
  <c r="AA190" i="19"/>
  <c r="V1101" i="19"/>
  <c r="V1099" i="19" s="1"/>
  <c r="V1038" i="19"/>
  <c r="AF804" i="19"/>
  <c r="AD803" i="19"/>
  <c r="P30" i="19"/>
  <c r="P26" i="19"/>
  <c r="AB223" i="19"/>
  <c r="AB190" i="19"/>
  <c r="AG815" i="19"/>
  <c r="AG814" i="19" s="1"/>
  <c r="AF814" i="19"/>
  <c r="AD190" i="19"/>
  <c r="AD223" i="19"/>
  <c r="Z1100" i="19"/>
  <c r="Z1104" i="19"/>
  <c r="W31" i="19"/>
  <c r="W32" i="19" s="1"/>
  <c r="W33" i="19" s="1"/>
  <c r="T30" i="19"/>
  <c r="T26" i="19"/>
  <c r="AD857" i="19"/>
  <c r="Z767" i="19"/>
  <c r="Z766" i="19" s="1"/>
  <c r="AD768" i="19"/>
  <c r="O1084" i="19"/>
  <c r="O1090" i="19"/>
  <c r="AA1083" i="19"/>
  <c r="AG962" i="19"/>
  <c r="AG959" i="19" s="1"/>
  <c r="AG947" i="19" s="1"/>
  <c r="AF959" i="19"/>
  <c r="AF947" i="19" s="1"/>
  <c r="V1094" i="19"/>
  <c r="V1091" i="19"/>
  <c r="AF812" i="19"/>
  <c r="AD809" i="19"/>
  <c r="AG96" i="19"/>
  <c r="AG107" i="19"/>
  <c r="AD1083" i="19"/>
  <c r="X1090" i="19"/>
  <c r="X1084" i="19"/>
  <c r="R15" i="19"/>
  <c r="AB14" i="19"/>
  <c r="AB15" i="19" s="1"/>
  <c r="R21" i="19"/>
  <c r="R13" i="19"/>
  <c r="AF790" i="19"/>
  <c r="AD789" i="19"/>
  <c r="AE1074" i="19"/>
  <c r="U22" i="19" l="1"/>
  <c r="AC21" i="19"/>
  <c r="AC22" i="19" s="1"/>
  <c r="U25" i="19"/>
  <c r="AD1084" i="19"/>
  <c r="AF1083" i="19"/>
  <c r="AF1084" i="19" s="1"/>
  <c r="AG812" i="19"/>
  <c r="AG809" i="19" s="1"/>
  <c r="AF809" i="19"/>
  <c r="AF768" i="19"/>
  <c r="AD767" i="19"/>
  <c r="T31" i="19"/>
  <c r="T32" i="19" s="1"/>
  <c r="T33" i="19" s="1"/>
  <c r="P32" i="19"/>
  <c r="P33" i="19" s="1"/>
  <c r="P31" i="19"/>
  <c r="V1100" i="19"/>
  <c r="V1104" i="19"/>
  <c r="V30" i="19"/>
  <c r="V26" i="19"/>
  <c r="X1101" i="19"/>
  <c r="X1099" i="19" s="1"/>
  <c r="X1038" i="19"/>
  <c r="AD13" i="19"/>
  <c r="O1101" i="19"/>
  <c r="O1099" i="19" s="1"/>
  <c r="O1038" i="19"/>
  <c r="AA13" i="19"/>
  <c r="AE1075" i="19"/>
  <c r="AG1074" i="19"/>
  <c r="AG1075" i="19" s="1"/>
  <c r="Z1113" i="19"/>
  <c r="Z1114" i="19" s="1"/>
  <c r="Z1105" i="19"/>
  <c r="Z1111" i="19" s="1"/>
  <c r="Z1112" i="19" s="1"/>
  <c r="U1097" i="19"/>
  <c r="U1064" i="19"/>
  <c r="U978" i="19"/>
  <c r="U355" i="19"/>
  <c r="U73" i="19"/>
  <c r="V10" i="19"/>
  <c r="O25" i="19"/>
  <c r="AA21" i="19"/>
  <c r="O22" i="19"/>
  <c r="AG790" i="19"/>
  <c r="AG789" i="19" s="1"/>
  <c r="AF789" i="19"/>
  <c r="AG108" i="19"/>
  <c r="AG111" i="19"/>
  <c r="AG112" i="19" s="1"/>
  <c r="AA1084" i="19"/>
  <c r="AE1083" i="19"/>
  <c r="AD227" i="19"/>
  <c r="AD228" i="19" s="1"/>
  <c r="AD224" i="19"/>
  <c r="AD797" i="19"/>
  <c r="P1113" i="19"/>
  <c r="P1114" i="19" s="1"/>
  <c r="P1105" i="19"/>
  <c r="P1111" i="19" s="1"/>
  <c r="P1112" i="19" s="1"/>
  <c r="AG779" i="19"/>
  <c r="AG778" i="19" s="1"/>
  <c r="AF778" i="19"/>
  <c r="AE223" i="19"/>
  <c r="AE190" i="19"/>
  <c r="AG829" i="19"/>
  <c r="AG828" i="19" s="1"/>
  <c r="AG827" i="19" s="1"/>
  <c r="AF828" i="19"/>
  <c r="AF827" i="19" s="1"/>
  <c r="Q31" i="19"/>
  <c r="Q32" i="19"/>
  <c r="Q33" i="19" s="1"/>
  <c r="AF783" i="19"/>
  <c r="AG784" i="19"/>
  <c r="AG783" i="19" s="1"/>
  <c r="U1094" i="19"/>
  <c r="AC1094" i="19" s="1"/>
  <c r="AC1090" i="19"/>
  <c r="AC1091" i="19" s="1"/>
  <c r="U1091" i="19"/>
  <c r="Z31" i="19"/>
  <c r="Z32" i="19" s="1"/>
  <c r="Z33" i="19" s="1"/>
  <c r="AC15" i="19"/>
  <c r="AF14" i="19"/>
  <c r="AF15" i="19" s="1"/>
  <c r="AG155" i="19"/>
  <c r="AG156" i="19" s="1"/>
  <c r="AG152" i="19"/>
  <c r="AB21" i="19"/>
  <c r="AB22" i="19" s="1"/>
  <c r="R25" i="19"/>
  <c r="R22" i="19"/>
  <c r="X1094" i="19"/>
  <c r="AD1094" i="19" s="1"/>
  <c r="AF1094" i="19" s="1"/>
  <c r="X1091" i="19"/>
  <c r="AD1090" i="19"/>
  <c r="AF223" i="19"/>
  <c r="AF190" i="19"/>
  <c r="AG198" i="19"/>
  <c r="AG189" i="19"/>
  <c r="X25" i="19"/>
  <c r="X22" i="19"/>
  <c r="AD21" i="19"/>
  <c r="AF773" i="19"/>
  <c r="AD772" i="19"/>
  <c r="R1101" i="19"/>
  <c r="R1099" i="19" s="1"/>
  <c r="R1038" i="19"/>
  <c r="AB13" i="19"/>
  <c r="O1094" i="19"/>
  <c r="AA1094" i="19" s="1"/>
  <c r="AE1094" i="19" s="1"/>
  <c r="AG1094" i="19" s="1"/>
  <c r="AA1090" i="19"/>
  <c r="O1091" i="19"/>
  <c r="AB227" i="19"/>
  <c r="AB228" i="19" s="1"/>
  <c r="AB224" i="19"/>
  <c r="AG804" i="19"/>
  <c r="AG803" i="19" s="1"/>
  <c r="AG797" i="19" s="1"/>
  <c r="AF803" i="19"/>
  <c r="AF797" i="19" s="1"/>
  <c r="AA227" i="19"/>
  <c r="AA228" i="19" s="1"/>
  <c r="AA224" i="19"/>
  <c r="AG1107" i="19"/>
  <c r="S32" i="19"/>
  <c r="S33" i="19" s="1"/>
  <c r="S31" i="19"/>
  <c r="R1094" i="19"/>
  <c r="AB1094" i="19" s="1"/>
  <c r="R1091" i="19"/>
  <c r="AB1090" i="19"/>
  <c r="AB1091" i="19" s="1"/>
  <c r="AE14" i="19"/>
  <c r="AA15" i="19"/>
  <c r="AF857" i="19"/>
  <c r="S1113" i="19"/>
  <c r="S1114" i="19" s="1"/>
  <c r="S1105" i="19"/>
  <c r="S1111" i="19" s="1"/>
  <c r="S1112" i="19" s="1"/>
  <c r="T1113" i="19"/>
  <c r="T1114" i="19" s="1"/>
  <c r="T1105" i="19"/>
  <c r="T1111" i="19" s="1"/>
  <c r="T1112" i="19" s="1"/>
  <c r="U1101" i="19"/>
  <c r="U1099" i="19" s="1"/>
  <c r="U1038" i="19"/>
  <c r="AC13" i="19"/>
  <c r="AC224" i="19"/>
  <c r="AC227" i="19"/>
  <c r="AC228" i="19" s="1"/>
  <c r="AG773" i="19" l="1"/>
  <c r="AG772" i="19" s="1"/>
  <c r="AF772" i="19"/>
  <c r="AB25" i="19"/>
  <c r="AB26" i="19" s="1"/>
  <c r="R30" i="19"/>
  <c r="R26" i="19"/>
  <c r="AF21" i="19"/>
  <c r="AF22" i="19" s="1"/>
  <c r="AD22" i="19"/>
  <c r="AE21" i="19"/>
  <c r="AA22" i="19"/>
  <c r="AA1101" i="19"/>
  <c r="AA1099" i="19" s="1"/>
  <c r="AA1038" i="19"/>
  <c r="AE13" i="19"/>
  <c r="V1113" i="19"/>
  <c r="V1114" i="19" s="1"/>
  <c r="V1105" i="19"/>
  <c r="V1111" i="19" s="1"/>
  <c r="V1112" i="19" s="1"/>
  <c r="U30" i="19"/>
  <c r="U26" i="19"/>
  <c r="AC25" i="19"/>
  <c r="AC26" i="19" s="1"/>
  <c r="AB1101" i="19"/>
  <c r="AB1099" i="19" s="1"/>
  <c r="AB1038" i="19"/>
  <c r="AD1091" i="19"/>
  <c r="AF1090" i="19"/>
  <c r="AF1091" i="19" s="1"/>
  <c r="V31" i="19"/>
  <c r="V32" i="19" s="1"/>
  <c r="V33" i="19" s="1"/>
  <c r="AG768" i="19"/>
  <c r="AG767" i="19" s="1"/>
  <c r="AG766" i="19" s="1"/>
  <c r="AF767" i="19"/>
  <c r="AF766" i="19" s="1"/>
  <c r="AC1101" i="19"/>
  <c r="AC1099" i="19" s="1"/>
  <c r="AC1038" i="19"/>
  <c r="AE1090" i="19"/>
  <c r="AA1091" i="19"/>
  <c r="R1100" i="19"/>
  <c r="R1104" i="19"/>
  <c r="AE227" i="19"/>
  <c r="AE228" i="19" s="1"/>
  <c r="AE224" i="19"/>
  <c r="AE1084" i="19"/>
  <c r="AG1083" i="19"/>
  <c r="AG1084" i="19" s="1"/>
  <c r="AA25" i="19"/>
  <c r="O30" i="19"/>
  <c r="O26" i="19"/>
  <c r="X1100" i="19"/>
  <c r="X1104" i="19"/>
  <c r="U1100" i="19"/>
  <c r="U1104" i="19"/>
  <c r="AG190" i="19"/>
  <c r="AG223" i="19"/>
  <c r="AD1101" i="19"/>
  <c r="AD1099" i="19" s="1"/>
  <c r="AD1038" i="19"/>
  <c r="AF13" i="19"/>
  <c r="AG14" i="19"/>
  <c r="AG15" i="19" s="1"/>
  <c r="AE15" i="19"/>
  <c r="X30" i="19"/>
  <c r="X26" i="19"/>
  <c r="AD25" i="19"/>
  <c r="AF227" i="19"/>
  <c r="AF228" i="19" s="1"/>
  <c r="AF224" i="19"/>
  <c r="V1097" i="19"/>
  <c r="V1064" i="19"/>
  <c r="V978" i="19"/>
  <c r="V355" i="19"/>
  <c r="V73" i="19"/>
  <c r="W10" i="19"/>
  <c r="O1100" i="19"/>
  <c r="O1104" i="19"/>
  <c r="AD766" i="19"/>
  <c r="AG224" i="19" l="1"/>
  <c r="AG227" i="19"/>
  <c r="AG228" i="19" s="1"/>
  <c r="AE25" i="19"/>
  <c r="AA26" i="19"/>
  <c r="R31" i="19"/>
  <c r="AB31" i="19" s="1"/>
  <c r="R32" i="19"/>
  <c r="AB30" i="19"/>
  <c r="AF1101" i="19"/>
  <c r="AF1099" i="19" s="1"/>
  <c r="AF1038" i="19"/>
  <c r="R1113" i="19"/>
  <c r="R1114" i="19" s="1"/>
  <c r="R1105" i="19"/>
  <c r="R1111" i="19" s="1"/>
  <c r="R1112" i="19" s="1"/>
  <c r="AC30" i="19"/>
  <c r="U31" i="19"/>
  <c r="AC31" i="19" s="1"/>
  <c r="U32" i="19"/>
  <c r="AE1101" i="19"/>
  <c r="AE1099" i="19" s="1"/>
  <c r="AE1038" i="19"/>
  <c r="AG13" i="19"/>
  <c r="O1113" i="19"/>
  <c r="O1114" i="19" s="1"/>
  <c r="O1105" i="19"/>
  <c r="O1111" i="19" s="1"/>
  <c r="O1112" i="19" s="1"/>
  <c r="X32" i="19"/>
  <c r="X31" i="19"/>
  <c r="AD31" i="19" s="1"/>
  <c r="AF31" i="19" s="1"/>
  <c r="AD30" i="19"/>
  <c r="U1105" i="19"/>
  <c r="U1111" i="19" s="1"/>
  <c r="U1112" i="19" s="1"/>
  <c r="U1113" i="19"/>
  <c r="U1114" i="19" s="1"/>
  <c r="AC1100" i="19"/>
  <c r="AC1104" i="19"/>
  <c r="AB1100" i="19"/>
  <c r="AB1104" i="19"/>
  <c r="AA1100" i="19"/>
  <c r="AA1104" i="19"/>
  <c r="W1097" i="19"/>
  <c r="W1064" i="19"/>
  <c r="W978" i="19"/>
  <c r="W355" i="19"/>
  <c r="W73" i="19"/>
  <c r="X10" i="19"/>
  <c r="AF25" i="19"/>
  <c r="AF26" i="19" s="1"/>
  <c r="AD26" i="19"/>
  <c r="X1113" i="19"/>
  <c r="X1114" i="19" s="1"/>
  <c r="X1105" i="19"/>
  <c r="X1111" i="19" s="1"/>
  <c r="X1112" i="19" s="1"/>
  <c r="AG1090" i="19"/>
  <c r="AG1091" i="19" s="1"/>
  <c r="AE1091" i="19"/>
  <c r="AE22" i="19"/>
  <c r="AG21" i="19"/>
  <c r="AG22" i="19" s="1"/>
  <c r="AD1100" i="19"/>
  <c r="AD1104" i="19"/>
  <c r="O31" i="19"/>
  <c r="AA31" i="19" s="1"/>
  <c r="AE31" i="19" s="1"/>
  <c r="AG31" i="19" s="1"/>
  <c r="AA30" i="19"/>
  <c r="AE30" i="19" s="1"/>
  <c r="O32" i="19" l="1"/>
  <c r="AE1100" i="19"/>
  <c r="AE1104" i="19"/>
  <c r="AE26" i="19"/>
  <c r="AG25" i="19"/>
  <c r="AG26" i="19" s="1"/>
  <c r="AB1113" i="19"/>
  <c r="AB1114" i="19" s="1"/>
  <c r="AB1105" i="19"/>
  <c r="AB1111" i="19" s="1"/>
  <c r="AB1112" i="19" s="1"/>
  <c r="X33" i="19"/>
  <c r="AD32" i="19"/>
  <c r="AD1113" i="19"/>
  <c r="AD1114" i="19" s="1"/>
  <c r="AD1105" i="19"/>
  <c r="AD1111" i="19" s="1"/>
  <c r="AD1112" i="19" s="1"/>
  <c r="AA1113" i="19"/>
  <c r="AA1114" i="19" s="1"/>
  <c r="AA1105" i="19"/>
  <c r="AA1111" i="19" s="1"/>
  <c r="AA1112" i="19" s="1"/>
  <c r="AC1105" i="19"/>
  <c r="AC1111" i="19" s="1"/>
  <c r="AC1112" i="19" s="1"/>
  <c r="AC1113" i="19"/>
  <c r="AC1114" i="19" s="1"/>
  <c r="AF30" i="19"/>
  <c r="AG30" i="19" s="1"/>
  <c r="U33" i="19"/>
  <c r="AC32" i="19"/>
  <c r="AC33" i="19" s="1"/>
  <c r="AB32" i="19"/>
  <c r="AB33" i="19" s="1"/>
  <c r="R33" i="19"/>
  <c r="X1097" i="19"/>
  <c r="X1064" i="19"/>
  <c r="X978" i="19"/>
  <c r="X73" i="19"/>
  <c r="Y10" i="19"/>
  <c r="X355" i="19"/>
  <c r="AF1100" i="19"/>
  <c r="AF1104" i="19"/>
  <c r="AG1101" i="19"/>
  <c r="AG1099" i="19" s="1"/>
  <c r="AG1038" i="19"/>
  <c r="AF1113" i="19" l="1"/>
  <c r="AF1114" i="19" s="1"/>
  <c r="AF1105" i="19"/>
  <c r="AF1111" i="19" s="1"/>
  <c r="AF1112" i="19" s="1"/>
  <c r="AE1113" i="19"/>
  <c r="AE1114" i="19" s="1"/>
  <c r="AE1105" i="19"/>
  <c r="AE1111" i="19" s="1"/>
  <c r="AE1112" i="19" s="1"/>
  <c r="AG1100" i="19"/>
  <c r="AG1104" i="19"/>
  <c r="Y1097" i="19"/>
  <c r="Y1064" i="19"/>
  <c r="Y978" i="19"/>
  <c r="Y355" i="19"/>
  <c r="Y73" i="19"/>
  <c r="Z10" i="19"/>
  <c r="AF32" i="19"/>
  <c r="AF33" i="19" s="1"/>
  <c r="AD33" i="19"/>
  <c r="AA32" i="19"/>
  <c r="O33" i="19"/>
  <c r="Z1097" i="19" l="1"/>
  <c r="Z1064" i="19"/>
  <c r="Z978" i="19"/>
  <c r="Z355" i="19"/>
  <c r="Z73" i="19"/>
  <c r="AE32" i="19"/>
  <c r="AA33" i="19"/>
  <c r="AG1113" i="19"/>
  <c r="AG1114" i="19" s="1"/>
  <c r="AG1105" i="19"/>
  <c r="AG1111" i="19" s="1"/>
  <c r="AG1112" i="19" s="1"/>
  <c r="AE33" i="19" l="1"/>
  <c r="AG32" i="19"/>
  <c r="AG33" i="19" s="1"/>
  <c r="X985" i="2" l="1"/>
  <c r="X88" i="2" l="1"/>
  <c r="X716" i="2"/>
  <c r="X399" i="2"/>
  <c r="X49" i="2" l="1"/>
  <c r="X47" i="2"/>
  <c r="W129" i="2" l="1"/>
  <c r="W88" i="2"/>
  <c r="W75" i="2"/>
  <c r="W478" i="2"/>
  <c r="W399" i="2"/>
  <c r="AB49" i="2" l="1"/>
  <c r="AB47" i="2"/>
  <c r="AB42" i="2"/>
  <c r="V478" i="2" l="1"/>
  <c r="V88" i="2" l="1"/>
  <c r="V574" i="2" l="1"/>
  <c r="V399" i="2" l="1"/>
  <c r="AB981" i="2" l="1"/>
  <c r="AB982" i="2"/>
  <c r="AB705" i="2"/>
  <c r="AB678" i="2"/>
  <c r="AB576" i="2"/>
  <c r="AB574" i="2"/>
  <c r="AB572" i="2"/>
  <c r="AB571" i="2"/>
  <c r="AB570" i="2"/>
  <c r="AB566" i="2"/>
  <c r="AB565" i="2"/>
  <c r="AB564" i="2"/>
  <c r="AB528" i="2"/>
  <c r="AB527" i="2"/>
  <c r="AB526" i="2"/>
  <c r="AB525" i="2"/>
  <c r="AB524" i="2"/>
  <c r="AB486" i="2"/>
  <c r="AB484" i="2"/>
  <c r="AB483" i="2"/>
  <c r="AB482" i="2"/>
  <c r="AB463" i="2"/>
  <c r="AB462" i="2"/>
  <c r="AB410" i="2"/>
  <c r="AB408" i="2"/>
  <c r="AB406" i="2"/>
  <c r="AB403" i="2"/>
  <c r="AB402" i="2"/>
  <c r="AB395" i="2"/>
  <c r="AB394" i="2"/>
  <c r="AB367" i="2"/>
  <c r="AB366" i="2"/>
  <c r="AB361" i="2"/>
  <c r="AB349" i="2"/>
  <c r="AB348" i="2"/>
  <c r="AB336" i="2"/>
  <c r="AB335" i="2"/>
  <c r="AB334" i="2"/>
  <c r="AB226" i="2"/>
  <c r="AB225" i="2"/>
  <c r="AB222" i="2"/>
  <c r="AB221" i="2"/>
  <c r="AB220" i="2"/>
  <c r="AB154" i="2"/>
  <c r="AB153" i="2"/>
  <c r="AB150" i="2"/>
  <c r="AB149" i="2"/>
  <c r="AB148" i="2"/>
  <c r="AB110" i="2"/>
  <c r="AB109" i="2"/>
  <c r="AB104" i="2"/>
  <c r="AB128" i="2" l="1"/>
  <c r="U129" i="2"/>
  <c r="U88" i="2"/>
  <c r="U478" i="2"/>
  <c r="U399" i="2"/>
  <c r="T478" i="2" l="1"/>
  <c r="T447" i="2"/>
  <c r="AB87" i="2" l="1"/>
  <c r="T88" i="2"/>
  <c r="T399" i="2"/>
  <c r="T28" i="2" l="1"/>
  <c r="AB28" i="2" s="1"/>
  <c r="S106" i="2" l="1"/>
  <c r="S105" i="2"/>
  <c r="S399" i="2" l="1"/>
  <c r="S478" i="2"/>
  <c r="S423" i="2"/>
  <c r="K12" i="20" l="1"/>
  <c r="K9" i="20"/>
  <c r="S393" i="2" l="1"/>
  <c r="S366" i="2"/>
  <c r="S360" i="2"/>
  <c r="S474" i="2" l="1"/>
  <c r="S574" i="2"/>
  <c r="S417" i="2"/>
  <c r="S716" i="2"/>
  <c r="S443" i="2" l="1"/>
  <c r="S447" i="2"/>
  <c r="S376" i="2"/>
  <c r="S689" i="2"/>
  <c r="S532" i="2"/>
  <c r="R129" i="2" l="1"/>
  <c r="Q88" i="2"/>
  <c r="R88" i="2"/>
  <c r="R478" i="2" l="1"/>
  <c r="R423" i="2"/>
  <c r="R399" i="2"/>
  <c r="R474" i="2"/>
  <c r="R497" i="2"/>
  <c r="R417" i="2"/>
  <c r="R501" i="2" l="1"/>
  <c r="R393" i="2"/>
  <c r="R716" i="2"/>
  <c r="R689" i="2" l="1"/>
  <c r="R360" i="2"/>
  <c r="S97" i="12" l="1"/>
  <c r="R97" i="12"/>
  <c r="Q97" i="12"/>
  <c r="P97" i="12"/>
  <c r="O97" i="12"/>
  <c r="N97" i="12"/>
  <c r="M97" i="12"/>
  <c r="L97" i="12"/>
  <c r="K97" i="12"/>
  <c r="J97" i="12"/>
  <c r="I97" i="12"/>
  <c r="H97" i="12"/>
  <c r="I96" i="12"/>
  <c r="H96" i="12"/>
  <c r="S95" i="12"/>
  <c r="R95" i="12"/>
  <c r="Q95" i="12"/>
  <c r="P95" i="12"/>
  <c r="O95" i="12"/>
  <c r="N95" i="12"/>
  <c r="M95" i="12"/>
  <c r="L95" i="12"/>
  <c r="K95" i="12"/>
  <c r="J95" i="12"/>
  <c r="I95" i="12"/>
  <c r="H95" i="12"/>
  <c r="S94" i="12"/>
  <c r="R94" i="12"/>
  <c r="Q94" i="12"/>
  <c r="P94" i="12"/>
  <c r="O94" i="12"/>
  <c r="N94" i="12"/>
  <c r="M94" i="12"/>
  <c r="L94" i="12"/>
  <c r="K94" i="12"/>
  <c r="J94" i="12"/>
  <c r="I94" i="12"/>
  <c r="H94" i="12"/>
  <c r="I90" i="12"/>
  <c r="H90" i="12"/>
  <c r="I62" i="12" s="1"/>
  <c r="I89" i="12"/>
  <c r="J61" i="12" s="1"/>
  <c r="H89" i="12"/>
  <c r="S84" i="12"/>
  <c r="S98" i="12" s="1"/>
  <c r="R84" i="12"/>
  <c r="R98" i="12" s="1"/>
  <c r="Q84" i="12"/>
  <c r="Q98" i="12" s="1"/>
  <c r="P84" i="12"/>
  <c r="P98" i="12" s="1"/>
  <c r="O84" i="12"/>
  <c r="O98" i="12" s="1"/>
  <c r="N84" i="12"/>
  <c r="N98" i="12" s="1"/>
  <c r="M84" i="12"/>
  <c r="M98" i="12" s="1"/>
  <c r="L84" i="12"/>
  <c r="L98" i="12" s="1"/>
  <c r="K84" i="12"/>
  <c r="K98" i="12" s="1"/>
  <c r="J84" i="12"/>
  <c r="J98" i="12" s="1"/>
  <c r="I84" i="12"/>
  <c r="I98" i="12" s="1"/>
  <c r="I99" i="12" s="1"/>
  <c r="H84" i="12"/>
  <c r="H98" i="12" s="1"/>
  <c r="H99" i="12" s="1"/>
  <c r="S79" i="12"/>
  <c r="R79" i="12"/>
  <c r="Q79" i="12"/>
  <c r="P79" i="12"/>
  <c r="O79" i="12"/>
  <c r="N79" i="12"/>
  <c r="M79" i="12"/>
  <c r="L79" i="12"/>
  <c r="K79" i="12"/>
  <c r="J79" i="12"/>
  <c r="I79" i="12"/>
  <c r="H79" i="12"/>
  <c r="S77" i="12"/>
  <c r="R77" i="12"/>
  <c r="Q77" i="12"/>
  <c r="P77" i="12"/>
  <c r="O77" i="12"/>
  <c r="N77" i="12"/>
  <c r="M77" i="12"/>
  <c r="L77" i="12"/>
  <c r="K77" i="12"/>
  <c r="J77" i="12"/>
  <c r="I77" i="12"/>
  <c r="H77" i="12"/>
  <c r="S76" i="12"/>
  <c r="R76" i="12"/>
  <c r="Q76" i="12"/>
  <c r="P76" i="12"/>
  <c r="O76" i="12"/>
  <c r="N76" i="12"/>
  <c r="M76" i="12"/>
  <c r="L76" i="12"/>
  <c r="K76" i="12"/>
  <c r="J76" i="12"/>
  <c r="I76" i="12"/>
  <c r="H76" i="12"/>
  <c r="S74" i="12"/>
  <c r="R74" i="12"/>
  <c r="Q74" i="12"/>
  <c r="P74" i="12"/>
  <c r="O74" i="12"/>
  <c r="N74" i="12"/>
  <c r="M74" i="12"/>
  <c r="L74" i="12"/>
  <c r="K74" i="12"/>
  <c r="J74" i="12"/>
  <c r="I74" i="12"/>
  <c r="H74" i="12"/>
  <c r="S73" i="12"/>
  <c r="R73" i="12"/>
  <c r="Q73" i="12"/>
  <c r="P73" i="12"/>
  <c r="O73" i="12"/>
  <c r="N73" i="12"/>
  <c r="M73" i="12"/>
  <c r="L73" i="12"/>
  <c r="K73" i="12"/>
  <c r="J73" i="12"/>
  <c r="I73" i="12"/>
  <c r="H73" i="12"/>
  <c r="S71" i="12"/>
  <c r="R71" i="12"/>
  <c r="Q71" i="12"/>
  <c r="Q70" i="12" s="1"/>
  <c r="P71" i="12"/>
  <c r="P70" i="12" s="1"/>
  <c r="O71" i="12"/>
  <c r="O70" i="12" s="1"/>
  <c r="N71" i="12"/>
  <c r="N70" i="12" s="1"/>
  <c r="M71" i="12"/>
  <c r="M70" i="12" s="1"/>
  <c r="L71" i="12"/>
  <c r="L70" i="12" s="1"/>
  <c r="K71" i="12"/>
  <c r="J71" i="12"/>
  <c r="I71" i="12"/>
  <c r="I70" i="12" s="1"/>
  <c r="H71" i="12"/>
  <c r="H70" i="12" s="1"/>
  <c r="S70" i="12"/>
  <c r="R70" i="12"/>
  <c r="K70" i="12"/>
  <c r="J70" i="12"/>
  <c r="M66" i="12"/>
  <c r="K66" i="12"/>
  <c r="I66" i="12"/>
  <c r="H66" i="12"/>
  <c r="S65" i="12"/>
  <c r="R65" i="12"/>
  <c r="Q65" i="12"/>
  <c r="P65" i="12"/>
  <c r="O65" i="12"/>
  <c r="N65" i="12"/>
  <c r="M65" i="12"/>
  <c r="L65" i="12"/>
  <c r="K65" i="12"/>
  <c r="J65" i="12"/>
  <c r="I65" i="12"/>
  <c r="H65" i="12"/>
  <c r="J62" i="12"/>
  <c r="I61" i="12"/>
  <c r="H60" i="12"/>
  <c r="S58" i="12"/>
  <c r="R58" i="12"/>
  <c r="Q58" i="12"/>
  <c r="P58" i="12"/>
  <c r="O58" i="12"/>
  <c r="N58" i="12"/>
  <c r="M58" i="12"/>
  <c r="L58" i="12"/>
  <c r="K58" i="12"/>
  <c r="J58" i="12"/>
  <c r="I58" i="12"/>
  <c r="H58" i="12"/>
  <c r="W49" i="12"/>
  <c r="V49" i="12"/>
  <c r="U49" i="12"/>
  <c r="T49" i="12"/>
  <c r="X49" i="12" s="1"/>
  <c r="W48" i="12"/>
  <c r="V48" i="12"/>
  <c r="U48" i="12"/>
  <c r="T48" i="12"/>
  <c r="Y47" i="12"/>
  <c r="W47" i="12"/>
  <c r="V47" i="12"/>
  <c r="U47" i="12"/>
  <c r="T47" i="12"/>
  <c r="X47" i="12" s="1"/>
  <c r="Z47" i="12" s="1"/>
  <c r="W46" i="12"/>
  <c r="V46" i="12"/>
  <c r="U46" i="12"/>
  <c r="T46" i="12"/>
  <c r="X46" i="12" s="1"/>
  <c r="W45" i="12"/>
  <c r="V45" i="12"/>
  <c r="U45" i="12"/>
  <c r="T45" i="12"/>
  <c r="X45" i="12" s="1"/>
  <c r="W44" i="12"/>
  <c r="V44" i="12"/>
  <c r="U44" i="12"/>
  <c r="T44" i="12"/>
  <c r="Y43" i="12"/>
  <c r="W43" i="12"/>
  <c r="V43" i="12"/>
  <c r="U43" i="12"/>
  <c r="T43" i="12"/>
  <c r="Z41" i="12"/>
  <c r="Y41" i="12"/>
  <c r="X41" i="12"/>
  <c r="W41" i="12"/>
  <c r="V41" i="12"/>
  <c r="U41" i="12"/>
  <c r="T41" i="12"/>
  <c r="S41" i="12"/>
  <c r="R41" i="12"/>
  <c r="Q41" i="12"/>
  <c r="P41" i="12"/>
  <c r="O41" i="12"/>
  <c r="N41" i="12"/>
  <c r="M41" i="12"/>
  <c r="L41" i="12"/>
  <c r="K41" i="12"/>
  <c r="J41" i="12"/>
  <c r="I41" i="12"/>
  <c r="H41" i="12"/>
  <c r="W37" i="12"/>
  <c r="V37" i="12"/>
  <c r="U37" i="12"/>
  <c r="T37" i="12"/>
  <c r="W36" i="12"/>
  <c r="Y36" i="12" s="1"/>
  <c r="V36" i="12"/>
  <c r="U36" i="12"/>
  <c r="T36" i="12"/>
  <c r="W35" i="12"/>
  <c r="Y35" i="12" s="1"/>
  <c r="V35" i="12"/>
  <c r="U35" i="12"/>
  <c r="T35" i="12"/>
  <c r="X35" i="12" s="1"/>
  <c r="W34" i="12"/>
  <c r="V34" i="12"/>
  <c r="U34" i="12"/>
  <c r="T34" i="12"/>
  <c r="W33" i="12"/>
  <c r="V33" i="12"/>
  <c r="U33" i="12"/>
  <c r="T33" i="12"/>
  <c r="Y32" i="12"/>
  <c r="W32" i="12"/>
  <c r="V32" i="12"/>
  <c r="U32" i="12"/>
  <c r="T32" i="12"/>
  <c r="W31" i="12"/>
  <c r="V31" i="12"/>
  <c r="U31" i="12"/>
  <c r="T31" i="12"/>
  <c r="W30" i="12"/>
  <c r="W29" i="12" s="1"/>
  <c r="V30" i="12"/>
  <c r="U30" i="12"/>
  <c r="T30" i="12"/>
  <c r="S29" i="12"/>
  <c r="R29" i="12"/>
  <c r="Q29" i="12"/>
  <c r="P29" i="12"/>
  <c r="O29" i="12"/>
  <c r="N29" i="12"/>
  <c r="M29" i="12"/>
  <c r="L29" i="12"/>
  <c r="K29" i="12"/>
  <c r="J29" i="12"/>
  <c r="I29" i="12"/>
  <c r="H29" i="12"/>
  <c r="W28" i="12"/>
  <c r="V28" i="12"/>
  <c r="U28" i="12"/>
  <c r="T28" i="12"/>
  <c r="W27" i="12"/>
  <c r="V27" i="12"/>
  <c r="U27" i="12"/>
  <c r="T27" i="12"/>
  <c r="W26" i="12"/>
  <c r="V26" i="12"/>
  <c r="Y26" i="12" s="1"/>
  <c r="U26" i="12"/>
  <c r="T26" i="12"/>
  <c r="S25" i="12"/>
  <c r="R25" i="12"/>
  <c r="P25" i="12"/>
  <c r="O25" i="12"/>
  <c r="N25" i="12"/>
  <c r="M25" i="12"/>
  <c r="L25" i="12"/>
  <c r="K25" i="12"/>
  <c r="J25" i="12"/>
  <c r="I25" i="12"/>
  <c r="H25" i="12"/>
  <c r="W24" i="12"/>
  <c r="V24" i="12"/>
  <c r="U24" i="12"/>
  <c r="T24" i="12"/>
  <c r="W23" i="12"/>
  <c r="V23" i="12"/>
  <c r="U23" i="12"/>
  <c r="T23" i="12"/>
  <c r="W22" i="12"/>
  <c r="W21" i="12" s="1"/>
  <c r="V22" i="12"/>
  <c r="U22" i="12"/>
  <c r="T22" i="12"/>
  <c r="S21" i="12"/>
  <c r="R21" i="12"/>
  <c r="R20" i="12" s="1"/>
  <c r="Q21" i="12"/>
  <c r="Q20" i="12" s="1"/>
  <c r="P21" i="12"/>
  <c r="P20" i="12" s="1"/>
  <c r="O21" i="12"/>
  <c r="O20" i="12" s="1"/>
  <c r="N21" i="12"/>
  <c r="N20" i="12" s="1"/>
  <c r="M21" i="12"/>
  <c r="M20" i="12" s="1"/>
  <c r="L21" i="12"/>
  <c r="K21" i="12"/>
  <c r="K20" i="12" s="1"/>
  <c r="J21" i="12"/>
  <c r="J20" i="12" s="1"/>
  <c r="I21" i="12"/>
  <c r="I20" i="12" s="1"/>
  <c r="H21" i="12"/>
  <c r="H20" i="12" s="1"/>
  <c r="W19" i="12"/>
  <c r="V19" i="12"/>
  <c r="U19" i="12"/>
  <c r="T19" i="12"/>
  <c r="W18" i="12"/>
  <c r="V18" i="12"/>
  <c r="Y18" i="12" s="1"/>
  <c r="U18" i="12"/>
  <c r="T18" i="12"/>
  <c r="W17" i="12"/>
  <c r="V17" i="12"/>
  <c r="Y17" i="12" s="1"/>
  <c r="U17" i="12"/>
  <c r="T17" i="12"/>
  <c r="S16" i="12"/>
  <c r="R16" i="12"/>
  <c r="Q16" i="12"/>
  <c r="P16" i="12"/>
  <c r="O16" i="12"/>
  <c r="N16" i="12"/>
  <c r="M16" i="12"/>
  <c r="L16" i="12"/>
  <c r="K16" i="12"/>
  <c r="J16" i="12"/>
  <c r="I16" i="12"/>
  <c r="H16" i="12"/>
  <c r="W15" i="12"/>
  <c r="V15" i="12"/>
  <c r="U15" i="12"/>
  <c r="T15" i="12"/>
  <c r="W14" i="12"/>
  <c r="V14" i="12"/>
  <c r="U14" i="12"/>
  <c r="T14" i="12"/>
  <c r="W13" i="12"/>
  <c r="V13" i="12"/>
  <c r="U13" i="12"/>
  <c r="T13" i="12"/>
  <c r="S12" i="12"/>
  <c r="R12" i="12"/>
  <c r="R11" i="12" s="1"/>
  <c r="Q12" i="12"/>
  <c r="P12" i="12"/>
  <c r="O12" i="12"/>
  <c r="O11" i="12" s="1"/>
  <c r="N12" i="12"/>
  <c r="N11" i="12" s="1"/>
  <c r="N10" i="12" s="1"/>
  <c r="N42" i="12" s="1"/>
  <c r="N50" i="12" s="1"/>
  <c r="M12" i="12"/>
  <c r="M11" i="12" s="1"/>
  <c r="L12" i="12"/>
  <c r="L11" i="12" s="1"/>
  <c r="K12" i="12"/>
  <c r="J12" i="12"/>
  <c r="J11" i="12" s="1"/>
  <c r="I12" i="12"/>
  <c r="I11" i="12" s="1"/>
  <c r="H12" i="12"/>
  <c r="P11" i="12"/>
  <c r="H11" i="12"/>
  <c r="Z7" i="12"/>
  <c r="Y7" i="12"/>
  <c r="X7" i="12"/>
  <c r="W7" i="12"/>
  <c r="V7" i="12"/>
  <c r="U7" i="12"/>
  <c r="T7" i="12"/>
  <c r="S7" i="12"/>
  <c r="R7" i="12"/>
  <c r="Q7" i="12"/>
  <c r="P7" i="12"/>
  <c r="O7" i="12"/>
  <c r="N7" i="12"/>
  <c r="M7" i="12"/>
  <c r="L7" i="12"/>
  <c r="K7" i="12"/>
  <c r="J7" i="12"/>
  <c r="I7" i="12"/>
  <c r="H7" i="12"/>
  <c r="A2" i="12"/>
  <c r="S20" i="12" l="1"/>
  <c r="S11" i="12"/>
  <c r="S10" i="12" s="1"/>
  <c r="S9" i="12" s="1"/>
  <c r="S64" i="12" s="1"/>
  <c r="S63" i="12" s="1"/>
  <c r="H69" i="12"/>
  <c r="H100" i="12" s="1"/>
  <c r="X17" i="12"/>
  <c r="V25" i="12"/>
  <c r="V29" i="12"/>
  <c r="I88" i="12"/>
  <c r="I69" i="12" s="1"/>
  <c r="U25" i="12"/>
  <c r="H88" i="12"/>
  <c r="X18" i="12"/>
  <c r="Z18" i="12" s="1"/>
  <c r="T16" i="12"/>
  <c r="Y27" i="12"/>
  <c r="Y25" i="12" s="1"/>
  <c r="Y33" i="12"/>
  <c r="Y37" i="12"/>
  <c r="Y45" i="12"/>
  <c r="Z45" i="12" s="1"/>
  <c r="Y46" i="12"/>
  <c r="Z46" i="12" s="1"/>
  <c r="I60" i="12"/>
  <c r="H10" i="12"/>
  <c r="H8" i="12" s="1"/>
  <c r="Y13" i="12"/>
  <c r="U16" i="12"/>
  <c r="X27" i="12"/>
  <c r="X32" i="12"/>
  <c r="Z32" i="12" s="1"/>
  <c r="X43" i="12"/>
  <c r="Z43" i="12" s="1"/>
  <c r="Y48" i="12"/>
  <c r="R10" i="12"/>
  <c r="R9" i="12" s="1"/>
  <c r="R64" i="12" s="1"/>
  <c r="R63" i="12" s="1"/>
  <c r="Y14" i="12"/>
  <c r="Y30" i="12"/>
  <c r="W25" i="12"/>
  <c r="W20" i="12"/>
  <c r="W16" i="12"/>
  <c r="W12" i="12"/>
  <c r="Y44" i="12"/>
  <c r="Z35" i="12"/>
  <c r="Y22" i="12"/>
  <c r="Y24" i="12"/>
  <c r="Q11" i="12"/>
  <c r="Y28" i="12"/>
  <c r="P10" i="12"/>
  <c r="P9" i="12" s="1"/>
  <c r="P64" i="12" s="1"/>
  <c r="P63" i="12" s="1"/>
  <c r="O10" i="12"/>
  <c r="O9" i="12" s="1"/>
  <c r="O64" i="12" s="1"/>
  <c r="O63" i="12" s="1"/>
  <c r="V21" i="12"/>
  <c r="V20" i="12" s="1"/>
  <c r="O42" i="12"/>
  <c r="O50" i="12" s="1"/>
  <c r="O8" i="12"/>
  <c r="Y15" i="12"/>
  <c r="Y31" i="12"/>
  <c r="Y29" i="12" s="1"/>
  <c r="Y23" i="12"/>
  <c r="Y21" i="12" s="1"/>
  <c r="Y19" i="12"/>
  <c r="Y16" i="12" s="1"/>
  <c r="N9" i="12"/>
  <c r="N8" i="12"/>
  <c r="X34" i="12"/>
  <c r="Z34" i="12" s="1"/>
  <c r="X36" i="12"/>
  <c r="Z36" i="12" s="1"/>
  <c r="U29" i="12"/>
  <c r="L20" i="12"/>
  <c r="L10" i="12"/>
  <c r="L42" i="12" s="1"/>
  <c r="L50" i="12" s="1"/>
  <c r="X23" i="12"/>
  <c r="X24" i="12"/>
  <c r="U12" i="12"/>
  <c r="X14" i="12"/>
  <c r="Z14" i="12" s="1"/>
  <c r="X15" i="12"/>
  <c r="X44" i="12"/>
  <c r="X37" i="12"/>
  <c r="Z37" i="12" s="1"/>
  <c r="X31" i="12"/>
  <c r="X28" i="12"/>
  <c r="Z28" i="12" s="1"/>
  <c r="U21" i="12"/>
  <c r="K11" i="12"/>
  <c r="K10" i="12" s="1"/>
  <c r="K42" i="12" s="1"/>
  <c r="K50" i="12" s="1"/>
  <c r="U11" i="12"/>
  <c r="X13" i="12"/>
  <c r="X12" i="12" s="1"/>
  <c r="J10" i="12"/>
  <c r="J9" i="12" s="1"/>
  <c r="J64" i="12" s="1"/>
  <c r="J63" i="12" s="1"/>
  <c r="H9" i="12"/>
  <c r="H42" i="12"/>
  <c r="H50" i="12" s="1"/>
  <c r="L9" i="12"/>
  <c r="L64" i="12" s="1"/>
  <c r="L63" i="12" s="1"/>
  <c r="R42" i="12"/>
  <c r="R50" i="12" s="1"/>
  <c r="R8" i="12"/>
  <c r="X19" i="12"/>
  <c r="T12" i="12"/>
  <c r="T11" i="12" s="1"/>
  <c r="J60" i="12"/>
  <c r="M10" i="12"/>
  <c r="Q10" i="12"/>
  <c r="Z17" i="12"/>
  <c r="P42" i="12"/>
  <c r="P50" i="12" s="1"/>
  <c r="I10" i="12"/>
  <c r="V12" i="12"/>
  <c r="V16" i="12"/>
  <c r="T21" i="12"/>
  <c r="T25" i="12"/>
  <c r="T29" i="12"/>
  <c r="X33" i="12"/>
  <c r="Z33" i="12" s="1"/>
  <c r="Y34" i="12"/>
  <c r="X48" i="12"/>
  <c r="Z48" i="12" s="1"/>
  <c r="Y49" i="12"/>
  <c r="Z49" i="12" s="1"/>
  <c r="X22" i="12"/>
  <c r="X26" i="12"/>
  <c r="X30" i="12"/>
  <c r="S42" i="12" l="1"/>
  <c r="S50" i="12" s="1"/>
  <c r="S8" i="12"/>
  <c r="J66" i="12"/>
  <c r="J59" i="12" s="1"/>
  <c r="I100" i="12"/>
  <c r="Y12" i="12"/>
  <c r="Z27" i="12"/>
  <c r="U20" i="12"/>
  <c r="U10" i="12" s="1"/>
  <c r="U42" i="12" s="1"/>
  <c r="Z44" i="12"/>
  <c r="P8" i="12"/>
  <c r="V8" i="12" s="1"/>
  <c r="W11" i="12"/>
  <c r="W10" i="12" s="1"/>
  <c r="W42" i="12" s="1"/>
  <c r="Z24" i="12"/>
  <c r="Z15" i="12"/>
  <c r="Y20" i="12"/>
  <c r="Z23" i="12"/>
  <c r="V9" i="12"/>
  <c r="Z31" i="12"/>
  <c r="Z19" i="12"/>
  <c r="Y11" i="12"/>
  <c r="Y10" i="12" s="1"/>
  <c r="Y42" i="12" s="1"/>
  <c r="N64" i="12"/>
  <c r="N63" i="12" s="1"/>
  <c r="Z16" i="12"/>
  <c r="L8" i="12"/>
  <c r="Z13" i="12"/>
  <c r="K9" i="12"/>
  <c r="K64" i="12" s="1"/>
  <c r="K63" i="12" s="1"/>
  <c r="K8" i="12"/>
  <c r="J42" i="12"/>
  <c r="J50" i="12" s="1"/>
  <c r="J8" i="12"/>
  <c r="X21" i="12"/>
  <c r="Z22" i="12"/>
  <c r="Q42" i="12"/>
  <c r="Q50" i="12" s="1"/>
  <c r="Q8" i="12"/>
  <c r="W8" i="12" s="1"/>
  <c r="Q9" i="12"/>
  <c r="H64" i="12"/>
  <c r="H63" i="12" s="1"/>
  <c r="H59" i="12" s="1"/>
  <c r="V11" i="12"/>
  <c r="V10" i="12" s="1"/>
  <c r="V42" i="12" s="1"/>
  <c r="M42" i="12"/>
  <c r="M50" i="12" s="1"/>
  <c r="M9" i="12"/>
  <c r="M64" i="12" s="1"/>
  <c r="M63" i="12" s="1"/>
  <c r="M8" i="12"/>
  <c r="X29" i="12"/>
  <c r="Z30" i="12"/>
  <c r="X25" i="12"/>
  <c r="Z26" i="12"/>
  <c r="T20" i="12"/>
  <c r="T10" i="12" s="1"/>
  <c r="T42" i="12" s="1"/>
  <c r="I42" i="12"/>
  <c r="I50" i="12" s="1"/>
  <c r="I8" i="12"/>
  <c r="I9" i="12"/>
  <c r="I64" i="12" s="1"/>
  <c r="I63" i="12" s="1"/>
  <c r="I59" i="12" s="1"/>
  <c r="I91" i="12" s="1"/>
  <c r="X16" i="12"/>
  <c r="X11" i="12" s="1"/>
  <c r="Z25" i="12" l="1"/>
  <c r="Z12" i="12"/>
  <c r="Z11" i="12" s="1"/>
  <c r="Z21" i="12"/>
  <c r="Z29" i="12"/>
  <c r="Y8" i="12"/>
  <c r="U8" i="12"/>
  <c r="T9" i="12"/>
  <c r="T8" i="12"/>
  <c r="X20" i="12"/>
  <c r="X10" i="12" s="1"/>
  <c r="X42" i="12" s="1"/>
  <c r="H91" i="12"/>
  <c r="Z20" i="12"/>
  <c r="W9" i="12"/>
  <c r="Y9" i="12" s="1"/>
  <c r="Q64" i="12"/>
  <c r="Q63" i="12" s="1"/>
  <c r="U9" i="12"/>
  <c r="X9" i="12" l="1"/>
  <c r="Z10" i="12"/>
  <c r="Z42" i="12" s="1"/>
  <c r="Z9" i="12"/>
  <c r="X8" i="12"/>
  <c r="Z8" i="12" s="1"/>
  <c r="Q478" i="2"/>
  <c r="Q423" i="2"/>
  <c r="Q399" i="2"/>
  <c r="Q716" i="2" l="1"/>
  <c r="Q393" i="2"/>
  <c r="Q474" i="2"/>
  <c r="Q417" i="2"/>
  <c r="Q443" i="2"/>
  <c r="Q447" i="2"/>
  <c r="Q382" i="2"/>
  <c r="Q376" i="2"/>
  <c r="Q360" i="2"/>
  <c r="Q689" i="2" l="1"/>
  <c r="P393" i="2" l="1"/>
  <c r="P417" i="2"/>
  <c r="Q20" i="18" l="1"/>
  <c r="O689" i="18"/>
  <c r="X677" i="18"/>
  <c r="W677" i="18"/>
  <c r="V677" i="18"/>
  <c r="U677" i="18"/>
  <c r="T677" i="18"/>
  <c r="S677" i="18"/>
  <c r="R677" i="18"/>
  <c r="Q677" i="18"/>
  <c r="P677" i="18"/>
  <c r="O677" i="18"/>
  <c r="X644" i="18"/>
  <c r="W644" i="18"/>
  <c r="V644" i="18"/>
  <c r="U644" i="18"/>
  <c r="T644" i="18"/>
  <c r="S644" i="18"/>
  <c r="R644" i="18"/>
  <c r="Q644" i="18"/>
  <c r="P644" i="18"/>
  <c r="O644" i="18"/>
  <c r="O601" i="18"/>
  <c r="X557" i="18"/>
  <c r="W557" i="18"/>
  <c r="S557" i="18"/>
  <c r="R557" i="18"/>
  <c r="Q557" i="18"/>
  <c r="P557" i="18"/>
  <c r="O557" i="18"/>
  <c r="M557" i="18"/>
  <c r="S551" i="18"/>
  <c r="O551" i="18"/>
  <c r="P545" i="18"/>
  <c r="O545" i="18"/>
  <c r="R538" i="18"/>
  <c r="P538" i="18"/>
  <c r="P537" i="18"/>
  <c r="X515" i="18"/>
  <c r="S515" i="18"/>
  <c r="S514" i="18"/>
  <c r="P514" i="18"/>
  <c r="P507" i="18"/>
  <c r="X484" i="18"/>
  <c r="W484" i="18"/>
  <c r="V484" i="18"/>
  <c r="U484" i="18"/>
  <c r="T484" i="18"/>
  <c r="S484" i="18"/>
  <c r="R484" i="18"/>
  <c r="Q484" i="18"/>
  <c r="P484" i="18"/>
  <c r="O484" i="18"/>
  <c r="N484" i="18"/>
  <c r="M484" i="18"/>
  <c r="X480" i="18"/>
  <c r="W480" i="18"/>
  <c r="V480" i="18"/>
  <c r="U480" i="18"/>
  <c r="T480" i="18"/>
  <c r="S480" i="18"/>
  <c r="R480" i="18"/>
  <c r="Q480" i="18"/>
  <c r="P480" i="18"/>
  <c r="O480" i="18"/>
  <c r="N480" i="18"/>
  <c r="M480" i="18"/>
  <c r="R465" i="18"/>
  <c r="X461" i="18"/>
  <c r="W461" i="18"/>
  <c r="V461" i="18"/>
  <c r="U461" i="18"/>
  <c r="T461" i="18"/>
  <c r="S461" i="18"/>
  <c r="R461" i="18"/>
  <c r="Q461" i="18"/>
  <c r="P461" i="18"/>
  <c r="O461" i="18"/>
  <c r="N461" i="18"/>
  <c r="M461" i="18"/>
  <c r="X457" i="18"/>
  <c r="W457" i="18"/>
  <c r="V457" i="18"/>
  <c r="U457" i="18"/>
  <c r="T457" i="18"/>
  <c r="S457" i="18"/>
  <c r="R457" i="18"/>
  <c r="Q457" i="18"/>
  <c r="P457" i="18"/>
  <c r="O457" i="18"/>
  <c r="N457" i="18"/>
  <c r="M457" i="18"/>
  <c r="X445" i="18"/>
  <c r="W445" i="18"/>
  <c r="V445" i="18"/>
  <c r="U445" i="18"/>
  <c r="T445" i="18"/>
  <c r="S445" i="18"/>
  <c r="R445" i="18"/>
  <c r="Q445" i="18"/>
  <c r="P445" i="18"/>
  <c r="O445" i="18"/>
  <c r="N445" i="18"/>
  <c r="M445" i="18"/>
  <c r="X441" i="18"/>
  <c r="W441" i="18"/>
  <c r="V441" i="18"/>
  <c r="U441" i="18"/>
  <c r="T441" i="18"/>
  <c r="S441" i="18"/>
  <c r="R441" i="18"/>
  <c r="Q441" i="18"/>
  <c r="P441" i="18"/>
  <c r="O441" i="18"/>
  <c r="N441" i="18"/>
  <c r="M441" i="18"/>
  <c r="X430" i="18"/>
  <c r="W430" i="18"/>
  <c r="V430" i="18"/>
  <c r="U430" i="18"/>
  <c r="T430" i="18"/>
  <c r="S430" i="18"/>
  <c r="R430" i="18"/>
  <c r="Q430" i="18"/>
  <c r="P430" i="18"/>
  <c r="O430" i="18"/>
  <c r="N430" i="18"/>
  <c r="X426" i="18"/>
  <c r="W426" i="18"/>
  <c r="U426" i="18"/>
  <c r="R426" i="18"/>
  <c r="Q426" i="18"/>
  <c r="P426" i="18"/>
  <c r="M426" i="18"/>
  <c r="X409" i="18"/>
  <c r="V409" i="18"/>
  <c r="R409" i="18"/>
  <c r="X406" i="18"/>
  <c r="W406" i="18"/>
  <c r="V406" i="18"/>
  <c r="U406" i="18"/>
  <c r="T406" i="18"/>
  <c r="S406" i="18"/>
  <c r="R406" i="18"/>
  <c r="Q406" i="18"/>
  <c r="P406" i="18"/>
  <c r="O406" i="18"/>
  <c r="N406" i="18"/>
  <c r="M406" i="18"/>
  <c r="X400" i="18"/>
  <c r="W400" i="18"/>
  <c r="V400" i="18"/>
  <c r="U400" i="18"/>
  <c r="T400" i="18"/>
  <c r="S400" i="18"/>
  <c r="R400" i="18"/>
  <c r="Q400" i="18"/>
  <c r="P400" i="18"/>
  <c r="O400" i="18"/>
  <c r="N400" i="18"/>
  <c r="M400" i="18"/>
  <c r="X385" i="18"/>
  <c r="V385" i="18"/>
  <c r="R385" i="18"/>
  <c r="O385" i="18"/>
  <c r="X382" i="18"/>
  <c r="W382" i="18"/>
  <c r="V382" i="18"/>
  <c r="U382" i="18"/>
  <c r="T382" i="18"/>
  <c r="S382" i="18"/>
  <c r="R382" i="18"/>
  <c r="Q382" i="18"/>
  <c r="P382" i="18"/>
  <c r="O382" i="18"/>
  <c r="N382" i="18"/>
  <c r="M382" i="18"/>
  <c r="X377" i="18"/>
  <c r="V377" i="18"/>
  <c r="O377" i="18"/>
  <c r="X376" i="18"/>
  <c r="W376" i="18"/>
  <c r="V376" i="18"/>
  <c r="U376" i="18"/>
  <c r="T376" i="18"/>
  <c r="S376" i="18"/>
  <c r="R376" i="18"/>
  <c r="Q376" i="18"/>
  <c r="P376" i="18"/>
  <c r="O376" i="18"/>
  <c r="N376" i="18"/>
  <c r="M376" i="18"/>
  <c r="X365" i="18"/>
  <c r="W365" i="18"/>
  <c r="V365" i="18"/>
  <c r="U365" i="18"/>
  <c r="T365" i="18"/>
  <c r="S365" i="18"/>
  <c r="R365" i="18"/>
  <c r="Q365" i="18"/>
  <c r="P365" i="18"/>
  <c r="O365" i="18"/>
  <c r="N365" i="18"/>
  <c r="M365" i="18"/>
  <c r="X359" i="18"/>
  <c r="W359" i="18"/>
  <c r="V359" i="18"/>
  <c r="U359" i="18"/>
  <c r="T359" i="18"/>
  <c r="S359" i="18"/>
  <c r="R359" i="18"/>
  <c r="Q359" i="18"/>
  <c r="P359" i="18"/>
  <c r="O359" i="18"/>
  <c r="N359" i="18"/>
  <c r="M359" i="18"/>
  <c r="X349" i="18"/>
  <c r="W349" i="18"/>
  <c r="V349" i="18"/>
  <c r="U349" i="18"/>
  <c r="T349" i="18"/>
  <c r="S349" i="18"/>
  <c r="Q349" i="18"/>
  <c r="O349" i="18"/>
  <c r="N349" i="18"/>
  <c r="M349" i="18"/>
  <c r="X343" i="18"/>
  <c r="W343" i="18"/>
  <c r="V343" i="18"/>
  <c r="U343" i="18"/>
  <c r="T343" i="18"/>
  <c r="S343" i="18"/>
  <c r="R343" i="18"/>
  <c r="Q343" i="18"/>
  <c r="P343" i="18"/>
  <c r="O343" i="18"/>
  <c r="M343" i="18"/>
  <c r="X272" i="18"/>
  <c r="W272" i="18"/>
  <c r="V272" i="18"/>
  <c r="U272" i="18"/>
  <c r="T272" i="18"/>
  <c r="S272" i="18"/>
  <c r="R272" i="18"/>
  <c r="Q272" i="18"/>
  <c r="P272" i="18"/>
  <c r="O272" i="18"/>
  <c r="N272" i="18"/>
  <c r="M272" i="18"/>
  <c r="X270" i="18"/>
  <c r="W270" i="18"/>
  <c r="V270" i="18"/>
  <c r="U270" i="18"/>
  <c r="T270" i="18"/>
  <c r="S270" i="18"/>
  <c r="R270" i="18"/>
  <c r="Q270" i="18"/>
  <c r="P270" i="18"/>
  <c r="O270" i="18"/>
  <c r="N270" i="18"/>
  <c r="M270" i="18"/>
  <c r="X268" i="18"/>
  <c r="W268" i="18"/>
  <c r="V268" i="18"/>
  <c r="U268" i="18"/>
  <c r="T268" i="18"/>
  <c r="S268" i="18"/>
  <c r="R268" i="18"/>
  <c r="Q268" i="18"/>
  <c r="P268" i="18"/>
  <c r="O268" i="18"/>
  <c r="N268" i="18"/>
  <c r="M268" i="18"/>
  <c r="Q145" i="18"/>
  <c r="X121" i="18"/>
  <c r="W121" i="18"/>
  <c r="V121" i="18"/>
  <c r="U121" i="18"/>
  <c r="T121" i="18"/>
  <c r="S121" i="18"/>
  <c r="R121" i="18"/>
  <c r="Q121" i="18"/>
  <c r="P121" i="18"/>
  <c r="O121" i="18"/>
  <c r="N121" i="18"/>
  <c r="M121" i="18"/>
  <c r="X120" i="18"/>
  <c r="W120" i="18"/>
  <c r="V120" i="18"/>
  <c r="U120" i="18"/>
  <c r="T120" i="18"/>
  <c r="S120" i="18"/>
  <c r="R120" i="18"/>
  <c r="Q120" i="18"/>
  <c r="P120" i="18"/>
  <c r="O120" i="18"/>
  <c r="N120" i="18"/>
  <c r="M120" i="18"/>
  <c r="R84" i="18"/>
  <c r="X48" i="18"/>
  <c r="R48" i="18"/>
  <c r="O44" i="18"/>
  <c r="X39" i="18"/>
  <c r="P423" i="2" l="1"/>
  <c r="P333" i="2"/>
  <c r="P382" i="2" l="1"/>
  <c r="P376" i="2"/>
  <c r="P716" i="2" l="1"/>
  <c r="P689" i="2"/>
  <c r="P360" i="2"/>
  <c r="P478" i="2" l="1"/>
  <c r="P399" i="2"/>
  <c r="AB670" i="1" l="1"/>
  <c r="Y670" i="1"/>
  <c r="V670" i="1"/>
  <c r="S670" i="1"/>
  <c r="Q670" i="1"/>
  <c r="O670" i="1"/>
  <c r="AB669" i="1"/>
  <c r="Y669" i="1"/>
  <c r="V669" i="1"/>
  <c r="S669" i="1"/>
  <c r="Q669" i="1"/>
  <c r="O669" i="1"/>
  <c r="AB668" i="1"/>
  <c r="Y668" i="1"/>
  <c r="V668" i="1"/>
  <c r="S668" i="1"/>
  <c r="Q668" i="1"/>
  <c r="O668" i="1"/>
  <c r="AB667" i="1"/>
  <c r="Y667" i="1"/>
  <c r="V667" i="1"/>
  <c r="S667" i="1"/>
  <c r="Q667" i="1"/>
  <c r="O667" i="1"/>
  <c r="AB666" i="1"/>
  <c r="Y666" i="1"/>
  <c r="V666" i="1"/>
  <c r="S666" i="1"/>
  <c r="Q666" i="1"/>
  <c r="O666" i="1"/>
  <c r="AB665" i="1"/>
  <c r="Y665" i="1"/>
  <c r="V665" i="1"/>
  <c r="S665" i="1"/>
  <c r="Q665" i="1"/>
  <c r="O665" i="1"/>
  <c r="AB664" i="1"/>
  <c r="Y664" i="1"/>
  <c r="V664" i="1"/>
  <c r="S664" i="1"/>
  <c r="Q664" i="1"/>
  <c r="O664" i="1"/>
  <c r="AB663" i="1"/>
  <c r="Y663" i="1"/>
  <c r="V663" i="1"/>
  <c r="S663" i="1"/>
  <c r="Q663" i="1"/>
  <c r="O663" i="1"/>
  <c r="AB662" i="1"/>
  <c r="Y662" i="1"/>
  <c r="V662" i="1"/>
  <c r="S662" i="1"/>
  <c r="Q662" i="1"/>
  <c r="O662" i="1"/>
  <c r="AB661" i="1"/>
  <c r="Y661" i="1"/>
  <c r="V661" i="1"/>
  <c r="S661" i="1"/>
  <c r="Q661" i="1"/>
  <c r="O661" i="1"/>
  <c r="AB660" i="1"/>
  <c r="Y660" i="1"/>
  <c r="V660" i="1"/>
  <c r="S660" i="1"/>
  <c r="Q660" i="1"/>
  <c r="O660" i="1"/>
  <c r="AB659" i="1"/>
  <c r="Y659" i="1"/>
  <c r="V659" i="1"/>
  <c r="S659" i="1"/>
  <c r="Q659" i="1"/>
  <c r="O659" i="1"/>
  <c r="AB658" i="1"/>
  <c r="Y658" i="1"/>
  <c r="V658" i="1"/>
  <c r="S658" i="1"/>
  <c r="Q658" i="1"/>
  <c r="O658" i="1"/>
  <c r="AB657" i="1"/>
  <c r="Y657" i="1"/>
  <c r="V657" i="1"/>
  <c r="S657" i="1"/>
  <c r="Q657" i="1"/>
  <c r="O657" i="1"/>
  <c r="AB656" i="1"/>
  <c r="Y656" i="1"/>
  <c r="V656" i="1"/>
  <c r="S656" i="1"/>
  <c r="Q656" i="1"/>
  <c r="O656" i="1"/>
  <c r="AB655" i="1"/>
  <c r="Y655" i="1"/>
  <c r="V655" i="1"/>
  <c r="S655" i="1"/>
  <c r="Q655" i="1"/>
  <c r="O655" i="1"/>
  <c r="AB654" i="1"/>
  <c r="Y654" i="1"/>
  <c r="V654" i="1"/>
  <c r="S654" i="1"/>
  <c r="Q654" i="1"/>
  <c r="O654" i="1"/>
  <c r="AB653" i="1"/>
  <c r="Y653" i="1"/>
  <c r="V653" i="1"/>
  <c r="S653" i="1"/>
  <c r="Q653" i="1"/>
  <c r="O653" i="1"/>
  <c r="AB652" i="1"/>
  <c r="Y652" i="1"/>
  <c r="V652" i="1"/>
  <c r="S652" i="1"/>
  <c r="Q652" i="1"/>
  <c r="O652" i="1"/>
  <c r="AB651" i="1"/>
  <c r="Y651" i="1"/>
  <c r="V651" i="1"/>
  <c r="S651" i="1"/>
  <c r="Q651" i="1"/>
  <c r="O651" i="1"/>
  <c r="O650" i="1"/>
  <c r="AB649" i="1"/>
  <c r="Y649" i="1"/>
  <c r="V649" i="1"/>
  <c r="S649" i="1"/>
  <c r="Q649" i="1"/>
  <c r="O649" i="1"/>
  <c r="AB648" i="1"/>
  <c r="Y648" i="1"/>
  <c r="V648" i="1"/>
  <c r="S648" i="1"/>
  <c r="Q648" i="1"/>
  <c r="O648" i="1"/>
  <c r="AB647" i="1"/>
  <c r="Y647" i="1"/>
  <c r="V647" i="1"/>
  <c r="S647" i="1"/>
  <c r="Q647" i="1"/>
  <c r="O647" i="1"/>
  <c r="O646" i="1"/>
  <c r="AB645" i="1"/>
  <c r="Y645" i="1"/>
  <c r="V645" i="1"/>
  <c r="S645" i="1"/>
  <c r="Q645" i="1"/>
  <c r="O645" i="1"/>
  <c r="AB644" i="1"/>
  <c r="Y644" i="1"/>
  <c r="V644" i="1"/>
  <c r="S644" i="1"/>
  <c r="Q644" i="1"/>
  <c r="O644" i="1"/>
  <c r="AB643" i="1"/>
  <c r="Y643" i="1"/>
  <c r="V643" i="1"/>
  <c r="S643" i="1"/>
  <c r="Q643" i="1"/>
  <c r="O643" i="1"/>
  <c r="O642" i="1"/>
  <c r="AB641" i="1"/>
  <c r="Y641" i="1"/>
  <c r="V641" i="1"/>
  <c r="S641" i="1"/>
  <c r="Q641" i="1"/>
  <c r="O641" i="1"/>
  <c r="AB640" i="1"/>
  <c r="Y640" i="1"/>
  <c r="V640" i="1"/>
  <c r="S640" i="1"/>
  <c r="Q640" i="1"/>
  <c r="O640" i="1"/>
  <c r="AB639" i="1"/>
  <c r="Y639" i="1"/>
  <c r="V639" i="1"/>
  <c r="S639" i="1"/>
  <c r="Q639" i="1"/>
  <c r="O639" i="1"/>
  <c r="AB638" i="1"/>
  <c r="Y638" i="1"/>
  <c r="V638" i="1"/>
  <c r="S638" i="1"/>
  <c r="Q638" i="1"/>
  <c r="O638" i="1"/>
  <c r="AB637" i="1"/>
  <c r="Y637" i="1"/>
  <c r="V637" i="1"/>
  <c r="S637" i="1"/>
  <c r="Q637" i="1"/>
  <c r="O637" i="1"/>
  <c r="AB636" i="1"/>
  <c r="Y636" i="1"/>
  <c r="V636" i="1"/>
  <c r="S636" i="1"/>
  <c r="Q636" i="1"/>
  <c r="O636" i="1"/>
  <c r="AB635" i="1"/>
  <c r="Y635" i="1"/>
  <c r="V635" i="1"/>
  <c r="S635" i="1"/>
  <c r="Q635" i="1"/>
  <c r="O635" i="1"/>
  <c r="AB634" i="1"/>
  <c r="Y634" i="1"/>
  <c r="V634" i="1"/>
  <c r="S634" i="1"/>
  <c r="Q634" i="1"/>
  <c r="O634" i="1"/>
  <c r="AB633" i="1"/>
  <c r="Y633" i="1"/>
  <c r="V633" i="1"/>
  <c r="S633" i="1"/>
  <c r="Q633" i="1"/>
  <c r="O633" i="1"/>
  <c r="O632" i="1"/>
  <c r="O631" i="1"/>
  <c r="AB629" i="1"/>
  <c r="Y629" i="1"/>
  <c r="V629" i="1"/>
  <c r="S629" i="1"/>
  <c r="O629" i="1"/>
  <c r="AB628" i="1"/>
  <c r="Y628" i="1"/>
  <c r="V628" i="1"/>
  <c r="S628" i="1"/>
  <c r="O628" i="1"/>
  <c r="AB627" i="1"/>
  <c r="Y627" i="1"/>
  <c r="V627" i="1"/>
  <c r="S627" i="1"/>
  <c r="O627" i="1"/>
  <c r="AB626" i="1"/>
  <c r="Y626" i="1"/>
  <c r="V626" i="1"/>
  <c r="S626" i="1"/>
  <c r="O626" i="1"/>
  <c r="AB625" i="1"/>
  <c r="Y625" i="1"/>
  <c r="V625" i="1"/>
  <c r="S625" i="1"/>
  <c r="O625" i="1"/>
  <c r="AB624" i="1"/>
  <c r="Y624" i="1"/>
  <c r="V624" i="1"/>
  <c r="S624" i="1"/>
  <c r="O624" i="1"/>
  <c r="O623" i="1"/>
  <c r="AB622" i="1"/>
  <c r="Y622" i="1"/>
  <c r="V622" i="1"/>
  <c r="S622" i="1"/>
  <c r="O622" i="1"/>
  <c r="AB621" i="1"/>
  <c r="Y621" i="1"/>
  <c r="V621" i="1"/>
  <c r="S621" i="1"/>
  <c r="O621" i="1"/>
  <c r="O620" i="1"/>
  <c r="AB619" i="1"/>
  <c r="Y619" i="1"/>
  <c r="V619" i="1"/>
  <c r="S619" i="1"/>
  <c r="O619" i="1"/>
  <c r="AB618" i="1"/>
  <c r="Y618" i="1"/>
  <c r="V618" i="1"/>
  <c r="S618" i="1"/>
  <c r="O618" i="1"/>
  <c r="AB617" i="1"/>
  <c r="Y617" i="1"/>
  <c r="V617" i="1"/>
  <c r="S617" i="1"/>
  <c r="O617" i="1"/>
  <c r="AB616" i="1"/>
  <c r="Y616" i="1"/>
  <c r="V616" i="1"/>
  <c r="S616" i="1"/>
  <c r="O616" i="1"/>
  <c r="AB615" i="1"/>
  <c r="Y615" i="1"/>
  <c r="V615" i="1"/>
  <c r="S615" i="1"/>
  <c r="O615" i="1"/>
  <c r="AB614" i="1"/>
  <c r="Y614" i="1"/>
  <c r="V614" i="1"/>
  <c r="S614" i="1"/>
  <c r="O614" i="1"/>
  <c r="O613" i="1"/>
  <c r="AB612" i="1"/>
  <c r="Y612" i="1"/>
  <c r="V612" i="1"/>
  <c r="S612" i="1"/>
  <c r="O612" i="1"/>
  <c r="AB611" i="1"/>
  <c r="Y611" i="1"/>
  <c r="V611" i="1"/>
  <c r="S611" i="1"/>
  <c r="O611" i="1"/>
  <c r="O610" i="1"/>
  <c r="AB609" i="1"/>
  <c r="Y609" i="1"/>
  <c r="V609" i="1"/>
  <c r="S609" i="1"/>
  <c r="O609" i="1"/>
  <c r="AB608" i="1"/>
  <c r="Y608" i="1"/>
  <c r="V608" i="1"/>
  <c r="S608" i="1"/>
  <c r="O608" i="1"/>
  <c r="AB607" i="1"/>
  <c r="Y607" i="1"/>
  <c r="V607" i="1"/>
  <c r="S607" i="1"/>
  <c r="O607" i="1"/>
  <c r="AB606" i="1"/>
  <c r="Y606" i="1"/>
  <c r="V606" i="1"/>
  <c r="S606" i="1"/>
  <c r="O606" i="1"/>
  <c r="AB605" i="1"/>
  <c r="Y605" i="1"/>
  <c r="V605" i="1"/>
  <c r="S605" i="1"/>
  <c r="O605" i="1"/>
  <c r="AB604" i="1"/>
  <c r="Y604" i="1"/>
  <c r="V604" i="1"/>
  <c r="S604" i="1"/>
  <c r="O604" i="1"/>
  <c r="O603" i="1"/>
  <c r="AB602" i="1"/>
  <c r="Y602" i="1"/>
  <c r="V602" i="1"/>
  <c r="S602" i="1"/>
  <c r="O602" i="1"/>
  <c r="AB601" i="1"/>
  <c r="Y601" i="1"/>
  <c r="V601" i="1"/>
  <c r="S601" i="1"/>
  <c r="O601" i="1"/>
  <c r="O600" i="1"/>
  <c r="AB599" i="1"/>
  <c r="Y599" i="1"/>
  <c r="V599" i="1"/>
  <c r="S599" i="1"/>
  <c r="O599" i="1"/>
  <c r="AB598" i="1"/>
  <c r="Y598" i="1"/>
  <c r="V598" i="1"/>
  <c r="S598" i="1"/>
  <c r="O598" i="1"/>
  <c r="AB597" i="1"/>
  <c r="Y597" i="1"/>
  <c r="V597" i="1"/>
  <c r="S597" i="1"/>
  <c r="O597" i="1"/>
  <c r="AB596" i="1"/>
  <c r="Y596" i="1"/>
  <c r="V596" i="1"/>
  <c r="S596" i="1"/>
  <c r="O596" i="1"/>
  <c r="AB595" i="1"/>
  <c r="Y595" i="1"/>
  <c r="V595" i="1"/>
  <c r="S595" i="1"/>
  <c r="O595" i="1"/>
  <c r="AB594" i="1"/>
  <c r="Y594" i="1"/>
  <c r="V594" i="1"/>
  <c r="S594" i="1"/>
  <c r="O594" i="1"/>
  <c r="O593" i="1"/>
  <c r="AB592" i="1"/>
  <c r="Y592" i="1"/>
  <c r="V592" i="1"/>
  <c r="S592" i="1"/>
  <c r="O592" i="1"/>
  <c r="AB591" i="1"/>
  <c r="Y591" i="1"/>
  <c r="V591" i="1"/>
  <c r="S591" i="1"/>
  <c r="O591" i="1"/>
  <c r="O590" i="1"/>
  <c r="AB589" i="1"/>
  <c r="Y589" i="1"/>
  <c r="V589" i="1"/>
  <c r="S589" i="1"/>
  <c r="O589" i="1"/>
  <c r="AB588" i="1"/>
  <c r="Y588" i="1"/>
  <c r="V588" i="1"/>
  <c r="S588" i="1"/>
  <c r="O588" i="1"/>
  <c r="AB587" i="1"/>
  <c r="Y587" i="1"/>
  <c r="V587" i="1"/>
  <c r="S587" i="1"/>
  <c r="O587" i="1"/>
  <c r="AB586" i="1"/>
  <c r="Y586" i="1"/>
  <c r="V586" i="1"/>
  <c r="S586" i="1"/>
  <c r="O586" i="1"/>
  <c r="AB585" i="1"/>
  <c r="Y585" i="1"/>
  <c r="V585" i="1"/>
  <c r="S585" i="1"/>
  <c r="O585" i="1"/>
  <c r="AB584" i="1"/>
  <c r="Y584" i="1"/>
  <c r="V584" i="1"/>
  <c r="S584" i="1"/>
  <c r="O584" i="1"/>
  <c r="O583" i="1"/>
  <c r="AB582" i="1"/>
  <c r="Y582" i="1"/>
  <c r="V582" i="1"/>
  <c r="S582" i="1"/>
  <c r="O582" i="1"/>
  <c r="AB581" i="1"/>
  <c r="Y581" i="1"/>
  <c r="V581" i="1"/>
  <c r="S581" i="1"/>
  <c r="O581" i="1"/>
  <c r="O580" i="1"/>
  <c r="AB579" i="1"/>
  <c r="Y579" i="1"/>
  <c r="V579" i="1"/>
  <c r="S579" i="1"/>
  <c r="O579" i="1"/>
  <c r="AB578" i="1"/>
  <c r="Y578" i="1"/>
  <c r="V578" i="1"/>
  <c r="S578" i="1"/>
  <c r="O578" i="1"/>
  <c r="AB577" i="1"/>
  <c r="Y577" i="1"/>
  <c r="V577" i="1"/>
  <c r="S577" i="1"/>
  <c r="O577" i="1"/>
  <c r="AB576" i="1"/>
  <c r="Y576" i="1"/>
  <c r="V576" i="1"/>
  <c r="S576" i="1"/>
  <c r="O576" i="1"/>
  <c r="AB575" i="1"/>
  <c r="Y575" i="1"/>
  <c r="V575" i="1"/>
  <c r="S575" i="1"/>
  <c r="O575" i="1"/>
  <c r="AB574" i="1"/>
  <c r="Y574" i="1"/>
  <c r="V574" i="1"/>
  <c r="S574" i="1"/>
  <c r="O574" i="1"/>
  <c r="O573" i="1"/>
  <c r="AB572" i="1"/>
  <c r="Y572" i="1"/>
  <c r="V572" i="1"/>
  <c r="S572" i="1"/>
  <c r="O572" i="1"/>
  <c r="AB571" i="1"/>
  <c r="Y571" i="1"/>
  <c r="V571" i="1"/>
  <c r="S571" i="1"/>
  <c r="O571" i="1"/>
  <c r="O570" i="1"/>
  <c r="O569" i="1"/>
  <c r="AB567" i="1"/>
  <c r="AA567" i="1"/>
  <c r="Z567" i="1"/>
  <c r="Y567" i="1"/>
  <c r="X567" i="1"/>
  <c r="W567" i="1"/>
  <c r="V567" i="1"/>
  <c r="U567" i="1"/>
  <c r="T567" i="1"/>
  <c r="S567" i="1"/>
  <c r="R567" i="1"/>
  <c r="Q567" i="1"/>
  <c r="O567" i="1"/>
  <c r="AB566" i="1"/>
  <c r="AA566" i="1"/>
  <c r="Z566" i="1"/>
  <c r="Y566" i="1"/>
  <c r="X566" i="1"/>
  <c r="W566" i="1"/>
  <c r="V566" i="1"/>
  <c r="U566" i="1"/>
  <c r="T566" i="1"/>
  <c r="S566" i="1"/>
  <c r="R566" i="1"/>
  <c r="Q566" i="1"/>
  <c r="O566" i="1"/>
  <c r="O565" i="1"/>
  <c r="AB564" i="1"/>
  <c r="AA564" i="1"/>
  <c r="Z564" i="1"/>
  <c r="Y564" i="1"/>
  <c r="X564" i="1"/>
  <c r="W564" i="1"/>
  <c r="V564" i="1"/>
  <c r="U564" i="1"/>
  <c r="T564" i="1"/>
  <c r="S564" i="1"/>
  <c r="R564" i="1"/>
  <c r="Q564" i="1"/>
  <c r="O564" i="1"/>
  <c r="AB563" i="1"/>
  <c r="AA563" i="1"/>
  <c r="Z563" i="1"/>
  <c r="Y563" i="1"/>
  <c r="X563" i="1"/>
  <c r="W563" i="1"/>
  <c r="V563" i="1"/>
  <c r="U563" i="1"/>
  <c r="T563" i="1"/>
  <c r="S563" i="1"/>
  <c r="R563" i="1"/>
  <c r="Q563" i="1"/>
  <c r="O563" i="1"/>
  <c r="AB562" i="1"/>
  <c r="AA562" i="1"/>
  <c r="Z562" i="1"/>
  <c r="Y562" i="1"/>
  <c r="X562" i="1"/>
  <c r="W562" i="1"/>
  <c r="V562" i="1"/>
  <c r="U562" i="1"/>
  <c r="T562" i="1"/>
  <c r="S562" i="1"/>
  <c r="R562" i="1"/>
  <c r="Q562" i="1"/>
  <c r="O562" i="1"/>
  <c r="O561" i="1"/>
  <c r="AB560" i="1"/>
  <c r="AA560" i="1"/>
  <c r="Z560" i="1"/>
  <c r="Y560" i="1"/>
  <c r="X560" i="1"/>
  <c r="W560" i="1"/>
  <c r="V560" i="1"/>
  <c r="U560" i="1"/>
  <c r="T560" i="1"/>
  <c r="S560" i="1"/>
  <c r="R560" i="1"/>
  <c r="Q560" i="1"/>
  <c r="O560" i="1"/>
  <c r="AB559" i="1"/>
  <c r="AA559" i="1"/>
  <c r="Z559" i="1"/>
  <c r="Y559" i="1"/>
  <c r="X559" i="1"/>
  <c r="W559" i="1"/>
  <c r="V559" i="1"/>
  <c r="U559" i="1"/>
  <c r="T559" i="1"/>
  <c r="S559" i="1"/>
  <c r="R559" i="1"/>
  <c r="Q559" i="1"/>
  <c r="O559" i="1"/>
  <c r="O558" i="1"/>
  <c r="AB557" i="1"/>
  <c r="AA557" i="1"/>
  <c r="Z557" i="1"/>
  <c r="Y557" i="1"/>
  <c r="X557" i="1"/>
  <c r="W557" i="1"/>
  <c r="V557" i="1"/>
  <c r="U557" i="1"/>
  <c r="T557" i="1"/>
  <c r="S557" i="1"/>
  <c r="R557" i="1"/>
  <c r="Q557" i="1"/>
  <c r="O557" i="1"/>
  <c r="AB556" i="1"/>
  <c r="AA556" i="1"/>
  <c r="Z556" i="1"/>
  <c r="Y556" i="1"/>
  <c r="X556" i="1"/>
  <c r="W556" i="1"/>
  <c r="V556" i="1"/>
  <c r="U556" i="1"/>
  <c r="T556" i="1"/>
  <c r="S556" i="1"/>
  <c r="R556" i="1"/>
  <c r="Q556" i="1"/>
  <c r="O556" i="1"/>
  <c r="O555" i="1"/>
  <c r="AB554" i="1"/>
  <c r="AA554" i="1"/>
  <c r="Z554" i="1"/>
  <c r="Y554" i="1"/>
  <c r="X554" i="1"/>
  <c r="W554" i="1"/>
  <c r="V554" i="1"/>
  <c r="U554" i="1"/>
  <c r="T554" i="1"/>
  <c r="S554" i="1"/>
  <c r="R554" i="1"/>
  <c r="Q554" i="1"/>
  <c r="O554" i="1"/>
  <c r="AB553" i="1"/>
  <c r="AA553" i="1"/>
  <c r="Z553" i="1"/>
  <c r="Y553" i="1"/>
  <c r="X553" i="1"/>
  <c r="W553" i="1"/>
  <c r="V553" i="1"/>
  <c r="U553" i="1"/>
  <c r="T553" i="1"/>
  <c r="S553" i="1"/>
  <c r="R553" i="1"/>
  <c r="Q553" i="1"/>
  <c r="O553" i="1"/>
  <c r="O552" i="1"/>
  <c r="AB551" i="1"/>
  <c r="AA551" i="1"/>
  <c r="Z551" i="1"/>
  <c r="Y551" i="1"/>
  <c r="X551" i="1"/>
  <c r="W551" i="1"/>
  <c r="V551" i="1"/>
  <c r="U551" i="1"/>
  <c r="T551" i="1"/>
  <c r="S551" i="1"/>
  <c r="R551" i="1"/>
  <c r="Q551" i="1"/>
  <c r="O551" i="1"/>
  <c r="AB550" i="1"/>
  <c r="AA550" i="1"/>
  <c r="Z550" i="1"/>
  <c r="Y550" i="1"/>
  <c r="X550" i="1"/>
  <c r="W550" i="1"/>
  <c r="V550" i="1"/>
  <c r="U550" i="1"/>
  <c r="T550" i="1"/>
  <c r="S550" i="1"/>
  <c r="R550" i="1"/>
  <c r="Q550" i="1"/>
  <c r="O550" i="1"/>
  <c r="O549" i="1"/>
  <c r="AB546" i="1"/>
  <c r="AA546" i="1"/>
  <c r="Z546" i="1"/>
  <c r="Y546" i="1"/>
  <c r="X546" i="1"/>
  <c r="W546" i="1"/>
  <c r="V546" i="1"/>
  <c r="U546" i="1"/>
  <c r="T546" i="1"/>
  <c r="S546" i="1"/>
  <c r="R546" i="1"/>
  <c r="Q546" i="1"/>
  <c r="O546" i="1"/>
  <c r="AB545" i="1"/>
  <c r="AA545" i="1"/>
  <c r="Z545" i="1"/>
  <c r="Y545" i="1"/>
  <c r="X545" i="1"/>
  <c r="W545" i="1"/>
  <c r="V545" i="1"/>
  <c r="U545" i="1"/>
  <c r="T545" i="1"/>
  <c r="S545" i="1"/>
  <c r="R545" i="1"/>
  <c r="Q545" i="1"/>
  <c r="O545" i="1"/>
  <c r="AB544" i="1"/>
  <c r="AA544" i="1"/>
  <c r="Z544" i="1"/>
  <c r="Y544" i="1"/>
  <c r="X544" i="1"/>
  <c r="W544" i="1"/>
  <c r="V544" i="1"/>
  <c r="U544" i="1"/>
  <c r="T544" i="1"/>
  <c r="S544" i="1"/>
  <c r="R544" i="1"/>
  <c r="Q544" i="1"/>
  <c r="O544" i="1"/>
  <c r="AB543" i="1"/>
  <c r="AA543" i="1"/>
  <c r="Z543" i="1"/>
  <c r="Y543" i="1"/>
  <c r="X543" i="1"/>
  <c r="W543" i="1"/>
  <c r="V543" i="1"/>
  <c r="U543" i="1"/>
  <c r="T543" i="1"/>
  <c r="S543" i="1"/>
  <c r="R543" i="1"/>
  <c r="Q543" i="1"/>
  <c r="O543" i="1"/>
  <c r="O542" i="1"/>
  <c r="AB541" i="1"/>
  <c r="AA541" i="1"/>
  <c r="Z541" i="1"/>
  <c r="Y541" i="1"/>
  <c r="X541" i="1"/>
  <c r="W541" i="1"/>
  <c r="V541" i="1"/>
  <c r="U541" i="1"/>
  <c r="T541" i="1"/>
  <c r="S541" i="1"/>
  <c r="R541" i="1"/>
  <c r="Q541" i="1"/>
  <c r="O541" i="1"/>
  <c r="AB540" i="1"/>
  <c r="AA540" i="1"/>
  <c r="Z540" i="1"/>
  <c r="Y540" i="1"/>
  <c r="X540" i="1"/>
  <c r="W540" i="1"/>
  <c r="V540" i="1"/>
  <c r="U540" i="1"/>
  <c r="T540" i="1"/>
  <c r="S540" i="1"/>
  <c r="R540" i="1"/>
  <c r="Q540" i="1"/>
  <c r="O540" i="1"/>
  <c r="AB539" i="1"/>
  <c r="AA539" i="1"/>
  <c r="Z539" i="1"/>
  <c r="Y539" i="1"/>
  <c r="X539" i="1"/>
  <c r="W539" i="1"/>
  <c r="V539" i="1"/>
  <c r="U539" i="1"/>
  <c r="T539" i="1"/>
  <c r="S539" i="1"/>
  <c r="R539" i="1"/>
  <c r="Q539" i="1"/>
  <c r="O539" i="1"/>
  <c r="AB538" i="1"/>
  <c r="AA538" i="1"/>
  <c r="Z538" i="1"/>
  <c r="Y538" i="1"/>
  <c r="X538" i="1"/>
  <c r="W538" i="1"/>
  <c r="V538" i="1"/>
  <c r="U538" i="1"/>
  <c r="T538" i="1"/>
  <c r="S538" i="1"/>
  <c r="R538" i="1"/>
  <c r="Q538" i="1"/>
  <c r="O538" i="1"/>
  <c r="AB537" i="1"/>
  <c r="AA537" i="1"/>
  <c r="Z537" i="1"/>
  <c r="Y537" i="1"/>
  <c r="X537" i="1"/>
  <c r="W537" i="1"/>
  <c r="V537" i="1"/>
  <c r="U537" i="1"/>
  <c r="T537" i="1"/>
  <c r="S537" i="1"/>
  <c r="R537" i="1"/>
  <c r="Q537" i="1"/>
  <c r="O537" i="1"/>
  <c r="O536" i="1"/>
  <c r="AB535" i="1"/>
  <c r="AA535" i="1"/>
  <c r="Z535" i="1"/>
  <c r="Y535" i="1"/>
  <c r="X535" i="1"/>
  <c r="W535" i="1"/>
  <c r="V535" i="1"/>
  <c r="U535" i="1"/>
  <c r="T535" i="1"/>
  <c r="S535" i="1"/>
  <c r="R535" i="1"/>
  <c r="Q535" i="1"/>
  <c r="O535" i="1"/>
  <c r="AB534" i="1"/>
  <c r="AA534" i="1"/>
  <c r="Z534" i="1"/>
  <c r="Y534" i="1"/>
  <c r="X534" i="1"/>
  <c r="W534" i="1"/>
  <c r="V534" i="1"/>
  <c r="U534" i="1"/>
  <c r="T534" i="1"/>
  <c r="S534" i="1"/>
  <c r="R534" i="1"/>
  <c r="Q534" i="1"/>
  <c r="O534" i="1"/>
  <c r="AB533" i="1"/>
  <c r="AA533" i="1"/>
  <c r="Z533" i="1"/>
  <c r="Y533" i="1"/>
  <c r="X533" i="1"/>
  <c r="W533" i="1"/>
  <c r="V533" i="1"/>
  <c r="U533" i="1"/>
  <c r="T533" i="1"/>
  <c r="S533" i="1"/>
  <c r="R533" i="1"/>
  <c r="Q533" i="1"/>
  <c r="O533" i="1"/>
  <c r="AB532" i="1"/>
  <c r="AA532" i="1"/>
  <c r="Z532" i="1"/>
  <c r="Y532" i="1"/>
  <c r="X532" i="1"/>
  <c r="W532" i="1"/>
  <c r="V532" i="1"/>
  <c r="U532" i="1"/>
  <c r="T532" i="1"/>
  <c r="S532" i="1"/>
  <c r="R532" i="1"/>
  <c r="Q532" i="1"/>
  <c r="O532" i="1"/>
  <c r="O531" i="1"/>
  <c r="AB530" i="1"/>
  <c r="AA530" i="1"/>
  <c r="Z530" i="1"/>
  <c r="Y530" i="1"/>
  <c r="X530" i="1"/>
  <c r="W530" i="1"/>
  <c r="V530" i="1"/>
  <c r="U530" i="1"/>
  <c r="T530" i="1"/>
  <c r="S530" i="1"/>
  <c r="R530" i="1"/>
  <c r="Q530" i="1"/>
  <c r="O530" i="1"/>
  <c r="AB529" i="1"/>
  <c r="AA529" i="1"/>
  <c r="Z529" i="1"/>
  <c r="Y529" i="1"/>
  <c r="X529" i="1"/>
  <c r="W529" i="1"/>
  <c r="V529" i="1"/>
  <c r="U529" i="1"/>
  <c r="T529" i="1"/>
  <c r="S529" i="1"/>
  <c r="R529" i="1"/>
  <c r="Q529" i="1"/>
  <c r="O529" i="1"/>
  <c r="AB528" i="1"/>
  <c r="AA528" i="1"/>
  <c r="Z528" i="1"/>
  <c r="Y528" i="1"/>
  <c r="X528" i="1"/>
  <c r="W528" i="1"/>
  <c r="V528" i="1"/>
  <c r="U528" i="1"/>
  <c r="T528" i="1"/>
  <c r="S528" i="1"/>
  <c r="R528" i="1"/>
  <c r="Q528" i="1"/>
  <c r="O528" i="1"/>
  <c r="AB527" i="1"/>
  <c r="AA527" i="1"/>
  <c r="Z527" i="1"/>
  <c r="Y527" i="1"/>
  <c r="X527" i="1"/>
  <c r="W527" i="1"/>
  <c r="V527" i="1"/>
  <c r="U527" i="1"/>
  <c r="T527" i="1"/>
  <c r="S527" i="1"/>
  <c r="R527" i="1"/>
  <c r="Q527" i="1"/>
  <c r="O527" i="1"/>
  <c r="AB526" i="1"/>
  <c r="AA526" i="1"/>
  <c r="Z526" i="1"/>
  <c r="Y526" i="1"/>
  <c r="X526" i="1"/>
  <c r="W526" i="1"/>
  <c r="V526" i="1"/>
  <c r="U526" i="1"/>
  <c r="T526" i="1"/>
  <c r="S526" i="1"/>
  <c r="R526" i="1"/>
  <c r="Q526" i="1"/>
  <c r="O526" i="1"/>
  <c r="O525" i="1"/>
  <c r="AB524" i="1"/>
  <c r="AA524" i="1"/>
  <c r="Z524" i="1"/>
  <c r="Y524" i="1"/>
  <c r="X524" i="1"/>
  <c r="W524" i="1"/>
  <c r="V524" i="1"/>
  <c r="U524" i="1"/>
  <c r="T524" i="1"/>
  <c r="S524" i="1"/>
  <c r="R524" i="1"/>
  <c r="Q524" i="1"/>
  <c r="O524" i="1"/>
  <c r="AB523" i="1"/>
  <c r="AA523" i="1"/>
  <c r="Z523" i="1"/>
  <c r="Y523" i="1"/>
  <c r="X523" i="1"/>
  <c r="W523" i="1"/>
  <c r="V523" i="1"/>
  <c r="U523" i="1"/>
  <c r="T523" i="1"/>
  <c r="S523" i="1"/>
  <c r="R523" i="1"/>
  <c r="Q523" i="1"/>
  <c r="O523" i="1"/>
  <c r="AB522" i="1"/>
  <c r="AA522" i="1"/>
  <c r="Z522" i="1"/>
  <c r="Y522" i="1"/>
  <c r="X522" i="1"/>
  <c r="W522" i="1"/>
  <c r="V522" i="1"/>
  <c r="U522" i="1"/>
  <c r="T522" i="1"/>
  <c r="S522" i="1"/>
  <c r="R522" i="1"/>
  <c r="Q522" i="1"/>
  <c r="O522" i="1"/>
  <c r="AB521" i="1"/>
  <c r="AA521" i="1"/>
  <c r="Z521" i="1"/>
  <c r="Y521" i="1"/>
  <c r="X521" i="1"/>
  <c r="W521" i="1"/>
  <c r="V521" i="1"/>
  <c r="U521" i="1"/>
  <c r="T521" i="1"/>
  <c r="S521" i="1"/>
  <c r="R521" i="1"/>
  <c r="Q521" i="1"/>
  <c r="O521" i="1"/>
  <c r="O520" i="1"/>
  <c r="AB518" i="1"/>
  <c r="AA518" i="1"/>
  <c r="Z518" i="1"/>
  <c r="Y518" i="1"/>
  <c r="X518" i="1"/>
  <c r="W518" i="1"/>
  <c r="V518" i="1"/>
  <c r="U518" i="1"/>
  <c r="T518" i="1"/>
  <c r="S518" i="1"/>
  <c r="R518" i="1"/>
  <c r="Q518" i="1"/>
  <c r="O518" i="1"/>
  <c r="AB517" i="1"/>
  <c r="AA517" i="1"/>
  <c r="Z517" i="1"/>
  <c r="Y517" i="1"/>
  <c r="X517" i="1"/>
  <c r="W517" i="1"/>
  <c r="V517" i="1"/>
  <c r="U517" i="1"/>
  <c r="T517" i="1"/>
  <c r="S517" i="1"/>
  <c r="R517" i="1"/>
  <c r="Q517" i="1"/>
  <c r="O517" i="1"/>
  <c r="AB516" i="1"/>
  <c r="AA516" i="1"/>
  <c r="Z516" i="1"/>
  <c r="Y516" i="1"/>
  <c r="X516" i="1"/>
  <c r="W516" i="1"/>
  <c r="V516" i="1"/>
  <c r="U516" i="1"/>
  <c r="T516" i="1"/>
  <c r="S516" i="1"/>
  <c r="R516" i="1"/>
  <c r="Q516" i="1"/>
  <c r="O516" i="1"/>
  <c r="AB515" i="1"/>
  <c r="AA515" i="1"/>
  <c r="Z515" i="1"/>
  <c r="Y515" i="1"/>
  <c r="X515" i="1"/>
  <c r="W515" i="1"/>
  <c r="V515" i="1"/>
  <c r="U515" i="1"/>
  <c r="T515" i="1"/>
  <c r="S515" i="1"/>
  <c r="R515" i="1"/>
  <c r="Q515" i="1"/>
  <c r="O515" i="1"/>
  <c r="O514" i="1"/>
  <c r="AB513" i="1"/>
  <c r="AA513" i="1"/>
  <c r="Z513" i="1"/>
  <c r="Y513" i="1"/>
  <c r="X513" i="1"/>
  <c r="W513" i="1"/>
  <c r="V513" i="1"/>
  <c r="U513" i="1"/>
  <c r="T513" i="1"/>
  <c r="S513" i="1"/>
  <c r="R513" i="1"/>
  <c r="Q513" i="1"/>
  <c r="O513" i="1"/>
  <c r="AB512" i="1"/>
  <c r="AA512" i="1"/>
  <c r="Z512" i="1"/>
  <c r="Y512" i="1"/>
  <c r="X512" i="1"/>
  <c r="W512" i="1"/>
  <c r="V512" i="1"/>
  <c r="U512" i="1"/>
  <c r="T512" i="1"/>
  <c r="S512" i="1"/>
  <c r="R512" i="1"/>
  <c r="Q512" i="1"/>
  <c r="O512" i="1"/>
  <c r="AB511" i="1"/>
  <c r="AA511" i="1"/>
  <c r="Z511" i="1"/>
  <c r="Y511" i="1"/>
  <c r="X511" i="1"/>
  <c r="W511" i="1"/>
  <c r="V511" i="1"/>
  <c r="U511" i="1"/>
  <c r="T511" i="1"/>
  <c r="S511" i="1"/>
  <c r="R511" i="1"/>
  <c r="Q511" i="1"/>
  <c r="O511" i="1"/>
  <c r="AB510" i="1"/>
  <c r="AA510" i="1"/>
  <c r="Z510" i="1"/>
  <c r="Y510" i="1"/>
  <c r="X510" i="1"/>
  <c r="W510" i="1"/>
  <c r="V510" i="1"/>
  <c r="U510" i="1"/>
  <c r="T510" i="1"/>
  <c r="S510" i="1"/>
  <c r="R510" i="1"/>
  <c r="Q510" i="1"/>
  <c r="O510" i="1"/>
  <c r="AB509" i="1"/>
  <c r="AA509" i="1"/>
  <c r="Z509" i="1"/>
  <c r="Y509" i="1"/>
  <c r="X509" i="1"/>
  <c r="W509" i="1"/>
  <c r="V509" i="1"/>
  <c r="U509" i="1"/>
  <c r="T509" i="1"/>
  <c r="S509" i="1"/>
  <c r="R509" i="1"/>
  <c r="Q509" i="1"/>
  <c r="O509" i="1"/>
  <c r="O508" i="1"/>
  <c r="AB507" i="1"/>
  <c r="AA507" i="1"/>
  <c r="Z507" i="1"/>
  <c r="Y507" i="1"/>
  <c r="X507" i="1"/>
  <c r="W507" i="1"/>
  <c r="V507" i="1"/>
  <c r="U507" i="1"/>
  <c r="T507" i="1"/>
  <c r="S507" i="1"/>
  <c r="R507" i="1"/>
  <c r="Q507" i="1"/>
  <c r="O507" i="1"/>
  <c r="AB506" i="1"/>
  <c r="AA506" i="1"/>
  <c r="Z506" i="1"/>
  <c r="Y506" i="1"/>
  <c r="X506" i="1"/>
  <c r="W506" i="1"/>
  <c r="V506" i="1"/>
  <c r="U506" i="1"/>
  <c r="T506" i="1"/>
  <c r="S506" i="1"/>
  <c r="R506" i="1"/>
  <c r="Q506" i="1"/>
  <c r="O506" i="1"/>
  <c r="AB505" i="1"/>
  <c r="AA505" i="1"/>
  <c r="Z505" i="1"/>
  <c r="Y505" i="1"/>
  <c r="X505" i="1"/>
  <c r="W505" i="1"/>
  <c r="V505" i="1"/>
  <c r="U505" i="1"/>
  <c r="T505" i="1"/>
  <c r="S505" i="1"/>
  <c r="R505" i="1"/>
  <c r="Q505" i="1"/>
  <c r="O505" i="1"/>
  <c r="AB504" i="1"/>
  <c r="AA504" i="1"/>
  <c r="Z504" i="1"/>
  <c r="Y504" i="1"/>
  <c r="X504" i="1"/>
  <c r="W504" i="1"/>
  <c r="V504" i="1"/>
  <c r="U504" i="1"/>
  <c r="T504" i="1"/>
  <c r="S504" i="1"/>
  <c r="R504" i="1"/>
  <c r="Q504" i="1"/>
  <c r="O504" i="1"/>
  <c r="O503" i="1"/>
  <c r="AB502" i="1"/>
  <c r="AA502" i="1"/>
  <c r="Z502" i="1"/>
  <c r="Y502" i="1"/>
  <c r="X502" i="1"/>
  <c r="W502" i="1"/>
  <c r="V502" i="1"/>
  <c r="U502" i="1"/>
  <c r="T502" i="1"/>
  <c r="S502" i="1"/>
  <c r="R502" i="1"/>
  <c r="Q502" i="1"/>
  <c r="O502" i="1"/>
  <c r="AB501" i="1"/>
  <c r="AA501" i="1"/>
  <c r="Z501" i="1"/>
  <c r="Y501" i="1"/>
  <c r="X501" i="1"/>
  <c r="W501" i="1"/>
  <c r="V501" i="1"/>
  <c r="U501" i="1"/>
  <c r="T501" i="1"/>
  <c r="S501" i="1"/>
  <c r="R501" i="1"/>
  <c r="Q501" i="1"/>
  <c r="O501" i="1"/>
  <c r="AB500" i="1"/>
  <c r="AA500" i="1"/>
  <c r="Z500" i="1"/>
  <c r="Y500" i="1"/>
  <c r="X500" i="1"/>
  <c r="W500" i="1"/>
  <c r="V500" i="1"/>
  <c r="U500" i="1"/>
  <c r="T500" i="1"/>
  <c r="S500" i="1"/>
  <c r="R500" i="1"/>
  <c r="Q500" i="1"/>
  <c r="O500" i="1"/>
  <c r="AB499" i="1"/>
  <c r="AA499" i="1"/>
  <c r="Z499" i="1"/>
  <c r="Y499" i="1"/>
  <c r="X499" i="1"/>
  <c r="W499" i="1"/>
  <c r="V499" i="1"/>
  <c r="U499" i="1"/>
  <c r="T499" i="1"/>
  <c r="S499" i="1"/>
  <c r="R499" i="1"/>
  <c r="Q499" i="1"/>
  <c r="O499" i="1"/>
  <c r="AB498" i="1"/>
  <c r="AA498" i="1"/>
  <c r="Z498" i="1"/>
  <c r="Y498" i="1"/>
  <c r="X498" i="1"/>
  <c r="W498" i="1"/>
  <c r="V498" i="1"/>
  <c r="U498" i="1"/>
  <c r="T498" i="1"/>
  <c r="S498" i="1"/>
  <c r="R498" i="1"/>
  <c r="Q498" i="1"/>
  <c r="O498" i="1"/>
  <c r="O497" i="1"/>
  <c r="AB496" i="1"/>
  <c r="AA496" i="1"/>
  <c r="Z496" i="1"/>
  <c r="Y496" i="1"/>
  <c r="X496" i="1"/>
  <c r="W496" i="1"/>
  <c r="V496" i="1"/>
  <c r="U496" i="1"/>
  <c r="T496" i="1"/>
  <c r="S496" i="1"/>
  <c r="R496" i="1"/>
  <c r="Q496" i="1"/>
  <c r="O496" i="1"/>
  <c r="AB495" i="1"/>
  <c r="AA495" i="1"/>
  <c r="Z495" i="1"/>
  <c r="Y495" i="1"/>
  <c r="X495" i="1"/>
  <c r="W495" i="1"/>
  <c r="V495" i="1"/>
  <c r="U495" i="1"/>
  <c r="T495" i="1"/>
  <c r="S495" i="1"/>
  <c r="R495" i="1"/>
  <c r="Q495" i="1"/>
  <c r="O495" i="1"/>
  <c r="AB494" i="1"/>
  <c r="AA494" i="1"/>
  <c r="Z494" i="1"/>
  <c r="Y494" i="1"/>
  <c r="X494" i="1"/>
  <c r="W494" i="1"/>
  <c r="V494" i="1"/>
  <c r="U494" i="1"/>
  <c r="T494" i="1"/>
  <c r="S494" i="1"/>
  <c r="R494" i="1"/>
  <c r="Q494" i="1"/>
  <c r="O494" i="1"/>
  <c r="AB493" i="1"/>
  <c r="AA493" i="1"/>
  <c r="Z493" i="1"/>
  <c r="Y493" i="1"/>
  <c r="X493" i="1"/>
  <c r="W493" i="1"/>
  <c r="V493" i="1"/>
  <c r="U493" i="1"/>
  <c r="T493" i="1"/>
  <c r="S493" i="1"/>
  <c r="R493" i="1"/>
  <c r="Q493" i="1"/>
  <c r="O493" i="1"/>
  <c r="O492" i="1"/>
  <c r="AB490" i="1"/>
  <c r="AA490" i="1"/>
  <c r="Z490" i="1"/>
  <c r="Y490" i="1"/>
  <c r="X490" i="1"/>
  <c r="W490" i="1"/>
  <c r="V490" i="1"/>
  <c r="U490" i="1"/>
  <c r="T490" i="1"/>
  <c r="S490" i="1"/>
  <c r="R490" i="1"/>
  <c r="Q490" i="1"/>
  <c r="O490" i="1"/>
  <c r="AB489" i="1"/>
  <c r="AA489" i="1"/>
  <c r="Z489" i="1"/>
  <c r="Y489" i="1"/>
  <c r="X489" i="1"/>
  <c r="W489" i="1"/>
  <c r="V489" i="1"/>
  <c r="U489" i="1"/>
  <c r="T489" i="1"/>
  <c r="S489" i="1"/>
  <c r="R489" i="1"/>
  <c r="Q489" i="1"/>
  <c r="O489" i="1"/>
  <c r="AB488" i="1"/>
  <c r="AA488" i="1"/>
  <c r="Z488" i="1"/>
  <c r="Y488" i="1"/>
  <c r="X488" i="1"/>
  <c r="W488" i="1"/>
  <c r="V488" i="1"/>
  <c r="U488" i="1"/>
  <c r="T488" i="1"/>
  <c r="S488" i="1"/>
  <c r="R488" i="1"/>
  <c r="Q488" i="1"/>
  <c r="O488" i="1"/>
  <c r="AB487" i="1"/>
  <c r="AA487" i="1"/>
  <c r="Z487" i="1"/>
  <c r="Y487" i="1"/>
  <c r="X487" i="1"/>
  <c r="W487" i="1"/>
  <c r="V487" i="1"/>
  <c r="U487" i="1"/>
  <c r="T487" i="1"/>
  <c r="S487" i="1"/>
  <c r="R487" i="1"/>
  <c r="Q487" i="1"/>
  <c r="O487" i="1"/>
  <c r="O486" i="1"/>
  <c r="AB485" i="1"/>
  <c r="AA485" i="1"/>
  <c r="Z485" i="1"/>
  <c r="Y485" i="1"/>
  <c r="X485" i="1"/>
  <c r="W485" i="1"/>
  <c r="V485" i="1"/>
  <c r="U485" i="1"/>
  <c r="T485" i="1"/>
  <c r="S485" i="1"/>
  <c r="R485" i="1"/>
  <c r="Q485" i="1"/>
  <c r="O485" i="1"/>
  <c r="AB484" i="1"/>
  <c r="AA484" i="1"/>
  <c r="Z484" i="1"/>
  <c r="Y484" i="1"/>
  <c r="X484" i="1"/>
  <c r="W484" i="1"/>
  <c r="V484" i="1"/>
  <c r="U484" i="1"/>
  <c r="T484" i="1"/>
  <c r="S484" i="1"/>
  <c r="R484" i="1"/>
  <c r="Q484" i="1"/>
  <c r="O484" i="1"/>
  <c r="AB483" i="1"/>
  <c r="AA483" i="1"/>
  <c r="Z483" i="1"/>
  <c r="Y483" i="1"/>
  <c r="X483" i="1"/>
  <c r="W483" i="1"/>
  <c r="V483" i="1"/>
  <c r="U483" i="1"/>
  <c r="T483" i="1"/>
  <c r="S483" i="1"/>
  <c r="R483" i="1"/>
  <c r="Q483" i="1"/>
  <c r="O483" i="1"/>
  <c r="AB482" i="1"/>
  <c r="AA482" i="1"/>
  <c r="Z482" i="1"/>
  <c r="Y482" i="1"/>
  <c r="X482" i="1"/>
  <c r="W482" i="1"/>
  <c r="V482" i="1"/>
  <c r="U482" i="1"/>
  <c r="T482" i="1"/>
  <c r="S482" i="1"/>
  <c r="R482" i="1"/>
  <c r="Q482" i="1"/>
  <c r="O482" i="1"/>
  <c r="AB481" i="1"/>
  <c r="AA481" i="1"/>
  <c r="Z481" i="1"/>
  <c r="Y481" i="1"/>
  <c r="X481" i="1"/>
  <c r="W481" i="1"/>
  <c r="V481" i="1"/>
  <c r="U481" i="1"/>
  <c r="T481" i="1"/>
  <c r="S481" i="1"/>
  <c r="R481" i="1"/>
  <c r="Q481" i="1"/>
  <c r="O481" i="1"/>
  <c r="O480" i="1"/>
  <c r="AB479" i="1"/>
  <c r="AA479" i="1"/>
  <c r="Z479" i="1"/>
  <c r="Y479" i="1"/>
  <c r="X479" i="1"/>
  <c r="W479" i="1"/>
  <c r="V479" i="1"/>
  <c r="U479" i="1"/>
  <c r="T479" i="1"/>
  <c r="S479" i="1"/>
  <c r="R479" i="1"/>
  <c r="Q479" i="1"/>
  <c r="O479" i="1"/>
  <c r="AB478" i="1"/>
  <c r="AA478" i="1"/>
  <c r="Z478" i="1"/>
  <c r="Y478" i="1"/>
  <c r="X478" i="1"/>
  <c r="W478" i="1"/>
  <c r="V478" i="1"/>
  <c r="U478" i="1"/>
  <c r="T478" i="1"/>
  <c r="S478" i="1"/>
  <c r="R478" i="1"/>
  <c r="Q478" i="1"/>
  <c r="O478" i="1"/>
  <c r="AB477" i="1"/>
  <c r="AA477" i="1"/>
  <c r="Z477" i="1"/>
  <c r="Y477" i="1"/>
  <c r="X477" i="1"/>
  <c r="W477" i="1"/>
  <c r="V477" i="1"/>
  <c r="U477" i="1"/>
  <c r="T477" i="1"/>
  <c r="S477" i="1"/>
  <c r="R477" i="1"/>
  <c r="Q477" i="1"/>
  <c r="O477" i="1"/>
  <c r="AB476" i="1"/>
  <c r="AA476" i="1"/>
  <c r="Z476" i="1"/>
  <c r="Y476" i="1"/>
  <c r="X476" i="1"/>
  <c r="W476" i="1"/>
  <c r="V476" i="1"/>
  <c r="U476" i="1"/>
  <c r="T476" i="1"/>
  <c r="S476" i="1"/>
  <c r="R476" i="1"/>
  <c r="Q476" i="1"/>
  <c r="O476" i="1"/>
  <c r="O475" i="1"/>
  <c r="AB474" i="1"/>
  <c r="AA474" i="1"/>
  <c r="Z474" i="1"/>
  <c r="Y474" i="1"/>
  <c r="X474" i="1"/>
  <c r="W474" i="1"/>
  <c r="V474" i="1"/>
  <c r="U474" i="1"/>
  <c r="T474" i="1"/>
  <c r="S474" i="1"/>
  <c r="R474" i="1"/>
  <c r="Q474" i="1"/>
  <c r="O474" i="1"/>
  <c r="AB473" i="1"/>
  <c r="AA473" i="1"/>
  <c r="Z473" i="1"/>
  <c r="Y473" i="1"/>
  <c r="X473" i="1"/>
  <c r="W473" i="1"/>
  <c r="V473" i="1"/>
  <c r="U473" i="1"/>
  <c r="T473" i="1"/>
  <c r="S473" i="1"/>
  <c r="R473" i="1"/>
  <c r="Q473" i="1"/>
  <c r="O473" i="1"/>
  <c r="AB472" i="1"/>
  <c r="AA472" i="1"/>
  <c r="Z472" i="1"/>
  <c r="Y472" i="1"/>
  <c r="X472" i="1"/>
  <c r="W472" i="1"/>
  <c r="V472" i="1"/>
  <c r="U472" i="1"/>
  <c r="T472" i="1"/>
  <c r="S472" i="1"/>
  <c r="R472" i="1"/>
  <c r="Q472" i="1"/>
  <c r="O472" i="1"/>
  <c r="AB471" i="1"/>
  <c r="AA471" i="1"/>
  <c r="Z471" i="1"/>
  <c r="Y471" i="1"/>
  <c r="X471" i="1"/>
  <c r="W471" i="1"/>
  <c r="V471" i="1"/>
  <c r="U471" i="1"/>
  <c r="T471" i="1"/>
  <c r="S471" i="1"/>
  <c r="R471" i="1"/>
  <c r="Q471" i="1"/>
  <c r="O471" i="1"/>
  <c r="AB470" i="1"/>
  <c r="AA470" i="1"/>
  <c r="Z470" i="1"/>
  <c r="Y470" i="1"/>
  <c r="X470" i="1"/>
  <c r="W470" i="1"/>
  <c r="V470" i="1"/>
  <c r="U470" i="1"/>
  <c r="T470" i="1"/>
  <c r="S470" i="1"/>
  <c r="R470" i="1"/>
  <c r="Q470" i="1"/>
  <c r="O470" i="1"/>
  <c r="O469" i="1"/>
  <c r="AB468" i="1"/>
  <c r="AA468" i="1"/>
  <c r="Z468" i="1"/>
  <c r="Y468" i="1"/>
  <c r="X468" i="1"/>
  <c r="W468" i="1"/>
  <c r="V468" i="1"/>
  <c r="U468" i="1"/>
  <c r="T468" i="1"/>
  <c r="S468" i="1"/>
  <c r="R468" i="1"/>
  <c r="Q468" i="1"/>
  <c r="O468" i="1"/>
  <c r="AB467" i="1"/>
  <c r="AA467" i="1"/>
  <c r="Z467" i="1"/>
  <c r="Y467" i="1"/>
  <c r="X467" i="1"/>
  <c r="W467" i="1"/>
  <c r="V467" i="1"/>
  <c r="U467" i="1"/>
  <c r="T467" i="1"/>
  <c r="S467" i="1"/>
  <c r="R467" i="1"/>
  <c r="Q467" i="1"/>
  <c r="O467" i="1"/>
  <c r="AB466" i="1"/>
  <c r="AA466" i="1"/>
  <c r="Z466" i="1"/>
  <c r="Y466" i="1"/>
  <c r="X466" i="1"/>
  <c r="W466" i="1"/>
  <c r="V466" i="1"/>
  <c r="U466" i="1"/>
  <c r="T466" i="1"/>
  <c r="S466" i="1"/>
  <c r="R466" i="1"/>
  <c r="Q466" i="1"/>
  <c r="O466" i="1"/>
  <c r="AB465" i="1"/>
  <c r="AA465" i="1"/>
  <c r="Z465" i="1"/>
  <c r="Y465" i="1"/>
  <c r="X465" i="1"/>
  <c r="W465" i="1"/>
  <c r="V465" i="1"/>
  <c r="U465" i="1"/>
  <c r="T465" i="1"/>
  <c r="S465" i="1"/>
  <c r="R465" i="1"/>
  <c r="Q465" i="1"/>
  <c r="O465" i="1"/>
  <c r="O464" i="1"/>
  <c r="AB462" i="1"/>
  <c r="AA462" i="1"/>
  <c r="Z462" i="1"/>
  <c r="Y462" i="1"/>
  <c r="X462" i="1"/>
  <c r="W462" i="1"/>
  <c r="V462" i="1"/>
  <c r="U462" i="1"/>
  <c r="T462" i="1"/>
  <c r="S462" i="1"/>
  <c r="R462" i="1"/>
  <c r="Q462" i="1"/>
  <c r="O462" i="1"/>
  <c r="AB461" i="1"/>
  <c r="AA461" i="1"/>
  <c r="Z461" i="1"/>
  <c r="Y461" i="1"/>
  <c r="X461" i="1"/>
  <c r="W461" i="1"/>
  <c r="V461" i="1"/>
  <c r="U461" i="1"/>
  <c r="T461" i="1"/>
  <c r="S461" i="1"/>
  <c r="R461" i="1"/>
  <c r="Q461" i="1"/>
  <c r="O461" i="1"/>
  <c r="AB460" i="1"/>
  <c r="AA460" i="1"/>
  <c r="Z460" i="1"/>
  <c r="Y460" i="1"/>
  <c r="X460" i="1"/>
  <c r="W460" i="1"/>
  <c r="V460" i="1"/>
  <c r="U460" i="1"/>
  <c r="T460" i="1"/>
  <c r="S460" i="1"/>
  <c r="R460" i="1"/>
  <c r="Q460" i="1"/>
  <c r="O460" i="1"/>
  <c r="AB459" i="1"/>
  <c r="AA459" i="1"/>
  <c r="Z459" i="1"/>
  <c r="Y459" i="1"/>
  <c r="X459" i="1"/>
  <c r="W459" i="1"/>
  <c r="V459" i="1"/>
  <c r="U459" i="1"/>
  <c r="T459" i="1"/>
  <c r="S459" i="1"/>
  <c r="R459" i="1"/>
  <c r="Q459" i="1"/>
  <c r="O459" i="1"/>
  <c r="O458" i="1"/>
  <c r="AB457" i="1"/>
  <c r="AA457" i="1"/>
  <c r="Z457" i="1"/>
  <c r="Y457" i="1"/>
  <c r="X457" i="1"/>
  <c r="W457" i="1"/>
  <c r="V457" i="1"/>
  <c r="U457" i="1"/>
  <c r="T457" i="1"/>
  <c r="S457" i="1"/>
  <c r="R457" i="1"/>
  <c r="Q457" i="1"/>
  <c r="O457" i="1"/>
  <c r="AB456" i="1"/>
  <c r="AA456" i="1"/>
  <c r="Z456" i="1"/>
  <c r="Y456" i="1"/>
  <c r="X456" i="1"/>
  <c r="W456" i="1"/>
  <c r="V456" i="1"/>
  <c r="U456" i="1"/>
  <c r="T456" i="1"/>
  <c r="S456" i="1"/>
  <c r="R456" i="1"/>
  <c r="Q456" i="1"/>
  <c r="O456" i="1"/>
  <c r="AB455" i="1"/>
  <c r="AA455" i="1"/>
  <c r="Z455" i="1"/>
  <c r="Y455" i="1"/>
  <c r="X455" i="1"/>
  <c r="W455" i="1"/>
  <c r="V455" i="1"/>
  <c r="U455" i="1"/>
  <c r="T455" i="1"/>
  <c r="S455" i="1"/>
  <c r="R455" i="1"/>
  <c r="Q455" i="1"/>
  <c r="O455" i="1"/>
  <c r="AB454" i="1"/>
  <c r="AA454" i="1"/>
  <c r="Z454" i="1"/>
  <c r="Y454" i="1"/>
  <c r="X454" i="1"/>
  <c r="W454" i="1"/>
  <c r="V454" i="1"/>
  <c r="U454" i="1"/>
  <c r="T454" i="1"/>
  <c r="S454" i="1"/>
  <c r="R454" i="1"/>
  <c r="Q454" i="1"/>
  <c r="O454" i="1"/>
  <c r="AB453" i="1"/>
  <c r="AA453" i="1"/>
  <c r="Z453" i="1"/>
  <c r="Y453" i="1"/>
  <c r="X453" i="1"/>
  <c r="W453" i="1"/>
  <c r="V453" i="1"/>
  <c r="U453" i="1"/>
  <c r="T453" i="1"/>
  <c r="S453" i="1"/>
  <c r="R453" i="1"/>
  <c r="Q453" i="1"/>
  <c r="O453" i="1"/>
  <c r="O452" i="1"/>
  <c r="AB451" i="1"/>
  <c r="AA451" i="1"/>
  <c r="Z451" i="1"/>
  <c r="Y451" i="1"/>
  <c r="X451" i="1"/>
  <c r="W451" i="1"/>
  <c r="V451" i="1"/>
  <c r="U451" i="1"/>
  <c r="T451" i="1"/>
  <c r="S451" i="1"/>
  <c r="R451" i="1"/>
  <c r="Q451" i="1"/>
  <c r="O451" i="1"/>
  <c r="AB450" i="1"/>
  <c r="AA450" i="1"/>
  <c r="Z450" i="1"/>
  <c r="Y450" i="1"/>
  <c r="X450" i="1"/>
  <c r="W450" i="1"/>
  <c r="V450" i="1"/>
  <c r="U450" i="1"/>
  <c r="T450" i="1"/>
  <c r="S450" i="1"/>
  <c r="R450" i="1"/>
  <c r="Q450" i="1"/>
  <c r="O450" i="1"/>
  <c r="AB449" i="1"/>
  <c r="AA449" i="1"/>
  <c r="Z449" i="1"/>
  <c r="Y449" i="1"/>
  <c r="X449" i="1"/>
  <c r="W449" i="1"/>
  <c r="V449" i="1"/>
  <c r="U449" i="1"/>
  <c r="T449" i="1"/>
  <c r="S449" i="1"/>
  <c r="R449" i="1"/>
  <c r="Q449" i="1"/>
  <c r="O449" i="1"/>
  <c r="AB448" i="1"/>
  <c r="AA448" i="1"/>
  <c r="Z448" i="1"/>
  <c r="Y448" i="1"/>
  <c r="X448" i="1"/>
  <c r="W448" i="1"/>
  <c r="V448" i="1"/>
  <c r="U448" i="1"/>
  <c r="T448" i="1"/>
  <c r="S448" i="1"/>
  <c r="R448" i="1"/>
  <c r="Q448" i="1"/>
  <c r="O448" i="1"/>
  <c r="O447" i="1"/>
  <c r="AB446" i="1"/>
  <c r="AA446" i="1"/>
  <c r="Z446" i="1"/>
  <c r="Y446" i="1"/>
  <c r="X446" i="1"/>
  <c r="W446" i="1"/>
  <c r="V446" i="1"/>
  <c r="U446" i="1"/>
  <c r="T446" i="1"/>
  <c r="S446" i="1"/>
  <c r="R446" i="1"/>
  <c r="Q446" i="1"/>
  <c r="O446" i="1"/>
  <c r="AB445" i="1"/>
  <c r="AA445" i="1"/>
  <c r="Z445" i="1"/>
  <c r="Y445" i="1"/>
  <c r="X445" i="1"/>
  <c r="W445" i="1"/>
  <c r="V445" i="1"/>
  <c r="U445" i="1"/>
  <c r="T445" i="1"/>
  <c r="S445" i="1"/>
  <c r="R445" i="1"/>
  <c r="Q445" i="1"/>
  <c r="O445" i="1"/>
  <c r="AB444" i="1"/>
  <c r="AA444" i="1"/>
  <c r="Z444" i="1"/>
  <c r="Y444" i="1"/>
  <c r="X444" i="1"/>
  <c r="W444" i="1"/>
  <c r="V444" i="1"/>
  <c r="U444" i="1"/>
  <c r="T444" i="1"/>
  <c r="S444" i="1"/>
  <c r="R444" i="1"/>
  <c r="Q444" i="1"/>
  <c r="O444" i="1"/>
  <c r="AB443" i="1"/>
  <c r="AA443" i="1"/>
  <c r="Z443" i="1"/>
  <c r="Y443" i="1"/>
  <c r="X443" i="1"/>
  <c r="W443" i="1"/>
  <c r="V443" i="1"/>
  <c r="U443" i="1"/>
  <c r="T443" i="1"/>
  <c r="S443" i="1"/>
  <c r="R443" i="1"/>
  <c r="Q443" i="1"/>
  <c r="O443" i="1"/>
  <c r="AB442" i="1"/>
  <c r="AA442" i="1"/>
  <c r="Z442" i="1"/>
  <c r="Y442" i="1"/>
  <c r="X442" i="1"/>
  <c r="W442" i="1"/>
  <c r="V442" i="1"/>
  <c r="U442" i="1"/>
  <c r="T442" i="1"/>
  <c r="S442" i="1"/>
  <c r="R442" i="1"/>
  <c r="Q442" i="1"/>
  <c r="O442" i="1"/>
  <c r="O441" i="1"/>
  <c r="AB440" i="1"/>
  <c r="AA440" i="1"/>
  <c r="Z440" i="1"/>
  <c r="Y440" i="1"/>
  <c r="X440" i="1"/>
  <c r="W440" i="1"/>
  <c r="V440" i="1"/>
  <c r="U440" i="1"/>
  <c r="T440" i="1"/>
  <c r="S440" i="1"/>
  <c r="R440" i="1"/>
  <c r="Q440" i="1"/>
  <c r="O440" i="1"/>
  <c r="AB439" i="1"/>
  <c r="AA439" i="1"/>
  <c r="Z439" i="1"/>
  <c r="Y439" i="1"/>
  <c r="X439" i="1"/>
  <c r="W439" i="1"/>
  <c r="V439" i="1"/>
  <c r="U439" i="1"/>
  <c r="T439" i="1"/>
  <c r="S439" i="1"/>
  <c r="R439" i="1"/>
  <c r="Q439" i="1"/>
  <c r="O439" i="1"/>
  <c r="AB438" i="1"/>
  <c r="AA438" i="1"/>
  <c r="Z438" i="1"/>
  <c r="Y438" i="1"/>
  <c r="X438" i="1"/>
  <c r="W438" i="1"/>
  <c r="V438" i="1"/>
  <c r="U438" i="1"/>
  <c r="T438" i="1"/>
  <c r="S438" i="1"/>
  <c r="R438" i="1"/>
  <c r="Q438" i="1"/>
  <c r="O438" i="1"/>
  <c r="AB437" i="1"/>
  <c r="AA437" i="1"/>
  <c r="Z437" i="1"/>
  <c r="Y437" i="1"/>
  <c r="X437" i="1"/>
  <c r="W437" i="1"/>
  <c r="V437" i="1"/>
  <c r="U437" i="1"/>
  <c r="T437" i="1"/>
  <c r="S437" i="1"/>
  <c r="R437" i="1"/>
  <c r="Q437" i="1"/>
  <c r="O437" i="1"/>
  <c r="O436" i="1"/>
  <c r="AB434" i="1"/>
  <c r="AA434" i="1"/>
  <c r="Z434" i="1"/>
  <c r="Y434" i="1"/>
  <c r="X434" i="1"/>
  <c r="W434" i="1"/>
  <c r="V434" i="1"/>
  <c r="U434" i="1"/>
  <c r="T434" i="1"/>
  <c r="S434" i="1"/>
  <c r="R434" i="1"/>
  <c r="Q434" i="1"/>
  <c r="O434" i="1"/>
  <c r="AB433" i="1"/>
  <c r="AA433" i="1"/>
  <c r="Z433" i="1"/>
  <c r="Y433" i="1"/>
  <c r="X433" i="1"/>
  <c r="W433" i="1"/>
  <c r="V433" i="1"/>
  <c r="U433" i="1"/>
  <c r="T433" i="1"/>
  <c r="S433" i="1"/>
  <c r="R433" i="1"/>
  <c r="Q433" i="1"/>
  <c r="O433" i="1"/>
  <c r="AB432" i="1"/>
  <c r="AA432" i="1"/>
  <c r="Z432" i="1"/>
  <c r="Y432" i="1"/>
  <c r="X432" i="1"/>
  <c r="W432" i="1"/>
  <c r="V432" i="1"/>
  <c r="U432" i="1"/>
  <c r="T432" i="1"/>
  <c r="S432" i="1"/>
  <c r="R432" i="1"/>
  <c r="Q432" i="1"/>
  <c r="O432" i="1"/>
  <c r="AB431" i="1"/>
  <c r="AA431" i="1"/>
  <c r="Z431" i="1"/>
  <c r="Y431" i="1"/>
  <c r="X431" i="1"/>
  <c r="W431" i="1"/>
  <c r="V431" i="1"/>
  <c r="U431" i="1"/>
  <c r="T431" i="1"/>
  <c r="S431" i="1"/>
  <c r="R431" i="1"/>
  <c r="Q431" i="1"/>
  <c r="O431" i="1"/>
  <c r="O430" i="1"/>
  <c r="AB429" i="1"/>
  <c r="AA429" i="1"/>
  <c r="Z429" i="1"/>
  <c r="Y429" i="1"/>
  <c r="X429" i="1"/>
  <c r="W429" i="1"/>
  <c r="V429" i="1"/>
  <c r="U429" i="1"/>
  <c r="T429" i="1"/>
  <c r="S429" i="1"/>
  <c r="R429" i="1"/>
  <c r="Q429" i="1"/>
  <c r="O429" i="1"/>
  <c r="AB428" i="1"/>
  <c r="AA428" i="1"/>
  <c r="Z428" i="1"/>
  <c r="Y428" i="1"/>
  <c r="X428" i="1"/>
  <c r="W428" i="1"/>
  <c r="V428" i="1"/>
  <c r="U428" i="1"/>
  <c r="T428" i="1"/>
  <c r="S428" i="1"/>
  <c r="R428" i="1"/>
  <c r="Q428" i="1"/>
  <c r="O428" i="1"/>
  <c r="AB427" i="1"/>
  <c r="AA427" i="1"/>
  <c r="Z427" i="1"/>
  <c r="Y427" i="1"/>
  <c r="X427" i="1"/>
  <c r="W427" i="1"/>
  <c r="V427" i="1"/>
  <c r="U427" i="1"/>
  <c r="T427" i="1"/>
  <c r="S427" i="1"/>
  <c r="R427" i="1"/>
  <c r="Q427" i="1"/>
  <c r="O427" i="1"/>
  <c r="AB426" i="1"/>
  <c r="AA426" i="1"/>
  <c r="Z426" i="1"/>
  <c r="Y426" i="1"/>
  <c r="X426" i="1"/>
  <c r="W426" i="1"/>
  <c r="V426" i="1"/>
  <c r="U426" i="1"/>
  <c r="T426" i="1"/>
  <c r="S426" i="1"/>
  <c r="R426" i="1"/>
  <c r="Q426" i="1"/>
  <c r="O426" i="1"/>
  <c r="AB425" i="1"/>
  <c r="AA425" i="1"/>
  <c r="Z425" i="1"/>
  <c r="Y425" i="1"/>
  <c r="X425" i="1"/>
  <c r="W425" i="1"/>
  <c r="V425" i="1"/>
  <c r="U425" i="1"/>
  <c r="T425" i="1"/>
  <c r="S425" i="1"/>
  <c r="R425" i="1"/>
  <c r="Q425" i="1"/>
  <c r="O425" i="1"/>
  <c r="O424" i="1"/>
  <c r="AB423" i="1"/>
  <c r="AA423" i="1"/>
  <c r="Z423" i="1"/>
  <c r="Y423" i="1"/>
  <c r="X423" i="1"/>
  <c r="W423" i="1"/>
  <c r="V423" i="1"/>
  <c r="U423" i="1"/>
  <c r="T423" i="1"/>
  <c r="S423" i="1"/>
  <c r="R423" i="1"/>
  <c r="Q423" i="1"/>
  <c r="O423" i="1"/>
  <c r="AB422" i="1"/>
  <c r="AA422" i="1"/>
  <c r="Z422" i="1"/>
  <c r="Y422" i="1"/>
  <c r="X422" i="1"/>
  <c r="W422" i="1"/>
  <c r="V422" i="1"/>
  <c r="U422" i="1"/>
  <c r="T422" i="1"/>
  <c r="S422" i="1"/>
  <c r="R422" i="1"/>
  <c r="Q422" i="1"/>
  <c r="O422" i="1"/>
  <c r="AB421" i="1"/>
  <c r="AA421" i="1"/>
  <c r="Z421" i="1"/>
  <c r="Y421" i="1"/>
  <c r="X421" i="1"/>
  <c r="W421" i="1"/>
  <c r="V421" i="1"/>
  <c r="U421" i="1"/>
  <c r="T421" i="1"/>
  <c r="S421" i="1"/>
  <c r="R421" i="1"/>
  <c r="Q421" i="1"/>
  <c r="O421" i="1"/>
  <c r="AB420" i="1"/>
  <c r="AA420" i="1"/>
  <c r="Z420" i="1"/>
  <c r="Y420" i="1"/>
  <c r="X420" i="1"/>
  <c r="W420" i="1"/>
  <c r="V420" i="1"/>
  <c r="U420" i="1"/>
  <c r="T420" i="1"/>
  <c r="S420" i="1"/>
  <c r="R420" i="1"/>
  <c r="Q420" i="1"/>
  <c r="O420" i="1"/>
  <c r="O419" i="1"/>
  <c r="AB418" i="1"/>
  <c r="AA418" i="1"/>
  <c r="Z418" i="1"/>
  <c r="Y418" i="1"/>
  <c r="X418" i="1"/>
  <c r="W418" i="1"/>
  <c r="V418" i="1"/>
  <c r="U418" i="1"/>
  <c r="T418" i="1"/>
  <c r="S418" i="1"/>
  <c r="R418" i="1"/>
  <c r="Q418" i="1"/>
  <c r="O418" i="1"/>
  <c r="AB417" i="1"/>
  <c r="AA417" i="1"/>
  <c r="Z417" i="1"/>
  <c r="Y417" i="1"/>
  <c r="X417" i="1"/>
  <c r="W417" i="1"/>
  <c r="V417" i="1"/>
  <c r="U417" i="1"/>
  <c r="T417" i="1"/>
  <c r="S417" i="1"/>
  <c r="R417" i="1"/>
  <c r="Q417" i="1"/>
  <c r="O417" i="1"/>
  <c r="AB416" i="1"/>
  <c r="AA416" i="1"/>
  <c r="Z416" i="1"/>
  <c r="Y416" i="1"/>
  <c r="X416" i="1"/>
  <c r="W416" i="1"/>
  <c r="V416" i="1"/>
  <c r="U416" i="1"/>
  <c r="T416" i="1"/>
  <c r="S416" i="1"/>
  <c r="R416" i="1"/>
  <c r="Q416" i="1"/>
  <c r="O416" i="1"/>
  <c r="AB415" i="1"/>
  <c r="AA415" i="1"/>
  <c r="Z415" i="1"/>
  <c r="Y415" i="1"/>
  <c r="X415" i="1"/>
  <c r="W415" i="1"/>
  <c r="V415" i="1"/>
  <c r="U415" i="1"/>
  <c r="T415" i="1"/>
  <c r="S415" i="1"/>
  <c r="R415" i="1"/>
  <c r="Q415" i="1"/>
  <c r="O415" i="1"/>
  <c r="AB414" i="1"/>
  <c r="AA414" i="1"/>
  <c r="Z414" i="1"/>
  <c r="Y414" i="1"/>
  <c r="X414" i="1"/>
  <c r="W414" i="1"/>
  <c r="V414" i="1"/>
  <c r="U414" i="1"/>
  <c r="T414" i="1"/>
  <c r="S414" i="1"/>
  <c r="R414" i="1"/>
  <c r="Q414" i="1"/>
  <c r="O414" i="1"/>
  <c r="O413" i="1"/>
  <c r="AB412" i="1"/>
  <c r="AA412" i="1"/>
  <c r="Z412" i="1"/>
  <c r="Y412" i="1"/>
  <c r="X412" i="1"/>
  <c r="W412" i="1"/>
  <c r="V412" i="1"/>
  <c r="U412" i="1"/>
  <c r="T412" i="1"/>
  <c r="S412" i="1"/>
  <c r="R412" i="1"/>
  <c r="Q412" i="1"/>
  <c r="O412" i="1"/>
  <c r="AB411" i="1"/>
  <c r="AA411" i="1"/>
  <c r="Z411" i="1"/>
  <c r="Y411" i="1"/>
  <c r="X411" i="1"/>
  <c r="W411" i="1"/>
  <c r="V411" i="1"/>
  <c r="U411" i="1"/>
  <c r="T411" i="1"/>
  <c r="S411" i="1"/>
  <c r="R411" i="1"/>
  <c r="Q411" i="1"/>
  <c r="O411" i="1"/>
  <c r="AB410" i="1"/>
  <c r="AA410" i="1"/>
  <c r="Z410" i="1"/>
  <c r="Y410" i="1"/>
  <c r="X410" i="1"/>
  <c r="W410" i="1"/>
  <c r="V410" i="1"/>
  <c r="U410" i="1"/>
  <c r="T410" i="1"/>
  <c r="S410" i="1"/>
  <c r="R410" i="1"/>
  <c r="Q410" i="1"/>
  <c r="O410" i="1"/>
  <c r="AB409" i="1"/>
  <c r="AA409" i="1"/>
  <c r="Z409" i="1"/>
  <c r="Y409" i="1"/>
  <c r="X409" i="1"/>
  <c r="W409" i="1"/>
  <c r="V409" i="1"/>
  <c r="U409" i="1"/>
  <c r="T409" i="1"/>
  <c r="S409" i="1"/>
  <c r="R409" i="1"/>
  <c r="Q409" i="1"/>
  <c r="O409" i="1"/>
  <c r="O408" i="1"/>
  <c r="AB406" i="1"/>
  <c r="AA406" i="1"/>
  <c r="Z406" i="1"/>
  <c r="Y406" i="1"/>
  <c r="X406" i="1"/>
  <c r="W406" i="1"/>
  <c r="V406" i="1"/>
  <c r="U406" i="1"/>
  <c r="T406" i="1"/>
  <c r="S406" i="1"/>
  <c r="R406" i="1"/>
  <c r="Q406" i="1"/>
  <c r="O406" i="1"/>
  <c r="AB405" i="1"/>
  <c r="AA405" i="1"/>
  <c r="Z405" i="1"/>
  <c r="Y405" i="1"/>
  <c r="X405" i="1"/>
  <c r="W405" i="1"/>
  <c r="V405" i="1"/>
  <c r="U405" i="1"/>
  <c r="T405" i="1"/>
  <c r="S405" i="1"/>
  <c r="R405" i="1"/>
  <c r="Q405" i="1"/>
  <c r="O405" i="1"/>
  <c r="AB404" i="1"/>
  <c r="AA404" i="1"/>
  <c r="Z404" i="1"/>
  <c r="Y404" i="1"/>
  <c r="X404" i="1"/>
  <c r="W404" i="1"/>
  <c r="V404" i="1"/>
  <c r="U404" i="1"/>
  <c r="T404" i="1"/>
  <c r="S404" i="1"/>
  <c r="R404" i="1"/>
  <c r="Q404" i="1"/>
  <c r="O404" i="1"/>
  <c r="AB403" i="1"/>
  <c r="AA403" i="1"/>
  <c r="Z403" i="1"/>
  <c r="Y403" i="1"/>
  <c r="X403" i="1"/>
  <c r="W403" i="1"/>
  <c r="V403" i="1"/>
  <c r="U403" i="1"/>
  <c r="T403" i="1"/>
  <c r="S403" i="1"/>
  <c r="R403" i="1"/>
  <c r="Q403" i="1"/>
  <c r="O403" i="1"/>
  <c r="O402" i="1"/>
  <c r="AB401" i="1"/>
  <c r="AA401" i="1"/>
  <c r="Z401" i="1"/>
  <c r="Y401" i="1"/>
  <c r="X401" i="1"/>
  <c r="W401" i="1"/>
  <c r="V401" i="1"/>
  <c r="U401" i="1"/>
  <c r="T401" i="1"/>
  <c r="S401" i="1"/>
  <c r="R401" i="1"/>
  <c r="Q401" i="1"/>
  <c r="O401" i="1"/>
  <c r="AB400" i="1"/>
  <c r="AA400" i="1"/>
  <c r="Z400" i="1"/>
  <c r="Y400" i="1"/>
  <c r="X400" i="1"/>
  <c r="W400" i="1"/>
  <c r="V400" i="1"/>
  <c r="U400" i="1"/>
  <c r="T400" i="1"/>
  <c r="S400" i="1"/>
  <c r="R400" i="1"/>
  <c r="Q400" i="1"/>
  <c r="O400" i="1"/>
  <c r="AB399" i="1"/>
  <c r="AA399" i="1"/>
  <c r="Z399" i="1"/>
  <c r="Y399" i="1"/>
  <c r="X399" i="1"/>
  <c r="W399" i="1"/>
  <c r="V399" i="1"/>
  <c r="U399" i="1"/>
  <c r="T399" i="1"/>
  <c r="S399" i="1"/>
  <c r="R399" i="1"/>
  <c r="Q399" i="1"/>
  <c r="O399" i="1"/>
  <c r="AB398" i="1"/>
  <c r="AA398" i="1"/>
  <c r="Z398" i="1"/>
  <c r="Y398" i="1"/>
  <c r="X398" i="1"/>
  <c r="W398" i="1"/>
  <c r="V398" i="1"/>
  <c r="U398" i="1"/>
  <c r="T398" i="1"/>
  <c r="S398" i="1"/>
  <c r="R398" i="1"/>
  <c r="Q398" i="1"/>
  <c r="O398" i="1"/>
  <c r="AB397" i="1"/>
  <c r="AA397" i="1"/>
  <c r="Z397" i="1"/>
  <c r="Y397" i="1"/>
  <c r="X397" i="1"/>
  <c r="W397" i="1"/>
  <c r="V397" i="1"/>
  <c r="U397" i="1"/>
  <c r="T397" i="1"/>
  <c r="S397" i="1"/>
  <c r="R397" i="1"/>
  <c r="Q397" i="1"/>
  <c r="O397" i="1"/>
  <c r="O396" i="1"/>
  <c r="AB395" i="1"/>
  <c r="AA395" i="1"/>
  <c r="Z395" i="1"/>
  <c r="Y395" i="1"/>
  <c r="X395" i="1"/>
  <c r="W395" i="1"/>
  <c r="V395" i="1"/>
  <c r="U395" i="1"/>
  <c r="T395" i="1"/>
  <c r="S395" i="1"/>
  <c r="R395" i="1"/>
  <c r="Q395" i="1"/>
  <c r="O395" i="1"/>
  <c r="AB394" i="1"/>
  <c r="AA394" i="1"/>
  <c r="Z394" i="1"/>
  <c r="Y394" i="1"/>
  <c r="X394" i="1"/>
  <c r="W394" i="1"/>
  <c r="V394" i="1"/>
  <c r="U394" i="1"/>
  <c r="T394" i="1"/>
  <c r="S394" i="1"/>
  <c r="R394" i="1"/>
  <c r="Q394" i="1"/>
  <c r="O394" i="1"/>
  <c r="AB393" i="1"/>
  <c r="AA393" i="1"/>
  <c r="Z393" i="1"/>
  <c r="Y393" i="1"/>
  <c r="X393" i="1"/>
  <c r="W393" i="1"/>
  <c r="V393" i="1"/>
  <c r="U393" i="1"/>
  <c r="T393" i="1"/>
  <c r="S393" i="1"/>
  <c r="R393" i="1"/>
  <c r="Q393" i="1"/>
  <c r="O393" i="1"/>
  <c r="AB392" i="1"/>
  <c r="AA392" i="1"/>
  <c r="Z392" i="1"/>
  <c r="Y392" i="1"/>
  <c r="X392" i="1"/>
  <c r="W392" i="1"/>
  <c r="V392" i="1"/>
  <c r="U392" i="1"/>
  <c r="T392" i="1"/>
  <c r="S392" i="1"/>
  <c r="R392" i="1"/>
  <c r="Q392" i="1"/>
  <c r="O392" i="1"/>
  <c r="O391" i="1"/>
  <c r="AB390" i="1"/>
  <c r="AA390" i="1"/>
  <c r="Z390" i="1"/>
  <c r="Y390" i="1"/>
  <c r="X390" i="1"/>
  <c r="W390" i="1"/>
  <c r="V390" i="1"/>
  <c r="U390" i="1"/>
  <c r="T390" i="1"/>
  <c r="S390" i="1"/>
  <c r="R390" i="1"/>
  <c r="Q390" i="1"/>
  <c r="O390" i="1"/>
  <c r="AB389" i="1"/>
  <c r="AA389" i="1"/>
  <c r="Z389" i="1"/>
  <c r="Y389" i="1"/>
  <c r="X389" i="1"/>
  <c r="W389" i="1"/>
  <c r="V389" i="1"/>
  <c r="U389" i="1"/>
  <c r="T389" i="1"/>
  <c r="S389" i="1"/>
  <c r="R389" i="1"/>
  <c r="Q389" i="1"/>
  <c r="O389" i="1"/>
  <c r="AB388" i="1"/>
  <c r="AA388" i="1"/>
  <c r="Z388" i="1"/>
  <c r="Y388" i="1"/>
  <c r="X388" i="1"/>
  <c r="W388" i="1"/>
  <c r="V388" i="1"/>
  <c r="U388" i="1"/>
  <c r="T388" i="1"/>
  <c r="S388" i="1"/>
  <c r="R388" i="1"/>
  <c r="Q388" i="1"/>
  <c r="O388" i="1"/>
  <c r="AB387" i="1"/>
  <c r="AA387" i="1"/>
  <c r="Z387" i="1"/>
  <c r="Y387" i="1"/>
  <c r="X387" i="1"/>
  <c r="W387" i="1"/>
  <c r="V387" i="1"/>
  <c r="U387" i="1"/>
  <c r="T387" i="1"/>
  <c r="S387" i="1"/>
  <c r="R387" i="1"/>
  <c r="Q387" i="1"/>
  <c r="O387" i="1"/>
  <c r="AB386" i="1"/>
  <c r="AA386" i="1"/>
  <c r="Z386" i="1"/>
  <c r="Y386" i="1"/>
  <c r="X386" i="1"/>
  <c r="W386" i="1"/>
  <c r="V386" i="1"/>
  <c r="U386" i="1"/>
  <c r="T386" i="1"/>
  <c r="S386" i="1"/>
  <c r="R386" i="1"/>
  <c r="Q386" i="1"/>
  <c r="O386" i="1"/>
  <c r="O385" i="1"/>
  <c r="AB384" i="1"/>
  <c r="AA384" i="1"/>
  <c r="Z384" i="1"/>
  <c r="Y384" i="1"/>
  <c r="X384" i="1"/>
  <c r="W384" i="1"/>
  <c r="V384" i="1"/>
  <c r="U384" i="1"/>
  <c r="T384" i="1"/>
  <c r="S384" i="1"/>
  <c r="R384" i="1"/>
  <c r="Q384" i="1"/>
  <c r="O384" i="1"/>
  <c r="AB383" i="1"/>
  <c r="AA383" i="1"/>
  <c r="Z383" i="1"/>
  <c r="Y383" i="1"/>
  <c r="X383" i="1"/>
  <c r="W383" i="1"/>
  <c r="V383" i="1"/>
  <c r="U383" i="1"/>
  <c r="T383" i="1"/>
  <c r="S383" i="1"/>
  <c r="R383" i="1"/>
  <c r="Q383" i="1"/>
  <c r="O383" i="1"/>
  <c r="AB382" i="1"/>
  <c r="AA382" i="1"/>
  <c r="Z382" i="1"/>
  <c r="Y382" i="1"/>
  <c r="X382" i="1"/>
  <c r="W382" i="1"/>
  <c r="V382" i="1"/>
  <c r="U382" i="1"/>
  <c r="T382" i="1"/>
  <c r="S382" i="1"/>
  <c r="R382" i="1"/>
  <c r="Q382" i="1"/>
  <c r="O382" i="1"/>
  <c r="AB381" i="1"/>
  <c r="AA381" i="1"/>
  <c r="Z381" i="1"/>
  <c r="Y381" i="1"/>
  <c r="X381" i="1"/>
  <c r="W381" i="1"/>
  <c r="V381" i="1"/>
  <c r="U381" i="1"/>
  <c r="T381" i="1"/>
  <c r="S381" i="1"/>
  <c r="R381" i="1"/>
  <c r="Q381" i="1"/>
  <c r="O381" i="1"/>
  <c r="O380" i="1"/>
  <c r="O379" i="1"/>
  <c r="O376" i="1"/>
  <c r="AB375" i="1"/>
  <c r="AA375" i="1"/>
  <c r="Z375" i="1"/>
  <c r="Y375" i="1"/>
  <c r="X375" i="1"/>
  <c r="W375" i="1"/>
  <c r="V375" i="1"/>
  <c r="U375" i="1"/>
  <c r="T375" i="1"/>
  <c r="S375" i="1"/>
  <c r="R375" i="1"/>
  <c r="Q375" i="1"/>
  <c r="O375" i="1"/>
  <c r="AB374" i="1"/>
  <c r="AA374" i="1"/>
  <c r="Z374" i="1"/>
  <c r="Y374" i="1"/>
  <c r="X374" i="1"/>
  <c r="W374" i="1"/>
  <c r="V374" i="1"/>
  <c r="U374" i="1"/>
  <c r="T374" i="1"/>
  <c r="S374" i="1"/>
  <c r="R374" i="1"/>
  <c r="Q374" i="1"/>
  <c r="O374" i="1"/>
  <c r="O373" i="1"/>
  <c r="AB372" i="1"/>
  <c r="AA372" i="1"/>
  <c r="Z372" i="1"/>
  <c r="Y372" i="1"/>
  <c r="X372" i="1"/>
  <c r="W372" i="1"/>
  <c r="V372" i="1"/>
  <c r="U372" i="1"/>
  <c r="T372" i="1"/>
  <c r="S372" i="1"/>
  <c r="R372" i="1"/>
  <c r="Q372" i="1"/>
  <c r="O372" i="1"/>
  <c r="AB371" i="1"/>
  <c r="AB369" i="1" s="1"/>
  <c r="AA371" i="1"/>
  <c r="Z371" i="1"/>
  <c r="Y371" i="1"/>
  <c r="X371" i="1"/>
  <c r="X369" i="1" s="1"/>
  <c r="W371" i="1"/>
  <c r="V371" i="1"/>
  <c r="U371" i="1"/>
  <c r="T371" i="1"/>
  <c r="T369" i="1" s="1"/>
  <c r="S371" i="1"/>
  <c r="R371" i="1"/>
  <c r="Q371" i="1"/>
  <c r="O371" i="1"/>
  <c r="AB370" i="1"/>
  <c r="AA370" i="1"/>
  <c r="Z370" i="1"/>
  <c r="Z369" i="1" s="1"/>
  <c r="Y370" i="1"/>
  <c r="X370" i="1"/>
  <c r="W370" i="1"/>
  <c r="V370" i="1"/>
  <c r="V369" i="1" s="1"/>
  <c r="U370" i="1"/>
  <c r="T370" i="1"/>
  <c r="S370" i="1"/>
  <c r="R370" i="1"/>
  <c r="R369" i="1" s="1"/>
  <c r="Q370" i="1"/>
  <c r="O370" i="1"/>
  <c r="Y369" i="1"/>
  <c r="U369" i="1"/>
  <c r="Q369" i="1"/>
  <c r="O369" i="1"/>
  <c r="AB368" i="1"/>
  <c r="AA368" i="1"/>
  <c r="Z368" i="1"/>
  <c r="Y368" i="1"/>
  <c r="X368" i="1"/>
  <c r="W368" i="1"/>
  <c r="V368" i="1"/>
  <c r="U368" i="1"/>
  <c r="T368" i="1"/>
  <c r="S368" i="1"/>
  <c r="R368" i="1"/>
  <c r="Q368" i="1"/>
  <c r="O368" i="1"/>
  <c r="AB367" i="1"/>
  <c r="AA367" i="1"/>
  <c r="Z367" i="1"/>
  <c r="Y367" i="1"/>
  <c r="X367" i="1"/>
  <c r="W367" i="1"/>
  <c r="V367" i="1"/>
  <c r="U367" i="1"/>
  <c r="T367" i="1"/>
  <c r="S367" i="1"/>
  <c r="R367" i="1"/>
  <c r="Q367" i="1"/>
  <c r="O367" i="1"/>
  <c r="AB366" i="1"/>
  <c r="AA366" i="1"/>
  <c r="Z366" i="1"/>
  <c r="Y366" i="1"/>
  <c r="X366" i="1"/>
  <c r="W366" i="1"/>
  <c r="V366" i="1"/>
  <c r="U366" i="1"/>
  <c r="T366" i="1"/>
  <c r="S366" i="1"/>
  <c r="R366" i="1"/>
  <c r="Q366" i="1"/>
  <c r="O366" i="1"/>
  <c r="AB365" i="1"/>
  <c r="AA365" i="1"/>
  <c r="Z365" i="1"/>
  <c r="Y365" i="1"/>
  <c r="X365" i="1"/>
  <c r="W365" i="1"/>
  <c r="V365" i="1"/>
  <c r="U365" i="1"/>
  <c r="T365" i="1"/>
  <c r="S365" i="1"/>
  <c r="R365" i="1"/>
  <c r="Q365" i="1"/>
  <c r="O365" i="1"/>
  <c r="AB364" i="1"/>
  <c r="AA364" i="1"/>
  <c r="Z364" i="1"/>
  <c r="Y364" i="1"/>
  <c r="X364" i="1"/>
  <c r="W364" i="1"/>
  <c r="V364" i="1"/>
  <c r="U364" i="1"/>
  <c r="T364" i="1"/>
  <c r="S364" i="1"/>
  <c r="R364" i="1"/>
  <c r="Q364" i="1"/>
  <c r="O364" i="1"/>
  <c r="AB363" i="1"/>
  <c r="AA363" i="1"/>
  <c r="Z363" i="1"/>
  <c r="Y363" i="1"/>
  <c r="X363" i="1"/>
  <c r="W363" i="1"/>
  <c r="V363" i="1"/>
  <c r="U363" i="1"/>
  <c r="T363" i="1"/>
  <c r="S363" i="1"/>
  <c r="R363" i="1"/>
  <c r="Q363" i="1"/>
  <c r="O363" i="1"/>
  <c r="AB362" i="1"/>
  <c r="AA362" i="1"/>
  <c r="Z362" i="1"/>
  <c r="Y362" i="1"/>
  <c r="X362" i="1"/>
  <c r="W362" i="1"/>
  <c r="V362" i="1"/>
  <c r="U362" i="1"/>
  <c r="T362" i="1"/>
  <c r="S362" i="1"/>
  <c r="R362" i="1"/>
  <c r="Q362" i="1"/>
  <c r="O362" i="1"/>
  <c r="AB361" i="1"/>
  <c r="AA361" i="1"/>
  <c r="Z361" i="1"/>
  <c r="Y361" i="1"/>
  <c r="Y357" i="1" s="1"/>
  <c r="X361" i="1"/>
  <c r="W361" i="1"/>
  <c r="V361" i="1"/>
  <c r="U361" i="1"/>
  <c r="U357" i="1" s="1"/>
  <c r="U373" i="1" s="1"/>
  <c r="U376" i="1" s="1"/>
  <c r="T361" i="1"/>
  <c r="S361" i="1"/>
  <c r="R361" i="1"/>
  <c r="Q361" i="1"/>
  <c r="Q357" i="1" s="1"/>
  <c r="Q373" i="1" s="1"/>
  <c r="Q376" i="1" s="1"/>
  <c r="O361" i="1"/>
  <c r="AB360" i="1"/>
  <c r="AA360" i="1"/>
  <c r="Z360" i="1"/>
  <c r="Y360" i="1"/>
  <c r="X360" i="1"/>
  <c r="W360" i="1"/>
  <c r="V360" i="1"/>
  <c r="U360" i="1"/>
  <c r="T360" i="1"/>
  <c r="S360" i="1"/>
  <c r="R360" i="1"/>
  <c r="Q360" i="1"/>
  <c r="O360" i="1"/>
  <c r="AB359" i="1"/>
  <c r="AA359" i="1"/>
  <c r="Z359" i="1"/>
  <c r="Y359" i="1"/>
  <c r="X359" i="1"/>
  <c r="W359" i="1"/>
  <c r="V359" i="1"/>
  <c r="U359" i="1"/>
  <c r="T359" i="1"/>
  <c r="S359" i="1"/>
  <c r="R359" i="1"/>
  <c r="Q359" i="1"/>
  <c r="O359" i="1"/>
  <c r="AB358" i="1"/>
  <c r="AA358" i="1"/>
  <c r="Z358" i="1"/>
  <c r="Y358" i="1"/>
  <c r="X358" i="1"/>
  <c r="W358" i="1"/>
  <c r="V358" i="1"/>
  <c r="U358" i="1"/>
  <c r="T358" i="1"/>
  <c r="S358" i="1"/>
  <c r="R358" i="1"/>
  <c r="Q358" i="1"/>
  <c r="O358" i="1"/>
  <c r="O357" i="1"/>
  <c r="AB356" i="1"/>
  <c r="AA356" i="1"/>
  <c r="Z356" i="1"/>
  <c r="Y356" i="1"/>
  <c r="X356" i="1"/>
  <c r="W356" i="1"/>
  <c r="V356" i="1"/>
  <c r="U356" i="1"/>
  <c r="T356" i="1"/>
  <c r="S356" i="1"/>
  <c r="R356" i="1"/>
  <c r="Q356" i="1"/>
  <c r="O356" i="1"/>
  <c r="AB355" i="1"/>
  <c r="AA355" i="1"/>
  <c r="Z355" i="1"/>
  <c r="Y355" i="1"/>
  <c r="X355" i="1"/>
  <c r="W355" i="1"/>
  <c r="V355" i="1"/>
  <c r="U355" i="1"/>
  <c r="T355" i="1"/>
  <c r="S355" i="1"/>
  <c r="R355" i="1"/>
  <c r="Q355" i="1"/>
  <c r="O355" i="1"/>
  <c r="AB354" i="1"/>
  <c r="AA354" i="1"/>
  <c r="Z354" i="1"/>
  <c r="Y354" i="1"/>
  <c r="X354" i="1"/>
  <c r="W354" i="1"/>
  <c r="V354" i="1"/>
  <c r="U354" i="1"/>
  <c r="T354" i="1"/>
  <c r="S354" i="1"/>
  <c r="R354" i="1"/>
  <c r="Q354" i="1"/>
  <c r="O354" i="1"/>
  <c r="AB353" i="1"/>
  <c r="AA353" i="1"/>
  <c r="Z353" i="1"/>
  <c r="Y353" i="1"/>
  <c r="X353" i="1"/>
  <c r="W353" i="1"/>
  <c r="V353" i="1"/>
  <c r="U353" i="1"/>
  <c r="T353" i="1"/>
  <c r="S353" i="1"/>
  <c r="R353" i="1"/>
  <c r="Q353" i="1"/>
  <c r="O353" i="1"/>
  <c r="AB352" i="1"/>
  <c r="AA352" i="1"/>
  <c r="Z352" i="1"/>
  <c r="Y352" i="1"/>
  <c r="X352" i="1"/>
  <c r="W352" i="1"/>
  <c r="V352" i="1"/>
  <c r="U352" i="1"/>
  <c r="T352" i="1"/>
  <c r="S352" i="1"/>
  <c r="R352" i="1"/>
  <c r="Q352" i="1"/>
  <c r="O352" i="1"/>
  <c r="AB351" i="1"/>
  <c r="AA351" i="1"/>
  <c r="Z351" i="1"/>
  <c r="Y351" i="1"/>
  <c r="X351" i="1"/>
  <c r="W351" i="1"/>
  <c r="V351" i="1"/>
  <c r="U351" i="1"/>
  <c r="T351" i="1"/>
  <c r="S351" i="1"/>
  <c r="R351" i="1"/>
  <c r="Q351" i="1"/>
  <c r="O351" i="1"/>
  <c r="AB350" i="1"/>
  <c r="AA350" i="1"/>
  <c r="Z350" i="1"/>
  <c r="Y350" i="1"/>
  <c r="X350" i="1"/>
  <c r="W350" i="1"/>
  <c r="V350" i="1"/>
  <c r="U350" i="1"/>
  <c r="T350" i="1"/>
  <c r="S350" i="1"/>
  <c r="R350" i="1"/>
  <c r="Q350" i="1"/>
  <c r="O350" i="1"/>
  <c r="O349" i="1"/>
  <c r="AB348" i="1"/>
  <c r="AA348" i="1"/>
  <c r="Z348" i="1"/>
  <c r="Y348" i="1"/>
  <c r="X348" i="1"/>
  <c r="W348" i="1"/>
  <c r="V348" i="1"/>
  <c r="U348" i="1"/>
  <c r="T348" i="1"/>
  <c r="S348" i="1"/>
  <c r="R348" i="1"/>
  <c r="Q348" i="1"/>
  <c r="O348" i="1"/>
  <c r="AB347" i="1"/>
  <c r="AA347" i="1"/>
  <c r="Z347" i="1"/>
  <c r="Y347" i="1"/>
  <c r="X347" i="1"/>
  <c r="W347" i="1"/>
  <c r="V347" i="1"/>
  <c r="U347" i="1"/>
  <c r="T347" i="1"/>
  <c r="S347" i="1"/>
  <c r="R347" i="1"/>
  <c r="Q347" i="1"/>
  <c r="O347" i="1"/>
  <c r="AB346" i="1"/>
  <c r="AA346" i="1"/>
  <c r="Z346" i="1"/>
  <c r="Y346" i="1"/>
  <c r="X346" i="1"/>
  <c r="W346" i="1"/>
  <c r="V346" i="1"/>
  <c r="U346" i="1"/>
  <c r="T346" i="1"/>
  <c r="S346" i="1"/>
  <c r="R346" i="1"/>
  <c r="Q346" i="1"/>
  <c r="O346" i="1"/>
  <c r="AB345" i="1"/>
  <c r="AA345" i="1"/>
  <c r="Z345" i="1"/>
  <c r="Y345" i="1"/>
  <c r="X345" i="1"/>
  <c r="W345" i="1"/>
  <c r="V345" i="1"/>
  <c r="U345" i="1"/>
  <c r="T345" i="1"/>
  <c r="S345" i="1"/>
  <c r="R345" i="1"/>
  <c r="Q345" i="1"/>
  <c r="O345" i="1"/>
  <c r="AB344" i="1"/>
  <c r="AA344" i="1"/>
  <c r="Z344" i="1"/>
  <c r="Y344" i="1"/>
  <c r="X344" i="1"/>
  <c r="W344" i="1"/>
  <c r="V344" i="1"/>
  <c r="U344" i="1"/>
  <c r="T344" i="1"/>
  <c r="S344" i="1"/>
  <c r="R344" i="1"/>
  <c r="Q344" i="1"/>
  <c r="O344" i="1"/>
  <c r="AB343" i="1"/>
  <c r="AA343" i="1"/>
  <c r="Z343" i="1"/>
  <c r="Y343" i="1"/>
  <c r="X343" i="1"/>
  <c r="W343" i="1"/>
  <c r="V343" i="1"/>
  <c r="U343" i="1"/>
  <c r="T343" i="1"/>
  <c r="S343" i="1"/>
  <c r="R343" i="1"/>
  <c r="Q343" i="1"/>
  <c r="O343" i="1"/>
  <c r="AB342" i="1"/>
  <c r="AA342" i="1"/>
  <c r="Z342" i="1"/>
  <c r="Y342" i="1"/>
  <c r="X342" i="1"/>
  <c r="W342" i="1"/>
  <c r="V342" i="1"/>
  <c r="U342" i="1"/>
  <c r="T342" i="1"/>
  <c r="S342" i="1"/>
  <c r="R342" i="1"/>
  <c r="Q342" i="1"/>
  <c r="O342" i="1"/>
  <c r="O341" i="1"/>
  <c r="O339" i="1"/>
  <c r="AB338" i="1"/>
  <c r="AA338" i="1"/>
  <c r="Z338" i="1"/>
  <c r="Y338" i="1"/>
  <c r="X338" i="1"/>
  <c r="W338" i="1"/>
  <c r="V338" i="1"/>
  <c r="U338" i="1"/>
  <c r="T338" i="1"/>
  <c r="S338" i="1"/>
  <c r="R338" i="1"/>
  <c r="Q338" i="1"/>
  <c r="O338" i="1"/>
  <c r="AB337" i="1"/>
  <c r="AA337" i="1"/>
  <c r="Z337" i="1"/>
  <c r="Y337" i="1"/>
  <c r="X337" i="1"/>
  <c r="W337" i="1"/>
  <c r="V337" i="1"/>
  <c r="U337" i="1"/>
  <c r="T337" i="1"/>
  <c r="S337" i="1"/>
  <c r="R337" i="1"/>
  <c r="Q337" i="1"/>
  <c r="O337" i="1"/>
  <c r="O336" i="1"/>
  <c r="AB335" i="1"/>
  <c r="AA335" i="1"/>
  <c r="Z335" i="1"/>
  <c r="Y335" i="1"/>
  <c r="X335" i="1"/>
  <c r="W335" i="1"/>
  <c r="V335" i="1"/>
  <c r="U335" i="1"/>
  <c r="U332" i="1" s="1"/>
  <c r="T335" i="1"/>
  <c r="S335" i="1"/>
  <c r="R335" i="1"/>
  <c r="Q335" i="1"/>
  <c r="Q332" i="1" s="1"/>
  <c r="O335" i="1"/>
  <c r="AB334" i="1"/>
  <c r="AA334" i="1"/>
  <c r="Z334" i="1"/>
  <c r="Y334" i="1"/>
  <c r="X334" i="1"/>
  <c r="W334" i="1"/>
  <c r="V334" i="1"/>
  <c r="U334" i="1"/>
  <c r="T334" i="1"/>
  <c r="S334" i="1"/>
  <c r="R334" i="1"/>
  <c r="Q334" i="1"/>
  <c r="O334" i="1"/>
  <c r="AB333" i="1"/>
  <c r="AA333" i="1"/>
  <c r="Z333" i="1"/>
  <c r="Y333" i="1"/>
  <c r="X333" i="1"/>
  <c r="W333" i="1"/>
  <c r="V333" i="1"/>
  <c r="U333" i="1"/>
  <c r="T333" i="1"/>
  <c r="S333" i="1"/>
  <c r="R333" i="1"/>
  <c r="Q333" i="1"/>
  <c r="O333" i="1"/>
  <c r="O332" i="1"/>
  <c r="AB331" i="1"/>
  <c r="AA331" i="1"/>
  <c r="Z331" i="1"/>
  <c r="Y331" i="1"/>
  <c r="X331" i="1"/>
  <c r="W331" i="1"/>
  <c r="V331" i="1"/>
  <c r="U331" i="1"/>
  <c r="T331" i="1"/>
  <c r="S331" i="1"/>
  <c r="R331" i="1"/>
  <c r="Q331" i="1"/>
  <c r="O331" i="1"/>
  <c r="AB330" i="1"/>
  <c r="AA330" i="1"/>
  <c r="Z330" i="1"/>
  <c r="Y330" i="1"/>
  <c r="X330" i="1"/>
  <c r="W330" i="1"/>
  <c r="V330" i="1"/>
  <c r="U330" i="1"/>
  <c r="T330" i="1"/>
  <c r="S330" i="1"/>
  <c r="R330" i="1"/>
  <c r="Q330" i="1"/>
  <c r="O330" i="1"/>
  <c r="AB329" i="1"/>
  <c r="AA329" i="1"/>
  <c r="Z329" i="1"/>
  <c r="Y329" i="1"/>
  <c r="X329" i="1"/>
  <c r="W329" i="1"/>
  <c r="V329" i="1"/>
  <c r="U329" i="1"/>
  <c r="T329" i="1"/>
  <c r="S329" i="1"/>
  <c r="R329" i="1"/>
  <c r="Q329" i="1"/>
  <c r="O329" i="1"/>
  <c r="AB328" i="1"/>
  <c r="AA328" i="1"/>
  <c r="Z328" i="1"/>
  <c r="Y328" i="1"/>
  <c r="X328" i="1"/>
  <c r="W328" i="1"/>
  <c r="V328" i="1"/>
  <c r="U328" i="1"/>
  <c r="T328" i="1"/>
  <c r="S328" i="1"/>
  <c r="R328" i="1"/>
  <c r="Q328" i="1"/>
  <c r="O328" i="1"/>
  <c r="AB327" i="1"/>
  <c r="AA327" i="1"/>
  <c r="Z327" i="1"/>
  <c r="Y327" i="1"/>
  <c r="X327" i="1"/>
  <c r="W327" i="1"/>
  <c r="V327" i="1"/>
  <c r="U327" i="1"/>
  <c r="T327" i="1"/>
  <c r="S327" i="1"/>
  <c r="R327" i="1"/>
  <c r="Q327" i="1"/>
  <c r="O327" i="1"/>
  <c r="AB326" i="1"/>
  <c r="AA326" i="1"/>
  <c r="Z326" i="1"/>
  <c r="Y326" i="1"/>
  <c r="X326" i="1"/>
  <c r="W326" i="1"/>
  <c r="V326" i="1"/>
  <c r="U326" i="1"/>
  <c r="T326" i="1"/>
  <c r="S326" i="1"/>
  <c r="R326" i="1"/>
  <c r="Q326" i="1"/>
  <c r="O326" i="1"/>
  <c r="AB325" i="1"/>
  <c r="AA325" i="1"/>
  <c r="Z325" i="1"/>
  <c r="Y325" i="1"/>
  <c r="X325" i="1"/>
  <c r="W325" i="1"/>
  <c r="V325" i="1"/>
  <c r="U325" i="1"/>
  <c r="T325" i="1"/>
  <c r="S325" i="1"/>
  <c r="R325" i="1"/>
  <c r="Q325" i="1"/>
  <c r="O325" i="1"/>
  <c r="AB324" i="1"/>
  <c r="AA324" i="1"/>
  <c r="Z324" i="1"/>
  <c r="Y324" i="1"/>
  <c r="X324" i="1"/>
  <c r="W324" i="1"/>
  <c r="V324" i="1"/>
  <c r="U324" i="1"/>
  <c r="T324" i="1"/>
  <c r="S324" i="1"/>
  <c r="R324" i="1"/>
  <c r="Q324" i="1"/>
  <c r="O324" i="1"/>
  <c r="AB323" i="1"/>
  <c r="AA323" i="1"/>
  <c r="Z323" i="1"/>
  <c r="Y323" i="1"/>
  <c r="X323" i="1"/>
  <c r="W323" i="1"/>
  <c r="V323" i="1"/>
  <c r="U323" i="1"/>
  <c r="T323" i="1"/>
  <c r="S323" i="1"/>
  <c r="R323" i="1"/>
  <c r="Q323" i="1"/>
  <c r="O323" i="1"/>
  <c r="AB322" i="1"/>
  <c r="AA322" i="1"/>
  <c r="Z322" i="1"/>
  <c r="Y322" i="1"/>
  <c r="X322" i="1"/>
  <c r="W322" i="1"/>
  <c r="V322" i="1"/>
  <c r="U322" i="1"/>
  <c r="T322" i="1"/>
  <c r="S322" i="1"/>
  <c r="R322" i="1"/>
  <c r="Q322" i="1"/>
  <c r="O322" i="1"/>
  <c r="AB321" i="1"/>
  <c r="AA321" i="1"/>
  <c r="Z321" i="1"/>
  <c r="Y321" i="1"/>
  <c r="X321" i="1"/>
  <c r="W321" i="1"/>
  <c r="V321" i="1"/>
  <c r="U321" i="1"/>
  <c r="T321" i="1"/>
  <c r="S321" i="1"/>
  <c r="R321" i="1"/>
  <c r="Q321" i="1"/>
  <c r="O321" i="1"/>
  <c r="AB320" i="1"/>
  <c r="AA320" i="1"/>
  <c r="Z320" i="1"/>
  <c r="Y320" i="1"/>
  <c r="X320" i="1"/>
  <c r="W320" i="1"/>
  <c r="V320" i="1"/>
  <c r="U320" i="1"/>
  <c r="T320" i="1"/>
  <c r="S320" i="1"/>
  <c r="R320" i="1"/>
  <c r="Q320" i="1"/>
  <c r="O320" i="1"/>
  <c r="AB319" i="1"/>
  <c r="AA319" i="1"/>
  <c r="Z319" i="1"/>
  <c r="Y319" i="1"/>
  <c r="X319" i="1"/>
  <c r="W319" i="1"/>
  <c r="V319" i="1"/>
  <c r="U319" i="1"/>
  <c r="T319" i="1"/>
  <c r="S319" i="1"/>
  <c r="R319" i="1"/>
  <c r="Q319" i="1"/>
  <c r="O319" i="1"/>
  <c r="AB318" i="1"/>
  <c r="AA318" i="1"/>
  <c r="Z318" i="1"/>
  <c r="Y318" i="1"/>
  <c r="X318" i="1"/>
  <c r="W318" i="1"/>
  <c r="V318" i="1"/>
  <c r="U318" i="1"/>
  <c r="T318" i="1"/>
  <c r="S318" i="1"/>
  <c r="R318" i="1"/>
  <c r="Q318" i="1"/>
  <c r="O318" i="1"/>
  <c r="AB317" i="1"/>
  <c r="AA317" i="1"/>
  <c r="Z317" i="1"/>
  <c r="Y317" i="1"/>
  <c r="X317" i="1"/>
  <c r="W317" i="1"/>
  <c r="V317" i="1"/>
  <c r="U317" i="1"/>
  <c r="T317" i="1"/>
  <c r="S317" i="1"/>
  <c r="R317" i="1"/>
  <c r="Q317" i="1"/>
  <c r="O317" i="1"/>
  <c r="AB316" i="1"/>
  <c r="AA316" i="1"/>
  <c r="Z316" i="1"/>
  <c r="Y316" i="1"/>
  <c r="X316" i="1"/>
  <c r="W316" i="1"/>
  <c r="V316" i="1"/>
  <c r="U316" i="1"/>
  <c r="T316" i="1"/>
  <c r="S316" i="1"/>
  <c r="R316" i="1"/>
  <c r="Q316" i="1"/>
  <c r="O316" i="1"/>
  <c r="AB315" i="1"/>
  <c r="AA315" i="1"/>
  <c r="Z315" i="1"/>
  <c r="Y315" i="1"/>
  <c r="X315" i="1"/>
  <c r="W315" i="1"/>
  <c r="V315" i="1"/>
  <c r="U315" i="1"/>
  <c r="T315" i="1"/>
  <c r="S315" i="1"/>
  <c r="R315" i="1"/>
  <c r="Q315" i="1"/>
  <c r="O315" i="1"/>
  <c r="AB314" i="1"/>
  <c r="AA314" i="1"/>
  <c r="Z314" i="1"/>
  <c r="Y314" i="1"/>
  <c r="X314" i="1"/>
  <c r="W314" i="1"/>
  <c r="V314" i="1"/>
  <c r="U314" i="1"/>
  <c r="T314" i="1"/>
  <c r="S314" i="1"/>
  <c r="R314" i="1"/>
  <c r="Q314" i="1"/>
  <c r="O314" i="1"/>
  <c r="AB313" i="1"/>
  <c r="AA313" i="1"/>
  <c r="Z313" i="1"/>
  <c r="Y313" i="1"/>
  <c r="X313" i="1"/>
  <c r="W313" i="1"/>
  <c r="V313" i="1"/>
  <c r="U313" i="1"/>
  <c r="T313" i="1"/>
  <c r="S313" i="1"/>
  <c r="R313" i="1"/>
  <c r="Q313" i="1"/>
  <c r="O313" i="1"/>
  <c r="AB312" i="1"/>
  <c r="AA312" i="1"/>
  <c r="Z312" i="1"/>
  <c r="Y312" i="1"/>
  <c r="X312" i="1"/>
  <c r="W312" i="1"/>
  <c r="V312" i="1"/>
  <c r="U312" i="1"/>
  <c r="T312" i="1"/>
  <c r="S312" i="1"/>
  <c r="R312" i="1"/>
  <c r="Q312" i="1"/>
  <c r="O312" i="1"/>
  <c r="AB311" i="1"/>
  <c r="AA311" i="1"/>
  <c r="Z311" i="1"/>
  <c r="Y311" i="1"/>
  <c r="X311" i="1"/>
  <c r="W311" i="1"/>
  <c r="V311" i="1"/>
  <c r="U311" i="1"/>
  <c r="T311" i="1"/>
  <c r="S311" i="1"/>
  <c r="R311" i="1"/>
  <c r="Q311" i="1"/>
  <c r="O311" i="1"/>
  <c r="AB310" i="1"/>
  <c r="AA310" i="1"/>
  <c r="Z310" i="1"/>
  <c r="Y310" i="1"/>
  <c r="X310" i="1"/>
  <c r="W310" i="1"/>
  <c r="V310" i="1"/>
  <c r="U310" i="1"/>
  <c r="T310" i="1"/>
  <c r="S310" i="1"/>
  <c r="R310" i="1"/>
  <c r="Q310" i="1"/>
  <c r="O310" i="1"/>
  <c r="AB309" i="1"/>
  <c r="AA309" i="1"/>
  <c r="Z309" i="1"/>
  <c r="Y309" i="1"/>
  <c r="X309" i="1"/>
  <c r="W309" i="1"/>
  <c r="V309" i="1"/>
  <c r="U309" i="1"/>
  <c r="T309" i="1"/>
  <c r="S309" i="1"/>
  <c r="R309" i="1"/>
  <c r="Q309" i="1"/>
  <c r="O309" i="1"/>
  <c r="AB308" i="1"/>
  <c r="AA308" i="1"/>
  <c r="Z308" i="1"/>
  <c r="Y308" i="1"/>
  <c r="X308" i="1"/>
  <c r="W308" i="1"/>
  <c r="V308" i="1"/>
  <c r="U308" i="1"/>
  <c r="T308" i="1"/>
  <c r="S308" i="1"/>
  <c r="R308" i="1"/>
  <c r="Q308" i="1"/>
  <c r="O308" i="1"/>
  <c r="AB307" i="1"/>
  <c r="AA307" i="1"/>
  <c r="Z307" i="1"/>
  <c r="Y307" i="1"/>
  <c r="X307" i="1"/>
  <c r="W307" i="1"/>
  <c r="V307" i="1"/>
  <c r="U307" i="1"/>
  <c r="T307" i="1"/>
  <c r="S307" i="1"/>
  <c r="R307" i="1"/>
  <c r="Q307" i="1"/>
  <c r="O307" i="1"/>
  <c r="AB306" i="1"/>
  <c r="AA306" i="1"/>
  <c r="Z306" i="1"/>
  <c r="Y306" i="1"/>
  <c r="X306" i="1"/>
  <c r="W306" i="1"/>
  <c r="V306" i="1"/>
  <c r="U306" i="1"/>
  <c r="T306" i="1"/>
  <c r="S306" i="1"/>
  <c r="R306" i="1"/>
  <c r="Q306" i="1"/>
  <c r="O306" i="1"/>
  <c r="AB305" i="1"/>
  <c r="AA305" i="1"/>
  <c r="Z305" i="1"/>
  <c r="Y305" i="1"/>
  <c r="X305" i="1"/>
  <c r="W305" i="1"/>
  <c r="V305" i="1"/>
  <c r="V301" i="1" s="1"/>
  <c r="U305" i="1"/>
  <c r="T305" i="1"/>
  <c r="S305" i="1"/>
  <c r="R305" i="1"/>
  <c r="Q305" i="1"/>
  <c r="O305" i="1"/>
  <c r="AB304" i="1"/>
  <c r="AA304" i="1"/>
  <c r="Z304" i="1"/>
  <c r="Y304" i="1"/>
  <c r="X304" i="1"/>
  <c r="W304" i="1"/>
  <c r="V304" i="1"/>
  <c r="U304" i="1"/>
  <c r="T304" i="1"/>
  <c r="S304" i="1"/>
  <c r="R304" i="1"/>
  <c r="Q304" i="1"/>
  <c r="O304" i="1"/>
  <c r="AB303" i="1"/>
  <c r="AA303" i="1"/>
  <c r="Z303" i="1"/>
  <c r="Y303" i="1"/>
  <c r="X303" i="1"/>
  <c r="W303" i="1"/>
  <c r="V303" i="1"/>
  <c r="U303" i="1"/>
  <c r="T303" i="1"/>
  <c r="S303" i="1"/>
  <c r="R303" i="1"/>
  <c r="Q303" i="1"/>
  <c r="O303" i="1"/>
  <c r="AB302" i="1"/>
  <c r="AA302" i="1"/>
  <c r="Z302" i="1"/>
  <c r="Y302" i="1"/>
  <c r="X302" i="1"/>
  <c r="W302" i="1"/>
  <c r="V302" i="1"/>
  <c r="U302" i="1"/>
  <c r="T302" i="1"/>
  <c r="T301" i="1" s="1"/>
  <c r="S302" i="1"/>
  <c r="R302" i="1"/>
  <c r="Q302" i="1"/>
  <c r="O302" i="1"/>
  <c r="O301" i="1"/>
  <c r="AB300" i="1"/>
  <c r="AA300" i="1"/>
  <c r="Z300" i="1"/>
  <c r="Y300" i="1"/>
  <c r="X300" i="1"/>
  <c r="W300" i="1"/>
  <c r="V300" i="1"/>
  <c r="U300" i="1"/>
  <c r="T300" i="1"/>
  <c r="S300" i="1"/>
  <c r="R300" i="1"/>
  <c r="Q300" i="1"/>
  <c r="O300" i="1"/>
  <c r="AB299" i="1"/>
  <c r="AA299" i="1"/>
  <c r="Z299" i="1"/>
  <c r="Y299" i="1"/>
  <c r="X299" i="1"/>
  <c r="W299" i="1"/>
  <c r="V299" i="1"/>
  <c r="U299" i="1"/>
  <c r="T299" i="1"/>
  <c r="S299" i="1"/>
  <c r="R299" i="1"/>
  <c r="Q299" i="1"/>
  <c r="O299" i="1"/>
  <c r="AB298" i="1"/>
  <c r="AA298" i="1"/>
  <c r="Z298" i="1"/>
  <c r="Y298" i="1"/>
  <c r="X298" i="1"/>
  <c r="W298" i="1"/>
  <c r="V298" i="1"/>
  <c r="U298" i="1"/>
  <c r="T298" i="1"/>
  <c r="S298" i="1"/>
  <c r="R298" i="1"/>
  <c r="Q298" i="1"/>
  <c r="O298" i="1"/>
  <c r="AB297" i="1"/>
  <c r="AA297" i="1"/>
  <c r="Z297" i="1"/>
  <c r="Y297" i="1"/>
  <c r="X297" i="1"/>
  <c r="W297" i="1"/>
  <c r="V297" i="1"/>
  <c r="U297" i="1"/>
  <c r="T297" i="1"/>
  <c r="S297" i="1"/>
  <c r="R297" i="1"/>
  <c r="Q297" i="1"/>
  <c r="O297" i="1"/>
  <c r="AB296" i="1"/>
  <c r="AA296" i="1"/>
  <c r="Z296" i="1"/>
  <c r="Y296" i="1"/>
  <c r="X296" i="1"/>
  <c r="W296" i="1"/>
  <c r="V296" i="1"/>
  <c r="U296" i="1"/>
  <c r="T296" i="1"/>
  <c r="S296" i="1"/>
  <c r="R296" i="1"/>
  <c r="Q296" i="1"/>
  <c r="O296" i="1"/>
  <c r="AB295" i="1"/>
  <c r="AA295" i="1"/>
  <c r="Z295" i="1"/>
  <c r="Y295" i="1"/>
  <c r="X295" i="1"/>
  <c r="W295" i="1"/>
  <c r="V295" i="1"/>
  <c r="U295" i="1"/>
  <c r="T295" i="1"/>
  <c r="S295" i="1"/>
  <c r="R295" i="1"/>
  <c r="Q295" i="1"/>
  <c r="O295" i="1"/>
  <c r="AB294" i="1"/>
  <c r="AA294" i="1"/>
  <c r="Z294" i="1"/>
  <c r="Y294" i="1"/>
  <c r="X294" i="1"/>
  <c r="W294" i="1"/>
  <c r="V294" i="1"/>
  <c r="U294" i="1"/>
  <c r="T294" i="1"/>
  <c r="S294" i="1"/>
  <c r="R294" i="1"/>
  <c r="Q294" i="1"/>
  <c r="O294" i="1"/>
  <c r="AB293" i="1"/>
  <c r="AA293" i="1"/>
  <c r="Z293" i="1"/>
  <c r="Y293" i="1"/>
  <c r="X293" i="1"/>
  <c r="W293" i="1"/>
  <c r="V293" i="1"/>
  <c r="U293" i="1"/>
  <c r="T293" i="1"/>
  <c r="S293" i="1"/>
  <c r="R293" i="1"/>
  <c r="Q293" i="1"/>
  <c r="O293" i="1"/>
  <c r="AB292" i="1"/>
  <c r="AA292" i="1"/>
  <c r="Z292" i="1"/>
  <c r="Y292" i="1"/>
  <c r="X292" i="1"/>
  <c r="W292" i="1"/>
  <c r="V292" i="1"/>
  <c r="U292" i="1"/>
  <c r="T292" i="1"/>
  <c r="S292" i="1"/>
  <c r="R292" i="1"/>
  <c r="Q292" i="1"/>
  <c r="O292" i="1"/>
  <c r="AB291" i="1"/>
  <c r="AA291" i="1"/>
  <c r="Z291" i="1"/>
  <c r="Y291" i="1"/>
  <c r="X291" i="1"/>
  <c r="W291" i="1"/>
  <c r="V291" i="1"/>
  <c r="U291" i="1"/>
  <c r="T291" i="1"/>
  <c r="S291" i="1"/>
  <c r="R291" i="1"/>
  <c r="Q291" i="1"/>
  <c r="O291" i="1"/>
  <c r="AB290" i="1"/>
  <c r="AA290" i="1"/>
  <c r="Z290" i="1"/>
  <c r="Y290" i="1"/>
  <c r="X290" i="1"/>
  <c r="W290" i="1"/>
  <c r="V290" i="1"/>
  <c r="U290" i="1"/>
  <c r="T290" i="1"/>
  <c r="S290" i="1"/>
  <c r="R290" i="1"/>
  <c r="Q290" i="1"/>
  <c r="O290" i="1"/>
  <c r="AB289" i="1"/>
  <c r="AA289" i="1"/>
  <c r="Z289" i="1"/>
  <c r="Y289" i="1"/>
  <c r="X289" i="1"/>
  <c r="W289" i="1"/>
  <c r="V289" i="1"/>
  <c r="U289" i="1"/>
  <c r="T289" i="1"/>
  <c r="S289" i="1"/>
  <c r="R289" i="1"/>
  <c r="Q289" i="1"/>
  <c r="O289" i="1"/>
  <c r="AB288" i="1"/>
  <c r="AA288" i="1"/>
  <c r="Z288" i="1"/>
  <c r="Y288" i="1"/>
  <c r="X288" i="1"/>
  <c r="W288" i="1"/>
  <c r="V288" i="1"/>
  <c r="U288" i="1"/>
  <c r="T288" i="1"/>
  <c r="S288" i="1"/>
  <c r="R288" i="1"/>
  <c r="Q288" i="1"/>
  <c r="O288" i="1"/>
  <c r="AB287" i="1"/>
  <c r="AA287" i="1"/>
  <c r="Z287" i="1"/>
  <c r="Y287" i="1"/>
  <c r="X287" i="1"/>
  <c r="W287" i="1"/>
  <c r="V287" i="1"/>
  <c r="U287" i="1"/>
  <c r="T287" i="1"/>
  <c r="S287" i="1"/>
  <c r="R287" i="1"/>
  <c r="Q287" i="1"/>
  <c r="O287" i="1"/>
  <c r="AB286" i="1"/>
  <c r="AA286" i="1"/>
  <c r="Z286" i="1"/>
  <c r="Y286" i="1"/>
  <c r="X286" i="1"/>
  <c r="W286" i="1"/>
  <c r="V286" i="1"/>
  <c r="U286" i="1"/>
  <c r="T286" i="1"/>
  <c r="S286" i="1"/>
  <c r="R286" i="1"/>
  <c r="Q286" i="1"/>
  <c r="O286" i="1"/>
  <c r="AB285" i="1"/>
  <c r="AA285" i="1"/>
  <c r="Z285" i="1"/>
  <c r="Y285" i="1"/>
  <c r="X285" i="1"/>
  <c r="W285" i="1"/>
  <c r="V285" i="1"/>
  <c r="U285" i="1"/>
  <c r="T285" i="1"/>
  <c r="S285" i="1"/>
  <c r="R285" i="1"/>
  <c r="Q285" i="1"/>
  <c r="O285" i="1"/>
  <c r="AB284" i="1"/>
  <c r="AA284" i="1"/>
  <c r="Z284" i="1"/>
  <c r="Y284" i="1"/>
  <c r="X284" i="1"/>
  <c r="W284" i="1"/>
  <c r="V284" i="1"/>
  <c r="U284" i="1"/>
  <c r="T284" i="1"/>
  <c r="S284" i="1"/>
  <c r="R284" i="1"/>
  <c r="Q284" i="1"/>
  <c r="O284" i="1"/>
  <c r="AB283" i="1"/>
  <c r="AA283" i="1"/>
  <c r="Z283" i="1"/>
  <c r="Y283" i="1"/>
  <c r="X283" i="1"/>
  <c r="W283" i="1"/>
  <c r="V283" i="1"/>
  <c r="U283" i="1"/>
  <c r="T283" i="1"/>
  <c r="S283" i="1"/>
  <c r="R283" i="1"/>
  <c r="Q283" i="1"/>
  <c r="O283" i="1"/>
  <c r="AB282" i="1"/>
  <c r="AA282" i="1"/>
  <c r="Z282" i="1"/>
  <c r="Y282" i="1"/>
  <c r="X282" i="1"/>
  <c r="W282" i="1"/>
  <c r="V282" i="1"/>
  <c r="U282" i="1"/>
  <c r="T282" i="1"/>
  <c r="S282" i="1"/>
  <c r="R282" i="1"/>
  <c r="Q282" i="1"/>
  <c r="O282" i="1"/>
  <c r="AB281" i="1"/>
  <c r="AA281" i="1"/>
  <c r="Z281" i="1"/>
  <c r="Y281" i="1"/>
  <c r="X281" i="1"/>
  <c r="W281" i="1"/>
  <c r="V281" i="1"/>
  <c r="U281" i="1"/>
  <c r="T281" i="1"/>
  <c r="S281" i="1"/>
  <c r="R281" i="1"/>
  <c r="Q281" i="1"/>
  <c r="O281" i="1"/>
  <c r="AB280" i="1"/>
  <c r="AA280" i="1"/>
  <c r="Z280" i="1"/>
  <c r="Y280" i="1"/>
  <c r="X280" i="1"/>
  <c r="W280" i="1"/>
  <c r="V280" i="1"/>
  <c r="U280" i="1"/>
  <c r="T280" i="1"/>
  <c r="S280" i="1"/>
  <c r="R280" i="1"/>
  <c r="Q280" i="1"/>
  <c r="O280" i="1"/>
  <c r="AB279" i="1"/>
  <c r="AA279" i="1"/>
  <c r="Z279" i="1"/>
  <c r="Y279" i="1"/>
  <c r="X279" i="1"/>
  <c r="W279" i="1"/>
  <c r="V279" i="1"/>
  <c r="U279" i="1"/>
  <c r="T279" i="1"/>
  <c r="S279" i="1"/>
  <c r="R279" i="1"/>
  <c r="Q279" i="1"/>
  <c r="O279" i="1"/>
  <c r="AB278" i="1"/>
  <c r="AA278" i="1"/>
  <c r="Z278" i="1"/>
  <c r="Y278" i="1"/>
  <c r="X278" i="1"/>
  <c r="W278" i="1"/>
  <c r="V278" i="1"/>
  <c r="U278" i="1"/>
  <c r="T278" i="1"/>
  <c r="S278" i="1"/>
  <c r="R278" i="1"/>
  <c r="Q278" i="1"/>
  <c r="O278" i="1"/>
  <c r="AB277" i="1"/>
  <c r="AA277" i="1"/>
  <c r="Z277" i="1"/>
  <c r="Y277" i="1"/>
  <c r="X277" i="1"/>
  <c r="W277" i="1"/>
  <c r="V277" i="1"/>
  <c r="U277" i="1"/>
  <c r="T277" i="1"/>
  <c r="S277" i="1"/>
  <c r="R277" i="1"/>
  <c r="Q277" i="1"/>
  <c r="O277" i="1"/>
  <c r="AB276" i="1"/>
  <c r="AA276" i="1"/>
  <c r="Z276" i="1"/>
  <c r="Y276" i="1"/>
  <c r="X276" i="1"/>
  <c r="W276" i="1"/>
  <c r="V276" i="1"/>
  <c r="U276" i="1"/>
  <c r="T276" i="1"/>
  <c r="S276" i="1"/>
  <c r="R276" i="1"/>
  <c r="Q276" i="1"/>
  <c r="O276" i="1"/>
  <c r="AB275" i="1"/>
  <c r="AA275" i="1"/>
  <c r="Z275" i="1"/>
  <c r="Y275" i="1"/>
  <c r="X275" i="1"/>
  <c r="W275" i="1"/>
  <c r="V275" i="1"/>
  <c r="U275" i="1"/>
  <c r="T275" i="1"/>
  <c r="S275" i="1"/>
  <c r="R275" i="1"/>
  <c r="Q275" i="1"/>
  <c r="O275" i="1"/>
  <c r="AB274" i="1"/>
  <c r="AA274" i="1"/>
  <c r="Z274" i="1"/>
  <c r="Y274" i="1"/>
  <c r="X274" i="1"/>
  <c r="W274" i="1"/>
  <c r="V274" i="1"/>
  <c r="U274" i="1"/>
  <c r="T274" i="1"/>
  <c r="S274" i="1"/>
  <c r="R274" i="1"/>
  <c r="Q274" i="1"/>
  <c r="O274" i="1"/>
  <c r="AB273" i="1"/>
  <c r="AA273" i="1"/>
  <c r="Z273" i="1"/>
  <c r="Y273" i="1"/>
  <c r="X273" i="1"/>
  <c r="W273" i="1"/>
  <c r="V273" i="1"/>
  <c r="U273" i="1"/>
  <c r="T273" i="1"/>
  <c r="S273" i="1"/>
  <c r="R273" i="1"/>
  <c r="Q273" i="1"/>
  <c r="O273" i="1"/>
  <c r="AB272" i="1"/>
  <c r="AA272" i="1"/>
  <c r="Z272" i="1"/>
  <c r="Y272" i="1"/>
  <c r="X272" i="1"/>
  <c r="W272" i="1"/>
  <c r="V272" i="1"/>
  <c r="V270" i="1" s="1"/>
  <c r="U272" i="1"/>
  <c r="T272" i="1"/>
  <c r="S272" i="1"/>
  <c r="R272" i="1"/>
  <c r="Q272" i="1"/>
  <c r="O272" i="1"/>
  <c r="AB271" i="1"/>
  <c r="AA271" i="1"/>
  <c r="Z271" i="1"/>
  <c r="Y271" i="1"/>
  <c r="X271" i="1"/>
  <c r="W271" i="1"/>
  <c r="V271" i="1"/>
  <c r="U271" i="1"/>
  <c r="T271" i="1"/>
  <c r="S271" i="1"/>
  <c r="R271" i="1"/>
  <c r="Q271" i="1"/>
  <c r="O271" i="1"/>
  <c r="O270" i="1"/>
  <c r="AB269" i="1"/>
  <c r="AA269" i="1"/>
  <c r="Z269" i="1"/>
  <c r="Y269" i="1"/>
  <c r="X269" i="1"/>
  <c r="W269" i="1"/>
  <c r="V269" i="1"/>
  <c r="U269" i="1"/>
  <c r="T269" i="1"/>
  <c r="S269" i="1"/>
  <c r="R269" i="1"/>
  <c r="Q269" i="1"/>
  <c r="O269" i="1"/>
  <c r="AB268" i="1"/>
  <c r="AA268" i="1"/>
  <c r="Z268" i="1"/>
  <c r="Y268" i="1"/>
  <c r="X268" i="1"/>
  <c r="W268" i="1"/>
  <c r="V268" i="1"/>
  <c r="U268" i="1"/>
  <c r="T268" i="1"/>
  <c r="S268" i="1"/>
  <c r="R268" i="1"/>
  <c r="Q268" i="1"/>
  <c r="O268" i="1"/>
  <c r="AB267" i="1"/>
  <c r="AA267" i="1"/>
  <c r="Z267" i="1"/>
  <c r="Y267" i="1"/>
  <c r="X267" i="1"/>
  <c r="W267" i="1"/>
  <c r="V267" i="1"/>
  <c r="U267" i="1"/>
  <c r="T267" i="1"/>
  <c r="S267" i="1"/>
  <c r="R267" i="1"/>
  <c r="Q267" i="1"/>
  <c r="O267" i="1"/>
  <c r="AB266" i="1"/>
  <c r="AA266" i="1"/>
  <c r="Z266" i="1"/>
  <c r="Y266" i="1"/>
  <c r="X266" i="1"/>
  <c r="W266" i="1"/>
  <c r="V266" i="1"/>
  <c r="U266" i="1"/>
  <c r="T266" i="1"/>
  <c r="S266" i="1"/>
  <c r="R266" i="1"/>
  <c r="Q266" i="1"/>
  <c r="O266" i="1"/>
  <c r="AB265" i="1"/>
  <c r="AA265" i="1"/>
  <c r="Z265" i="1"/>
  <c r="Y265" i="1"/>
  <c r="X265" i="1"/>
  <c r="W265" i="1"/>
  <c r="V265" i="1"/>
  <c r="U265" i="1"/>
  <c r="T265" i="1"/>
  <c r="S265" i="1"/>
  <c r="R265" i="1"/>
  <c r="Q265" i="1"/>
  <c r="O265" i="1"/>
  <c r="AB264" i="1"/>
  <c r="AA264" i="1"/>
  <c r="Z264" i="1"/>
  <c r="Y264" i="1"/>
  <c r="X264" i="1"/>
  <c r="W264" i="1"/>
  <c r="V264" i="1"/>
  <c r="U264" i="1"/>
  <c r="T264" i="1"/>
  <c r="S264" i="1"/>
  <c r="R264" i="1"/>
  <c r="Q264" i="1"/>
  <c r="O264" i="1"/>
  <c r="AB263" i="1"/>
  <c r="AA263" i="1"/>
  <c r="Z263" i="1"/>
  <c r="Y263" i="1"/>
  <c r="X263" i="1"/>
  <c r="W263" i="1"/>
  <c r="V263" i="1"/>
  <c r="U263" i="1"/>
  <c r="T263" i="1"/>
  <c r="S263" i="1"/>
  <c r="R263" i="1"/>
  <c r="Q263" i="1"/>
  <c r="O263" i="1"/>
  <c r="AB262" i="1"/>
  <c r="AA262" i="1"/>
  <c r="Z262" i="1"/>
  <c r="Y262" i="1"/>
  <c r="X262" i="1"/>
  <c r="W262" i="1"/>
  <c r="V262" i="1"/>
  <c r="U262" i="1"/>
  <c r="T262" i="1"/>
  <c r="S262" i="1"/>
  <c r="R262" i="1"/>
  <c r="Q262" i="1"/>
  <c r="O262" i="1"/>
  <c r="AB261" i="1"/>
  <c r="AA261" i="1"/>
  <c r="Z261" i="1"/>
  <c r="Y261" i="1"/>
  <c r="X261" i="1"/>
  <c r="W261" i="1"/>
  <c r="V261" i="1"/>
  <c r="U261" i="1"/>
  <c r="T261" i="1"/>
  <c r="S261" i="1"/>
  <c r="R261" i="1"/>
  <c r="Q261" i="1"/>
  <c r="O261" i="1"/>
  <c r="AB260" i="1"/>
  <c r="AA260" i="1"/>
  <c r="Z260" i="1"/>
  <c r="Y260" i="1"/>
  <c r="X260" i="1"/>
  <c r="W260" i="1"/>
  <c r="V260" i="1"/>
  <c r="U260" i="1"/>
  <c r="T260" i="1"/>
  <c r="S260" i="1"/>
  <c r="R260" i="1"/>
  <c r="Q260" i="1"/>
  <c r="O260" i="1"/>
  <c r="AB259" i="1"/>
  <c r="AA259" i="1"/>
  <c r="Z259" i="1"/>
  <c r="Y259" i="1"/>
  <c r="X259" i="1"/>
  <c r="W259" i="1"/>
  <c r="V259" i="1"/>
  <c r="U259" i="1"/>
  <c r="T259" i="1"/>
  <c r="S259" i="1"/>
  <c r="R259" i="1"/>
  <c r="Q259" i="1"/>
  <c r="O259" i="1"/>
  <c r="AB258" i="1"/>
  <c r="AA258" i="1"/>
  <c r="Z258" i="1"/>
  <c r="Y258" i="1"/>
  <c r="X258" i="1"/>
  <c r="W258" i="1"/>
  <c r="V258" i="1"/>
  <c r="U258" i="1"/>
  <c r="T258" i="1"/>
  <c r="S258" i="1"/>
  <c r="R258" i="1"/>
  <c r="Q258" i="1"/>
  <c r="O258" i="1"/>
  <c r="O257" i="1"/>
  <c r="AB256" i="1"/>
  <c r="AA256" i="1"/>
  <c r="Z256" i="1"/>
  <c r="Y256" i="1"/>
  <c r="X256" i="1"/>
  <c r="W256" i="1"/>
  <c r="V256" i="1"/>
  <c r="U256" i="1"/>
  <c r="T256" i="1"/>
  <c r="S256" i="1"/>
  <c r="R256" i="1"/>
  <c r="Q256" i="1"/>
  <c r="O256" i="1"/>
  <c r="AB255" i="1"/>
  <c r="AA255" i="1"/>
  <c r="Z255" i="1"/>
  <c r="Y255" i="1"/>
  <c r="X255" i="1"/>
  <c r="W255" i="1"/>
  <c r="V255" i="1"/>
  <c r="U255" i="1"/>
  <c r="T255" i="1"/>
  <c r="S255" i="1"/>
  <c r="R255" i="1"/>
  <c r="Q255" i="1"/>
  <c r="O255" i="1"/>
  <c r="AB254" i="1"/>
  <c r="AA254" i="1"/>
  <c r="Z254" i="1"/>
  <c r="Y254" i="1"/>
  <c r="X254" i="1"/>
  <c r="W254" i="1"/>
  <c r="V254" i="1"/>
  <c r="U254" i="1"/>
  <c r="T254" i="1"/>
  <c r="S254" i="1"/>
  <c r="R254" i="1"/>
  <c r="Q254" i="1"/>
  <c r="O254" i="1"/>
  <c r="AB253" i="1"/>
  <c r="AA253" i="1"/>
  <c r="Z253" i="1"/>
  <c r="Y253" i="1"/>
  <c r="X253" i="1"/>
  <c r="W253" i="1"/>
  <c r="V253" i="1"/>
  <c r="U253" i="1"/>
  <c r="T253" i="1"/>
  <c r="S253" i="1"/>
  <c r="R253" i="1"/>
  <c r="Q253" i="1"/>
  <c r="O253" i="1"/>
  <c r="AB252" i="1"/>
  <c r="AA252" i="1"/>
  <c r="Z252" i="1"/>
  <c r="Y252" i="1"/>
  <c r="X252" i="1"/>
  <c r="W252" i="1"/>
  <c r="V252" i="1"/>
  <c r="U252" i="1"/>
  <c r="T252" i="1"/>
  <c r="S252" i="1"/>
  <c r="R252" i="1"/>
  <c r="Q252" i="1"/>
  <c r="O252" i="1"/>
  <c r="AB251" i="1"/>
  <c r="AA251" i="1"/>
  <c r="Z251" i="1"/>
  <c r="Y251" i="1"/>
  <c r="X251" i="1"/>
  <c r="W251" i="1"/>
  <c r="V251" i="1"/>
  <c r="U251" i="1"/>
  <c r="T251" i="1"/>
  <c r="S251" i="1"/>
  <c r="R251" i="1"/>
  <c r="Q251" i="1"/>
  <c r="O251" i="1"/>
  <c r="AB250" i="1"/>
  <c r="AA250" i="1"/>
  <c r="Z250" i="1"/>
  <c r="Y250" i="1"/>
  <c r="X250" i="1"/>
  <c r="W250" i="1"/>
  <c r="V250" i="1"/>
  <c r="U250" i="1"/>
  <c r="T250" i="1"/>
  <c r="S250" i="1"/>
  <c r="R250" i="1"/>
  <c r="Q250" i="1"/>
  <c r="O250" i="1"/>
  <c r="AB249" i="1"/>
  <c r="AA249" i="1"/>
  <c r="Z249" i="1"/>
  <c r="Y249" i="1"/>
  <c r="X249" i="1"/>
  <c r="W249" i="1"/>
  <c r="V249" i="1"/>
  <c r="U249" i="1"/>
  <c r="T249" i="1"/>
  <c r="S249" i="1"/>
  <c r="R249" i="1"/>
  <c r="Q249" i="1"/>
  <c r="O249" i="1"/>
  <c r="AB248" i="1"/>
  <c r="AA248" i="1"/>
  <c r="Z248" i="1"/>
  <c r="Y248" i="1"/>
  <c r="X248" i="1"/>
  <c r="W248" i="1"/>
  <c r="V248" i="1"/>
  <c r="U248" i="1"/>
  <c r="T248" i="1"/>
  <c r="S248" i="1"/>
  <c r="R248" i="1"/>
  <c r="Q248" i="1"/>
  <c r="O248" i="1"/>
  <c r="AB247" i="1"/>
  <c r="AA247" i="1"/>
  <c r="Z247" i="1"/>
  <c r="Y247" i="1"/>
  <c r="X247" i="1"/>
  <c r="W247" i="1"/>
  <c r="V247" i="1"/>
  <c r="U247" i="1"/>
  <c r="T247" i="1"/>
  <c r="S247" i="1"/>
  <c r="R247" i="1"/>
  <c r="Q247" i="1"/>
  <c r="O247" i="1"/>
  <c r="AB246" i="1"/>
  <c r="AA246" i="1"/>
  <c r="Z246" i="1"/>
  <c r="Y246" i="1"/>
  <c r="X246" i="1"/>
  <c r="W246" i="1"/>
  <c r="V246" i="1"/>
  <c r="U246" i="1"/>
  <c r="T246" i="1"/>
  <c r="S246" i="1"/>
  <c r="R246" i="1"/>
  <c r="Q246" i="1"/>
  <c r="O246" i="1"/>
  <c r="AB245" i="1"/>
  <c r="AA245" i="1"/>
  <c r="Z245" i="1"/>
  <c r="Y245" i="1"/>
  <c r="X245" i="1"/>
  <c r="W245" i="1"/>
  <c r="V245" i="1"/>
  <c r="U245" i="1"/>
  <c r="T245" i="1"/>
  <c r="S245" i="1"/>
  <c r="R245" i="1"/>
  <c r="Q245" i="1"/>
  <c r="O245" i="1"/>
  <c r="O244" i="1"/>
  <c r="AB243" i="1"/>
  <c r="AA243" i="1"/>
  <c r="Z243" i="1"/>
  <c r="Y243" i="1"/>
  <c r="X243" i="1"/>
  <c r="W243" i="1"/>
  <c r="V243" i="1"/>
  <c r="U243" i="1"/>
  <c r="T243" i="1"/>
  <c r="S243" i="1"/>
  <c r="R243" i="1"/>
  <c r="Q243" i="1"/>
  <c r="O243" i="1"/>
  <c r="AB242" i="1"/>
  <c r="AA242" i="1"/>
  <c r="Z242" i="1"/>
  <c r="Y242" i="1"/>
  <c r="X242" i="1"/>
  <c r="W242" i="1"/>
  <c r="V242" i="1"/>
  <c r="U242" i="1"/>
  <c r="T242" i="1"/>
  <c r="S242" i="1"/>
  <c r="R242" i="1"/>
  <c r="Q242" i="1"/>
  <c r="O242" i="1"/>
  <c r="AB241" i="1"/>
  <c r="AA241" i="1"/>
  <c r="Z241" i="1"/>
  <c r="Y241" i="1"/>
  <c r="X241" i="1"/>
  <c r="W241" i="1"/>
  <c r="V241" i="1"/>
  <c r="U241" i="1"/>
  <c r="T241" i="1"/>
  <c r="S241" i="1"/>
  <c r="R241" i="1"/>
  <c r="Q241" i="1"/>
  <c r="O241" i="1"/>
  <c r="AB240" i="1"/>
  <c r="AA240" i="1"/>
  <c r="Z240" i="1"/>
  <c r="Y240" i="1"/>
  <c r="X240" i="1"/>
  <c r="W240" i="1"/>
  <c r="V240" i="1"/>
  <c r="U240" i="1"/>
  <c r="T240" i="1"/>
  <c r="S240" i="1"/>
  <c r="R240" i="1"/>
  <c r="Q240" i="1"/>
  <c r="O240" i="1"/>
  <c r="AB239" i="1"/>
  <c r="AA239" i="1"/>
  <c r="Z239" i="1"/>
  <c r="Y239" i="1"/>
  <c r="X239" i="1"/>
  <c r="W239" i="1"/>
  <c r="V239" i="1"/>
  <c r="U239" i="1"/>
  <c r="T239" i="1"/>
  <c r="S239" i="1"/>
  <c r="R239" i="1"/>
  <c r="Q239" i="1"/>
  <c r="O239" i="1"/>
  <c r="AB238" i="1"/>
  <c r="AA238" i="1"/>
  <c r="Z238" i="1"/>
  <c r="Y238" i="1"/>
  <c r="X238" i="1"/>
  <c r="W238" i="1"/>
  <c r="V238" i="1"/>
  <c r="U238" i="1"/>
  <c r="T238" i="1"/>
  <c r="S238" i="1"/>
  <c r="R238" i="1"/>
  <c r="Q238" i="1"/>
  <c r="O238" i="1"/>
  <c r="AB237" i="1"/>
  <c r="AA237" i="1"/>
  <c r="Z237" i="1"/>
  <c r="Y237" i="1"/>
  <c r="X237" i="1"/>
  <c r="W237" i="1"/>
  <c r="V237" i="1"/>
  <c r="U237" i="1"/>
  <c r="T237" i="1"/>
  <c r="S237" i="1"/>
  <c r="R237" i="1"/>
  <c r="Q237" i="1"/>
  <c r="O237" i="1"/>
  <c r="AB236" i="1"/>
  <c r="AA236" i="1"/>
  <c r="Z236" i="1"/>
  <c r="Y236" i="1"/>
  <c r="X236" i="1"/>
  <c r="W236" i="1"/>
  <c r="V236" i="1"/>
  <c r="U236" i="1"/>
  <c r="T236" i="1"/>
  <c r="S236" i="1"/>
  <c r="R236" i="1"/>
  <c r="Q236" i="1"/>
  <c r="O236" i="1"/>
  <c r="AB235" i="1"/>
  <c r="AA235" i="1"/>
  <c r="Z235" i="1"/>
  <c r="Y235" i="1"/>
  <c r="X235" i="1"/>
  <c r="W235" i="1"/>
  <c r="V235" i="1"/>
  <c r="U235" i="1"/>
  <c r="T235" i="1"/>
  <c r="S235" i="1"/>
  <c r="R235" i="1"/>
  <c r="Q235" i="1"/>
  <c r="O235" i="1"/>
  <c r="AB234" i="1"/>
  <c r="AA234" i="1"/>
  <c r="Z234" i="1"/>
  <c r="Y234" i="1"/>
  <c r="X234" i="1"/>
  <c r="W234" i="1"/>
  <c r="V234" i="1"/>
  <c r="U234" i="1"/>
  <c r="T234" i="1"/>
  <c r="S234" i="1"/>
  <c r="R234" i="1"/>
  <c r="Q234" i="1"/>
  <c r="O234" i="1"/>
  <c r="AB233" i="1"/>
  <c r="AA233" i="1"/>
  <c r="Z233" i="1"/>
  <c r="Y233" i="1"/>
  <c r="X233" i="1"/>
  <c r="W233" i="1"/>
  <c r="V233" i="1"/>
  <c r="U233" i="1"/>
  <c r="T233" i="1"/>
  <c r="S233" i="1"/>
  <c r="R233" i="1"/>
  <c r="Q233" i="1"/>
  <c r="O233" i="1"/>
  <c r="AB232" i="1"/>
  <c r="AA232" i="1"/>
  <c r="Z232" i="1"/>
  <c r="Y232" i="1"/>
  <c r="X232" i="1"/>
  <c r="W232" i="1"/>
  <c r="V232" i="1"/>
  <c r="U232" i="1"/>
  <c r="T232" i="1"/>
  <c r="S232" i="1"/>
  <c r="R232" i="1"/>
  <c r="Q232" i="1"/>
  <c r="O232" i="1"/>
  <c r="O231" i="1"/>
  <c r="O229" i="1"/>
  <c r="AB228" i="1"/>
  <c r="AA228" i="1"/>
  <c r="Z228" i="1"/>
  <c r="Y228" i="1"/>
  <c r="X228" i="1"/>
  <c r="W228" i="1"/>
  <c r="V228" i="1"/>
  <c r="U228" i="1"/>
  <c r="T228" i="1"/>
  <c r="S228" i="1"/>
  <c r="R228" i="1"/>
  <c r="Q228" i="1"/>
  <c r="O228" i="1"/>
  <c r="AB227" i="1"/>
  <c r="AA227" i="1"/>
  <c r="Z227" i="1"/>
  <c r="Y227" i="1"/>
  <c r="X227" i="1"/>
  <c r="W227" i="1"/>
  <c r="V227" i="1"/>
  <c r="U227" i="1"/>
  <c r="T227" i="1"/>
  <c r="S227" i="1"/>
  <c r="R227" i="1"/>
  <c r="Q227" i="1"/>
  <c r="O227" i="1"/>
  <c r="O226" i="1"/>
  <c r="AB225" i="1"/>
  <c r="AA225" i="1"/>
  <c r="Z225" i="1"/>
  <c r="Y225" i="1"/>
  <c r="X225" i="1"/>
  <c r="W225" i="1"/>
  <c r="V225" i="1"/>
  <c r="U225" i="1"/>
  <c r="T225" i="1"/>
  <c r="S225" i="1"/>
  <c r="R225" i="1"/>
  <c r="Q225" i="1"/>
  <c r="O225" i="1"/>
  <c r="AB224" i="1"/>
  <c r="AA224" i="1"/>
  <c r="Z224" i="1"/>
  <c r="Y224" i="1"/>
  <c r="X224" i="1"/>
  <c r="W224" i="1"/>
  <c r="V224" i="1"/>
  <c r="U224" i="1"/>
  <c r="T224" i="1"/>
  <c r="S224" i="1"/>
  <c r="R224" i="1"/>
  <c r="Q224" i="1"/>
  <c r="O224" i="1"/>
  <c r="AB223" i="1"/>
  <c r="AA223" i="1"/>
  <c r="Z223" i="1"/>
  <c r="Y223" i="1"/>
  <c r="X223" i="1"/>
  <c r="W223" i="1"/>
  <c r="V223" i="1"/>
  <c r="U223" i="1"/>
  <c r="T223" i="1"/>
  <c r="S223" i="1"/>
  <c r="R223" i="1"/>
  <c r="Q223" i="1"/>
  <c r="O223" i="1"/>
  <c r="U222" i="1"/>
  <c r="O222" i="1"/>
  <c r="AB221" i="1"/>
  <c r="AA221" i="1"/>
  <c r="Z221" i="1"/>
  <c r="Y221" i="1"/>
  <c r="X221" i="1"/>
  <c r="W221" i="1"/>
  <c r="V221" i="1"/>
  <c r="U221" i="1"/>
  <c r="T221" i="1"/>
  <c r="S221" i="1"/>
  <c r="R221" i="1"/>
  <c r="Q221" i="1"/>
  <c r="O221" i="1"/>
  <c r="O220" i="1"/>
  <c r="AB219" i="1"/>
  <c r="AA219" i="1"/>
  <c r="Z219" i="1"/>
  <c r="Y219" i="1"/>
  <c r="X219" i="1"/>
  <c r="W219" i="1"/>
  <c r="V219" i="1"/>
  <c r="U219" i="1"/>
  <c r="T219" i="1"/>
  <c r="S219" i="1"/>
  <c r="R219" i="1"/>
  <c r="Q219" i="1"/>
  <c r="O219" i="1"/>
  <c r="AB218" i="1"/>
  <c r="AA218" i="1"/>
  <c r="Z218" i="1"/>
  <c r="Y218" i="1"/>
  <c r="X218" i="1"/>
  <c r="W218" i="1"/>
  <c r="V218" i="1"/>
  <c r="U218" i="1"/>
  <c r="T218" i="1"/>
  <c r="S218" i="1"/>
  <c r="R218" i="1"/>
  <c r="Q218" i="1"/>
  <c r="O218" i="1"/>
  <c r="AB217" i="1"/>
  <c r="AA217" i="1"/>
  <c r="Z217" i="1"/>
  <c r="Y217" i="1"/>
  <c r="X217" i="1"/>
  <c r="W217" i="1"/>
  <c r="V217" i="1"/>
  <c r="U217" i="1"/>
  <c r="T217" i="1"/>
  <c r="S217" i="1"/>
  <c r="R217" i="1"/>
  <c r="Q217" i="1"/>
  <c r="O217" i="1"/>
  <c r="AB216" i="1"/>
  <c r="AA216" i="1"/>
  <c r="Z216" i="1"/>
  <c r="Y216" i="1"/>
  <c r="X216" i="1"/>
  <c r="W216" i="1"/>
  <c r="V216" i="1"/>
  <c r="U216" i="1"/>
  <c r="T216" i="1"/>
  <c r="S216" i="1"/>
  <c r="R216" i="1"/>
  <c r="Q216" i="1"/>
  <c r="O216" i="1"/>
  <c r="AB215" i="1"/>
  <c r="AA215" i="1"/>
  <c r="Z215" i="1"/>
  <c r="Y215" i="1"/>
  <c r="X215" i="1"/>
  <c r="W215" i="1"/>
  <c r="V215" i="1"/>
  <c r="U215" i="1"/>
  <c r="T215" i="1"/>
  <c r="S215" i="1"/>
  <c r="R215" i="1"/>
  <c r="Q215" i="1"/>
  <c r="O215" i="1"/>
  <c r="AB214" i="1"/>
  <c r="AA214" i="1"/>
  <c r="Z214" i="1"/>
  <c r="Y214" i="1"/>
  <c r="X214" i="1"/>
  <c r="W214" i="1"/>
  <c r="V214" i="1"/>
  <c r="U214" i="1"/>
  <c r="T214" i="1"/>
  <c r="S214" i="1"/>
  <c r="R214" i="1"/>
  <c r="Q214" i="1"/>
  <c r="O214" i="1"/>
  <c r="AB213" i="1"/>
  <c r="AA213" i="1"/>
  <c r="Z213" i="1"/>
  <c r="Y213" i="1"/>
  <c r="X213" i="1"/>
  <c r="W213" i="1"/>
  <c r="V213" i="1"/>
  <c r="U213" i="1"/>
  <c r="T213" i="1"/>
  <c r="S213" i="1"/>
  <c r="R213" i="1"/>
  <c r="Q213" i="1"/>
  <c r="O213" i="1"/>
  <c r="O212" i="1"/>
  <c r="AB211" i="1"/>
  <c r="AA211" i="1"/>
  <c r="Z211" i="1"/>
  <c r="Y211" i="1"/>
  <c r="X211" i="1"/>
  <c r="W211" i="1"/>
  <c r="V211" i="1"/>
  <c r="U211" i="1"/>
  <c r="T211" i="1"/>
  <c r="S211" i="1"/>
  <c r="R211" i="1"/>
  <c r="Q211" i="1"/>
  <c r="O211" i="1"/>
  <c r="AB210" i="1"/>
  <c r="AA210" i="1"/>
  <c r="Z210" i="1"/>
  <c r="Y210" i="1"/>
  <c r="X210" i="1"/>
  <c r="W210" i="1"/>
  <c r="V210" i="1"/>
  <c r="U210" i="1"/>
  <c r="T210" i="1"/>
  <c r="S210" i="1"/>
  <c r="R210" i="1"/>
  <c r="Q210" i="1"/>
  <c r="O210" i="1"/>
  <c r="O209" i="1"/>
  <c r="AB208" i="1"/>
  <c r="AA208" i="1"/>
  <c r="Z208" i="1"/>
  <c r="Y208" i="1"/>
  <c r="X208" i="1"/>
  <c r="W208" i="1"/>
  <c r="V208" i="1"/>
  <c r="U208" i="1"/>
  <c r="T208" i="1"/>
  <c r="S208" i="1"/>
  <c r="R208" i="1"/>
  <c r="Q208" i="1"/>
  <c r="O208" i="1"/>
  <c r="O207" i="1"/>
  <c r="AB206" i="1"/>
  <c r="AA206" i="1"/>
  <c r="Z206" i="1"/>
  <c r="Y206" i="1"/>
  <c r="X206" i="1"/>
  <c r="W206" i="1"/>
  <c r="V206" i="1"/>
  <c r="U206" i="1"/>
  <c r="T206" i="1"/>
  <c r="S206" i="1"/>
  <c r="R206" i="1"/>
  <c r="Q206" i="1"/>
  <c r="O206" i="1"/>
  <c r="AB205" i="1"/>
  <c r="AA205" i="1"/>
  <c r="Z205" i="1"/>
  <c r="Y205" i="1"/>
  <c r="X205" i="1"/>
  <c r="W205" i="1"/>
  <c r="V205" i="1"/>
  <c r="U205" i="1"/>
  <c r="T205" i="1"/>
  <c r="S205" i="1"/>
  <c r="R205" i="1"/>
  <c r="Q205" i="1"/>
  <c r="O205" i="1"/>
  <c r="AB204" i="1"/>
  <c r="AA204" i="1"/>
  <c r="Z204" i="1"/>
  <c r="Y204" i="1"/>
  <c r="X204" i="1"/>
  <c r="W204" i="1"/>
  <c r="V204" i="1"/>
  <c r="U204" i="1"/>
  <c r="T204" i="1"/>
  <c r="S204" i="1"/>
  <c r="R204" i="1"/>
  <c r="Q204" i="1"/>
  <c r="O204" i="1"/>
  <c r="AB203" i="1"/>
  <c r="AA203" i="1"/>
  <c r="Z203" i="1"/>
  <c r="Y203" i="1"/>
  <c r="X203" i="1"/>
  <c r="W203" i="1"/>
  <c r="V203" i="1"/>
  <c r="U203" i="1"/>
  <c r="T203" i="1"/>
  <c r="S203" i="1"/>
  <c r="R203" i="1"/>
  <c r="Q203" i="1"/>
  <c r="O203" i="1"/>
  <c r="AB202" i="1"/>
  <c r="AA202" i="1"/>
  <c r="Z202" i="1"/>
  <c r="Y202" i="1"/>
  <c r="X202" i="1"/>
  <c r="W202" i="1"/>
  <c r="V202" i="1"/>
  <c r="U202" i="1"/>
  <c r="T202" i="1"/>
  <c r="S202" i="1"/>
  <c r="R202" i="1"/>
  <c r="Q202" i="1"/>
  <c r="O202" i="1"/>
  <c r="AB201" i="1"/>
  <c r="AA201" i="1"/>
  <c r="Z201" i="1"/>
  <c r="Y201" i="1"/>
  <c r="X201" i="1"/>
  <c r="W201" i="1"/>
  <c r="V201" i="1"/>
  <c r="U201" i="1"/>
  <c r="T201" i="1"/>
  <c r="S201" i="1"/>
  <c r="R201" i="1"/>
  <c r="Q201" i="1"/>
  <c r="O201" i="1"/>
  <c r="AB200" i="1"/>
  <c r="AA200" i="1"/>
  <c r="Z200" i="1"/>
  <c r="Y200" i="1"/>
  <c r="X200" i="1"/>
  <c r="W200" i="1"/>
  <c r="V200" i="1"/>
  <c r="U200" i="1"/>
  <c r="T200" i="1"/>
  <c r="S200" i="1"/>
  <c r="R200" i="1"/>
  <c r="Q200" i="1"/>
  <c r="O200" i="1"/>
  <c r="O199" i="1"/>
  <c r="AB198" i="1"/>
  <c r="AA198" i="1"/>
  <c r="Z198" i="1"/>
  <c r="Y198" i="1"/>
  <c r="X198" i="1"/>
  <c r="W198" i="1"/>
  <c r="V198" i="1"/>
  <c r="U198" i="1"/>
  <c r="T198" i="1"/>
  <c r="S198" i="1"/>
  <c r="R198" i="1"/>
  <c r="Q198" i="1"/>
  <c r="O198" i="1"/>
  <c r="AB197" i="1"/>
  <c r="AA197" i="1"/>
  <c r="Z197" i="1"/>
  <c r="Y197" i="1"/>
  <c r="X197" i="1"/>
  <c r="W197" i="1"/>
  <c r="V197" i="1"/>
  <c r="U197" i="1"/>
  <c r="T197" i="1"/>
  <c r="S197" i="1"/>
  <c r="R197" i="1"/>
  <c r="Q197" i="1"/>
  <c r="O197" i="1"/>
  <c r="O196" i="1"/>
  <c r="AB195" i="1"/>
  <c r="AA195" i="1"/>
  <c r="Z195" i="1"/>
  <c r="Y195" i="1"/>
  <c r="X195" i="1"/>
  <c r="W195" i="1"/>
  <c r="V195" i="1"/>
  <c r="U195" i="1"/>
  <c r="T195" i="1"/>
  <c r="S195" i="1"/>
  <c r="R195" i="1"/>
  <c r="Q195" i="1"/>
  <c r="O195" i="1"/>
  <c r="AB194" i="1"/>
  <c r="AA194" i="1"/>
  <c r="Z194" i="1"/>
  <c r="Y194" i="1"/>
  <c r="X194" i="1"/>
  <c r="W194" i="1"/>
  <c r="V194" i="1"/>
  <c r="U194" i="1"/>
  <c r="T194" i="1"/>
  <c r="S194" i="1"/>
  <c r="R194" i="1"/>
  <c r="Q194" i="1"/>
  <c r="O194" i="1"/>
  <c r="AB193" i="1"/>
  <c r="AA193" i="1"/>
  <c r="Z193" i="1"/>
  <c r="Y193" i="1"/>
  <c r="X193" i="1"/>
  <c r="W193" i="1"/>
  <c r="V193" i="1"/>
  <c r="U193" i="1"/>
  <c r="T193" i="1"/>
  <c r="S193" i="1"/>
  <c r="R193" i="1"/>
  <c r="Q193" i="1"/>
  <c r="O193" i="1"/>
  <c r="AB192" i="1"/>
  <c r="AA192" i="1"/>
  <c r="Z192" i="1"/>
  <c r="Y192" i="1"/>
  <c r="X192" i="1"/>
  <c r="W192" i="1"/>
  <c r="V192" i="1"/>
  <c r="U192" i="1"/>
  <c r="T192" i="1"/>
  <c r="S192" i="1"/>
  <c r="R192" i="1"/>
  <c r="Q192" i="1"/>
  <c r="O192" i="1"/>
  <c r="O191" i="1"/>
  <c r="AB190" i="1"/>
  <c r="AA190" i="1"/>
  <c r="Z190" i="1"/>
  <c r="Y190" i="1"/>
  <c r="X190" i="1"/>
  <c r="W190" i="1"/>
  <c r="V190" i="1"/>
  <c r="U190" i="1"/>
  <c r="T190" i="1"/>
  <c r="S190" i="1"/>
  <c r="R190" i="1"/>
  <c r="Q190" i="1"/>
  <c r="O190" i="1"/>
  <c r="O189" i="1"/>
  <c r="AB188" i="1"/>
  <c r="AA188" i="1"/>
  <c r="Z188" i="1"/>
  <c r="Y188" i="1"/>
  <c r="X188" i="1"/>
  <c r="W188" i="1"/>
  <c r="V188" i="1"/>
  <c r="U188" i="1"/>
  <c r="T188" i="1"/>
  <c r="S188" i="1"/>
  <c r="R188" i="1"/>
  <c r="Q188" i="1"/>
  <c r="O188" i="1"/>
  <c r="O187" i="1"/>
  <c r="AB186" i="1"/>
  <c r="AA186" i="1"/>
  <c r="Z186" i="1"/>
  <c r="Y186" i="1"/>
  <c r="X186" i="1"/>
  <c r="W186" i="1"/>
  <c r="V186" i="1"/>
  <c r="U186" i="1"/>
  <c r="T186" i="1"/>
  <c r="S186" i="1"/>
  <c r="R186" i="1"/>
  <c r="Q186" i="1"/>
  <c r="O186" i="1"/>
  <c r="AB185" i="1"/>
  <c r="AA185" i="1"/>
  <c r="Z185" i="1"/>
  <c r="Y185" i="1"/>
  <c r="X185" i="1"/>
  <c r="W185" i="1"/>
  <c r="V185" i="1"/>
  <c r="U185" i="1"/>
  <c r="T185" i="1"/>
  <c r="S185" i="1"/>
  <c r="R185" i="1"/>
  <c r="Q185" i="1"/>
  <c r="O185" i="1"/>
  <c r="O184" i="1"/>
  <c r="AB183" i="1"/>
  <c r="AA183" i="1"/>
  <c r="Z183" i="1"/>
  <c r="Y183" i="1"/>
  <c r="X183" i="1"/>
  <c r="W183" i="1"/>
  <c r="V183" i="1"/>
  <c r="U183" i="1"/>
  <c r="T183" i="1"/>
  <c r="S183" i="1"/>
  <c r="R183" i="1"/>
  <c r="Q183" i="1"/>
  <c r="O183" i="1"/>
  <c r="O182" i="1"/>
  <c r="AB181" i="1"/>
  <c r="AA181" i="1"/>
  <c r="Z181" i="1"/>
  <c r="Y181" i="1"/>
  <c r="X181" i="1"/>
  <c r="W181" i="1"/>
  <c r="V181" i="1"/>
  <c r="U181" i="1"/>
  <c r="T181" i="1"/>
  <c r="S181" i="1"/>
  <c r="R181" i="1"/>
  <c r="Q181" i="1"/>
  <c r="O181" i="1"/>
  <c r="O180" i="1"/>
  <c r="AB179" i="1"/>
  <c r="AA179" i="1"/>
  <c r="Z179" i="1"/>
  <c r="Y179" i="1"/>
  <c r="X179" i="1"/>
  <c r="W179" i="1"/>
  <c r="V179" i="1"/>
  <c r="U179" i="1"/>
  <c r="T179" i="1"/>
  <c r="S179" i="1"/>
  <c r="R179" i="1"/>
  <c r="Q179" i="1"/>
  <c r="O179" i="1"/>
  <c r="AB178" i="1"/>
  <c r="AA178" i="1"/>
  <c r="Z178" i="1"/>
  <c r="Y178" i="1"/>
  <c r="X178" i="1"/>
  <c r="W178" i="1"/>
  <c r="V178" i="1"/>
  <c r="U178" i="1"/>
  <c r="T178" i="1"/>
  <c r="S178" i="1"/>
  <c r="R178" i="1"/>
  <c r="Q178" i="1"/>
  <c r="O178" i="1"/>
  <c r="O177" i="1"/>
  <c r="AB175" i="1"/>
  <c r="AA175" i="1"/>
  <c r="Z175" i="1"/>
  <c r="Y175" i="1"/>
  <c r="X175" i="1"/>
  <c r="W175" i="1"/>
  <c r="V175" i="1"/>
  <c r="U175" i="1"/>
  <c r="T175" i="1"/>
  <c r="S175" i="1"/>
  <c r="R175" i="1"/>
  <c r="Q175" i="1"/>
  <c r="O175" i="1"/>
  <c r="AB174" i="1"/>
  <c r="AA174" i="1"/>
  <c r="Z174" i="1"/>
  <c r="Y174" i="1"/>
  <c r="X174" i="1"/>
  <c r="W174" i="1"/>
  <c r="V174" i="1"/>
  <c r="U174" i="1"/>
  <c r="T174" i="1"/>
  <c r="S174" i="1"/>
  <c r="R174" i="1"/>
  <c r="Q174" i="1"/>
  <c r="O174" i="1"/>
  <c r="AB173" i="1"/>
  <c r="AA173" i="1"/>
  <c r="Z173" i="1"/>
  <c r="Y173" i="1"/>
  <c r="X173" i="1"/>
  <c r="W173" i="1"/>
  <c r="V173" i="1"/>
  <c r="U173" i="1"/>
  <c r="T173" i="1"/>
  <c r="S173" i="1"/>
  <c r="R173" i="1"/>
  <c r="Q173" i="1"/>
  <c r="O173" i="1"/>
  <c r="AB172" i="1"/>
  <c r="AA172" i="1"/>
  <c r="Z172" i="1"/>
  <c r="Y172" i="1"/>
  <c r="X172" i="1"/>
  <c r="W172" i="1"/>
  <c r="V172" i="1"/>
  <c r="U172" i="1"/>
  <c r="T172" i="1"/>
  <c r="S172" i="1"/>
  <c r="R172" i="1"/>
  <c r="Q172" i="1"/>
  <c r="O172" i="1"/>
  <c r="O171" i="1"/>
  <c r="AB170" i="1"/>
  <c r="AA170" i="1"/>
  <c r="Z170" i="1"/>
  <c r="Y170" i="1"/>
  <c r="X170" i="1"/>
  <c r="W170" i="1"/>
  <c r="V170" i="1"/>
  <c r="U170" i="1"/>
  <c r="T170" i="1"/>
  <c r="S170" i="1"/>
  <c r="R170" i="1"/>
  <c r="Q170" i="1"/>
  <c r="O170" i="1"/>
  <c r="AB169" i="1"/>
  <c r="AA169" i="1"/>
  <c r="Z169" i="1"/>
  <c r="Y169" i="1"/>
  <c r="X169" i="1"/>
  <c r="W169" i="1"/>
  <c r="V169" i="1"/>
  <c r="U169" i="1"/>
  <c r="T169" i="1"/>
  <c r="S169" i="1"/>
  <c r="R169" i="1"/>
  <c r="Q169" i="1"/>
  <c r="O169" i="1"/>
  <c r="O168" i="1"/>
  <c r="AB167" i="1"/>
  <c r="AA167" i="1"/>
  <c r="Z167" i="1"/>
  <c r="Y167" i="1"/>
  <c r="X167" i="1"/>
  <c r="W167" i="1"/>
  <c r="V167" i="1"/>
  <c r="U167" i="1"/>
  <c r="T167" i="1"/>
  <c r="S167" i="1"/>
  <c r="R167" i="1"/>
  <c r="Q167" i="1"/>
  <c r="O167" i="1"/>
  <c r="O166" i="1"/>
  <c r="O165" i="1"/>
  <c r="AB164" i="1"/>
  <c r="AA164" i="1"/>
  <c r="Z164" i="1"/>
  <c r="Y164" i="1"/>
  <c r="X164" i="1"/>
  <c r="W164" i="1"/>
  <c r="V164" i="1"/>
  <c r="U164" i="1"/>
  <c r="T164" i="1"/>
  <c r="S164" i="1"/>
  <c r="R164" i="1"/>
  <c r="Q164" i="1"/>
  <c r="O164" i="1"/>
  <c r="AB163" i="1"/>
  <c r="AA163" i="1"/>
  <c r="Z163" i="1"/>
  <c r="Y163" i="1"/>
  <c r="X163" i="1"/>
  <c r="W163" i="1"/>
  <c r="V163" i="1"/>
  <c r="V161" i="1" s="1"/>
  <c r="U163" i="1"/>
  <c r="T163" i="1"/>
  <c r="S163" i="1"/>
  <c r="R163" i="1"/>
  <c r="R161" i="1" s="1"/>
  <c r="Q163" i="1"/>
  <c r="Q161" i="1" s="1"/>
  <c r="O163" i="1"/>
  <c r="AB162" i="1"/>
  <c r="AB161" i="1" s="1"/>
  <c r="AA162" i="1"/>
  <c r="AA161" i="1" s="1"/>
  <c r="Z162" i="1"/>
  <c r="Y162" i="1"/>
  <c r="X162" i="1"/>
  <c r="X161" i="1" s="1"/>
  <c r="W162" i="1"/>
  <c r="W161" i="1" s="1"/>
  <c r="V162" i="1"/>
  <c r="U162" i="1"/>
  <c r="T162" i="1"/>
  <c r="S162" i="1"/>
  <c r="S161" i="1" s="1"/>
  <c r="R162" i="1"/>
  <c r="Q162" i="1"/>
  <c r="O162" i="1"/>
  <c r="Z161" i="1"/>
  <c r="Y161" i="1"/>
  <c r="U161" i="1"/>
  <c r="T161" i="1"/>
  <c r="O161" i="1"/>
  <c r="AB160" i="1"/>
  <c r="AA160" i="1"/>
  <c r="Z160" i="1"/>
  <c r="Z158" i="1" s="1"/>
  <c r="Y160" i="1"/>
  <c r="X160" i="1"/>
  <c r="W160" i="1"/>
  <c r="V160" i="1"/>
  <c r="U160" i="1"/>
  <c r="T160" i="1"/>
  <c r="S160" i="1"/>
  <c r="R160" i="1"/>
  <c r="R158" i="1" s="1"/>
  <c r="Q160" i="1"/>
  <c r="O160" i="1"/>
  <c r="AB159" i="1"/>
  <c r="AB158" i="1" s="1"/>
  <c r="AA159" i="1"/>
  <c r="Z159" i="1"/>
  <c r="Y159" i="1"/>
  <c r="Y158" i="1" s="1"/>
  <c r="X159" i="1"/>
  <c r="W159" i="1"/>
  <c r="V159" i="1"/>
  <c r="U159" i="1"/>
  <c r="U158" i="1" s="1"/>
  <c r="T159" i="1"/>
  <c r="S159" i="1"/>
  <c r="R159" i="1"/>
  <c r="Q159" i="1"/>
  <c r="Q158" i="1" s="1"/>
  <c r="O159" i="1"/>
  <c r="AA158" i="1"/>
  <c r="X158" i="1"/>
  <c r="W158" i="1"/>
  <c r="T158" i="1"/>
  <c r="S158" i="1"/>
  <c r="O158" i="1"/>
  <c r="O157" i="1"/>
  <c r="O156" i="1"/>
  <c r="O155" i="1"/>
  <c r="AB154" i="1"/>
  <c r="AA154" i="1"/>
  <c r="Z154" i="1"/>
  <c r="Y154" i="1"/>
  <c r="X154" i="1"/>
  <c r="W154" i="1"/>
  <c r="V154" i="1"/>
  <c r="U154" i="1"/>
  <c r="T154" i="1"/>
  <c r="S154" i="1"/>
  <c r="R154" i="1"/>
  <c r="Q154" i="1"/>
  <c r="O154" i="1"/>
  <c r="AB153" i="1"/>
  <c r="AA153" i="1"/>
  <c r="Z153" i="1"/>
  <c r="Y153" i="1"/>
  <c r="X153" i="1"/>
  <c r="W153" i="1"/>
  <c r="V153" i="1"/>
  <c r="U153" i="1"/>
  <c r="T153" i="1"/>
  <c r="S153" i="1"/>
  <c r="R153" i="1"/>
  <c r="Q153" i="1"/>
  <c r="O153" i="1"/>
  <c r="O152" i="1"/>
  <c r="AB151" i="1"/>
  <c r="AA151" i="1"/>
  <c r="Z151" i="1"/>
  <c r="Y151" i="1"/>
  <c r="X151" i="1"/>
  <c r="W151" i="1"/>
  <c r="V151" i="1"/>
  <c r="U151" i="1"/>
  <c r="T151" i="1"/>
  <c r="S151" i="1"/>
  <c r="R151" i="1"/>
  <c r="Q151" i="1"/>
  <c r="O151" i="1"/>
  <c r="AB150" i="1"/>
  <c r="AA150" i="1"/>
  <c r="Z150" i="1"/>
  <c r="Y150" i="1"/>
  <c r="X150" i="1"/>
  <c r="W150" i="1"/>
  <c r="V150" i="1"/>
  <c r="U150" i="1"/>
  <c r="T150" i="1"/>
  <c r="S150" i="1"/>
  <c r="R150" i="1"/>
  <c r="Q150" i="1"/>
  <c r="O150" i="1"/>
  <c r="O149" i="1"/>
  <c r="O148" i="1"/>
  <c r="O147" i="1"/>
  <c r="O146" i="1"/>
  <c r="AB144" i="1"/>
  <c r="AA144" i="1"/>
  <c r="Z144" i="1"/>
  <c r="Y144" i="1"/>
  <c r="X144" i="1"/>
  <c r="W144" i="1"/>
  <c r="V144" i="1"/>
  <c r="U144" i="1"/>
  <c r="T144" i="1"/>
  <c r="S144" i="1"/>
  <c r="R144" i="1"/>
  <c r="Q144" i="1"/>
  <c r="O144" i="1"/>
  <c r="AB143" i="1"/>
  <c r="AA143" i="1"/>
  <c r="Z143" i="1"/>
  <c r="Y143" i="1"/>
  <c r="X143" i="1"/>
  <c r="W143" i="1"/>
  <c r="V143" i="1"/>
  <c r="U143" i="1"/>
  <c r="T143" i="1"/>
  <c r="S143" i="1"/>
  <c r="R143" i="1"/>
  <c r="Q143" i="1"/>
  <c r="O143" i="1"/>
  <c r="AB142" i="1"/>
  <c r="AA142" i="1"/>
  <c r="Z142" i="1"/>
  <c r="Y142" i="1"/>
  <c r="X142" i="1"/>
  <c r="W142" i="1"/>
  <c r="V142" i="1"/>
  <c r="U142" i="1"/>
  <c r="T142" i="1"/>
  <c r="S142" i="1"/>
  <c r="R142" i="1"/>
  <c r="Q142" i="1"/>
  <c r="O142" i="1"/>
  <c r="AB141" i="1"/>
  <c r="AA141" i="1"/>
  <c r="Z141" i="1"/>
  <c r="Y141" i="1"/>
  <c r="X141" i="1"/>
  <c r="W141" i="1"/>
  <c r="V141" i="1"/>
  <c r="U141" i="1"/>
  <c r="T141" i="1"/>
  <c r="S141" i="1"/>
  <c r="R141" i="1"/>
  <c r="Q141" i="1"/>
  <c r="O141" i="1"/>
  <c r="O140" i="1"/>
  <c r="AB139" i="1"/>
  <c r="AA139" i="1"/>
  <c r="Z139" i="1"/>
  <c r="Y139" i="1"/>
  <c r="X139" i="1"/>
  <c r="W139" i="1"/>
  <c r="V139" i="1"/>
  <c r="U139" i="1"/>
  <c r="T139" i="1"/>
  <c r="S139" i="1"/>
  <c r="R139" i="1"/>
  <c r="Q139" i="1"/>
  <c r="O139" i="1"/>
  <c r="AB138" i="1"/>
  <c r="AA138" i="1"/>
  <c r="Z138" i="1"/>
  <c r="Y138" i="1"/>
  <c r="X138" i="1"/>
  <c r="W138" i="1"/>
  <c r="V138" i="1"/>
  <c r="U138" i="1"/>
  <c r="T138" i="1"/>
  <c r="S138" i="1"/>
  <c r="R138" i="1"/>
  <c r="Q138" i="1"/>
  <c r="O138" i="1"/>
  <c r="O137" i="1"/>
  <c r="O136" i="1"/>
  <c r="AB135" i="1"/>
  <c r="AA135" i="1"/>
  <c r="Z135" i="1"/>
  <c r="Y135" i="1"/>
  <c r="X135" i="1"/>
  <c r="W135" i="1"/>
  <c r="V135" i="1"/>
  <c r="U135" i="1"/>
  <c r="T135" i="1"/>
  <c r="S135" i="1"/>
  <c r="R135" i="1"/>
  <c r="Q135" i="1"/>
  <c r="O135" i="1"/>
  <c r="AB134" i="1"/>
  <c r="AA134" i="1"/>
  <c r="Z134" i="1"/>
  <c r="Y134" i="1"/>
  <c r="X134" i="1"/>
  <c r="W134" i="1"/>
  <c r="V134" i="1"/>
  <c r="U134" i="1"/>
  <c r="T134" i="1"/>
  <c r="S134" i="1"/>
  <c r="R134" i="1"/>
  <c r="Q134" i="1"/>
  <c r="O134" i="1"/>
  <c r="AB133" i="1"/>
  <c r="AA133" i="1"/>
  <c r="Z133" i="1"/>
  <c r="Y133" i="1"/>
  <c r="X133" i="1"/>
  <c r="W133" i="1"/>
  <c r="V133" i="1"/>
  <c r="U133" i="1"/>
  <c r="T133" i="1"/>
  <c r="S133" i="1"/>
  <c r="R133" i="1"/>
  <c r="Q133" i="1"/>
  <c r="O133" i="1"/>
  <c r="O132" i="1"/>
  <c r="AB131" i="1"/>
  <c r="AA131" i="1"/>
  <c r="Z131" i="1"/>
  <c r="Y131" i="1"/>
  <c r="X131" i="1"/>
  <c r="W131" i="1"/>
  <c r="V131" i="1"/>
  <c r="U131" i="1"/>
  <c r="T131" i="1"/>
  <c r="S131" i="1"/>
  <c r="S128" i="1" s="1"/>
  <c r="R131" i="1"/>
  <c r="Q131" i="1"/>
  <c r="O131" i="1"/>
  <c r="AB130" i="1"/>
  <c r="AA130" i="1"/>
  <c r="Z130" i="1"/>
  <c r="Y130" i="1"/>
  <c r="X130" i="1"/>
  <c r="W130" i="1"/>
  <c r="V130" i="1"/>
  <c r="U130" i="1"/>
  <c r="T130" i="1"/>
  <c r="S130" i="1"/>
  <c r="R130" i="1"/>
  <c r="Q130" i="1"/>
  <c r="O130" i="1"/>
  <c r="AB129" i="1"/>
  <c r="AA129" i="1"/>
  <c r="Z129" i="1"/>
  <c r="Y129" i="1"/>
  <c r="X129" i="1"/>
  <c r="W129" i="1"/>
  <c r="V129" i="1"/>
  <c r="U129" i="1"/>
  <c r="T129" i="1"/>
  <c r="S129" i="1"/>
  <c r="R129" i="1"/>
  <c r="Q129" i="1"/>
  <c r="O129" i="1"/>
  <c r="O128" i="1"/>
  <c r="AB127" i="1"/>
  <c r="AA127" i="1"/>
  <c r="Z127" i="1"/>
  <c r="Y127" i="1"/>
  <c r="X127" i="1"/>
  <c r="X123" i="1" s="1"/>
  <c r="W127" i="1"/>
  <c r="W123" i="1" s="1"/>
  <c r="V127" i="1"/>
  <c r="U127" i="1"/>
  <c r="T127" i="1"/>
  <c r="S127" i="1"/>
  <c r="R127" i="1"/>
  <c r="Q127" i="1"/>
  <c r="O127" i="1"/>
  <c r="AB126" i="1"/>
  <c r="AA126" i="1"/>
  <c r="Z126" i="1"/>
  <c r="Y126" i="1"/>
  <c r="X126" i="1"/>
  <c r="W126" i="1"/>
  <c r="V126" i="1"/>
  <c r="U126" i="1"/>
  <c r="T126" i="1"/>
  <c r="S126" i="1"/>
  <c r="R126" i="1"/>
  <c r="Q126" i="1"/>
  <c r="O126" i="1"/>
  <c r="AB125" i="1"/>
  <c r="AA125" i="1"/>
  <c r="Z125" i="1"/>
  <c r="Y125" i="1"/>
  <c r="Y123" i="1" s="1"/>
  <c r="X125" i="1"/>
  <c r="W125" i="1"/>
  <c r="V125" i="1"/>
  <c r="U125" i="1"/>
  <c r="T125" i="1"/>
  <c r="S125" i="1"/>
  <c r="R125" i="1"/>
  <c r="Q125" i="1"/>
  <c r="O125" i="1"/>
  <c r="AB124" i="1"/>
  <c r="AA124" i="1"/>
  <c r="Z124" i="1"/>
  <c r="Y124" i="1"/>
  <c r="X124" i="1"/>
  <c r="W124" i="1"/>
  <c r="V124" i="1"/>
  <c r="U124" i="1"/>
  <c r="U123" i="1" s="1"/>
  <c r="T124" i="1"/>
  <c r="T123" i="1" s="1"/>
  <c r="S124" i="1"/>
  <c r="S123" i="1" s="1"/>
  <c r="R124" i="1"/>
  <c r="Q124" i="1"/>
  <c r="O124" i="1"/>
  <c r="AB123" i="1"/>
  <c r="O123" i="1"/>
  <c r="AB122" i="1"/>
  <c r="AA122" i="1"/>
  <c r="Z122" i="1"/>
  <c r="Y122" i="1"/>
  <c r="Y118" i="1" s="1"/>
  <c r="X122" i="1"/>
  <c r="W122" i="1"/>
  <c r="V122" i="1"/>
  <c r="U122" i="1"/>
  <c r="T122" i="1"/>
  <c r="S122" i="1"/>
  <c r="R122" i="1"/>
  <c r="Q122" i="1"/>
  <c r="O122" i="1"/>
  <c r="AB121" i="1"/>
  <c r="AA121" i="1"/>
  <c r="Z121" i="1"/>
  <c r="Y121" i="1"/>
  <c r="X121" i="1"/>
  <c r="W121" i="1"/>
  <c r="V121" i="1"/>
  <c r="U121" i="1"/>
  <c r="T121" i="1"/>
  <c r="S121" i="1"/>
  <c r="R121" i="1"/>
  <c r="Q121" i="1"/>
  <c r="O121" i="1"/>
  <c r="AB120" i="1"/>
  <c r="AA120" i="1"/>
  <c r="Z120" i="1"/>
  <c r="Z118" i="1" s="1"/>
  <c r="Y120" i="1"/>
  <c r="X120" i="1"/>
  <c r="W120" i="1"/>
  <c r="V120" i="1"/>
  <c r="U120" i="1"/>
  <c r="T120" i="1"/>
  <c r="S120" i="1"/>
  <c r="R120" i="1"/>
  <c r="Q120" i="1"/>
  <c r="O120" i="1"/>
  <c r="AB119" i="1"/>
  <c r="AA119" i="1"/>
  <c r="AA118" i="1" s="1"/>
  <c r="Z119" i="1"/>
  <c r="Y119" i="1"/>
  <c r="X119" i="1"/>
  <c r="X118" i="1" s="1"/>
  <c r="W119" i="1"/>
  <c r="V119" i="1"/>
  <c r="U119" i="1"/>
  <c r="T119" i="1"/>
  <c r="S119" i="1"/>
  <c r="R119" i="1"/>
  <c r="Q119" i="1"/>
  <c r="Q118" i="1" s="1"/>
  <c r="O119" i="1"/>
  <c r="S118" i="1"/>
  <c r="R118" i="1"/>
  <c r="O118" i="1"/>
  <c r="O117" i="1"/>
  <c r="O116" i="1"/>
  <c r="O115" i="1"/>
  <c r="O114" i="1"/>
  <c r="O113" i="1"/>
  <c r="AB112" i="1"/>
  <c r="AA112" i="1"/>
  <c r="Z112" i="1"/>
  <c r="Y112" i="1"/>
  <c r="X112" i="1"/>
  <c r="W112" i="1"/>
  <c r="V112" i="1"/>
  <c r="U112" i="1"/>
  <c r="T112" i="1"/>
  <c r="S112" i="1"/>
  <c r="R112" i="1"/>
  <c r="Q112" i="1"/>
  <c r="O112" i="1"/>
  <c r="AB111" i="1"/>
  <c r="AA111" i="1"/>
  <c r="Z111" i="1"/>
  <c r="Y111" i="1"/>
  <c r="X111" i="1"/>
  <c r="W111" i="1"/>
  <c r="V111" i="1"/>
  <c r="U111" i="1"/>
  <c r="T111" i="1"/>
  <c r="S111" i="1"/>
  <c r="R111" i="1"/>
  <c r="Q111" i="1"/>
  <c r="O111" i="1"/>
  <c r="AB110" i="1"/>
  <c r="AA110" i="1"/>
  <c r="Z110" i="1"/>
  <c r="Y110" i="1"/>
  <c r="X110" i="1"/>
  <c r="W110" i="1"/>
  <c r="V110" i="1"/>
  <c r="U110" i="1"/>
  <c r="T110" i="1"/>
  <c r="S110" i="1"/>
  <c r="R110" i="1"/>
  <c r="Q110" i="1"/>
  <c r="O110" i="1"/>
  <c r="AB109" i="1"/>
  <c r="AA109" i="1"/>
  <c r="Z109" i="1"/>
  <c r="Y109" i="1"/>
  <c r="X109" i="1"/>
  <c r="W109" i="1"/>
  <c r="V109" i="1"/>
  <c r="U109" i="1"/>
  <c r="T109" i="1"/>
  <c r="S109" i="1"/>
  <c r="R109" i="1"/>
  <c r="Q109" i="1"/>
  <c r="O109" i="1"/>
  <c r="O108" i="1"/>
  <c r="O107" i="1"/>
  <c r="O106" i="1"/>
  <c r="O105" i="1"/>
  <c r="O104" i="1"/>
  <c r="O103" i="1"/>
  <c r="O101" i="1"/>
  <c r="AB100" i="1"/>
  <c r="AA100" i="1"/>
  <c r="Z100" i="1"/>
  <c r="Y100" i="1"/>
  <c r="X100" i="1"/>
  <c r="W100" i="1"/>
  <c r="V100" i="1"/>
  <c r="U100" i="1"/>
  <c r="T100" i="1"/>
  <c r="S100" i="1"/>
  <c r="R100" i="1"/>
  <c r="Q100" i="1"/>
  <c r="O100" i="1"/>
  <c r="AB99" i="1"/>
  <c r="AA99" i="1"/>
  <c r="Z99" i="1"/>
  <c r="Y99" i="1"/>
  <c r="X99" i="1"/>
  <c r="W99" i="1"/>
  <c r="V99" i="1"/>
  <c r="U99" i="1"/>
  <c r="T99" i="1"/>
  <c r="S99" i="1"/>
  <c r="R99" i="1"/>
  <c r="Q99" i="1"/>
  <c r="O99" i="1"/>
  <c r="O98" i="1"/>
  <c r="AB97" i="1"/>
  <c r="AA97" i="1"/>
  <c r="Z97" i="1"/>
  <c r="Y97" i="1"/>
  <c r="X97" i="1"/>
  <c r="W97" i="1"/>
  <c r="V97" i="1"/>
  <c r="U97" i="1"/>
  <c r="T97" i="1"/>
  <c r="S97" i="1"/>
  <c r="R97" i="1"/>
  <c r="Q97" i="1"/>
  <c r="O97" i="1"/>
  <c r="AB96" i="1"/>
  <c r="AA96" i="1"/>
  <c r="Z96" i="1"/>
  <c r="Y96" i="1"/>
  <c r="X96" i="1"/>
  <c r="W96" i="1"/>
  <c r="V96" i="1"/>
  <c r="U96" i="1"/>
  <c r="T96" i="1"/>
  <c r="S96" i="1"/>
  <c r="R96" i="1"/>
  <c r="Q96" i="1"/>
  <c r="O96" i="1"/>
  <c r="AB95" i="1"/>
  <c r="AA95" i="1"/>
  <c r="Z95" i="1"/>
  <c r="Y95" i="1"/>
  <c r="X95" i="1"/>
  <c r="W95" i="1"/>
  <c r="V95" i="1"/>
  <c r="U95" i="1"/>
  <c r="T95" i="1"/>
  <c r="S95" i="1"/>
  <c r="R95" i="1"/>
  <c r="Q95" i="1"/>
  <c r="O95" i="1"/>
  <c r="W94" i="1"/>
  <c r="O94" i="1"/>
  <c r="AB93" i="1"/>
  <c r="AA93" i="1"/>
  <c r="Z93" i="1"/>
  <c r="Y93" i="1"/>
  <c r="X93" i="1"/>
  <c r="W93" i="1"/>
  <c r="V93" i="1"/>
  <c r="U93" i="1"/>
  <c r="T93" i="1"/>
  <c r="S93" i="1"/>
  <c r="R93" i="1"/>
  <c r="Q93" i="1"/>
  <c r="O93" i="1"/>
  <c r="AB92" i="1"/>
  <c r="AA92" i="1"/>
  <c r="Z92" i="1"/>
  <c r="Y92" i="1"/>
  <c r="X92" i="1"/>
  <c r="W92" i="1"/>
  <c r="V92" i="1"/>
  <c r="U92" i="1"/>
  <c r="T92" i="1"/>
  <c r="S92" i="1"/>
  <c r="R92" i="1"/>
  <c r="Q92" i="1"/>
  <c r="O92" i="1"/>
  <c r="AB91" i="1"/>
  <c r="AA91" i="1"/>
  <c r="Z91" i="1"/>
  <c r="Y91" i="1"/>
  <c r="X91" i="1"/>
  <c r="W91" i="1"/>
  <c r="V91" i="1"/>
  <c r="U91" i="1"/>
  <c r="T91" i="1"/>
  <c r="S91" i="1"/>
  <c r="R91" i="1"/>
  <c r="Q91" i="1"/>
  <c r="O91" i="1"/>
  <c r="AB90" i="1"/>
  <c r="AA90" i="1"/>
  <c r="Z90" i="1"/>
  <c r="Y90" i="1"/>
  <c r="X90" i="1"/>
  <c r="W90" i="1"/>
  <c r="V90" i="1"/>
  <c r="U90" i="1"/>
  <c r="T90" i="1"/>
  <c r="S90" i="1"/>
  <c r="R90" i="1"/>
  <c r="Q90" i="1"/>
  <c r="O90" i="1"/>
  <c r="AB89" i="1"/>
  <c r="AA89" i="1"/>
  <c r="Z89" i="1"/>
  <c r="Y89" i="1"/>
  <c r="X89" i="1"/>
  <c r="W89" i="1"/>
  <c r="V89" i="1"/>
  <c r="U89" i="1"/>
  <c r="T89" i="1"/>
  <c r="S89" i="1"/>
  <c r="R89" i="1"/>
  <c r="Q89" i="1"/>
  <c r="O89" i="1"/>
  <c r="AB88" i="1"/>
  <c r="AA88" i="1"/>
  <c r="Z88" i="1"/>
  <c r="Y88" i="1"/>
  <c r="X88" i="1"/>
  <c r="W88" i="1"/>
  <c r="V88" i="1"/>
  <c r="U88" i="1"/>
  <c r="T88" i="1"/>
  <c r="S88" i="1"/>
  <c r="R88" i="1"/>
  <c r="Q88" i="1"/>
  <c r="O88" i="1"/>
  <c r="AB87" i="1"/>
  <c r="AA87" i="1"/>
  <c r="Z87" i="1"/>
  <c r="Y87" i="1"/>
  <c r="X87" i="1"/>
  <c r="W87" i="1"/>
  <c r="V87" i="1"/>
  <c r="U87" i="1"/>
  <c r="T87" i="1"/>
  <c r="S87" i="1"/>
  <c r="R87" i="1"/>
  <c r="Q87" i="1"/>
  <c r="O87" i="1"/>
  <c r="AB86" i="1"/>
  <c r="AA86" i="1"/>
  <c r="Z86" i="1"/>
  <c r="Y86" i="1"/>
  <c r="X86" i="1"/>
  <c r="W86" i="1"/>
  <c r="V86" i="1"/>
  <c r="U86" i="1"/>
  <c r="T86" i="1"/>
  <c r="S86" i="1"/>
  <c r="R86" i="1"/>
  <c r="Q86" i="1"/>
  <c r="O86" i="1"/>
  <c r="O85" i="1"/>
  <c r="O84" i="1"/>
  <c r="AB83" i="1"/>
  <c r="AA83" i="1"/>
  <c r="Z83" i="1"/>
  <c r="Y83" i="1"/>
  <c r="X83" i="1"/>
  <c r="W83" i="1"/>
  <c r="V83" i="1"/>
  <c r="U83" i="1"/>
  <c r="T83" i="1"/>
  <c r="S83" i="1"/>
  <c r="R83" i="1"/>
  <c r="Q83" i="1"/>
  <c r="O83" i="1"/>
  <c r="AB82" i="1"/>
  <c r="AA82" i="1"/>
  <c r="Z82" i="1"/>
  <c r="Y82" i="1"/>
  <c r="X82" i="1"/>
  <c r="W82" i="1"/>
  <c r="V82" i="1"/>
  <c r="U82" i="1"/>
  <c r="T82" i="1"/>
  <c r="S82" i="1"/>
  <c r="R82" i="1"/>
  <c r="Q82" i="1"/>
  <c r="O82" i="1"/>
  <c r="AB81" i="1"/>
  <c r="AA81" i="1"/>
  <c r="Z81" i="1"/>
  <c r="Y81" i="1"/>
  <c r="X81" i="1"/>
  <c r="W81" i="1"/>
  <c r="V81" i="1"/>
  <c r="U81" i="1"/>
  <c r="T81" i="1"/>
  <c r="S81" i="1"/>
  <c r="R81" i="1"/>
  <c r="Q81" i="1"/>
  <c r="O81" i="1"/>
  <c r="O80" i="1"/>
  <c r="AB79" i="1"/>
  <c r="AA79" i="1"/>
  <c r="Z79" i="1"/>
  <c r="Y79" i="1"/>
  <c r="X79" i="1"/>
  <c r="W79" i="1"/>
  <c r="V79" i="1"/>
  <c r="U79" i="1"/>
  <c r="T79" i="1"/>
  <c r="S79" i="1"/>
  <c r="R79" i="1"/>
  <c r="Q79" i="1"/>
  <c r="O79" i="1"/>
  <c r="AB78" i="1"/>
  <c r="AA78" i="1"/>
  <c r="Z78" i="1"/>
  <c r="Y78" i="1"/>
  <c r="X78" i="1"/>
  <c r="W78" i="1"/>
  <c r="V78" i="1"/>
  <c r="U78" i="1"/>
  <c r="T78" i="1"/>
  <c r="S78" i="1"/>
  <c r="R78" i="1"/>
  <c r="Q78" i="1"/>
  <c r="O78" i="1"/>
  <c r="AB77" i="1"/>
  <c r="AA77" i="1"/>
  <c r="Z77" i="1"/>
  <c r="Y77" i="1"/>
  <c r="X77" i="1"/>
  <c r="W77" i="1"/>
  <c r="V77" i="1"/>
  <c r="U77" i="1"/>
  <c r="T77" i="1"/>
  <c r="S77" i="1"/>
  <c r="R77" i="1"/>
  <c r="Q77" i="1"/>
  <c r="O77" i="1"/>
  <c r="AB76" i="1"/>
  <c r="AA76" i="1"/>
  <c r="Z76" i="1"/>
  <c r="Y76" i="1"/>
  <c r="X76" i="1"/>
  <c r="W76" i="1"/>
  <c r="V76" i="1"/>
  <c r="U76" i="1"/>
  <c r="T76" i="1"/>
  <c r="S76" i="1"/>
  <c r="R76" i="1"/>
  <c r="Q76" i="1"/>
  <c r="O76" i="1"/>
  <c r="AB75" i="1"/>
  <c r="AA75" i="1"/>
  <c r="Z75" i="1"/>
  <c r="Y75" i="1"/>
  <c r="X75" i="1"/>
  <c r="W75" i="1"/>
  <c r="V75" i="1"/>
  <c r="U75" i="1"/>
  <c r="T75" i="1"/>
  <c r="S75" i="1"/>
  <c r="R75" i="1"/>
  <c r="Q75" i="1"/>
  <c r="O75" i="1"/>
  <c r="AB74" i="1"/>
  <c r="AA74" i="1"/>
  <c r="Z74" i="1"/>
  <c r="Y74" i="1"/>
  <c r="X74" i="1"/>
  <c r="W74" i="1"/>
  <c r="V74" i="1"/>
  <c r="U74" i="1"/>
  <c r="T74" i="1"/>
  <c r="S74" i="1"/>
  <c r="R74" i="1"/>
  <c r="Q74" i="1"/>
  <c r="O74" i="1"/>
  <c r="AB73" i="1"/>
  <c r="AA73" i="1"/>
  <c r="Z73" i="1"/>
  <c r="Y73" i="1"/>
  <c r="X73" i="1"/>
  <c r="W73" i="1"/>
  <c r="V73" i="1"/>
  <c r="U73" i="1"/>
  <c r="T73" i="1"/>
  <c r="S73" i="1"/>
  <c r="R73" i="1"/>
  <c r="Q73" i="1"/>
  <c r="O73" i="1"/>
  <c r="AB72" i="1"/>
  <c r="AA72" i="1"/>
  <c r="Z72" i="1"/>
  <c r="Y72" i="1"/>
  <c r="X72" i="1"/>
  <c r="W72" i="1"/>
  <c r="V72" i="1"/>
  <c r="U72" i="1"/>
  <c r="T72" i="1"/>
  <c r="S72" i="1"/>
  <c r="R72" i="1"/>
  <c r="Q72" i="1"/>
  <c r="O72" i="1"/>
  <c r="O71" i="1"/>
  <c r="O70" i="1"/>
  <c r="AB69" i="1"/>
  <c r="AA69" i="1"/>
  <c r="Z69" i="1"/>
  <c r="Y69" i="1"/>
  <c r="X69" i="1"/>
  <c r="W69" i="1"/>
  <c r="V69" i="1"/>
  <c r="U69" i="1"/>
  <c r="T69" i="1"/>
  <c r="S69" i="1"/>
  <c r="R69" i="1"/>
  <c r="Q69" i="1"/>
  <c r="O69" i="1"/>
  <c r="AB68" i="1"/>
  <c r="AA68" i="1"/>
  <c r="Z68" i="1"/>
  <c r="Y68" i="1"/>
  <c r="X68" i="1"/>
  <c r="W68" i="1"/>
  <c r="V68" i="1"/>
  <c r="U68" i="1"/>
  <c r="T68" i="1"/>
  <c r="S68" i="1"/>
  <c r="R68" i="1"/>
  <c r="Q68" i="1"/>
  <c r="O68" i="1"/>
  <c r="AB67" i="1"/>
  <c r="AA67" i="1"/>
  <c r="Z67" i="1"/>
  <c r="Y67" i="1"/>
  <c r="X67" i="1"/>
  <c r="W67" i="1"/>
  <c r="V67" i="1"/>
  <c r="U67" i="1"/>
  <c r="T67" i="1"/>
  <c r="S67" i="1"/>
  <c r="R67" i="1"/>
  <c r="Q67" i="1"/>
  <c r="O67" i="1"/>
  <c r="O66" i="1"/>
  <c r="AB65" i="1"/>
  <c r="AA65" i="1"/>
  <c r="Z65" i="1"/>
  <c r="Y65" i="1"/>
  <c r="X65" i="1"/>
  <c r="W65" i="1"/>
  <c r="V65" i="1"/>
  <c r="U65" i="1"/>
  <c r="T65" i="1"/>
  <c r="S65" i="1"/>
  <c r="R65" i="1"/>
  <c r="Q65" i="1"/>
  <c r="O65" i="1"/>
  <c r="AB64" i="1"/>
  <c r="AA64" i="1"/>
  <c r="Z64" i="1"/>
  <c r="Y64" i="1"/>
  <c r="X64" i="1"/>
  <c r="W64" i="1"/>
  <c r="V64" i="1"/>
  <c r="U64" i="1"/>
  <c r="T64" i="1"/>
  <c r="S64" i="1"/>
  <c r="R64" i="1"/>
  <c r="Q64" i="1"/>
  <c r="O64" i="1"/>
  <c r="AB63" i="1"/>
  <c r="AA63" i="1"/>
  <c r="Z63" i="1"/>
  <c r="Y63" i="1"/>
  <c r="X63" i="1"/>
  <c r="W63" i="1"/>
  <c r="V63" i="1"/>
  <c r="U63" i="1"/>
  <c r="T63" i="1"/>
  <c r="S63" i="1"/>
  <c r="R63" i="1"/>
  <c r="Q63" i="1"/>
  <c r="O63" i="1"/>
  <c r="O62" i="1"/>
  <c r="AB61" i="1"/>
  <c r="AA61" i="1"/>
  <c r="Z61" i="1"/>
  <c r="Y61" i="1"/>
  <c r="X61" i="1"/>
  <c r="W61" i="1"/>
  <c r="V61" i="1"/>
  <c r="U61" i="1"/>
  <c r="T61" i="1"/>
  <c r="S61" i="1"/>
  <c r="R61" i="1"/>
  <c r="Q61" i="1"/>
  <c r="O61" i="1"/>
  <c r="AB60" i="1"/>
  <c r="AA60" i="1"/>
  <c r="Z60" i="1"/>
  <c r="Y60" i="1"/>
  <c r="X60" i="1"/>
  <c r="W60" i="1"/>
  <c r="V60" i="1"/>
  <c r="U60" i="1"/>
  <c r="T60" i="1"/>
  <c r="S60" i="1"/>
  <c r="R60" i="1"/>
  <c r="Q60" i="1"/>
  <c r="O60" i="1"/>
  <c r="O59" i="1"/>
  <c r="O58" i="1"/>
  <c r="AB57" i="1"/>
  <c r="AA57" i="1"/>
  <c r="Z57" i="1"/>
  <c r="Y57" i="1"/>
  <c r="X57" i="1"/>
  <c r="W57" i="1"/>
  <c r="V57" i="1"/>
  <c r="U57" i="1"/>
  <c r="T57" i="1"/>
  <c r="S57" i="1"/>
  <c r="R57" i="1"/>
  <c r="Q57" i="1"/>
  <c r="O57" i="1"/>
  <c r="AB56" i="1"/>
  <c r="AA56" i="1"/>
  <c r="Z56" i="1"/>
  <c r="Y56" i="1"/>
  <c r="X56" i="1"/>
  <c r="W56" i="1"/>
  <c r="V56" i="1"/>
  <c r="U56" i="1"/>
  <c r="T56" i="1"/>
  <c r="S56" i="1"/>
  <c r="R56" i="1"/>
  <c r="Q56" i="1"/>
  <c r="O56" i="1"/>
  <c r="AB55" i="1"/>
  <c r="AA55" i="1"/>
  <c r="Z55" i="1"/>
  <c r="Y55" i="1"/>
  <c r="X55" i="1"/>
  <c r="W55" i="1"/>
  <c r="V55" i="1"/>
  <c r="U55" i="1"/>
  <c r="T55" i="1"/>
  <c r="S55" i="1"/>
  <c r="R55" i="1"/>
  <c r="Q55" i="1"/>
  <c r="O55" i="1"/>
  <c r="O54" i="1"/>
  <c r="AB53" i="1"/>
  <c r="AA53" i="1"/>
  <c r="Z53" i="1"/>
  <c r="Y53" i="1"/>
  <c r="X53" i="1"/>
  <c r="W53" i="1"/>
  <c r="V53" i="1"/>
  <c r="U53" i="1"/>
  <c r="T53" i="1"/>
  <c r="S53" i="1"/>
  <c r="R53" i="1"/>
  <c r="Q53" i="1"/>
  <c r="O53" i="1"/>
  <c r="AB52" i="1"/>
  <c r="AA52" i="1"/>
  <c r="Z52" i="1"/>
  <c r="Y52" i="1"/>
  <c r="X52" i="1"/>
  <c r="W52" i="1"/>
  <c r="V52" i="1"/>
  <c r="U52" i="1"/>
  <c r="T52" i="1"/>
  <c r="S52" i="1"/>
  <c r="R52" i="1"/>
  <c r="Q52" i="1"/>
  <c r="O52" i="1"/>
  <c r="O51" i="1"/>
  <c r="O50" i="1"/>
  <c r="AB49" i="1"/>
  <c r="AA49" i="1"/>
  <c r="Z49" i="1"/>
  <c r="Y49" i="1"/>
  <c r="X49" i="1"/>
  <c r="W49" i="1"/>
  <c r="V49" i="1"/>
  <c r="U49" i="1"/>
  <c r="T49" i="1"/>
  <c r="S49" i="1"/>
  <c r="R49" i="1"/>
  <c r="Q49" i="1"/>
  <c r="O49" i="1"/>
  <c r="AB48" i="1"/>
  <c r="AA48" i="1"/>
  <c r="Z48" i="1"/>
  <c r="Y48" i="1"/>
  <c r="X48" i="1"/>
  <c r="W48" i="1"/>
  <c r="V48" i="1"/>
  <c r="U48" i="1"/>
  <c r="T48" i="1"/>
  <c r="S48" i="1"/>
  <c r="R48" i="1"/>
  <c r="Q48" i="1"/>
  <c r="O48" i="1"/>
  <c r="AB47" i="1"/>
  <c r="AA47" i="1"/>
  <c r="Z47" i="1"/>
  <c r="Y47" i="1"/>
  <c r="X47" i="1"/>
  <c r="W47" i="1"/>
  <c r="V47" i="1"/>
  <c r="U47" i="1"/>
  <c r="T47" i="1"/>
  <c r="S47" i="1"/>
  <c r="R47" i="1"/>
  <c r="Q47" i="1"/>
  <c r="O47" i="1"/>
  <c r="O46" i="1"/>
  <c r="O44" i="1"/>
  <c r="AB43" i="1"/>
  <c r="AA43" i="1"/>
  <c r="Z43" i="1"/>
  <c r="Y43" i="1"/>
  <c r="X43" i="1"/>
  <c r="W43" i="1"/>
  <c r="V43" i="1"/>
  <c r="U43" i="1"/>
  <c r="T43" i="1"/>
  <c r="S43" i="1"/>
  <c r="R43" i="1"/>
  <c r="Q43" i="1"/>
  <c r="O43" i="1"/>
  <c r="AB42" i="1"/>
  <c r="AA42" i="1"/>
  <c r="Z42" i="1"/>
  <c r="Y42" i="1"/>
  <c r="X42" i="1"/>
  <c r="W42" i="1"/>
  <c r="V42" i="1"/>
  <c r="U42" i="1"/>
  <c r="T42" i="1"/>
  <c r="S42" i="1"/>
  <c r="R42" i="1"/>
  <c r="Q42" i="1"/>
  <c r="O42" i="1"/>
  <c r="O27" i="1" s="1"/>
  <c r="O41" i="1"/>
  <c r="AB38" i="1"/>
  <c r="AA38" i="1"/>
  <c r="Z38" i="1"/>
  <c r="Y38" i="1"/>
  <c r="X38" i="1"/>
  <c r="W38" i="1"/>
  <c r="V38" i="1"/>
  <c r="U38" i="1"/>
  <c r="T38" i="1"/>
  <c r="S38" i="1"/>
  <c r="R38" i="1"/>
  <c r="Q38" i="1"/>
  <c r="O38" i="1"/>
  <c r="AB37" i="1"/>
  <c r="AA37" i="1"/>
  <c r="Z37" i="1"/>
  <c r="Y37" i="1"/>
  <c r="X37" i="1"/>
  <c r="W37" i="1"/>
  <c r="V37" i="1"/>
  <c r="U37" i="1"/>
  <c r="T37" i="1"/>
  <c r="S37" i="1"/>
  <c r="R37" i="1"/>
  <c r="Q37" i="1"/>
  <c r="O37" i="1"/>
  <c r="AB36" i="1"/>
  <c r="AA36" i="1"/>
  <c r="Z36" i="1"/>
  <c r="Y36" i="1"/>
  <c r="X36" i="1"/>
  <c r="W36" i="1"/>
  <c r="V36" i="1"/>
  <c r="U36" i="1"/>
  <c r="T36" i="1"/>
  <c r="S36" i="1"/>
  <c r="R36" i="1"/>
  <c r="Q36" i="1"/>
  <c r="O36" i="1"/>
  <c r="O35" i="1"/>
  <c r="O34" i="1"/>
  <c r="AB32" i="1"/>
  <c r="AA32" i="1"/>
  <c r="Z32" i="1"/>
  <c r="Y32" i="1"/>
  <c r="X32" i="1"/>
  <c r="W32" i="1"/>
  <c r="V32" i="1"/>
  <c r="U32" i="1"/>
  <c r="T32" i="1"/>
  <c r="S32" i="1"/>
  <c r="R32" i="1"/>
  <c r="Q32" i="1"/>
  <c r="AB31" i="1"/>
  <c r="AA31" i="1"/>
  <c r="Z31" i="1"/>
  <c r="Y31" i="1"/>
  <c r="X31" i="1"/>
  <c r="W31" i="1"/>
  <c r="V31" i="1"/>
  <c r="U31" i="1"/>
  <c r="T31" i="1"/>
  <c r="S31" i="1"/>
  <c r="R31" i="1"/>
  <c r="Q31" i="1"/>
  <c r="AB30" i="1"/>
  <c r="AA30" i="1"/>
  <c r="Z30" i="1"/>
  <c r="Y30" i="1"/>
  <c r="X30" i="1"/>
  <c r="W30" i="1"/>
  <c r="V30" i="1"/>
  <c r="U30" i="1"/>
  <c r="T30" i="1"/>
  <c r="S30" i="1"/>
  <c r="R30" i="1"/>
  <c r="Q30" i="1"/>
  <c r="AB27" i="1"/>
  <c r="AA27" i="1"/>
  <c r="Z27" i="1"/>
  <c r="Y27" i="1"/>
  <c r="X27" i="1"/>
  <c r="W27" i="1"/>
  <c r="V27" i="1"/>
  <c r="U27" i="1"/>
  <c r="T27" i="1"/>
  <c r="S27" i="1"/>
  <c r="R27" i="1"/>
  <c r="Q27" i="1"/>
  <c r="AB26" i="1"/>
  <c r="AA26" i="1"/>
  <c r="Z26" i="1"/>
  <c r="Y26" i="1"/>
  <c r="X26" i="1"/>
  <c r="W26" i="1"/>
  <c r="V26" i="1"/>
  <c r="U26" i="1"/>
  <c r="T26" i="1"/>
  <c r="S26" i="1"/>
  <c r="R26" i="1"/>
  <c r="Q26" i="1"/>
  <c r="AB25" i="1"/>
  <c r="AA25" i="1"/>
  <c r="Z25" i="1"/>
  <c r="Y25" i="1"/>
  <c r="X25" i="1"/>
  <c r="W25" i="1"/>
  <c r="V25" i="1"/>
  <c r="U25" i="1"/>
  <c r="T25" i="1"/>
  <c r="S25" i="1"/>
  <c r="R25" i="1"/>
  <c r="Q25" i="1"/>
  <c r="O24" i="1"/>
  <c r="AB23" i="1"/>
  <c r="AA23" i="1"/>
  <c r="Z23" i="1"/>
  <c r="Y23" i="1"/>
  <c r="X23" i="1"/>
  <c r="W23" i="1"/>
  <c r="V23" i="1"/>
  <c r="U23" i="1"/>
  <c r="T23" i="1"/>
  <c r="S23" i="1"/>
  <c r="R23" i="1"/>
  <c r="Q23" i="1"/>
  <c r="O23" i="1"/>
  <c r="AB22" i="1"/>
  <c r="AA22" i="1"/>
  <c r="Z22" i="1"/>
  <c r="Y22" i="1"/>
  <c r="X22" i="1"/>
  <c r="W22" i="1"/>
  <c r="V22" i="1"/>
  <c r="U22" i="1"/>
  <c r="T22" i="1"/>
  <c r="S22" i="1"/>
  <c r="R22" i="1"/>
  <c r="Q22" i="1"/>
  <c r="O22" i="1"/>
  <c r="AB21" i="1"/>
  <c r="AA21" i="1"/>
  <c r="Z21" i="1"/>
  <c r="Y21" i="1"/>
  <c r="X21" i="1"/>
  <c r="W21" i="1"/>
  <c r="V21" i="1"/>
  <c r="U21" i="1"/>
  <c r="T21" i="1"/>
  <c r="S21" i="1"/>
  <c r="R21" i="1"/>
  <c r="Q21" i="1"/>
  <c r="O21" i="1"/>
  <c r="AB20" i="1"/>
  <c r="AA20" i="1"/>
  <c r="Z20" i="1"/>
  <c r="Y20" i="1"/>
  <c r="X20" i="1"/>
  <c r="W20" i="1"/>
  <c r="V20" i="1"/>
  <c r="U20" i="1"/>
  <c r="T20" i="1"/>
  <c r="S20" i="1"/>
  <c r="R20" i="1"/>
  <c r="Q20" i="1"/>
  <c r="O20" i="1"/>
  <c r="AB19" i="1"/>
  <c r="AA19" i="1"/>
  <c r="Z19" i="1"/>
  <c r="Y19" i="1"/>
  <c r="X19" i="1"/>
  <c r="W19" i="1"/>
  <c r="V19" i="1"/>
  <c r="U19" i="1"/>
  <c r="T19" i="1"/>
  <c r="S19" i="1"/>
  <c r="R19" i="1"/>
  <c r="Q19" i="1"/>
  <c r="O19" i="1"/>
  <c r="AB18" i="1"/>
  <c r="AA18" i="1"/>
  <c r="Z18" i="1"/>
  <c r="Y18" i="1"/>
  <c r="X18" i="1"/>
  <c r="W18" i="1"/>
  <c r="V18" i="1"/>
  <c r="U18" i="1"/>
  <c r="T18" i="1"/>
  <c r="S18" i="1"/>
  <c r="R18" i="1"/>
  <c r="Q18" i="1"/>
  <c r="O18" i="1"/>
  <c r="O17" i="1"/>
  <c r="AB16" i="1"/>
  <c r="AA16" i="1"/>
  <c r="Z16" i="1"/>
  <c r="Y16" i="1"/>
  <c r="X16" i="1"/>
  <c r="W16" i="1"/>
  <c r="V16" i="1"/>
  <c r="U16" i="1"/>
  <c r="T16" i="1"/>
  <c r="S16" i="1"/>
  <c r="R16" i="1"/>
  <c r="Q16" i="1"/>
  <c r="O16" i="1"/>
  <c r="AB15" i="1"/>
  <c r="AA15" i="1"/>
  <c r="Z15" i="1"/>
  <c r="Y15" i="1"/>
  <c r="X15" i="1"/>
  <c r="W15" i="1"/>
  <c r="V15" i="1"/>
  <c r="U15" i="1"/>
  <c r="T15" i="1"/>
  <c r="S15" i="1"/>
  <c r="R15" i="1"/>
  <c r="Q15" i="1"/>
  <c r="O15" i="1"/>
  <c r="AB14" i="1"/>
  <c r="AA14" i="1"/>
  <c r="Z14" i="1"/>
  <c r="Y14" i="1"/>
  <c r="X14" i="1"/>
  <c r="W14" i="1"/>
  <c r="V14" i="1"/>
  <c r="U14" i="1"/>
  <c r="T14" i="1"/>
  <c r="S14" i="1"/>
  <c r="R14" i="1"/>
  <c r="Q14" i="1"/>
  <c r="O14" i="1"/>
  <c r="O13" i="1"/>
  <c r="AB12" i="1"/>
  <c r="AA12" i="1"/>
  <c r="Z12" i="1"/>
  <c r="Y12" i="1"/>
  <c r="X12" i="1"/>
  <c r="W12" i="1"/>
  <c r="V12" i="1"/>
  <c r="U12" i="1"/>
  <c r="T12" i="1"/>
  <c r="S12" i="1"/>
  <c r="R12" i="1"/>
  <c r="Q12" i="1"/>
  <c r="O12" i="1"/>
  <c r="AB11" i="1"/>
  <c r="AA11" i="1"/>
  <c r="Z11" i="1"/>
  <c r="Y11" i="1"/>
  <c r="X11" i="1"/>
  <c r="W11" i="1"/>
  <c r="V11" i="1"/>
  <c r="U11" i="1"/>
  <c r="T11" i="1"/>
  <c r="S11" i="1"/>
  <c r="R11" i="1"/>
  <c r="Q11" i="1"/>
  <c r="O11" i="1"/>
  <c r="AB10" i="1"/>
  <c r="AA10" i="1"/>
  <c r="Z10" i="1"/>
  <c r="Y10" i="1"/>
  <c r="X10" i="1"/>
  <c r="W10" i="1"/>
  <c r="V10" i="1"/>
  <c r="U10" i="1"/>
  <c r="T10" i="1"/>
  <c r="S10" i="1"/>
  <c r="R10" i="1"/>
  <c r="Q10" i="1"/>
  <c r="O10" i="1"/>
  <c r="O9" i="1"/>
  <c r="O8" i="1"/>
  <c r="AB5" i="1"/>
  <c r="AA5" i="1"/>
  <c r="Z5" i="1"/>
  <c r="Y5" i="1"/>
  <c r="X5" i="1"/>
  <c r="W5" i="1"/>
  <c r="V5" i="1"/>
  <c r="U5" i="1"/>
  <c r="T5" i="1"/>
  <c r="S5" i="1"/>
  <c r="R5" i="1"/>
  <c r="AB4" i="1"/>
  <c r="AA4" i="1"/>
  <c r="Z4" i="1"/>
  <c r="Y4" i="1"/>
  <c r="X4" i="1"/>
  <c r="W4" i="1"/>
  <c r="V4" i="1"/>
  <c r="U4" i="1"/>
  <c r="T4" i="1"/>
  <c r="S4" i="1"/>
  <c r="R4" i="1"/>
  <c r="R3" i="1"/>
  <c r="S3" i="1" s="1"/>
  <c r="T3" i="1" s="1"/>
  <c r="U3" i="1" s="1"/>
  <c r="V3" i="1" s="1"/>
  <c r="W3" i="1" s="1"/>
  <c r="X3" i="1" s="1"/>
  <c r="Y3" i="1" s="1"/>
  <c r="Z3" i="1" s="1"/>
  <c r="AA3" i="1" s="1"/>
  <c r="AB3" i="1" s="1"/>
  <c r="AB1008" i="18"/>
  <c r="AD1008" i="18" s="1"/>
  <c r="AE1008" i="18" s="1"/>
  <c r="AA1008" i="18"/>
  <c r="Z1008" i="18"/>
  <c r="AC1008" i="18" s="1"/>
  <c r="Y1008" i="18"/>
  <c r="X1007" i="18"/>
  <c r="W1007" i="18"/>
  <c r="V1007" i="18"/>
  <c r="U1007" i="18"/>
  <c r="T1007" i="18"/>
  <c r="S1007" i="18"/>
  <c r="R1007" i="18"/>
  <c r="Q1007" i="18"/>
  <c r="P1007" i="18"/>
  <c r="O1007" i="18"/>
  <c r="N1007" i="18"/>
  <c r="M1007" i="18"/>
  <c r="AB1006" i="18"/>
  <c r="AD1006" i="18" s="1"/>
  <c r="AA1006" i="18"/>
  <c r="Z1006" i="18"/>
  <c r="Y1006" i="18"/>
  <c r="AB1004" i="18"/>
  <c r="AA1004" i="18"/>
  <c r="Z1004" i="18"/>
  <c r="Y1004" i="18"/>
  <c r="AC1004" i="18" s="1"/>
  <c r="AC1000" i="18"/>
  <c r="AB1000" i="18"/>
  <c r="AD1000" i="18" s="1"/>
  <c r="AE1000" i="18" s="1"/>
  <c r="AA1000" i="18"/>
  <c r="AA998" i="18" s="1"/>
  <c r="Z1000" i="18"/>
  <c r="Y1000" i="18"/>
  <c r="AD999" i="18"/>
  <c r="AE999" i="18" s="1"/>
  <c r="AE998" i="18" s="1"/>
  <c r="AB999" i="18"/>
  <c r="AA999" i="18"/>
  <c r="Z999" i="18"/>
  <c r="Z998" i="18" s="1"/>
  <c r="Y999" i="18"/>
  <c r="AB998" i="18"/>
  <c r="Y998" i="18"/>
  <c r="X998" i="18"/>
  <c r="W998" i="18"/>
  <c r="V998" i="18"/>
  <c r="U998" i="18"/>
  <c r="T998" i="18"/>
  <c r="S998" i="18"/>
  <c r="R998" i="18"/>
  <c r="Q998" i="18"/>
  <c r="P998" i="18"/>
  <c r="O998" i="18"/>
  <c r="N998" i="18"/>
  <c r="M998" i="18"/>
  <c r="AB997" i="18"/>
  <c r="AD997" i="18" s="1"/>
  <c r="AE997" i="18" s="1"/>
  <c r="AA997" i="18"/>
  <c r="Z997" i="18"/>
  <c r="AC997" i="18" s="1"/>
  <c r="Y997" i="18"/>
  <c r="AB996" i="18"/>
  <c r="AB995" i="18" s="1"/>
  <c r="AA996" i="18"/>
  <c r="AA995" i="18" s="1"/>
  <c r="Z996" i="18"/>
  <c r="AC996" i="18" s="1"/>
  <c r="AC995" i="18" s="1"/>
  <c r="Y996" i="18"/>
  <c r="Z995" i="18"/>
  <c r="Y995" i="18"/>
  <c r="X995" i="18"/>
  <c r="W995" i="18"/>
  <c r="V995" i="18"/>
  <c r="U995" i="18"/>
  <c r="T995" i="18"/>
  <c r="S995" i="18"/>
  <c r="R995" i="18"/>
  <c r="Q995" i="18"/>
  <c r="P995" i="18"/>
  <c r="O995" i="18"/>
  <c r="N995" i="18"/>
  <c r="M995" i="18"/>
  <c r="AD994" i="18"/>
  <c r="AE994" i="18" s="1"/>
  <c r="AC994" i="18"/>
  <c r="AB994" i="18"/>
  <c r="AA994" i="18"/>
  <c r="Z994" i="18"/>
  <c r="Y994" i="18"/>
  <c r="AB993" i="18"/>
  <c r="AD993" i="18" s="1"/>
  <c r="AA993" i="18"/>
  <c r="AA992" i="18" s="1"/>
  <c r="Z993" i="18"/>
  <c r="AC993" i="18" s="1"/>
  <c r="AC992" i="18" s="1"/>
  <c r="Y993" i="18"/>
  <c r="X992" i="18"/>
  <c r="W992" i="18"/>
  <c r="V992" i="18"/>
  <c r="U992" i="18"/>
  <c r="T992" i="18"/>
  <c r="S992" i="18"/>
  <c r="R992" i="18"/>
  <c r="Q992" i="18"/>
  <c r="P992" i="18"/>
  <c r="O992" i="18"/>
  <c r="N992" i="18"/>
  <c r="M992" i="18"/>
  <c r="AD991" i="18"/>
  <c r="AE991" i="18" s="1"/>
  <c r="AB991" i="18"/>
  <c r="AA991" i="18"/>
  <c r="Z991" i="18"/>
  <c r="AC991" i="18" s="1"/>
  <c r="Y991" i="18"/>
  <c r="AB990" i="18"/>
  <c r="AD990" i="18" s="1"/>
  <c r="AA990" i="18"/>
  <c r="AA988" i="18" s="1"/>
  <c r="Z990" i="18"/>
  <c r="AC990" i="18" s="1"/>
  <c r="AC980" i="18" s="1"/>
  <c r="Y990" i="18"/>
  <c r="AB989" i="18"/>
  <c r="AD989" i="18" s="1"/>
  <c r="AA989" i="18"/>
  <c r="Z989" i="18"/>
  <c r="AC989" i="18" s="1"/>
  <c r="AC988" i="18" s="1"/>
  <c r="Y989" i="18"/>
  <c r="AB988" i="18"/>
  <c r="Z988" i="18"/>
  <c r="X988" i="18"/>
  <c r="W988" i="18"/>
  <c r="V988" i="18"/>
  <c r="U988" i="18"/>
  <c r="T988" i="18"/>
  <c r="S988" i="18"/>
  <c r="R988" i="18"/>
  <c r="Q988" i="18"/>
  <c r="P988" i="18"/>
  <c r="O988" i="18"/>
  <c r="N988" i="18"/>
  <c r="M988" i="18"/>
  <c r="AB987" i="18"/>
  <c r="AB985" i="18" s="1"/>
  <c r="AA987" i="18"/>
  <c r="Z987" i="18"/>
  <c r="AC987" i="18" s="1"/>
  <c r="Y987" i="18"/>
  <c r="AD986" i="18"/>
  <c r="AE986" i="18" s="1"/>
  <c r="AB986" i="18"/>
  <c r="AA986" i="18"/>
  <c r="Z986" i="18"/>
  <c r="Z985" i="18" s="1"/>
  <c r="Y986" i="18"/>
  <c r="Y985" i="18" s="1"/>
  <c r="AA985" i="18"/>
  <c r="X985" i="18"/>
  <c r="W985" i="18"/>
  <c r="V985" i="18"/>
  <c r="U985" i="18"/>
  <c r="T985" i="18"/>
  <c r="S985" i="18"/>
  <c r="R985" i="18"/>
  <c r="Q985" i="18"/>
  <c r="P985" i="18"/>
  <c r="O985" i="18"/>
  <c r="N985" i="18"/>
  <c r="M985" i="18"/>
  <c r="AB984" i="18"/>
  <c r="AD984" i="18" s="1"/>
  <c r="AA984" i="18"/>
  <c r="Z984" i="18"/>
  <c r="AC984" i="18" s="1"/>
  <c r="Y984" i="18"/>
  <c r="Y981" i="18" s="1"/>
  <c r="AD983" i="18"/>
  <c r="AE983" i="18" s="1"/>
  <c r="AB983" i="18"/>
  <c r="AA983" i="18"/>
  <c r="AA982" i="18" s="1"/>
  <c r="Z983" i="18"/>
  <c r="AC983" i="18" s="1"/>
  <c r="Y983" i="18"/>
  <c r="Y982" i="18" s="1"/>
  <c r="X982" i="18"/>
  <c r="W982" i="18"/>
  <c r="V982" i="18"/>
  <c r="U982" i="18"/>
  <c r="T982" i="18"/>
  <c r="S982" i="18"/>
  <c r="R982" i="18"/>
  <c r="Q982" i="18"/>
  <c r="P982" i="18"/>
  <c r="O982" i="18"/>
  <c r="N982" i="18"/>
  <c r="M982" i="18"/>
  <c r="AA981" i="18"/>
  <c r="Z981" i="18"/>
  <c r="X981" i="18"/>
  <c r="W981" i="18"/>
  <c r="V981" i="18"/>
  <c r="U981" i="18"/>
  <c r="T981" i="18"/>
  <c r="S981" i="18"/>
  <c r="R981" i="18"/>
  <c r="Q981" i="18"/>
  <c r="P981" i="18"/>
  <c r="O981" i="18"/>
  <c r="N981" i="18"/>
  <c r="M981" i="18"/>
  <c r="AB980" i="18"/>
  <c r="Z980" i="18"/>
  <c r="Y980" i="18"/>
  <c r="X980" i="18"/>
  <c r="W980" i="18"/>
  <c r="V980" i="18"/>
  <c r="U980" i="18"/>
  <c r="T980" i="18"/>
  <c r="S980" i="18"/>
  <c r="R980" i="18"/>
  <c r="Q980" i="18"/>
  <c r="P980" i="18"/>
  <c r="O980" i="18"/>
  <c r="N980" i="18"/>
  <c r="M980" i="18"/>
  <c r="AA979" i="18"/>
  <c r="Z979" i="18"/>
  <c r="Z978" i="18" s="1"/>
  <c r="Y979" i="18"/>
  <c r="X979" i="18"/>
  <c r="W979" i="18"/>
  <c r="V979" i="18"/>
  <c r="V978" i="18" s="1"/>
  <c r="U979" i="18"/>
  <c r="T979" i="18"/>
  <c r="S979" i="18"/>
  <c r="R979" i="18"/>
  <c r="R978" i="18" s="1"/>
  <c r="Q979" i="18"/>
  <c r="P979" i="18"/>
  <c r="O979" i="18"/>
  <c r="N979" i="18"/>
  <c r="N978" i="18" s="1"/>
  <c r="M979" i="18"/>
  <c r="AE977" i="18"/>
  <c r="AD977" i="18"/>
  <c r="AC977" i="18"/>
  <c r="AB977" i="18"/>
  <c r="AA977" i="18"/>
  <c r="Z977" i="18"/>
  <c r="Y977" i="18"/>
  <c r="AB973" i="18"/>
  <c r="AD973" i="18" s="1"/>
  <c r="AE973" i="18" s="1"/>
  <c r="AA973" i="18"/>
  <c r="Z973" i="18"/>
  <c r="AC973" i="18" s="1"/>
  <c r="Y973" i="18"/>
  <c r="AD972" i="18"/>
  <c r="AE972" i="18" s="1"/>
  <c r="AB972" i="18"/>
  <c r="AA972" i="18"/>
  <c r="Z972" i="18"/>
  <c r="AC972" i="18" s="1"/>
  <c r="Y972" i="18"/>
  <c r="AD971" i="18"/>
  <c r="AE971" i="18" s="1"/>
  <c r="AB971" i="18"/>
  <c r="AA971" i="18"/>
  <c r="Z971" i="18"/>
  <c r="AC971" i="18" s="1"/>
  <c r="AC969" i="18" s="1"/>
  <c r="Y971" i="18"/>
  <c r="AC970" i="18"/>
  <c r="AB970" i="18"/>
  <c r="AD970" i="18" s="1"/>
  <c r="AA970" i="18"/>
  <c r="Z970" i="18"/>
  <c r="Y970" i="18"/>
  <c r="AB969" i="18"/>
  <c r="AA969" i="18"/>
  <c r="Z969" i="18"/>
  <c r="Y969" i="18"/>
  <c r="X969" i="18"/>
  <c r="W969" i="18"/>
  <c r="V969" i="18"/>
  <c r="U969" i="18"/>
  <c r="T969" i="18"/>
  <c r="S969" i="18"/>
  <c r="R969" i="18"/>
  <c r="Q969" i="18"/>
  <c r="P969" i="18"/>
  <c r="O969" i="18"/>
  <c r="N969" i="18"/>
  <c r="M969" i="18"/>
  <c r="AD968" i="18"/>
  <c r="AE968" i="18" s="1"/>
  <c r="AB968" i="18"/>
  <c r="AA968" i="18"/>
  <c r="Z968" i="18"/>
  <c r="AC968" i="18" s="1"/>
  <c r="Y968" i="18"/>
  <c r="AD967" i="18"/>
  <c r="AE967" i="18" s="1"/>
  <c r="AB967" i="18"/>
  <c r="AA967" i="18"/>
  <c r="Z967" i="18"/>
  <c r="AC967" i="18" s="1"/>
  <c r="Y967" i="18"/>
  <c r="AC966" i="18"/>
  <c r="AB966" i="18"/>
  <c r="AD966" i="18" s="1"/>
  <c r="AE966" i="18" s="1"/>
  <c r="AA966" i="18"/>
  <c r="Z966" i="18"/>
  <c r="Y966" i="18"/>
  <c r="AB965" i="18"/>
  <c r="AD965" i="18" s="1"/>
  <c r="AE965" i="18" s="1"/>
  <c r="AA965" i="18"/>
  <c r="Z965" i="18"/>
  <c r="AC965" i="18" s="1"/>
  <c r="Y965" i="18"/>
  <c r="AB964" i="18"/>
  <c r="AD964" i="18" s="1"/>
  <c r="AA964" i="18"/>
  <c r="Z964" i="18"/>
  <c r="AC964" i="18" s="1"/>
  <c r="AC963" i="18" s="1"/>
  <c r="Y964" i="18"/>
  <c r="AB963" i="18"/>
  <c r="AA963" i="18"/>
  <c r="Z963" i="18"/>
  <c r="Y963" i="18"/>
  <c r="X963" i="18"/>
  <c r="W963" i="18"/>
  <c r="V963" i="18"/>
  <c r="U963" i="18"/>
  <c r="T963" i="18"/>
  <c r="S963" i="18"/>
  <c r="R963" i="18"/>
  <c r="Q963" i="18"/>
  <c r="P963" i="18"/>
  <c r="O963" i="18"/>
  <c r="N963" i="18"/>
  <c r="M963" i="18"/>
  <c r="AC962" i="18"/>
  <c r="AB962" i="18"/>
  <c r="AD962" i="18" s="1"/>
  <c r="AE962" i="18" s="1"/>
  <c r="AA962" i="18"/>
  <c r="Z962" i="18"/>
  <c r="Y962" i="18"/>
  <c r="AB961" i="18"/>
  <c r="AD961" i="18" s="1"/>
  <c r="AA961" i="18"/>
  <c r="Z961" i="18"/>
  <c r="AC961" i="18" s="1"/>
  <c r="Y961" i="18"/>
  <c r="AD960" i="18"/>
  <c r="AE960" i="18" s="1"/>
  <c r="AB960" i="18"/>
  <c r="AA960" i="18"/>
  <c r="Z960" i="18"/>
  <c r="AC960" i="18" s="1"/>
  <c r="Y960" i="18"/>
  <c r="AD959" i="18"/>
  <c r="AE959" i="18" s="1"/>
  <c r="AB959" i="18"/>
  <c r="AA959" i="18"/>
  <c r="Z959" i="18"/>
  <c r="AC959" i="18" s="1"/>
  <c r="AC958" i="18" s="1"/>
  <c r="Y959" i="18"/>
  <c r="AB958" i="18"/>
  <c r="AA958" i="18"/>
  <c r="Z958" i="18"/>
  <c r="Y958" i="18"/>
  <c r="X958" i="18"/>
  <c r="W958" i="18"/>
  <c r="V958" i="18"/>
  <c r="U958" i="18"/>
  <c r="T958" i="18"/>
  <c r="S958" i="18"/>
  <c r="R958" i="18"/>
  <c r="Q958" i="18"/>
  <c r="P958" i="18"/>
  <c r="O958" i="18"/>
  <c r="N958" i="18"/>
  <c r="M958" i="18"/>
  <c r="AB957" i="18"/>
  <c r="AD957" i="18" s="1"/>
  <c r="AE957" i="18" s="1"/>
  <c r="AA957" i="18"/>
  <c r="Z957" i="18"/>
  <c r="AC957" i="18" s="1"/>
  <c r="Y957" i="18"/>
  <c r="AD956" i="18"/>
  <c r="AE956" i="18" s="1"/>
  <c r="AB956" i="18"/>
  <c r="AA956" i="18"/>
  <c r="Z956" i="18"/>
  <c r="AC956" i="18" s="1"/>
  <c r="Y956" i="18"/>
  <c r="AD955" i="18"/>
  <c r="AE955" i="18" s="1"/>
  <c r="AB955" i="18"/>
  <c r="AA955" i="18"/>
  <c r="Z955" i="18"/>
  <c r="AC955" i="18" s="1"/>
  <c r="Y955" i="18"/>
  <c r="AC954" i="18"/>
  <c r="AB954" i="18"/>
  <c r="AD954" i="18" s="1"/>
  <c r="AE954" i="18" s="1"/>
  <c r="AA954" i="18"/>
  <c r="Z954" i="18"/>
  <c r="Y954" i="18"/>
  <c r="AB953" i="18"/>
  <c r="AB952" i="18" s="1"/>
  <c r="AB946" i="18" s="1"/>
  <c r="AA953" i="18"/>
  <c r="Z953" i="18"/>
  <c r="AC953" i="18" s="1"/>
  <c r="Y953" i="18"/>
  <c r="AA952" i="18"/>
  <c r="Z952" i="18"/>
  <c r="Y952" i="18"/>
  <c r="X952" i="18"/>
  <c r="W952" i="18"/>
  <c r="V952" i="18"/>
  <c r="U952" i="18"/>
  <c r="T952" i="18"/>
  <c r="S952" i="18"/>
  <c r="R952" i="18"/>
  <c r="Q952" i="18"/>
  <c r="P952" i="18"/>
  <c r="O952" i="18"/>
  <c r="N952" i="18"/>
  <c r="M952" i="18"/>
  <c r="AD951" i="18"/>
  <c r="AE951" i="18" s="1"/>
  <c r="AB951" i="18"/>
  <c r="AA951" i="18"/>
  <c r="Z951" i="18"/>
  <c r="AC951" i="18" s="1"/>
  <c r="Y951" i="18"/>
  <c r="AC950" i="18"/>
  <c r="AB950" i="18"/>
  <c r="AD950" i="18" s="1"/>
  <c r="AE950" i="18" s="1"/>
  <c r="AA950" i="18"/>
  <c r="Z950" i="18"/>
  <c r="Y950" i="18"/>
  <c r="AB949" i="18"/>
  <c r="AD949" i="18" s="1"/>
  <c r="AA949" i="18"/>
  <c r="Z949" i="18"/>
  <c r="AC949" i="18" s="1"/>
  <c r="Y949" i="18"/>
  <c r="AD948" i="18"/>
  <c r="AE948" i="18" s="1"/>
  <c r="AB948" i="18"/>
  <c r="AA948" i="18"/>
  <c r="AA947" i="18" s="1"/>
  <c r="AA946" i="18" s="1"/>
  <c r="Z948" i="18"/>
  <c r="AC948" i="18" s="1"/>
  <c r="AC947" i="18" s="1"/>
  <c r="Y948" i="18"/>
  <c r="AB947" i="18"/>
  <c r="Z947" i="18"/>
  <c r="Y947" i="18"/>
  <c r="X947" i="18"/>
  <c r="W947" i="18"/>
  <c r="V947" i="18"/>
  <c r="U947" i="18"/>
  <c r="T947" i="18"/>
  <c r="S947" i="18"/>
  <c r="R947" i="18"/>
  <c r="Q947" i="18"/>
  <c r="P947" i="18"/>
  <c r="O947" i="18"/>
  <c r="N947" i="18"/>
  <c r="M947" i="18"/>
  <c r="Z946" i="18"/>
  <c r="Y946" i="18"/>
  <c r="X946" i="18"/>
  <c r="W946" i="18"/>
  <c r="V946" i="18"/>
  <c r="U946" i="18"/>
  <c r="T946" i="18"/>
  <c r="S946" i="18"/>
  <c r="R946" i="18"/>
  <c r="Q946" i="18"/>
  <c r="P946" i="18"/>
  <c r="O946" i="18"/>
  <c r="N946" i="18"/>
  <c r="M946" i="18"/>
  <c r="AB943" i="18"/>
  <c r="AD943" i="18" s="1"/>
  <c r="AE943" i="18" s="1"/>
  <c r="AA943" i="18"/>
  <c r="Z943" i="18"/>
  <c r="AC943" i="18" s="1"/>
  <c r="Y943" i="18"/>
  <c r="AD942" i="18"/>
  <c r="AE942" i="18" s="1"/>
  <c r="AB942" i="18"/>
  <c r="AA942" i="18"/>
  <c r="Z942" i="18"/>
  <c r="AC942" i="18" s="1"/>
  <c r="Y942" i="18"/>
  <c r="AD941" i="18"/>
  <c r="AE941" i="18" s="1"/>
  <c r="AB941" i="18"/>
  <c r="AA941" i="18"/>
  <c r="Z941" i="18"/>
  <c r="AC941" i="18" s="1"/>
  <c r="Y941" i="18"/>
  <c r="AC940" i="18"/>
  <c r="AB940" i="18"/>
  <c r="AD940" i="18" s="1"/>
  <c r="AA940" i="18"/>
  <c r="Z940" i="18"/>
  <c r="Y940" i="18"/>
  <c r="Y939" i="18" s="1"/>
  <c r="AB939" i="18"/>
  <c r="AA939" i="18"/>
  <c r="X939" i="18"/>
  <c r="W939" i="18"/>
  <c r="V939" i="18"/>
  <c r="U939" i="18"/>
  <c r="T939" i="18"/>
  <c r="S939" i="18"/>
  <c r="R939" i="18"/>
  <c r="Q939" i="18"/>
  <c r="P939" i="18"/>
  <c r="O939" i="18"/>
  <c r="N939" i="18"/>
  <c r="M939" i="18"/>
  <c r="AD938" i="18"/>
  <c r="AE938" i="18" s="1"/>
  <c r="AB938" i="18"/>
  <c r="AA938" i="18"/>
  <c r="Z938" i="18"/>
  <c r="AC938" i="18" s="1"/>
  <c r="Y938" i="18"/>
  <c r="AD937" i="18"/>
  <c r="AE937" i="18" s="1"/>
  <c r="AB937" i="18"/>
  <c r="AA937" i="18"/>
  <c r="Z937" i="18"/>
  <c r="AC937" i="18" s="1"/>
  <c r="Y937" i="18"/>
  <c r="AC936" i="18"/>
  <c r="AB936" i="18"/>
  <c r="AD936" i="18" s="1"/>
  <c r="AE936" i="18" s="1"/>
  <c r="AA936" i="18"/>
  <c r="Z936" i="18"/>
  <c r="Y936" i="18"/>
  <c r="AB935" i="18"/>
  <c r="AD935" i="18" s="1"/>
  <c r="AA935" i="18"/>
  <c r="Z935" i="18"/>
  <c r="AC935" i="18" s="1"/>
  <c r="Y935" i="18"/>
  <c r="AD934" i="18"/>
  <c r="AE934" i="18" s="1"/>
  <c r="AB934" i="18"/>
  <c r="AA934" i="18"/>
  <c r="AA933" i="18" s="1"/>
  <c r="Z934" i="18"/>
  <c r="AC934" i="18" s="1"/>
  <c r="Y934" i="18"/>
  <c r="AB933" i="18"/>
  <c r="Z933" i="18"/>
  <c r="Y933" i="18"/>
  <c r="X933" i="18"/>
  <c r="W933" i="18"/>
  <c r="V933" i="18"/>
  <c r="U933" i="18"/>
  <c r="T933" i="18"/>
  <c r="S933" i="18"/>
  <c r="R933" i="18"/>
  <c r="Q933" i="18"/>
  <c r="P933" i="18"/>
  <c r="O933" i="18"/>
  <c r="N933" i="18"/>
  <c r="M933" i="18"/>
  <c r="AC932" i="18"/>
  <c r="AB932" i="18"/>
  <c r="AD932" i="18" s="1"/>
  <c r="AE932" i="18" s="1"/>
  <c r="AA932" i="18"/>
  <c r="Z932" i="18"/>
  <c r="Y932" i="18"/>
  <c r="AB931" i="18"/>
  <c r="AD931" i="18" s="1"/>
  <c r="AE931" i="18" s="1"/>
  <c r="AA931" i="18"/>
  <c r="AA928" i="18" s="1"/>
  <c r="Z931" i="18"/>
  <c r="AC931" i="18" s="1"/>
  <c r="Y931" i="18"/>
  <c r="AD930" i="18"/>
  <c r="AE930" i="18" s="1"/>
  <c r="AB930" i="18"/>
  <c r="AA930" i="18"/>
  <c r="Z930" i="18"/>
  <c r="AC930" i="18" s="1"/>
  <c r="Y930" i="18"/>
  <c r="AD929" i="18"/>
  <c r="AE929" i="18" s="1"/>
  <c r="AB929" i="18"/>
  <c r="AA929" i="18"/>
  <c r="Z929" i="18"/>
  <c r="Z928" i="18" s="1"/>
  <c r="Y929" i="18"/>
  <c r="Y928" i="18"/>
  <c r="X928" i="18"/>
  <c r="W928" i="18"/>
  <c r="V928" i="18"/>
  <c r="U928" i="18"/>
  <c r="T928" i="18"/>
  <c r="S928" i="18"/>
  <c r="R928" i="18"/>
  <c r="Q928" i="18"/>
  <c r="P928" i="18"/>
  <c r="O928" i="18"/>
  <c r="N928" i="18"/>
  <c r="M928" i="18"/>
  <c r="AB927" i="18"/>
  <c r="AD927" i="18" s="1"/>
  <c r="AE927" i="18" s="1"/>
  <c r="AA927" i="18"/>
  <c r="Z927" i="18"/>
  <c r="AC927" i="18" s="1"/>
  <c r="Y927" i="18"/>
  <c r="AD926" i="18"/>
  <c r="AE926" i="18" s="1"/>
  <c r="AB926" i="18"/>
  <c r="AA926" i="18"/>
  <c r="Z926" i="18"/>
  <c r="AC926" i="18" s="1"/>
  <c r="Y926" i="18"/>
  <c r="AD925" i="18"/>
  <c r="AE925" i="18" s="1"/>
  <c r="AB925" i="18"/>
  <c r="AA925" i="18"/>
  <c r="Z925" i="18"/>
  <c r="AC925" i="18" s="1"/>
  <c r="Y925" i="18"/>
  <c r="AB924" i="18"/>
  <c r="AD924" i="18" s="1"/>
  <c r="AE924" i="18" s="1"/>
  <c r="AA924" i="18"/>
  <c r="Z924" i="18"/>
  <c r="AC924" i="18" s="1"/>
  <c r="Y924" i="18"/>
  <c r="AB923" i="18"/>
  <c r="AD923" i="18" s="1"/>
  <c r="AA923" i="18"/>
  <c r="Z923" i="18"/>
  <c r="AC923" i="18" s="1"/>
  <c r="Y923" i="18"/>
  <c r="AB922" i="18"/>
  <c r="AA922" i="18"/>
  <c r="Z922" i="18"/>
  <c r="Y922" i="18"/>
  <c r="X922" i="18"/>
  <c r="W922" i="18"/>
  <c r="V922" i="18"/>
  <c r="U922" i="18"/>
  <c r="T922" i="18"/>
  <c r="S922" i="18"/>
  <c r="R922" i="18"/>
  <c r="Q922" i="18"/>
  <c r="P922" i="18"/>
  <c r="O922" i="18"/>
  <c r="N922" i="18"/>
  <c r="M922" i="18"/>
  <c r="AB921" i="18"/>
  <c r="AD921" i="18" s="1"/>
  <c r="AE921" i="18" s="1"/>
  <c r="AA921" i="18"/>
  <c r="Z921" i="18"/>
  <c r="AC921" i="18" s="1"/>
  <c r="Y921" i="18"/>
  <c r="AB920" i="18"/>
  <c r="AD920" i="18" s="1"/>
  <c r="AE920" i="18" s="1"/>
  <c r="AA920" i="18"/>
  <c r="Z920" i="18"/>
  <c r="AC920" i="18" s="1"/>
  <c r="Y920" i="18"/>
  <c r="AB919" i="18"/>
  <c r="AD919" i="18" s="1"/>
  <c r="AA919" i="18"/>
  <c r="Z919" i="18"/>
  <c r="AC919" i="18" s="1"/>
  <c r="Y919" i="18"/>
  <c r="AD918" i="18"/>
  <c r="AE918" i="18" s="1"/>
  <c r="AB918" i="18"/>
  <c r="AA918" i="18"/>
  <c r="Z918" i="18"/>
  <c r="AC918" i="18" s="1"/>
  <c r="Y918" i="18"/>
  <c r="AB917" i="18"/>
  <c r="AA917" i="18"/>
  <c r="Z917" i="18"/>
  <c r="Y917" i="18"/>
  <c r="X917" i="18"/>
  <c r="W917" i="18"/>
  <c r="V917" i="18"/>
  <c r="U917" i="18"/>
  <c r="T917" i="18"/>
  <c r="S917" i="18"/>
  <c r="R917" i="18"/>
  <c r="Q917" i="18"/>
  <c r="P917" i="18"/>
  <c r="O917" i="18"/>
  <c r="N917" i="18"/>
  <c r="M917" i="18"/>
  <c r="X916" i="18"/>
  <c r="W916" i="18"/>
  <c r="V916" i="18"/>
  <c r="U916" i="18"/>
  <c r="T916" i="18"/>
  <c r="S916" i="18"/>
  <c r="R916" i="18"/>
  <c r="Q916" i="18"/>
  <c r="P916" i="18"/>
  <c r="O916" i="18"/>
  <c r="N916" i="18"/>
  <c r="M916" i="18"/>
  <c r="AB913" i="18"/>
  <c r="AD913" i="18" s="1"/>
  <c r="AE913" i="18" s="1"/>
  <c r="AA913" i="18"/>
  <c r="Z913" i="18"/>
  <c r="AC913" i="18" s="1"/>
  <c r="Y913" i="18"/>
  <c r="AD912" i="18"/>
  <c r="AE912" i="18" s="1"/>
  <c r="AB912" i="18"/>
  <c r="AA912" i="18"/>
  <c r="Z912" i="18"/>
  <c r="AC912" i="18" s="1"/>
  <c r="Y912" i="18"/>
  <c r="AB911" i="18"/>
  <c r="AD911" i="18" s="1"/>
  <c r="AE911" i="18" s="1"/>
  <c r="AA911" i="18"/>
  <c r="Z911" i="18"/>
  <c r="AC911" i="18" s="1"/>
  <c r="Y911" i="18"/>
  <c r="AC910" i="18"/>
  <c r="AB910" i="18"/>
  <c r="AD910" i="18" s="1"/>
  <c r="AA910" i="18"/>
  <c r="Z910" i="18"/>
  <c r="Y910" i="18"/>
  <c r="Y909" i="18" s="1"/>
  <c r="Y886" i="18" s="1"/>
  <c r="AB909" i="18"/>
  <c r="AA909" i="18"/>
  <c r="Z909" i="18"/>
  <c r="X909" i="18"/>
  <c r="W909" i="18"/>
  <c r="V909" i="18"/>
  <c r="U909" i="18"/>
  <c r="T909" i="18"/>
  <c r="S909" i="18"/>
  <c r="R909" i="18"/>
  <c r="Q909" i="18"/>
  <c r="P909" i="18"/>
  <c r="O909" i="18"/>
  <c r="N909" i="18"/>
  <c r="M909" i="18"/>
  <c r="AD908" i="18"/>
  <c r="AE908" i="18" s="1"/>
  <c r="AB908" i="18"/>
  <c r="AA908" i="18"/>
  <c r="Z908" i="18"/>
  <c r="AC908" i="18" s="1"/>
  <c r="Y908" i="18"/>
  <c r="AB907" i="18"/>
  <c r="AD907" i="18" s="1"/>
  <c r="AE907" i="18" s="1"/>
  <c r="AA907" i="18"/>
  <c r="Z907" i="18"/>
  <c r="AC907" i="18" s="1"/>
  <c r="Y907" i="18"/>
  <c r="AC906" i="18"/>
  <c r="AB906" i="18"/>
  <c r="AD906" i="18" s="1"/>
  <c r="AE906" i="18" s="1"/>
  <c r="AA906" i="18"/>
  <c r="Z906" i="18"/>
  <c r="Y906" i="18"/>
  <c r="AB905" i="18"/>
  <c r="AD905" i="18" s="1"/>
  <c r="AA905" i="18"/>
  <c r="Z905" i="18"/>
  <c r="AC905" i="18" s="1"/>
  <c r="Y905" i="18"/>
  <c r="AD904" i="18"/>
  <c r="AE904" i="18" s="1"/>
  <c r="AB904" i="18"/>
  <c r="AA904" i="18"/>
  <c r="AA903" i="18" s="1"/>
  <c r="Z904" i="18"/>
  <c r="AC904" i="18" s="1"/>
  <c r="AC903" i="18" s="1"/>
  <c r="Y904" i="18"/>
  <c r="AB903" i="18"/>
  <c r="Z903" i="18"/>
  <c r="Y903" i="18"/>
  <c r="X903" i="18"/>
  <c r="W903" i="18"/>
  <c r="V903" i="18"/>
  <c r="U903" i="18"/>
  <c r="T903" i="18"/>
  <c r="S903" i="18"/>
  <c r="R903" i="18"/>
  <c r="Q903" i="18"/>
  <c r="P903" i="18"/>
  <c r="O903" i="18"/>
  <c r="N903" i="18"/>
  <c r="M903" i="18"/>
  <c r="AC902" i="18"/>
  <c r="AB902" i="18"/>
  <c r="AD902" i="18" s="1"/>
  <c r="AE902" i="18" s="1"/>
  <c r="AA902" i="18"/>
  <c r="Z902" i="18"/>
  <c r="Y902" i="18"/>
  <c r="AB901" i="18"/>
  <c r="AD901" i="18" s="1"/>
  <c r="AE901" i="18" s="1"/>
  <c r="AA901" i="18"/>
  <c r="Z901" i="18"/>
  <c r="AC901" i="18" s="1"/>
  <c r="Y901" i="18"/>
  <c r="AD900" i="18"/>
  <c r="AE900" i="18" s="1"/>
  <c r="AB900" i="18"/>
  <c r="AA900" i="18"/>
  <c r="Z900" i="18"/>
  <c r="AC900" i="18" s="1"/>
  <c r="Y900" i="18"/>
  <c r="AB899" i="18"/>
  <c r="AD899" i="18" s="1"/>
  <c r="AA899" i="18"/>
  <c r="Z899" i="18"/>
  <c r="Z898" i="18" s="1"/>
  <c r="Z886" i="18" s="1"/>
  <c r="Y899" i="18"/>
  <c r="AB898" i="18"/>
  <c r="AA898" i="18"/>
  <c r="Y898" i="18"/>
  <c r="X898" i="18"/>
  <c r="W898" i="18"/>
  <c r="V898" i="18"/>
  <c r="U898" i="18"/>
  <c r="T898" i="18"/>
  <c r="S898" i="18"/>
  <c r="R898" i="18"/>
  <c r="Q898" i="18"/>
  <c r="P898" i="18"/>
  <c r="O898" i="18"/>
  <c r="N898" i="18"/>
  <c r="M898" i="18"/>
  <c r="AB897" i="18"/>
  <c r="AD897" i="18" s="1"/>
  <c r="AE897" i="18" s="1"/>
  <c r="AA897" i="18"/>
  <c r="Z897" i="18"/>
  <c r="AC897" i="18" s="1"/>
  <c r="Y897" i="18"/>
  <c r="AD896" i="18"/>
  <c r="AE896" i="18" s="1"/>
  <c r="AB896" i="18"/>
  <c r="AA896" i="18"/>
  <c r="Z896" i="18"/>
  <c r="AC896" i="18" s="1"/>
  <c r="Y896" i="18"/>
  <c r="AB895" i="18"/>
  <c r="AD895" i="18" s="1"/>
  <c r="AE895" i="18" s="1"/>
  <c r="AA895" i="18"/>
  <c r="Z895" i="18"/>
  <c r="AC895" i="18" s="1"/>
  <c r="Y895" i="18"/>
  <c r="AC894" i="18"/>
  <c r="AB894" i="18"/>
  <c r="AD894" i="18" s="1"/>
  <c r="AE894" i="18" s="1"/>
  <c r="AA894" i="18"/>
  <c r="Z894" i="18"/>
  <c r="Y894" i="18"/>
  <c r="AB893" i="18"/>
  <c r="AB892" i="18" s="1"/>
  <c r="AB886" i="18" s="1"/>
  <c r="AA893" i="18"/>
  <c r="Z893" i="18"/>
  <c r="AC893" i="18" s="1"/>
  <c r="Y893" i="18"/>
  <c r="AA892" i="18"/>
  <c r="Z892" i="18"/>
  <c r="Y892" i="18"/>
  <c r="X892" i="18"/>
  <c r="W892" i="18"/>
  <c r="V892" i="18"/>
  <c r="U892" i="18"/>
  <c r="T892" i="18"/>
  <c r="S892" i="18"/>
  <c r="R892" i="18"/>
  <c r="Q892" i="18"/>
  <c r="P892" i="18"/>
  <c r="O892" i="18"/>
  <c r="N892" i="18"/>
  <c r="M892" i="18"/>
  <c r="AD891" i="18"/>
  <c r="AE891" i="18" s="1"/>
  <c r="AB891" i="18"/>
  <c r="AA891" i="18"/>
  <c r="Z891" i="18"/>
  <c r="AC891" i="18" s="1"/>
  <c r="Y891" i="18"/>
  <c r="AC890" i="18"/>
  <c r="AB890" i="18"/>
  <c r="AD890" i="18" s="1"/>
  <c r="AE890" i="18" s="1"/>
  <c r="AA890" i="18"/>
  <c r="Z890" i="18"/>
  <c r="Y890" i="18"/>
  <c r="AB889" i="18"/>
  <c r="AD889" i="18" s="1"/>
  <c r="AA889" i="18"/>
  <c r="Z889" i="18"/>
  <c r="AC889" i="18" s="1"/>
  <c r="Y889" i="18"/>
  <c r="AD888" i="18"/>
  <c r="AE888" i="18" s="1"/>
  <c r="AB888" i="18"/>
  <c r="AA888" i="18"/>
  <c r="AA887" i="18" s="1"/>
  <c r="AA886" i="18" s="1"/>
  <c r="Z888" i="18"/>
  <c r="AC888" i="18" s="1"/>
  <c r="AC887" i="18" s="1"/>
  <c r="Y888" i="18"/>
  <c r="AB887" i="18"/>
  <c r="Z887" i="18"/>
  <c r="Y887" i="18"/>
  <c r="X887" i="18"/>
  <c r="W887" i="18"/>
  <c r="V887" i="18"/>
  <c r="U887" i="18"/>
  <c r="T887" i="18"/>
  <c r="S887" i="18"/>
  <c r="R887" i="18"/>
  <c r="Q887" i="18"/>
  <c r="P887" i="18"/>
  <c r="O887" i="18"/>
  <c r="N887" i="18"/>
  <c r="M887" i="18"/>
  <c r="X886" i="18"/>
  <c r="W886" i="18"/>
  <c r="V886" i="18"/>
  <c r="U886" i="18"/>
  <c r="T886" i="18"/>
  <c r="S886" i="18"/>
  <c r="R886" i="18"/>
  <c r="Q886" i="18"/>
  <c r="P886" i="18"/>
  <c r="O886" i="18"/>
  <c r="N886" i="18"/>
  <c r="M886" i="18"/>
  <c r="AB883" i="18"/>
  <c r="AD883" i="18" s="1"/>
  <c r="AE883" i="18" s="1"/>
  <c r="AA883" i="18"/>
  <c r="Z883" i="18"/>
  <c r="AC883" i="18" s="1"/>
  <c r="Y883" i="18"/>
  <c r="AB882" i="18"/>
  <c r="AD882" i="18" s="1"/>
  <c r="AE882" i="18" s="1"/>
  <c r="AA882" i="18"/>
  <c r="Z882" i="18"/>
  <c r="AC882" i="18" s="1"/>
  <c r="Y882" i="18"/>
  <c r="AB881" i="18"/>
  <c r="AD881" i="18" s="1"/>
  <c r="AE881" i="18" s="1"/>
  <c r="AA881" i="18"/>
  <c r="Z881" i="18"/>
  <c r="AC881" i="18" s="1"/>
  <c r="Y881" i="18"/>
  <c r="AB880" i="18"/>
  <c r="AD880" i="18" s="1"/>
  <c r="AA880" i="18"/>
  <c r="Z880" i="18"/>
  <c r="AC880" i="18" s="1"/>
  <c r="AC879" i="18" s="1"/>
  <c r="Y880" i="18"/>
  <c r="AB879" i="18"/>
  <c r="AA879" i="18"/>
  <c r="Z879" i="18"/>
  <c r="Y879" i="18"/>
  <c r="X879" i="18"/>
  <c r="W879" i="18"/>
  <c r="V879" i="18"/>
  <c r="U879" i="18"/>
  <c r="T879" i="18"/>
  <c r="S879" i="18"/>
  <c r="R879" i="18"/>
  <c r="Q879" i="18"/>
  <c r="P879" i="18"/>
  <c r="O879" i="18"/>
  <c r="N879" i="18"/>
  <c r="M879" i="18"/>
  <c r="AC878" i="18"/>
  <c r="AB878" i="18"/>
  <c r="AD878" i="18" s="1"/>
  <c r="AE878" i="18" s="1"/>
  <c r="AA878" i="18"/>
  <c r="Z878" i="18"/>
  <c r="Y878" i="18"/>
  <c r="AB877" i="18"/>
  <c r="AD877" i="18" s="1"/>
  <c r="AE877" i="18" s="1"/>
  <c r="AA877" i="18"/>
  <c r="Z877" i="18"/>
  <c r="AC877" i="18" s="1"/>
  <c r="Y877" i="18"/>
  <c r="AD876" i="18"/>
  <c r="AE876" i="18" s="1"/>
  <c r="AB876" i="18"/>
  <c r="AA876" i="18"/>
  <c r="Z876" i="18"/>
  <c r="AC876" i="18" s="1"/>
  <c r="Y876" i="18"/>
  <c r="AD875" i="18"/>
  <c r="AE875" i="18" s="1"/>
  <c r="AB875" i="18"/>
  <c r="AA875" i="18"/>
  <c r="Z875" i="18"/>
  <c r="AC875" i="18" s="1"/>
  <c r="Y875" i="18"/>
  <c r="AB874" i="18"/>
  <c r="AD874" i="18" s="1"/>
  <c r="AA874" i="18"/>
  <c r="Z874" i="18"/>
  <c r="AC874" i="18" s="1"/>
  <c r="Y874" i="18"/>
  <c r="AB873" i="18"/>
  <c r="AA873" i="18"/>
  <c r="Z873" i="18"/>
  <c r="Y873" i="18"/>
  <c r="X873" i="18"/>
  <c r="W873" i="18"/>
  <c r="V873" i="18"/>
  <c r="U873" i="18"/>
  <c r="T873" i="18"/>
  <c r="S873" i="18"/>
  <c r="R873" i="18"/>
  <c r="Q873" i="18"/>
  <c r="P873" i="18"/>
  <c r="O873" i="18"/>
  <c r="N873" i="18"/>
  <c r="M873" i="18"/>
  <c r="AB872" i="18"/>
  <c r="AB868" i="18" s="1"/>
  <c r="AA872" i="18"/>
  <c r="Z872" i="18"/>
  <c r="AC872" i="18" s="1"/>
  <c r="Y872" i="18"/>
  <c r="AD871" i="18"/>
  <c r="AE871" i="18" s="1"/>
  <c r="AB871" i="18"/>
  <c r="AA871" i="18"/>
  <c r="Z871" i="18"/>
  <c r="AC871" i="18" s="1"/>
  <c r="Y871" i="18"/>
  <c r="Y868" i="18" s="1"/>
  <c r="AB870" i="18"/>
  <c r="AD870" i="18" s="1"/>
  <c r="AE870" i="18" s="1"/>
  <c r="AA870" i="18"/>
  <c r="Z870" i="18"/>
  <c r="AC870" i="18" s="1"/>
  <c r="Y870" i="18"/>
  <c r="AB869" i="18"/>
  <c r="AD869" i="18" s="1"/>
  <c r="AA869" i="18"/>
  <c r="Z869" i="18"/>
  <c r="AC869" i="18" s="1"/>
  <c r="Y869" i="18"/>
  <c r="AA868" i="18"/>
  <c r="Z868" i="18"/>
  <c r="X868" i="18"/>
  <c r="W868" i="18"/>
  <c r="V868" i="18"/>
  <c r="V856" i="18" s="1"/>
  <c r="U868" i="18"/>
  <c r="T868" i="18"/>
  <c r="S868" i="18"/>
  <c r="R868" i="18"/>
  <c r="R856" i="18" s="1"/>
  <c r="Q868" i="18"/>
  <c r="P868" i="18"/>
  <c r="O868" i="18"/>
  <c r="N868" i="18"/>
  <c r="N856" i="18" s="1"/>
  <c r="M868" i="18"/>
  <c r="AB867" i="18"/>
  <c r="AD867" i="18" s="1"/>
  <c r="AE867" i="18" s="1"/>
  <c r="AA867" i="18"/>
  <c r="Z867" i="18"/>
  <c r="AC867" i="18" s="1"/>
  <c r="Y867" i="18"/>
  <c r="AC866" i="18"/>
  <c r="AB866" i="18"/>
  <c r="AD866" i="18" s="1"/>
  <c r="AE866" i="18" s="1"/>
  <c r="AA866" i="18"/>
  <c r="Z866" i="18"/>
  <c r="Y866" i="18"/>
  <c r="AB865" i="18"/>
  <c r="AD865" i="18" s="1"/>
  <c r="AE865" i="18" s="1"/>
  <c r="AA865" i="18"/>
  <c r="AA862" i="18" s="1"/>
  <c r="Z865" i="18"/>
  <c r="AC865" i="18" s="1"/>
  <c r="Y865" i="18"/>
  <c r="AB864" i="18"/>
  <c r="AD864" i="18" s="1"/>
  <c r="AE864" i="18" s="1"/>
  <c r="AA864" i="18"/>
  <c r="Z864" i="18"/>
  <c r="AC864" i="18" s="1"/>
  <c r="Y864" i="18"/>
  <c r="AB863" i="18"/>
  <c r="AD863" i="18" s="1"/>
  <c r="AA863" i="18"/>
  <c r="Z863" i="18"/>
  <c r="AC863" i="18" s="1"/>
  <c r="Y863" i="18"/>
  <c r="Y862" i="18" s="1"/>
  <c r="AB862" i="18"/>
  <c r="X862" i="18"/>
  <c r="W862" i="18"/>
  <c r="V862" i="18"/>
  <c r="U862" i="18"/>
  <c r="T862" i="18"/>
  <c r="S862" i="18"/>
  <c r="R862" i="18"/>
  <c r="Q862" i="18"/>
  <c r="P862" i="18"/>
  <c r="O862" i="18"/>
  <c r="N862" i="18"/>
  <c r="M862" i="18"/>
  <c r="AB861" i="18"/>
  <c r="AD861" i="18" s="1"/>
  <c r="AE861" i="18" s="1"/>
  <c r="AA861" i="18"/>
  <c r="Z861" i="18"/>
  <c r="AC861" i="18" s="1"/>
  <c r="Y861" i="18"/>
  <c r="AB860" i="18"/>
  <c r="AD860" i="18" s="1"/>
  <c r="AE860" i="18" s="1"/>
  <c r="AA860" i="18"/>
  <c r="Z860" i="18"/>
  <c r="AC860" i="18" s="1"/>
  <c r="Y860" i="18"/>
  <c r="AB859" i="18"/>
  <c r="AD859" i="18" s="1"/>
  <c r="AE859" i="18" s="1"/>
  <c r="AA859" i="18"/>
  <c r="AA857" i="18" s="1"/>
  <c r="Z859" i="18"/>
  <c r="AC859" i="18" s="1"/>
  <c r="Y859" i="18"/>
  <c r="AC858" i="18"/>
  <c r="AC857" i="18" s="1"/>
  <c r="AB858" i="18"/>
  <c r="AD858" i="18" s="1"/>
  <c r="AA858" i="18"/>
  <c r="Z858" i="18"/>
  <c r="Y858" i="18"/>
  <c r="Y857" i="18" s="1"/>
  <c r="X857" i="18"/>
  <c r="X856" i="18" s="1"/>
  <c r="W857" i="18"/>
  <c r="V857" i="18"/>
  <c r="U857" i="18"/>
  <c r="T857" i="18"/>
  <c r="T856" i="18" s="1"/>
  <c r="S857" i="18"/>
  <c r="R857" i="18"/>
  <c r="Q857" i="18"/>
  <c r="P857" i="18"/>
  <c r="P856" i="18" s="1"/>
  <c r="O857" i="18"/>
  <c r="N857" i="18"/>
  <c r="M857" i="18"/>
  <c r="U856" i="18"/>
  <c r="Q856" i="18"/>
  <c r="M856" i="18"/>
  <c r="AB853" i="18"/>
  <c r="AD853" i="18" s="1"/>
  <c r="AE853" i="18" s="1"/>
  <c r="AA853" i="18"/>
  <c r="Z853" i="18"/>
  <c r="AC853" i="18" s="1"/>
  <c r="Y853" i="18"/>
  <c r="AC852" i="18"/>
  <c r="AB852" i="18"/>
  <c r="AD852" i="18" s="1"/>
  <c r="AE852" i="18" s="1"/>
  <c r="AA852" i="18"/>
  <c r="Z852" i="18"/>
  <c r="Y852" i="18"/>
  <c r="AB851" i="18"/>
  <c r="AD851" i="18" s="1"/>
  <c r="AA851" i="18"/>
  <c r="Z851" i="18"/>
  <c r="AC851" i="18" s="1"/>
  <c r="Y851" i="18"/>
  <c r="AD850" i="18"/>
  <c r="AE850" i="18" s="1"/>
  <c r="AB850" i="18"/>
  <c r="AA850" i="18"/>
  <c r="Z850" i="18"/>
  <c r="AC850" i="18" s="1"/>
  <c r="AC849" i="18" s="1"/>
  <c r="Y850" i="18"/>
  <c r="AA849" i="18"/>
  <c r="Z849" i="18"/>
  <c r="Y849" i="18"/>
  <c r="X849" i="18"/>
  <c r="W849" i="18"/>
  <c r="V849" i="18"/>
  <c r="U849" i="18"/>
  <c r="T849" i="18"/>
  <c r="S849" i="18"/>
  <c r="R849" i="18"/>
  <c r="Q849" i="18"/>
  <c r="P849" i="18"/>
  <c r="O849" i="18"/>
  <c r="N849" i="18"/>
  <c r="M849" i="18"/>
  <c r="AB848" i="18"/>
  <c r="AD848" i="18" s="1"/>
  <c r="AE848" i="18" s="1"/>
  <c r="AA848" i="18"/>
  <c r="Z848" i="18"/>
  <c r="AC848" i="18" s="1"/>
  <c r="Y848" i="18"/>
  <c r="AB847" i="18"/>
  <c r="AD847" i="18" s="1"/>
  <c r="AE847" i="18" s="1"/>
  <c r="AA847" i="18"/>
  <c r="Z847" i="18"/>
  <c r="AC847" i="18" s="1"/>
  <c r="Y847" i="18"/>
  <c r="AB846" i="18"/>
  <c r="AD846" i="18" s="1"/>
  <c r="AE846" i="18" s="1"/>
  <c r="AA846" i="18"/>
  <c r="Z846" i="18"/>
  <c r="AC846" i="18" s="1"/>
  <c r="Y846" i="18"/>
  <c r="AB845" i="18"/>
  <c r="AD845" i="18" s="1"/>
  <c r="AE845" i="18" s="1"/>
  <c r="AA845" i="18"/>
  <c r="Z845" i="18"/>
  <c r="AC845" i="18" s="1"/>
  <c r="Y845" i="18"/>
  <c r="AB844" i="18"/>
  <c r="AD844" i="18" s="1"/>
  <c r="AA844" i="18"/>
  <c r="Z844" i="18"/>
  <c r="AC844" i="18" s="1"/>
  <c r="Y844" i="18"/>
  <c r="AB843" i="18"/>
  <c r="AA843" i="18"/>
  <c r="Y843" i="18"/>
  <c r="X843" i="18"/>
  <c r="W843" i="18"/>
  <c r="V843" i="18"/>
  <c r="U843" i="18"/>
  <c r="T843" i="18"/>
  <c r="S843" i="18"/>
  <c r="R843" i="18"/>
  <c r="Q843" i="18"/>
  <c r="P843" i="18"/>
  <c r="O843" i="18"/>
  <c r="N843" i="18"/>
  <c r="M843" i="18"/>
  <c r="AB842" i="18"/>
  <c r="AD842" i="18" s="1"/>
  <c r="AE842" i="18" s="1"/>
  <c r="AA842" i="18"/>
  <c r="Z842" i="18"/>
  <c r="AC842" i="18" s="1"/>
  <c r="Y842" i="18"/>
  <c r="AB841" i="18"/>
  <c r="AD841" i="18" s="1"/>
  <c r="AE841" i="18" s="1"/>
  <c r="AA841" i="18"/>
  <c r="Z841" i="18"/>
  <c r="AC841" i="18" s="1"/>
  <c r="Y841" i="18"/>
  <c r="AB840" i="18"/>
  <c r="AD840" i="18" s="1"/>
  <c r="AE840" i="18" s="1"/>
  <c r="AA840" i="18"/>
  <c r="Z840" i="18"/>
  <c r="AC840" i="18" s="1"/>
  <c r="Y840" i="18"/>
  <c r="AB839" i="18"/>
  <c r="AD839" i="18" s="1"/>
  <c r="AA839" i="18"/>
  <c r="Z839" i="18"/>
  <c r="AC839" i="18" s="1"/>
  <c r="AC838" i="18" s="1"/>
  <c r="Y839" i="18"/>
  <c r="AB838" i="18"/>
  <c r="AA838" i="18"/>
  <c r="Z838" i="18"/>
  <c r="Y838" i="18"/>
  <c r="X838" i="18"/>
  <c r="W838" i="18"/>
  <c r="V838" i="18"/>
  <c r="U838" i="18"/>
  <c r="T838" i="18"/>
  <c r="S838" i="18"/>
  <c r="R838" i="18"/>
  <c r="Q838" i="18"/>
  <c r="P838" i="18"/>
  <c r="O838" i="18"/>
  <c r="N838" i="18"/>
  <c r="M838" i="18"/>
  <c r="AB837" i="18"/>
  <c r="AD837" i="18" s="1"/>
  <c r="AE837" i="18" s="1"/>
  <c r="AA837" i="18"/>
  <c r="Z837" i="18"/>
  <c r="AC837" i="18" s="1"/>
  <c r="Y837" i="18"/>
  <c r="AB836" i="18"/>
  <c r="AD836" i="18" s="1"/>
  <c r="AE836" i="18" s="1"/>
  <c r="AA836" i="18"/>
  <c r="Z836" i="18"/>
  <c r="AC836" i="18" s="1"/>
  <c r="Y836" i="18"/>
  <c r="AB835" i="18"/>
  <c r="AD835" i="18" s="1"/>
  <c r="AE835" i="18" s="1"/>
  <c r="AA835" i="18"/>
  <c r="Z835" i="18"/>
  <c r="AC835" i="18" s="1"/>
  <c r="Y835" i="18"/>
  <c r="AB834" i="18"/>
  <c r="AD834" i="18" s="1"/>
  <c r="AE834" i="18" s="1"/>
  <c r="AA834" i="18"/>
  <c r="Z834" i="18"/>
  <c r="AC834" i="18" s="1"/>
  <c r="Y834" i="18"/>
  <c r="AB833" i="18"/>
  <c r="AD833" i="18" s="1"/>
  <c r="AA833" i="18"/>
  <c r="Z833" i="18"/>
  <c r="AC833" i="18" s="1"/>
  <c r="AC832" i="18" s="1"/>
  <c r="Y833" i="18"/>
  <c r="AA832" i="18"/>
  <c r="X832" i="18"/>
  <c r="W832" i="18"/>
  <c r="V832" i="18"/>
  <c r="U832" i="18"/>
  <c r="T832" i="18"/>
  <c r="S832" i="18"/>
  <c r="R832" i="18"/>
  <c r="Q832" i="18"/>
  <c r="P832" i="18"/>
  <c r="O832" i="18"/>
  <c r="N832" i="18"/>
  <c r="M832" i="18"/>
  <c r="AE831" i="18"/>
  <c r="AD831" i="18"/>
  <c r="AB831" i="18"/>
  <c r="AA831" i="18"/>
  <c r="Z831" i="18"/>
  <c r="AC831" i="18" s="1"/>
  <c r="Y831" i="18"/>
  <c r="AB830" i="18"/>
  <c r="AD830" i="18" s="1"/>
  <c r="AE830" i="18" s="1"/>
  <c r="AA830" i="18"/>
  <c r="Z830" i="18"/>
  <c r="AC830" i="18" s="1"/>
  <c r="Y830" i="18"/>
  <c r="AC829" i="18"/>
  <c r="AB829" i="18"/>
  <c r="AD829" i="18" s="1"/>
  <c r="AE829" i="18" s="1"/>
  <c r="AA829" i="18"/>
  <c r="Z829" i="18"/>
  <c r="Y829" i="18"/>
  <c r="AB828" i="18"/>
  <c r="AD828" i="18" s="1"/>
  <c r="AA828" i="18"/>
  <c r="Z828" i="18"/>
  <c r="AC828" i="18" s="1"/>
  <c r="Y828" i="18"/>
  <c r="AA827" i="18"/>
  <c r="X827" i="18"/>
  <c r="W827" i="18"/>
  <c r="W826" i="18" s="1"/>
  <c r="V827" i="18"/>
  <c r="V826" i="18" s="1"/>
  <c r="U827" i="18"/>
  <c r="T827" i="18"/>
  <c r="S827" i="18"/>
  <c r="S826" i="18" s="1"/>
  <c r="R827" i="18"/>
  <c r="Q827" i="18"/>
  <c r="P827" i="18"/>
  <c r="O827" i="18"/>
  <c r="O826" i="18" s="1"/>
  <c r="N827" i="18"/>
  <c r="N826" i="18" s="1"/>
  <c r="M827" i="18"/>
  <c r="AC823" i="18"/>
  <c r="AB823" i="18"/>
  <c r="AD823" i="18" s="1"/>
  <c r="AE823" i="18" s="1"/>
  <c r="AA823" i="18"/>
  <c r="Z823" i="18"/>
  <c r="Y823" i="18"/>
  <c r="AB822" i="18"/>
  <c r="AD822" i="18" s="1"/>
  <c r="AE822" i="18" s="1"/>
  <c r="AA822" i="18"/>
  <c r="Z822" i="18"/>
  <c r="AC822" i="18" s="1"/>
  <c r="Y822" i="18"/>
  <c r="AD821" i="18"/>
  <c r="AE821" i="18" s="1"/>
  <c r="AB821" i="18"/>
  <c r="AA821" i="18"/>
  <c r="AA819" i="18" s="1"/>
  <c r="Z821" i="18"/>
  <c r="AC821" i="18" s="1"/>
  <c r="Y821" i="18"/>
  <c r="AD820" i="18"/>
  <c r="AE820" i="18" s="1"/>
  <c r="AB820" i="18"/>
  <c r="AA820" i="18"/>
  <c r="Z820" i="18"/>
  <c r="AC820" i="18" s="1"/>
  <c r="Y820" i="18"/>
  <c r="AB819" i="18"/>
  <c r="Y819" i="18"/>
  <c r="X819" i="18"/>
  <c r="W819" i="18"/>
  <c r="V819" i="18"/>
  <c r="U819" i="18"/>
  <c r="T819" i="18"/>
  <c r="S819" i="18"/>
  <c r="R819" i="18"/>
  <c r="Q819" i="18"/>
  <c r="P819" i="18"/>
  <c r="O819" i="18"/>
  <c r="N819" i="18"/>
  <c r="M819" i="18"/>
  <c r="AB818" i="18"/>
  <c r="AD818" i="18" s="1"/>
  <c r="AE818" i="18" s="1"/>
  <c r="AA818" i="18"/>
  <c r="Z818" i="18"/>
  <c r="AC818" i="18" s="1"/>
  <c r="Y818" i="18"/>
  <c r="AB817" i="18"/>
  <c r="AD817" i="18" s="1"/>
  <c r="AE817" i="18" s="1"/>
  <c r="AA817" i="18"/>
  <c r="Z817" i="18"/>
  <c r="AC817" i="18" s="1"/>
  <c r="Y817" i="18"/>
  <c r="AB816" i="18"/>
  <c r="AD816" i="18" s="1"/>
  <c r="AE816" i="18" s="1"/>
  <c r="AA816" i="18"/>
  <c r="Z816" i="18"/>
  <c r="AC816" i="18" s="1"/>
  <c r="Y816" i="18"/>
  <c r="AC815" i="18"/>
  <c r="AB815" i="18"/>
  <c r="AD815" i="18" s="1"/>
  <c r="AE815" i="18" s="1"/>
  <c r="AA815" i="18"/>
  <c r="Z815" i="18"/>
  <c r="Y815" i="18"/>
  <c r="AB814" i="18"/>
  <c r="AD814" i="18" s="1"/>
  <c r="AA814" i="18"/>
  <c r="Z814" i="18"/>
  <c r="AC814" i="18" s="1"/>
  <c r="Y814" i="18"/>
  <c r="AA813" i="18"/>
  <c r="X813" i="18"/>
  <c r="W813" i="18"/>
  <c r="V813" i="18"/>
  <c r="U813" i="18"/>
  <c r="T813" i="18"/>
  <c r="T796" i="18" s="1"/>
  <c r="S813" i="18"/>
  <c r="R813" i="18"/>
  <c r="Q813" i="18"/>
  <c r="P813" i="18"/>
  <c r="O813" i="18"/>
  <c r="N813" i="18"/>
  <c r="M813" i="18"/>
  <c r="AB812" i="18"/>
  <c r="AD812" i="18" s="1"/>
  <c r="AE812" i="18" s="1"/>
  <c r="AA812" i="18"/>
  <c r="Z812" i="18"/>
  <c r="AC812" i="18" s="1"/>
  <c r="Y812" i="18"/>
  <c r="AB811" i="18"/>
  <c r="AD811" i="18" s="1"/>
  <c r="AE811" i="18" s="1"/>
  <c r="AA811" i="18"/>
  <c r="Z811" i="18"/>
  <c r="AC811" i="18" s="1"/>
  <c r="Y811" i="18"/>
  <c r="AB810" i="18"/>
  <c r="AD810" i="18" s="1"/>
  <c r="AA810" i="18"/>
  <c r="Z810" i="18"/>
  <c r="AC810" i="18" s="1"/>
  <c r="Y810" i="18"/>
  <c r="AD809" i="18"/>
  <c r="AE809" i="18" s="1"/>
  <c r="AB809" i="18"/>
  <c r="AA809" i="18"/>
  <c r="Z809" i="18"/>
  <c r="AC809" i="18" s="1"/>
  <c r="Y809" i="18"/>
  <c r="Y808" i="18" s="1"/>
  <c r="Z808" i="18"/>
  <c r="X808" i="18"/>
  <c r="W808" i="18"/>
  <c r="V808" i="18"/>
  <c r="U808" i="18"/>
  <c r="T808" i="18"/>
  <c r="S808" i="18"/>
  <c r="R808" i="18"/>
  <c r="Q808" i="18"/>
  <c r="P808" i="18"/>
  <c r="O808" i="18"/>
  <c r="N808" i="18"/>
  <c r="M808" i="18"/>
  <c r="AB807" i="18"/>
  <c r="AD807" i="18" s="1"/>
  <c r="AE807" i="18" s="1"/>
  <c r="AA807" i="18"/>
  <c r="Z807" i="18"/>
  <c r="AC807" i="18" s="1"/>
  <c r="Y807" i="18"/>
  <c r="AB806" i="18"/>
  <c r="AD806" i="18" s="1"/>
  <c r="AE806" i="18" s="1"/>
  <c r="AA806" i="18"/>
  <c r="Z806" i="18"/>
  <c r="AC806" i="18" s="1"/>
  <c r="Y806" i="18"/>
  <c r="AD805" i="18"/>
  <c r="AE805" i="18" s="1"/>
  <c r="AB805" i="18"/>
  <c r="AA805" i="18"/>
  <c r="Z805" i="18"/>
  <c r="AC805" i="18" s="1"/>
  <c r="Y805" i="18"/>
  <c r="AB804" i="18"/>
  <c r="AD804" i="18" s="1"/>
  <c r="AE804" i="18" s="1"/>
  <c r="AA804" i="18"/>
  <c r="Z804" i="18"/>
  <c r="AC804" i="18" s="1"/>
  <c r="Y804" i="18"/>
  <c r="AC803" i="18"/>
  <c r="AB803" i="18"/>
  <c r="AD803" i="18" s="1"/>
  <c r="AA803" i="18"/>
  <c r="Z803" i="18"/>
  <c r="Y803" i="18"/>
  <c r="AA802" i="18"/>
  <c r="X802" i="18"/>
  <c r="W802" i="18"/>
  <c r="V802" i="18"/>
  <c r="U802" i="18"/>
  <c r="U796" i="18" s="1"/>
  <c r="T802" i="18"/>
  <c r="S802" i="18"/>
  <c r="R802" i="18"/>
  <c r="Q802" i="18"/>
  <c r="Q796" i="18" s="1"/>
  <c r="P802" i="18"/>
  <c r="O802" i="18"/>
  <c r="N802" i="18"/>
  <c r="M802" i="18"/>
  <c r="M796" i="18" s="1"/>
  <c r="AB801" i="18"/>
  <c r="AD801" i="18" s="1"/>
  <c r="AE801" i="18" s="1"/>
  <c r="AA801" i="18"/>
  <c r="Z801" i="18"/>
  <c r="AC801" i="18" s="1"/>
  <c r="Y801" i="18"/>
  <c r="AB800" i="18"/>
  <c r="AD800" i="18" s="1"/>
  <c r="AE800" i="18" s="1"/>
  <c r="AA800" i="18"/>
  <c r="Z800" i="18"/>
  <c r="AC800" i="18" s="1"/>
  <c r="Y800" i="18"/>
  <c r="AB799" i="18"/>
  <c r="AD799" i="18" s="1"/>
  <c r="AE799" i="18" s="1"/>
  <c r="AA799" i="18"/>
  <c r="Z799" i="18"/>
  <c r="AC799" i="18" s="1"/>
  <c r="Y799" i="18"/>
  <c r="AB798" i="18"/>
  <c r="AD798" i="18" s="1"/>
  <c r="AA798" i="18"/>
  <c r="Z798" i="18"/>
  <c r="AC798" i="18" s="1"/>
  <c r="Y798" i="18"/>
  <c r="AA797" i="18"/>
  <c r="X797" i="18"/>
  <c r="W797" i="18"/>
  <c r="V797" i="18"/>
  <c r="U797" i="18"/>
  <c r="T797" i="18"/>
  <c r="S797" i="18"/>
  <c r="R797" i="18"/>
  <c r="Q797" i="18"/>
  <c r="P797" i="18"/>
  <c r="O797" i="18"/>
  <c r="N797" i="18"/>
  <c r="M797" i="18"/>
  <c r="X796" i="18"/>
  <c r="P796" i="18"/>
  <c r="Y792" i="18"/>
  <c r="X792" i="18"/>
  <c r="AB792" i="18" s="1"/>
  <c r="AD792" i="18" s="1"/>
  <c r="AE792" i="18" s="1"/>
  <c r="W792" i="18"/>
  <c r="V792" i="18"/>
  <c r="U792" i="18"/>
  <c r="AA792" i="18" s="1"/>
  <c r="T792" i="18"/>
  <c r="S792" i="18"/>
  <c r="R792" i="18"/>
  <c r="Z792" i="18" s="1"/>
  <c r="AC792" i="18" s="1"/>
  <c r="Q792" i="18"/>
  <c r="P792" i="18"/>
  <c r="O792" i="18"/>
  <c r="N792" i="18"/>
  <c r="M792" i="18"/>
  <c r="X791" i="18"/>
  <c r="AB791" i="18" s="1"/>
  <c r="AD791" i="18" s="1"/>
  <c r="AE791" i="18" s="1"/>
  <c r="W791" i="18"/>
  <c r="V791" i="18"/>
  <c r="U791" i="18"/>
  <c r="AA791" i="18" s="1"/>
  <c r="T791" i="18"/>
  <c r="S791" i="18"/>
  <c r="R791" i="18"/>
  <c r="Z791" i="18" s="1"/>
  <c r="AC791" i="18" s="1"/>
  <c r="Q791" i="18"/>
  <c r="P791" i="18"/>
  <c r="O791" i="18"/>
  <c r="Y791" i="18" s="1"/>
  <c r="N791" i="18"/>
  <c r="M791" i="18"/>
  <c r="X790" i="18"/>
  <c r="AB790" i="18" s="1"/>
  <c r="AD790" i="18" s="1"/>
  <c r="AE790" i="18" s="1"/>
  <c r="W790" i="18"/>
  <c r="W788" i="18" s="1"/>
  <c r="V790" i="18"/>
  <c r="U790" i="18"/>
  <c r="AA790" i="18" s="1"/>
  <c r="T790" i="18"/>
  <c r="S790" i="18"/>
  <c r="S788" i="18" s="1"/>
  <c r="R790" i="18"/>
  <c r="Z790" i="18" s="1"/>
  <c r="AC790" i="18" s="1"/>
  <c r="Q790" i="18"/>
  <c r="P790" i="18"/>
  <c r="O790" i="18"/>
  <c r="Y790" i="18" s="1"/>
  <c r="Y788" i="18" s="1"/>
  <c r="N790" i="18"/>
  <c r="M790" i="18"/>
  <c r="Y789" i="18"/>
  <c r="X789" i="18"/>
  <c r="AB789" i="18" s="1"/>
  <c r="W789" i="18"/>
  <c r="V789" i="18"/>
  <c r="U789" i="18"/>
  <c r="AA789" i="18" s="1"/>
  <c r="T789" i="18"/>
  <c r="T788" i="18" s="1"/>
  <c r="S789" i="18"/>
  <c r="R789" i="18"/>
  <c r="Z789" i="18" s="1"/>
  <c r="Q789" i="18"/>
  <c r="P789" i="18"/>
  <c r="O789" i="18"/>
  <c r="N789" i="18"/>
  <c r="M789" i="18"/>
  <c r="M788" i="18" s="1"/>
  <c r="X788" i="18"/>
  <c r="Q788" i="18"/>
  <c r="P788" i="18"/>
  <c r="X787" i="18"/>
  <c r="AB787" i="18" s="1"/>
  <c r="AD787" i="18" s="1"/>
  <c r="AE787" i="18" s="1"/>
  <c r="W787" i="18"/>
  <c r="V787" i="18"/>
  <c r="U787" i="18"/>
  <c r="AA787" i="18" s="1"/>
  <c r="T787" i="18"/>
  <c r="S787" i="18"/>
  <c r="R787" i="18"/>
  <c r="Z787" i="18" s="1"/>
  <c r="AC787" i="18" s="1"/>
  <c r="Q787" i="18"/>
  <c r="P787" i="18"/>
  <c r="O787" i="18"/>
  <c r="Y787" i="18" s="1"/>
  <c r="N787" i="18"/>
  <c r="M787" i="18"/>
  <c r="X786" i="18"/>
  <c r="AB786" i="18" s="1"/>
  <c r="AD786" i="18" s="1"/>
  <c r="AE786" i="18" s="1"/>
  <c r="W786" i="18"/>
  <c r="V786" i="18"/>
  <c r="U786" i="18"/>
  <c r="AA786" i="18" s="1"/>
  <c r="T786" i="18"/>
  <c r="S786" i="18"/>
  <c r="R786" i="18"/>
  <c r="Z786" i="18" s="1"/>
  <c r="AC786" i="18" s="1"/>
  <c r="Q786" i="18"/>
  <c r="P786" i="18"/>
  <c r="O786" i="18"/>
  <c r="Y786" i="18" s="1"/>
  <c r="N786" i="18"/>
  <c r="M786" i="18"/>
  <c r="Y785" i="18"/>
  <c r="X785" i="18"/>
  <c r="AB785" i="18" s="1"/>
  <c r="AD785" i="18" s="1"/>
  <c r="AE785" i="18" s="1"/>
  <c r="W785" i="18"/>
  <c r="V785" i="18"/>
  <c r="U785" i="18"/>
  <c r="AA785" i="18" s="1"/>
  <c r="T785" i="18"/>
  <c r="S785" i="18"/>
  <c r="R785" i="18"/>
  <c r="Z785" i="18" s="1"/>
  <c r="AC785" i="18" s="1"/>
  <c r="Q785" i="18"/>
  <c r="P785" i="18"/>
  <c r="O785" i="18"/>
  <c r="O782" i="18" s="1"/>
  <c r="N785" i="18"/>
  <c r="M785" i="18"/>
  <c r="Y784" i="18"/>
  <c r="X784" i="18"/>
  <c r="AB784" i="18" s="1"/>
  <c r="AD784" i="18" s="1"/>
  <c r="AE784" i="18" s="1"/>
  <c r="W784" i="18"/>
  <c r="V784" i="18"/>
  <c r="U784" i="18"/>
  <c r="AA784" i="18" s="1"/>
  <c r="T784" i="18"/>
  <c r="S784" i="18"/>
  <c r="R784" i="18"/>
  <c r="Z784" i="18" s="1"/>
  <c r="AC784" i="18" s="1"/>
  <c r="Q784" i="18"/>
  <c r="P784" i="18"/>
  <c r="O784" i="18"/>
  <c r="N784" i="18"/>
  <c r="M784" i="18"/>
  <c r="X783" i="18"/>
  <c r="AB783" i="18" s="1"/>
  <c r="W783" i="18"/>
  <c r="V783" i="18"/>
  <c r="V782" i="18" s="1"/>
  <c r="U783" i="18"/>
  <c r="AA783" i="18" s="1"/>
  <c r="T783" i="18"/>
  <c r="S783" i="18"/>
  <c r="R783" i="18"/>
  <c r="Z783" i="18" s="1"/>
  <c r="Q783" i="18"/>
  <c r="P783" i="18"/>
  <c r="O783" i="18"/>
  <c r="Y783" i="18" s="1"/>
  <c r="N783" i="18"/>
  <c r="N782" i="18" s="1"/>
  <c r="M783" i="18"/>
  <c r="X781" i="18"/>
  <c r="AB781" i="18" s="1"/>
  <c r="AD781" i="18" s="1"/>
  <c r="AE781" i="18" s="1"/>
  <c r="W781" i="18"/>
  <c r="V781" i="18"/>
  <c r="U781" i="18"/>
  <c r="AA781" i="18" s="1"/>
  <c r="T781" i="18"/>
  <c r="S781" i="18"/>
  <c r="R781" i="18"/>
  <c r="Z781" i="18" s="1"/>
  <c r="AC781" i="18" s="1"/>
  <c r="Q781" i="18"/>
  <c r="P781" i="18"/>
  <c r="O781" i="18"/>
  <c r="Y781" i="18" s="1"/>
  <c r="N781" i="18"/>
  <c r="M781" i="18"/>
  <c r="X780" i="18"/>
  <c r="AB780" i="18" s="1"/>
  <c r="AD780" i="18" s="1"/>
  <c r="AE780" i="18" s="1"/>
  <c r="W780" i="18"/>
  <c r="V780" i="18"/>
  <c r="U780" i="18"/>
  <c r="AA780" i="18" s="1"/>
  <c r="T780" i="18"/>
  <c r="S780" i="18"/>
  <c r="R780" i="18"/>
  <c r="Z780" i="18" s="1"/>
  <c r="AC780" i="18" s="1"/>
  <c r="Q780" i="18"/>
  <c r="P780" i="18"/>
  <c r="O780" i="18"/>
  <c r="Y780" i="18" s="1"/>
  <c r="N780" i="18"/>
  <c r="M780" i="18"/>
  <c r="X779" i="18"/>
  <c r="AB779" i="18" s="1"/>
  <c r="AD779" i="18" s="1"/>
  <c r="AE779" i="18" s="1"/>
  <c r="W779" i="18"/>
  <c r="V779" i="18"/>
  <c r="U779" i="18"/>
  <c r="AA779" i="18" s="1"/>
  <c r="T779" i="18"/>
  <c r="S779" i="18"/>
  <c r="R779" i="18"/>
  <c r="Z779" i="18" s="1"/>
  <c r="AC779" i="18" s="1"/>
  <c r="Q779" i="18"/>
  <c r="P779" i="18"/>
  <c r="O779" i="18"/>
  <c r="Y779" i="18" s="1"/>
  <c r="N779" i="18"/>
  <c r="M779" i="18"/>
  <c r="X778" i="18"/>
  <c r="AB778" i="18" s="1"/>
  <c r="W778" i="18"/>
  <c r="V778" i="18"/>
  <c r="U778" i="18"/>
  <c r="U777" i="18" s="1"/>
  <c r="T778" i="18"/>
  <c r="S778" i="18"/>
  <c r="R778" i="18"/>
  <c r="Z778" i="18" s="1"/>
  <c r="Q778" i="18"/>
  <c r="Q777" i="18" s="1"/>
  <c r="P778" i="18"/>
  <c r="O778" i="18"/>
  <c r="Y778" i="18" s="1"/>
  <c r="N778" i="18"/>
  <c r="M778" i="18"/>
  <c r="M777" i="18" s="1"/>
  <c r="X776" i="18"/>
  <c r="AB776" i="18" s="1"/>
  <c r="AD776" i="18" s="1"/>
  <c r="AE776" i="18" s="1"/>
  <c r="W776" i="18"/>
  <c r="V776" i="18"/>
  <c r="U776" i="18"/>
  <c r="AA776" i="18" s="1"/>
  <c r="T776" i="18"/>
  <c r="S776" i="18"/>
  <c r="R776" i="18"/>
  <c r="Z776" i="18" s="1"/>
  <c r="AC776" i="18" s="1"/>
  <c r="Q776" i="18"/>
  <c r="P776" i="18"/>
  <c r="O776" i="18"/>
  <c r="Y776" i="18" s="1"/>
  <c r="N776" i="18"/>
  <c r="M776" i="18"/>
  <c r="X775" i="18"/>
  <c r="AB775" i="18" s="1"/>
  <c r="AD775" i="18" s="1"/>
  <c r="AE775" i="18" s="1"/>
  <c r="W775" i="18"/>
  <c r="V775" i="18"/>
  <c r="U775" i="18"/>
  <c r="AA775" i="18" s="1"/>
  <c r="T775" i="18"/>
  <c r="S775" i="18"/>
  <c r="R775" i="18"/>
  <c r="Z775" i="18" s="1"/>
  <c r="AC775" i="18" s="1"/>
  <c r="Q775" i="18"/>
  <c r="P775" i="18"/>
  <c r="O775" i="18"/>
  <c r="Y775" i="18" s="1"/>
  <c r="N775" i="18"/>
  <c r="M775" i="18"/>
  <c r="X774" i="18"/>
  <c r="AB774" i="18" s="1"/>
  <c r="AD774" i="18" s="1"/>
  <c r="AE774" i="18" s="1"/>
  <c r="W774" i="18"/>
  <c r="V774" i="18"/>
  <c r="U774" i="18"/>
  <c r="AA774" i="18" s="1"/>
  <c r="T774" i="18"/>
  <c r="S774" i="18"/>
  <c r="R774" i="18"/>
  <c r="Z774" i="18" s="1"/>
  <c r="AC774" i="18" s="1"/>
  <c r="Q774" i="18"/>
  <c r="P774" i="18"/>
  <c r="O774" i="18"/>
  <c r="Y774" i="18" s="1"/>
  <c r="N774" i="18"/>
  <c r="M774" i="18"/>
  <c r="X773" i="18"/>
  <c r="AB773" i="18" s="1"/>
  <c r="AD773" i="18" s="1"/>
  <c r="AE773" i="18" s="1"/>
  <c r="W773" i="18"/>
  <c r="V773" i="18"/>
  <c r="U773" i="18"/>
  <c r="AA773" i="18" s="1"/>
  <c r="T773" i="18"/>
  <c r="S773" i="18"/>
  <c r="R773" i="18"/>
  <c r="Z773" i="18" s="1"/>
  <c r="AC773" i="18" s="1"/>
  <c r="Q773" i="18"/>
  <c r="P773" i="18"/>
  <c r="O773" i="18"/>
  <c r="Y773" i="18" s="1"/>
  <c r="N773" i="18"/>
  <c r="M773" i="18"/>
  <c r="X772" i="18"/>
  <c r="AB772" i="18" s="1"/>
  <c r="W772" i="18"/>
  <c r="V772" i="18"/>
  <c r="U772" i="18"/>
  <c r="AA772" i="18" s="1"/>
  <c r="T772" i="18"/>
  <c r="S772" i="18"/>
  <c r="S771" i="18" s="1"/>
  <c r="R772" i="18"/>
  <c r="Z772" i="18" s="1"/>
  <c r="Q772" i="18"/>
  <c r="P772" i="18"/>
  <c r="P771" i="18" s="1"/>
  <c r="O772" i="18"/>
  <c r="O771" i="18" s="1"/>
  <c r="N772" i="18"/>
  <c r="M772" i="18"/>
  <c r="W771" i="18"/>
  <c r="X770" i="18"/>
  <c r="AB770" i="18" s="1"/>
  <c r="AD770" i="18" s="1"/>
  <c r="AE770" i="18" s="1"/>
  <c r="W770" i="18"/>
  <c r="V770" i="18"/>
  <c r="U770" i="18"/>
  <c r="AA770" i="18" s="1"/>
  <c r="T770" i="18"/>
  <c r="S770" i="18"/>
  <c r="R770" i="18"/>
  <c r="Z770" i="18" s="1"/>
  <c r="AC770" i="18" s="1"/>
  <c r="Q770" i="18"/>
  <c r="P770" i="18"/>
  <c r="O770" i="18"/>
  <c r="Y770" i="18" s="1"/>
  <c r="N770" i="18"/>
  <c r="M770" i="18"/>
  <c r="X769" i="18"/>
  <c r="AB769" i="18" s="1"/>
  <c r="AD769" i="18" s="1"/>
  <c r="AE769" i="18" s="1"/>
  <c r="W769" i="18"/>
  <c r="V769" i="18"/>
  <c r="U769" i="18"/>
  <c r="AA769" i="18" s="1"/>
  <c r="T769" i="18"/>
  <c r="S769" i="18"/>
  <c r="R769" i="18"/>
  <c r="Z769" i="18" s="1"/>
  <c r="AC769" i="18" s="1"/>
  <c r="Q769" i="18"/>
  <c r="P769" i="18"/>
  <c r="O769" i="18"/>
  <c r="Y769" i="18" s="1"/>
  <c r="N769" i="18"/>
  <c r="M769" i="18"/>
  <c r="X768" i="18"/>
  <c r="AB768" i="18" s="1"/>
  <c r="AD768" i="18" s="1"/>
  <c r="AE768" i="18" s="1"/>
  <c r="W768" i="18"/>
  <c r="V768" i="18"/>
  <c r="U768" i="18"/>
  <c r="AA768" i="18" s="1"/>
  <c r="T768" i="18"/>
  <c r="S768" i="18"/>
  <c r="R768" i="18"/>
  <c r="Z768" i="18" s="1"/>
  <c r="AC768" i="18" s="1"/>
  <c r="Q768" i="18"/>
  <c r="P768" i="18"/>
  <c r="O768" i="18"/>
  <c r="Y768" i="18" s="1"/>
  <c r="N768" i="18"/>
  <c r="M768" i="18"/>
  <c r="X767" i="18"/>
  <c r="AB767" i="18" s="1"/>
  <c r="W767" i="18"/>
  <c r="V767" i="18"/>
  <c r="U767" i="18"/>
  <c r="AA767" i="18" s="1"/>
  <c r="T767" i="18"/>
  <c r="S767" i="18"/>
  <c r="R767" i="18"/>
  <c r="Z767" i="18" s="1"/>
  <c r="Q767" i="18"/>
  <c r="Q766" i="18" s="1"/>
  <c r="P767" i="18"/>
  <c r="O767" i="18"/>
  <c r="Y767" i="18" s="1"/>
  <c r="N767" i="18"/>
  <c r="N766" i="18" s="1"/>
  <c r="M767" i="18"/>
  <c r="S766" i="18"/>
  <c r="AB759" i="18"/>
  <c r="AD759" i="18" s="1"/>
  <c r="AA759" i="18"/>
  <c r="Z759" i="18"/>
  <c r="Y759" i="18"/>
  <c r="AC759" i="18" s="1"/>
  <c r="AB758" i="18"/>
  <c r="AD758" i="18" s="1"/>
  <c r="AA758" i="18"/>
  <c r="Z758" i="18"/>
  <c r="Y758" i="18"/>
  <c r="AC758" i="18" s="1"/>
  <c r="AB757" i="18"/>
  <c r="AA757" i="18"/>
  <c r="AD757" i="18" s="1"/>
  <c r="Z757" i="18"/>
  <c r="Y757" i="18"/>
  <c r="AC757" i="18" s="1"/>
  <c r="AE757" i="18" s="1"/>
  <c r="AD756" i="18"/>
  <c r="AD755" i="18" s="1"/>
  <c r="AB756" i="18"/>
  <c r="AA756" i="18"/>
  <c r="Z756" i="18"/>
  <c r="Z755" i="18" s="1"/>
  <c r="Y756" i="18"/>
  <c r="AC756" i="18" s="1"/>
  <c r="AB755" i="18"/>
  <c r="Y755" i="18"/>
  <c r="X755" i="18"/>
  <c r="W755" i="18"/>
  <c r="V755" i="18"/>
  <c r="U755" i="18"/>
  <c r="T755" i="18"/>
  <c r="S755" i="18"/>
  <c r="R755" i="18"/>
  <c r="Q755" i="18"/>
  <c r="P755" i="18"/>
  <c r="O755" i="18"/>
  <c r="N755" i="18"/>
  <c r="M755" i="18"/>
  <c r="AB754" i="18"/>
  <c r="AD754" i="18" s="1"/>
  <c r="AA754" i="18"/>
  <c r="Z754" i="18"/>
  <c r="Y754" i="18"/>
  <c r="AC754" i="18" s="1"/>
  <c r="AE754" i="18" s="1"/>
  <c r="AB753" i="18"/>
  <c r="AA753" i="18"/>
  <c r="AD753" i="18" s="1"/>
  <c r="Z753" i="18"/>
  <c r="Y753" i="18"/>
  <c r="AC753" i="18" s="1"/>
  <c r="AE753" i="18" s="1"/>
  <c r="AD752" i="18"/>
  <c r="AB752" i="18"/>
  <c r="AA752" i="18"/>
  <c r="Z752" i="18"/>
  <c r="Z750" i="18" s="1"/>
  <c r="Y752" i="18"/>
  <c r="AC752" i="18" s="1"/>
  <c r="AE752" i="18" s="1"/>
  <c r="AB751" i="18"/>
  <c r="AD751" i="18" s="1"/>
  <c r="AD750" i="18" s="1"/>
  <c r="AA751" i="18"/>
  <c r="Z751" i="18"/>
  <c r="Y751" i="18"/>
  <c r="AC751" i="18" s="1"/>
  <c r="AB750" i="18"/>
  <c r="AA750" i="18"/>
  <c r="X750" i="18"/>
  <c r="W750" i="18"/>
  <c r="V750" i="18"/>
  <c r="U750" i="18"/>
  <c r="T750" i="18"/>
  <c r="S750" i="18"/>
  <c r="R750" i="18"/>
  <c r="Q750" i="18"/>
  <c r="P750" i="18"/>
  <c r="O750" i="18"/>
  <c r="N750" i="18"/>
  <c r="M750" i="18"/>
  <c r="AB749" i="18"/>
  <c r="AA749" i="18"/>
  <c r="AD749" i="18" s="1"/>
  <c r="Z749" i="18"/>
  <c r="Y749" i="18"/>
  <c r="AC749" i="18" s="1"/>
  <c r="AD748" i="18"/>
  <c r="AB748" i="18"/>
  <c r="AA748" i="18"/>
  <c r="Z748" i="18"/>
  <c r="Y748" i="18"/>
  <c r="AC748" i="18" s="1"/>
  <c r="AE748" i="18" s="1"/>
  <c r="AB747" i="18"/>
  <c r="AD747" i="18" s="1"/>
  <c r="AA747" i="18"/>
  <c r="Z747" i="18"/>
  <c r="Y747" i="18"/>
  <c r="AC747" i="18" s="1"/>
  <c r="AE747" i="18" s="1"/>
  <c r="AB746" i="18"/>
  <c r="AD746" i="18" s="1"/>
  <c r="AD745" i="18" s="1"/>
  <c r="AA746" i="18"/>
  <c r="Z746" i="18"/>
  <c r="Y746" i="18"/>
  <c r="AC746" i="18" s="1"/>
  <c r="AA745" i="18"/>
  <c r="Z745" i="18"/>
  <c r="X745" i="18"/>
  <c r="W745" i="18"/>
  <c r="V745" i="18"/>
  <c r="U745" i="18"/>
  <c r="T745" i="18"/>
  <c r="S745" i="18"/>
  <c r="R745" i="18"/>
  <c r="Q745" i="18"/>
  <c r="P745" i="18"/>
  <c r="O745" i="18"/>
  <c r="N745" i="18"/>
  <c r="M745" i="18"/>
  <c r="X744" i="18"/>
  <c r="W744" i="18"/>
  <c r="V744" i="18"/>
  <c r="AB744" i="18" s="1"/>
  <c r="U744" i="18"/>
  <c r="T744" i="18"/>
  <c r="S744" i="18"/>
  <c r="AA744" i="18" s="1"/>
  <c r="R744" i="18"/>
  <c r="Q744" i="18"/>
  <c r="Z744" i="18" s="1"/>
  <c r="P744" i="18"/>
  <c r="O744" i="18"/>
  <c r="N744" i="18"/>
  <c r="M744" i="18"/>
  <c r="Y744" i="18" s="1"/>
  <c r="AC744" i="18" s="1"/>
  <c r="X743" i="18"/>
  <c r="W743" i="18"/>
  <c r="V743" i="18"/>
  <c r="U743" i="18"/>
  <c r="T743" i="18"/>
  <c r="S743" i="18"/>
  <c r="R743" i="18"/>
  <c r="Q743" i="18"/>
  <c r="P743" i="18"/>
  <c r="O743" i="18"/>
  <c r="N743" i="18"/>
  <c r="M743" i="18"/>
  <c r="X742" i="18"/>
  <c r="W742" i="18"/>
  <c r="V742" i="18"/>
  <c r="AB742" i="18" s="1"/>
  <c r="U742" i="18"/>
  <c r="T742" i="18"/>
  <c r="S742" i="18"/>
  <c r="R742" i="18"/>
  <c r="Q742" i="18"/>
  <c r="P742" i="18"/>
  <c r="O742" i="18"/>
  <c r="N742" i="18"/>
  <c r="M742" i="18"/>
  <c r="X741" i="18"/>
  <c r="W741" i="18"/>
  <c r="V741" i="18"/>
  <c r="AB741" i="18" s="1"/>
  <c r="U741" i="18"/>
  <c r="T741" i="18"/>
  <c r="T726" i="18" s="1"/>
  <c r="T52" i="18" s="1"/>
  <c r="T51" i="18" s="1"/>
  <c r="S741" i="18"/>
  <c r="S726" i="18" s="1"/>
  <c r="S725" i="18" s="1"/>
  <c r="R741" i="18"/>
  <c r="Q741" i="18"/>
  <c r="P741" i="18"/>
  <c r="O741" i="18"/>
  <c r="O726" i="18" s="1"/>
  <c r="O52" i="18" s="1"/>
  <c r="N741" i="18"/>
  <c r="N726" i="18" s="1"/>
  <c r="N52" i="18" s="1"/>
  <c r="M741" i="18"/>
  <c r="X740" i="18"/>
  <c r="W740" i="18"/>
  <c r="V740" i="18"/>
  <c r="U740" i="18"/>
  <c r="T740" i="18"/>
  <c r="S740" i="18"/>
  <c r="R740" i="18"/>
  <c r="Q740" i="18"/>
  <c r="P740" i="18"/>
  <c r="O740" i="18"/>
  <c r="N740" i="18"/>
  <c r="M740" i="18"/>
  <c r="X739" i="18"/>
  <c r="W739" i="18"/>
  <c r="V739" i="18"/>
  <c r="AB739" i="18" s="1"/>
  <c r="U739" i="18"/>
  <c r="T739" i="18"/>
  <c r="S739" i="18"/>
  <c r="AA739" i="18" s="1"/>
  <c r="R739" i="18"/>
  <c r="Q739" i="18"/>
  <c r="P739" i="18"/>
  <c r="Z739" i="18" s="1"/>
  <c r="O739" i="18"/>
  <c r="N739" i="18"/>
  <c r="M739" i="18"/>
  <c r="Y739" i="18" s="1"/>
  <c r="AC739" i="18" s="1"/>
  <c r="X738" i="18"/>
  <c r="W738" i="18"/>
  <c r="V738" i="18"/>
  <c r="AB738" i="18" s="1"/>
  <c r="U738" i="18"/>
  <c r="T738" i="18"/>
  <c r="S738" i="18"/>
  <c r="AA738" i="18" s="1"/>
  <c r="R738" i="18"/>
  <c r="Q738" i="18"/>
  <c r="P738" i="18"/>
  <c r="O738" i="18"/>
  <c r="N738" i="18"/>
  <c r="M738" i="18"/>
  <c r="X737" i="18"/>
  <c r="W737" i="18"/>
  <c r="V737" i="18"/>
  <c r="AB737" i="18" s="1"/>
  <c r="U737" i="18"/>
  <c r="T737" i="18"/>
  <c r="S737" i="18"/>
  <c r="AA737" i="18" s="1"/>
  <c r="R737" i="18"/>
  <c r="Q737" i="18"/>
  <c r="P737" i="18"/>
  <c r="O737" i="18"/>
  <c r="N737" i="18"/>
  <c r="M737" i="18"/>
  <c r="X736" i="18"/>
  <c r="W736" i="18"/>
  <c r="V736" i="18"/>
  <c r="AB736" i="18" s="1"/>
  <c r="U736" i="18"/>
  <c r="T736" i="18"/>
  <c r="S736" i="18"/>
  <c r="AA736" i="18" s="1"/>
  <c r="R736" i="18"/>
  <c r="R735" i="18" s="1"/>
  <c r="Q736" i="18"/>
  <c r="P736" i="18"/>
  <c r="O736" i="18"/>
  <c r="N736" i="18"/>
  <c r="N735" i="18" s="1"/>
  <c r="M736" i="18"/>
  <c r="X735" i="18"/>
  <c r="W735" i="18"/>
  <c r="V735" i="18"/>
  <c r="U735" i="18"/>
  <c r="T735" i="18"/>
  <c r="Q735" i="18"/>
  <c r="P735" i="18"/>
  <c r="M735" i="18"/>
  <c r="X734" i="18"/>
  <c r="W734" i="18"/>
  <c r="V734" i="18"/>
  <c r="AB734" i="18" s="1"/>
  <c r="U734" i="18"/>
  <c r="T734" i="18"/>
  <c r="S734" i="18"/>
  <c r="AA734" i="18" s="1"/>
  <c r="R734" i="18"/>
  <c r="Q734" i="18"/>
  <c r="P734" i="18"/>
  <c r="Z734" i="18" s="1"/>
  <c r="O734" i="18"/>
  <c r="N734" i="18"/>
  <c r="M734" i="18"/>
  <c r="Y734" i="18" s="1"/>
  <c r="AC734" i="18" s="1"/>
  <c r="X733" i="18"/>
  <c r="W733" i="18"/>
  <c r="V733" i="18"/>
  <c r="AB733" i="18" s="1"/>
  <c r="U733" i="18"/>
  <c r="T733" i="18"/>
  <c r="S733" i="18"/>
  <c r="AA733" i="18" s="1"/>
  <c r="R733" i="18"/>
  <c r="Q733" i="18"/>
  <c r="P733" i="18"/>
  <c r="O733" i="18"/>
  <c r="N733" i="18"/>
  <c r="M733" i="18"/>
  <c r="X732" i="18"/>
  <c r="W732" i="18"/>
  <c r="V732" i="18"/>
  <c r="AB732" i="18" s="1"/>
  <c r="U732" i="18"/>
  <c r="T732" i="18"/>
  <c r="S732" i="18"/>
  <c r="AA732" i="18" s="1"/>
  <c r="R732" i="18"/>
  <c r="Q732" i="18"/>
  <c r="P732" i="18"/>
  <c r="O732" i="18"/>
  <c r="N732" i="18"/>
  <c r="M732" i="18"/>
  <c r="X731" i="18"/>
  <c r="W731" i="18"/>
  <c r="V731" i="18"/>
  <c r="AB731" i="18" s="1"/>
  <c r="U731" i="18"/>
  <c r="T731" i="18"/>
  <c r="S731" i="18"/>
  <c r="AA731" i="18" s="1"/>
  <c r="AA730" i="18" s="1"/>
  <c r="R731" i="18"/>
  <c r="Q731" i="18"/>
  <c r="P731" i="18"/>
  <c r="O731" i="18"/>
  <c r="N731" i="18"/>
  <c r="M731" i="18"/>
  <c r="X730" i="18"/>
  <c r="W730" i="18"/>
  <c r="V730" i="18"/>
  <c r="U730" i="18"/>
  <c r="T730" i="18"/>
  <c r="S730" i="18"/>
  <c r="R730" i="18"/>
  <c r="Q730" i="18"/>
  <c r="P730" i="18"/>
  <c r="O730" i="18"/>
  <c r="N730" i="18"/>
  <c r="M730" i="18"/>
  <c r="X729" i="18"/>
  <c r="W729" i="18"/>
  <c r="V729" i="18"/>
  <c r="AB729" i="18" s="1"/>
  <c r="U729" i="18"/>
  <c r="T729" i="18"/>
  <c r="S729" i="18"/>
  <c r="AA729" i="18" s="1"/>
  <c r="R729" i="18"/>
  <c r="Q729" i="18"/>
  <c r="P729" i="18"/>
  <c r="Z729" i="18" s="1"/>
  <c r="O729" i="18"/>
  <c r="N729" i="18"/>
  <c r="M729" i="18"/>
  <c r="Y729" i="18" s="1"/>
  <c r="AC729" i="18" s="1"/>
  <c r="X728" i="18"/>
  <c r="W728" i="18"/>
  <c r="V728" i="18"/>
  <c r="AB728" i="18" s="1"/>
  <c r="U728" i="18"/>
  <c r="T728" i="18"/>
  <c r="S728" i="18"/>
  <c r="AA728" i="18" s="1"/>
  <c r="R728" i="18"/>
  <c r="Q728" i="18"/>
  <c r="P728" i="18"/>
  <c r="O728" i="18"/>
  <c r="N728" i="18"/>
  <c r="M728" i="18"/>
  <c r="X727" i="18"/>
  <c r="W727" i="18"/>
  <c r="V727" i="18"/>
  <c r="AB727" i="18" s="1"/>
  <c r="U727" i="18"/>
  <c r="T727" i="18"/>
  <c r="S727" i="18"/>
  <c r="AA727" i="18" s="1"/>
  <c r="R727" i="18"/>
  <c r="Q727" i="18"/>
  <c r="P727" i="18"/>
  <c r="O727" i="18"/>
  <c r="N727" i="18"/>
  <c r="M727" i="18"/>
  <c r="X726" i="18"/>
  <c r="X52" i="18" s="1"/>
  <c r="X51" i="18" s="1"/>
  <c r="W726" i="18"/>
  <c r="W52" i="18" s="1"/>
  <c r="U726" i="18"/>
  <c r="U725" i="18" s="1"/>
  <c r="Q726" i="18"/>
  <c r="P726" i="18"/>
  <c r="P725" i="18" s="1"/>
  <c r="M726" i="18"/>
  <c r="Q725" i="18"/>
  <c r="M725" i="18"/>
  <c r="AD722" i="18"/>
  <c r="AB722" i="18"/>
  <c r="AA722" i="18"/>
  <c r="Z722" i="18"/>
  <c r="Y722" i="18"/>
  <c r="AC722" i="18" s="1"/>
  <c r="AE722" i="18" s="1"/>
  <c r="AB721" i="18"/>
  <c r="AD721" i="18" s="1"/>
  <c r="AD720" i="18" s="1"/>
  <c r="AA721" i="18"/>
  <c r="Z721" i="18"/>
  <c r="Y721" i="18"/>
  <c r="AC721" i="18" s="1"/>
  <c r="AB720" i="18"/>
  <c r="AA720" i="18"/>
  <c r="Z720" i="18"/>
  <c r="Y720" i="18"/>
  <c r="X720" i="18"/>
  <c r="W720" i="18"/>
  <c r="V720" i="18"/>
  <c r="U720" i="18"/>
  <c r="T720" i="18"/>
  <c r="S720" i="18"/>
  <c r="R720" i="18"/>
  <c r="Q720" i="18"/>
  <c r="P720" i="18"/>
  <c r="O720" i="18"/>
  <c r="N720" i="18"/>
  <c r="M720" i="18"/>
  <c r="AB719" i="18"/>
  <c r="AA719" i="18"/>
  <c r="AD719" i="18" s="1"/>
  <c r="Z719" i="18"/>
  <c r="Y719" i="18"/>
  <c r="AC719" i="18" s="1"/>
  <c r="AB718" i="18"/>
  <c r="AA718" i="18"/>
  <c r="AA717" i="18" s="1"/>
  <c r="AA716" i="18" s="1"/>
  <c r="Z718" i="18"/>
  <c r="Y718" i="18"/>
  <c r="AC718" i="18" s="1"/>
  <c r="AB717" i="18"/>
  <c r="AB716" i="18" s="1"/>
  <c r="Z717" i="18"/>
  <c r="Z716" i="18" s="1"/>
  <c r="X717" i="18"/>
  <c r="X716" i="18" s="1"/>
  <c r="W717" i="18"/>
  <c r="V717" i="18"/>
  <c r="V716" i="18" s="1"/>
  <c r="V708" i="18" s="1"/>
  <c r="U717" i="18"/>
  <c r="T717" i="18"/>
  <c r="T716" i="18" s="1"/>
  <c r="S717" i="18"/>
  <c r="R717" i="18"/>
  <c r="R716" i="18" s="1"/>
  <c r="R708" i="18" s="1"/>
  <c r="Q717" i="18"/>
  <c r="P717" i="18"/>
  <c r="P716" i="18" s="1"/>
  <c r="O717" i="18"/>
  <c r="N717" i="18"/>
  <c r="N716" i="18" s="1"/>
  <c r="N708" i="18" s="1"/>
  <c r="M717" i="18"/>
  <c r="W716" i="18"/>
  <c r="U716" i="18"/>
  <c r="S716" i="18"/>
  <c r="Q716" i="18"/>
  <c r="O716" i="18"/>
  <c r="M716" i="18"/>
  <c r="AB715" i="18"/>
  <c r="AD715" i="18" s="1"/>
  <c r="AA715" i="18"/>
  <c r="Z715" i="18"/>
  <c r="Y715" i="18"/>
  <c r="AC715" i="18" s="1"/>
  <c r="AB714" i="18"/>
  <c r="AD714" i="18" s="1"/>
  <c r="AD713" i="18" s="1"/>
  <c r="AA714" i="18"/>
  <c r="AA713" i="18" s="1"/>
  <c r="AA709" i="18" s="1"/>
  <c r="AA708" i="18" s="1"/>
  <c r="Z714" i="18"/>
  <c r="Y714" i="18"/>
  <c r="AC714" i="18" s="1"/>
  <c r="Z713" i="18"/>
  <c r="X713" i="18"/>
  <c r="W713" i="18"/>
  <c r="V713" i="18"/>
  <c r="U713" i="18"/>
  <c r="T713" i="18"/>
  <c r="S713" i="18"/>
  <c r="R713" i="18"/>
  <c r="Q713" i="18"/>
  <c r="P713" i="18"/>
  <c r="O713" i="18"/>
  <c r="N713" i="18"/>
  <c r="M713" i="18"/>
  <c r="AD712" i="18"/>
  <c r="AB712" i="18"/>
  <c r="AA712" i="18"/>
  <c r="Z712" i="18"/>
  <c r="Y712" i="18"/>
  <c r="AC712" i="18" s="1"/>
  <c r="AE712" i="18" s="1"/>
  <c r="AB711" i="18"/>
  <c r="AD711" i="18" s="1"/>
  <c r="AD710" i="18" s="1"/>
  <c r="AA711" i="18"/>
  <c r="Z711" i="18"/>
  <c r="Z710" i="18" s="1"/>
  <c r="Z709" i="18" s="1"/>
  <c r="Z708" i="18" s="1"/>
  <c r="Y711" i="18"/>
  <c r="Y710" i="18" s="1"/>
  <c r="AA710" i="18"/>
  <c r="X710" i="18"/>
  <c r="W710" i="18"/>
  <c r="V710" i="18"/>
  <c r="U710" i="18"/>
  <c r="U709" i="18" s="1"/>
  <c r="U708" i="18" s="1"/>
  <c r="T710" i="18"/>
  <c r="S710" i="18"/>
  <c r="R710" i="18"/>
  <c r="Q710" i="18"/>
  <c r="Q709" i="18" s="1"/>
  <c r="Q708" i="18" s="1"/>
  <c r="P710" i="18"/>
  <c r="O710" i="18"/>
  <c r="N710" i="18"/>
  <c r="M710" i="18"/>
  <c r="M709" i="18" s="1"/>
  <c r="M708" i="18" s="1"/>
  <c r="X709" i="18"/>
  <c r="X708" i="18" s="1"/>
  <c r="W709" i="18"/>
  <c r="V709" i="18"/>
  <c r="T709" i="18"/>
  <c r="T708" i="18" s="1"/>
  <c r="S709" i="18"/>
  <c r="R709" i="18"/>
  <c r="P709" i="18"/>
  <c r="P708" i="18" s="1"/>
  <c r="O709" i="18"/>
  <c r="N709" i="18"/>
  <c r="W708" i="18"/>
  <c r="S708" i="18"/>
  <c r="O708" i="18"/>
  <c r="AB707" i="18"/>
  <c r="AD707" i="18" s="1"/>
  <c r="AA707" i="18"/>
  <c r="Z707" i="18"/>
  <c r="Y707" i="18"/>
  <c r="AC707" i="18" s="1"/>
  <c r="AE707" i="18" s="1"/>
  <c r="AB706" i="18"/>
  <c r="AB705" i="18" s="1"/>
  <c r="AA706" i="18"/>
  <c r="Z706" i="18"/>
  <c r="Y706" i="18"/>
  <c r="AC706" i="18" s="1"/>
  <c r="AA705" i="18"/>
  <c r="Z705" i="18"/>
  <c r="X705" i="18"/>
  <c r="W705" i="18"/>
  <c r="V705" i="18"/>
  <c r="U705" i="18"/>
  <c r="T705" i="18"/>
  <c r="S705" i="18"/>
  <c r="R705" i="18"/>
  <c r="Q705" i="18"/>
  <c r="P705" i="18"/>
  <c r="O705" i="18"/>
  <c r="N705" i="18"/>
  <c r="M705" i="18"/>
  <c r="AD704" i="18"/>
  <c r="AB704" i="18"/>
  <c r="AA704" i="18"/>
  <c r="Z704" i="18"/>
  <c r="Y704" i="18"/>
  <c r="AC704" i="18" s="1"/>
  <c r="AE704" i="18" s="1"/>
  <c r="AB703" i="18"/>
  <c r="AD703" i="18" s="1"/>
  <c r="AD702" i="18" s="1"/>
  <c r="AA703" i="18"/>
  <c r="Z703" i="18"/>
  <c r="Z702" i="18" s="1"/>
  <c r="Z701" i="18" s="1"/>
  <c r="Y703" i="18"/>
  <c r="Y702" i="18" s="1"/>
  <c r="AB702" i="18"/>
  <c r="AB701" i="18" s="1"/>
  <c r="AA702" i="18"/>
  <c r="X702" i="18"/>
  <c r="X701" i="18" s="1"/>
  <c r="W702" i="18"/>
  <c r="V702" i="18"/>
  <c r="U702" i="18"/>
  <c r="U701" i="18" s="1"/>
  <c r="T702" i="18"/>
  <c r="T701" i="18" s="1"/>
  <c r="S702" i="18"/>
  <c r="R702" i="18"/>
  <c r="Q702" i="18"/>
  <c r="Q701" i="18" s="1"/>
  <c r="P702" i="18"/>
  <c r="P701" i="18" s="1"/>
  <c r="O702" i="18"/>
  <c r="N702" i="18"/>
  <c r="M702" i="18"/>
  <c r="M701" i="18" s="1"/>
  <c r="AA701" i="18"/>
  <c r="W701" i="18"/>
  <c r="V701" i="18"/>
  <c r="S701" i="18"/>
  <c r="R701" i="18"/>
  <c r="O701" i="18"/>
  <c r="N701" i="18"/>
  <c r="AD700" i="18"/>
  <c r="AB700" i="18"/>
  <c r="AA700" i="18"/>
  <c r="Z700" i="18"/>
  <c r="Y700" i="18"/>
  <c r="AC700" i="18" s="1"/>
  <c r="AE700" i="18" s="1"/>
  <c r="AB699" i="18"/>
  <c r="AD699" i="18" s="1"/>
  <c r="AD698" i="18" s="1"/>
  <c r="AA699" i="18"/>
  <c r="Z699" i="18"/>
  <c r="Z698" i="18" s="1"/>
  <c r="Y699" i="18"/>
  <c r="Y698" i="18" s="1"/>
  <c r="AB698" i="18"/>
  <c r="AA698" i="18"/>
  <c r="X698" i="18"/>
  <c r="W698" i="18"/>
  <c r="V698" i="18"/>
  <c r="U698" i="18"/>
  <c r="T698" i="18"/>
  <c r="S698" i="18"/>
  <c r="R698" i="18"/>
  <c r="Q698" i="18"/>
  <c r="P698" i="18"/>
  <c r="O698" i="18"/>
  <c r="N698" i="18"/>
  <c r="M698" i="18"/>
  <c r="AB697" i="18"/>
  <c r="AA697" i="18"/>
  <c r="AD697" i="18" s="1"/>
  <c r="Z697" i="18"/>
  <c r="Y697" i="18"/>
  <c r="AC697" i="18" s="1"/>
  <c r="AD696" i="18"/>
  <c r="AD695" i="18" s="1"/>
  <c r="AD694" i="18" s="1"/>
  <c r="AB696" i="18"/>
  <c r="AA696" i="18"/>
  <c r="AA695" i="18" s="1"/>
  <c r="AA694" i="18" s="1"/>
  <c r="AA693" i="18" s="1"/>
  <c r="Z696" i="18"/>
  <c r="Z695" i="18" s="1"/>
  <c r="Y696" i="18"/>
  <c r="AC696" i="18" s="1"/>
  <c r="AB695" i="18"/>
  <c r="Y695" i="18"/>
  <c r="Y694" i="18" s="1"/>
  <c r="X695" i="18"/>
  <c r="W695" i="18"/>
  <c r="V695" i="18"/>
  <c r="V694" i="18" s="1"/>
  <c r="V693" i="18" s="1"/>
  <c r="U695" i="18"/>
  <c r="U694" i="18" s="1"/>
  <c r="U693" i="18" s="1"/>
  <c r="T695" i="18"/>
  <c r="S695" i="18"/>
  <c r="R695" i="18"/>
  <c r="R694" i="18" s="1"/>
  <c r="R693" i="18" s="1"/>
  <c r="Q695" i="18"/>
  <c r="Q694" i="18" s="1"/>
  <c r="Q693" i="18" s="1"/>
  <c r="P695" i="18"/>
  <c r="O695" i="18"/>
  <c r="N695" i="18"/>
  <c r="N694" i="18" s="1"/>
  <c r="N693" i="18" s="1"/>
  <c r="M695" i="18"/>
  <c r="M694" i="18" s="1"/>
  <c r="M693" i="18" s="1"/>
  <c r="AB694" i="18"/>
  <c r="AB693" i="18" s="1"/>
  <c r="X694" i="18"/>
  <c r="X693" i="18" s="1"/>
  <c r="W694" i="18"/>
  <c r="T694" i="18"/>
  <c r="T693" i="18" s="1"/>
  <c r="S694" i="18"/>
  <c r="P694" i="18"/>
  <c r="P693" i="18" s="1"/>
  <c r="O694" i="18"/>
  <c r="W693" i="18"/>
  <c r="S693" i="18"/>
  <c r="O693" i="18"/>
  <c r="AD690" i="18"/>
  <c r="AB690" i="18"/>
  <c r="AA690" i="18"/>
  <c r="Z690" i="18"/>
  <c r="Y690" i="18"/>
  <c r="AC690" i="18" s="1"/>
  <c r="AE690" i="18" s="1"/>
  <c r="AB689" i="18"/>
  <c r="AA689" i="18"/>
  <c r="Z689" i="18"/>
  <c r="Y689" i="18"/>
  <c r="AC689" i="18" s="1"/>
  <c r="AB688" i="18"/>
  <c r="AD688" i="18" s="1"/>
  <c r="AA688" i="18"/>
  <c r="Z688" i="18"/>
  <c r="Y688" i="18"/>
  <c r="AC688" i="18" s="1"/>
  <c r="AB687" i="18"/>
  <c r="AA687" i="18"/>
  <c r="AD687" i="18" s="1"/>
  <c r="Z687" i="18"/>
  <c r="Y687" i="18"/>
  <c r="AC687" i="18" s="1"/>
  <c r="AE687" i="18" s="1"/>
  <c r="AD686" i="18"/>
  <c r="AB686" i="18"/>
  <c r="AA686" i="18"/>
  <c r="Z686" i="18"/>
  <c r="Z685" i="18" s="1"/>
  <c r="Y686" i="18"/>
  <c r="AC686" i="18" s="1"/>
  <c r="AB685" i="18"/>
  <c r="Y685" i="18"/>
  <c r="X685" i="18"/>
  <c r="W685" i="18"/>
  <c r="V685" i="18"/>
  <c r="U685" i="18"/>
  <c r="T685" i="18"/>
  <c r="S685" i="18"/>
  <c r="R685" i="18"/>
  <c r="Q685" i="18"/>
  <c r="P685" i="18"/>
  <c r="O685" i="18"/>
  <c r="N685" i="18"/>
  <c r="M685" i="18"/>
  <c r="AB684" i="18"/>
  <c r="AD684" i="18" s="1"/>
  <c r="AA684" i="18"/>
  <c r="Z684" i="18"/>
  <c r="Y684" i="18"/>
  <c r="AC684" i="18" s="1"/>
  <c r="AB683" i="18"/>
  <c r="AA683" i="18"/>
  <c r="AD683" i="18" s="1"/>
  <c r="Z683" i="18"/>
  <c r="Y683" i="18"/>
  <c r="AC683" i="18" s="1"/>
  <c r="AD682" i="18"/>
  <c r="AB682" i="18"/>
  <c r="AA682" i="18"/>
  <c r="Z682" i="18"/>
  <c r="Y682" i="18"/>
  <c r="AC682" i="18" s="1"/>
  <c r="AE682" i="18" s="1"/>
  <c r="AB681" i="18"/>
  <c r="AD681" i="18" s="1"/>
  <c r="AD680" i="18" s="1"/>
  <c r="AA681" i="18"/>
  <c r="Z681" i="18"/>
  <c r="Z680" i="18" s="1"/>
  <c r="Y681" i="18"/>
  <c r="Y680" i="18" s="1"/>
  <c r="AB680" i="18"/>
  <c r="AA680" i="18"/>
  <c r="X680" i="18"/>
  <c r="W680" i="18"/>
  <c r="V680" i="18"/>
  <c r="U680" i="18"/>
  <c r="T680" i="18"/>
  <c r="S680" i="18"/>
  <c r="R680" i="18"/>
  <c r="Q680" i="18"/>
  <c r="P680" i="18"/>
  <c r="O680" i="18"/>
  <c r="N680" i="18"/>
  <c r="M680" i="18"/>
  <c r="AB679" i="18"/>
  <c r="AA679" i="18"/>
  <c r="AD679" i="18" s="1"/>
  <c r="Z679" i="18"/>
  <c r="Y679" i="18"/>
  <c r="AC679" i="18" s="1"/>
  <c r="AB678" i="18"/>
  <c r="AD678" i="18" s="1"/>
  <c r="AA678" i="18"/>
  <c r="Z678" i="18"/>
  <c r="Y678" i="18"/>
  <c r="AB677" i="18"/>
  <c r="AD677" i="18" s="1"/>
  <c r="AA677" i="18"/>
  <c r="Z677" i="18"/>
  <c r="Y677" i="18"/>
  <c r="AC677" i="18" s="1"/>
  <c r="AB676" i="18"/>
  <c r="AB675" i="18" s="1"/>
  <c r="AA676" i="18"/>
  <c r="Z676" i="18"/>
  <c r="Y676" i="18"/>
  <c r="AC676" i="18" s="1"/>
  <c r="AA675" i="18"/>
  <c r="X675" i="18"/>
  <c r="X283" i="18" s="1"/>
  <c r="W675" i="18"/>
  <c r="V675" i="18"/>
  <c r="V283" i="18" s="1"/>
  <c r="U675" i="18"/>
  <c r="T675" i="18"/>
  <c r="T283" i="18" s="1"/>
  <c r="S675" i="18"/>
  <c r="R675" i="18"/>
  <c r="R283" i="18" s="1"/>
  <c r="R300" i="18" s="1"/>
  <c r="Q675" i="18"/>
  <c r="P675" i="18"/>
  <c r="P283" i="18" s="1"/>
  <c r="O675" i="18"/>
  <c r="N675" i="18"/>
  <c r="M675" i="18"/>
  <c r="AD674" i="18"/>
  <c r="AB674" i="18"/>
  <c r="AA674" i="18"/>
  <c r="Z674" i="18"/>
  <c r="Y674" i="18"/>
  <c r="AC674" i="18" s="1"/>
  <c r="AE674" i="18" s="1"/>
  <c r="AB673" i="18"/>
  <c r="AD673" i="18" s="1"/>
  <c r="AA673" i="18"/>
  <c r="Z673" i="18"/>
  <c r="Y673" i="18"/>
  <c r="AC673" i="18" s="1"/>
  <c r="AB672" i="18"/>
  <c r="AD672" i="18" s="1"/>
  <c r="AA672" i="18"/>
  <c r="Z672" i="18"/>
  <c r="Y672" i="18"/>
  <c r="AC672" i="18" s="1"/>
  <c r="AB671" i="18"/>
  <c r="AB670" i="18" s="1"/>
  <c r="AA671" i="18"/>
  <c r="AA670" i="18" s="1"/>
  <c r="Z671" i="18"/>
  <c r="Y671" i="18"/>
  <c r="AC671" i="18" s="1"/>
  <c r="Z670" i="18"/>
  <c r="Y670" i="18"/>
  <c r="X670" i="18"/>
  <c r="W670" i="18"/>
  <c r="V670" i="18"/>
  <c r="U670" i="18"/>
  <c r="T670" i="18"/>
  <c r="S670" i="18"/>
  <c r="R670" i="18"/>
  <c r="Q670" i="18"/>
  <c r="P670" i="18"/>
  <c r="O670" i="18"/>
  <c r="N670" i="18"/>
  <c r="M670" i="18"/>
  <c r="AB669" i="18"/>
  <c r="AA669" i="18"/>
  <c r="Z669" i="18"/>
  <c r="Y669" i="18"/>
  <c r="AC669" i="18" s="1"/>
  <c r="AB668" i="18"/>
  <c r="AA668" i="18"/>
  <c r="Z668" i="18"/>
  <c r="Y668" i="18"/>
  <c r="AC668" i="18" s="1"/>
  <c r="AB667" i="18"/>
  <c r="AA667" i="18"/>
  <c r="AD667" i="18" s="1"/>
  <c r="Z667" i="18"/>
  <c r="Y667" i="18"/>
  <c r="AC667" i="18" s="1"/>
  <c r="AB666" i="18"/>
  <c r="AD666" i="18" s="1"/>
  <c r="AA666" i="18"/>
  <c r="Z666" i="18"/>
  <c r="Z665" i="18" s="1"/>
  <c r="Y666" i="18"/>
  <c r="AB665" i="18"/>
  <c r="X665" i="18"/>
  <c r="W665" i="18"/>
  <c r="V665" i="18"/>
  <c r="V659" i="18" s="1"/>
  <c r="V658" i="18" s="1"/>
  <c r="U665" i="18"/>
  <c r="T665" i="18"/>
  <c r="S665" i="18"/>
  <c r="R665" i="18"/>
  <c r="Q665" i="18"/>
  <c r="P665" i="18"/>
  <c r="O665" i="18"/>
  <c r="N665" i="18"/>
  <c r="N659" i="18" s="1"/>
  <c r="N658" i="18" s="1"/>
  <c r="M665" i="18"/>
  <c r="AB664" i="18"/>
  <c r="AD664" i="18" s="1"/>
  <c r="AA664" i="18"/>
  <c r="Z664" i="18"/>
  <c r="Y664" i="18"/>
  <c r="AC664" i="18" s="1"/>
  <c r="AB663" i="18"/>
  <c r="AA663" i="18"/>
  <c r="AD663" i="18" s="1"/>
  <c r="Z663" i="18"/>
  <c r="Y663" i="18"/>
  <c r="AC663" i="18" s="1"/>
  <c r="AE663" i="18" s="1"/>
  <c r="AD662" i="18"/>
  <c r="AB662" i="18"/>
  <c r="AA662" i="18"/>
  <c r="Z662" i="18"/>
  <c r="Y662" i="18"/>
  <c r="AC662" i="18" s="1"/>
  <c r="AE662" i="18" s="1"/>
  <c r="AB661" i="18"/>
  <c r="AD661" i="18" s="1"/>
  <c r="AA661" i="18"/>
  <c r="Z661" i="18"/>
  <c r="Z660" i="18" s="1"/>
  <c r="Y661" i="18"/>
  <c r="Y660" i="18" s="1"/>
  <c r="AB660" i="18"/>
  <c r="AA660" i="18"/>
  <c r="X660" i="18"/>
  <c r="W660" i="18"/>
  <c r="V660" i="18"/>
  <c r="U660" i="18"/>
  <c r="T660" i="18"/>
  <c r="S660" i="18"/>
  <c r="R660" i="18"/>
  <c r="Q660" i="18"/>
  <c r="P660" i="18"/>
  <c r="O660" i="18"/>
  <c r="N660" i="18"/>
  <c r="M660" i="18"/>
  <c r="W659" i="18"/>
  <c r="W658" i="18" s="1"/>
  <c r="S659" i="18"/>
  <c r="S658" i="18" s="1"/>
  <c r="O659" i="18"/>
  <c r="O658" i="18" s="1"/>
  <c r="AB657" i="18"/>
  <c r="AD657" i="18" s="1"/>
  <c r="AA657" i="18"/>
  <c r="Z657" i="18"/>
  <c r="Y657" i="18"/>
  <c r="AC657" i="18" s="1"/>
  <c r="AE657" i="18" s="1"/>
  <c r="AB656" i="18"/>
  <c r="AA656" i="18"/>
  <c r="AA652" i="18" s="1"/>
  <c r="Z656" i="18"/>
  <c r="Y656" i="18"/>
  <c r="AC656" i="18" s="1"/>
  <c r="AB655" i="18"/>
  <c r="AA655" i="18"/>
  <c r="AD655" i="18" s="1"/>
  <c r="Z655" i="18"/>
  <c r="Y655" i="18"/>
  <c r="AC655" i="18" s="1"/>
  <c r="AE655" i="18" s="1"/>
  <c r="AD654" i="18"/>
  <c r="AB654" i="18"/>
  <c r="AA654" i="18"/>
  <c r="Z654" i="18"/>
  <c r="Y654" i="18"/>
  <c r="AC654" i="18" s="1"/>
  <c r="AE654" i="18" s="1"/>
  <c r="AB653" i="18"/>
  <c r="AD653" i="18" s="1"/>
  <c r="AA653" i="18"/>
  <c r="Z653" i="18"/>
  <c r="Z652" i="18" s="1"/>
  <c r="Y653" i="18"/>
  <c r="Y652" i="18" s="1"/>
  <c r="AB652" i="18"/>
  <c r="X652" i="18"/>
  <c r="W652" i="18"/>
  <c r="V652" i="18"/>
  <c r="U652" i="18"/>
  <c r="T652" i="18"/>
  <c r="S652" i="18"/>
  <c r="R652" i="18"/>
  <c r="Q652" i="18"/>
  <c r="P652" i="18"/>
  <c r="O652" i="18"/>
  <c r="N652" i="18"/>
  <c r="M652" i="18"/>
  <c r="AB651" i="18"/>
  <c r="AA651" i="18"/>
  <c r="AD651" i="18" s="1"/>
  <c r="Z651" i="18"/>
  <c r="Y651" i="18"/>
  <c r="AC651" i="18" s="1"/>
  <c r="AD650" i="18"/>
  <c r="AB650" i="18"/>
  <c r="AA650" i="18"/>
  <c r="Z650" i="18"/>
  <c r="Y650" i="18"/>
  <c r="AC650" i="18" s="1"/>
  <c r="AE650" i="18" s="1"/>
  <c r="AB649" i="18"/>
  <c r="AD649" i="18" s="1"/>
  <c r="AA649" i="18"/>
  <c r="Z649" i="18"/>
  <c r="Y649" i="18"/>
  <c r="AC649" i="18" s="1"/>
  <c r="AE649" i="18" s="1"/>
  <c r="AB648" i="18"/>
  <c r="AB647" i="18" s="1"/>
  <c r="AA648" i="18"/>
  <c r="Z648" i="18"/>
  <c r="Y648" i="18"/>
  <c r="AC648" i="18" s="1"/>
  <c r="AA647" i="18"/>
  <c r="Z647" i="18"/>
  <c r="X647" i="18"/>
  <c r="W647" i="18"/>
  <c r="V647" i="18"/>
  <c r="U647" i="18"/>
  <c r="T647" i="18"/>
  <c r="S647" i="18"/>
  <c r="R647" i="18"/>
  <c r="Q647" i="18"/>
  <c r="P647" i="18"/>
  <c r="O647" i="18"/>
  <c r="N647" i="18"/>
  <c r="M647" i="18"/>
  <c r="AD646" i="18"/>
  <c r="AB646" i="18"/>
  <c r="AA646" i="18"/>
  <c r="Z646" i="18"/>
  <c r="Y646" i="18"/>
  <c r="AC646" i="18" s="1"/>
  <c r="AE646" i="18" s="1"/>
  <c r="AB645" i="18"/>
  <c r="AD645" i="18" s="1"/>
  <c r="AA645" i="18"/>
  <c r="Z645" i="18"/>
  <c r="Y645" i="18"/>
  <c r="AC645" i="18" s="1"/>
  <c r="AB644" i="18"/>
  <c r="AD644" i="18" s="1"/>
  <c r="AA644" i="18"/>
  <c r="Z644" i="18"/>
  <c r="Y644" i="18"/>
  <c r="AC644" i="18" s="1"/>
  <c r="AB643" i="18"/>
  <c r="AA643" i="18"/>
  <c r="AA642" i="18" s="1"/>
  <c r="Z643" i="18"/>
  <c r="Y643" i="18"/>
  <c r="AC643" i="18" s="1"/>
  <c r="Z642" i="18"/>
  <c r="X642" i="18"/>
  <c r="W642" i="18"/>
  <c r="W265" i="18" s="1"/>
  <c r="V642" i="18"/>
  <c r="U642" i="18"/>
  <c r="T642" i="18"/>
  <c r="S642" i="18"/>
  <c r="S265" i="18" s="1"/>
  <c r="R642" i="18"/>
  <c r="Q642" i="18"/>
  <c r="P642" i="18"/>
  <c r="O642" i="18"/>
  <c r="O265" i="18" s="1"/>
  <c r="N642" i="18"/>
  <c r="M642" i="18"/>
  <c r="AB641" i="18"/>
  <c r="AD641" i="18" s="1"/>
  <c r="AA641" i="18"/>
  <c r="Z641" i="18"/>
  <c r="Y641" i="18"/>
  <c r="AC641" i="18" s="1"/>
  <c r="AE641" i="18" s="1"/>
  <c r="AB640" i="18"/>
  <c r="AD640" i="18" s="1"/>
  <c r="AA640" i="18"/>
  <c r="Z640" i="18"/>
  <c r="Y640" i="18"/>
  <c r="AC640" i="18" s="1"/>
  <c r="AE640" i="18" s="1"/>
  <c r="AB639" i="18"/>
  <c r="AA639" i="18"/>
  <c r="AD639" i="18" s="1"/>
  <c r="Z639" i="18"/>
  <c r="Y639" i="18"/>
  <c r="AC639" i="18" s="1"/>
  <c r="AE639" i="18" s="1"/>
  <c r="AD638" i="18"/>
  <c r="AD637" i="18" s="1"/>
  <c r="AB638" i="18"/>
  <c r="AA638" i="18"/>
  <c r="Z638" i="18"/>
  <c r="Z637" i="18" s="1"/>
  <c r="Y638" i="18"/>
  <c r="AC638" i="18" s="1"/>
  <c r="AB637" i="18"/>
  <c r="Y637" i="18"/>
  <c r="X637" i="18"/>
  <c r="W637" i="18"/>
  <c r="V637" i="18"/>
  <c r="U637" i="18"/>
  <c r="T637" i="18"/>
  <c r="S637" i="18"/>
  <c r="R637" i="18"/>
  <c r="Q637" i="18"/>
  <c r="P637" i="18"/>
  <c r="O637" i="18"/>
  <c r="N637" i="18"/>
  <c r="M637" i="18"/>
  <c r="AB636" i="18"/>
  <c r="AA636" i="18"/>
  <c r="Z636" i="18"/>
  <c r="Y636" i="18"/>
  <c r="AB635" i="18"/>
  <c r="AA635" i="18"/>
  <c r="AD635" i="18" s="1"/>
  <c r="Z635" i="18"/>
  <c r="Y635" i="18"/>
  <c r="AB634" i="18"/>
  <c r="AD634" i="18" s="1"/>
  <c r="AA634" i="18"/>
  <c r="Z634" i="18"/>
  <c r="Y634" i="18"/>
  <c r="AB633" i="18"/>
  <c r="AA633" i="18"/>
  <c r="Z633" i="18"/>
  <c r="Y633" i="18"/>
  <c r="AB632" i="18"/>
  <c r="AA632" i="18"/>
  <c r="X632" i="18"/>
  <c r="X626" i="18" s="1"/>
  <c r="X625" i="18" s="1"/>
  <c r="W632" i="18"/>
  <c r="V632" i="18"/>
  <c r="V263" i="18" s="1"/>
  <c r="U632" i="18"/>
  <c r="U626" i="18" s="1"/>
  <c r="U625" i="18" s="1"/>
  <c r="T632" i="18"/>
  <c r="T626" i="18" s="1"/>
  <c r="T625" i="18" s="1"/>
  <c r="S632" i="18"/>
  <c r="R632" i="18"/>
  <c r="R263" i="18" s="1"/>
  <c r="Q632" i="18"/>
  <c r="Q263" i="18" s="1"/>
  <c r="P632" i="18"/>
  <c r="P626" i="18" s="1"/>
  <c r="P625" i="18" s="1"/>
  <c r="O632" i="18"/>
  <c r="N632" i="18"/>
  <c r="N263" i="18" s="1"/>
  <c r="M632" i="18"/>
  <c r="M626" i="18" s="1"/>
  <c r="M625" i="18" s="1"/>
  <c r="AB631" i="18"/>
  <c r="AA631" i="18"/>
  <c r="AD631" i="18" s="1"/>
  <c r="Z631" i="18"/>
  <c r="Y631" i="18"/>
  <c r="AC631" i="18" s="1"/>
  <c r="AD630" i="18"/>
  <c r="AB630" i="18"/>
  <c r="AA630" i="18"/>
  <c r="Z630" i="18"/>
  <c r="Y630" i="18"/>
  <c r="AC630" i="18" s="1"/>
  <c r="AE630" i="18" s="1"/>
  <c r="AB629" i="18"/>
  <c r="AD629" i="18" s="1"/>
  <c r="AA629" i="18"/>
  <c r="Z629" i="18"/>
  <c r="Y629" i="18"/>
  <c r="AC629" i="18" s="1"/>
  <c r="AE629" i="18" s="1"/>
  <c r="AB628" i="18"/>
  <c r="AB627" i="18" s="1"/>
  <c r="AA628" i="18"/>
  <c r="Z628" i="18"/>
  <c r="Y628" i="18"/>
  <c r="AC628" i="18" s="1"/>
  <c r="AA627" i="18"/>
  <c r="Z627" i="18"/>
  <c r="X627" i="18"/>
  <c r="W627" i="18"/>
  <c r="W626" i="18" s="1"/>
  <c r="W625" i="18" s="1"/>
  <c r="V627" i="18"/>
  <c r="U627" i="18"/>
  <c r="T627" i="18"/>
  <c r="S627" i="18"/>
  <c r="S626" i="18" s="1"/>
  <c r="S625" i="18" s="1"/>
  <c r="R627" i="18"/>
  <c r="Q627" i="18"/>
  <c r="P627" i="18"/>
  <c r="O627" i="18"/>
  <c r="O626" i="18" s="1"/>
  <c r="O625" i="18" s="1"/>
  <c r="N627" i="18"/>
  <c r="M627" i="18"/>
  <c r="V626" i="18"/>
  <c r="N626" i="18"/>
  <c r="N625" i="18" s="1"/>
  <c r="AB622" i="18"/>
  <c r="AD622" i="18" s="1"/>
  <c r="AA622" i="18"/>
  <c r="Z622" i="18"/>
  <c r="Y622" i="18"/>
  <c r="AC622" i="18" s="1"/>
  <c r="AB621" i="18"/>
  <c r="AA621" i="18"/>
  <c r="AD621" i="18" s="1"/>
  <c r="Z621" i="18"/>
  <c r="Y621" i="18"/>
  <c r="AC621" i="18" s="1"/>
  <c r="AD620" i="18"/>
  <c r="AB620" i="18"/>
  <c r="AA620" i="18"/>
  <c r="Z620" i="18"/>
  <c r="Y620" i="18"/>
  <c r="AC620" i="18" s="1"/>
  <c r="AE620" i="18" s="1"/>
  <c r="AB619" i="18"/>
  <c r="AD619" i="18" s="1"/>
  <c r="AA619" i="18"/>
  <c r="Z619" i="18"/>
  <c r="Y619" i="18"/>
  <c r="AC619" i="18" s="1"/>
  <c r="AE619" i="18" s="1"/>
  <c r="X618" i="18"/>
  <c r="W618" i="18"/>
  <c r="AB618" i="18" s="1"/>
  <c r="V618" i="18"/>
  <c r="U618" i="18"/>
  <c r="T618" i="18"/>
  <c r="S618" i="18"/>
  <c r="AA618" i="18" s="1"/>
  <c r="R618" i="18"/>
  <c r="Q618" i="18"/>
  <c r="P618" i="18"/>
  <c r="Z618" i="18" s="1"/>
  <c r="O618" i="18"/>
  <c r="N618" i="18"/>
  <c r="M618" i="18"/>
  <c r="Y618" i="18" s="1"/>
  <c r="AC618" i="18" s="1"/>
  <c r="AB617" i="18"/>
  <c r="AA617" i="18"/>
  <c r="AD617" i="18" s="1"/>
  <c r="Z617" i="18"/>
  <c r="Y617" i="18"/>
  <c r="AC617" i="18" s="1"/>
  <c r="AE617" i="18" s="1"/>
  <c r="AD616" i="18"/>
  <c r="AB616" i="18"/>
  <c r="AA616" i="18"/>
  <c r="Z616" i="18"/>
  <c r="Y616" i="18"/>
  <c r="AC616" i="18" s="1"/>
  <c r="AE616" i="18" s="1"/>
  <c r="AB615" i="18"/>
  <c r="AD615" i="18" s="1"/>
  <c r="AA615" i="18"/>
  <c r="Z615" i="18"/>
  <c r="Y615" i="18"/>
  <c r="AC615" i="18" s="1"/>
  <c r="AE615" i="18" s="1"/>
  <c r="X614" i="18"/>
  <c r="X612" i="18" s="1"/>
  <c r="W614" i="18"/>
  <c r="W612" i="18" s="1"/>
  <c r="V614" i="18"/>
  <c r="U614" i="18"/>
  <c r="T614" i="18"/>
  <c r="T612" i="18" s="1"/>
  <c r="S614" i="18"/>
  <c r="S612" i="18" s="1"/>
  <c r="R614" i="18"/>
  <c r="Q614" i="18"/>
  <c r="P614" i="18"/>
  <c r="Z614" i="18" s="1"/>
  <c r="Z612" i="18" s="1"/>
  <c r="O614" i="18"/>
  <c r="O612" i="18" s="1"/>
  <c r="N614" i="18"/>
  <c r="M614" i="18"/>
  <c r="Y614" i="18" s="1"/>
  <c r="AB613" i="18"/>
  <c r="AA613" i="18"/>
  <c r="Z613" i="18"/>
  <c r="Y613" i="18"/>
  <c r="AC613" i="18" s="1"/>
  <c r="V612" i="18"/>
  <c r="U612" i="18"/>
  <c r="R612" i="18"/>
  <c r="Q612" i="18"/>
  <c r="N612" i="18"/>
  <c r="M612" i="18"/>
  <c r="AB611" i="18"/>
  <c r="AD611" i="18" s="1"/>
  <c r="AA611" i="18"/>
  <c r="Z611" i="18"/>
  <c r="Y611" i="18"/>
  <c r="AC611" i="18" s="1"/>
  <c r="AB610" i="18"/>
  <c r="AD610" i="18" s="1"/>
  <c r="AA610" i="18"/>
  <c r="Z610" i="18"/>
  <c r="Y610" i="18"/>
  <c r="AC610" i="18" s="1"/>
  <c r="AB609" i="18"/>
  <c r="AA609" i="18"/>
  <c r="AD609" i="18" s="1"/>
  <c r="Z609" i="18"/>
  <c r="Y609" i="18"/>
  <c r="AC609" i="18" s="1"/>
  <c r="X608" i="18"/>
  <c r="W608" i="18"/>
  <c r="V608" i="18"/>
  <c r="AB608" i="18" s="1"/>
  <c r="U608" i="18"/>
  <c r="U606" i="18" s="1"/>
  <c r="T608" i="18"/>
  <c r="S608" i="18"/>
  <c r="AA608" i="18" s="1"/>
  <c r="AA606" i="18" s="1"/>
  <c r="R608" i="18"/>
  <c r="R606" i="18" s="1"/>
  <c r="Q608" i="18"/>
  <c r="Q606" i="18" s="1"/>
  <c r="P608" i="18"/>
  <c r="O608" i="18"/>
  <c r="N608" i="18"/>
  <c r="N606" i="18" s="1"/>
  <c r="M608" i="18"/>
  <c r="M606" i="18" s="1"/>
  <c r="AB607" i="18"/>
  <c r="AD607" i="18" s="1"/>
  <c r="AA607" i="18"/>
  <c r="Z607" i="18"/>
  <c r="Y607" i="18"/>
  <c r="X606" i="18"/>
  <c r="W606" i="18"/>
  <c r="T606" i="18"/>
  <c r="S606" i="18"/>
  <c r="P606" i="18"/>
  <c r="O606" i="18"/>
  <c r="AB605" i="18"/>
  <c r="AA605" i="18"/>
  <c r="AD605" i="18" s="1"/>
  <c r="Z605" i="18"/>
  <c r="Y605" i="18"/>
  <c r="AC605" i="18" s="1"/>
  <c r="AE605" i="18" s="1"/>
  <c r="AD604" i="18"/>
  <c r="AB604" i="18"/>
  <c r="AA604" i="18"/>
  <c r="Z604" i="18"/>
  <c r="Y604" i="18"/>
  <c r="AC604" i="18" s="1"/>
  <c r="AE604" i="18" s="1"/>
  <c r="AB603" i="18"/>
  <c r="AD603" i="18" s="1"/>
  <c r="AA603" i="18"/>
  <c r="Z603" i="18"/>
  <c r="Y603" i="18"/>
  <c r="AC603" i="18" s="1"/>
  <c r="AE603" i="18" s="1"/>
  <c r="X602" i="18"/>
  <c r="X600" i="18" s="1"/>
  <c r="X212" i="18" s="1"/>
  <c r="W602" i="18"/>
  <c r="W600" i="18" s="1"/>
  <c r="V602" i="18"/>
  <c r="U602" i="18"/>
  <c r="T602" i="18"/>
  <c r="T600" i="18" s="1"/>
  <c r="T212" i="18" s="1"/>
  <c r="S602" i="18"/>
  <c r="S600" i="18" s="1"/>
  <c r="R602" i="18"/>
  <c r="Q602" i="18"/>
  <c r="P602" i="18"/>
  <c r="Z602" i="18" s="1"/>
  <c r="Z600" i="18" s="1"/>
  <c r="O602" i="18"/>
  <c r="O600" i="18" s="1"/>
  <c r="N602" i="18"/>
  <c r="M602" i="18"/>
  <c r="Y602" i="18" s="1"/>
  <c r="AB601" i="18"/>
  <c r="AA601" i="18"/>
  <c r="Z601" i="18"/>
  <c r="Y601" i="18"/>
  <c r="AC601" i="18" s="1"/>
  <c r="V600" i="18"/>
  <c r="U600" i="18"/>
  <c r="R600" i="18"/>
  <c r="Q600" i="18"/>
  <c r="N600" i="18"/>
  <c r="M600" i="18"/>
  <c r="AB599" i="18"/>
  <c r="AD599" i="18" s="1"/>
  <c r="AA599" i="18"/>
  <c r="Z599" i="18"/>
  <c r="Y599" i="18"/>
  <c r="AC599" i="18" s="1"/>
  <c r="AE599" i="18" s="1"/>
  <c r="AB598" i="18"/>
  <c r="AD598" i="18" s="1"/>
  <c r="AA598" i="18"/>
  <c r="Z598" i="18"/>
  <c r="Y598" i="18"/>
  <c r="AC598" i="18" s="1"/>
  <c r="AE598" i="18" s="1"/>
  <c r="AB597" i="18"/>
  <c r="AA597" i="18"/>
  <c r="AD597" i="18" s="1"/>
  <c r="Z597" i="18"/>
  <c r="Y597" i="18"/>
  <c r="AC597" i="18" s="1"/>
  <c r="AE597" i="18" s="1"/>
  <c r="X596" i="18"/>
  <c r="W596" i="18"/>
  <c r="V596" i="18"/>
  <c r="AB596" i="18" s="1"/>
  <c r="U596" i="18"/>
  <c r="U594" i="18" s="1"/>
  <c r="U587" i="18" s="1"/>
  <c r="U579" i="18" s="1"/>
  <c r="T596" i="18"/>
  <c r="S596" i="18"/>
  <c r="AA596" i="18" s="1"/>
  <c r="AA594" i="18" s="1"/>
  <c r="R596" i="18"/>
  <c r="R594" i="18" s="1"/>
  <c r="Q596" i="18"/>
  <c r="Q594" i="18" s="1"/>
  <c r="P596" i="18"/>
  <c r="O596" i="18"/>
  <c r="N596" i="18"/>
  <c r="N594" i="18" s="1"/>
  <c r="M596" i="18"/>
  <c r="M594" i="18" s="1"/>
  <c r="M587" i="18" s="1"/>
  <c r="M579" i="18" s="1"/>
  <c r="AB595" i="18"/>
  <c r="AD595" i="18" s="1"/>
  <c r="AA595" i="18"/>
  <c r="Z595" i="18"/>
  <c r="Y595" i="18"/>
  <c r="X594" i="18"/>
  <c r="W594" i="18"/>
  <c r="T594" i="18"/>
  <c r="S594" i="18"/>
  <c r="P594" i="18"/>
  <c r="O594" i="18"/>
  <c r="AB593" i="18"/>
  <c r="AA593" i="18"/>
  <c r="AD593" i="18" s="1"/>
  <c r="Z593" i="18"/>
  <c r="Y593" i="18"/>
  <c r="AC593" i="18" s="1"/>
  <c r="AD592" i="18"/>
  <c r="AB592" i="18"/>
  <c r="AA592" i="18"/>
  <c r="Z592" i="18"/>
  <c r="Y592" i="18"/>
  <c r="AC592" i="18" s="1"/>
  <c r="AE592" i="18" s="1"/>
  <c r="AB591" i="18"/>
  <c r="AD591" i="18" s="1"/>
  <c r="AA591" i="18"/>
  <c r="Z591" i="18"/>
  <c r="Y591" i="18"/>
  <c r="AC591" i="18" s="1"/>
  <c r="X590" i="18"/>
  <c r="X588" i="18" s="1"/>
  <c r="W590" i="18"/>
  <c r="W588" i="18" s="1"/>
  <c r="V590" i="18"/>
  <c r="U590" i="18"/>
  <c r="T590" i="18"/>
  <c r="T588" i="18" s="1"/>
  <c r="S590" i="18"/>
  <c r="S588" i="18" s="1"/>
  <c r="R590" i="18"/>
  <c r="Q590" i="18"/>
  <c r="P590" i="18"/>
  <c r="Z590" i="18" s="1"/>
  <c r="Z588" i="18" s="1"/>
  <c r="O590" i="18"/>
  <c r="O588" i="18" s="1"/>
  <c r="N590" i="18"/>
  <c r="M590" i="18"/>
  <c r="Y590" i="18" s="1"/>
  <c r="AB589" i="18"/>
  <c r="AA589" i="18"/>
  <c r="Z589" i="18"/>
  <c r="Y589" i="18"/>
  <c r="AC589" i="18" s="1"/>
  <c r="V588" i="18"/>
  <c r="U588" i="18"/>
  <c r="R588" i="18"/>
  <c r="R587" i="18" s="1"/>
  <c r="Q588" i="18"/>
  <c r="N588" i="18"/>
  <c r="M588" i="18"/>
  <c r="AB586" i="18"/>
  <c r="AD586" i="18" s="1"/>
  <c r="AA586" i="18"/>
  <c r="Z586" i="18"/>
  <c r="Y586" i="18"/>
  <c r="AC586" i="18" s="1"/>
  <c r="AE586" i="18" s="1"/>
  <c r="AB585" i="18"/>
  <c r="AA585" i="18"/>
  <c r="AD585" i="18" s="1"/>
  <c r="Z585" i="18"/>
  <c r="Y585" i="18"/>
  <c r="AC585" i="18" s="1"/>
  <c r="AE585" i="18" s="1"/>
  <c r="AD584" i="18"/>
  <c r="AB584" i="18"/>
  <c r="AA584" i="18"/>
  <c r="Z584" i="18"/>
  <c r="Y584" i="18"/>
  <c r="AC584" i="18" s="1"/>
  <c r="AE584" i="18" s="1"/>
  <c r="AB583" i="18"/>
  <c r="AD583" i="18" s="1"/>
  <c r="AA583" i="18"/>
  <c r="Z583" i="18"/>
  <c r="Y583" i="18"/>
  <c r="AC583" i="18" s="1"/>
  <c r="AE583" i="18" s="1"/>
  <c r="AB582" i="18"/>
  <c r="AD582" i="18" s="1"/>
  <c r="AA582" i="18"/>
  <c r="Z582" i="18"/>
  <c r="Y582" i="18"/>
  <c r="AC582" i="18" s="1"/>
  <c r="AE582" i="18" s="1"/>
  <c r="AB581" i="18"/>
  <c r="AA581" i="18"/>
  <c r="AA580" i="18" s="1"/>
  <c r="Z581" i="18"/>
  <c r="Y581" i="18"/>
  <c r="AC581" i="18" s="1"/>
  <c r="Z580" i="18"/>
  <c r="Y580" i="18"/>
  <c r="X580" i="18"/>
  <c r="W580" i="18"/>
  <c r="V580" i="18"/>
  <c r="U580" i="18"/>
  <c r="T580" i="18"/>
  <c r="S580" i="18"/>
  <c r="R580" i="18"/>
  <c r="Q580" i="18"/>
  <c r="P580" i="18"/>
  <c r="O580" i="18"/>
  <c r="N580" i="18"/>
  <c r="M580" i="18"/>
  <c r="AB578" i="18"/>
  <c r="AD578" i="18" s="1"/>
  <c r="AA578" i="18"/>
  <c r="Z578" i="18"/>
  <c r="Y578" i="18"/>
  <c r="AC578" i="18" s="1"/>
  <c r="AE578" i="18" s="1"/>
  <c r="AB577" i="18"/>
  <c r="AA577" i="18"/>
  <c r="AD577" i="18" s="1"/>
  <c r="Z577" i="18"/>
  <c r="Y577" i="18"/>
  <c r="AC577" i="18" s="1"/>
  <c r="AE577" i="18" s="1"/>
  <c r="AD576" i="18"/>
  <c r="AB576" i="18"/>
  <c r="AA576" i="18"/>
  <c r="Z576" i="18"/>
  <c r="Y576" i="18"/>
  <c r="AC576" i="18" s="1"/>
  <c r="AE576" i="18" s="1"/>
  <c r="AB575" i="18"/>
  <c r="AD575" i="18" s="1"/>
  <c r="AA575" i="18"/>
  <c r="Z575" i="18"/>
  <c r="Y575" i="18"/>
  <c r="AC575" i="18" s="1"/>
  <c r="AE575" i="18" s="1"/>
  <c r="X574" i="18"/>
  <c r="W574" i="18"/>
  <c r="AB574" i="18" s="1"/>
  <c r="V574" i="18"/>
  <c r="U574" i="18"/>
  <c r="T574" i="18"/>
  <c r="S574" i="18"/>
  <c r="AA574" i="18" s="1"/>
  <c r="R574" i="18"/>
  <c r="Q574" i="18"/>
  <c r="P574" i="18"/>
  <c r="Z574" i="18" s="1"/>
  <c r="O574" i="18"/>
  <c r="N574" i="18"/>
  <c r="M574" i="18"/>
  <c r="Y574" i="18" s="1"/>
  <c r="AC574" i="18" s="1"/>
  <c r="AB573" i="18"/>
  <c r="AA573" i="18"/>
  <c r="AD573" i="18" s="1"/>
  <c r="Z573" i="18"/>
  <c r="Y573" i="18"/>
  <c r="AC573" i="18" s="1"/>
  <c r="AE573" i="18" s="1"/>
  <c r="AD572" i="18"/>
  <c r="AB572" i="18"/>
  <c r="AA572" i="18"/>
  <c r="Z572" i="18"/>
  <c r="Y572" i="18"/>
  <c r="AC572" i="18" s="1"/>
  <c r="AE572" i="18" s="1"/>
  <c r="AB571" i="18"/>
  <c r="AD571" i="18" s="1"/>
  <c r="AA571" i="18"/>
  <c r="Z571" i="18"/>
  <c r="Y571" i="18"/>
  <c r="AC571" i="18" s="1"/>
  <c r="AE571" i="18" s="1"/>
  <c r="X570" i="18"/>
  <c r="X568" i="18" s="1"/>
  <c r="W570" i="18"/>
  <c r="W568" i="18" s="1"/>
  <c r="V570" i="18"/>
  <c r="U570" i="18"/>
  <c r="T570" i="18"/>
  <c r="T568" i="18" s="1"/>
  <c r="S570" i="18"/>
  <c r="S568" i="18" s="1"/>
  <c r="R570" i="18"/>
  <c r="Q570" i="18"/>
  <c r="P570" i="18"/>
  <c r="Z570" i="18" s="1"/>
  <c r="Z568" i="18" s="1"/>
  <c r="O570" i="18"/>
  <c r="O568" i="18" s="1"/>
  <c r="N570" i="18"/>
  <c r="M570" i="18"/>
  <c r="Y570" i="18" s="1"/>
  <c r="AB569" i="18"/>
  <c r="AA569" i="18"/>
  <c r="Z569" i="18"/>
  <c r="Y569" i="18"/>
  <c r="AC569" i="18" s="1"/>
  <c r="V568" i="18"/>
  <c r="U568" i="18"/>
  <c r="R568" i="18"/>
  <c r="Q568" i="18"/>
  <c r="N568" i="18"/>
  <c r="M568" i="18"/>
  <c r="AB567" i="18"/>
  <c r="AD567" i="18" s="1"/>
  <c r="AA567" i="18"/>
  <c r="Z567" i="18"/>
  <c r="Y567" i="18"/>
  <c r="AC567" i="18" s="1"/>
  <c r="AE567" i="18" s="1"/>
  <c r="AB566" i="18"/>
  <c r="AD566" i="18" s="1"/>
  <c r="AA566" i="18"/>
  <c r="Z566" i="18"/>
  <c r="Y566" i="18"/>
  <c r="AC566" i="18" s="1"/>
  <c r="AE566" i="18" s="1"/>
  <c r="AB565" i="18"/>
  <c r="AA565" i="18"/>
  <c r="AD565" i="18" s="1"/>
  <c r="Z565" i="18"/>
  <c r="Y565" i="18"/>
  <c r="X564" i="18"/>
  <c r="W564" i="18"/>
  <c r="V564" i="18"/>
  <c r="U564" i="18"/>
  <c r="U562" i="18" s="1"/>
  <c r="T564" i="18"/>
  <c r="S564" i="18"/>
  <c r="AA564" i="18" s="1"/>
  <c r="AA562" i="18" s="1"/>
  <c r="R564" i="18"/>
  <c r="R562" i="18" s="1"/>
  <c r="Q564" i="18"/>
  <c r="Q562" i="18" s="1"/>
  <c r="P564" i="18"/>
  <c r="O564" i="18"/>
  <c r="N564" i="18"/>
  <c r="N562" i="18" s="1"/>
  <c r="M564" i="18"/>
  <c r="M562" i="18" s="1"/>
  <c r="AB563" i="18"/>
  <c r="AD563" i="18" s="1"/>
  <c r="AA563" i="18"/>
  <c r="Z563" i="18"/>
  <c r="Y563" i="18"/>
  <c r="X562" i="18"/>
  <c r="W562" i="18"/>
  <c r="T562" i="18"/>
  <c r="S562" i="18"/>
  <c r="P562" i="18"/>
  <c r="O562" i="18"/>
  <c r="AB561" i="18"/>
  <c r="AA561" i="18"/>
  <c r="AD561" i="18" s="1"/>
  <c r="Z561" i="18"/>
  <c r="Y561" i="18"/>
  <c r="AB560" i="18"/>
  <c r="AD560" i="18" s="1"/>
  <c r="AA560" i="18"/>
  <c r="Z560" i="18"/>
  <c r="Y560" i="18"/>
  <c r="AC560" i="18" s="1"/>
  <c r="AB559" i="18"/>
  <c r="AD559" i="18" s="1"/>
  <c r="AA559" i="18"/>
  <c r="Z559" i="18"/>
  <c r="Y559" i="18"/>
  <c r="AC559" i="18" s="1"/>
  <c r="X558" i="18"/>
  <c r="X556" i="18" s="1"/>
  <c r="W558" i="18"/>
  <c r="W556" i="18" s="1"/>
  <c r="V558" i="18"/>
  <c r="V556" i="18" s="1"/>
  <c r="U558" i="18"/>
  <c r="U556" i="18" s="1"/>
  <c r="U212" i="18" s="1"/>
  <c r="T558" i="18"/>
  <c r="T556" i="18" s="1"/>
  <c r="S558" i="18"/>
  <c r="S556" i="18" s="1"/>
  <c r="R558" i="18"/>
  <c r="Q558" i="18"/>
  <c r="P558" i="18"/>
  <c r="O558" i="18"/>
  <c r="O556" i="18" s="1"/>
  <c r="O212" i="18" s="1"/>
  <c r="N558" i="18"/>
  <c r="N556" i="18" s="1"/>
  <c r="M558" i="18"/>
  <c r="Y558" i="18" s="1"/>
  <c r="AB557" i="18"/>
  <c r="AA557" i="18"/>
  <c r="Z557" i="18"/>
  <c r="Y557" i="18"/>
  <c r="AC557" i="18" s="1"/>
  <c r="R556" i="18"/>
  <c r="Q556" i="18"/>
  <c r="AB555" i="18"/>
  <c r="AA555" i="18"/>
  <c r="Z555" i="18"/>
  <c r="Y555" i="18"/>
  <c r="AC555" i="18" s="1"/>
  <c r="AB554" i="18"/>
  <c r="AA554" i="18"/>
  <c r="Z554" i="18"/>
  <c r="Y554" i="18"/>
  <c r="AC554" i="18" s="1"/>
  <c r="AB553" i="18"/>
  <c r="AD553" i="18" s="1"/>
  <c r="AA553" i="18"/>
  <c r="Z553" i="18"/>
  <c r="Y553" i="18"/>
  <c r="AC553" i="18" s="1"/>
  <c r="X552" i="18"/>
  <c r="W552" i="18"/>
  <c r="V552" i="18"/>
  <c r="U552" i="18"/>
  <c r="T552" i="18"/>
  <c r="S552" i="18"/>
  <c r="R552" i="18"/>
  <c r="Q552" i="18"/>
  <c r="P552" i="18"/>
  <c r="O552" i="18"/>
  <c r="N552" i="18"/>
  <c r="M552" i="18"/>
  <c r="Y552" i="18" s="1"/>
  <c r="AB551" i="18"/>
  <c r="AD551" i="18" s="1"/>
  <c r="AA551" i="18"/>
  <c r="Z551" i="18"/>
  <c r="Y551" i="18"/>
  <c r="AC551" i="18" s="1"/>
  <c r="X550" i="18"/>
  <c r="X211" i="18" s="1"/>
  <c r="W550" i="18"/>
  <c r="V550" i="18"/>
  <c r="U550" i="18"/>
  <c r="U211" i="18" s="1"/>
  <c r="T550" i="18"/>
  <c r="T211" i="18" s="1"/>
  <c r="S550" i="18"/>
  <c r="R550" i="18"/>
  <c r="Q550" i="18"/>
  <c r="Q211" i="18" s="1"/>
  <c r="P550" i="18"/>
  <c r="P211" i="18" s="1"/>
  <c r="O550" i="18"/>
  <c r="N550" i="18"/>
  <c r="M550" i="18"/>
  <c r="M211" i="18" s="1"/>
  <c r="AB549" i="18"/>
  <c r="AA549" i="18"/>
  <c r="Z549" i="18"/>
  <c r="Y549" i="18"/>
  <c r="AC549" i="18" s="1"/>
  <c r="AB548" i="18"/>
  <c r="AA548" i="18"/>
  <c r="AD548" i="18" s="1"/>
  <c r="Z548" i="18"/>
  <c r="Y548" i="18"/>
  <c r="AC548" i="18" s="1"/>
  <c r="AB547" i="18"/>
  <c r="AD547" i="18" s="1"/>
  <c r="AA547" i="18"/>
  <c r="Z547" i="18"/>
  <c r="Y547" i="18"/>
  <c r="X546" i="18"/>
  <c r="X544" i="18" s="1"/>
  <c r="X543" i="18" s="1"/>
  <c r="X535" i="18" s="1"/>
  <c r="W546" i="18"/>
  <c r="V546" i="18"/>
  <c r="V544" i="18" s="1"/>
  <c r="V210" i="18" s="1"/>
  <c r="U546" i="18"/>
  <c r="U544" i="18" s="1"/>
  <c r="T546" i="18"/>
  <c r="T544" i="18" s="1"/>
  <c r="T543" i="18" s="1"/>
  <c r="T535" i="18" s="1"/>
  <c r="S546" i="18"/>
  <c r="R546" i="18"/>
  <c r="Q546" i="18"/>
  <c r="Q544" i="18" s="1"/>
  <c r="P546" i="18"/>
  <c r="Z546" i="18" s="1"/>
  <c r="O546" i="18"/>
  <c r="N546" i="18"/>
  <c r="N544" i="18" s="1"/>
  <c r="M546" i="18"/>
  <c r="M544" i="18" s="1"/>
  <c r="AB545" i="18"/>
  <c r="AD545" i="18" s="1"/>
  <c r="AA545" i="18"/>
  <c r="Z545" i="18"/>
  <c r="Y545" i="18"/>
  <c r="AC545" i="18" s="1"/>
  <c r="W544" i="18"/>
  <c r="W543" i="18" s="1"/>
  <c r="S544" i="18"/>
  <c r="S543" i="18" s="1"/>
  <c r="R544" i="18"/>
  <c r="O544" i="18"/>
  <c r="O543" i="18" s="1"/>
  <c r="AB542" i="18"/>
  <c r="AD542" i="18" s="1"/>
  <c r="AA542" i="18"/>
  <c r="Z542" i="18"/>
  <c r="Y542" i="18"/>
  <c r="AC542" i="18" s="1"/>
  <c r="AB541" i="18"/>
  <c r="AD541" i="18" s="1"/>
  <c r="AA541" i="18"/>
  <c r="Z541" i="18"/>
  <c r="Y541" i="18"/>
  <c r="AC541" i="18" s="1"/>
  <c r="AB540" i="18"/>
  <c r="AA540" i="18"/>
  <c r="Z540" i="18"/>
  <c r="Y540" i="18"/>
  <c r="AC540" i="18" s="1"/>
  <c r="AD539" i="18"/>
  <c r="AB539" i="18"/>
  <c r="AA539" i="18"/>
  <c r="Z539" i="18"/>
  <c r="Y539" i="18"/>
  <c r="AC539" i="18" s="1"/>
  <c r="AE539" i="18" s="1"/>
  <c r="AB538" i="18"/>
  <c r="AA538" i="18"/>
  <c r="Z538" i="18"/>
  <c r="Y538" i="18"/>
  <c r="AB537" i="18"/>
  <c r="AA537" i="18"/>
  <c r="AA536" i="18" s="1"/>
  <c r="Z537" i="18"/>
  <c r="Y537" i="18"/>
  <c r="AC537" i="18" s="1"/>
  <c r="X536" i="18"/>
  <c r="W536" i="18"/>
  <c r="V536" i="18"/>
  <c r="U536" i="18"/>
  <c r="T536" i="18"/>
  <c r="S536" i="18"/>
  <c r="R536" i="18"/>
  <c r="Q536" i="18"/>
  <c r="P536" i="18"/>
  <c r="O536" i="18"/>
  <c r="N536" i="18"/>
  <c r="M536" i="18"/>
  <c r="AB533" i="18"/>
  <c r="AD533" i="18" s="1"/>
  <c r="AA533" i="18"/>
  <c r="Z533" i="18"/>
  <c r="Y533" i="18"/>
  <c r="AC533" i="18" s="1"/>
  <c r="AB532" i="18"/>
  <c r="AA532" i="18"/>
  <c r="Z532" i="18"/>
  <c r="Y532" i="18"/>
  <c r="AC532" i="18" s="1"/>
  <c r="AD531" i="18"/>
  <c r="AB531" i="18"/>
  <c r="AA531" i="18"/>
  <c r="Z531" i="18"/>
  <c r="Y531" i="18"/>
  <c r="AC531" i="18" s="1"/>
  <c r="AE531" i="18" s="1"/>
  <c r="AB530" i="18"/>
  <c r="AD530" i="18" s="1"/>
  <c r="AA530" i="18"/>
  <c r="Z530" i="18"/>
  <c r="Y530" i="18"/>
  <c r="AC530" i="18" s="1"/>
  <c r="AE530" i="18" s="1"/>
  <c r="AB529" i="18"/>
  <c r="AD529" i="18" s="1"/>
  <c r="AA529" i="18"/>
  <c r="Z529" i="18"/>
  <c r="Y529" i="18"/>
  <c r="AC529" i="18" s="1"/>
  <c r="AE529" i="18" s="1"/>
  <c r="AB528" i="18"/>
  <c r="AA528" i="18"/>
  <c r="AA527" i="18" s="1"/>
  <c r="Z528" i="18"/>
  <c r="Z527" i="18" s="1"/>
  <c r="Y528" i="18"/>
  <c r="AC528" i="18" s="1"/>
  <c r="X527" i="18"/>
  <c r="W527" i="18"/>
  <c r="V527" i="18"/>
  <c r="U527" i="18"/>
  <c r="T527" i="18"/>
  <c r="S527" i="18"/>
  <c r="R527" i="18"/>
  <c r="R519" i="18" s="1"/>
  <c r="Q527" i="18"/>
  <c r="P527" i="18"/>
  <c r="O527" i="18"/>
  <c r="N527" i="18"/>
  <c r="M527" i="18"/>
  <c r="AB526" i="18"/>
  <c r="AA526" i="18"/>
  <c r="Z526" i="18"/>
  <c r="Y526" i="18"/>
  <c r="AB525" i="18"/>
  <c r="AA525" i="18"/>
  <c r="Z525" i="18"/>
  <c r="Y525" i="18"/>
  <c r="AB524" i="18"/>
  <c r="AA524" i="18"/>
  <c r="AD524" i="18" s="1"/>
  <c r="Z524" i="18"/>
  <c r="Y524" i="18"/>
  <c r="AB523" i="18"/>
  <c r="AD523" i="18" s="1"/>
  <c r="AA523" i="18"/>
  <c r="Z523" i="18"/>
  <c r="Y523" i="18"/>
  <c r="AC523" i="18" s="1"/>
  <c r="AB522" i="18"/>
  <c r="AA522" i="18"/>
  <c r="Z522" i="18"/>
  <c r="Y522" i="18"/>
  <c r="AB521" i="18"/>
  <c r="AA521" i="18"/>
  <c r="AA520" i="18" s="1"/>
  <c r="AA519" i="18" s="1"/>
  <c r="Z521" i="18"/>
  <c r="Y521" i="18"/>
  <c r="AC521" i="18" s="1"/>
  <c r="X520" i="18"/>
  <c r="W520" i="18"/>
  <c r="W519" i="18" s="1"/>
  <c r="V520" i="18"/>
  <c r="V519" i="18" s="1"/>
  <c r="U520" i="18"/>
  <c r="U519" i="18" s="1"/>
  <c r="T520" i="18"/>
  <c r="T519" i="18" s="1"/>
  <c r="S520" i="18"/>
  <c r="S519" i="18" s="1"/>
  <c r="R520" i="18"/>
  <c r="Q520" i="18"/>
  <c r="Q519" i="18" s="1"/>
  <c r="P520" i="18"/>
  <c r="P519" i="18" s="1"/>
  <c r="O520" i="18"/>
  <c r="O519" i="18" s="1"/>
  <c r="N520" i="18"/>
  <c r="M520" i="18"/>
  <c r="X519" i="18"/>
  <c r="N519" i="18"/>
  <c r="M519" i="18"/>
  <c r="M503" i="18" s="1"/>
  <c r="AB518" i="18"/>
  <c r="AD518" i="18" s="1"/>
  <c r="AA518" i="18"/>
  <c r="Z518" i="18"/>
  <c r="Y518" i="18"/>
  <c r="AC518" i="18" s="1"/>
  <c r="AE518" i="18" s="1"/>
  <c r="AB517" i="18"/>
  <c r="AD517" i="18" s="1"/>
  <c r="AA517" i="18"/>
  <c r="Z517" i="18"/>
  <c r="Y517" i="18"/>
  <c r="AC517" i="18" s="1"/>
  <c r="AE517" i="18" s="1"/>
  <c r="AB516" i="18"/>
  <c r="AA516" i="18"/>
  <c r="Z516" i="18"/>
  <c r="Y516" i="18"/>
  <c r="AC516" i="18" s="1"/>
  <c r="AB515" i="18"/>
  <c r="AD515" i="18" s="1"/>
  <c r="AA515" i="18"/>
  <c r="Z515" i="18"/>
  <c r="Y515" i="18"/>
  <c r="AB514" i="18"/>
  <c r="AD514" i="18" s="1"/>
  <c r="AA514" i="18"/>
  <c r="Z514" i="18"/>
  <c r="Y514" i="18"/>
  <c r="AB513" i="18"/>
  <c r="AD513" i="18" s="1"/>
  <c r="AA513" i="18"/>
  <c r="Z513" i="18"/>
  <c r="Y513" i="18"/>
  <c r="AA512" i="18"/>
  <c r="X512" i="18"/>
  <c r="W512" i="18"/>
  <c r="V512" i="18"/>
  <c r="U512" i="18"/>
  <c r="T512" i="18"/>
  <c r="S512" i="18"/>
  <c r="R512" i="18"/>
  <c r="Q512" i="18"/>
  <c r="P512" i="18"/>
  <c r="O512" i="18"/>
  <c r="O504" i="18" s="1"/>
  <c r="O503" i="18" s="1"/>
  <c r="N512" i="18"/>
  <c r="M512" i="18"/>
  <c r="AB511" i="18"/>
  <c r="AD511" i="18" s="1"/>
  <c r="AA511" i="18"/>
  <c r="Z511" i="18"/>
  <c r="Y511" i="18"/>
  <c r="AC511" i="18" s="1"/>
  <c r="AB510" i="18"/>
  <c r="AD510" i="18" s="1"/>
  <c r="AA510" i="18"/>
  <c r="Z510" i="18"/>
  <c r="Y510" i="18"/>
  <c r="AC510" i="18" s="1"/>
  <c r="AB509" i="18"/>
  <c r="AD509" i="18" s="1"/>
  <c r="AA509" i="18"/>
  <c r="Z509" i="18"/>
  <c r="Y509" i="18"/>
  <c r="AC509" i="18" s="1"/>
  <c r="AB508" i="18"/>
  <c r="AB505" i="18" s="1"/>
  <c r="AA508" i="18"/>
  <c r="Z508" i="18"/>
  <c r="Y508" i="18"/>
  <c r="AC508" i="18" s="1"/>
  <c r="AD507" i="18"/>
  <c r="AB507" i="18"/>
  <c r="AA507" i="18"/>
  <c r="Z507" i="18"/>
  <c r="Y507" i="18"/>
  <c r="AC507" i="18" s="1"/>
  <c r="AE507" i="18" s="1"/>
  <c r="AB506" i="18"/>
  <c r="AD506" i="18" s="1"/>
  <c r="AA506" i="18"/>
  <c r="Z506" i="18"/>
  <c r="Y506" i="18"/>
  <c r="Y505" i="18" s="1"/>
  <c r="X505" i="18"/>
  <c r="X504" i="18" s="1"/>
  <c r="W505" i="18"/>
  <c r="V505" i="18"/>
  <c r="V504" i="18" s="1"/>
  <c r="U505" i="18"/>
  <c r="T505" i="18"/>
  <c r="T504" i="18" s="1"/>
  <c r="S505" i="18"/>
  <c r="R505" i="18"/>
  <c r="R504" i="18" s="1"/>
  <c r="Q505" i="18"/>
  <c r="P505" i="18"/>
  <c r="P504" i="18" s="1"/>
  <c r="O505" i="18"/>
  <c r="N505" i="18"/>
  <c r="N504" i="18" s="1"/>
  <c r="M505" i="18"/>
  <c r="U504" i="18"/>
  <c r="Q504" i="18"/>
  <c r="M504" i="18"/>
  <c r="AB500" i="18"/>
  <c r="AD500" i="18" s="1"/>
  <c r="AA500" i="18"/>
  <c r="Z500" i="18"/>
  <c r="Y500" i="18"/>
  <c r="AC500" i="18" s="1"/>
  <c r="AE500" i="18" s="1"/>
  <c r="AB499" i="18"/>
  <c r="AD499" i="18" s="1"/>
  <c r="AA499" i="18"/>
  <c r="Z499" i="18"/>
  <c r="Y499" i="18"/>
  <c r="AC499" i="18" s="1"/>
  <c r="AE499" i="18" s="1"/>
  <c r="AB498" i="18"/>
  <c r="AA498" i="18"/>
  <c r="AD498" i="18" s="1"/>
  <c r="Z498" i="18"/>
  <c r="Y498" i="18"/>
  <c r="AC498" i="18" s="1"/>
  <c r="AE498" i="18" s="1"/>
  <c r="AD497" i="18"/>
  <c r="AB497" i="18"/>
  <c r="AA497" i="18"/>
  <c r="Z497" i="18"/>
  <c r="Z495" i="18" s="1"/>
  <c r="Y497" i="18"/>
  <c r="AC497" i="18" s="1"/>
  <c r="AE497" i="18" s="1"/>
  <c r="AB496" i="18"/>
  <c r="AD496" i="18" s="1"/>
  <c r="AA496" i="18"/>
  <c r="Z496" i="18"/>
  <c r="Y496" i="18"/>
  <c r="Y495" i="18" s="1"/>
  <c r="AB495" i="18"/>
  <c r="X495" i="18"/>
  <c r="W495" i="18"/>
  <c r="V495" i="18"/>
  <c r="U495" i="18"/>
  <c r="T495" i="18"/>
  <c r="S495" i="18"/>
  <c r="R495" i="18"/>
  <c r="Q495" i="18"/>
  <c r="P495" i="18"/>
  <c r="O495" i="18"/>
  <c r="N495" i="18"/>
  <c r="M495" i="18"/>
  <c r="AB494" i="18"/>
  <c r="AA494" i="18"/>
  <c r="AD494" i="18" s="1"/>
  <c r="Z494" i="18"/>
  <c r="Y494" i="18"/>
  <c r="AC494" i="18" s="1"/>
  <c r="AD493" i="18"/>
  <c r="AB493" i="18"/>
  <c r="AA493" i="18"/>
  <c r="Z493" i="18"/>
  <c r="Z491" i="18" s="1"/>
  <c r="Y493" i="18"/>
  <c r="AC493" i="18" s="1"/>
  <c r="AE493" i="18" s="1"/>
  <c r="AB492" i="18"/>
  <c r="AD492" i="18" s="1"/>
  <c r="AD491" i="18" s="1"/>
  <c r="AA492" i="18"/>
  <c r="Z492" i="18"/>
  <c r="Y492" i="18"/>
  <c r="Y491" i="18" s="1"/>
  <c r="AB491" i="18"/>
  <c r="AA491" i="18"/>
  <c r="X491" i="18"/>
  <c r="W491" i="18"/>
  <c r="V491" i="18"/>
  <c r="U491" i="18"/>
  <c r="T491" i="18"/>
  <c r="S491" i="18"/>
  <c r="R491" i="18"/>
  <c r="Q491" i="18"/>
  <c r="P491" i="18"/>
  <c r="O491" i="18"/>
  <c r="N491" i="18"/>
  <c r="M491" i="18"/>
  <c r="AB490" i="18"/>
  <c r="AA490" i="18"/>
  <c r="AD490" i="18" s="1"/>
  <c r="Z490" i="18"/>
  <c r="Y490" i="18"/>
  <c r="AC490" i="18" s="1"/>
  <c r="AD489" i="18"/>
  <c r="AB489" i="18"/>
  <c r="AA489" i="18"/>
  <c r="Z489" i="18"/>
  <c r="Z487" i="18" s="1"/>
  <c r="Y489" i="18"/>
  <c r="AC489" i="18" s="1"/>
  <c r="AE489" i="18" s="1"/>
  <c r="AB488" i="18"/>
  <c r="AD488" i="18" s="1"/>
  <c r="AD487" i="18" s="1"/>
  <c r="AA488" i="18"/>
  <c r="Z488" i="18"/>
  <c r="Y488" i="18"/>
  <c r="Y487" i="18" s="1"/>
  <c r="AB487" i="18"/>
  <c r="X487" i="18"/>
  <c r="W487" i="18"/>
  <c r="V487" i="18"/>
  <c r="U487" i="18"/>
  <c r="T487" i="18"/>
  <c r="S487" i="18"/>
  <c r="R487" i="18"/>
  <c r="Q487" i="18"/>
  <c r="P487" i="18"/>
  <c r="O487" i="18"/>
  <c r="N487" i="18"/>
  <c r="M487" i="18"/>
  <c r="AB486" i="18"/>
  <c r="AA486" i="18"/>
  <c r="AD486" i="18" s="1"/>
  <c r="Z486" i="18"/>
  <c r="Y486" i="18"/>
  <c r="AC486" i="18" s="1"/>
  <c r="AE486" i="18" s="1"/>
  <c r="AD485" i="18"/>
  <c r="AB485" i="18"/>
  <c r="AA485" i="18"/>
  <c r="Z485" i="18"/>
  <c r="Y485" i="18"/>
  <c r="AC485" i="18" s="1"/>
  <c r="AE485" i="18" s="1"/>
  <c r="AB484" i="18"/>
  <c r="AD484" i="18" s="1"/>
  <c r="AD483" i="18" s="1"/>
  <c r="AA484" i="18"/>
  <c r="Z484" i="18"/>
  <c r="Y484" i="18"/>
  <c r="Y483" i="18" s="1"/>
  <c r="AB483" i="18"/>
  <c r="AB482" i="18" s="1"/>
  <c r="AA483" i="18"/>
  <c r="X483" i="18"/>
  <c r="X482" i="18" s="1"/>
  <c r="W483" i="18"/>
  <c r="W482" i="18" s="1"/>
  <c r="V483" i="18"/>
  <c r="U483" i="18"/>
  <c r="T483" i="18"/>
  <c r="T482" i="18" s="1"/>
  <c r="S483" i="18"/>
  <c r="S482" i="18" s="1"/>
  <c r="R483" i="18"/>
  <c r="Q483" i="18"/>
  <c r="P483" i="18"/>
  <c r="P482" i="18" s="1"/>
  <c r="O483" i="18"/>
  <c r="O482" i="18" s="1"/>
  <c r="N483" i="18"/>
  <c r="N482" i="18" s="1"/>
  <c r="N478" i="18" s="1"/>
  <c r="M483" i="18"/>
  <c r="V482" i="18"/>
  <c r="V478" i="18" s="1"/>
  <c r="U482" i="18"/>
  <c r="R482" i="18"/>
  <c r="R478" i="18" s="1"/>
  <c r="Q482" i="18"/>
  <c r="Q478" i="18" s="1"/>
  <c r="M482" i="18"/>
  <c r="AD481" i="18"/>
  <c r="AB481" i="18"/>
  <c r="AA481" i="18"/>
  <c r="Z481" i="18"/>
  <c r="Y481" i="18"/>
  <c r="AB480" i="18"/>
  <c r="AD480" i="18" s="1"/>
  <c r="AA480" i="18"/>
  <c r="Z480" i="18"/>
  <c r="Y480" i="18"/>
  <c r="Y479" i="18" s="1"/>
  <c r="AB479" i="18"/>
  <c r="AA479" i="18"/>
  <c r="X479" i="18"/>
  <c r="W479" i="18"/>
  <c r="V479" i="18"/>
  <c r="U479" i="18"/>
  <c r="T479" i="18"/>
  <c r="S479" i="18"/>
  <c r="R479" i="18"/>
  <c r="Q479" i="18"/>
  <c r="P479" i="18"/>
  <c r="O479" i="18"/>
  <c r="N479" i="18"/>
  <c r="M479" i="18"/>
  <c r="U478" i="18"/>
  <c r="M478" i="18"/>
  <c r="AD477" i="18"/>
  <c r="AB477" i="18"/>
  <c r="AA477" i="18"/>
  <c r="Z477" i="18"/>
  <c r="Y477" i="18"/>
  <c r="AC477" i="18" s="1"/>
  <c r="AE477" i="18" s="1"/>
  <c r="AB476" i="18"/>
  <c r="AD476" i="18" s="1"/>
  <c r="AA476" i="18"/>
  <c r="Z476" i="18"/>
  <c r="Y476" i="18"/>
  <c r="AC476" i="18" s="1"/>
  <c r="AE476" i="18" s="1"/>
  <c r="AB475" i="18"/>
  <c r="AA475" i="18"/>
  <c r="Z475" i="18"/>
  <c r="Y475" i="18"/>
  <c r="AC475" i="18" s="1"/>
  <c r="AB474" i="18"/>
  <c r="AA474" i="18"/>
  <c r="Z474" i="18"/>
  <c r="Y474" i="18"/>
  <c r="AC474" i="18" s="1"/>
  <c r="AD473" i="18"/>
  <c r="AB473" i="18"/>
  <c r="AA473" i="18"/>
  <c r="Z473" i="18"/>
  <c r="Z472" i="18" s="1"/>
  <c r="Y473" i="18"/>
  <c r="Y472" i="18"/>
  <c r="X472" i="18"/>
  <c r="W472" i="18"/>
  <c r="V472" i="18"/>
  <c r="U472" i="18"/>
  <c r="T472" i="18"/>
  <c r="S472" i="18"/>
  <c r="R472" i="18"/>
  <c r="Q472" i="18"/>
  <c r="P472" i="18"/>
  <c r="O472" i="18"/>
  <c r="N472" i="18"/>
  <c r="M472" i="18"/>
  <c r="AB471" i="18"/>
  <c r="AD471" i="18" s="1"/>
  <c r="AA471" i="18"/>
  <c r="Z471" i="18"/>
  <c r="Y471" i="18"/>
  <c r="AC471" i="18" s="1"/>
  <c r="AE471" i="18" s="1"/>
  <c r="AB470" i="18"/>
  <c r="AA470" i="18"/>
  <c r="Z470" i="18"/>
  <c r="Y470" i="18"/>
  <c r="AC470" i="18" s="1"/>
  <c r="AD469" i="18"/>
  <c r="AB469" i="18"/>
  <c r="AA469" i="18"/>
  <c r="Z469" i="18"/>
  <c r="Z468" i="18" s="1"/>
  <c r="Y469" i="18"/>
  <c r="Y468" i="18" s="1"/>
  <c r="AB468" i="18"/>
  <c r="X468" i="18"/>
  <c r="X459" i="18" s="1"/>
  <c r="X141" i="18" s="1"/>
  <c r="W468" i="18"/>
  <c r="W129" i="18" s="1"/>
  <c r="V468" i="18"/>
  <c r="U468" i="18"/>
  <c r="T468" i="18"/>
  <c r="T129" i="18" s="1"/>
  <c r="S468" i="18"/>
  <c r="S129" i="18" s="1"/>
  <c r="R468" i="18"/>
  <c r="Q468" i="18"/>
  <c r="P468" i="18"/>
  <c r="P459" i="18" s="1"/>
  <c r="P141" i="18" s="1"/>
  <c r="O468" i="18"/>
  <c r="O459" i="18" s="1"/>
  <c r="N468" i="18"/>
  <c r="M468" i="18"/>
  <c r="AB467" i="18"/>
  <c r="AA467" i="18"/>
  <c r="Z467" i="18"/>
  <c r="Y467" i="18"/>
  <c r="AC467" i="18" s="1"/>
  <c r="AB466" i="18"/>
  <c r="AA466" i="18"/>
  <c r="Z466" i="18"/>
  <c r="Y466" i="18"/>
  <c r="AC466" i="18" s="1"/>
  <c r="AD465" i="18"/>
  <c r="AB465" i="18"/>
  <c r="AA465" i="18"/>
  <c r="Z465" i="18"/>
  <c r="Z464" i="18" s="1"/>
  <c r="Y465" i="18"/>
  <c r="AC465" i="18" s="1"/>
  <c r="AE465" i="18" s="1"/>
  <c r="X464" i="18"/>
  <c r="W464" i="18"/>
  <c r="V464" i="18"/>
  <c r="V128" i="18" s="1"/>
  <c r="U464" i="18"/>
  <c r="T464" i="18"/>
  <c r="S464" i="18"/>
  <c r="S128" i="18" s="1"/>
  <c r="AA128" i="18" s="1"/>
  <c r="R464" i="18"/>
  <c r="R459" i="18" s="1"/>
  <c r="Q464" i="18"/>
  <c r="P464" i="18"/>
  <c r="O464" i="18"/>
  <c r="O128" i="18" s="1"/>
  <c r="N464" i="18"/>
  <c r="N128" i="18" s="1"/>
  <c r="M464" i="18"/>
  <c r="AB463" i="18"/>
  <c r="AD463" i="18" s="1"/>
  <c r="AA463" i="18"/>
  <c r="Z463" i="18"/>
  <c r="Y463" i="18"/>
  <c r="AC463" i="18" s="1"/>
  <c r="AE463" i="18" s="1"/>
  <c r="AB462" i="18"/>
  <c r="AA462" i="18"/>
  <c r="Z462" i="18"/>
  <c r="Y462" i="18"/>
  <c r="AC462" i="18" s="1"/>
  <c r="AB461" i="18"/>
  <c r="AD461" i="18" s="1"/>
  <c r="AA461" i="18"/>
  <c r="Z461" i="18"/>
  <c r="Z460" i="18" s="1"/>
  <c r="Y461" i="18"/>
  <c r="AC461" i="18" s="1"/>
  <c r="AB460" i="18"/>
  <c r="Y460" i="18"/>
  <c r="X460" i="18"/>
  <c r="W460" i="18"/>
  <c r="V460" i="18"/>
  <c r="U460" i="18"/>
  <c r="T460" i="18"/>
  <c r="S460" i="18"/>
  <c r="R460" i="18"/>
  <c r="Q460" i="18"/>
  <c r="P460" i="18"/>
  <c r="O460" i="18"/>
  <c r="N460" i="18"/>
  <c r="M460" i="18"/>
  <c r="T459" i="18"/>
  <c r="T141" i="18" s="1"/>
  <c r="T134" i="18" s="1"/>
  <c r="T148" i="18" s="1"/>
  <c r="S459" i="18"/>
  <c r="S455" i="18" s="1"/>
  <c r="N459" i="18"/>
  <c r="AB458" i="18"/>
  <c r="AA458" i="18"/>
  <c r="AD458" i="18" s="1"/>
  <c r="Z458" i="18"/>
  <c r="Y458" i="18"/>
  <c r="AB457" i="18"/>
  <c r="AD457" i="18" s="1"/>
  <c r="AD456" i="18" s="1"/>
  <c r="AA457" i="18"/>
  <c r="Z457" i="18"/>
  <c r="Z456" i="18" s="1"/>
  <c r="Y457" i="18"/>
  <c r="AB456" i="18"/>
  <c r="AA456" i="18"/>
  <c r="X456" i="18"/>
  <c r="W456" i="18"/>
  <c r="V456" i="18"/>
  <c r="U456" i="18"/>
  <c r="T456" i="18"/>
  <c r="S456" i="18"/>
  <c r="R456" i="18"/>
  <c r="Q456" i="18"/>
  <c r="P456" i="18"/>
  <c r="O456" i="18"/>
  <c r="N456" i="18"/>
  <c r="M456" i="18"/>
  <c r="N455" i="18"/>
  <c r="AB453" i="18"/>
  <c r="AD453" i="18" s="1"/>
  <c r="AA453" i="18"/>
  <c r="Z453" i="18"/>
  <c r="Y453" i="18"/>
  <c r="AC453" i="18" s="1"/>
  <c r="AE453" i="18" s="1"/>
  <c r="AD452" i="18"/>
  <c r="AB452" i="18"/>
  <c r="AA452" i="18"/>
  <c r="Z452" i="18"/>
  <c r="Y452" i="18"/>
  <c r="AC452" i="18" s="1"/>
  <c r="AE452" i="18" s="1"/>
  <c r="AD451" i="18"/>
  <c r="AB451" i="18"/>
  <c r="AA451" i="18"/>
  <c r="Z451" i="18"/>
  <c r="Y451" i="18"/>
  <c r="AC451" i="18" s="1"/>
  <c r="AE451" i="18" s="1"/>
  <c r="AB450" i="18"/>
  <c r="AD450" i="18" s="1"/>
  <c r="AA450" i="18"/>
  <c r="Z450" i="18"/>
  <c r="Y450" i="18"/>
  <c r="AC450" i="18" s="1"/>
  <c r="AE450" i="18" s="1"/>
  <c r="AB449" i="18"/>
  <c r="AB448" i="18" s="1"/>
  <c r="AA449" i="18"/>
  <c r="AA448" i="18" s="1"/>
  <c r="Z449" i="18"/>
  <c r="Y449" i="18"/>
  <c r="AC449" i="18" s="1"/>
  <c r="Z448" i="18"/>
  <c r="X448" i="18"/>
  <c r="W448" i="18"/>
  <c r="V448" i="18"/>
  <c r="U448" i="18"/>
  <c r="T448" i="18"/>
  <c r="S448" i="18"/>
  <c r="R448" i="18"/>
  <c r="Q448" i="18"/>
  <c r="P448" i="18"/>
  <c r="O448" i="18"/>
  <c r="N448" i="18"/>
  <c r="M448" i="18"/>
  <c r="AD447" i="18"/>
  <c r="AB447" i="18"/>
  <c r="AA447" i="18"/>
  <c r="Z447" i="18"/>
  <c r="Y447" i="18"/>
  <c r="AC447" i="18" s="1"/>
  <c r="AE447" i="18" s="1"/>
  <c r="AB446" i="18"/>
  <c r="AD446" i="18" s="1"/>
  <c r="AA446" i="18"/>
  <c r="Z446" i="18"/>
  <c r="Y446" i="18"/>
  <c r="AC446" i="18" s="1"/>
  <c r="AE446" i="18" s="1"/>
  <c r="AB445" i="18"/>
  <c r="AB444" i="18" s="1"/>
  <c r="AB443" i="18" s="1"/>
  <c r="AA445" i="18"/>
  <c r="AA444" i="18" s="1"/>
  <c r="AA443" i="18" s="1"/>
  <c r="Z445" i="18"/>
  <c r="Y445" i="18"/>
  <c r="AC445" i="18" s="1"/>
  <c r="Z444" i="18"/>
  <c r="Z443" i="18" s="1"/>
  <c r="X444" i="18"/>
  <c r="W444" i="18"/>
  <c r="W443" i="18" s="1"/>
  <c r="V444" i="18"/>
  <c r="V443" i="18" s="1"/>
  <c r="U444" i="18"/>
  <c r="T444" i="18"/>
  <c r="T443" i="18" s="1"/>
  <c r="S444" i="18"/>
  <c r="S443" i="18" s="1"/>
  <c r="R444" i="18"/>
  <c r="R443" i="18" s="1"/>
  <c r="Q444" i="18"/>
  <c r="P444" i="18"/>
  <c r="O444" i="18"/>
  <c r="O443" i="18" s="1"/>
  <c r="N444" i="18"/>
  <c r="N443" i="18" s="1"/>
  <c r="M444" i="18"/>
  <c r="M443" i="18" s="1"/>
  <c r="M439" i="18" s="1"/>
  <c r="X443" i="18"/>
  <c r="X439" i="18" s="1"/>
  <c r="U443" i="18"/>
  <c r="Q443" i="18"/>
  <c r="P443" i="18"/>
  <c r="P114" i="18" s="1"/>
  <c r="AB442" i="18"/>
  <c r="AD442" i="18" s="1"/>
  <c r="AA442" i="18"/>
  <c r="Z442" i="18"/>
  <c r="Y442" i="18"/>
  <c r="AC442" i="18" s="1"/>
  <c r="AB441" i="18"/>
  <c r="AB440" i="18" s="1"/>
  <c r="AB439" i="18" s="1"/>
  <c r="AA441" i="18"/>
  <c r="AA440" i="18" s="1"/>
  <c r="Z441" i="18"/>
  <c r="Y441" i="18"/>
  <c r="AC441" i="18" s="1"/>
  <c r="Z440" i="18"/>
  <c r="Z439" i="18" s="1"/>
  <c r="X440" i="18"/>
  <c r="W440" i="18"/>
  <c r="W439" i="18" s="1"/>
  <c r="V440" i="18"/>
  <c r="V439" i="18" s="1"/>
  <c r="U440" i="18"/>
  <c r="T440" i="18"/>
  <c r="S440" i="18"/>
  <c r="S439" i="18" s="1"/>
  <c r="R440" i="18"/>
  <c r="R439" i="18" s="1"/>
  <c r="Q440" i="18"/>
  <c r="P440" i="18"/>
  <c r="O440" i="18"/>
  <c r="O439" i="18" s="1"/>
  <c r="N440" i="18"/>
  <c r="N439" i="18" s="1"/>
  <c r="M440" i="18"/>
  <c r="U439" i="18"/>
  <c r="Q439" i="18"/>
  <c r="AB438" i="18"/>
  <c r="AD438" i="18" s="1"/>
  <c r="AA438" i="18"/>
  <c r="Z438" i="18"/>
  <c r="Y438" i="18"/>
  <c r="AC438" i="18" s="1"/>
  <c r="AB437" i="18"/>
  <c r="AD437" i="18" s="1"/>
  <c r="AA437" i="18"/>
  <c r="Z437" i="18"/>
  <c r="Y437" i="18"/>
  <c r="AC437" i="18" s="1"/>
  <c r="AD436" i="18"/>
  <c r="AB436" i="18"/>
  <c r="AA436" i="18"/>
  <c r="Z436" i="18"/>
  <c r="Z433" i="18" s="1"/>
  <c r="Y436" i="18"/>
  <c r="AC436" i="18" s="1"/>
  <c r="AE436" i="18" s="1"/>
  <c r="AD435" i="18"/>
  <c r="AB435" i="18"/>
  <c r="AA435" i="18"/>
  <c r="Z435" i="18"/>
  <c r="Y435" i="18"/>
  <c r="AC435" i="18" s="1"/>
  <c r="AE435" i="18" s="1"/>
  <c r="AB434" i="18"/>
  <c r="AD434" i="18" s="1"/>
  <c r="AA434" i="18"/>
  <c r="Z434" i="18"/>
  <c r="Y434" i="18"/>
  <c r="Y433" i="18" s="1"/>
  <c r="AA433" i="18"/>
  <c r="X433" i="18"/>
  <c r="W433" i="18"/>
  <c r="V433" i="18"/>
  <c r="U433" i="18"/>
  <c r="T433" i="18"/>
  <c r="S433" i="18"/>
  <c r="R433" i="18"/>
  <c r="Q433" i="18"/>
  <c r="P433" i="18"/>
  <c r="O433" i="18"/>
  <c r="N433" i="18"/>
  <c r="M433" i="18"/>
  <c r="AD432" i="18"/>
  <c r="AB432" i="18"/>
  <c r="AA432" i="18"/>
  <c r="Z432" i="18"/>
  <c r="Y432" i="18"/>
  <c r="AC432" i="18" s="1"/>
  <c r="AE432" i="18" s="1"/>
  <c r="AD431" i="18"/>
  <c r="AB431" i="18"/>
  <c r="AA431" i="18"/>
  <c r="Z431" i="18"/>
  <c r="Y431" i="18"/>
  <c r="AC431" i="18" s="1"/>
  <c r="AE431" i="18" s="1"/>
  <c r="AB430" i="18"/>
  <c r="AD430" i="18" s="1"/>
  <c r="AD429" i="18" s="1"/>
  <c r="AD428" i="18" s="1"/>
  <c r="AA430" i="18"/>
  <c r="Z430" i="18"/>
  <c r="Y430" i="18"/>
  <c r="Y429" i="18" s="1"/>
  <c r="Y428" i="18" s="1"/>
  <c r="AA429" i="18"/>
  <c r="AA428" i="18" s="1"/>
  <c r="X429" i="18"/>
  <c r="X428" i="18" s="1"/>
  <c r="X126" i="18" s="1"/>
  <c r="W429" i="18"/>
  <c r="W428" i="18" s="1"/>
  <c r="W126" i="18" s="1"/>
  <c r="V429" i="18"/>
  <c r="U429" i="18"/>
  <c r="T429" i="18"/>
  <c r="T428" i="18" s="1"/>
  <c r="T126" i="18" s="1"/>
  <c r="S429" i="18"/>
  <c r="S428" i="18" s="1"/>
  <c r="S126" i="18" s="1"/>
  <c r="S127" i="18" s="1"/>
  <c r="R429" i="18"/>
  <c r="Q429" i="18"/>
  <c r="P429" i="18"/>
  <c r="P428" i="18" s="1"/>
  <c r="P126" i="18" s="1"/>
  <c r="O429" i="18"/>
  <c r="O428" i="18" s="1"/>
  <c r="O126" i="18" s="1"/>
  <c r="O127" i="18" s="1"/>
  <c r="N429" i="18"/>
  <c r="M429" i="18"/>
  <c r="V428" i="18"/>
  <c r="V126" i="18" s="1"/>
  <c r="U428" i="18"/>
  <c r="R428" i="18"/>
  <c r="R126" i="18" s="1"/>
  <c r="R127" i="18" s="1"/>
  <c r="Q428" i="18"/>
  <c r="N428" i="18"/>
  <c r="N126" i="18" s="1"/>
  <c r="M428" i="18"/>
  <c r="AD427" i="18"/>
  <c r="AB427" i="18"/>
  <c r="AA427" i="18"/>
  <c r="Z427" i="18"/>
  <c r="Y427" i="18"/>
  <c r="AC427" i="18" s="1"/>
  <c r="AE427" i="18" s="1"/>
  <c r="AB426" i="18"/>
  <c r="AD426" i="18" s="1"/>
  <c r="AD425" i="18" s="1"/>
  <c r="AA426" i="18"/>
  <c r="Z426" i="18"/>
  <c r="Z425" i="18" s="1"/>
  <c r="Y426" i="18"/>
  <c r="Y425" i="18" s="1"/>
  <c r="Y424" i="18" s="1"/>
  <c r="AA425" i="18"/>
  <c r="AA424" i="18" s="1"/>
  <c r="X425" i="18"/>
  <c r="X424" i="18" s="1"/>
  <c r="W425" i="18"/>
  <c r="W424" i="18" s="1"/>
  <c r="W423" i="18" s="1"/>
  <c r="V425" i="18"/>
  <c r="U425" i="18"/>
  <c r="T425" i="18"/>
  <c r="T424" i="18" s="1"/>
  <c r="S425" i="18"/>
  <c r="S424" i="18" s="1"/>
  <c r="S423" i="18" s="1"/>
  <c r="R425" i="18"/>
  <c r="Q425" i="18"/>
  <c r="P425" i="18"/>
  <c r="P424" i="18" s="1"/>
  <c r="O425" i="18"/>
  <c r="O424" i="18" s="1"/>
  <c r="O423" i="18" s="1"/>
  <c r="N425" i="18"/>
  <c r="M425" i="18"/>
  <c r="V424" i="18"/>
  <c r="V423" i="18" s="1"/>
  <c r="U424" i="18"/>
  <c r="U423" i="18" s="1"/>
  <c r="R424" i="18"/>
  <c r="R423" i="18" s="1"/>
  <c r="Q424" i="18"/>
  <c r="N424" i="18"/>
  <c r="N423" i="18" s="1"/>
  <c r="M424" i="18"/>
  <c r="Q423" i="18"/>
  <c r="AB420" i="18"/>
  <c r="AD420" i="18" s="1"/>
  <c r="AA420" i="18"/>
  <c r="Z420" i="18"/>
  <c r="Y420" i="18"/>
  <c r="AC420" i="18" s="1"/>
  <c r="AE420" i="18" s="1"/>
  <c r="AB419" i="18"/>
  <c r="AA419" i="18"/>
  <c r="AD419" i="18" s="1"/>
  <c r="Z419" i="18"/>
  <c r="Y419" i="18"/>
  <c r="AC419" i="18" s="1"/>
  <c r="AE419" i="18" s="1"/>
  <c r="AD418" i="18"/>
  <c r="AB418" i="18"/>
  <c r="AA418" i="18"/>
  <c r="Z418" i="18"/>
  <c r="Y418" i="18"/>
  <c r="AC418" i="18" s="1"/>
  <c r="AE418" i="18" s="1"/>
  <c r="AB417" i="18"/>
  <c r="AD417" i="18" s="1"/>
  <c r="AD416" i="18" s="1"/>
  <c r="AA417" i="18"/>
  <c r="Z417" i="18"/>
  <c r="Z416" i="18" s="1"/>
  <c r="Y417" i="18"/>
  <c r="Y416" i="18" s="1"/>
  <c r="AB416" i="18"/>
  <c r="AA416" i="18"/>
  <c r="X416" i="18"/>
  <c r="W416" i="18"/>
  <c r="V416" i="18"/>
  <c r="U416" i="18"/>
  <c r="T416" i="18"/>
  <c r="S416" i="18"/>
  <c r="R416" i="18"/>
  <c r="Q416" i="18"/>
  <c r="P416" i="18"/>
  <c r="O416" i="18"/>
  <c r="N416" i="18"/>
  <c r="M416" i="18"/>
  <c r="AB415" i="18"/>
  <c r="AD415" i="18" s="1"/>
  <c r="AA415" i="18"/>
  <c r="AA412" i="18" s="1"/>
  <c r="Z415" i="18"/>
  <c r="Y415" i="18"/>
  <c r="AC415" i="18" s="1"/>
  <c r="AD414" i="18"/>
  <c r="AB414" i="18"/>
  <c r="AA414" i="18"/>
  <c r="Z414" i="18"/>
  <c r="Y414" i="18"/>
  <c r="AC414" i="18" s="1"/>
  <c r="AE414" i="18" s="1"/>
  <c r="AB413" i="18"/>
  <c r="AD413" i="18" s="1"/>
  <c r="AA413" i="18"/>
  <c r="Z413" i="18"/>
  <c r="Z412" i="18" s="1"/>
  <c r="Y413" i="18"/>
  <c r="Y412" i="18" s="1"/>
  <c r="X412" i="18"/>
  <c r="W412" i="18"/>
  <c r="V412" i="18"/>
  <c r="U412" i="18"/>
  <c r="T412" i="18"/>
  <c r="S412" i="18"/>
  <c r="R412" i="18"/>
  <c r="Q412" i="18"/>
  <c r="Q87" i="18" s="1"/>
  <c r="P412" i="18"/>
  <c r="O412" i="18"/>
  <c r="N412" i="18"/>
  <c r="M412" i="18"/>
  <c r="AB411" i="18"/>
  <c r="AD411" i="18" s="1"/>
  <c r="AA411" i="18"/>
  <c r="Z411" i="18"/>
  <c r="Y411" i="18"/>
  <c r="AC411" i="18" s="1"/>
  <c r="AE411" i="18" s="1"/>
  <c r="AD410" i="18"/>
  <c r="AB410" i="18"/>
  <c r="AA410" i="18"/>
  <c r="Z410" i="18"/>
  <c r="Y410" i="18"/>
  <c r="AC410" i="18" s="1"/>
  <c r="AE410" i="18" s="1"/>
  <c r="AB409" i="18"/>
  <c r="AD409" i="18" s="1"/>
  <c r="AD408" i="18" s="1"/>
  <c r="AA409" i="18"/>
  <c r="Z409" i="18"/>
  <c r="Z408" i="18" s="1"/>
  <c r="Y409" i="18"/>
  <c r="Y408" i="18" s="1"/>
  <c r="AB408" i="18"/>
  <c r="AA408" i="18"/>
  <c r="X408" i="18"/>
  <c r="W408" i="18"/>
  <c r="W404" i="18" s="1"/>
  <c r="W403" i="18" s="1"/>
  <c r="V408" i="18"/>
  <c r="U408" i="18"/>
  <c r="T408" i="18"/>
  <c r="S408" i="18"/>
  <c r="R408" i="18"/>
  <c r="Q408" i="18"/>
  <c r="P408" i="18"/>
  <c r="O408" i="18"/>
  <c r="O404" i="18" s="1"/>
  <c r="O403" i="18" s="1"/>
  <c r="N408" i="18"/>
  <c r="M408" i="18"/>
  <c r="AB407" i="18"/>
  <c r="AA407" i="18"/>
  <c r="Z407" i="18"/>
  <c r="Y407" i="18"/>
  <c r="AB406" i="18"/>
  <c r="AD406" i="18" s="1"/>
  <c r="AA406" i="18"/>
  <c r="AA405" i="18" s="1"/>
  <c r="AA404" i="18" s="1"/>
  <c r="Z406" i="18"/>
  <c r="Y406" i="18"/>
  <c r="AC406" i="18" s="1"/>
  <c r="AB405" i="18"/>
  <c r="Y405" i="18"/>
  <c r="Y404" i="18" s="1"/>
  <c r="X405" i="18"/>
  <c r="W405" i="18"/>
  <c r="V405" i="18"/>
  <c r="U405" i="18"/>
  <c r="U404" i="18" s="1"/>
  <c r="T405" i="18"/>
  <c r="S405" i="18"/>
  <c r="R405" i="18"/>
  <c r="Q405" i="18"/>
  <c r="Q404" i="18" s="1"/>
  <c r="P405" i="18"/>
  <c r="O405" i="18"/>
  <c r="N405" i="18"/>
  <c r="M405" i="18"/>
  <c r="M404" i="18" s="1"/>
  <c r="X404" i="18"/>
  <c r="X403" i="18" s="1"/>
  <c r="T404" i="18"/>
  <c r="T403" i="18" s="1"/>
  <c r="S404" i="18"/>
  <c r="P404" i="18"/>
  <c r="P403" i="18" s="1"/>
  <c r="S403" i="18"/>
  <c r="AD402" i="18"/>
  <c r="AB402" i="18"/>
  <c r="AA402" i="18"/>
  <c r="Z402" i="18"/>
  <c r="Y402" i="18"/>
  <c r="AC402" i="18" s="1"/>
  <c r="AE402" i="18" s="1"/>
  <c r="AD401" i="18"/>
  <c r="AB401" i="18"/>
  <c r="AA401" i="18"/>
  <c r="Z401" i="18"/>
  <c r="Y401" i="18"/>
  <c r="AC401" i="18" s="1"/>
  <c r="AE401" i="18" s="1"/>
  <c r="AB400" i="18"/>
  <c r="AA400" i="18"/>
  <c r="AA399" i="18" s="1"/>
  <c r="AA398" i="18" s="1"/>
  <c r="Z400" i="18"/>
  <c r="Y400" i="18"/>
  <c r="Y399" i="18" s="1"/>
  <c r="Y398" i="18" s="1"/>
  <c r="X399" i="18"/>
  <c r="X398" i="18" s="1"/>
  <c r="W399" i="18"/>
  <c r="W398" i="18" s="1"/>
  <c r="V399" i="18"/>
  <c r="V81" i="18" s="1"/>
  <c r="V80" i="18" s="1"/>
  <c r="U399" i="18"/>
  <c r="T399" i="18"/>
  <c r="T398" i="18" s="1"/>
  <c r="S399" i="18"/>
  <c r="S398" i="18" s="1"/>
  <c r="S397" i="18" s="1"/>
  <c r="R399" i="18"/>
  <c r="R81" i="18" s="1"/>
  <c r="R80" i="18" s="1"/>
  <c r="Q399" i="18"/>
  <c r="P399" i="18"/>
  <c r="P398" i="18" s="1"/>
  <c r="O399" i="18"/>
  <c r="O398" i="18" s="1"/>
  <c r="N399" i="18"/>
  <c r="N398" i="18" s="1"/>
  <c r="M399" i="18"/>
  <c r="U398" i="18"/>
  <c r="R398" i="18"/>
  <c r="Q398" i="18"/>
  <c r="M398" i="18"/>
  <c r="AB396" i="18"/>
  <c r="AD396" i="18" s="1"/>
  <c r="AA396" i="18"/>
  <c r="Z396" i="18"/>
  <c r="Y396" i="18"/>
  <c r="AC396" i="18" s="1"/>
  <c r="AB395" i="18"/>
  <c r="AD395" i="18" s="1"/>
  <c r="AA395" i="18"/>
  <c r="Z395" i="18"/>
  <c r="Y395" i="18"/>
  <c r="AC395" i="18" s="1"/>
  <c r="AD394" i="18"/>
  <c r="AB394" i="18"/>
  <c r="AA394" i="18"/>
  <c r="Z394" i="18"/>
  <c r="Y394" i="18"/>
  <c r="AC394" i="18" s="1"/>
  <c r="AE394" i="18" s="1"/>
  <c r="AB393" i="18"/>
  <c r="AA393" i="18"/>
  <c r="AD393" i="18" s="1"/>
  <c r="AD392" i="18" s="1"/>
  <c r="Z393" i="18"/>
  <c r="Z392" i="18" s="1"/>
  <c r="Y393" i="18"/>
  <c r="Y392" i="18" s="1"/>
  <c r="AB392" i="18"/>
  <c r="X392" i="18"/>
  <c r="X88" i="18" s="1"/>
  <c r="W392" i="18"/>
  <c r="W88" i="18" s="1"/>
  <c r="V392" i="18"/>
  <c r="U392" i="18"/>
  <c r="T392" i="18"/>
  <c r="T88" i="18" s="1"/>
  <c r="S392" i="18"/>
  <c r="S88" i="18" s="1"/>
  <c r="R392" i="18"/>
  <c r="Q392" i="18"/>
  <c r="P392" i="18"/>
  <c r="P88" i="18" s="1"/>
  <c r="Z88" i="18" s="1"/>
  <c r="O392" i="18"/>
  <c r="O88" i="18" s="1"/>
  <c r="N392" i="18"/>
  <c r="M392" i="18"/>
  <c r="AB391" i="18"/>
  <c r="AA391" i="18"/>
  <c r="Z391" i="18"/>
  <c r="Y391" i="18"/>
  <c r="AC391" i="18" s="1"/>
  <c r="AB390" i="18"/>
  <c r="AB388" i="18" s="1"/>
  <c r="AA390" i="18"/>
  <c r="Z390" i="18"/>
  <c r="Y390" i="18"/>
  <c r="AC390" i="18" s="1"/>
  <c r="AD389" i="18"/>
  <c r="AB389" i="18"/>
  <c r="AA389" i="18"/>
  <c r="Z389" i="18"/>
  <c r="Z388" i="18" s="1"/>
  <c r="Y389" i="18"/>
  <c r="Y388" i="18" s="1"/>
  <c r="X388" i="18"/>
  <c r="W388" i="18"/>
  <c r="W87" i="18" s="1"/>
  <c r="V388" i="18"/>
  <c r="U388" i="18"/>
  <c r="T388" i="18"/>
  <c r="S388" i="18"/>
  <c r="S87" i="18" s="1"/>
  <c r="R388" i="18"/>
  <c r="Q388" i="18"/>
  <c r="P388" i="18"/>
  <c r="O388" i="18"/>
  <c r="O87" i="18" s="1"/>
  <c r="N388" i="18"/>
  <c r="M388" i="18"/>
  <c r="AB387" i="18"/>
  <c r="AD387" i="18" s="1"/>
  <c r="AA387" i="18"/>
  <c r="Z387" i="18"/>
  <c r="Y387" i="18"/>
  <c r="AC387" i="18" s="1"/>
  <c r="AE387" i="18" s="1"/>
  <c r="AD386" i="18"/>
  <c r="AB386" i="18"/>
  <c r="AA386" i="18"/>
  <c r="AA384" i="18" s="1"/>
  <c r="Z386" i="18"/>
  <c r="Y386" i="18"/>
  <c r="AC386" i="18" s="1"/>
  <c r="AE386" i="18" s="1"/>
  <c r="AB385" i="18"/>
  <c r="AB384" i="18" s="1"/>
  <c r="AA385" i="18"/>
  <c r="Z385" i="18"/>
  <c r="Z384" i="18" s="1"/>
  <c r="Y385" i="18"/>
  <c r="Y384" i="18" s="1"/>
  <c r="X384" i="18"/>
  <c r="W384" i="18"/>
  <c r="V384" i="18"/>
  <c r="U384" i="18"/>
  <c r="T384" i="18"/>
  <c r="S384" i="18"/>
  <c r="R384" i="18"/>
  <c r="Q384" i="18"/>
  <c r="P384" i="18"/>
  <c r="O384" i="18"/>
  <c r="N384" i="18"/>
  <c r="M384" i="18"/>
  <c r="AB383" i="18"/>
  <c r="AD383" i="18" s="1"/>
  <c r="AA383" i="18"/>
  <c r="Z383" i="18"/>
  <c r="Y383" i="18"/>
  <c r="AC383" i="18" s="1"/>
  <c r="AE383" i="18" s="1"/>
  <c r="AB382" i="18"/>
  <c r="AA382" i="18"/>
  <c r="AA381" i="18" s="1"/>
  <c r="Z382" i="18"/>
  <c r="Z381" i="18" s="1"/>
  <c r="Z380" i="18" s="1"/>
  <c r="Y382" i="18"/>
  <c r="Y381" i="18" s="1"/>
  <c r="Y380" i="18" s="1"/>
  <c r="X381" i="18"/>
  <c r="W381" i="18"/>
  <c r="V381" i="18"/>
  <c r="V380" i="18" s="1"/>
  <c r="U381" i="18"/>
  <c r="U380" i="18" s="1"/>
  <c r="U379" i="18" s="1"/>
  <c r="T381" i="18"/>
  <c r="T380" i="18" s="1"/>
  <c r="S381" i="18"/>
  <c r="S380" i="18" s="1"/>
  <c r="R381" i="18"/>
  <c r="R380" i="18" s="1"/>
  <c r="Q381" i="18"/>
  <c r="Q380" i="18" s="1"/>
  <c r="Q379" i="18" s="1"/>
  <c r="P381" i="18"/>
  <c r="O381" i="18"/>
  <c r="N381" i="18"/>
  <c r="N380" i="18" s="1"/>
  <c r="M381" i="18"/>
  <c r="M380" i="18" s="1"/>
  <c r="M379" i="18" s="1"/>
  <c r="X380" i="18"/>
  <c r="W380" i="18"/>
  <c r="P380" i="18"/>
  <c r="O380" i="18"/>
  <c r="AD378" i="18"/>
  <c r="AB378" i="18"/>
  <c r="AA378" i="18"/>
  <c r="Z378" i="18"/>
  <c r="Y378" i="18"/>
  <c r="AC378" i="18" s="1"/>
  <c r="AE378" i="18" s="1"/>
  <c r="AB377" i="18"/>
  <c r="AD377" i="18" s="1"/>
  <c r="AA377" i="18"/>
  <c r="Z377" i="18"/>
  <c r="Y377" i="18"/>
  <c r="AB376" i="18"/>
  <c r="AA376" i="18"/>
  <c r="Z376" i="18"/>
  <c r="Y376" i="18"/>
  <c r="Y375" i="18" s="1"/>
  <c r="Y374" i="18" s="1"/>
  <c r="AA375" i="18"/>
  <c r="AA374" i="18" s="1"/>
  <c r="X375" i="18"/>
  <c r="X374" i="18" s="1"/>
  <c r="W375" i="18"/>
  <c r="W374" i="18" s="1"/>
  <c r="V375" i="18"/>
  <c r="U375" i="18"/>
  <c r="T375" i="18"/>
  <c r="T374" i="18" s="1"/>
  <c r="S375" i="18"/>
  <c r="S374" i="18" s="1"/>
  <c r="R375" i="18"/>
  <c r="Q375" i="18"/>
  <c r="P375" i="18"/>
  <c r="P374" i="18" s="1"/>
  <c r="O375" i="18"/>
  <c r="O374" i="18" s="1"/>
  <c r="N375" i="18"/>
  <c r="M375" i="18"/>
  <c r="V374" i="18"/>
  <c r="U374" i="18"/>
  <c r="U97" i="18" s="1"/>
  <c r="R374" i="18"/>
  <c r="Q374" i="18"/>
  <c r="N374" i="18"/>
  <c r="M374" i="18"/>
  <c r="M97" i="18" s="1"/>
  <c r="AB371" i="18"/>
  <c r="AD371" i="18" s="1"/>
  <c r="AA371" i="18"/>
  <c r="Z371" i="18"/>
  <c r="Y371" i="18"/>
  <c r="AC371" i="18" s="1"/>
  <c r="AE371" i="18" s="1"/>
  <c r="AD370" i="18"/>
  <c r="AB370" i="18"/>
  <c r="AA370" i="18"/>
  <c r="Z370" i="18"/>
  <c r="Y370" i="18"/>
  <c r="AC370" i="18" s="1"/>
  <c r="AE370" i="18" s="1"/>
  <c r="AD369" i="18"/>
  <c r="AB369" i="18"/>
  <c r="AA369" i="18"/>
  <c r="Z369" i="18"/>
  <c r="Y369" i="18"/>
  <c r="AC369" i="18" s="1"/>
  <c r="AE369" i="18" s="1"/>
  <c r="AB368" i="18"/>
  <c r="AA368" i="18"/>
  <c r="AA367" i="18" s="1"/>
  <c r="Z368" i="18"/>
  <c r="Y368" i="18"/>
  <c r="Y367" i="18" s="1"/>
  <c r="X367" i="18"/>
  <c r="W367" i="18"/>
  <c r="V367" i="18"/>
  <c r="U367" i="18"/>
  <c r="T367" i="18"/>
  <c r="S367" i="18"/>
  <c r="R367" i="18"/>
  <c r="Q367" i="18"/>
  <c r="P367" i="18"/>
  <c r="O367" i="18"/>
  <c r="N367" i="18"/>
  <c r="M367" i="18"/>
  <c r="AD366" i="18"/>
  <c r="AB366" i="18"/>
  <c r="AA366" i="18"/>
  <c r="Z366" i="18"/>
  <c r="Y366" i="18"/>
  <c r="AC366" i="18" s="1"/>
  <c r="AE366" i="18" s="1"/>
  <c r="AB365" i="18"/>
  <c r="AD365" i="18" s="1"/>
  <c r="AD364" i="18" s="1"/>
  <c r="AA365" i="18"/>
  <c r="Z365" i="18"/>
  <c r="Z364" i="18" s="1"/>
  <c r="Y365" i="18"/>
  <c r="Y364" i="18" s="1"/>
  <c r="Y363" i="18" s="1"/>
  <c r="Y362" i="18" s="1"/>
  <c r="AB364" i="18"/>
  <c r="X364" i="18"/>
  <c r="W364" i="18"/>
  <c r="W363" i="18" s="1"/>
  <c r="W362" i="18" s="1"/>
  <c r="V364" i="18"/>
  <c r="U364" i="18"/>
  <c r="T364" i="18"/>
  <c r="S364" i="18"/>
  <c r="S363" i="18" s="1"/>
  <c r="S362" i="18" s="1"/>
  <c r="R364" i="18"/>
  <c r="Q364" i="18"/>
  <c r="P364" i="18"/>
  <c r="O364" i="18"/>
  <c r="O363" i="18" s="1"/>
  <c r="O362" i="18" s="1"/>
  <c r="N364" i="18"/>
  <c r="M364" i="18"/>
  <c r="V363" i="18"/>
  <c r="V362" i="18" s="1"/>
  <c r="R363" i="18"/>
  <c r="R362" i="18" s="1"/>
  <c r="N363" i="18"/>
  <c r="N362" i="18" s="1"/>
  <c r="AD361" i="18"/>
  <c r="AB361" i="18"/>
  <c r="AA361" i="18"/>
  <c r="Z361" i="18"/>
  <c r="Y361" i="18"/>
  <c r="AC361" i="18" s="1"/>
  <c r="AE361" i="18" s="1"/>
  <c r="AB360" i="18"/>
  <c r="AD360" i="18" s="1"/>
  <c r="AA360" i="18"/>
  <c r="Z360" i="18"/>
  <c r="Y360" i="18"/>
  <c r="AC360" i="18" s="1"/>
  <c r="AE360" i="18" s="1"/>
  <c r="AB359" i="18"/>
  <c r="AB358" i="18" s="1"/>
  <c r="AB357" i="18" s="1"/>
  <c r="AA359" i="18"/>
  <c r="AA358" i="18" s="1"/>
  <c r="AA357" i="18" s="1"/>
  <c r="Z359" i="18"/>
  <c r="Y359" i="18"/>
  <c r="AC359" i="18" s="1"/>
  <c r="Z358" i="18"/>
  <c r="Z357" i="18" s="1"/>
  <c r="X358" i="18"/>
  <c r="W358" i="18"/>
  <c r="W357" i="18" s="1"/>
  <c r="V358" i="18"/>
  <c r="V357" i="18" s="1"/>
  <c r="U358" i="18"/>
  <c r="U357" i="18" s="1"/>
  <c r="T358" i="18"/>
  <c r="S358" i="18"/>
  <c r="S357" i="18" s="1"/>
  <c r="R358" i="18"/>
  <c r="R357" i="18" s="1"/>
  <c r="Q358" i="18"/>
  <c r="P358" i="18"/>
  <c r="O358" i="18"/>
  <c r="O357" i="18" s="1"/>
  <c r="N358" i="18"/>
  <c r="N357" i="18" s="1"/>
  <c r="M358" i="18"/>
  <c r="M357" i="18" s="1"/>
  <c r="X357" i="18"/>
  <c r="T357" i="18"/>
  <c r="Q357" i="18"/>
  <c r="P357" i="18"/>
  <c r="AB355" i="18"/>
  <c r="AD355" i="18" s="1"/>
  <c r="AA355" i="18"/>
  <c r="Z355" i="18"/>
  <c r="Y355" i="18"/>
  <c r="AC355" i="18" s="1"/>
  <c r="AD354" i="18"/>
  <c r="AB354" i="18"/>
  <c r="AA354" i="18"/>
  <c r="Z354" i="18"/>
  <c r="Y354" i="18"/>
  <c r="AC354" i="18" s="1"/>
  <c r="AE354" i="18" s="1"/>
  <c r="AD353" i="18"/>
  <c r="AB353" i="18"/>
  <c r="AA353" i="18"/>
  <c r="Z353" i="18"/>
  <c r="Y353" i="18"/>
  <c r="AC353" i="18" s="1"/>
  <c r="AE353" i="18" s="1"/>
  <c r="AB352" i="18"/>
  <c r="AD352" i="18" s="1"/>
  <c r="AD351" i="18" s="1"/>
  <c r="AA352" i="18"/>
  <c r="Z352" i="18"/>
  <c r="Y352" i="18"/>
  <c r="Y351" i="18" s="1"/>
  <c r="AA351" i="18"/>
  <c r="X351" i="18"/>
  <c r="W351" i="18"/>
  <c r="W347" i="18" s="1"/>
  <c r="W346" i="18" s="1"/>
  <c r="V351" i="18"/>
  <c r="U351" i="18"/>
  <c r="T351" i="18"/>
  <c r="S351" i="18"/>
  <c r="S347" i="18" s="1"/>
  <c r="S346" i="18" s="1"/>
  <c r="R351" i="18"/>
  <c r="Q351" i="18"/>
  <c r="P351" i="18"/>
  <c r="O351" i="18"/>
  <c r="N351" i="18"/>
  <c r="M351" i="18"/>
  <c r="AD350" i="18"/>
  <c r="AB350" i="18"/>
  <c r="AA350" i="18"/>
  <c r="Z350" i="18"/>
  <c r="Y350" i="18"/>
  <c r="AC350" i="18" s="1"/>
  <c r="AE350" i="18" s="1"/>
  <c r="AD349" i="18"/>
  <c r="AD348" i="18" s="1"/>
  <c r="AD347" i="18" s="1"/>
  <c r="AD346" i="18" s="1"/>
  <c r="AB349" i="18"/>
  <c r="AA349" i="18"/>
  <c r="Z349" i="18"/>
  <c r="Z348" i="18" s="1"/>
  <c r="Y349" i="18"/>
  <c r="Y348" i="18" s="1"/>
  <c r="Y347" i="18" s="1"/>
  <c r="Y346" i="18" s="1"/>
  <c r="AB348" i="18"/>
  <c r="X348" i="18"/>
  <c r="X347" i="18" s="1"/>
  <c r="X346" i="18" s="1"/>
  <c r="X85" i="18" s="1"/>
  <c r="X86" i="18" s="1"/>
  <c r="W348" i="18"/>
  <c r="V348" i="18"/>
  <c r="V347" i="18" s="1"/>
  <c r="V346" i="18" s="1"/>
  <c r="U348" i="18"/>
  <c r="U347" i="18" s="1"/>
  <c r="U346" i="18" s="1"/>
  <c r="T348" i="18"/>
  <c r="T347" i="18" s="1"/>
  <c r="T346" i="18" s="1"/>
  <c r="S348" i="18"/>
  <c r="R348" i="18"/>
  <c r="R347" i="18" s="1"/>
  <c r="R346" i="18" s="1"/>
  <c r="Q348" i="18"/>
  <c r="Q347" i="18" s="1"/>
  <c r="Q346" i="18" s="1"/>
  <c r="P348" i="18"/>
  <c r="P347" i="18" s="1"/>
  <c r="P346" i="18" s="1"/>
  <c r="P85" i="18" s="1"/>
  <c r="P86" i="18" s="1"/>
  <c r="O348" i="18"/>
  <c r="N348" i="18"/>
  <c r="N347" i="18" s="1"/>
  <c r="N346" i="18" s="1"/>
  <c r="M348" i="18"/>
  <c r="M347" i="18" s="1"/>
  <c r="M346" i="18" s="1"/>
  <c r="O347" i="18"/>
  <c r="O346" i="18" s="1"/>
  <c r="AD345" i="18"/>
  <c r="AB345" i="18"/>
  <c r="AA345" i="18"/>
  <c r="Z345" i="18"/>
  <c r="Y345" i="18"/>
  <c r="AC345" i="18" s="1"/>
  <c r="AE345" i="18" s="1"/>
  <c r="AB344" i="18"/>
  <c r="AD344" i="18" s="1"/>
  <c r="AA344" i="18"/>
  <c r="Z344" i="18"/>
  <c r="Y344" i="18"/>
  <c r="AB343" i="18"/>
  <c r="AB342" i="18" s="1"/>
  <c r="AB341" i="18" s="1"/>
  <c r="AA343" i="18"/>
  <c r="AA342" i="18" s="1"/>
  <c r="AA341" i="18" s="1"/>
  <c r="Z343" i="18"/>
  <c r="Y343" i="18"/>
  <c r="AC343" i="18" s="1"/>
  <c r="Z342" i="18"/>
  <c r="Z341" i="18" s="1"/>
  <c r="X342" i="18"/>
  <c r="W342" i="18"/>
  <c r="W341" i="18" s="1"/>
  <c r="V342" i="18"/>
  <c r="U342" i="18"/>
  <c r="T342" i="18"/>
  <c r="S342" i="18"/>
  <c r="S341" i="18" s="1"/>
  <c r="R342" i="18"/>
  <c r="Q342" i="18"/>
  <c r="P342" i="18"/>
  <c r="O342" i="18"/>
  <c r="O341" i="18" s="1"/>
  <c r="O340" i="18" s="1"/>
  <c r="N342" i="18"/>
  <c r="M342" i="18"/>
  <c r="M341" i="18" s="1"/>
  <c r="X341" i="18"/>
  <c r="V341" i="18"/>
  <c r="U341" i="18"/>
  <c r="T341" i="18"/>
  <c r="R341" i="18"/>
  <c r="P341" i="18"/>
  <c r="P72" i="18" s="1"/>
  <c r="N341" i="18"/>
  <c r="AE338" i="18"/>
  <c r="AD338" i="18"/>
  <c r="AC338" i="18"/>
  <c r="AB338" i="18"/>
  <c r="AA338" i="18"/>
  <c r="Z338" i="18"/>
  <c r="Y338" i="18"/>
  <c r="AB332" i="18"/>
  <c r="AD332" i="18" s="1"/>
  <c r="AA332" i="18"/>
  <c r="Z332" i="18"/>
  <c r="Y332" i="18"/>
  <c r="AC332" i="18" s="1"/>
  <c r="AE332" i="18" s="1"/>
  <c r="AB331" i="18"/>
  <c r="AA331" i="18"/>
  <c r="AD331" i="18" s="1"/>
  <c r="Z331" i="18"/>
  <c r="Y331" i="18"/>
  <c r="AC331" i="18" s="1"/>
  <c r="AE331" i="18" s="1"/>
  <c r="AD326" i="18"/>
  <c r="AB326" i="18"/>
  <c r="AA326" i="18"/>
  <c r="Z326" i="18"/>
  <c r="Z324" i="18" s="1"/>
  <c r="Y326" i="18"/>
  <c r="AC326" i="18" s="1"/>
  <c r="AE326" i="18" s="1"/>
  <c r="AB325" i="18"/>
  <c r="AD325" i="18" s="1"/>
  <c r="AD324" i="18" s="1"/>
  <c r="AA325" i="18"/>
  <c r="Z325" i="18"/>
  <c r="Y325" i="18"/>
  <c r="Y324" i="18" s="1"/>
  <c r="AB324" i="18"/>
  <c r="AA324" i="18"/>
  <c r="X324" i="18"/>
  <c r="W324" i="18"/>
  <c r="V324" i="18"/>
  <c r="U324" i="18"/>
  <c r="T324" i="18"/>
  <c r="S324" i="18"/>
  <c r="R324" i="18"/>
  <c r="Q324" i="18"/>
  <c r="P324" i="18"/>
  <c r="O324" i="18"/>
  <c r="N324" i="18"/>
  <c r="M324" i="18"/>
  <c r="AB323" i="18"/>
  <c r="AA323" i="18"/>
  <c r="AD323" i="18" s="1"/>
  <c r="Z323" i="18"/>
  <c r="Y323" i="18"/>
  <c r="AC323" i="18" s="1"/>
  <c r="AE323" i="18" s="1"/>
  <c r="AD322" i="18"/>
  <c r="AB322" i="18"/>
  <c r="AA322" i="18"/>
  <c r="Z322" i="18"/>
  <c r="Z320" i="18" s="1"/>
  <c r="Y322" i="18"/>
  <c r="AC322" i="18" s="1"/>
  <c r="AE322" i="18" s="1"/>
  <c r="AB321" i="18"/>
  <c r="AD321" i="18" s="1"/>
  <c r="AD320" i="18" s="1"/>
  <c r="AA321" i="18"/>
  <c r="Z321" i="18"/>
  <c r="Y321" i="18"/>
  <c r="Y320" i="18" s="1"/>
  <c r="AB320" i="18"/>
  <c r="AA320" i="18"/>
  <c r="X320" i="18"/>
  <c r="W320" i="18"/>
  <c r="V320" i="18"/>
  <c r="U320" i="18"/>
  <c r="T320" i="18"/>
  <c r="S320" i="18"/>
  <c r="R320" i="18"/>
  <c r="Q320" i="18"/>
  <c r="P320" i="18"/>
  <c r="O320" i="18"/>
  <c r="N320" i="18"/>
  <c r="M320" i="18"/>
  <c r="X319" i="18"/>
  <c r="X330" i="18" s="1"/>
  <c r="W319" i="18"/>
  <c r="W330" i="18" s="1"/>
  <c r="V319" i="18"/>
  <c r="AB319" i="18" s="1"/>
  <c r="U319" i="18"/>
  <c r="U330" i="18" s="1"/>
  <c r="T319" i="18"/>
  <c r="T330" i="18" s="1"/>
  <c r="S319" i="18"/>
  <c r="S330" i="18" s="1"/>
  <c r="R319" i="18"/>
  <c r="R330" i="18" s="1"/>
  <c r="Q319" i="18"/>
  <c r="Q330" i="18" s="1"/>
  <c r="P319" i="18"/>
  <c r="P330" i="18" s="1"/>
  <c r="O319" i="18"/>
  <c r="O330" i="18" s="1"/>
  <c r="N319" i="18"/>
  <c r="N330" i="18" s="1"/>
  <c r="M319" i="18"/>
  <c r="M330" i="18" s="1"/>
  <c r="X318" i="18"/>
  <c r="X329" i="18" s="1"/>
  <c r="W318" i="18"/>
  <c r="W329" i="18" s="1"/>
  <c r="V318" i="18"/>
  <c r="V329" i="18" s="1"/>
  <c r="U318" i="18"/>
  <c r="U329" i="18" s="1"/>
  <c r="T318" i="18"/>
  <c r="T329" i="18" s="1"/>
  <c r="S318" i="18"/>
  <c r="AA318" i="18" s="1"/>
  <c r="R318" i="18"/>
  <c r="R329" i="18" s="1"/>
  <c r="Q318" i="18"/>
  <c r="Q329" i="18" s="1"/>
  <c r="P318" i="18"/>
  <c r="P329" i="18" s="1"/>
  <c r="O318" i="18"/>
  <c r="O329" i="18" s="1"/>
  <c r="N318" i="18"/>
  <c r="N329" i="18" s="1"/>
  <c r="M318" i="18"/>
  <c r="M329" i="18" s="1"/>
  <c r="X314" i="18"/>
  <c r="X327" i="18" s="1"/>
  <c r="W314" i="18"/>
  <c r="W327" i="18" s="1"/>
  <c r="V314" i="18"/>
  <c r="V327" i="18" s="1"/>
  <c r="U314" i="18"/>
  <c r="U327" i="18" s="1"/>
  <c r="T314" i="18"/>
  <c r="T327" i="18" s="1"/>
  <c r="S314" i="18"/>
  <c r="S327" i="18" s="1"/>
  <c r="R314" i="18"/>
  <c r="R327" i="18" s="1"/>
  <c r="Q314" i="18"/>
  <c r="Q327" i="18" s="1"/>
  <c r="P314" i="18"/>
  <c r="P327" i="18" s="1"/>
  <c r="O314" i="18"/>
  <c r="O327" i="18" s="1"/>
  <c r="N314" i="18"/>
  <c r="N327" i="18" s="1"/>
  <c r="M314" i="18"/>
  <c r="M327" i="18" s="1"/>
  <c r="AB313" i="18"/>
  <c r="AD313" i="18" s="1"/>
  <c r="AA313" i="18"/>
  <c r="Z313" i="18"/>
  <c r="Y313" i="18"/>
  <c r="AC313" i="18" s="1"/>
  <c r="AB312" i="18"/>
  <c r="AB311" i="18" s="1"/>
  <c r="AA312" i="18"/>
  <c r="Z312" i="18"/>
  <c r="Y312" i="18"/>
  <c r="AC312" i="18" s="1"/>
  <c r="AA311" i="18"/>
  <c r="Z311" i="18"/>
  <c r="X311" i="18"/>
  <c r="W311" i="18"/>
  <c r="V311" i="18"/>
  <c r="U311" i="18"/>
  <c r="T311" i="18"/>
  <c r="S311" i="18"/>
  <c r="R311" i="18"/>
  <c r="Q311" i="18"/>
  <c r="P311" i="18"/>
  <c r="O311" i="18"/>
  <c r="N311" i="18"/>
  <c r="M311" i="18"/>
  <c r="X310" i="18"/>
  <c r="X317" i="18" s="1"/>
  <c r="W310" i="18"/>
  <c r="W317" i="18" s="1"/>
  <c r="V310" i="18"/>
  <c r="V317" i="18" s="1"/>
  <c r="U310" i="18"/>
  <c r="U317" i="18" s="1"/>
  <c r="T310" i="18"/>
  <c r="T317" i="18" s="1"/>
  <c r="S310" i="18"/>
  <c r="AA310" i="18" s="1"/>
  <c r="R310" i="18"/>
  <c r="R317" i="18" s="1"/>
  <c r="Q310" i="18"/>
  <c r="Q317" i="18" s="1"/>
  <c r="P310" i="18"/>
  <c r="P317" i="18" s="1"/>
  <c r="O310" i="18"/>
  <c r="O317" i="18" s="1"/>
  <c r="N310" i="18"/>
  <c r="N317" i="18" s="1"/>
  <c r="M310" i="18"/>
  <c r="M317" i="18" s="1"/>
  <c r="X309" i="18"/>
  <c r="X316" i="18" s="1"/>
  <c r="W309" i="18"/>
  <c r="W316" i="18" s="1"/>
  <c r="V309" i="18"/>
  <c r="V316" i="18" s="1"/>
  <c r="U309" i="18"/>
  <c r="U316" i="18" s="1"/>
  <c r="T309" i="18"/>
  <c r="T316" i="18" s="1"/>
  <c r="S309" i="18"/>
  <c r="S316" i="18" s="1"/>
  <c r="R309" i="18"/>
  <c r="R316" i="18" s="1"/>
  <c r="Q309" i="18"/>
  <c r="Q316" i="18" s="1"/>
  <c r="P309" i="18"/>
  <c r="Z309" i="18" s="1"/>
  <c r="O309" i="18"/>
  <c r="O316" i="18" s="1"/>
  <c r="N309" i="18"/>
  <c r="N316" i="18" s="1"/>
  <c r="M309" i="18"/>
  <c r="M316" i="18" s="1"/>
  <c r="X308" i="18"/>
  <c r="W308" i="18"/>
  <c r="V308" i="18"/>
  <c r="T308" i="18"/>
  <c r="S308" i="18"/>
  <c r="R308" i="18"/>
  <c r="P308" i="18"/>
  <c r="O308" i="18"/>
  <c r="N308" i="18"/>
  <c r="AB303" i="18"/>
  <c r="AA303" i="18"/>
  <c r="Z303" i="18"/>
  <c r="Y303" i="18"/>
  <c r="AC303" i="18" s="1"/>
  <c r="AB302" i="18"/>
  <c r="AA302" i="18"/>
  <c r="Z302" i="18"/>
  <c r="Y302" i="18"/>
  <c r="AC302" i="18" s="1"/>
  <c r="AB293" i="18"/>
  <c r="AD293" i="18" s="1"/>
  <c r="AA293" i="18"/>
  <c r="Z293" i="18"/>
  <c r="Y293" i="18"/>
  <c r="AC293" i="18" s="1"/>
  <c r="AE293" i="18" s="1"/>
  <c r="AB292" i="18"/>
  <c r="AD292" i="18" s="1"/>
  <c r="AA292" i="18"/>
  <c r="Z292" i="18"/>
  <c r="Y292" i="18"/>
  <c r="AC292" i="18" s="1"/>
  <c r="AE292" i="18" s="1"/>
  <c r="AB291" i="18"/>
  <c r="AD291" i="18" s="1"/>
  <c r="AA291" i="18"/>
  <c r="Z291" i="18"/>
  <c r="Y291" i="18"/>
  <c r="AC291" i="18" s="1"/>
  <c r="AE291" i="18" s="1"/>
  <c r="AB290" i="18"/>
  <c r="AD290" i="18" s="1"/>
  <c r="AA290" i="18"/>
  <c r="Z290" i="18"/>
  <c r="Y290" i="18"/>
  <c r="AC290" i="18" s="1"/>
  <c r="AB288" i="18"/>
  <c r="AA288" i="18"/>
  <c r="Z288" i="18"/>
  <c r="Y288" i="18"/>
  <c r="AC288" i="18" s="1"/>
  <c r="AB287" i="18"/>
  <c r="AA287" i="18"/>
  <c r="Z287" i="18"/>
  <c r="Y287" i="18"/>
  <c r="AC287" i="18" s="1"/>
  <c r="AB286" i="18"/>
  <c r="AA286" i="18"/>
  <c r="Z286" i="18"/>
  <c r="Y286" i="18"/>
  <c r="AC286" i="18" s="1"/>
  <c r="AB285" i="18"/>
  <c r="AA285" i="18"/>
  <c r="Z285" i="18"/>
  <c r="Y285" i="18"/>
  <c r="X285" i="18"/>
  <c r="X294" i="18" s="1"/>
  <c r="X289" i="18" s="1"/>
  <c r="W285" i="18"/>
  <c r="W294" i="18" s="1"/>
  <c r="W289" i="18" s="1"/>
  <c r="V285" i="18"/>
  <c r="V294" i="18" s="1"/>
  <c r="U285" i="18"/>
  <c r="U294" i="18" s="1"/>
  <c r="U289" i="18" s="1"/>
  <c r="T285" i="18"/>
  <c r="T294" i="18" s="1"/>
  <c r="T289" i="18" s="1"/>
  <c r="S285" i="18"/>
  <c r="S294" i="18" s="1"/>
  <c r="R285" i="18"/>
  <c r="R294" i="18" s="1"/>
  <c r="R289" i="18" s="1"/>
  <c r="Q285" i="18"/>
  <c r="Q294" i="18" s="1"/>
  <c r="Q289" i="18" s="1"/>
  <c r="P285" i="18"/>
  <c r="P294" i="18" s="1"/>
  <c r="O285" i="18"/>
  <c r="O294" i="18" s="1"/>
  <c r="O289" i="18" s="1"/>
  <c r="N285" i="18"/>
  <c r="N294" i="18" s="1"/>
  <c r="N289" i="18" s="1"/>
  <c r="M285" i="18"/>
  <c r="M294" i="18" s="1"/>
  <c r="X284" i="18"/>
  <c r="W284" i="18"/>
  <c r="V284" i="18"/>
  <c r="U284" i="18"/>
  <c r="T284" i="18"/>
  <c r="S284" i="18"/>
  <c r="R284" i="18"/>
  <c r="Q284" i="18"/>
  <c r="P284" i="18"/>
  <c r="Z284" i="18" s="1"/>
  <c r="O284" i="18"/>
  <c r="N284" i="18"/>
  <c r="M284" i="18"/>
  <c r="W283" i="18"/>
  <c r="W300" i="18" s="1"/>
  <c r="U283" i="18"/>
  <c r="U300" i="18" s="1"/>
  <c r="S283" i="18"/>
  <c r="S300" i="18" s="1"/>
  <c r="Q283" i="18"/>
  <c r="Q300" i="18" s="1"/>
  <c r="O283" i="18"/>
  <c r="O300" i="18" s="1"/>
  <c r="N283" i="18"/>
  <c r="N300" i="18" s="1"/>
  <c r="M283" i="18"/>
  <c r="M300" i="18" s="1"/>
  <c r="X282" i="18"/>
  <c r="X299" i="18" s="1"/>
  <c r="W282" i="18"/>
  <c r="W299" i="18" s="1"/>
  <c r="V282" i="18"/>
  <c r="V299" i="18" s="1"/>
  <c r="U282" i="18"/>
  <c r="U299" i="18" s="1"/>
  <c r="T282" i="18"/>
  <c r="T299" i="18" s="1"/>
  <c r="S282" i="18"/>
  <c r="S299" i="18" s="1"/>
  <c r="R282" i="18"/>
  <c r="R299" i="18" s="1"/>
  <c r="Q282" i="18"/>
  <c r="Q299" i="18" s="1"/>
  <c r="P282" i="18"/>
  <c r="P299" i="18" s="1"/>
  <c r="O282" i="18"/>
  <c r="O299" i="18" s="1"/>
  <c r="N282" i="18"/>
  <c r="N299" i="18" s="1"/>
  <c r="M282" i="18"/>
  <c r="M299" i="18" s="1"/>
  <c r="X281" i="18"/>
  <c r="X298" i="18" s="1"/>
  <c r="W281" i="18"/>
  <c r="W298" i="18" s="1"/>
  <c r="V281" i="18"/>
  <c r="V298" i="18" s="1"/>
  <c r="U281" i="18"/>
  <c r="U298" i="18" s="1"/>
  <c r="T281" i="18"/>
  <c r="T298" i="18" s="1"/>
  <c r="S281" i="18"/>
  <c r="S298" i="18" s="1"/>
  <c r="R281" i="18"/>
  <c r="R298" i="18" s="1"/>
  <c r="Q281" i="18"/>
  <c r="Q298" i="18" s="1"/>
  <c r="P281" i="18"/>
  <c r="P298" i="18" s="1"/>
  <c r="O281" i="18"/>
  <c r="O298" i="18" s="1"/>
  <c r="N281" i="18"/>
  <c r="N298" i="18" s="1"/>
  <c r="M281" i="18"/>
  <c r="M298" i="18" s="1"/>
  <c r="X280" i="18"/>
  <c r="X297" i="18" s="1"/>
  <c r="W280" i="18"/>
  <c r="W297" i="18" s="1"/>
  <c r="V280" i="18"/>
  <c r="V297" i="18" s="1"/>
  <c r="U280" i="18"/>
  <c r="U297" i="18" s="1"/>
  <c r="T280" i="18"/>
  <c r="T297" i="18" s="1"/>
  <c r="S280" i="18"/>
  <c r="S297" i="18" s="1"/>
  <c r="R280" i="18"/>
  <c r="R297" i="18" s="1"/>
  <c r="Q280" i="18"/>
  <c r="Q297" i="18" s="1"/>
  <c r="P280" i="18"/>
  <c r="P297" i="18" s="1"/>
  <c r="O280" i="18"/>
  <c r="O297" i="18" s="1"/>
  <c r="N280" i="18"/>
  <c r="N297" i="18" s="1"/>
  <c r="M280" i="18"/>
  <c r="M297" i="18" s="1"/>
  <c r="U273" i="18"/>
  <c r="U295" i="18" s="1"/>
  <c r="S273" i="18"/>
  <c r="S295" i="18" s="1"/>
  <c r="Q273" i="18"/>
  <c r="Q295" i="18" s="1"/>
  <c r="AB272" i="18"/>
  <c r="AA272" i="18"/>
  <c r="Z272" i="18"/>
  <c r="Y272" i="18"/>
  <c r="AC272" i="18" s="1"/>
  <c r="AB270" i="18"/>
  <c r="AA270" i="18"/>
  <c r="Z270" i="18"/>
  <c r="Y270" i="18"/>
  <c r="AC270" i="18" s="1"/>
  <c r="AB268" i="18"/>
  <c r="AA268" i="18"/>
  <c r="Z268" i="18"/>
  <c r="Y268" i="18"/>
  <c r="AC268" i="18" s="1"/>
  <c r="X266" i="18"/>
  <c r="X279" i="18" s="1"/>
  <c r="W266" i="18"/>
  <c r="W279" i="18" s="1"/>
  <c r="V266" i="18"/>
  <c r="V279" i="18" s="1"/>
  <c r="U266" i="18"/>
  <c r="U279" i="18" s="1"/>
  <c r="T266" i="18"/>
  <c r="T279" i="18" s="1"/>
  <c r="S266" i="18"/>
  <c r="AA266" i="18" s="1"/>
  <c r="R266" i="18"/>
  <c r="R279" i="18" s="1"/>
  <c r="Q266" i="18"/>
  <c r="Q279" i="18" s="1"/>
  <c r="P266" i="18"/>
  <c r="P279" i="18" s="1"/>
  <c r="O266" i="18"/>
  <c r="O279" i="18" s="1"/>
  <c r="N266" i="18"/>
  <c r="N279" i="18" s="1"/>
  <c r="M266" i="18"/>
  <c r="Y266" i="18" s="1"/>
  <c r="X265" i="18"/>
  <c r="X261" i="18" s="1"/>
  <c r="V265" i="18"/>
  <c r="U265" i="18"/>
  <c r="T265" i="18"/>
  <c r="R265" i="18"/>
  <c r="Q265" i="18"/>
  <c r="P265" i="18"/>
  <c r="N265" i="18"/>
  <c r="M265" i="18"/>
  <c r="X264" i="18"/>
  <c r="X277" i="18" s="1"/>
  <c r="W264" i="18"/>
  <c r="W277" i="18" s="1"/>
  <c r="V264" i="18"/>
  <c r="V277" i="18" s="1"/>
  <c r="U264" i="18"/>
  <c r="U277" i="18" s="1"/>
  <c r="T264" i="18"/>
  <c r="T277" i="18" s="1"/>
  <c r="S264" i="18"/>
  <c r="AA264" i="18" s="1"/>
  <c r="R264" i="18"/>
  <c r="R277" i="18" s="1"/>
  <c r="Q264" i="18"/>
  <c r="Q277" i="18" s="1"/>
  <c r="P264" i="18"/>
  <c r="P277" i="18" s="1"/>
  <c r="O264" i="18"/>
  <c r="O277" i="18" s="1"/>
  <c r="N264" i="18"/>
  <c r="N277" i="18" s="1"/>
  <c r="M264" i="18"/>
  <c r="Y264" i="18" s="1"/>
  <c r="X263" i="18"/>
  <c r="W263" i="18"/>
  <c r="T263" i="18"/>
  <c r="S263" i="18"/>
  <c r="P263" i="18"/>
  <c r="O263" i="18"/>
  <c r="X262" i="18"/>
  <c r="X275" i="18" s="1"/>
  <c r="W262" i="18"/>
  <c r="W275" i="18" s="1"/>
  <c r="V262" i="18"/>
  <c r="V275" i="18" s="1"/>
  <c r="U262" i="18"/>
  <c r="U275" i="18" s="1"/>
  <c r="T262" i="18"/>
  <c r="T275" i="18" s="1"/>
  <c r="S262" i="18"/>
  <c r="AA262" i="18" s="1"/>
  <c r="R262" i="18"/>
  <c r="R275" i="18" s="1"/>
  <c r="Q262" i="18"/>
  <c r="Q275" i="18" s="1"/>
  <c r="P262" i="18"/>
  <c r="P275" i="18" s="1"/>
  <c r="O262" i="18"/>
  <c r="O275" i="18" s="1"/>
  <c r="N262" i="18"/>
  <c r="N275" i="18" s="1"/>
  <c r="M262" i="18"/>
  <c r="Y262" i="18" s="1"/>
  <c r="T261" i="18"/>
  <c r="AB256" i="18"/>
  <c r="AA256" i="18"/>
  <c r="AD256" i="18" s="1"/>
  <c r="Z256" i="18"/>
  <c r="Y256" i="18"/>
  <c r="AC256" i="18" s="1"/>
  <c r="AE256" i="18" s="1"/>
  <c r="AB255" i="18"/>
  <c r="AD255" i="18" s="1"/>
  <c r="AA255" i="18"/>
  <c r="Z255" i="18"/>
  <c r="Y255" i="18"/>
  <c r="AC255" i="18" s="1"/>
  <c r="AE255" i="18" s="1"/>
  <c r="AB252" i="18"/>
  <c r="AD252" i="18" s="1"/>
  <c r="AA252" i="18"/>
  <c r="Z252" i="18"/>
  <c r="Y252" i="18"/>
  <c r="AC252" i="18" s="1"/>
  <c r="AE252" i="18" s="1"/>
  <c r="AB251" i="18"/>
  <c r="AD251" i="18" s="1"/>
  <c r="AA251" i="18"/>
  <c r="Z251" i="18"/>
  <c r="Y251" i="18"/>
  <c r="AC251" i="18" s="1"/>
  <c r="AE251" i="18" s="1"/>
  <c r="AB250" i="18"/>
  <c r="AD250" i="18" s="1"/>
  <c r="AD249" i="18" s="1"/>
  <c r="AA250" i="18"/>
  <c r="Z250" i="18"/>
  <c r="Y250" i="18"/>
  <c r="AC250" i="18" s="1"/>
  <c r="AB249" i="18"/>
  <c r="AA249" i="18"/>
  <c r="Z249" i="18"/>
  <c r="Y249" i="18"/>
  <c r="X249" i="18"/>
  <c r="W249" i="18"/>
  <c r="V249" i="18"/>
  <c r="U249" i="18"/>
  <c r="T249" i="18"/>
  <c r="S249" i="18"/>
  <c r="R249" i="18"/>
  <c r="Q249" i="18"/>
  <c r="P249" i="18"/>
  <c r="O249" i="18"/>
  <c r="N249" i="18"/>
  <c r="M249" i="18"/>
  <c r="X248" i="18"/>
  <c r="W248" i="18"/>
  <c r="V248" i="18"/>
  <c r="AB248" i="18" s="1"/>
  <c r="U248" i="18"/>
  <c r="T248" i="18"/>
  <c r="S248" i="18"/>
  <c r="AA248" i="18" s="1"/>
  <c r="AA238" i="18" s="1"/>
  <c r="R248" i="18"/>
  <c r="Q248" i="18"/>
  <c r="P248" i="18"/>
  <c r="Z248" i="18" s="1"/>
  <c r="Z238" i="18" s="1"/>
  <c r="O248" i="18"/>
  <c r="N248" i="18"/>
  <c r="M248" i="18"/>
  <c r="Y248" i="18" s="1"/>
  <c r="AB247" i="18"/>
  <c r="AD247" i="18" s="1"/>
  <c r="AD243" i="18" s="1"/>
  <c r="AA247" i="18"/>
  <c r="Z247" i="18"/>
  <c r="Y247" i="18"/>
  <c r="AC247" i="18" s="1"/>
  <c r="AB246" i="18"/>
  <c r="AD246" i="18" s="1"/>
  <c r="AD242" i="18" s="1"/>
  <c r="AA246" i="18"/>
  <c r="Z246" i="18"/>
  <c r="Y246" i="18"/>
  <c r="AC246" i="18" s="1"/>
  <c r="AB245" i="18"/>
  <c r="AD245" i="18" s="1"/>
  <c r="AA245" i="18"/>
  <c r="Z245" i="18"/>
  <c r="Y245" i="18"/>
  <c r="AC245" i="18" s="1"/>
  <c r="AB244" i="18"/>
  <c r="AD244" i="18" s="1"/>
  <c r="AA244" i="18"/>
  <c r="Z244" i="18"/>
  <c r="Y244" i="18"/>
  <c r="AC244" i="18" s="1"/>
  <c r="X243" i="18"/>
  <c r="W243" i="18"/>
  <c r="V243" i="18"/>
  <c r="U243" i="18"/>
  <c r="T243" i="18"/>
  <c r="S243" i="18"/>
  <c r="R243" i="18"/>
  <c r="Q243" i="18"/>
  <c r="P243" i="18"/>
  <c r="O243" i="18"/>
  <c r="N243" i="18"/>
  <c r="M243" i="18"/>
  <c r="X242" i="18"/>
  <c r="W242" i="18"/>
  <c r="V242" i="18"/>
  <c r="U242" i="18"/>
  <c r="T242" i="18"/>
  <c r="S242" i="18"/>
  <c r="R242" i="18"/>
  <c r="Q242" i="18"/>
  <c r="P242" i="18"/>
  <c r="O242" i="18"/>
  <c r="N242" i="18"/>
  <c r="M242" i="18"/>
  <c r="X241" i="18"/>
  <c r="W241" i="18"/>
  <c r="V241" i="18"/>
  <c r="U241" i="18"/>
  <c r="T241" i="18"/>
  <c r="S241" i="18"/>
  <c r="R241" i="18"/>
  <c r="Q241" i="18"/>
  <c r="P241" i="18"/>
  <c r="O241" i="18"/>
  <c r="N241" i="18"/>
  <c r="M241" i="18"/>
  <c r="X240" i="18"/>
  <c r="W240" i="18"/>
  <c r="V240" i="18"/>
  <c r="U240" i="18"/>
  <c r="T240" i="18"/>
  <c r="S240" i="18"/>
  <c r="R240" i="18"/>
  <c r="Q240" i="18"/>
  <c r="P240" i="18"/>
  <c r="O240" i="18"/>
  <c r="N240" i="18"/>
  <c r="M240" i="18"/>
  <c r="X238" i="18"/>
  <c r="X253" i="18" s="1"/>
  <c r="W238" i="18"/>
  <c r="W253" i="18" s="1"/>
  <c r="V238" i="18"/>
  <c r="V239" i="18" s="1"/>
  <c r="U238" i="18"/>
  <c r="U239" i="18" s="1"/>
  <c r="T238" i="18"/>
  <c r="T253" i="18" s="1"/>
  <c r="S238" i="18"/>
  <c r="S253" i="18" s="1"/>
  <c r="R238" i="18"/>
  <c r="R239" i="18" s="1"/>
  <c r="Q238" i="18"/>
  <c r="Q239" i="18" s="1"/>
  <c r="P238" i="18"/>
  <c r="P253" i="18" s="1"/>
  <c r="O238" i="18"/>
  <c r="O253" i="18" s="1"/>
  <c r="N238" i="18"/>
  <c r="N239" i="18" s="1"/>
  <c r="M238" i="18"/>
  <c r="M239" i="18" s="1"/>
  <c r="AB237" i="18"/>
  <c r="AA237" i="18"/>
  <c r="AD237" i="18" s="1"/>
  <c r="Z237" i="18"/>
  <c r="Y237" i="18"/>
  <c r="AC237" i="18" s="1"/>
  <c r="AE237" i="18" s="1"/>
  <c r="AD236" i="18"/>
  <c r="AB236" i="18"/>
  <c r="AA236" i="18"/>
  <c r="Z236" i="18"/>
  <c r="Y236" i="18"/>
  <c r="AC236" i="18" s="1"/>
  <c r="AE236" i="18" s="1"/>
  <c r="AB235" i="18"/>
  <c r="AD235" i="18" s="1"/>
  <c r="AA235" i="18"/>
  <c r="Z235" i="18"/>
  <c r="Y235" i="18"/>
  <c r="AC235" i="18" s="1"/>
  <c r="AE235" i="18" s="1"/>
  <c r="AB234" i="18"/>
  <c r="AB233" i="18" s="1"/>
  <c r="AA234" i="18"/>
  <c r="Z234" i="18"/>
  <c r="Y234" i="18"/>
  <c r="AC234" i="18" s="1"/>
  <c r="AA233" i="18"/>
  <c r="Z233" i="18"/>
  <c r="Y233" i="18"/>
  <c r="X233" i="18"/>
  <c r="W233" i="18"/>
  <c r="V233" i="18"/>
  <c r="U233" i="18"/>
  <c r="T233" i="18"/>
  <c r="S233" i="18"/>
  <c r="R233" i="18"/>
  <c r="Q233" i="18"/>
  <c r="P233" i="18"/>
  <c r="O233" i="18"/>
  <c r="N233" i="18"/>
  <c r="M233" i="18"/>
  <c r="AD232" i="18"/>
  <c r="AB232" i="18"/>
  <c r="AB243" i="18" s="1"/>
  <c r="AA232" i="18"/>
  <c r="AA243" i="18" s="1"/>
  <c r="Z232" i="18"/>
  <c r="Z243" i="18" s="1"/>
  <c r="Y232" i="18"/>
  <c r="Y243" i="18" s="1"/>
  <c r="AB231" i="18"/>
  <c r="AD231" i="18" s="1"/>
  <c r="AA231" i="18"/>
  <c r="AA242" i="18" s="1"/>
  <c r="Z231" i="18"/>
  <c r="Z242" i="18" s="1"/>
  <c r="Y231" i="18"/>
  <c r="Y242" i="18" s="1"/>
  <c r="AB230" i="18"/>
  <c r="AB241" i="18" s="1"/>
  <c r="AA230" i="18"/>
  <c r="AA241" i="18" s="1"/>
  <c r="Z230" i="18"/>
  <c r="Z241" i="18" s="1"/>
  <c r="Y230" i="18"/>
  <c r="AC230" i="18" s="1"/>
  <c r="AB229" i="18"/>
  <c r="AB240" i="18" s="1"/>
  <c r="AA229" i="18"/>
  <c r="AA240" i="18" s="1"/>
  <c r="Z229" i="18"/>
  <c r="Z240" i="18" s="1"/>
  <c r="Y229" i="18"/>
  <c r="Y240" i="18" s="1"/>
  <c r="AB228" i="18"/>
  <c r="Z228" i="18"/>
  <c r="Y228" i="18"/>
  <c r="X228" i="18"/>
  <c r="W228" i="18"/>
  <c r="V228" i="18"/>
  <c r="U228" i="18"/>
  <c r="T228" i="18"/>
  <c r="S228" i="18"/>
  <c r="R228" i="18"/>
  <c r="Q228" i="18"/>
  <c r="P228" i="18"/>
  <c r="O228" i="18"/>
  <c r="N228" i="18"/>
  <c r="M228" i="18"/>
  <c r="AB223" i="18"/>
  <c r="AA223" i="18"/>
  <c r="Z223" i="18"/>
  <c r="Y223" i="18"/>
  <c r="AC223" i="18" s="1"/>
  <c r="AB222" i="18"/>
  <c r="AA222" i="18"/>
  <c r="Z222" i="18"/>
  <c r="Y222" i="18"/>
  <c r="AC222" i="18" s="1"/>
  <c r="AB219" i="18"/>
  <c r="AD219" i="18" s="1"/>
  <c r="AA219" i="18"/>
  <c r="Z219" i="18"/>
  <c r="Y219" i="18"/>
  <c r="AC219" i="18" s="1"/>
  <c r="AB218" i="18"/>
  <c r="AD218" i="18" s="1"/>
  <c r="AA218" i="18"/>
  <c r="Z218" i="18"/>
  <c r="Y218" i="18"/>
  <c r="AC218" i="18" s="1"/>
  <c r="AB217" i="18"/>
  <c r="AD217" i="18" s="1"/>
  <c r="AD216" i="18" s="1"/>
  <c r="AA217" i="18"/>
  <c r="Z217" i="18"/>
  <c r="Y217" i="18"/>
  <c r="AC217" i="18" s="1"/>
  <c r="AB216" i="18"/>
  <c r="AA216" i="18"/>
  <c r="Z216" i="18"/>
  <c r="Y216" i="18"/>
  <c r="X216" i="18"/>
  <c r="W216" i="18"/>
  <c r="V216" i="18"/>
  <c r="U216" i="18"/>
  <c r="T216" i="18"/>
  <c r="S216" i="18"/>
  <c r="R216" i="18"/>
  <c r="Q216" i="18"/>
  <c r="P216" i="18"/>
  <c r="O216" i="18"/>
  <c r="N216" i="18"/>
  <c r="M216" i="18"/>
  <c r="X215" i="18"/>
  <c r="W215" i="18"/>
  <c r="V215" i="18"/>
  <c r="AB215" i="18" s="1"/>
  <c r="U215" i="18"/>
  <c r="T215" i="18"/>
  <c r="S215" i="18"/>
  <c r="AA215" i="18" s="1"/>
  <c r="R215" i="18"/>
  <c r="Q215" i="18"/>
  <c r="P215" i="18"/>
  <c r="Z215" i="18" s="1"/>
  <c r="O215" i="18"/>
  <c r="N215" i="18"/>
  <c r="M215" i="18"/>
  <c r="Y215" i="18" s="1"/>
  <c r="X214" i="18"/>
  <c r="W214" i="18"/>
  <c r="V214" i="18"/>
  <c r="AB214" i="18" s="1"/>
  <c r="U214" i="18"/>
  <c r="T214" i="18"/>
  <c r="S214" i="18"/>
  <c r="AA214" i="18" s="1"/>
  <c r="R214" i="18"/>
  <c r="Q214" i="18"/>
  <c r="O214" i="18"/>
  <c r="N214" i="18"/>
  <c r="M214" i="18"/>
  <c r="Y214" i="18" s="1"/>
  <c r="X213" i="18"/>
  <c r="W213" i="18"/>
  <c r="U213" i="18"/>
  <c r="T213" i="18"/>
  <c r="S213" i="18"/>
  <c r="AA213" i="18" s="1"/>
  <c r="R213" i="18"/>
  <c r="Q213" i="18"/>
  <c r="P213" i="18"/>
  <c r="Z213" i="18" s="1"/>
  <c r="O213" i="18"/>
  <c r="N213" i="18"/>
  <c r="M213" i="18"/>
  <c r="Y213" i="18" s="1"/>
  <c r="W212" i="18"/>
  <c r="S212" i="18"/>
  <c r="R212" i="18"/>
  <c r="W211" i="18"/>
  <c r="S211" i="18"/>
  <c r="R211" i="18"/>
  <c r="O211" i="18"/>
  <c r="N211" i="18"/>
  <c r="U210" i="18"/>
  <c r="S210" i="18"/>
  <c r="R210" i="18"/>
  <c r="Q210" i="18"/>
  <c r="M210" i="18"/>
  <c r="X208" i="18"/>
  <c r="W208" i="18"/>
  <c r="V208" i="18"/>
  <c r="AB208" i="18" s="1"/>
  <c r="U208" i="18"/>
  <c r="T208" i="18"/>
  <c r="S208" i="18"/>
  <c r="R208" i="18"/>
  <c r="Q208" i="18"/>
  <c r="P208" i="18"/>
  <c r="O208" i="18"/>
  <c r="N208" i="18"/>
  <c r="M208" i="18"/>
  <c r="Y208" i="18" s="1"/>
  <c r="X207" i="18"/>
  <c r="W207" i="18"/>
  <c r="V207" i="18"/>
  <c r="AB207" i="18" s="1"/>
  <c r="U207" i="18"/>
  <c r="T207" i="18"/>
  <c r="S207" i="18"/>
  <c r="R207" i="18"/>
  <c r="Q207" i="18"/>
  <c r="P207" i="18"/>
  <c r="O207" i="18"/>
  <c r="N207" i="18"/>
  <c r="M207" i="18"/>
  <c r="Y207" i="18" s="1"/>
  <c r="X206" i="18"/>
  <c r="W206" i="18"/>
  <c r="V206" i="18"/>
  <c r="AB206" i="18" s="1"/>
  <c r="U206" i="18"/>
  <c r="T206" i="18"/>
  <c r="S206" i="18"/>
  <c r="R206" i="18"/>
  <c r="Q206" i="18"/>
  <c r="P206" i="18"/>
  <c r="O206" i="18"/>
  <c r="N206" i="18"/>
  <c r="M206" i="18"/>
  <c r="Y206" i="18" s="1"/>
  <c r="X205" i="18"/>
  <c r="W205" i="18"/>
  <c r="V205" i="18"/>
  <c r="AB205" i="18" s="1"/>
  <c r="U205" i="18"/>
  <c r="T205" i="18"/>
  <c r="S205" i="18"/>
  <c r="R205" i="18"/>
  <c r="Q205" i="18"/>
  <c r="P205" i="18"/>
  <c r="O205" i="18"/>
  <c r="N205" i="18"/>
  <c r="M205" i="18"/>
  <c r="Y205" i="18" s="1"/>
  <c r="X204" i="18"/>
  <c r="W204" i="18"/>
  <c r="V204" i="18"/>
  <c r="AB204" i="18" s="1"/>
  <c r="U204" i="18"/>
  <c r="T204" i="18"/>
  <c r="S204" i="18"/>
  <c r="R204" i="18"/>
  <c r="Q204" i="18"/>
  <c r="P204" i="18"/>
  <c r="O204" i="18"/>
  <c r="N204" i="18"/>
  <c r="M204" i="18"/>
  <c r="Y204" i="18" s="1"/>
  <c r="X203" i="18"/>
  <c r="W203" i="18"/>
  <c r="V203" i="18"/>
  <c r="AB203" i="18" s="1"/>
  <c r="U203" i="18"/>
  <c r="T203" i="18"/>
  <c r="S203" i="18"/>
  <c r="R203" i="18"/>
  <c r="Q203" i="18"/>
  <c r="P203" i="18"/>
  <c r="O203" i="18"/>
  <c r="N203" i="18"/>
  <c r="M203" i="18"/>
  <c r="Y203" i="18" s="1"/>
  <c r="X202" i="18"/>
  <c r="W202" i="18"/>
  <c r="V202" i="18"/>
  <c r="AB202" i="18" s="1"/>
  <c r="U202" i="18"/>
  <c r="T202" i="18"/>
  <c r="S202" i="18"/>
  <c r="R202" i="18"/>
  <c r="Q202" i="18"/>
  <c r="P202" i="18"/>
  <c r="O202" i="18"/>
  <c r="N202" i="18"/>
  <c r="M202" i="18"/>
  <c r="Y202" i="18" s="1"/>
  <c r="AB185" i="18"/>
  <c r="AA185" i="18"/>
  <c r="Z185" i="18"/>
  <c r="Y185" i="18"/>
  <c r="AB184" i="18"/>
  <c r="AA184" i="18"/>
  <c r="Z184" i="18"/>
  <c r="Y184" i="18"/>
  <c r="AB183" i="18"/>
  <c r="AA183" i="18"/>
  <c r="Z183" i="18"/>
  <c r="Y183" i="18"/>
  <c r="AB182" i="18"/>
  <c r="AA182" i="18"/>
  <c r="Z182" i="18"/>
  <c r="Y182" i="18"/>
  <c r="AB181" i="18"/>
  <c r="AA181" i="18"/>
  <c r="Z181" i="18"/>
  <c r="Y181" i="18"/>
  <c r="AB180" i="18"/>
  <c r="AA180" i="18"/>
  <c r="Z180" i="18"/>
  <c r="Y180" i="18"/>
  <c r="X179" i="18"/>
  <c r="W179" i="18"/>
  <c r="V179" i="18"/>
  <c r="AB179" i="18" s="1"/>
  <c r="U179" i="18"/>
  <c r="T179" i="18"/>
  <c r="S179" i="18"/>
  <c r="AA179" i="18" s="1"/>
  <c r="R179" i="18"/>
  <c r="Q179" i="18"/>
  <c r="P179" i="18"/>
  <c r="O179" i="18"/>
  <c r="N179" i="18"/>
  <c r="M179" i="18"/>
  <c r="AB178" i="18"/>
  <c r="AD178" i="18" s="1"/>
  <c r="AA178" i="18"/>
  <c r="Z178" i="18"/>
  <c r="Y178" i="18"/>
  <c r="AB177" i="18"/>
  <c r="AD177" i="18" s="1"/>
  <c r="AA177" i="18"/>
  <c r="Z177" i="18"/>
  <c r="Y177" i="18"/>
  <c r="AB176" i="18"/>
  <c r="AD176" i="18" s="1"/>
  <c r="AA176" i="18"/>
  <c r="Z176" i="18"/>
  <c r="Y176" i="18"/>
  <c r="AB175" i="18"/>
  <c r="AD175" i="18" s="1"/>
  <c r="AA175" i="18"/>
  <c r="Z175" i="18"/>
  <c r="Y175" i="18"/>
  <c r="AB174" i="18"/>
  <c r="AD174" i="18" s="1"/>
  <c r="AA174" i="18"/>
  <c r="Z174" i="18"/>
  <c r="Y174" i="18"/>
  <c r="AB173" i="18"/>
  <c r="AD173" i="18" s="1"/>
  <c r="AA173" i="18"/>
  <c r="Z173" i="18"/>
  <c r="Y173" i="18"/>
  <c r="X172" i="18"/>
  <c r="W172" i="18"/>
  <c r="V172" i="18"/>
  <c r="AB172" i="18" s="1"/>
  <c r="U172" i="18"/>
  <c r="T172" i="18"/>
  <c r="S172" i="18"/>
  <c r="R172" i="18"/>
  <c r="Q172" i="18"/>
  <c r="P172" i="18"/>
  <c r="O172" i="18"/>
  <c r="N172" i="18"/>
  <c r="M172" i="18"/>
  <c r="X171" i="18"/>
  <c r="W171" i="18"/>
  <c r="V171" i="18"/>
  <c r="U171" i="18"/>
  <c r="T171" i="18"/>
  <c r="S171" i="18"/>
  <c r="R171" i="18"/>
  <c r="Q171" i="18"/>
  <c r="P171" i="18"/>
  <c r="O171" i="18"/>
  <c r="N171" i="18"/>
  <c r="M171" i="18"/>
  <c r="X170" i="18"/>
  <c r="X201" i="18" s="1"/>
  <c r="W170" i="18"/>
  <c r="W201" i="18" s="1"/>
  <c r="V170" i="18"/>
  <c r="V201" i="18" s="1"/>
  <c r="U170" i="18"/>
  <c r="U201" i="18" s="1"/>
  <c r="T170" i="18"/>
  <c r="T201" i="18" s="1"/>
  <c r="S170" i="18"/>
  <c r="R170" i="18"/>
  <c r="R201" i="18" s="1"/>
  <c r="Q170" i="18"/>
  <c r="Q201" i="18" s="1"/>
  <c r="P170" i="18"/>
  <c r="O170" i="18"/>
  <c r="O201" i="18" s="1"/>
  <c r="N170" i="18"/>
  <c r="N201" i="18" s="1"/>
  <c r="M170" i="18"/>
  <c r="M201" i="18" s="1"/>
  <c r="X169" i="18"/>
  <c r="X200" i="18" s="1"/>
  <c r="W169" i="18"/>
  <c r="W200" i="18" s="1"/>
  <c r="V169" i="18"/>
  <c r="U169" i="18"/>
  <c r="U200" i="18" s="1"/>
  <c r="T169" i="18"/>
  <c r="T200" i="18" s="1"/>
  <c r="S169" i="18"/>
  <c r="S200" i="18" s="1"/>
  <c r="R169" i="18"/>
  <c r="R200" i="18" s="1"/>
  <c r="Q169" i="18"/>
  <c r="Q200" i="18" s="1"/>
  <c r="P169" i="18"/>
  <c r="O169" i="18"/>
  <c r="O200" i="18" s="1"/>
  <c r="N169" i="18"/>
  <c r="N200" i="18" s="1"/>
  <c r="M169" i="18"/>
  <c r="M200" i="18" s="1"/>
  <c r="X168" i="18"/>
  <c r="X199" i="18" s="1"/>
  <c r="W168" i="18"/>
  <c r="W199" i="18" s="1"/>
  <c r="V168" i="18"/>
  <c r="U168" i="18"/>
  <c r="U199" i="18" s="1"/>
  <c r="T168" i="18"/>
  <c r="T199" i="18" s="1"/>
  <c r="S168" i="18"/>
  <c r="S199" i="18" s="1"/>
  <c r="R168" i="18"/>
  <c r="R199" i="18" s="1"/>
  <c r="Q168" i="18"/>
  <c r="Q199" i="18" s="1"/>
  <c r="P168" i="18"/>
  <c r="P199" i="18" s="1"/>
  <c r="O168" i="18"/>
  <c r="O199" i="18" s="1"/>
  <c r="N168" i="18"/>
  <c r="N199" i="18" s="1"/>
  <c r="M168" i="18"/>
  <c r="Y168" i="18" s="1"/>
  <c r="X167" i="18"/>
  <c r="W167" i="18"/>
  <c r="W198" i="18" s="1"/>
  <c r="V167" i="18"/>
  <c r="U167" i="18"/>
  <c r="T167" i="18"/>
  <c r="S167" i="18"/>
  <c r="R167" i="18"/>
  <c r="Q167" i="18"/>
  <c r="P167" i="18"/>
  <c r="O167" i="18"/>
  <c r="N167" i="18"/>
  <c r="M167" i="18"/>
  <c r="X166" i="18"/>
  <c r="W166" i="18"/>
  <c r="V166" i="18"/>
  <c r="U166" i="18"/>
  <c r="T166" i="18"/>
  <c r="S166" i="18"/>
  <c r="R166" i="18"/>
  <c r="Q166" i="18"/>
  <c r="P166" i="18"/>
  <c r="O166" i="18"/>
  <c r="O197" i="18" s="1"/>
  <c r="N166" i="18"/>
  <c r="M166" i="18"/>
  <c r="X165" i="18"/>
  <c r="W165" i="18"/>
  <c r="V165" i="18"/>
  <c r="U165" i="18"/>
  <c r="T165" i="18"/>
  <c r="S165" i="18"/>
  <c r="S196" i="18" s="1"/>
  <c r="R165" i="18"/>
  <c r="R196" i="18" s="1"/>
  <c r="Q165" i="18"/>
  <c r="P165" i="18"/>
  <c r="O165" i="18"/>
  <c r="N165" i="18"/>
  <c r="M165" i="18"/>
  <c r="X164" i="18"/>
  <c r="W164" i="18"/>
  <c r="V164" i="18"/>
  <c r="U164" i="18"/>
  <c r="T164" i="18"/>
  <c r="S164" i="18"/>
  <c r="R164" i="18"/>
  <c r="Q164" i="18"/>
  <c r="P164" i="18"/>
  <c r="O164" i="18"/>
  <c r="N164" i="18"/>
  <c r="M164" i="18"/>
  <c r="Y164" i="18" s="1"/>
  <c r="X163" i="18"/>
  <c r="X194" i="18" s="1"/>
  <c r="W163" i="18"/>
  <c r="W194" i="18" s="1"/>
  <c r="V163" i="18"/>
  <c r="U163" i="18"/>
  <c r="T163" i="18"/>
  <c r="T194" i="18" s="1"/>
  <c r="S163" i="18"/>
  <c r="S194" i="18" s="1"/>
  <c r="R163" i="18"/>
  <c r="Q163" i="18"/>
  <c r="P163" i="18"/>
  <c r="O163" i="18"/>
  <c r="O194" i="18" s="1"/>
  <c r="N163" i="18"/>
  <c r="M163" i="18"/>
  <c r="X162" i="18"/>
  <c r="X193" i="18" s="1"/>
  <c r="W162" i="18"/>
  <c r="W193" i="18" s="1"/>
  <c r="V162" i="18"/>
  <c r="U162" i="18"/>
  <c r="T162" i="18"/>
  <c r="T193" i="18" s="1"/>
  <c r="S162" i="18"/>
  <c r="R162" i="18"/>
  <c r="Q162" i="18"/>
  <c r="P162" i="18"/>
  <c r="O162" i="18"/>
  <c r="O193" i="18" s="1"/>
  <c r="N162" i="18"/>
  <c r="M162" i="18"/>
  <c r="X161" i="18"/>
  <c r="X192" i="18" s="1"/>
  <c r="W161" i="18"/>
  <c r="W192" i="18" s="1"/>
  <c r="V161" i="18"/>
  <c r="U161" i="18"/>
  <c r="T161" i="18"/>
  <c r="T192" i="18" s="1"/>
  <c r="S161" i="18"/>
  <c r="S192" i="18" s="1"/>
  <c r="R161" i="18"/>
  <c r="Q161" i="18"/>
  <c r="P161" i="18"/>
  <c r="P192" i="18" s="1"/>
  <c r="O161" i="18"/>
  <c r="O192" i="18" s="1"/>
  <c r="N161" i="18"/>
  <c r="M161" i="18"/>
  <c r="X160" i="18"/>
  <c r="X191" i="18" s="1"/>
  <c r="W160" i="18"/>
  <c r="W191" i="18" s="1"/>
  <c r="V160" i="18"/>
  <c r="U160" i="18"/>
  <c r="T160" i="18"/>
  <c r="T191" i="18" s="1"/>
  <c r="S160" i="18"/>
  <c r="S191" i="18" s="1"/>
  <c r="R160" i="18"/>
  <c r="Q160" i="18"/>
  <c r="P160" i="18"/>
  <c r="P191" i="18" s="1"/>
  <c r="O160" i="18"/>
  <c r="O191" i="18" s="1"/>
  <c r="N160" i="18"/>
  <c r="M160" i="18"/>
  <c r="X159" i="18"/>
  <c r="X190" i="18" s="1"/>
  <c r="W159" i="18"/>
  <c r="W190" i="18" s="1"/>
  <c r="V159" i="18"/>
  <c r="U159" i="18"/>
  <c r="T159" i="18"/>
  <c r="T190" i="18" s="1"/>
  <c r="S159" i="18"/>
  <c r="S190" i="18" s="1"/>
  <c r="R159" i="18"/>
  <c r="Q159" i="18"/>
  <c r="P159" i="18"/>
  <c r="O159" i="18"/>
  <c r="O190" i="18" s="1"/>
  <c r="N159" i="18"/>
  <c r="M159" i="18"/>
  <c r="X158" i="18"/>
  <c r="X189" i="18" s="1"/>
  <c r="W158" i="18"/>
  <c r="W189" i="18" s="1"/>
  <c r="V158" i="18"/>
  <c r="U158" i="18"/>
  <c r="T158" i="18"/>
  <c r="T189" i="18" s="1"/>
  <c r="S158" i="18"/>
  <c r="R158" i="18"/>
  <c r="Q158" i="18"/>
  <c r="P158" i="18"/>
  <c r="O158" i="18"/>
  <c r="O189" i="18" s="1"/>
  <c r="N158" i="18"/>
  <c r="M158" i="18"/>
  <c r="X157" i="18"/>
  <c r="X188" i="18" s="1"/>
  <c r="W157" i="18"/>
  <c r="W188" i="18" s="1"/>
  <c r="V157" i="18"/>
  <c r="U157" i="18"/>
  <c r="T157" i="18"/>
  <c r="T188" i="18" s="1"/>
  <c r="S157" i="18"/>
  <c r="S188" i="18" s="1"/>
  <c r="R157" i="18"/>
  <c r="Q157" i="18"/>
  <c r="P157" i="18"/>
  <c r="P188" i="18" s="1"/>
  <c r="O157" i="18"/>
  <c r="O188" i="18" s="1"/>
  <c r="N157" i="18"/>
  <c r="M157" i="18"/>
  <c r="X156" i="18"/>
  <c r="W156" i="18"/>
  <c r="V156" i="18"/>
  <c r="U156" i="18"/>
  <c r="T156" i="18"/>
  <c r="S156" i="18"/>
  <c r="R156" i="18"/>
  <c r="Q156" i="18"/>
  <c r="P156" i="18"/>
  <c r="O156" i="18"/>
  <c r="N156" i="18"/>
  <c r="M156" i="18"/>
  <c r="AB151" i="18"/>
  <c r="AA151" i="18"/>
  <c r="Z151" i="18"/>
  <c r="Y151" i="18"/>
  <c r="AC151" i="18" s="1"/>
  <c r="AB150" i="18"/>
  <c r="AD150" i="18" s="1"/>
  <c r="AA150" i="18"/>
  <c r="Z150" i="18"/>
  <c r="Y150" i="18"/>
  <c r="AB147" i="18"/>
  <c r="AA147" i="18"/>
  <c r="Z147" i="18"/>
  <c r="Y147" i="18"/>
  <c r="AB146" i="18"/>
  <c r="AA146" i="18"/>
  <c r="Z146" i="18"/>
  <c r="Y146" i="18"/>
  <c r="AB145" i="18"/>
  <c r="AA145" i="18"/>
  <c r="Z145" i="18"/>
  <c r="Y145" i="18"/>
  <c r="AB144" i="18"/>
  <c r="AA144" i="18"/>
  <c r="Z144" i="18"/>
  <c r="Y144" i="18"/>
  <c r="X144" i="18"/>
  <c r="W144" i="18"/>
  <c r="V144" i="18"/>
  <c r="U144" i="18"/>
  <c r="T144" i="18"/>
  <c r="S144" i="18"/>
  <c r="R144" i="18"/>
  <c r="Q144" i="18"/>
  <c r="P144" i="18"/>
  <c r="O144" i="18"/>
  <c r="N144" i="18"/>
  <c r="M144" i="18"/>
  <c r="X143" i="18"/>
  <c r="W143" i="18"/>
  <c r="V143" i="18"/>
  <c r="AB143" i="18" s="1"/>
  <c r="U143" i="18"/>
  <c r="T143" i="18"/>
  <c r="S143" i="18"/>
  <c r="AA143" i="18" s="1"/>
  <c r="R143" i="18"/>
  <c r="Q143" i="18"/>
  <c r="P143" i="18"/>
  <c r="Z143" i="18" s="1"/>
  <c r="O143" i="18"/>
  <c r="N143" i="18"/>
  <c r="M143" i="18"/>
  <c r="Y143" i="18" s="1"/>
  <c r="X142" i="18"/>
  <c r="W142" i="18"/>
  <c r="V142" i="18"/>
  <c r="AB142" i="18" s="1"/>
  <c r="U142" i="18"/>
  <c r="T142" i="18"/>
  <c r="S142" i="18"/>
  <c r="AA142" i="18" s="1"/>
  <c r="R142" i="18"/>
  <c r="Q142" i="18"/>
  <c r="P142" i="18"/>
  <c r="Z142" i="18" s="1"/>
  <c r="O142" i="18"/>
  <c r="N142" i="18"/>
  <c r="M142" i="18"/>
  <c r="Y142" i="18" s="1"/>
  <c r="X140" i="18"/>
  <c r="V140" i="18"/>
  <c r="U140" i="18"/>
  <c r="T140" i="18"/>
  <c r="R140" i="18"/>
  <c r="Q140" i="18"/>
  <c r="P140" i="18"/>
  <c r="N140" i="18"/>
  <c r="M140" i="18"/>
  <c r="X130" i="18"/>
  <c r="W130" i="18"/>
  <c r="V130" i="18"/>
  <c r="AB130" i="18" s="1"/>
  <c r="AD130" i="18" s="1"/>
  <c r="U130" i="18"/>
  <c r="T130" i="18"/>
  <c r="S130" i="18"/>
  <c r="AA130" i="18" s="1"/>
  <c r="R130" i="18"/>
  <c r="Z130" i="18" s="1"/>
  <c r="Q130" i="18"/>
  <c r="P130" i="18"/>
  <c r="O130" i="18"/>
  <c r="N130" i="18"/>
  <c r="M130" i="18"/>
  <c r="Y130" i="18" s="1"/>
  <c r="V129" i="18"/>
  <c r="U129" i="18"/>
  <c r="R129" i="18"/>
  <c r="Q129" i="18"/>
  <c r="N129" i="18"/>
  <c r="M129" i="18"/>
  <c r="X128" i="18"/>
  <c r="U128" i="18"/>
  <c r="T128" i="18"/>
  <c r="Q128" i="18"/>
  <c r="P128" i="18"/>
  <c r="M128" i="18"/>
  <c r="X127" i="18"/>
  <c r="V127" i="18"/>
  <c r="T127" i="18"/>
  <c r="P127" i="18"/>
  <c r="N127" i="18"/>
  <c r="AB125" i="18"/>
  <c r="AA125" i="18"/>
  <c r="Z125" i="18"/>
  <c r="Y125" i="18"/>
  <c r="AB121" i="18"/>
  <c r="AA121" i="18"/>
  <c r="Z121" i="18"/>
  <c r="Y121" i="18"/>
  <c r="AC121" i="18" s="1"/>
  <c r="AB120" i="18"/>
  <c r="AA120" i="18"/>
  <c r="Z120" i="18"/>
  <c r="Y120" i="18"/>
  <c r="AC120" i="18" s="1"/>
  <c r="X116" i="18"/>
  <c r="X139" i="18" s="1"/>
  <c r="W116" i="18"/>
  <c r="W139" i="18" s="1"/>
  <c r="V116" i="18"/>
  <c r="V139" i="18" s="1"/>
  <c r="U116" i="18"/>
  <c r="U139" i="18" s="1"/>
  <c r="T116" i="18"/>
  <c r="T139" i="18" s="1"/>
  <c r="S116" i="18"/>
  <c r="S139" i="18" s="1"/>
  <c r="R116" i="18"/>
  <c r="R139" i="18" s="1"/>
  <c r="Q116" i="18"/>
  <c r="Q139" i="18" s="1"/>
  <c r="P116" i="18"/>
  <c r="P139" i="18" s="1"/>
  <c r="O116" i="18"/>
  <c r="O139" i="18" s="1"/>
  <c r="N116" i="18"/>
  <c r="N139" i="18" s="1"/>
  <c r="M116" i="18"/>
  <c r="M139" i="18" s="1"/>
  <c r="X115" i="18"/>
  <c r="X138" i="18" s="1"/>
  <c r="W115" i="18"/>
  <c r="W132" i="18" s="1"/>
  <c r="V115" i="18"/>
  <c r="V132" i="18" s="1"/>
  <c r="U115" i="18"/>
  <c r="U138" i="18" s="1"/>
  <c r="T115" i="18"/>
  <c r="T138" i="18" s="1"/>
  <c r="S115" i="18"/>
  <c r="S132" i="18" s="1"/>
  <c r="R115" i="18"/>
  <c r="Z115" i="18" s="1"/>
  <c r="Z138" i="18" s="1"/>
  <c r="Q115" i="18"/>
  <c r="Q138" i="18" s="1"/>
  <c r="P115" i="18"/>
  <c r="P138" i="18" s="1"/>
  <c r="O115" i="18"/>
  <c r="O132" i="18" s="1"/>
  <c r="N115" i="18"/>
  <c r="N132" i="18" s="1"/>
  <c r="M115" i="18"/>
  <c r="M138" i="18" s="1"/>
  <c r="X114" i="18"/>
  <c r="X112" i="18" s="1"/>
  <c r="V114" i="18"/>
  <c r="R114" i="18"/>
  <c r="Q114" i="18"/>
  <c r="Q119" i="18" s="1"/>
  <c r="N114" i="18"/>
  <c r="X113" i="18"/>
  <c r="W113" i="18"/>
  <c r="V113" i="18"/>
  <c r="U113" i="18"/>
  <c r="T113" i="18"/>
  <c r="S113" i="18"/>
  <c r="R113" i="18"/>
  <c r="Q113" i="18"/>
  <c r="P113" i="18"/>
  <c r="O113" i="18"/>
  <c r="N113" i="18"/>
  <c r="M113" i="18"/>
  <c r="AB107" i="18"/>
  <c r="AA107" i="18"/>
  <c r="Z107" i="18"/>
  <c r="Y107" i="18"/>
  <c r="AB106" i="18"/>
  <c r="AD106" i="18" s="1"/>
  <c r="AA106" i="18"/>
  <c r="Z106" i="18"/>
  <c r="Y106" i="18"/>
  <c r="AC106" i="18" s="1"/>
  <c r="AB103" i="18"/>
  <c r="AD103" i="18" s="1"/>
  <c r="AA103" i="18"/>
  <c r="Z103" i="18"/>
  <c r="Y103" i="18"/>
  <c r="AC103" i="18" s="1"/>
  <c r="AB102" i="18"/>
  <c r="AD102" i="18" s="1"/>
  <c r="AA102" i="18"/>
  <c r="Z102" i="18"/>
  <c r="Y102" i="18"/>
  <c r="AC102" i="18" s="1"/>
  <c r="AB101" i="18"/>
  <c r="AA101" i="18"/>
  <c r="Z101" i="18"/>
  <c r="Y101" i="18"/>
  <c r="AC101" i="18" s="1"/>
  <c r="Z100" i="18"/>
  <c r="X100" i="18"/>
  <c r="W100" i="18"/>
  <c r="V100" i="18"/>
  <c r="U100" i="18"/>
  <c r="T100" i="18"/>
  <c r="S100" i="18"/>
  <c r="R100" i="18"/>
  <c r="Q100" i="18"/>
  <c r="P100" i="18"/>
  <c r="O100" i="18"/>
  <c r="N100" i="18"/>
  <c r="M100" i="18"/>
  <c r="X99" i="18"/>
  <c r="AB99" i="18" s="1"/>
  <c r="W99" i="18"/>
  <c r="V99" i="18"/>
  <c r="U99" i="18"/>
  <c r="T99" i="18"/>
  <c r="S99" i="18"/>
  <c r="AA99" i="18" s="1"/>
  <c r="R99" i="18"/>
  <c r="Q99" i="18"/>
  <c r="P99" i="18"/>
  <c r="Z99" i="18" s="1"/>
  <c r="O99" i="18"/>
  <c r="N99" i="18"/>
  <c r="M99" i="18"/>
  <c r="Y99" i="18" s="1"/>
  <c r="X97" i="18"/>
  <c r="W97" i="18"/>
  <c r="T97" i="18"/>
  <c r="Q97" i="18"/>
  <c r="P97" i="18"/>
  <c r="X91" i="18"/>
  <c r="AB91" i="18" s="1"/>
  <c r="W91" i="18"/>
  <c r="V91" i="18"/>
  <c r="U91" i="18"/>
  <c r="T91" i="18"/>
  <c r="S91" i="18"/>
  <c r="AA91" i="18" s="1"/>
  <c r="R91" i="18"/>
  <c r="Q91" i="18"/>
  <c r="P91" i="18"/>
  <c r="Z91" i="18" s="1"/>
  <c r="O91" i="18"/>
  <c r="N91" i="18"/>
  <c r="M91" i="18"/>
  <c r="Y91" i="18" s="1"/>
  <c r="X89" i="18"/>
  <c r="W89" i="18"/>
  <c r="V89" i="18"/>
  <c r="AB89" i="18" s="1"/>
  <c r="U89" i="18"/>
  <c r="T89" i="18"/>
  <c r="S89" i="18"/>
  <c r="AA89" i="18" s="1"/>
  <c r="R89" i="18"/>
  <c r="Q89" i="18"/>
  <c r="P89" i="18"/>
  <c r="Z89" i="18" s="1"/>
  <c r="O89" i="18"/>
  <c r="N89" i="18"/>
  <c r="M89" i="18"/>
  <c r="Y89" i="18" s="1"/>
  <c r="V88" i="18"/>
  <c r="U88" i="18"/>
  <c r="R88" i="18"/>
  <c r="Q88" i="18"/>
  <c r="N88" i="18"/>
  <c r="M88" i="18"/>
  <c r="X87" i="18"/>
  <c r="U87" i="18"/>
  <c r="T87" i="18"/>
  <c r="P87" i="18"/>
  <c r="M87" i="18"/>
  <c r="AB84" i="18"/>
  <c r="AA84" i="18"/>
  <c r="Z84" i="18"/>
  <c r="Y84" i="18"/>
  <c r="AC84" i="18" s="1"/>
  <c r="X82" i="18"/>
  <c r="AB82" i="18" s="1"/>
  <c r="AD82" i="18" s="1"/>
  <c r="W82" i="18"/>
  <c r="V82" i="18"/>
  <c r="U82" i="18"/>
  <c r="T82" i="18"/>
  <c r="S82" i="18"/>
  <c r="AA82" i="18" s="1"/>
  <c r="R82" i="18"/>
  <c r="Q82" i="18"/>
  <c r="P82" i="18"/>
  <c r="Z82" i="18" s="1"/>
  <c r="O82" i="18"/>
  <c r="N82" i="18"/>
  <c r="M82" i="18"/>
  <c r="Y82" i="18" s="1"/>
  <c r="X81" i="18"/>
  <c r="X80" i="18" s="1"/>
  <c r="T81" i="18"/>
  <c r="T80" i="18" s="1"/>
  <c r="P81" i="18"/>
  <c r="AB78" i="18"/>
  <c r="AA78" i="18"/>
  <c r="Z78" i="18"/>
  <c r="Y78" i="18"/>
  <c r="AC78" i="18" s="1"/>
  <c r="X74" i="18"/>
  <c r="W74" i="18"/>
  <c r="W96" i="18" s="1"/>
  <c r="V74" i="18"/>
  <c r="V96" i="18" s="1"/>
  <c r="U74" i="18"/>
  <c r="U96" i="18" s="1"/>
  <c r="T74" i="18"/>
  <c r="S74" i="18"/>
  <c r="AA74" i="18" s="1"/>
  <c r="R74" i="18"/>
  <c r="R96" i="18" s="1"/>
  <c r="Q74" i="18"/>
  <c r="Q96" i="18" s="1"/>
  <c r="P74" i="18"/>
  <c r="O74" i="18"/>
  <c r="O96" i="18" s="1"/>
  <c r="N74" i="18"/>
  <c r="N96" i="18" s="1"/>
  <c r="M74" i="18"/>
  <c r="M96" i="18" s="1"/>
  <c r="X72" i="18"/>
  <c r="W72" i="18"/>
  <c r="V72" i="18"/>
  <c r="T72" i="18"/>
  <c r="S72" i="18"/>
  <c r="R72" i="18"/>
  <c r="O72" i="18"/>
  <c r="N72" i="18"/>
  <c r="AE70" i="18"/>
  <c r="AD70" i="18"/>
  <c r="AC70" i="18"/>
  <c r="AB70" i="18"/>
  <c r="AA70" i="18"/>
  <c r="Z70" i="18"/>
  <c r="Y70" i="18"/>
  <c r="AD64" i="18"/>
  <c r="AB64" i="18"/>
  <c r="AA64" i="18"/>
  <c r="Z64" i="18"/>
  <c r="Y64" i="18"/>
  <c r="AC64" i="18" s="1"/>
  <c r="AE64" i="18" s="1"/>
  <c r="AB63" i="18"/>
  <c r="AD63" i="18" s="1"/>
  <c r="AA63" i="18"/>
  <c r="Z63" i="18"/>
  <c r="Y63" i="18"/>
  <c r="AC63" i="18" s="1"/>
  <c r="AE63" i="18" s="1"/>
  <c r="AB62" i="18"/>
  <c r="AD62" i="18" s="1"/>
  <c r="AA62" i="18"/>
  <c r="Z62" i="18"/>
  <c r="Y62" i="18"/>
  <c r="AC62" i="18" s="1"/>
  <c r="AE62" i="18" s="1"/>
  <c r="AB59" i="18"/>
  <c r="AD59" i="18" s="1"/>
  <c r="AA59" i="18"/>
  <c r="Z59" i="18"/>
  <c r="Y59" i="18"/>
  <c r="AC59" i="18" s="1"/>
  <c r="AE59" i="18" s="1"/>
  <c r="AB58" i="18"/>
  <c r="AD58" i="18" s="1"/>
  <c r="AA58" i="18"/>
  <c r="Z58" i="18"/>
  <c r="Y58" i="18"/>
  <c r="AC58" i="18" s="1"/>
  <c r="AE58" i="18" s="1"/>
  <c r="AB57" i="18"/>
  <c r="AA57" i="18"/>
  <c r="AD57" i="18" s="1"/>
  <c r="Z57" i="18"/>
  <c r="Y57" i="18"/>
  <c r="AC57" i="18" s="1"/>
  <c r="AE57" i="18" s="1"/>
  <c r="Q52" i="18"/>
  <c r="M52" i="18"/>
  <c r="AD48" i="18"/>
  <c r="AB48" i="18"/>
  <c r="AA48" i="18"/>
  <c r="Z48" i="18"/>
  <c r="Y48" i="18"/>
  <c r="AB47" i="18"/>
  <c r="AD47" i="18" s="1"/>
  <c r="AA47" i="18"/>
  <c r="Z47" i="18"/>
  <c r="Y47" i="18"/>
  <c r="AB46" i="18"/>
  <c r="AD46" i="18" s="1"/>
  <c r="AA46" i="18"/>
  <c r="Z46" i="18"/>
  <c r="Y46" i="18"/>
  <c r="AB45" i="18"/>
  <c r="AA45" i="18"/>
  <c r="Z45" i="18"/>
  <c r="Y45" i="18"/>
  <c r="AB44" i="18"/>
  <c r="AD44" i="18" s="1"/>
  <c r="AA44" i="18"/>
  <c r="Z44" i="18"/>
  <c r="Y44" i="18"/>
  <c r="AB43" i="18"/>
  <c r="AA43" i="18"/>
  <c r="Z43" i="18"/>
  <c r="Y43" i="18"/>
  <c r="AB42" i="18"/>
  <c r="X42" i="18"/>
  <c r="W42" i="18"/>
  <c r="V42" i="18"/>
  <c r="U42" i="18"/>
  <c r="T42" i="18"/>
  <c r="S42" i="18"/>
  <c r="R42" i="18"/>
  <c r="Q42" i="18"/>
  <c r="P42" i="18"/>
  <c r="O42" i="18"/>
  <c r="N42" i="18"/>
  <c r="M42" i="18"/>
  <c r="AB41" i="18"/>
  <c r="AA41" i="18"/>
  <c r="AD41" i="18" s="1"/>
  <c r="Z41" i="18"/>
  <c r="Y41" i="18"/>
  <c r="AC41" i="18" s="1"/>
  <c r="AB40" i="18"/>
  <c r="AD40" i="18" s="1"/>
  <c r="AA40" i="18"/>
  <c r="Z40" i="18"/>
  <c r="Y40" i="18"/>
  <c r="AC40" i="18" s="1"/>
  <c r="AB39" i="18"/>
  <c r="AD39" i="18" s="1"/>
  <c r="AA39" i="18"/>
  <c r="Z39" i="18"/>
  <c r="Y39" i="18"/>
  <c r="Y38" i="18" s="1"/>
  <c r="X38" i="18"/>
  <c r="X53" i="18" s="1"/>
  <c r="W38" i="18"/>
  <c r="W53" i="18" s="1"/>
  <c r="V38" i="18"/>
  <c r="V53" i="18" s="1"/>
  <c r="U38" i="18"/>
  <c r="U53" i="18" s="1"/>
  <c r="T38" i="18"/>
  <c r="T53" i="18" s="1"/>
  <c r="S38" i="18"/>
  <c r="S53" i="18" s="1"/>
  <c r="R38" i="18"/>
  <c r="R53" i="18" s="1"/>
  <c r="Q38" i="18"/>
  <c r="Q53" i="18" s="1"/>
  <c r="P38" i="18"/>
  <c r="P53" i="18" s="1"/>
  <c r="O38" i="18"/>
  <c r="O53" i="18" s="1"/>
  <c r="N38" i="18"/>
  <c r="N53" i="18" s="1"/>
  <c r="M38" i="18"/>
  <c r="M53" i="18" s="1"/>
  <c r="AB37" i="18"/>
  <c r="AA37" i="18"/>
  <c r="AD37" i="18" s="1"/>
  <c r="Z37" i="18"/>
  <c r="Y37" i="18"/>
  <c r="AC37" i="18" s="1"/>
  <c r="AE37" i="18" s="1"/>
  <c r="AB36" i="18"/>
  <c r="AD36" i="18" s="1"/>
  <c r="AA36" i="18"/>
  <c r="Z36" i="18"/>
  <c r="Z34" i="18" s="1"/>
  <c r="Y36" i="18"/>
  <c r="AB35" i="18"/>
  <c r="AD35" i="18" s="1"/>
  <c r="AA35" i="18"/>
  <c r="Z35" i="18"/>
  <c r="Y35" i="18"/>
  <c r="AB34" i="18"/>
  <c r="X34" i="18"/>
  <c r="W34" i="18"/>
  <c r="V34" i="18"/>
  <c r="U34" i="18"/>
  <c r="T34" i="18"/>
  <c r="S34" i="18"/>
  <c r="R34" i="18"/>
  <c r="Q34" i="18"/>
  <c r="P34" i="18"/>
  <c r="O34" i="18"/>
  <c r="N34" i="18"/>
  <c r="M34" i="18"/>
  <c r="AD25" i="18"/>
  <c r="AB25" i="18"/>
  <c r="AA25" i="18"/>
  <c r="Z25" i="18"/>
  <c r="Y25" i="18"/>
  <c r="AC25" i="18" s="1"/>
  <c r="AE25" i="18" s="1"/>
  <c r="AB24" i="18"/>
  <c r="AD24" i="18" s="1"/>
  <c r="AA24" i="18"/>
  <c r="Z24" i="18"/>
  <c r="Y24" i="18"/>
  <c r="AC24" i="18" s="1"/>
  <c r="X23" i="18"/>
  <c r="AB23" i="18" s="1"/>
  <c r="W23" i="18"/>
  <c r="V23" i="18"/>
  <c r="U23" i="18"/>
  <c r="T23" i="18"/>
  <c r="S23" i="18"/>
  <c r="R23" i="18"/>
  <c r="Q23" i="18"/>
  <c r="P23" i="18"/>
  <c r="O23" i="18"/>
  <c r="N23" i="18"/>
  <c r="M23" i="18"/>
  <c r="Y23" i="18" s="1"/>
  <c r="X20" i="18"/>
  <c r="W20" i="18"/>
  <c r="W61" i="18" s="1"/>
  <c r="W65" i="18" s="1"/>
  <c r="V20" i="18"/>
  <c r="V61" i="18" s="1"/>
  <c r="V65" i="18" s="1"/>
  <c r="U20" i="18"/>
  <c r="U61" i="18" s="1"/>
  <c r="U65" i="18" s="1"/>
  <c r="T20" i="18"/>
  <c r="T61" i="18" s="1"/>
  <c r="T65" i="18" s="1"/>
  <c r="S20" i="18"/>
  <c r="R20" i="18"/>
  <c r="R61" i="18" s="1"/>
  <c r="R65" i="18" s="1"/>
  <c r="Q61" i="18"/>
  <c r="Q65" i="18" s="1"/>
  <c r="P20" i="18"/>
  <c r="P61" i="18" s="1"/>
  <c r="P65" i="18" s="1"/>
  <c r="O20" i="18"/>
  <c r="O61" i="18" s="1"/>
  <c r="O65" i="18" s="1"/>
  <c r="N20" i="18"/>
  <c r="N61" i="18" s="1"/>
  <c r="N65" i="18" s="1"/>
  <c r="M20" i="18"/>
  <c r="M61" i="18" s="1"/>
  <c r="M65" i="18" s="1"/>
  <c r="X19" i="18"/>
  <c r="X56" i="18" s="1"/>
  <c r="X60" i="18" s="1"/>
  <c r="W19" i="18"/>
  <c r="W56" i="18" s="1"/>
  <c r="W60" i="18" s="1"/>
  <c r="V19" i="18"/>
  <c r="V56" i="18" s="1"/>
  <c r="V60" i="18" s="1"/>
  <c r="U19" i="18"/>
  <c r="U56" i="18" s="1"/>
  <c r="U60" i="18" s="1"/>
  <c r="T19" i="18"/>
  <c r="T56" i="18" s="1"/>
  <c r="T60" i="18" s="1"/>
  <c r="S19" i="18"/>
  <c r="R19" i="18"/>
  <c r="R56" i="18" s="1"/>
  <c r="R60" i="18" s="1"/>
  <c r="Q19" i="18"/>
  <c r="Q56" i="18" s="1"/>
  <c r="Q60" i="18" s="1"/>
  <c r="P19" i="18"/>
  <c r="P56" i="18" s="1"/>
  <c r="P60" i="18" s="1"/>
  <c r="O19" i="18"/>
  <c r="O56" i="18" s="1"/>
  <c r="O60" i="18" s="1"/>
  <c r="N19" i="18"/>
  <c r="N56" i="18" s="1"/>
  <c r="N60" i="18" s="1"/>
  <c r="M19" i="18"/>
  <c r="M56" i="18" s="1"/>
  <c r="M60" i="18" s="1"/>
  <c r="X16" i="18"/>
  <c r="W16" i="18"/>
  <c r="V16" i="18"/>
  <c r="U16" i="18"/>
  <c r="T16" i="18"/>
  <c r="S16" i="18"/>
  <c r="R16" i="18"/>
  <c r="Q16" i="18"/>
  <c r="P16" i="18"/>
  <c r="O16" i="18"/>
  <c r="N16" i="18"/>
  <c r="M16" i="18"/>
  <c r="X15" i="18"/>
  <c r="W15" i="18"/>
  <c r="V15" i="18"/>
  <c r="U15" i="18"/>
  <c r="T15" i="18"/>
  <c r="S15" i="18"/>
  <c r="R15" i="18"/>
  <c r="Q15" i="18"/>
  <c r="P15" i="18"/>
  <c r="O15" i="18"/>
  <c r="N15" i="18"/>
  <c r="M15" i="18"/>
  <c r="X14" i="18"/>
  <c r="W14" i="18"/>
  <c r="W12" i="18" s="1"/>
  <c r="V14" i="18"/>
  <c r="V12" i="18" s="1"/>
  <c r="U14" i="18"/>
  <c r="U12" i="18" s="1"/>
  <c r="T14" i="18"/>
  <c r="S14" i="18"/>
  <c r="R14" i="18"/>
  <c r="R12" i="18" s="1"/>
  <c r="Q14" i="18"/>
  <c r="Q12" i="18" s="1"/>
  <c r="P14" i="18"/>
  <c r="O14" i="18"/>
  <c r="O12" i="18" s="1"/>
  <c r="N14" i="18"/>
  <c r="N12" i="18" s="1"/>
  <c r="M14" i="18"/>
  <c r="M12" i="18" s="1"/>
  <c r="M7" i="18"/>
  <c r="AC120" i="11"/>
  <c r="AD120" i="11" s="1"/>
  <c r="AA120" i="11"/>
  <c r="Z120" i="11"/>
  <c r="Y120" i="11"/>
  <c r="AB120" i="11" s="1"/>
  <c r="X120" i="11"/>
  <c r="AC119" i="11"/>
  <c r="AD119" i="11" s="1"/>
  <c r="AB119" i="11"/>
  <c r="AA119" i="11"/>
  <c r="Z119" i="11"/>
  <c r="Y119" i="11"/>
  <c r="X119" i="11"/>
  <c r="AB118" i="11"/>
  <c r="AA118" i="11"/>
  <c r="AC118" i="11" s="1"/>
  <c r="AD118" i="11" s="1"/>
  <c r="Z118" i="11"/>
  <c r="Y118" i="11"/>
  <c r="X118" i="11"/>
  <c r="AD117" i="11"/>
  <c r="AA117" i="11"/>
  <c r="AC117" i="11" s="1"/>
  <c r="Z117" i="11"/>
  <c r="Y117" i="11"/>
  <c r="AB117" i="11" s="1"/>
  <c r="X117" i="11"/>
  <c r="AC116" i="11"/>
  <c r="AD116" i="11" s="1"/>
  <c r="AA116" i="11"/>
  <c r="Z116" i="11"/>
  <c r="Y116" i="11"/>
  <c r="AB116" i="11" s="1"/>
  <c r="X116" i="11"/>
  <c r="AC115" i="11"/>
  <c r="AD115" i="11" s="1"/>
  <c r="AB115" i="11"/>
  <c r="AA115" i="11"/>
  <c r="Z115" i="11"/>
  <c r="Y115" i="11"/>
  <c r="X115" i="11"/>
  <c r="X114" i="11" s="1"/>
  <c r="AA114" i="11"/>
  <c r="W114" i="11"/>
  <c r="V114" i="11"/>
  <c r="U114" i="11"/>
  <c r="T114" i="11"/>
  <c r="S114" i="11"/>
  <c r="R114" i="11"/>
  <c r="Q114" i="11"/>
  <c r="P114" i="11"/>
  <c r="O114" i="11"/>
  <c r="N114" i="11"/>
  <c r="M114" i="11"/>
  <c r="L114" i="11"/>
  <c r="AA111" i="11"/>
  <c r="AC111" i="11" s="1"/>
  <c r="AD111" i="11" s="1"/>
  <c r="Z111" i="11"/>
  <c r="Y111" i="11"/>
  <c r="AB111" i="11" s="1"/>
  <c r="X111" i="11"/>
  <c r="AC110" i="11"/>
  <c r="AD110" i="11" s="1"/>
  <c r="AA110" i="11"/>
  <c r="Z110" i="11"/>
  <c r="Y110" i="11"/>
  <c r="AB110" i="11" s="1"/>
  <c r="X110" i="11"/>
  <c r="AC109" i="11"/>
  <c r="AD109" i="11" s="1"/>
  <c r="AA109" i="11"/>
  <c r="Z109" i="11"/>
  <c r="Y109" i="11"/>
  <c r="AB109" i="11" s="1"/>
  <c r="X109" i="11"/>
  <c r="X105" i="11" s="1"/>
  <c r="AA108" i="11"/>
  <c r="AC108" i="11" s="1"/>
  <c r="AD108" i="11" s="1"/>
  <c r="Z108" i="11"/>
  <c r="Y108" i="11"/>
  <c r="AB108" i="11" s="1"/>
  <c r="X108" i="11"/>
  <c r="AD107" i="11"/>
  <c r="AA107" i="11"/>
  <c r="AC107" i="11" s="1"/>
  <c r="Z107" i="11"/>
  <c r="Y107" i="11"/>
  <c r="AB107" i="11" s="1"/>
  <c r="X107" i="11"/>
  <c r="AA106" i="11"/>
  <c r="AC106" i="11" s="1"/>
  <c r="Z106" i="11"/>
  <c r="Y106" i="11"/>
  <c r="X106" i="11"/>
  <c r="W105" i="11"/>
  <c r="V105" i="11"/>
  <c r="U105" i="11"/>
  <c r="T105" i="11"/>
  <c r="S105" i="11"/>
  <c r="R105" i="11"/>
  <c r="Q105" i="11"/>
  <c r="P105" i="11"/>
  <c r="O105" i="11"/>
  <c r="N105" i="11"/>
  <c r="M105" i="11"/>
  <c r="L105" i="11"/>
  <c r="AB102" i="11"/>
  <c r="AA102" i="11"/>
  <c r="AC102" i="11" s="1"/>
  <c r="AD102" i="11" s="1"/>
  <c r="Z102" i="11"/>
  <c r="Y102" i="11"/>
  <c r="X102" i="11"/>
  <c r="AA101" i="11"/>
  <c r="AC101" i="11" s="1"/>
  <c r="AD101" i="11" s="1"/>
  <c r="Z101" i="11"/>
  <c r="Y101" i="11"/>
  <c r="AB101" i="11" s="1"/>
  <c r="X101" i="11"/>
  <c r="AC100" i="11"/>
  <c r="AD100" i="11" s="1"/>
  <c r="AA100" i="11"/>
  <c r="Z100" i="11"/>
  <c r="Y100" i="11"/>
  <c r="AB100" i="11" s="1"/>
  <c r="X100" i="11"/>
  <c r="AC99" i="11"/>
  <c r="AD99" i="11" s="1"/>
  <c r="AB99" i="11"/>
  <c r="AA99" i="11"/>
  <c r="Z99" i="11"/>
  <c r="Y99" i="11"/>
  <c r="X99" i="11"/>
  <c r="AB98" i="11"/>
  <c r="AA98" i="11"/>
  <c r="AC98" i="11" s="1"/>
  <c r="AD98" i="11" s="1"/>
  <c r="Z98" i="11"/>
  <c r="Y98" i="11"/>
  <c r="X98" i="11"/>
  <c r="X96" i="11" s="1"/>
  <c r="AD97" i="11"/>
  <c r="AA97" i="11"/>
  <c r="AC97" i="11" s="1"/>
  <c r="Z97" i="11"/>
  <c r="Z96" i="11" s="1"/>
  <c r="Y97" i="11"/>
  <c r="AB97" i="11" s="1"/>
  <c r="AB96" i="11" s="1"/>
  <c r="X97" i="11"/>
  <c r="Y96" i="11"/>
  <c r="W96" i="11"/>
  <c r="V96" i="11"/>
  <c r="U96" i="11"/>
  <c r="T96" i="11"/>
  <c r="S96" i="11"/>
  <c r="R96" i="11"/>
  <c r="Q96" i="11"/>
  <c r="P96" i="11"/>
  <c r="O96" i="11"/>
  <c r="N96" i="11"/>
  <c r="M96" i="11"/>
  <c r="L96" i="11"/>
  <c r="AA79" i="11"/>
  <c r="AC79" i="11" s="1"/>
  <c r="Z79" i="11"/>
  <c r="Y79" i="11"/>
  <c r="X79" i="11"/>
  <c r="AB79" i="11" s="1"/>
  <c r="AD79" i="11" s="1"/>
  <c r="AA78" i="11"/>
  <c r="Z78" i="11"/>
  <c r="Y78" i="11"/>
  <c r="X78" i="11"/>
  <c r="AB78" i="11" s="1"/>
  <c r="AA75" i="11"/>
  <c r="AC75" i="11" s="1"/>
  <c r="Z75" i="11"/>
  <c r="Y75" i="11"/>
  <c r="X75" i="11"/>
  <c r="AB75" i="11" s="1"/>
  <c r="AA74" i="11"/>
  <c r="AC74" i="11" s="1"/>
  <c r="Z74" i="11"/>
  <c r="Y74" i="11"/>
  <c r="X74" i="11"/>
  <c r="AB74" i="11" s="1"/>
  <c r="AD74" i="11" s="1"/>
  <c r="AC73" i="11"/>
  <c r="AC72" i="11" s="1"/>
  <c r="AA73" i="11"/>
  <c r="Z73" i="11"/>
  <c r="Z72" i="11" s="1"/>
  <c r="Y73" i="11"/>
  <c r="Y72" i="11" s="1"/>
  <c r="Y76" i="11" s="1"/>
  <c r="Y80" i="11" s="1"/>
  <c r="Y81" i="11" s="1"/>
  <c r="X73" i="11"/>
  <c r="X72" i="11"/>
  <c r="X76" i="11" s="1"/>
  <c r="W72" i="11"/>
  <c r="W76" i="11" s="1"/>
  <c r="V72" i="11"/>
  <c r="V76" i="11" s="1"/>
  <c r="U72" i="11"/>
  <c r="U76" i="11" s="1"/>
  <c r="U80" i="11" s="1"/>
  <c r="U81" i="11" s="1"/>
  <c r="T72" i="11"/>
  <c r="T76" i="11" s="1"/>
  <c r="S72" i="11"/>
  <c r="S76" i="11" s="1"/>
  <c r="R72" i="11"/>
  <c r="R76" i="11" s="1"/>
  <c r="Q72" i="11"/>
  <c r="Q76" i="11" s="1"/>
  <c r="Q80" i="11" s="1"/>
  <c r="Q81" i="11" s="1"/>
  <c r="P72" i="11"/>
  <c r="P76" i="11" s="1"/>
  <c r="O72" i="11"/>
  <c r="O76" i="11" s="1"/>
  <c r="N72" i="11"/>
  <c r="N76" i="11" s="1"/>
  <c r="M72" i="11"/>
  <c r="M76" i="11" s="1"/>
  <c r="M80" i="11" s="1"/>
  <c r="M81" i="11" s="1"/>
  <c r="L72" i="11"/>
  <c r="L76" i="11" s="1"/>
  <c r="AA71" i="11"/>
  <c r="W71" i="11"/>
  <c r="V71" i="11"/>
  <c r="U71" i="11"/>
  <c r="T71" i="11"/>
  <c r="S71" i="11"/>
  <c r="R71" i="11"/>
  <c r="Q71" i="11"/>
  <c r="P71" i="11"/>
  <c r="O71" i="11"/>
  <c r="N71" i="11"/>
  <c r="M71" i="11"/>
  <c r="L71" i="11"/>
  <c r="AA70" i="11"/>
  <c r="Z70" i="11"/>
  <c r="Y70" i="11"/>
  <c r="Y71" i="11" s="1"/>
  <c r="X70" i="11"/>
  <c r="AB70" i="11" s="1"/>
  <c r="AC69" i="11"/>
  <c r="AA69" i="11"/>
  <c r="Z69" i="11"/>
  <c r="Y69" i="11"/>
  <c r="X69" i="11"/>
  <c r="AC68" i="11"/>
  <c r="AA68" i="11"/>
  <c r="Z68" i="11"/>
  <c r="Y68" i="11"/>
  <c r="X68" i="11"/>
  <c r="X71" i="11" s="1"/>
  <c r="AC63" i="11"/>
  <c r="AA63" i="11"/>
  <c r="Z63" i="11"/>
  <c r="Y63" i="11"/>
  <c r="X63" i="11"/>
  <c r="AC62" i="11"/>
  <c r="AA62" i="11"/>
  <c r="Z62" i="11"/>
  <c r="Y62" i="11"/>
  <c r="X62" i="11"/>
  <c r="AB62" i="11" s="1"/>
  <c r="AD62" i="11" s="1"/>
  <c r="AA59" i="11"/>
  <c r="Z59" i="11"/>
  <c r="Y59" i="11"/>
  <c r="X59" i="11"/>
  <c r="AA58" i="11"/>
  <c r="Z58" i="11"/>
  <c r="Z56" i="11" s="1"/>
  <c r="Y58" i="11"/>
  <c r="X58" i="11"/>
  <c r="AA57" i="11"/>
  <c r="Z57" i="11"/>
  <c r="Y57" i="11"/>
  <c r="X57" i="11"/>
  <c r="X56" i="11" s="1"/>
  <c r="W56" i="11"/>
  <c r="W60" i="11" s="1"/>
  <c r="W64" i="11" s="1"/>
  <c r="W65" i="11" s="1"/>
  <c r="V56" i="11"/>
  <c r="V60" i="11" s="1"/>
  <c r="U56" i="11"/>
  <c r="U60" i="11" s="1"/>
  <c r="T56" i="11"/>
  <c r="T60" i="11" s="1"/>
  <c r="S56" i="11"/>
  <c r="S60" i="11" s="1"/>
  <c r="S64" i="11" s="1"/>
  <c r="S65" i="11" s="1"/>
  <c r="R56" i="11"/>
  <c r="R60" i="11" s="1"/>
  <c r="Q56" i="11"/>
  <c r="Q60" i="11" s="1"/>
  <c r="P56" i="11"/>
  <c r="P60" i="11" s="1"/>
  <c r="O56" i="11"/>
  <c r="O60" i="11" s="1"/>
  <c r="O64" i="11" s="1"/>
  <c r="O65" i="11" s="1"/>
  <c r="N56" i="11"/>
  <c r="N60" i="11" s="1"/>
  <c r="M56" i="11"/>
  <c r="M60" i="11" s="1"/>
  <c r="L56" i="11"/>
  <c r="L60" i="11" s="1"/>
  <c r="Y55" i="11"/>
  <c r="W55" i="11"/>
  <c r="V55" i="11"/>
  <c r="U55" i="11"/>
  <c r="T55" i="11"/>
  <c r="S55" i="11"/>
  <c r="R55" i="11"/>
  <c r="Q55" i="11"/>
  <c r="P55" i="11"/>
  <c r="O55" i="11"/>
  <c r="N55" i="11"/>
  <c r="M55" i="11"/>
  <c r="L55" i="11"/>
  <c r="AA54" i="11"/>
  <c r="Z54" i="11"/>
  <c r="Y54" i="11"/>
  <c r="X54" i="11"/>
  <c r="AA53" i="11"/>
  <c r="AC53" i="11" s="1"/>
  <c r="Z53" i="11"/>
  <c r="Y53" i="11"/>
  <c r="X53" i="11"/>
  <c r="AB53" i="11" s="1"/>
  <c r="AA52" i="11"/>
  <c r="Z52" i="11"/>
  <c r="Y52" i="11"/>
  <c r="X52" i="11"/>
  <c r="AB52" i="11" s="1"/>
  <c r="AA47" i="11"/>
  <c r="AC47" i="11" s="1"/>
  <c r="Z47" i="11"/>
  <c r="Y47" i="11"/>
  <c r="X47" i="11"/>
  <c r="AB47" i="11" s="1"/>
  <c r="AD47" i="11" s="1"/>
  <c r="AA46" i="11"/>
  <c r="Z46" i="11"/>
  <c r="Y46" i="11"/>
  <c r="X46" i="11"/>
  <c r="AB46" i="11" s="1"/>
  <c r="AA43" i="11"/>
  <c r="AC43" i="11" s="1"/>
  <c r="Z43" i="11"/>
  <c r="Y43" i="11"/>
  <c r="X43" i="11"/>
  <c r="AB43" i="11" s="1"/>
  <c r="AA42" i="11"/>
  <c r="Z42" i="11"/>
  <c r="Y42" i="11"/>
  <c r="X42" i="11"/>
  <c r="AB42" i="11" s="1"/>
  <c r="AC41" i="11"/>
  <c r="AA41" i="11"/>
  <c r="Z41" i="11"/>
  <c r="Z40" i="11" s="1"/>
  <c r="Y41" i="11"/>
  <c r="Y40" i="11" s="1"/>
  <c r="Y44" i="11" s="1"/>
  <c r="Y48" i="11" s="1"/>
  <c r="Y49" i="11" s="1"/>
  <c r="X41" i="11"/>
  <c r="X40" i="11"/>
  <c r="X44" i="11" s="1"/>
  <c r="W40" i="11"/>
  <c r="W44" i="11" s="1"/>
  <c r="V40" i="11"/>
  <c r="V44" i="11" s="1"/>
  <c r="U40" i="11"/>
  <c r="U44" i="11" s="1"/>
  <c r="U48" i="11" s="1"/>
  <c r="U49" i="11" s="1"/>
  <c r="T40" i="11"/>
  <c r="T44" i="11" s="1"/>
  <c r="S40" i="11"/>
  <c r="S44" i="11" s="1"/>
  <c r="R40" i="11"/>
  <c r="R44" i="11" s="1"/>
  <c r="Q40" i="11"/>
  <c r="Q44" i="11" s="1"/>
  <c r="Q48" i="11" s="1"/>
  <c r="Q49" i="11" s="1"/>
  <c r="P40" i="11"/>
  <c r="P44" i="11" s="1"/>
  <c r="O40" i="11"/>
  <c r="O44" i="11" s="1"/>
  <c r="N40" i="11"/>
  <c r="N44" i="11" s="1"/>
  <c r="M40" i="11"/>
  <c r="M44" i="11" s="1"/>
  <c r="M48" i="11" s="1"/>
  <c r="M49" i="11" s="1"/>
  <c r="L40" i="11"/>
  <c r="L44" i="11" s="1"/>
  <c r="AA39" i="11"/>
  <c r="W39" i="11"/>
  <c r="V39" i="11"/>
  <c r="U39" i="11"/>
  <c r="T39" i="11"/>
  <c r="S39" i="11"/>
  <c r="R39" i="11"/>
  <c r="Q39" i="11"/>
  <c r="P39" i="11"/>
  <c r="O39" i="11"/>
  <c r="N39" i="11"/>
  <c r="M39" i="11"/>
  <c r="L39" i="11"/>
  <c r="AA38" i="11"/>
  <c r="Z38" i="11"/>
  <c r="Y38" i="11"/>
  <c r="Y39" i="11" s="1"/>
  <c r="X38" i="11"/>
  <c r="AB38" i="11" s="1"/>
  <c r="AC37" i="11"/>
  <c r="AA37" i="11"/>
  <c r="Z37" i="11"/>
  <c r="Y37" i="11"/>
  <c r="X37" i="11"/>
  <c r="AC36" i="11"/>
  <c r="AA36" i="11"/>
  <c r="Z36" i="11"/>
  <c r="Y36" i="11"/>
  <c r="X36" i="11"/>
  <c r="X39" i="11" s="1"/>
  <c r="W27" i="11"/>
  <c r="V27" i="11"/>
  <c r="U27" i="11"/>
  <c r="T27" i="11"/>
  <c r="S27" i="11"/>
  <c r="R27" i="11"/>
  <c r="Z27" i="11" s="1"/>
  <c r="Q27" i="11"/>
  <c r="P27" i="11"/>
  <c r="O27" i="11"/>
  <c r="Y27" i="11" s="1"/>
  <c r="N27" i="11"/>
  <c r="M27" i="11"/>
  <c r="L27" i="11"/>
  <c r="L25" i="11" s="1"/>
  <c r="W26" i="11"/>
  <c r="V26" i="11"/>
  <c r="U26" i="11"/>
  <c r="T26" i="11"/>
  <c r="S26" i="11"/>
  <c r="R26" i="11"/>
  <c r="Q26" i="11"/>
  <c r="Q25" i="11" s="1"/>
  <c r="P26" i="11"/>
  <c r="P25" i="11" s="1"/>
  <c r="O26" i="11"/>
  <c r="N26" i="11"/>
  <c r="M26" i="11"/>
  <c r="M25" i="11" s="1"/>
  <c r="L26" i="11"/>
  <c r="T25" i="11"/>
  <c r="AD8" i="11"/>
  <c r="AC8" i="11"/>
  <c r="AB8" i="11"/>
  <c r="AA8" i="11"/>
  <c r="Z8" i="11"/>
  <c r="Y8" i="11"/>
  <c r="X8" i="11"/>
  <c r="B4" i="11"/>
  <c r="AA1109" i="2"/>
  <c r="Z1109" i="2"/>
  <c r="Y1109" i="2"/>
  <c r="X1109" i="2"/>
  <c r="W1109" i="2"/>
  <c r="V1109" i="2"/>
  <c r="U1109" i="2"/>
  <c r="T1109" i="2"/>
  <c r="S1109" i="2"/>
  <c r="R1109" i="2"/>
  <c r="Q1109" i="2"/>
  <c r="P1109" i="2"/>
  <c r="BF1097" i="2"/>
  <c r="BE1097" i="2"/>
  <c r="BD1097" i="2"/>
  <c r="BC1097" i="2"/>
  <c r="BB1097" i="2"/>
  <c r="BA1097" i="2"/>
  <c r="AZ1097" i="2"/>
  <c r="AX1097" i="2"/>
  <c r="AW1097" i="2"/>
  <c r="AV1097" i="2"/>
  <c r="AU1097" i="2"/>
  <c r="AT1097" i="2"/>
  <c r="AS1097" i="2"/>
  <c r="AR1097" i="2"/>
  <c r="AP1097" i="2"/>
  <c r="AO1097" i="2"/>
  <c r="AN1097" i="2"/>
  <c r="AM1097" i="2"/>
  <c r="AL1097" i="2"/>
  <c r="AK1097" i="2"/>
  <c r="AJ1097" i="2"/>
  <c r="AH1097" i="2"/>
  <c r="AG1097" i="2"/>
  <c r="AF1097" i="2"/>
  <c r="AE1097" i="2"/>
  <c r="AD1097" i="2"/>
  <c r="AC1097" i="2"/>
  <c r="AB1097" i="2"/>
  <c r="AA1093" i="2"/>
  <c r="Z1093" i="2"/>
  <c r="Y1093" i="2"/>
  <c r="X1093" i="2"/>
  <c r="W1093" i="2"/>
  <c r="V1093" i="2"/>
  <c r="U1093" i="2"/>
  <c r="T1093" i="2"/>
  <c r="S1093" i="2"/>
  <c r="R1093" i="2"/>
  <c r="Q1093" i="2"/>
  <c r="P1093" i="2"/>
  <c r="AB1093" i="2" s="1"/>
  <c r="AA1092" i="2"/>
  <c r="Z1092" i="2"/>
  <c r="Y1092" i="2"/>
  <c r="X1092" i="2"/>
  <c r="W1092" i="2"/>
  <c r="V1092" i="2"/>
  <c r="U1092" i="2"/>
  <c r="T1092" i="2"/>
  <c r="S1092" i="2"/>
  <c r="R1092" i="2"/>
  <c r="Q1092" i="2"/>
  <c r="P1092" i="2"/>
  <c r="AA1089" i="2"/>
  <c r="Z1089" i="2"/>
  <c r="Y1089" i="2"/>
  <c r="X1089" i="2"/>
  <c r="W1089" i="2"/>
  <c r="V1089" i="2"/>
  <c r="U1089" i="2"/>
  <c r="T1089" i="2"/>
  <c r="S1089" i="2"/>
  <c r="R1089" i="2"/>
  <c r="Q1089" i="2"/>
  <c r="P1089" i="2"/>
  <c r="AA1088" i="2"/>
  <c r="Z1088" i="2"/>
  <c r="Y1088" i="2"/>
  <c r="X1088" i="2"/>
  <c r="W1088" i="2"/>
  <c r="V1088" i="2"/>
  <c r="U1088" i="2"/>
  <c r="T1088" i="2"/>
  <c r="S1088" i="2"/>
  <c r="R1088" i="2"/>
  <c r="Q1088" i="2"/>
  <c r="P1088" i="2"/>
  <c r="AA1087" i="2"/>
  <c r="AA1085" i="2" s="1"/>
  <c r="Z1087" i="2"/>
  <c r="Z1085" i="2" s="1"/>
  <c r="Y1087" i="2"/>
  <c r="X1087" i="2"/>
  <c r="X1085" i="2" s="1"/>
  <c r="W1087" i="2"/>
  <c r="W1085" i="2" s="1"/>
  <c r="V1087" i="2"/>
  <c r="U1087" i="2"/>
  <c r="T1087" i="2"/>
  <c r="T1085" i="2" s="1"/>
  <c r="S1087" i="2"/>
  <c r="R1087" i="2"/>
  <c r="R1085" i="2" s="1"/>
  <c r="Q1087" i="2"/>
  <c r="P1087" i="2"/>
  <c r="P1085" i="2" s="1"/>
  <c r="AA1077" i="2"/>
  <c r="Z1077" i="2"/>
  <c r="Y1077" i="2"/>
  <c r="X1077" i="2"/>
  <c r="W1077" i="2"/>
  <c r="V1077" i="2"/>
  <c r="U1077" i="2"/>
  <c r="T1077" i="2"/>
  <c r="S1077" i="2"/>
  <c r="R1077" i="2"/>
  <c r="Q1077" i="2"/>
  <c r="P1077" i="2"/>
  <c r="AA1076" i="2"/>
  <c r="Z1076" i="2"/>
  <c r="Y1076" i="2"/>
  <c r="X1076" i="2"/>
  <c r="W1076" i="2"/>
  <c r="V1076" i="2"/>
  <c r="U1076" i="2"/>
  <c r="T1076" i="2"/>
  <c r="S1076" i="2"/>
  <c r="R1076" i="2"/>
  <c r="Q1076" i="2"/>
  <c r="P1076" i="2"/>
  <c r="AA1073" i="2"/>
  <c r="Z1073" i="2"/>
  <c r="Y1073" i="2"/>
  <c r="X1073" i="2"/>
  <c r="W1073" i="2"/>
  <c r="V1073" i="2"/>
  <c r="U1073" i="2"/>
  <c r="T1073" i="2"/>
  <c r="S1073" i="2"/>
  <c r="R1073" i="2"/>
  <c r="Q1073" i="2"/>
  <c r="P1073" i="2"/>
  <c r="AA1072" i="2"/>
  <c r="Z1072" i="2"/>
  <c r="Y1072" i="2"/>
  <c r="X1072" i="2"/>
  <c r="W1072" i="2"/>
  <c r="V1072" i="2"/>
  <c r="U1072" i="2"/>
  <c r="T1072" i="2"/>
  <c r="S1072" i="2"/>
  <c r="R1072" i="2"/>
  <c r="Q1072" i="2"/>
  <c r="P1072" i="2"/>
  <c r="AA1071" i="2"/>
  <c r="Z1071" i="2"/>
  <c r="Y1071" i="2"/>
  <c r="X1071" i="2"/>
  <c r="X1069" i="2" s="1"/>
  <c r="W1071" i="2"/>
  <c r="V1071" i="2"/>
  <c r="U1071" i="2"/>
  <c r="U1069" i="2" s="1"/>
  <c r="T1071" i="2"/>
  <c r="T1069" i="2" s="1"/>
  <c r="S1071" i="2"/>
  <c r="R1071" i="2"/>
  <c r="Q1071" i="2"/>
  <c r="Q1069" i="2" s="1"/>
  <c r="P1071" i="2"/>
  <c r="P1069" i="2"/>
  <c r="BF1064" i="2"/>
  <c r="BE1064" i="2"/>
  <c r="BD1064" i="2"/>
  <c r="BC1064" i="2"/>
  <c r="BB1064" i="2"/>
  <c r="BA1064" i="2"/>
  <c r="AZ1064" i="2"/>
  <c r="AX1064" i="2"/>
  <c r="AW1064" i="2"/>
  <c r="AV1064" i="2"/>
  <c r="AU1064" i="2"/>
  <c r="AT1064" i="2"/>
  <c r="AS1064" i="2"/>
  <c r="AR1064" i="2"/>
  <c r="AP1064" i="2"/>
  <c r="AO1064" i="2"/>
  <c r="AN1064" i="2"/>
  <c r="AM1064" i="2"/>
  <c r="AL1064" i="2"/>
  <c r="AK1064" i="2"/>
  <c r="AJ1064" i="2"/>
  <c r="AH1064" i="2"/>
  <c r="AG1064" i="2"/>
  <c r="AF1064" i="2"/>
  <c r="AE1064" i="2"/>
  <c r="AD1064" i="2"/>
  <c r="AC1064" i="2"/>
  <c r="AB1064" i="2"/>
  <c r="AE1060" i="2"/>
  <c r="AG1060" i="2" s="1"/>
  <c r="AD1060" i="2"/>
  <c r="AC1060" i="2"/>
  <c r="AB1060" i="2"/>
  <c r="AF1060" i="2" s="1"/>
  <c r="AH1060" i="2" s="1"/>
  <c r="AE1059" i="2"/>
  <c r="AG1059" i="2" s="1"/>
  <c r="AD1059" i="2"/>
  <c r="AC1059" i="2"/>
  <c r="AB1059" i="2"/>
  <c r="AF1059" i="2" s="1"/>
  <c r="AH1059" i="2" s="1"/>
  <c r="AG1058" i="2"/>
  <c r="AE1058" i="2"/>
  <c r="AD1058" i="2"/>
  <c r="AC1058" i="2"/>
  <c r="AB1058" i="2"/>
  <c r="AG1057" i="2"/>
  <c r="AE1057" i="2"/>
  <c r="AD1057" i="2"/>
  <c r="AC1057" i="2"/>
  <c r="AB1057" i="2"/>
  <c r="AF1057" i="2" s="1"/>
  <c r="AH1057" i="2" s="1"/>
  <c r="AE1056" i="2"/>
  <c r="AG1056" i="2" s="1"/>
  <c r="AD1056" i="2"/>
  <c r="AC1056" i="2"/>
  <c r="AB1056" i="2"/>
  <c r="AF1056" i="2" s="1"/>
  <c r="AH1056" i="2" s="1"/>
  <c r="AE1055" i="2"/>
  <c r="AD1055" i="2"/>
  <c r="AC1055" i="2"/>
  <c r="AB1055" i="2"/>
  <c r="AF1055" i="2" s="1"/>
  <c r="AE1054" i="2"/>
  <c r="AD1054" i="2"/>
  <c r="AG1054" i="2" s="1"/>
  <c r="AC1054" i="2"/>
  <c r="AB1054" i="2"/>
  <c r="AF1054" i="2" s="1"/>
  <c r="AH1054" i="2" s="1"/>
  <c r="AG1053" i="2"/>
  <c r="AE1053" i="2"/>
  <c r="AD1053" i="2"/>
  <c r="AC1053" i="2"/>
  <c r="AB1053" i="2"/>
  <c r="AF1053" i="2" s="1"/>
  <c r="AH1053" i="2" s="1"/>
  <c r="AE1052" i="2"/>
  <c r="AG1052" i="2" s="1"/>
  <c r="AD1052" i="2"/>
  <c r="AC1052" i="2"/>
  <c r="AB1052" i="2"/>
  <c r="AF1052" i="2" s="1"/>
  <c r="AH1052" i="2" s="1"/>
  <c r="AE1051" i="2"/>
  <c r="AD1051" i="2"/>
  <c r="AC1051" i="2"/>
  <c r="AB1051" i="2"/>
  <c r="AF1051" i="2" s="1"/>
  <c r="AG1050" i="2"/>
  <c r="AE1050" i="2"/>
  <c r="AD1050" i="2"/>
  <c r="AC1050" i="2"/>
  <c r="AB1050" i="2"/>
  <c r="AF1050" i="2" s="1"/>
  <c r="AH1050" i="2" s="1"/>
  <c r="AG1049" i="2"/>
  <c r="AE1049" i="2"/>
  <c r="AD1049" i="2"/>
  <c r="AC1049" i="2"/>
  <c r="AB1049" i="2"/>
  <c r="AF1049" i="2" s="1"/>
  <c r="AH1049" i="2" s="1"/>
  <c r="AE1048" i="2"/>
  <c r="AG1048" i="2" s="1"/>
  <c r="AD1048" i="2"/>
  <c r="AC1048" i="2"/>
  <c r="AB1048" i="2"/>
  <c r="AF1048" i="2" s="1"/>
  <c r="AH1048" i="2" s="1"/>
  <c r="AE1047" i="2"/>
  <c r="AD1047" i="2"/>
  <c r="AC1047" i="2"/>
  <c r="AB1047" i="2"/>
  <c r="AF1047" i="2" s="1"/>
  <c r="AE1046" i="2"/>
  <c r="AD1046" i="2"/>
  <c r="AG1046" i="2" s="1"/>
  <c r="AC1046" i="2"/>
  <c r="AB1046" i="2"/>
  <c r="AF1046" i="2" s="1"/>
  <c r="AG1045" i="2"/>
  <c r="AE1045" i="2"/>
  <c r="AD1045" i="2"/>
  <c r="AC1045" i="2"/>
  <c r="AB1045" i="2"/>
  <c r="AF1045" i="2" s="1"/>
  <c r="AH1045" i="2" s="1"/>
  <c r="AE1044" i="2"/>
  <c r="AG1044" i="2" s="1"/>
  <c r="AD1044" i="2"/>
  <c r="AC1044" i="2"/>
  <c r="AB1044" i="2"/>
  <c r="AF1044" i="2" s="1"/>
  <c r="AH1044" i="2" s="1"/>
  <c r="AE1043" i="2"/>
  <c r="AD1043" i="2"/>
  <c r="AC1043" i="2"/>
  <c r="AB1043" i="2"/>
  <c r="AF1043" i="2" s="1"/>
  <c r="AG1042" i="2"/>
  <c r="AE1042" i="2"/>
  <c r="AD1042" i="2"/>
  <c r="AC1042" i="2"/>
  <c r="AB1042" i="2"/>
  <c r="AF1042" i="2" s="1"/>
  <c r="AH1042" i="2" s="1"/>
  <c r="AE1041" i="2"/>
  <c r="AG1041" i="2" s="1"/>
  <c r="AD1041" i="2"/>
  <c r="AC1041" i="2"/>
  <c r="AB1041" i="2"/>
  <c r="AF1041" i="2" s="1"/>
  <c r="AH1041" i="2" s="1"/>
  <c r="AG1040" i="2"/>
  <c r="AE1040" i="2"/>
  <c r="AD1040" i="2"/>
  <c r="AC1040" i="2"/>
  <c r="AB1040" i="2"/>
  <c r="AF1040" i="2" s="1"/>
  <c r="AH1040" i="2" s="1"/>
  <c r="AG1039" i="2"/>
  <c r="AE1039" i="2"/>
  <c r="AD1039" i="2"/>
  <c r="AC1039" i="2"/>
  <c r="AB1039" i="2"/>
  <c r="AF1039" i="2" s="1"/>
  <c r="AH1039" i="2" s="1"/>
  <c r="AH1038" i="2"/>
  <c r="AG1038" i="2"/>
  <c r="AF1038" i="2"/>
  <c r="AE1038" i="2"/>
  <c r="AD1038" i="2"/>
  <c r="AC1038" i="2"/>
  <c r="AB1038" i="2"/>
  <c r="AF1035" i="2"/>
  <c r="AE1035" i="2"/>
  <c r="AG1035" i="2" s="1"/>
  <c r="AH1035" i="2" s="1"/>
  <c r="AD1035" i="2"/>
  <c r="AC1035" i="2"/>
  <c r="AB1035" i="2"/>
  <c r="AG1034" i="2"/>
  <c r="AH1034" i="2" s="1"/>
  <c r="AE1034" i="2"/>
  <c r="AD1034" i="2"/>
  <c r="AC1034" i="2"/>
  <c r="AF1034" i="2" s="1"/>
  <c r="AB1034" i="2"/>
  <c r="AB1033" i="2"/>
  <c r="AA1033" i="2"/>
  <c r="AE1033" i="2" s="1"/>
  <c r="AG1033" i="2" s="1"/>
  <c r="AH1033" i="2" s="1"/>
  <c r="Z1033" i="2"/>
  <c r="Y1033" i="2"/>
  <c r="X1033" i="2"/>
  <c r="AD1033" i="2" s="1"/>
  <c r="W1033" i="2"/>
  <c r="V1033" i="2"/>
  <c r="U1033" i="2"/>
  <c r="AC1033" i="2" s="1"/>
  <c r="AF1033" i="2" s="1"/>
  <c r="T1033" i="2"/>
  <c r="S1033" i="2"/>
  <c r="R1033" i="2"/>
  <c r="Q1033" i="2"/>
  <c r="P1033" i="2"/>
  <c r="AF1030" i="2"/>
  <c r="AE1030" i="2"/>
  <c r="AG1030" i="2" s="1"/>
  <c r="AH1030" i="2" s="1"/>
  <c r="AD1030" i="2"/>
  <c r="AC1030" i="2"/>
  <c r="AB1030" i="2"/>
  <c r="AF1029" i="2"/>
  <c r="AE1029" i="2"/>
  <c r="AG1029" i="2" s="1"/>
  <c r="AH1029" i="2" s="1"/>
  <c r="AD1029" i="2"/>
  <c r="AC1029" i="2"/>
  <c r="AB1029" i="2"/>
  <c r="AD1028" i="2"/>
  <c r="AA1028" i="2"/>
  <c r="AE1028" i="2" s="1"/>
  <c r="AG1028" i="2" s="1"/>
  <c r="AH1028" i="2" s="1"/>
  <c r="Z1028" i="2"/>
  <c r="Y1028" i="2"/>
  <c r="X1028" i="2"/>
  <c r="W1028" i="2"/>
  <c r="V1028" i="2"/>
  <c r="U1028" i="2"/>
  <c r="AC1028" i="2" s="1"/>
  <c r="AF1028" i="2" s="1"/>
  <c r="T1028" i="2"/>
  <c r="S1028" i="2"/>
  <c r="R1028" i="2"/>
  <c r="AB1028" i="2" s="1"/>
  <c r="Q1028" i="2"/>
  <c r="P1028" i="2"/>
  <c r="AE1023" i="2"/>
  <c r="AG1023" i="2" s="1"/>
  <c r="AD1023" i="2"/>
  <c r="AC1023" i="2"/>
  <c r="AB1023" i="2"/>
  <c r="AF1023" i="2" s="1"/>
  <c r="AG1019" i="2"/>
  <c r="AH1019" i="2" s="1"/>
  <c r="AE1019" i="2"/>
  <c r="AD1019" i="2"/>
  <c r="AC1019" i="2"/>
  <c r="AF1019" i="2" s="1"/>
  <c r="AB1019" i="2"/>
  <c r="AA1018" i="2"/>
  <c r="Z1018" i="2"/>
  <c r="Y1018" i="2"/>
  <c r="X1018" i="2"/>
  <c r="W1018" i="2"/>
  <c r="V1018" i="2"/>
  <c r="U1018" i="2"/>
  <c r="T1018" i="2"/>
  <c r="S1018" i="2"/>
  <c r="R1018" i="2"/>
  <c r="Q1018" i="2"/>
  <c r="P1018" i="2"/>
  <c r="AE1017" i="2"/>
  <c r="AD1017" i="2"/>
  <c r="AC1017" i="2"/>
  <c r="AB1017" i="2"/>
  <c r="AF1017" i="2" s="1"/>
  <c r="AE1015" i="2"/>
  <c r="AD1015" i="2"/>
  <c r="AD1018" i="2" s="1"/>
  <c r="AC1015" i="2"/>
  <c r="AE1011" i="2"/>
  <c r="AG1011" i="2" s="1"/>
  <c r="AD1011" i="2"/>
  <c r="AC1011" i="2"/>
  <c r="AB1011" i="2"/>
  <c r="AE1008" i="2"/>
  <c r="AG1008" i="2" s="1"/>
  <c r="AD1008" i="2"/>
  <c r="AC1008" i="2"/>
  <c r="AB1008" i="2"/>
  <c r="AF1008" i="2" s="1"/>
  <c r="AG1007" i="2"/>
  <c r="AE1007" i="2"/>
  <c r="AD1007" i="2"/>
  <c r="AC1007" i="2"/>
  <c r="AB1007" i="2"/>
  <c r="AF1007" i="2" s="1"/>
  <c r="AH1007" i="2" s="1"/>
  <c r="AA1006" i="2"/>
  <c r="Z1006" i="2"/>
  <c r="Y1006" i="2"/>
  <c r="AE1006" i="2" s="1"/>
  <c r="AG1006" i="2" s="1"/>
  <c r="X1006" i="2"/>
  <c r="W1006" i="2"/>
  <c r="V1006" i="2"/>
  <c r="AD1006" i="2" s="1"/>
  <c r="U1006" i="2"/>
  <c r="T1006" i="2"/>
  <c r="S1006" i="2"/>
  <c r="AC1006" i="2" s="1"/>
  <c r="R1006" i="2"/>
  <c r="Q1006" i="2"/>
  <c r="P1006" i="2"/>
  <c r="AB1006" i="2" s="1"/>
  <c r="AE1005" i="2"/>
  <c r="AG1005" i="2" s="1"/>
  <c r="AD1005" i="2"/>
  <c r="AC1005" i="2"/>
  <c r="AB1005" i="2"/>
  <c r="AF1005" i="2" s="1"/>
  <c r="AE1001" i="2"/>
  <c r="AG1001" i="2" s="1"/>
  <c r="AH1001" i="2" s="1"/>
  <c r="AD1001" i="2"/>
  <c r="AD999" i="2" s="1"/>
  <c r="AC1001" i="2"/>
  <c r="AF1001" i="2" s="1"/>
  <c r="AB1001" i="2"/>
  <c r="AE1000" i="2"/>
  <c r="AG1000" i="2" s="1"/>
  <c r="AH1000" i="2" s="1"/>
  <c r="AD1000" i="2"/>
  <c r="AC1000" i="2"/>
  <c r="AF1000" i="2" s="1"/>
  <c r="AB1000" i="2"/>
  <c r="AE999" i="2"/>
  <c r="AB999" i="2"/>
  <c r="AA999" i="2"/>
  <c r="Z999" i="2"/>
  <c r="Y999" i="2"/>
  <c r="X999" i="2"/>
  <c r="W999" i="2"/>
  <c r="V999" i="2"/>
  <c r="U999" i="2"/>
  <c r="T999" i="2"/>
  <c r="S999" i="2"/>
  <c r="R999" i="2"/>
  <c r="Q999" i="2"/>
  <c r="P999" i="2"/>
  <c r="AE998" i="2"/>
  <c r="AG998" i="2" s="1"/>
  <c r="AD998" i="2"/>
  <c r="AC998" i="2"/>
  <c r="AF998" i="2" s="1"/>
  <c r="AB998" i="2"/>
  <c r="AH997" i="2"/>
  <c r="AG997" i="2"/>
  <c r="AE997" i="2"/>
  <c r="AD997" i="2"/>
  <c r="AD996" i="2" s="1"/>
  <c r="AC997" i="2"/>
  <c r="AF997" i="2" s="1"/>
  <c r="AF996" i="2" s="1"/>
  <c r="AB997" i="2"/>
  <c r="AC996" i="2"/>
  <c r="AB996" i="2"/>
  <c r="AA996" i="2"/>
  <c r="Z996" i="2"/>
  <c r="Y996" i="2"/>
  <c r="X996" i="2"/>
  <c r="W996" i="2"/>
  <c r="V996" i="2"/>
  <c r="U996" i="2"/>
  <c r="T996" i="2"/>
  <c r="S996" i="2"/>
  <c r="R996" i="2"/>
  <c r="Q996" i="2"/>
  <c r="P996" i="2"/>
  <c r="AF995" i="2"/>
  <c r="AE995" i="2"/>
  <c r="AG995" i="2" s="1"/>
  <c r="AH995" i="2" s="1"/>
  <c r="AD995" i="2"/>
  <c r="AC995" i="2"/>
  <c r="AB995" i="2"/>
  <c r="AB993" i="2" s="1"/>
  <c r="AE994" i="2"/>
  <c r="AG994" i="2" s="1"/>
  <c r="AD994" i="2"/>
  <c r="AC994" i="2"/>
  <c r="AF994" i="2" s="1"/>
  <c r="AF993" i="2" s="1"/>
  <c r="AB994" i="2"/>
  <c r="AD993" i="2"/>
  <c r="AC993" i="2"/>
  <c r="AA993" i="2"/>
  <c r="Z993" i="2"/>
  <c r="Y993" i="2"/>
  <c r="X993" i="2"/>
  <c r="W993" i="2"/>
  <c r="V993" i="2"/>
  <c r="U993" i="2"/>
  <c r="T993" i="2"/>
  <c r="S993" i="2"/>
  <c r="R993" i="2"/>
  <c r="Q993" i="2"/>
  <c r="P993" i="2"/>
  <c r="AG992" i="2"/>
  <c r="AH992" i="2" s="1"/>
  <c r="AE992" i="2"/>
  <c r="AD992" i="2"/>
  <c r="AC992" i="2"/>
  <c r="AF992" i="2" s="1"/>
  <c r="AB992" i="2"/>
  <c r="AE991" i="2"/>
  <c r="AG991" i="2" s="1"/>
  <c r="AD991" i="2"/>
  <c r="AD981" i="2" s="1"/>
  <c r="AC991" i="2"/>
  <c r="AF991" i="2" s="1"/>
  <c r="AF981" i="2" s="1"/>
  <c r="AB991" i="2"/>
  <c r="AE990" i="2"/>
  <c r="AG990" i="2" s="1"/>
  <c r="AD990" i="2"/>
  <c r="AC990" i="2"/>
  <c r="AF990" i="2" s="1"/>
  <c r="AB990" i="2"/>
  <c r="AA989" i="2"/>
  <c r="Z989" i="2"/>
  <c r="Y989" i="2"/>
  <c r="X989" i="2"/>
  <c r="W989" i="2"/>
  <c r="V989" i="2"/>
  <c r="U989" i="2"/>
  <c r="T989" i="2"/>
  <c r="S989" i="2"/>
  <c r="R989" i="2"/>
  <c r="Q989" i="2"/>
  <c r="P989" i="2"/>
  <c r="AE988" i="2"/>
  <c r="AG988" i="2" s="1"/>
  <c r="AH988" i="2" s="1"/>
  <c r="AD988" i="2"/>
  <c r="AC988" i="2"/>
  <c r="AF988" i="2" s="1"/>
  <c r="AB988" i="2"/>
  <c r="AE987" i="2"/>
  <c r="AG987" i="2" s="1"/>
  <c r="AD987" i="2"/>
  <c r="AC987" i="2"/>
  <c r="AF987" i="2" s="1"/>
  <c r="AB987" i="2"/>
  <c r="AE986" i="2"/>
  <c r="AD986" i="2"/>
  <c r="AA986" i="2"/>
  <c r="Z986" i="2"/>
  <c r="Y986" i="2"/>
  <c r="X986" i="2"/>
  <c r="W986" i="2"/>
  <c r="V986" i="2"/>
  <c r="U986" i="2"/>
  <c r="T986" i="2"/>
  <c r="S986" i="2"/>
  <c r="R986" i="2"/>
  <c r="Q986" i="2"/>
  <c r="P986" i="2"/>
  <c r="AE985" i="2"/>
  <c r="AE983" i="2" s="1"/>
  <c r="AD985" i="2"/>
  <c r="AD982" i="2" s="1"/>
  <c r="AC985" i="2"/>
  <c r="AF985" i="2" s="1"/>
  <c r="AB985" i="2"/>
  <c r="AG984" i="2"/>
  <c r="AH984" i="2" s="1"/>
  <c r="AE984" i="2"/>
  <c r="AD984" i="2"/>
  <c r="AC984" i="2"/>
  <c r="AF984" i="2" s="1"/>
  <c r="AB984" i="2"/>
  <c r="AB983" i="2" s="1"/>
  <c r="AA983" i="2"/>
  <c r="Z983" i="2"/>
  <c r="Y983" i="2"/>
  <c r="X983" i="2"/>
  <c r="W983" i="2"/>
  <c r="V983" i="2"/>
  <c r="U983" i="2"/>
  <c r="T983" i="2"/>
  <c r="S983" i="2"/>
  <c r="R983" i="2"/>
  <c r="Q983" i="2"/>
  <c r="P983" i="2"/>
  <c r="AE982" i="2"/>
  <c r="AA982" i="2"/>
  <c r="S90" i="12" s="1"/>
  <c r="Z982" i="2"/>
  <c r="R90" i="12" s="1"/>
  <c r="S62" i="12" s="1"/>
  <c r="Y982" i="2"/>
  <c r="Q90" i="12" s="1"/>
  <c r="R62" i="12" s="1"/>
  <c r="X982" i="2"/>
  <c r="P90" i="12" s="1"/>
  <c r="Q62" i="12" s="1"/>
  <c r="W982" i="2"/>
  <c r="O90" i="12" s="1"/>
  <c r="P62" i="12" s="1"/>
  <c r="V982" i="2"/>
  <c r="N90" i="12" s="1"/>
  <c r="O62" i="12" s="1"/>
  <c r="U982" i="2"/>
  <c r="M90" i="12" s="1"/>
  <c r="N62" i="12" s="1"/>
  <c r="T982" i="2"/>
  <c r="L90" i="12" s="1"/>
  <c r="M62" i="12" s="1"/>
  <c r="S982" i="2"/>
  <c r="K90" i="12" s="1"/>
  <c r="L62" i="12" s="1"/>
  <c r="R982" i="2"/>
  <c r="J90" i="12" s="1"/>
  <c r="K62" i="12" s="1"/>
  <c r="Q982" i="2"/>
  <c r="P982" i="2"/>
  <c r="AE981" i="2"/>
  <c r="AA981" i="2"/>
  <c r="S96" i="12" s="1"/>
  <c r="S99" i="12" s="1"/>
  <c r="Z981" i="2"/>
  <c r="R96" i="12" s="1"/>
  <c r="R99" i="12" s="1"/>
  <c r="Y981" i="2"/>
  <c r="Q96" i="12" s="1"/>
  <c r="Q99" i="12" s="1"/>
  <c r="X981" i="2"/>
  <c r="P96" i="12" s="1"/>
  <c r="P99" i="12" s="1"/>
  <c r="W981" i="2"/>
  <c r="O96" i="12" s="1"/>
  <c r="O99" i="12" s="1"/>
  <c r="V981" i="2"/>
  <c r="N96" i="12" s="1"/>
  <c r="N99" i="12" s="1"/>
  <c r="U981" i="2"/>
  <c r="M96" i="12" s="1"/>
  <c r="M99" i="12" s="1"/>
  <c r="T981" i="2"/>
  <c r="L96" i="12" s="1"/>
  <c r="L99" i="12" s="1"/>
  <c r="S981" i="2"/>
  <c r="K96" i="12" s="1"/>
  <c r="K99" i="12" s="1"/>
  <c r="R981" i="2"/>
  <c r="J96" i="12" s="1"/>
  <c r="J99" i="12" s="1"/>
  <c r="Q981" i="2"/>
  <c r="P981" i="2"/>
  <c r="AE980" i="2"/>
  <c r="AA980" i="2"/>
  <c r="S89" i="12" s="1"/>
  <c r="Z980" i="2"/>
  <c r="R89" i="12" s="1"/>
  <c r="Y980" i="2"/>
  <c r="Q89" i="12" s="1"/>
  <c r="X980" i="2"/>
  <c r="P89" i="12" s="1"/>
  <c r="W980" i="2"/>
  <c r="O89" i="12" s="1"/>
  <c r="V980" i="2"/>
  <c r="N89" i="12" s="1"/>
  <c r="U980" i="2"/>
  <c r="T980" i="2"/>
  <c r="S980" i="2"/>
  <c r="K89" i="12" s="1"/>
  <c r="R980" i="2"/>
  <c r="J89" i="12" s="1"/>
  <c r="Q980" i="2"/>
  <c r="P980" i="2"/>
  <c r="BF978" i="2"/>
  <c r="BE978" i="2"/>
  <c r="BD978" i="2"/>
  <c r="BC978" i="2"/>
  <c r="BB978" i="2"/>
  <c r="BA978" i="2"/>
  <c r="AZ978" i="2"/>
  <c r="AX978" i="2"/>
  <c r="AW978" i="2"/>
  <c r="AV978" i="2"/>
  <c r="AU978" i="2"/>
  <c r="AT978" i="2"/>
  <c r="AS978" i="2"/>
  <c r="AR978" i="2"/>
  <c r="AP978" i="2"/>
  <c r="AO978" i="2"/>
  <c r="AN978" i="2"/>
  <c r="AM978" i="2"/>
  <c r="AL978" i="2"/>
  <c r="AK978" i="2"/>
  <c r="AJ978" i="2"/>
  <c r="AH978" i="2"/>
  <c r="AG978" i="2"/>
  <c r="AF978" i="2"/>
  <c r="AE978" i="2"/>
  <c r="AD978" i="2"/>
  <c r="AC978" i="2"/>
  <c r="AB978" i="2"/>
  <c r="AE974" i="2"/>
  <c r="AG974" i="2" s="1"/>
  <c r="AH974" i="2" s="1"/>
  <c r="AD974" i="2"/>
  <c r="AC974" i="2"/>
  <c r="AF974" i="2" s="1"/>
  <c r="AB974" i="2"/>
  <c r="AG973" i="2"/>
  <c r="AH973" i="2" s="1"/>
  <c r="AE973" i="2"/>
  <c r="AD973" i="2"/>
  <c r="AC973" i="2"/>
  <c r="AF973" i="2" s="1"/>
  <c r="AB973" i="2"/>
  <c r="AG972" i="2"/>
  <c r="AH972" i="2" s="1"/>
  <c r="AF972" i="2"/>
  <c r="AE972" i="2"/>
  <c r="AD972" i="2"/>
  <c r="AC972" i="2"/>
  <c r="AC970" i="2" s="1"/>
  <c r="AB972" i="2"/>
  <c r="AF971" i="2"/>
  <c r="AF970" i="2" s="1"/>
  <c r="AE971" i="2"/>
  <c r="AG971" i="2" s="1"/>
  <c r="AD971" i="2"/>
  <c r="AC971" i="2"/>
  <c r="AB971" i="2"/>
  <c r="AB970" i="2" s="1"/>
  <c r="AD970" i="2"/>
  <c r="AA970" i="2"/>
  <c r="Z970" i="2"/>
  <c r="Y970" i="2"/>
  <c r="X970" i="2"/>
  <c r="W970" i="2"/>
  <c r="V970" i="2"/>
  <c r="U970" i="2"/>
  <c r="T970" i="2"/>
  <c r="S970" i="2"/>
  <c r="R970" i="2"/>
  <c r="Q970" i="2"/>
  <c r="P970" i="2"/>
  <c r="AG969" i="2"/>
  <c r="AH969" i="2" s="1"/>
  <c r="AE969" i="2"/>
  <c r="AD969" i="2"/>
  <c r="AC969" i="2"/>
  <c r="AF969" i="2" s="1"/>
  <c r="AB969" i="2"/>
  <c r="AG968" i="2"/>
  <c r="AH968" i="2" s="1"/>
  <c r="AF968" i="2"/>
  <c r="AE968" i="2"/>
  <c r="AD968" i="2"/>
  <c r="AC968" i="2"/>
  <c r="AB968" i="2"/>
  <c r="AF967" i="2"/>
  <c r="AE967" i="2"/>
  <c r="AG967" i="2" s="1"/>
  <c r="AH967" i="2" s="1"/>
  <c r="AD967" i="2"/>
  <c r="AC967" i="2"/>
  <c r="AB967" i="2"/>
  <c r="AE966" i="2"/>
  <c r="AG966" i="2" s="1"/>
  <c r="AH966" i="2" s="1"/>
  <c r="AD966" i="2"/>
  <c r="AC966" i="2"/>
  <c r="AF966" i="2" s="1"/>
  <c r="AB966" i="2"/>
  <c r="AG965" i="2"/>
  <c r="AH965" i="2" s="1"/>
  <c r="AE965" i="2"/>
  <c r="AD965" i="2"/>
  <c r="AD964" i="2" s="1"/>
  <c r="AC965" i="2"/>
  <c r="AF965" i="2" s="1"/>
  <c r="AF964" i="2" s="1"/>
  <c r="AB965" i="2"/>
  <c r="AB964" i="2"/>
  <c r="AA964" i="2"/>
  <c r="Z964" i="2"/>
  <c r="Y964" i="2"/>
  <c r="X964" i="2"/>
  <c r="W964" i="2"/>
  <c r="V964" i="2"/>
  <c r="U964" i="2"/>
  <c r="T964" i="2"/>
  <c r="S964" i="2"/>
  <c r="R964" i="2"/>
  <c r="Q964" i="2"/>
  <c r="P964" i="2"/>
  <c r="AF963" i="2"/>
  <c r="AE963" i="2"/>
  <c r="AG963" i="2" s="1"/>
  <c r="AH963" i="2" s="1"/>
  <c r="AD963" i="2"/>
  <c r="AC963" i="2"/>
  <c r="AB963" i="2"/>
  <c r="AE962" i="2"/>
  <c r="AG962" i="2" s="1"/>
  <c r="AH962" i="2" s="1"/>
  <c r="AD962" i="2"/>
  <c r="AC962" i="2"/>
  <c r="AF962" i="2" s="1"/>
  <c r="AB962" i="2"/>
  <c r="AG961" i="2"/>
  <c r="AH961" i="2" s="1"/>
  <c r="AE961" i="2"/>
  <c r="AD961" i="2"/>
  <c r="AD959" i="2" s="1"/>
  <c r="AC961" i="2"/>
  <c r="AF961" i="2" s="1"/>
  <c r="AB961" i="2"/>
  <c r="AG960" i="2"/>
  <c r="AH960" i="2" s="1"/>
  <c r="AF960" i="2"/>
  <c r="AF959" i="2" s="1"/>
  <c r="AE960" i="2"/>
  <c r="AD960" i="2"/>
  <c r="AC960" i="2"/>
  <c r="AB960" i="2"/>
  <c r="AB959" i="2" s="1"/>
  <c r="AA959" i="2"/>
  <c r="S144" i="20" s="1"/>
  <c r="Z959" i="2"/>
  <c r="Z947" i="2" s="1"/>
  <c r="Y959" i="2"/>
  <c r="X959" i="2"/>
  <c r="X947" i="2" s="1"/>
  <c r="W959" i="2"/>
  <c r="W947" i="2" s="1"/>
  <c r="V959" i="2"/>
  <c r="U959" i="2"/>
  <c r="T959" i="2"/>
  <c r="T947" i="2" s="1"/>
  <c r="S959" i="2"/>
  <c r="S947" i="2" s="1"/>
  <c r="R959" i="2"/>
  <c r="Q959" i="2"/>
  <c r="P959" i="2"/>
  <c r="AE958" i="2"/>
  <c r="AG958" i="2" s="1"/>
  <c r="AH958" i="2" s="1"/>
  <c r="AD958" i="2"/>
  <c r="AC958" i="2"/>
  <c r="AF958" i="2" s="1"/>
  <c r="AB958" i="2"/>
  <c r="AG957" i="2"/>
  <c r="AH957" i="2" s="1"/>
  <c r="AE957" i="2"/>
  <c r="AD957" i="2"/>
  <c r="AC957" i="2"/>
  <c r="AF957" i="2" s="1"/>
  <c r="AB957" i="2"/>
  <c r="AG956" i="2"/>
  <c r="AH956" i="2" s="1"/>
  <c r="AF956" i="2"/>
  <c r="AE956" i="2"/>
  <c r="AD956" i="2"/>
  <c r="AC956" i="2"/>
  <c r="AB956" i="2"/>
  <c r="AF955" i="2"/>
  <c r="AE955" i="2"/>
  <c r="AG955" i="2" s="1"/>
  <c r="AH955" i="2" s="1"/>
  <c r="AD955" i="2"/>
  <c r="AC955" i="2"/>
  <c r="AB955" i="2"/>
  <c r="AB953" i="2" s="1"/>
  <c r="AE954" i="2"/>
  <c r="AG954" i="2" s="1"/>
  <c r="AD954" i="2"/>
  <c r="AC954" i="2"/>
  <c r="AF954" i="2" s="1"/>
  <c r="AF953" i="2" s="1"/>
  <c r="AB954" i="2"/>
  <c r="AD953" i="2"/>
  <c r="AC953" i="2"/>
  <c r="AA953" i="2"/>
  <c r="Z953" i="2"/>
  <c r="Y953" i="2"/>
  <c r="X953" i="2"/>
  <c r="W953" i="2"/>
  <c r="V953" i="2"/>
  <c r="U953" i="2"/>
  <c r="T953" i="2"/>
  <c r="S953" i="2"/>
  <c r="R953" i="2"/>
  <c r="Q953" i="2"/>
  <c r="P953" i="2"/>
  <c r="AG952" i="2"/>
  <c r="AH952" i="2" s="1"/>
  <c r="AE952" i="2"/>
  <c r="AD952" i="2"/>
  <c r="AC952" i="2"/>
  <c r="AF952" i="2" s="1"/>
  <c r="AB952" i="2"/>
  <c r="AF951" i="2"/>
  <c r="AE951" i="2"/>
  <c r="AG951" i="2" s="1"/>
  <c r="AH951" i="2" s="1"/>
  <c r="AD951" i="2"/>
  <c r="AC951" i="2"/>
  <c r="AB951" i="2"/>
  <c r="AE950" i="2"/>
  <c r="AG950" i="2" s="1"/>
  <c r="AD950" i="2"/>
  <c r="AC950" i="2"/>
  <c r="AF950" i="2" s="1"/>
  <c r="AB950" i="2"/>
  <c r="AG949" i="2"/>
  <c r="AH949" i="2" s="1"/>
  <c r="AE949" i="2"/>
  <c r="AD949" i="2"/>
  <c r="AD948" i="2" s="1"/>
  <c r="AC949" i="2"/>
  <c r="AF949" i="2" s="1"/>
  <c r="AB949" i="2"/>
  <c r="AC948" i="2"/>
  <c r="AB948" i="2"/>
  <c r="AA948" i="2"/>
  <c r="Z948" i="2"/>
  <c r="Y948" i="2"/>
  <c r="Y947" i="2" s="1"/>
  <c r="X948" i="2"/>
  <c r="W948" i="2"/>
  <c r="V948" i="2"/>
  <c r="U948" i="2"/>
  <c r="U947" i="2" s="1"/>
  <c r="T948" i="2"/>
  <c r="S948" i="2"/>
  <c r="R948" i="2"/>
  <c r="Q948" i="2"/>
  <c r="Q947" i="2" s="1"/>
  <c r="P948" i="2"/>
  <c r="V947" i="2"/>
  <c r="R947" i="2"/>
  <c r="P947" i="2"/>
  <c r="AE944" i="2"/>
  <c r="AG944" i="2" s="1"/>
  <c r="AH944" i="2" s="1"/>
  <c r="AD944" i="2"/>
  <c r="AC944" i="2"/>
  <c r="AF944" i="2" s="1"/>
  <c r="AB944" i="2"/>
  <c r="AG943" i="2"/>
  <c r="AH943" i="2" s="1"/>
  <c r="AE943" i="2"/>
  <c r="AD943" i="2"/>
  <c r="AC943" i="2"/>
  <c r="AF943" i="2" s="1"/>
  <c r="AB943" i="2"/>
  <c r="AG942" i="2"/>
  <c r="AH942" i="2" s="1"/>
  <c r="AE942" i="2"/>
  <c r="AD942" i="2"/>
  <c r="AC942" i="2"/>
  <c r="AF942" i="2" s="1"/>
  <c r="AB942" i="2"/>
  <c r="AF941" i="2"/>
  <c r="AE941" i="2"/>
  <c r="AG941" i="2" s="1"/>
  <c r="AD941" i="2"/>
  <c r="AC941" i="2"/>
  <c r="AB941" i="2"/>
  <c r="AB940" i="2" s="1"/>
  <c r="AE940" i="2"/>
  <c r="AD940" i="2"/>
  <c r="AA940" i="2"/>
  <c r="Z940" i="2"/>
  <c r="Y940" i="2"/>
  <c r="X940" i="2"/>
  <c r="W940" i="2"/>
  <c r="V940" i="2"/>
  <c r="U940" i="2"/>
  <c r="T940" i="2"/>
  <c r="S940" i="2"/>
  <c r="R940" i="2"/>
  <c r="Q940" i="2"/>
  <c r="P940" i="2"/>
  <c r="AG939" i="2"/>
  <c r="AH939" i="2" s="1"/>
  <c r="AE939" i="2"/>
  <c r="AD939" i="2"/>
  <c r="AC939" i="2"/>
  <c r="AF939" i="2" s="1"/>
  <c r="AB939" i="2"/>
  <c r="AG938" i="2"/>
  <c r="AH938" i="2" s="1"/>
  <c r="AE938" i="2"/>
  <c r="AD938" i="2"/>
  <c r="AC938" i="2"/>
  <c r="AF938" i="2" s="1"/>
  <c r="AB938" i="2"/>
  <c r="AF937" i="2"/>
  <c r="AE937" i="2"/>
  <c r="AG937" i="2" s="1"/>
  <c r="AH937" i="2" s="1"/>
  <c r="AD937" i="2"/>
  <c r="AC937" i="2"/>
  <c r="AB937" i="2"/>
  <c r="AE936" i="2"/>
  <c r="AG936" i="2" s="1"/>
  <c r="AD936" i="2"/>
  <c r="AC936" i="2"/>
  <c r="AF936" i="2" s="1"/>
  <c r="AB936" i="2"/>
  <c r="AG935" i="2"/>
  <c r="AH935" i="2" s="1"/>
  <c r="AE935" i="2"/>
  <c r="AD935" i="2"/>
  <c r="AD934" i="2" s="1"/>
  <c r="AC935" i="2"/>
  <c r="AF935" i="2" s="1"/>
  <c r="AB935" i="2"/>
  <c r="AC934" i="2"/>
  <c r="AB934" i="2"/>
  <c r="AA934" i="2"/>
  <c r="Z934" i="2"/>
  <c r="Y934" i="2"/>
  <c r="X934" i="2"/>
  <c r="W934" i="2"/>
  <c r="V934" i="2"/>
  <c r="U934" i="2"/>
  <c r="T934" i="2"/>
  <c r="S934" i="2"/>
  <c r="R934" i="2"/>
  <c r="Q934" i="2"/>
  <c r="P934" i="2"/>
  <c r="AF933" i="2"/>
  <c r="AE933" i="2"/>
  <c r="AG933" i="2" s="1"/>
  <c r="AH933" i="2" s="1"/>
  <c r="AD933" i="2"/>
  <c r="AC933" i="2"/>
  <c r="AB933" i="2"/>
  <c r="AE932" i="2"/>
  <c r="AG932" i="2" s="1"/>
  <c r="AH932" i="2" s="1"/>
  <c r="AD932" i="2"/>
  <c r="AC932" i="2"/>
  <c r="AF932" i="2" s="1"/>
  <c r="AB932" i="2"/>
  <c r="AG931" i="2"/>
  <c r="AH931" i="2" s="1"/>
  <c r="AE931" i="2"/>
  <c r="AD931" i="2"/>
  <c r="AD929" i="2" s="1"/>
  <c r="AC931" i="2"/>
  <c r="AF931" i="2" s="1"/>
  <c r="AB931" i="2"/>
  <c r="AG930" i="2"/>
  <c r="AH930" i="2" s="1"/>
  <c r="AE930" i="2"/>
  <c r="AD930" i="2"/>
  <c r="AC930" i="2"/>
  <c r="AF930" i="2" s="1"/>
  <c r="AF929" i="2" s="1"/>
  <c r="AB930" i="2"/>
  <c r="AE929" i="2"/>
  <c r="AB929" i="2"/>
  <c r="AA929" i="2"/>
  <c r="Z929" i="2"/>
  <c r="Y929" i="2"/>
  <c r="X929" i="2"/>
  <c r="W929" i="2"/>
  <c r="V929" i="2"/>
  <c r="U929" i="2"/>
  <c r="T929" i="2"/>
  <c r="S929" i="2"/>
  <c r="R929" i="2"/>
  <c r="Q929" i="2"/>
  <c r="P929" i="2"/>
  <c r="AE928" i="2"/>
  <c r="AG928" i="2" s="1"/>
  <c r="AH928" i="2" s="1"/>
  <c r="AD928" i="2"/>
  <c r="AC928" i="2"/>
  <c r="AF928" i="2" s="1"/>
  <c r="AB928" i="2"/>
  <c r="AG927" i="2"/>
  <c r="AH927" i="2" s="1"/>
  <c r="AE927" i="2"/>
  <c r="AD927" i="2"/>
  <c r="AC927" i="2"/>
  <c r="AF927" i="2" s="1"/>
  <c r="AB927" i="2"/>
  <c r="AG926" i="2"/>
  <c r="AH926" i="2" s="1"/>
  <c r="AE926" i="2"/>
  <c r="AD926" i="2"/>
  <c r="AC926" i="2"/>
  <c r="AF926" i="2" s="1"/>
  <c r="AB926" i="2"/>
  <c r="AF925" i="2"/>
  <c r="AE925" i="2"/>
  <c r="AG925" i="2" s="1"/>
  <c r="AH925" i="2" s="1"/>
  <c r="AD925" i="2"/>
  <c r="AC925" i="2"/>
  <c r="AB925" i="2"/>
  <c r="AB923" i="2" s="1"/>
  <c r="AB917" i="2" s="1"/>
  <c r="AE924" i="2"/>
  <c r="AG924" i="2" s="1"/>
  <c r="AD924" i="2"/>
  <c r="AC924" i="2"/>
  <c r="AF924" i="2" s="1"/>
  <c r="AB924" i="2"/>
  <c r="AD923" i="2"/>
  <c r="AC923" i="2"/>
  <c r="AA923" i="2"/>
  <c r="Z923" i="2"/>
  <c r="Y923" i="2"/>
  <c r="X923" i="2"/>
  <c r="W923" i="2"/>
  <c r="V923" i="2"/>
  <c r="U923" i="2"/>
  <c r="T923" i="2"/>
  <c r="S923" i="2"/>
  <c r="R923" i="2"/>
  <c r="Q923" i="2"/>
  <c r="P923" i="2"/>
  <c r="AG922" i="2"/>
  <c r="AH922" i="2" s="1"/>
  <c r="AE922" i="2"/>
  <c r="AD922" i="2"/>
  <c r="AC922" i="2"/>
  <c r="AF922" i="2" s="1"/>
  <c r="AB922" i="2"/>
  <c r="AF921" i="2"/>
  <c r="AE921" i="2"/>
  <c r="AG921" i="2" s="1"/>
  <c r="AH921" i="2" s="1"/>
  <c r="AD921" i="2"/>
  <c r="AC921" i="2"/>
  <c r="AB921" i="2"/>
  <c r="AE920" i="2"/>
  <c r="AG920" i="2" s="1"/>
  <c r="AD920" i="2"/>
  <c r="AC920" i="2"/>
  <c r="AF920" i="2" s="1"/>
  <c r="AB920" i="2"/>
  <c r="AG919" i="2"/>
  <c r="AH919" i="2" s="1"/>
  <c r="AE919" i="2"/>
  <c r="AD919" i="2"/>
  <c r="AD918" i="2" s="1"/>
  <c r="AC919" i="2"/>
  <c r="AF919" i="2" s="1"/>
  <c r="AF918" i="2" s="1"/>
  <c r="AB919" i="2"/>
  <c r="AC918" i="2"/>
  <c r="AB918" i="2"/>
  <c r="AA918" i="2"/>
  <c r="Z918" i="2"/>
  <c r="Y918" i="2"/>
  <c r="Y917" i="2" s="1"/>
  <c r="X918" i="2"/>
  <c r="W918" i="2"/>
  <c r="V918" i="2"/>
  <c r="U918" i="2"/>
  <c r="U917" i="2" s="1"/>
  <c r="T918" i="2"/>
  <c r="S918" i="2"/>
  <c r="R918" i="2"/>
  <c r="Q918" i="2"/>
  <c r="Q917" i="2" s="1"/>
  <c r="P918" i="2"/>
  <c r="AA917" i="2"/>
  <c r="Z917" i="2"/>
  <c r="X917" i="2"/>
  <c r="W917" i="2"/>
  <c r="V917" i="2"/>
  <c r="T917" i="2"/>
  <c r="S917" i="2"/>
  <c r="R917" i="2"/>
  <c r="P917" i="2"/>
  <c r="AE914" i="2"/>
  <c r="AG914" i="2" s="1"/>
  <c r="AH914" i="2" s="1"/>
  <c r="AD914" i="2"/>
  <c r="AC914" i="2"/>
  <c r="AF914" i="2" s="1"/>
  <c r="AB914" i="2"/>
  <c r="AG913" i="2"/>
  <c r="AH913" i="2" s="1"/>
  <c r="AE913" i="2"/>
  <c r="AD913" i="2"/>
  <c r="AC913" i="2"/>
  <c r="AF913" i="2" s="1"/>
  <c r="AB913" i="2"/>
  <c r="AG912" i="2"/>
  <c r="AH912" i="2" s="1"/>
  <c r="AE912" i="2"/>
  <c r="AD912" i="2"/>
  <c r="AC912" i="2"/>
  <c r="AF912" i="2" s="1"/>
  <c r="AB912" i="2"/>
  <c r="AF911" i="2"/>
  <c r="AE911" i="2"/>
  <c r="AG911" i="2" s="1"/>
  <c r="AD911" i="2"/>
  <c r="AC911" i="2"/>
  <c r="AB911" i="2"/>
  <c r="AB910" i="2" s="1"/>
  <c r="AB887" i="2" s="1"/>
  <c r="AE910" i="2"/>
  <c r="AD910" i="2"/>
  <c r="AA910" i="2"/>
  <c r="Z910" i="2"/>
  <c r="Y910" i="2"/>
  <c r="X910" i="2"/>
  <c r="W910" i="2"/>
  <c r="V910" i="2"/>
  <c r="U910" i="2"/>
  <c r="T910" i="2"/>
  <c r="S910" i="2"/>
  <c r="R910" i="2"/>
  <c r="Q910" i="2"/>
  <c r="P910" i="2"/>
  <c r="AG909" i="2"/>
  <c r="AH909" i="2" s="1"/>
  <c r="AE909" i="2"/>
  <c r="AD909" i="2"/>
  <c r="AC909" i="2"/>
  <c r="AF909" i="2" s="1"/>
  <c r="AB909" i="2"/>
  <c r="AG908" i="2"/>
  <c r="AH908" i="2" s="1"/>
  <c r="AE908" i="2"/>
  <c r="AD908" i="2"/>
  <c r="AC908" i="2"/>
  <c r="AF908" i="2" s="1"/>
  <c r="AB908" i="2"/>
  <c r="AF907" i="2"/>
  <c r="AE907" i="2"/>
  <c r="AG907" i="2" s="1"/>
  <c r="AH907" i="2" s="1"/>
  <c r="AD907" i="2"/>
  <c r="AC907" i="2"/>
  <c r="AB907" i="2"/>
  <c r="AE906" i="2"/>
  <c r="AG906" i="2" s="1"/>
  <c r="AD906" i="2"/>
  <c r="AC906" i="2"/>
  <c r="AF906" i="2" s="1"/>
  <c r="AB906" i="2"/>
  <c r="AG905" i="2"/>
  <c r="AH905" i="2" s="1"/>
  <c r="AE905" i="2"/>
  <c r="AD905" i="2"/>
  <c r="AD904" i="2" s="1"/>
  <c r="AC905" i="2"/>
  <c r="AF905" i="2" s="1"/>
  <c r="AB905" i="2"/>
  <c r="AC904" i="2"/>
  <c r="AB904" i="2"/>
  <c r="AA904" i="2"/>
  <c r="Z904" i="2"/>
  <c r="Y904" i="2"/>
  <c r="X904" i="2"/>
  <c r="W904" i="2"/>
  <c r="V904" i="2"/>
  <c r="U904" i="2"/>
  <c r="T904" i="2"/>
  <c r="S904" i="2"/>
  <c r="R904" i="2"/>
  <c r="Q904" i="2"/>
  <c r="P904" i="2"/>
  <c r="AF903" i="2"/>
  <c r="AE903" i="2"/>
  <c r="AG903" i="2" s="1"/>
  <c r="AH903" i="2" s="1"/>
  <c r="AD903" i="2"/>
  <c r="AC903" i="2"/>
  <c r="AB903" i="2"/>
  <c r="AE902" i="2"/>
  <c r="AG902" i="2" s="1"/>
  <c r="AH902" i="2" s="1"/>
  <c r="AD902" i="2"/>
  <c r="AC902" i="2"/>
  <c r="AF902" i="2" s="1"/>
  <c r="AB902" i="2"/>
  <c r="AG901" i="2"/>
  <c r="AH901" i="2" s="1"/>
  <c r="AE901" i="2"/>
  <c r="AD901" i="2"/>
  <c r="AD899" i="2" s="1"/>
  <c r="AD887" i="2" s="1"/>
  <c r="AC901" i="2"/>
  <c r="AF901" i="2" s="1"/>
  <c r="AB901" i="2"/>
  <c r="AG900" i="2"/>
  <c r="AH900" i="2" s="1"/>
  <c r="AH899" i="2" s="1"/>
  <c r="AE900" i="2"/>
  <c r="AD900" i="2"/>
  <c r="AC900" i="2"/>
  <c r="AF900" i="2" s="1"/>
  <c r="AB900" i="2"/>
  <c r="AE899" i="2"/>
  <c r="AB899" i="2"/>
  <c r="AA899" i="2"/>
  <c r="Z899" i="2"/>
  <c r="Y899" i="2"/>
  <c r="X899" i="2"/>
  <c r="W899" i="2"/>
  <c r="V899" i="2"/>
  <c r="U899" i="2"/>
  <c r="T899" i="2"/>
  <c r="S899" i="2"/>
  <c r="R899" i="2"/>
  <c r="Q899" i="2"/>
  <c r="P899" i="2"/>
  <c r="AE898" i="2"/>
  <c r="AG898" i="2" s="1"/>
  <c r="AH898" i="2" s="1"/>
  <c r="AD898" i="2"/>
  <c r="AC898" i="2"/>
  <c r="AF898" i="2" s="1"/>
  <c r="AB898" i="2"/>
  <c r="AG897" i="2"/>
  <c r="AH897" i="2" s="1"/>
  <c r="AE897" i="2"/>
  <c r="AD897" i="2"/>
  <c r="AC897" i="2"/>
  <c r="AF897" i="2" s="1"/>
  <c r="AB897" i="2"/>
  <c r="AG896" i="2"/>
  <c r="AH896" i="2" s="1"/>
  <c r="AE896" i="2"/>
  <c r="AD896" i="2"/>
  <c r="AC896" i="2"/>
  <c r="AF896" i="2" s="1"/>
  <c r="AB896" i="2"/>
  <c r="AF895" i="2"/>
  <c r="AE895" i="2"/>
  <c r="AG895" i="2" s="1"/>
  <c r="AH895" i="2" s="1"/>
  <c r="AD895" i="2"/>
  <c r="AC895" i="2"/>
  <c r="AB895" i="2"/>
  <c r="AE894" i="2"/>
  <c r="AG894" i="2" s="1"/>
  <c r="AD894" i="2"/>
  <c r="AC894" i="2"/>
  <c r="AF894" i="2" s="1"/>
  <c r="AF893" i="2" s="1"/>
  <c r="AB894" i="2"/>
  <c r="AD893" i="2"/>
  <c r="AC893" i="2"/>
  <c r="AB893" i="2"/>
  <c r="AA893" i="2"/>
  <c r="Z893" i="2"/>
  <c r="Y893" i="2"/>
  <c r="X893" i="2"/>
  <c r="W893" i="2"/>
  <c r="V893" i="2"/>
  <c r="U893" i="2"/>
  <c r="T893" i="2"/>
  <c r="S893" i="2"/>
  <c r="R893" i="2"/>
  <c r="Q893" i="2"/>
  <c r="P893" i="2"/>
  <c r="AE892" i="2"/>
  <c r="AG892" i="2" s="1"/>
  <c r="AH892" i="2" s="1"/>
  <c r="AD892" i="2"/>
  <c r="AC892" i="2"/>
  <c r="AF892" i="2" s="1"/>
  <c r="AB892" i="2"/>
  <c r="AE891" i="2"/>
  <c r="AG891" i="2" s="1"/>
  <c r="AH891" i="2" s="1"/>
  <c r="AD891" i="2"/>
  <c r="AC891" i="2"/>
  <c r="AF891" i="2" s="1"/>
  <c r="AB891" i="2"/>
  <c r="AE890" i="2"/>
  <c r="AG890" i="2" s="1"/>
  <c r="AH890" i="2" s="1"/>
  <c r="AD890" i="2"/>
  <c r="AC890" i="2"/>
  <c r="AF890" i="2" s="1"/>
  <c r="AB890" i="2"/>
  <c r="AE889" i="2"/>
  <c r="AG889" i="2" s="1"/>
  <c r="AD889" i="2"/>
  <c r="AC889" i="2"/>
  <c r="AF889" i="2" s="1"/>
  <c r="AF888" i="2" s="1"/>
  <c r="AB889" i="2"/>
  <c r="AE888" i="2"/>
  <c r="AD888" i="2"/>
  <c r="AC888" i="2"/>
  <c r="AB888" i="2"/>
  <c r="AA888" i="2"/>
  <c r="Z888" i="2"/>
  <c r="Y888" i="2"/>
  <c r="X888" i="2"/>
  <c r="W888" i="2"/>
  <c r="V888" i="2"/>
  <c r="U888" i="2"/>
  <c r="T888" i="2"/>
  <c r="S888" i="2"/>
  <c r="R888" i="2"/>
  <c r="Q888" i="2"/>
  <c r="P888" i="2"/>
  <c r="AA887" i="2"/>
  <c r="Z887" i="2"/>
  <c r="Y887" i="2"/>
  <c r="X887" i="2"/>
  <c r="W887" i="2"/>
  <c r="V887" i="2"/>
  <c r="U887" i="2"/>
  <c r="T887" i="2"/>
  <c r="S887" i="2"/>
  <c r="R887" i="2"/>
  <c r="Q887" i="2"/>
  <c r="P887" i="2"/>
  <c r="AE884" i="2"/>
  <c r="AG884" i="2" s="1"/>
  <c r="AH884" i="2" s="1"/>
  <c r="AD884" i="2"/>
  <c r="AC884" i="2"/>
  <c r="AF884" i="2" s="1"/>
  <c r="AB884" i="2"/>
  <c r="AE883" i="2"/>
  <c r="AG883" i="2" s="1"/>
  <c r="AH883" i="2" s="1"/>
  <c r="AD883" i="2"/>
  <c r="AC883" i="2"/>
  <c r="AF883" i="2" s="1"/>
  <c r="AB883" i="2"/>
  <c r="AE882" i="2"/>
  <c r="AG882" i="2" s="1"/>
  <c r="AH882" i="2" s="1"/>
  <c r="AD882" i="2"/>
  <c r="AC882" i="2"/>
  <c r="AF882" i="2" s="1"/>
  <c r="AB882" i="2"/>
  <c r="AE881" i="2"/>
  <c r="AG881" i="2" s="1"/>
  <c r="AD881" i="2"/>
  <c r="AC881" i="2"/>
  <c r="AF881" i="2" s="1"/>
  <c r="AF880" i="2" s="1"/>
  <c r="AB881" i="2"/>
  <c r="AE880" i="2"/>
  <c r="AD880" i="2"/>
  <c r="AC880" i="2"/>
  <c r="AB880" i="2"/>
  <c r="AA880" i="2"/>
  <c r="Z880" i="2"/>
  <c r="Y880" i="2"/>
  <c r="X880" i="2"/>
  <c r="W880" i="2"/>
  <c r="V880" i="2"/>
  <c r="U880" i="2"/>
  <c r="T880" i="2"/>
  <c r="S880" i="2"/>
  <c r="R880" i="2"/>
  <c r="Q880" i="2"/>
  <c r="P880" i="2"/>
  <c r="AE879" i="2"/>
  <c r="AG879" i="2" s="1"/>
  <c r="AH879" i="2" s="1"/>
  <c r="AD879" i="2"/>
  <c r="AC879" i="2"/>
  <c r="AF879" i="2" s="1"/>
  <c r="AB879" i="2"/>
  <c r="AG878" i="2"/>
  <c r="AH878" i="2" s="1"/>
  <c r="AE878" i="2"/>
  <c r="AD878" i="2"/>
  <c r="AC878" i="2"/>
  <c r="AF878" i="2" s="1"/>
  <c r="AB878" i="2"/>
  <c r="AE877" i="2"/>
  <c r="AG877" i="2" s="1"/>
  <c r="AH877" i="2" s="1"/>
  <c r="AD877" i="2"/>
  <c r="AC877" i="2"/>
  <c r="AF877" i="2" s="1"/>
  <c r="AB877" i="2"/>
  <c r="AE876" i="2"/>
  <c r="AG876" i="2" s="1"/>
  <c r="AH876" i="2" s="1"/>
  <c r="AD876" i="2"/>
  <c r="AC876" i="2"/>
  <c r="AF876" i="2" s="1"/>
  <c r="AB876" i="2"/>
  <c r="AE875" i="2"/>
  <c r="AG875" i="2" s="1"/>
  <c r="AD875" i="2"/>
  <c r="AC875" i="2"/>
  <c r="AF875" i="2" s="1"/>
  <c r="AF874" i="2" s="1"/>
  <c r="AB875" i="2"/>
  <c r="AE874" i="2"/>
  <c r="AD874" i="2"/>
  <c r="AC874" i="2"/>
  <c r="AB874" i="2"/>
  <c r="AA874" i="2"/>
  <c r="Z874" i="2"/>
  <c r="Y874" i="2"/>
  <c r="X874" i="2"/>
  <c r="W874" i="2"/>
  <c r="V874" i="2"/>
  <c r="U874" i="2"/>
  <c r="T874" i="2"/>
  <c r="S874" i="2"/>
  <c r="R874" i="2"/>
  <c r="Q874" i="2"/>
  <c r="P874" i="2"/>
  <c r="AE873" i="2"/>
  <c r="AG873" i="2" s="1"/>
  <c r="AH873" i="2" s="1"/>
  <c r="AD873" i="2"/>
  <c r="AC873" i="2"/>
  <c r="AF873" i="2" s="1"/>
  <c r="AB873" i="2"/>
  <c r="AE872" i="2"/>
  <c r="AG872" i="2" s="1"/>
  <c r="AH872" i="2" s="1"/>
  <c r="AD872" i="2"/>
  <c r="AC872" i="2"/>
  <c r="AF872" i="2" s="1"/>
  <c r="AB872" i="2"/>
  <c r="AE871" i="2"/>
  <c r="AG871" i="2" s="1"/>
  <c r="AH871" i="2" s="1"/>
  <c r="AD871" i="2"/>
  <c r="AC871" i="2"/>
  <c r="AF871" i="2" s="1"/>
  <c r="AB871" i="2"/>
  <c r="AE870" i="2"/>
  <c r="AG870" i="2" s="1"/>
  <c r="AD870" i="2"/>
  <c r="AC870" i="2"/>
  <c r="AF870" i="2" s="1"/>
  <c r="AF869" i="2" s="1"/>
  <c r="AB870" i="2"/>
  <c r="AE869" i="2"/>
  <c r="AD869" i="2"/>
  <c r="AC869" i="2"/>
  <c r="AB869" i="2"/>
  <c r="AA869" i="2"/>
  <c r="AA857" i="2" s="1"/>
  <c r="Z869" i="2"/>
  <c r="Y869" i="2"/>
  <c r="Q102" i="20" s="1"/>
  <c r="Q101" i="20" s="1"/>
  <c r="X869" i="2"/>
  <c r="W869" i="2"/>
  <c r="V869" i="2"/>
  <c r="U869" i="2"/>
  <c r="T869" i="2"/>
  <c r="S869" i="2"/>
  <c r="K102" i="20" s="1"/>
  <c r="K101" i="20" s="1"/>
  <c r="R869" i="2"/>
  <c r="Q869" i="2"/>
  <c r="I102" i="20" s="1"/>
  <c r="I101" i="20" s="1"/>
  <c r="P869" i="2"/>
  <c r="AE868" i="2"/>
  <c r="AG868" i="2" s="1"/>
  <c r="AH868" i="2" s="1"/>
  <c r="AD868" i="2"/>
  <c r="AC868" i="2"/>
  <c r="AF868" i="2" s="1"/>
  <c r="AB868" i="2"/>
  <c r="AE867" i="2"/>
  <c r="AG867" i="2" s="1"/>
  <c r="AH867" i="2" s="1"/>
  <c r="AD867" i="2"/>
  <c r="AC867" i="2"/>
  <c r="AF867" i="2" s="1"/>
  <c r="AB867" i="2"/>
  <c r="AE866" i="2"/>
  <c r="AG866" i="2" s="1"/>
  <c r="AH866" i="2" s="1"/>
  <c r="AD866" i="2"/>
  <c r="AC866" i="2"/>
  <c r="AF866" i="2" s="1"/>
  <c r="AB866" i="2"/>
  <c r="AE865" i="2"/>
  <c r="AG865" i="2" s="1"/>
  <c r="AH865" i="2" s="1"/>
  <c r="AD865" i="2"/>
  <c r="AC865" i="2"/>
  <c r="AF865" i="2" s="1"/>
  <c r="AB865" i="2"/>
  <c r="AE864" i="2"/>
  <c r="AG864" i="2" s="1"/>
  <c r="AD864" i="2"/>
  <c r="AC864" i="2"/>
  <c r="AF864" i="2" s="1"/>
  <c r="AF863" i="2" s="1"/>
  <c r="AB864" i="2"/>
  <c r="AD863" i="2"/>
  <c r="AC863" i="2"/>
  <c r="AB863" i="2"/>
  <c r="AA863" i="2"/>
  <c r="S99" i="20" s="1"/>
  <c r="W99" i="20" s="1"/>
  <c r="Z863" i="2"/>
  <c r="Y863" i="2"/>
  <c r="Q99" i="20" s="1"/>
  <c r="Q98" i="20" s="1"/>
  <c r="X863" i="2"/>
  <c r="W863" i="2"/>
  <c r="V863" i="2"/>
  <c r="U863" i="2"/>
  <c r="T863" i="2"/>
  <c r="L99" i="20" s="1"/>
  <c r="L98" i="20" s="1"/>
  <c r="S863" i="2"/>
  <c r="K99" i="20" s="1"/>
  <c r="K98" i="20" s="1"/>
  <c r="R863" i="2"/>
  <c r="J99" i="20" s="1"/>
  <c r="J98" i="20" s="1"/>
  <c r="Q863" i="2"/>
  <c r="P863" i="2"/>
  <c r="P857" i="2" s="1"/>
  <c r="AE862" i="2"/>
  <c r="AG862" i="2" s="1"/>
  <c r="AH862" i="2" s="1"/>
  <c r="AD862" i="2"/>
  <c r="AC862" i="2"/>
  <c r="AF862" i="2" s="1"/>
  <c r="AB862" i="2"/>
  <c r="AE861" i="2"/>
  <c r="AG861" i="2" s="1"/>
  <c r="AH861" i="2" s="1"/>
  <c r="AD861" i="2"/>
  <c r="AC861" i="2"/>
  <c r="AF861" i="2" s="1"/>
  <c r="AB861" i="2"/>
  <c r="AE860" i="2"/>
  <c r="AG860" i="2" s="1"/>
  <c r="AH860" i="2" s="1"/>
  <c r="AD860" i="2"/>
  <c r="AC860" i="2"/>
  <c r="AF860" i="2" s="1"/>
  <c r="AB860" i="2"/>
  <c r="AE859" i="2"/>
  <c r="AG859" i="2" s="1"/>
  <c r="AD859" i="2"/>
  <c r="AC859" i="2"/>
  <c r="AF859" i="2" s="1"/>
  <c r="AF858" i="2" s="1"/>
  <c r="AF857" i="2" s="1"/>
  <c r="AB859" i="2"/>
  <c r="AE858" i="2"/>
  <c r="AD858" i="2"/>
  <c r="AC858" i="2"/>
  <c r="AB858" i="2"/>
  <c r="AA858" i="2"/>
  <c r="S96" i="20" s="1"/>
  <c r="Z858" i="2"/>
  <c r="Y858" i="2"/>
  <c r="Q96" i="20" s="1"/>
  <c r="X858" i="2"/>
  <c r="W858" i="2"/>
  <c r="V858" i="2"/>
  <c r="U858" i="2"/>
  <c r="T858" i="2"/>
  <c r="L96" i="20" s="1"/>
  <c r="L95" i="20" s="1"/>
  <c r="S858" i="2"/>
  <c r="R858" i="2"/>
  <c r="Q858" i="2"/>
  <c r="P858" i="2"/>
  <c r="AD857" i="2"/>
  <c r="AC857" i="2"/>
  <c r="AB857" i="2"/>
  <c r="Z857" i="2"/>
  <c r="X857" i="2"/>
  <c r="W857" i="2"/>
  <c r="V857" i="2"/>
  <c r="U857" i="2"/>
  <c r="R857" i="2"/>
  <c r="AE854" i="2"/>
  <c r="AG854" i="2" s="1"/>
  <c r="AH854" i="2" s="1"/>
  <c r="AD854" i="2"/>
  <c r="AC854" i="2"/>
  <c r="AF854" i="2" s="1"/>
  <c r="AB854" i="2"/>
  <c r="AE853" i="2"/>
  <c r="AG853" i="2" s="1"/>
  <c r="AH853" i="2" s="1"/>
  <c r="AD853" i="2"/>
  <c r="AC853" i="2"/>
  <c r="AF853" i="2" s="1"/>
  <c r="AB853" i="2"/>
  <c r="AE852" i="2"/>
  <c r="AG852" i="2" s="1"/>
  <c r="AH852" i="2" s="1"/>
  <c r="AD852" i="2"/>
  <c r="AC852" i="2"/>
  <c r="AF852" i="2" s="1"/>
  <c r="AB852" i="2"/>
  <c r="AE851" i="2"/>
  <c r="AG851" i="2" s="1"/>
  <c r="AD851" i="2"/>
  <c r="AC851" i="2"/>
  <c r="AF851" i="2" s="1"/>
  <c r="AF850" i="2" s="1"/>
  <c r="AB851" i="2"/>
  <c r="AE850" i="2"/>
  <c r="AD850" i="2"/>
  <c r="AC850" i="2"/>
  <c r="AB850" i="2"/>
  <c r="AA850" i="2"/>
  <c r="Z850" i="2"/>
  <c r="Y850" i="2"/>
  <c r="X850" i="2"/>
  <c r="W850" i="2"/>
  <c r="V850" i="2"/>
  <c r="U850" i="2"/>
  <c r="T850" i="2"/>
  <c r="S850" i="2"/>
  <c r="R850" i="2"/>
  <c r="Q850" i="2"/>
  <c r="P850" i="2"/>
  <c r="H88" i="20" s="1"/>
  <c r="H87" i="20" s="1"/>
  <c r="AE849" i="2"/>
  <c r="AG849" i="2" s="1"/>
  <c r="AH849" i="2" s="1"/>
  <c r="AD849" i="2"/>
  <c r="AC849" i="2"/>
  <c r="AF849" i="2" s="1"/>
  <c r="AB849" i="2"/>
  <c r="AE848" i="2"/>
  <c r="AG848" i="2" s="1"/>
  <c r="AH848" i="2" s="1"/>
  <c r="AD848" i="2"/>
  <c r="AC848" i="2"/>
  <c r="AF848" i="2" s="1"/>
  <c r="AB848" i="2"/>
  <c r="AE847" i="2"/>
  <c r="AG847" i="2" s="1"/>
  <c r="AH847" i="2" s="1"/>
  <c r="AD847" i="2"/>
  <c r="AC847" i="2"/>
  <c r="AF847" i="2" s="1"/>
  <c r="AB847" i="2"/>
  <c r="AE846" i="2"/>
  <c r="AG846" i="2" s="1"/>
  <c r="AH846" i="2" s="1"/>
  <c r="AD846" i="2"/>
  <c r="AC846" i="2"/>
  <c r="AF846" i="2" s="1"/>
  <c r="AB846" i="2"/>
  <c r="AE845" i="2"/>
  <c r="AG845" i="2" s="1"/>
  <c r="AD845" i="2"/>
  <c r="AC845" i="2"/>
  <c r="AF845" i="2" s="1"/>
  <c r="AF844" i="2" s="1"/>
  <c r="AB845" i="2"/>
  <c r="AE844" i="2"/>
  <c r="AE827" i="2" s="1"/>
  <c r="AD844" i="2"/>
  <c r="AC844" i="2"/>
  <c r="AB844" i="2"/>
  <c r="AA844" i="2"/>
  <c r="S88" i="20" s="1"/>
  <c r="W88" i="20" s="1"/>
  <c r="Z844" i="2"/>
  <c r="Y844" i="2"/>
  <c r="X844" i="2"/>
  <c r="W844" i="2"/>
  <c r="V844" i="2"/>
  <c r="U844" i="2"/>
  <c r="T844" i="2"/>
  <c r="S844" i="2"/>
  <c r="R844" i="2"/>
  <c r="Q844" i="2"/>
  <c r="I88" i="20" s="1"/>
  <c r="P844" i="2"/>
  <c r="AE843" i="2"/>
  <c r="AG843" i="2" s="1"/>
  <c r="AH843" i="2" s="1"/>
  <c r="AD843" i="2"/>
  <c r="AC843" i="2"/>
  <c r="AF843" i="2" s="1"/>
  <c r="AB843" i="2"/>
  <c r="AE842" i="2"/>
  <c r="AG842" i="2" s="1"/>
  <c r="AH842" i="2" s="1"/>
  <c r="AD842" i="2"/>
  <c r="AC842" i="2"/>
  <c r="AF842" i="2" s="1"/>
  <c r="AB842" i="2"/>
  <c r="AB839" i="2" s="1"/>
  <c r="AE841" i="2"/>
  <c r="AG841" i="2" s="1"/>
  <c r="AH841" i="2" s="1"/>
  <c r="AD841" i="2"/>
  <c r="AC841" i="2"/>
  <c r="AF841" i="2" s="1"/>
  <c r="AB841" i="2"/>
  <c r="AE840" i="2"/>
  <c r="AG840" i="2" s="1"/>
  <c r="AD840" i="2"/>
  <c r="AC840" i="2"/>
  <c r="AF840" i="2" s="1"/>
  <c r="AF839" i="2" s="1"/>
  <c r="AB840" i="2"/>
  <c r="AE839" i="2"/>
  <c r="AD839" i="2"/>
  <c r="AC839" i="2"/>
  <c r="AC827" i="2" s="1"/>
  <c r="AA839" i="2"/>
  <c r="Z839" i="2"/>
  <c r="Y839" i="2"/>
  <c r="X839" i="2"/>
  <c r="W839" i="2"/>
  <c r="V839" i="2"/>
  <c r="U839" i="2"/>
  <c r="T839" i="2"/>
  <c r="L88" i="20" s="1"/>
  <c r="L87" i="20" s="1"/>
  <c r="S839" i="2"/>
  <c r="R839" i="2"/>
  <c r="Q839" i="2"/>
  <c r="P839" i="2"/>
  <c r="AE838" i="2"/>
  <c r="AG838" i="2" s="1"/>
  <c r="AH838" i="2" s="1"/>
  <c r="AD838" i="2"/>
  <c r="AC838" i="2"/>
  <c r="AF838" i="2" s="1"/>
  <c r="AB838" i="2"/>
  <c r="AE837" i="2"/>
  <c r="AG837" i="2" s="1"/>
  <c r="AH837" i="2" s="1"/>
  <c r="AD837" i="2"/>
  <c r="AC837" i="2"/>
  <c r="AF837" i="2" s="1"/>
  <c r="AB837" i="2"/>
  <c r="AE836" i="2"/>
  <c r="AG836" i="2" s="1"/>
  <c r="AH836" i="2" s="1"/>
  <c r="AD836" i="2"/>
  <c r="AC836" i="2"/>
  <c r="AF836" i="2" s="1"/>
  <c r="AB836" i="2"/>
  <c r="AB833" i="2" s="1"/>
  <c r="AE835" i="2"/>
  <c r="AG835" i="2" s="1"/>
  <c r="AH835" i="2" s="1"/>
  <c r="AD835" i="2"/>
  <c r="AC835" i="2"/>
  <c r="AF835" i="2" s="1"/>
  <c r="AB835" i="2"/>
  <c r="AE834" i="2"/>
  <c r="AG834" i="2" s="1"/>
  <c r="AD834" i="2"/>
  <c r="AC834" i="2"/>
  <c r="AF834" i="2" s="1"/>
  <c r="AF833" i="2" s="1"/>
  <c r="AB834" i="2"/>
  <c r="AE833" i="2"/>
  <c r="AD833" i="2"/>
  <c r="AC833" i="2"/>
  <c r="AA833" i="2"/>
  <c r="Z833" i="2"/>
  <c r="Y833" i="2"/>
  <c r="X833" i="2"/>
  <c r="W833" i="2"/>
  <c r="V833" i="2"/>
  <c r="N85" i="20" s="1"/>
  <c r="N84" i="20" s="1"/>
  <c r="U833" i="2"/>
  <c r="T833" i="2"/>
  <c r="S833" i="2"/>
  <c r="K85" i="20" s="1"/>
  <c r="K84" i="20" s="1"/>
  <c r="R833" i="2"/>
  <c r="Q833" i="2"/>
  <c r="P833" i="2"/>
  <c r="H85" i="20" s="1"/>
  <c r="H84" i="20" s="1"/>
  <c r="AE832" i="2"/>
  <c r="AG832" i="2" s="1"/>
  <c r="AH832" i="2" s="1"/>
  <c r="AD832" i="2"/>
  <c r="AC832" i="2"/>
  <c r="AF832" i="2" s="1"/>
  <c r="AB832" i="2"/>
  <c r="AE831" i="2"/>
  <c r="AG831" i="2" s="1"/>
  <c r="AH831" i="2" s="1"/>
  <c r="AD831" i="2"/>
  <c r="AC831" i="2"/>
  <c r="AF831" i="2" s="1"/>
  <c r="AB831" i="2"/>
  <c r="AE830" i="2"/>
  <c r="AG830" i="2" s="1"/>
  <c r="AH830" i="2" s="1"/>
  <c r="AD830" i="2"/>
  <c r="AC830" i="2"/>
  <c r="AF830" i="2" s="1"/>
  <c r="AB830" i="2"/>
  <c r="AE829" i="2"/>
  <c r="AG829" i="2" s="1"/>
  <c r="AD829" i="2"/>
  <c r="AC829" i="2"/>
  <c r="AF829" i="2" s="1"/>
  <c r="AF828" i="2" s="1"/>
  <c r="AB829" i="2"/>
  <c r="AE828" i="2"/>
  <c r="AD828" i="2"/>
  <c r="AC828" i="2"/>
  <c r="AB828" i="2"/>
  <c r="AA828" i="2"/>
  <c r="Z828" i="2"/>
  <c r="Z827" i="2" s="1"/>
  <c r="Y828" i="2"/>
  <c r="X828" i="2"/>
  <c r="W828" i="2"/>
  <c r="W827" i="2" s="1"/>
  <c r="V828" i="2"/>
  <c r="N82" i="20" s="1"/>
  <c r="U828" i="2"/>
  <c r="T828" i="2"/>
  <c r="S828" i="2"/>
  <c r="R828" i="2"/>
  <c r="Q828" i="2"/>
  <c r="P828" i="2"/>
  <c r="AD827" i="2"/>
  <c r="X827" i="2"/>
  <c r="U827" i="2"/>
  <c r="R827" i="2"/>
  <c r="Q827" i="2"/>
  <c r="P827" i="2"/>
  <c r="AE824" i="2"/>
  <c r="AG824" i="2" s="1"/>
  <c r="AH824" i="2" s="1"/>
  <c r="AD824" i="2"/>
  <c r="AC824" i="2"/>
  <c r="AF824" i="2" s="1"/>
  <c r="AB824" i="2"/>
  <c r="AE823" i="2"/>
  <c r="AG823" i="2" s="1"/>
  <c r="AH823" i="2" s="1"/>
  <c r="AD823" i="2"/>
  <c r="AC823" i="2"/>
  <c r="AF823" i="2" s="1"/>
  <c r="AB823" i="2"/>
  <c r="AE822" i="2"/>
  <c r="AG822" i="2" s="1"/>
  <c r="AH822" i="2" s="1"/>
  <c r="AD822" i="2"/>
  <c r="AC822" i="2"/>
  <c r="AF822" i="2" s="1"/>
  <c r="AB822" i="2"/>
  <c r="AE821" i="2"/>
  <c r="AG821" i="2" s="1"/>
  <c r="AD821" i="2"/>
  <c r="AC821" i="2"/>
  <c r="AF821" i="2" s="1"/>
  <c r="AB821" i="2"/>
  <c r="AE820" i="2"/>
  <c r="AD820" i="2"/>
  <c r="AC820" i="2"/>
  <c r="AB820" i="2"/>
  <c r="AA820" i="2"/>
  <c r="Z820" i="2"/>
  <c r="Y820" i="2"/>
  <c r="X820" i="2"/>
  <c r="W820" i="2"/>
  <c r="V820" i="2"/>
  <c r="U820" i="2"/>
  <c r="T820" i="2"/>
  <c r="L74" i="20" s="1"/>
  <c r="L73" i="20" s="1"/>
  <c r="S820" i="2"/>
  <c r="R820" i="2"/>
  <c r="Q820" i="2"/>
  <c r="P820" i="2"/>
  <c r="AE819" i="2"/>
  <c r="AG819" i="2" s="1"/>
  <c r="AH819" i="2" s="1"/>
  <c r="AD819" i="2"/>
  <c r="AC819" i="2"/>
  <c r="AF819" i="2" s="1"/>
  <c r="AB819" i="2"/>
  <c r="AE818" i="2"/>
  <c r="AG818" i="2" s="1"/>
  <c r="AH818" i="2" s="1"/>
  <c r="AD818" i="2"/>
  <c r="AC818" i="2"/>
  <c r="AF818" i="2" s="1"/>
  <c r="AB818" i="2"/>
  <c r="AE817" i="2"/>
  <c r="AG817" i="2" s="1"/>
  <c r="AH817" i="2" s="1"/>
  <c r="AD817" i="2"/>
  <c r="AC817" i="2"/>
  <c r="AF817" i="2" s="1"/>
  <c r="AB817" i="2"/>
  <c r="AE816" i="2"/>
  <c r="AG816" i="2" s="1"/>
  <c r="AH816" i="2" s="1"/>
  <c r="AD816" i="2"/>
  <c r="AC816" i="2"/>
  <c r="AF816" i="2" s="1"/>
  <c r="AB816" i="2"/>
  <c r="AE815" i="2"/>
  <c r="AG815" i="2" s="1"/>
  <c r="AD815" i="2"/>
  <c r="AC815" i="2"/>
  <c r="AF815" i="2" s="1"/>
  <c r="AF814" i="2" s="1"/>
  <c r="AB815" i="2"/>
  <c r="AE814" i="2"/>
  <c r="AD814" i="2"/>
  <c r="AC814" i="2"/>
  <c r="AB814" i="2"/>
  <c r="AA814" i="2"/>
  <c r="AA797" i="2" s="1"/>
  <c r="Z814" i="2"/>
  <c r="R74" i="20" s="1"/>
  <c r="R73" i="20" s="1"/>
  <c r="Y814" i="2"/>
  <c r="X814" i="2"/>
  <c r="W814" i="2"/>
  <c r="V814" i="2"/>
  <c r="U814" i="2"/>
  <c r="T814" i="2"/>
  <c r="S814" i="2"/>
  <c r="R814" i="2"/>
  <c r="Q814" i="2"/>
  <c r="P814" i="2"/>
  <c r="AE813" i="2"/>
  <c r="AG813" i="2" s="1"/>
  <c r="AH813" i="2" s="1"/>
  <c r="AD813" i="2"/>
  <c r="AC813" i="2"/>
  <c r="AF813" i="2" s="1"/>
  <c r="AB813" i="2"/>
  <c r="AE812" i="2"/>
  <c r="AG812" i="2" s="1"/>
  <c r="AH812" i="2" s="1"/>
  <c r="AD812" i="2"/>
  <c r="AC812" i="2"/>
  <c r="AF812" i="2" s="1"/>
  <c r="AB812" i="2"/>
  <c r="AB809" i="2" s="1"/>
  <c r="AB797" i="2" s="1"/>
  <c r="AG811" i="2"/>
  <c r="AH811" i="2" s="1"/>
  <c r="AE811" i="2"/>
  <c r="AD811" i="2"/>
  <c r="AC811" i="2"/>
  <c r="AF811" i="2" s="1"/>
  <c r="AB811" i="2"/>
  <c r="AE810" i="2"/>
  <c r="AG810" i="2" s="1"/>
  <c r="AD810" i="2"/>
  <c r="AC810" i="2"/>
  <c r="AF810" i="2" s="1"/>
  <c r="AB810" i="2"/>
  <c r="AE809" i="2"/>
  <c r="AD809" i="2"/>
  <c r="AC809" i="2"/>
  <c r="AA809" i="2"/>
  <c r="Z809" i="2"/>
  <c r="Y809" i="2"/>
  <c r="X809" i="2"/>
  <c r="W809" i="2"/>
  <c r="V809" i="2"/>
  <c r="U809" i="2"/>
  <c r="T809" i="2"/>
  <c r="S809" i="2"/>
  <c r="K74" i="20" s="1"/>
  <c r="K73" i="20" s="1"/>
  <c r="R809" i="2"/>
  <c r="Q809" i="2"/>
  <c r="P809" i="2"/>
  <c r="AE808" i="2"/>
  <c r="AG808" i="2" s="1"/>
  <c r="AH808" i="2" s="1"/>
  <c r="AD808" i="2"/>
  <c r="AC808" i="2"/>
  <c r="AF808" i="2" s="1"/>
  <c r="AB808" i="2"/>
  <c r="AE807" i="2"/>
  <c r="AG807" i="2" s="1"/>
  <c r="AH807" i="2" s="1"/>
  <c r="AD807" i="2"/>
  <c r="AC807" i="2"/>
  <c r="AF807" i="2" s="1"/>
  <c r="AB807" i="2"/>
  <c r="AE806" i="2"/>
  <c r="AG806" i="2" s="1"/>
  <c r="AH806" i="2" s="1"/>
  <c r="AD806" i="2"/>
  <c r="AC806" i="2"/>
  <c r="AF806" i="2" s="1"/>
  <c r="AB806" i="2"/>
  <c r="AE805" i="2"/>
  <c r="AG805" i="2" s="1"/>
  <c r="AH805" i="2" s="1"/>
  <c r="AD805" i="2"/>
  <c r="AC805" i="2"/>
  <c r="AF805" i="2" s="1"/>
  <c r="AB805" i="2"/>
  <c r="AE804" i="2"/>
  <c r="AG804" i="2" s="1"/>
  <c r="AD804" i="2"/>
  <c r="AC804" i="2"/>
  <c r="AF804" i="2" s="1"/>
  <c r="AF803" i="2" s="1"/>
  <c r="AB804" i="2"/>
  <c r="AE803" i="2"/>
  <c r="AD803" i="2"/>
  <c r="AC803" i="2"/>
  <c r="AB803" i="2"/>
  <c r="AA803" i="2"/>
  <c r="Z803" i="2"/>
  <c r="Y803" i="2"/>
  <c r="X803" i="2"/>
  <c r="W803" i="2"/>
  <c r="V803" i="2"/>
  <c r="U803" i="2"/>
  <c r="T803" i="2"/>
  <c r="S803" i="2"/>
  <c r="K71" i="20" s="1"/>
  <c r="K70" i="20" s="1"/>
  <c r="R803" i="2"/>
  <c r="Q803" i="2"/>
  <c r="P803" i="2"/>
  <c r="AE802" i="2"/>
  <c r="AG802" i="2" s="1"/>
  <c r="AH802" i="2" s="1"/>
  <c r="AD802" i="2"/>
  <c r="AC802" i="2"/>
  <c r="AF802" i="2" s="1"/>
  <c r="AB802" i="2"/>
  <c r="AE801" i="2"/>
  <c r="AG801" i="2" s="1"/>
  <c r="AH801" i="2" s="1"/>
  <c r="AD801" i="2"/>
  <c r="AC801" i="2"/>
  <c r="AF801" i="2" s="1"/>
  <c r="AB801" i="2"/>
  <c r="AE800" i="2"/>
  <c r="AG800" i="2" s="1"/>
  <c r="AH800" i="2" s="1"/>
  <c r="AD800" i="2"/>
  <c r="AC800" i="2"/>
  <c r="AF800" i="2" s="1"/>
  <c r="AB800" i="2"/>
  <c r="AE799" i="2"/>
  <c r="AG799" i="2" s="1"/>
  <c r="AD799" i="2"/>
  <c r="AC799" i="2"/>
  <c r="AF799" i="2" s="1"/>
  <c r="AF798" i="2" s="1"/>
  <c r="AB799" i="2"/>
  <c r="AE798" i="2"/>
  <c r="AD798" i="2"/>
  <c r="AC798" i="2"/>
  <c r="AB798" i="2"/>
  <c r="AA798" i="2"/>
  <c r="Z798" i="2"/>
  <c r="Z797" i="2" s="1"/>
  <c r="Y798" i="2"/>
  <c r="Y797" i="2" s="1"/>
  <c r="X798" i="2"/>
  <c r="X797" i="2" s="1"/>
  <c r="W798" i="2"/>
  <c r="W797" i="2" s="1"/>
  <c r="V798" i="2"/>
  <c r="U798" i="2"/>
  <c r="U797" i="2" s="1"/>
  <c r="T798" i="2"/>
  <c r="S798" i="2"/>
  <c r="K68" i="20" s="1"/>
  <c r="R798" i="2"/>
  <c r="J68" i="20" s="1"/>
  <c r="Q798" i="2"/>
  <c r="P798" i="2"/>
  <c r="AE797" i="2"/>
  <c r="AC797" i="2"/>
  <c r="V797" i="2"/>
  <c r="AA793" i="2"/>
  <c r="W93" i="11" s="1"/>
  <c r="Z793" i="2"/>
  <c r="V93" i="11" s="1"/>
  <c r="Y793" i="2"/>
  <c r="U93" i="11" s="1"/>
  <c r="X793" i="2"/>
  <c r="T93" i="11" s="1"/>
  <c r="W793" i="2"/>
  <c r="S93" i="11" s="1"/>
  <c r="V793" i="2"/>
  <c r="R93" i="11" s="1"/>
  <c r="U793" i="2"/>
  <c r="Q93" i="11" s="1"/>
  <c r="T793" i="2"/>
  <c r="P93" i="11" s="1"/>
  <c r="S793" i="2"/>
  <c r="O93" i="11" s="1"/>
  <c r="R793" i="2"/>
  <c r="N93" i="11" s="1"/>
  <c r="Q793" i="2"/>
  <c r="M93" i="11" s="1"/>
  <c r="P793" i="2"/>
  <c r="L93" i="11" s="1"/>
  <c r="AA792" i="2"/>
  <c r="AE792" i="2" s="1"/>
  <c r="AG792" i="2" s="1"/>
  <c r="AH792" i="2" s="1"/>
  <c r="Z792" i="2"/>
  <c r="Y792" i="2"/>
  <c r="X792" i="2"/>
  <c r="AD792" i="2" s="1"/>
  <c r="W792" i="2"/>
  <c r="V792" i="2"/>
  <c r="U792" i="2"/>
  <c r="AC792" i="2" s="1"/>
  <c r="AF792" i="2" s="1"/>
  <c r="T792" i="2"/>
  <c r="S792" i="2"/>
  <c r="R792" i="2"/>
  <c r="AB792" i="2" s="1"/>
  <c r="Q792" i="2"/>
  <c r="P792" i="2"/>
  <c r="AA791" i="2"/>
  <c r="AE791" i="2" s="1"/>
  <c r="AG791" i="2" s="1"/>
  <c r="AH791" i="2" s="1"/>
  <c r="Z791" i="2"/>
  <c r="Y791" i="2"/>
  <c r="X791" i="2"/>
  <c r="AD791" i="2" s="1"/>
  <c r="W791" i="2"/>
  <c r="V791" i="2"/>
  <c r="U791" i="2"/>
  <c r="AC791" i="2" s="1"/>
  <c r="AF791" i="2" s="1"/>
  <c r="T791" i="2"/>
  <c r="S791" i="2"/>
  <c r="R791" i="2"/>
  <c r="AB791" i="2" s="1"/>
  <c r="Q791" i="2"/>
  <c r="P791" i="2"/>
  <c r="AB790" i="2"/>
  <c r="AA790" i="2"/>
  <c r="AE790" i="2" s="1"/>
  <c r="Z790" i="2"/>
  <c r="Z789" i="2" s="1"/>
  <c r="V92" i="11" s="1"/>
  <c r="Y790" i="2"/>
  <c r="X790" i="2"/>
  <c r="AD790" i="2" s="1"/>
  <c r="W790" i="2"/>
  <c r="V790" i="2"/>
  <c r="V789" i="2" s="1"/>
  <c r="R92" i="11" s="1"/>
  <c r="U790" i="2"/>
  <c r="AC790" i="2" s="1"/>
  <c r="T790" i="2"/>
  <c r="S790" i="2"/>
  <c r="S789" i="2" s="1"/>
  <c r="O92" i="11" s="1"/>
  <c r="R790" i="2"/>
  <c r="Q790" i="2"/>
  <c r="P790" i="2"/>
  <c r="P789" i="2" s="1"/>
  <c r="L92" i="11" s="1"/>
  <c r="Y789" i="2"/>
  <c r="U92" i="11" s="1"/>
  <c r="W789" i="2"/>
  <c r="S92" i="11" s="1"/>
  <c r="Q789" i="2"/>
  <c r="M92" i="11" s="1"/>
  <c r="AA788" i="2"/>
  <c r="AE788" i="2" s="1"/>
  <c r="AG788" i="2" s="1"/>
  <c r="AH788" i="2" s="1"/>
  <c r="Z788" i="2"/>
  <c r="Y788" i="2"/>
  <c r="X788" i="2"/>
  <c r="AD788" i="2" s="1"/>
  <c r="W788" i="2"/>
  <c r="V788" i="2"/>
  <c r="U788" i="2"/>
  <c r="AC788" i="2" s="1"/>
  <c r="AF788" i="2" s="1"/>
  <c r="T788" i="2"/>
  <c r="S788" i="2"/>
  <c r="R788" i="2"/>
  <c r="AB788" i="2" s="1"/>
  <c r="Q788" i="2"/>
  <c r="P788" i="2"/>
  <c r="AA787" i="2"/>
  <c r="AE787" i="2" s="1"/>
  <c r="AG787" i="2" s="1"/>
  <c r="AH787" i="2" s="1"/>
  <c r="Z787" i="2"/>
  <c r="Y787" i="2"/>
  <c r="X787" i="2"/>
  <c r="AD787" i="2" s="1"/>
  <c r="W787" i="2"/>
  <c r="V787" i="2"/>
  <c r="U787" i="2"/>
  <c r="AC787" i="2" s="1"/>
  <c r="AF787" i="2" s="1"/>
  <c r="T787" i="2"/>
  <c r="S787" i="2"/>
  <c r="R787" i="2"/>
  <c r="AB787" i="2" s="1"/>
  <c r="Q787" i="2"/>
  <c r="P787" i="2"/>
  <c r="AA786" i="2"/>
  <c r="AE786" i="2" s="1"/>
  <c r="AG786" i="2" s="1"/>
  <c r="AH786" i="2" s="1"/>
  <c r="Z786" i="2"/>
  <c r="Y786" i="2"/>
  <c r="X786" i="2"/>
  <c r="AD786" i="2" s="1"/>
  <c r="W786" i="2"/>
  <c r="V786" i="2"/>
  <c r="U786" i="2"/>
  <c r="AC786" i="2" s="1"/>
  <c r="AF786" i="2" s="1"/>
  <c r="T786" i="2"/>
  <c r="S786" i="2"/>
  <c r="R786" i="2"/>
  <c r="AB786" i="2" s="1"/>
  <c r="Q786" i="2"/>
  <c r="Q783" i="2" s="1"/>
  <c r="M91" i="11" s="1"/>
  <c r="P786" i="2"/>
  <c r="AA785" i="2"/>
  <c r="AE785" i="2" s="1"/>
  <c r="AG785" i="2" s="1"/>
  <c r="AH785" i="2" s="1"/>
  <c r="Z785" i="2"/>
  <c r="Y785" i="2"/>
  <c r="X785" i="2"/>
  <c r="AD785" i="2" s="1"/>
  <c r="W785" i="2"/>
  <c r="V785" i="2"/>
  <c r="U785" i="2"/>
  <c r="AC785" i="2" s="1"/>
  <c r="AF785" i="2" s="1"/>
  <c r="T785" i="2"/>
  <c r="S785" i="2"/>
  <c r="R785" i="2"/>
  <c r="AB785" i="2" s="1"/>
  <c r="Q785" i="2"/>
  <c r="P785" i="2"/>
  <c r="AA784" i="2"/>
  <c r="AE784" i="2" s="1"/>
  <c r="Z784" i="2"/>
  <c r="Z783" i="2" s="1"/>
  <c r="V91" i="11" s="1"/>
  <c r="Y784" i="2"/>
  <c r="Y783" i="2" s="1"/>
  <c r="U91" i="11" s="1"/>
  <c r="X784" i="2"/>
  <c r="AD784" i="2" s="1"/>
  <c r="AD783" i="2" s="1"/>
  <c r="Z91" i="11" s="1"/>
  <c r="W784" i="2"/>
  <c r="V784" i="2"/>
  <c r="U784" i="2"/>
  <c r="AC784" i="2" s="1"/>
  <c r="T784" i="2"/>
  <c r="S784" i="2"/>
  <c r="R784" i="2"/>
  <c r="AB784" i="2" s="1"/>
  <c r="Q784" i="2"/>
  <c r="P784" i="2"/>
  <c r="AA783" i="2"/>
  <c r="W91" i="11" s="1"/>
  <c r="AA782" i="2"/>
  <c r="AE782" i="2" s="1"/>
  <c r="AG782" i="2" s="1"/>
  <c r="AH782" i="2" s="1"/>
  <c r="Z782" i="2"/>
  <c r="Y782" i="2"/>
  <c r="X782" i="2"/>
  <c r="AD782" i="2" s="1"/>
  <c r="W782" i="2"/>
  <c r="V782" i="2"/>
  <c r="U782" i="2"/>
  <c r="AC782" i="2" s="1"/>
  <c r="AF782" i="2" s="1"/>
  <c r="T782" i="2"/>
  <c r="S782" i="2"/>
  <c r="R782" i="2"/>
  <c r="AB782" i="2" s="1"/>
  <c r="Q782" i="2"/>
  <c r="P782" i="2"/>
  <c r="AA781" i="2"/>
  <c r="AE781" i="2" s="1"/>
  <c r="AG781" i="2" s="1"/>
  <c r="AH781" i="2" s="1"/>
  <c r="Z781" i="2"/>
  <c r="Y781" i="2"/>
  <c r="X781" i="2"/>
  <c r="AD781" i="2" s="1"/>
  <c r="W781" i="2"/>
  <c r="V781" i="2"/>
  <c r="U781" i="2"/>
  <c r="AC781" i="2" s="1"/>
  <c r="AF781" i="2" s="1"/>
  <c r="T781" i="2"/>
  <c r="S781" i="2"/>
  <c r="R781" i="2"/>
  <c r="AB781" i="2" s="1"/>
  <c r="Q781" i="2"/>
  <c r="P781" i="2"/>
  <c r="AA780" i="2"/>
  <c r="AE780" i="2" s="1"/>
  <c r="AG780" i="2" s="1"/>
  <c r="AH780" i="2" s="1"/>
  <c r="Z780" i="2"/>
  <c r="Y780" i="2"/>
  <c r="X780" i="2"/>
  <c r="AD780" i="2" s="1"/>
  <c r="W780" i="2"/>
  <c r="V780" i="2"/>
  <c r="U780" i="2"/>
  <c r="AC780" i="2" s="1"/>
  <c r="AF780" i="2" s="1"/>
  <c r="T780" i="2"/>
  <c r="T778" i="2" s="1"/>
  <c r="P90" i="11" s="1"/>
  <c r="S780" i="2"/>
  <c r="R780" i="2"/>
  <c r="AB780" i="2" s="1"/>
  <c r="Q780" i="2"/>
  <c r="P780" i="2"/>
  <c r="AB779" i="2"/>
  <c r="AA779" i="2"/>
  <c r="AE779" i="2" s="1"/>
  <c r="Z779" i="2"/>
  <c r="Y779" i="2"/>
  <c r="X779" i="2"/>
  <c r="AD779" i="2" s="1"/>
  <c r="W779" i="2"/>
  <c r="V779" i="2"/>
  <c r="U779" i="2"/>
  <c r="T779" i="2"/>
  <c r="S779" i="2"/>
  <c r="R779" i="2"/>
  <c r="Q779" i="2"/>
  <c r="P779" i="2"/>
  <c r="AA777" i="2"/>
  <c r="AE777" i="2" s="1"/>
  <c r="AG777" i="2" s="1"/>
  <c r="AH777" i="2" s="1"/>
  <c r="Z777" i="2"/>
  <c r="Y777" i="2"/>
  <c r="X777" i="2"/>
  <c r="AD777" i="2" s="1"/>
  <c r="W777" i="2"/>
  <c r="V777" i="2"/>
  <c r="U777" i="2"/>
  <c r="AC777" i="2" s="1"/>
  <c r="AF777" i="2" s="1"/>
  <c r="T777" i="2"/>
  <c r="S777" i="2"/>
  <c r="R777" i="2"/>
  <c r="AB777" i="2" s="1"/>
  <c r="Q777" i="2"/>
  <c r="P777" i="2"/>
  <c r="AA776" i="2"/>
  <c r="AE776" i="2" s="1"/>
  <c r="AG776" i="2" s="1"/>
  <c r="AH776" i="2" s="1"/>
  <c r="Z776" i="2"/>
  <c r="Y776" i="2"/>
  <c r="X776" i="2"/>
  <c r="AD776" i="2" s="1"/>
  <c r="W776" i="2"/>
  <c r="V776" i="2"/>
  <c r="U776" i="2"/>
  <c r="AC776" i="2" s="1"/>
  <c r="AF776" i="2" s="1"/>
  <c r="T776" i="2"/>
  <c r="S776" i="2"/>
  <c r="R776" i="2"/>
  <c r="AB776" i="2" s="1"/>
  <c r="Q776" i="2"/>
  <c r="P776" i="2"/>
  <c r="AA775" i="2"/>
  <c r="AE775" i="2" s="1"/>
  <c r="AG775" i="2" s="1"/>
  <c r="AH775" i="2" s="1"/>
  <c r="Z775" i="2"/>
  <c r="Y775" i="2"/>
  <c r="X775" i="2"/>
  <c r="AD775" i="2" s="1"/>
  <c r="W775" i="2"/>
  <c r="V775" i="2"/>
  <c r="U775" i="2"/>
  <c r="AC775" i="2" s="1"/>
  <c r="AF775" i="2" s="1"/>
  <c r="T775" i="2"/>
  <c r="S775" i="2"/>
  <c r="R775" i="2"/>
  <c r="AB775" i="2" s="1"/>
  <c r="Q775" i="2"/>
  <c r="P775" i="2"/>
  <c r="AA774" i="2"/>
  <c r="AE774" i="2" s="1"/>
  <c r="AG774" i="2" s="1"/>
  <c r="AH774" i="2" s="1"/>
  <c r="Z774" i="2"/>
  <c r="Y774" i="2"/>
  <c r="X774" i="2"/>
  <c r="AD774" i="2" s="1"/>
  <c r="W774" i="2"/>
  <c r="V774" i="2"/>
  <c r="U774" i="2"/>
  <c r="AC774" i="2" s="1"/>
  <c r="AF774" i="2" s="1"/>
  <c r="T774" i="2"/>
  <c r="S774" i="2"/>
  <c r="R774" i="2"/>
  <c r="AB774" i="2" s="1"/>
  <c r="Q774" i="2"/>
  <c r="P774" i="2"/>
  <c r="AA773" i="2"/>
  <c r="AA772" i="2" s="1"/>
  <c r="W89" i="11" s="1"/>
  <c r="Z773" i="2"/>
  <c r="Z772" i="2" s="1"/>
  <c r="V89" i="11" s="1"/>
  <c r="Y773" i="2"/>
  <c r="Y772" i="2" s="1"/>
  <c r="U89" i="11" s="1"/>
  <c r="X773" i="2"/>
  <c r="AD773" i="2" s="1"/>
  <c r="W773" i="2"/>
  <c r="V773" i="2"/>
  <c r="V772" i="2" s="1"/>
  <c r="R89" i="11" s="1"/>
  <c r="U773" i="2"/>
  <c r="AC773" i="2" s="1"/>
  <c r="T773" i="2"/>
  <c r="S773" i="2"/>
  <c r="R773" i="2"/>
  <c r="AB773" i="2" s="1"/>
  <c r="Q773" i="2"/>
  <c r="P773" i="2"/>
  <c r="AB771" i="2"/>
  <c r="AA771" i="2"/>
  <c r="AE771" i="2" s="1"/>
  <c r="AG771" i="2" s="1"/>
  <c r="AH771" i="2" s="1"/>
  <c r="Z771" i="2"/>
  <c r="Y771" i="2"/>
  <c r="X771" i="2"/>
  <c r="AD771" i="2" s="1"/>
  <c r="W771" i="2"/>
  <c r="V771" i="2"/>
  <c r="U771" i="2"/>
  <c r="AC771" i="2" s="1"/>
  <c r="AF771" i="2" s="1"/>
  <c r="T771" i="2"/>
  <c r="S771" i="2"/>
  <c r="R771" i="2"/>
  <c r="Q771" i="2"/>
  <c r="P771" i="2"/>
  <c r="AA770" i="2"/>
  <c r="AE770" i="2" s="1"/>
  <c r="AG770" i="2" s="1"/>
  <c r="AH770" i="2" s="1"/>
  <c r="Z770" i="2"/>
  <c r="Y770" i="2"/>
  <c r="X770" i="2"/>
  <c r="AD770" i="2" s="1"/>
  <c r="W770" i="2"/>
  <c r="V770" i="2"/>
  <c r="U770" i="2"/>
  <c r="AC770" i="2" s="1"/>
  <c r="AF770" i="2" s="1"/>
  <c r="T770" i="2"/>
  <c r="T767" i="2" s="1"/>
  <c r="P88" i="11" s="1"/>
  <c r="S770" i="2"/>
  <c r="R770" i="2"/>
  <c r="AB770" i="2" s="1"/>
  <c r="Q770" i="2"/>
  <c r="P770" i="2"/>
  <c r="AA769" i="2"/>
  <c r="Z769" i="2"/>
  <c r="Y769" i="2"/>
  <c r="X769" i="2"/>
  <c r="AD769" i="2" s="1"/>
  <c r="W769" i="2"/>
  <c r="V769" i="2"/>
  <c r="U769" i="2"/>
  <c r="AC769" i="2" s="1"/>
  <c r="AF769" i="2" s="1"/>
  <c r="T769" i="2"/>
  <c r="S769" i="2"/>
  <c r="R769" i="2"/>
  <c r="AB769" i="2" s="1"/>
  <c r="Q769" i="2"/>
  <c r="P769" i="2"/>
  <c r="AA768" i="2"/>
  <c r="AE768" i="2" s="1"/>
  <c r="Z768" i="2"/>
  <c r="Z767" i="2" s="1"/>
  <c r="Y768" i="2"/>
  <c r="Y767" i="2" s="1"/>
  <c r="U88" i="11" s="1"/>
  <c r="X768" i="2"/>
  <c r="AD768" i="2" s="1"/>
  <c r="W768" i="2"/>
  <c r="V768" i="2"/>
  <c r="U768" i="2"/>
  <c r="AC768" i="2" s="1"/>
  <c r="T768" i="2"/>
  <c r="S768" i="2"/>
  <c r="R768" i="2"/>
  <c r="AB768" i="2" s="1"/>
  <c r="Q768" i="2"/>
  <c r="P768" i="2"/>
  <c r="AG760" i="2"/>
  <c r="AE760" i="2"/>
  <c r="AD760" i="2"/>
  <c r="AC760" i="2"/>
  <c r="AB760" i="2"/>
  <c r="AF760" i="2" s="1"/>
  <c r="AH760" i="2" s="1"/>
  <c r="AE759" i="2"/>
  <c r="AG759" i="2" s="1"/>
  <c r="AD759" i="2"/>
  <c r="AC759" i="2"/>
  <c r="AB759" i="2"/>
  <c r="AE758" i="2"/>
  <c r="AG758" i="2" s="1"/>
  <c r="AD758" i="2"/>
  <c r="AD756" i="2" s="1"/>
  <c r="AC758" i="2"/>
  <c r="AB758" i="2"/>
  <c r="AF758" i="2" s="1"/>
  <c r="AE757" i="2"/>
  <c r="AE756" i="2" s="1"/>
  <c r="AD757" i="2"/>
  <c r="AC757" i="2"/>
  <c r="AB757" i="2"/>
  <c r="AC756" i="2"/>
  <c r="AA756" i="2"/>
  <c r="Z756" i="2"/>
  <c r="Y756" i="2"/>
  <c r="X756" i="2"/>
  <c r="W756" i="2"/>
  <c r="V756" i="2"/>
  <c r="U756" i="2"/>
  <c r="T756" i="2"/>
  <c r="S756" i="2"/>
  <c r="R756" i="2"/>
  <c r="Q756" i="2"/>
  <c r="P756" i="2"/>
  <c r="AG755" i="2"/>
  <c r="AE755" i="2"/>
  <c r="AD755" i="2"/>
  <c r="AC755" i="2"/>
  <c r="AB755" i="2"/>
  <c r="AF755" i="2" s="1"/>
  <c r="AH755" i="2" s="1"/>
  <c r="AE754" i="2"/>
  <c r="AG754" i="2" s="1"/>
  <c r="AD754" i="2"/>
  <c r="AC754" i="2"/>
  <c r="AB754" i="2"/>
  <c r="AE753" i="2"/>
  <c r="AG753" i="2" s="1"/>
  <c r="AD753" i="2"/>
  <c r="AD751" i="2" s="1"/>
  <c r="AC753" i="2"/>
  <c r="AB753" i="2"/>
  <c r="AF753" i="2" s="1"/>
  <c r="AE752" i="2"/>
  <c r="AE751" i="2" s="1"/>
  <c r="AD752" i="2"/>
  <c r="AC752" i="2"/>
  <c r="AB752" i="2"/>
  <c r="AC751" i="2"/>
  <c r="AA751" i="2"/>
  <c r="Z751" i="2"/>
  <c r="Y751" i="2"/>
  <c r="X751" i="2"/>
  <c r="W751" i="2"/>
  <c r="V751" i="2"/>
  <c r="U751" i="2"/>
  <c r="T751" i="2"/>
  <c r="S751" i="2"/>
  <c r="R751" i="2"/>
  <c r="Q751" i="2"/>
  <c r="P751" i="2"/>
  <c r="AG750" i="2"/>
  <c r="AE750" i="2"/>
  <c r="AD750" i="2"/>
  <c r="AC750" i="2"/>
  <c r="AB750" i="2"/>
  <c r="AF750" i="2" s="1"/>
  <c r="AH750" i="2" s="1"/>
  <c r="AE749" i="2"/>
  <c r="AG749" i="2" s="1"/>
  <c r="AD749" i="2"/>
  <c r="AC749" i="2"/>
  <c r="AB749" i="2"/>
  <c r="AE748" i="2"/>
  <c r="AG748" i="2" s="1"/>
  <c r="AD748" i="2"/>
  <c r="AD746" i="2" s="1"/>
  <c r="AC748" i="2"/>
  <c r="AB748" i="2"/>
  <c r="AF748" i="2" s="1"/>
  <c r="AE747" i="2"/>
  <c r="AE746" i="2" s="1"/>
  <c r="AD747" i="2"/>
  <c r="AC747" i="2"/>
  <c r="AB747" i="2"/>
  <c r="AC746" i="2"/>
  <c r="AA746" i="2"/>
  <c r="AA271" i="2" s="1"/>
  <c r="Z746" i="2"/>
  <c r="Z271" i="2" s="1"/>
  <c r="Y746" i="2"/>
  <c r="Y271" i="2" s="1"/>
  <c r="X746" i="2"/>
  <c r="X271" i="2" s="1"/>
  <c r="W746" i="2"/>
  <c r="W271" i="2" s="1"/>
  <c r="V746" i="2"/>
  <c r="V271" i="2" s="1"/>
  <c r="U746" i="2"/>
  <c r="U271" i="2" s="1"/>
  <c r="T746" i="2"/>
  <c r="T271" i="2" s="1"/>
  <c r="S746" i="2"/>
  <c r="S271" i="2" s="1"/>
  <c r="R746" i="2"/>
  <c r="R271" i="2" s="1"/>
  <c r="Q746" i="2"/>
  <c r="Q271" i="2" s="1"/>
  <c r="P746" i="2"/>
  <c r="P271" i="2" s="1"/>
  <c r="P266" i="2" s="1"/>
  <c r="AA745" i="2"/>
  <c r="Z745" i="2"/>
  <c r="Y745" i="2"/>
  <c r="X745" i="2"/>
  <c r="W745" i="2"/>
  <c r="V745" i="2"/>
  <c r="U745" i="2"/>
  <c r="T745" i="2"/>
  <c r="S745" i="2"/>
  <c r="R745" i="2"/>
  <c r="Q745" i="2"/>
  <c r="P745" i="2"/>
  <c r="AA744" i="2"/>
  <c r="Z744" i="2"/>
  <c r="Y744" i="2"/>
  <c r="X744" i="2"/>
  <c r="W744" i="2"/>
  <c r="V744" i="2"/>
  <c r="U744" i="2"/>
  <c r="T744" i="2"/>
  <c r="S744" i="2"/>
  <c r="R744" i="2"/>
  <c r="Q744" i="2"/>
  <c r="P744" i="2"/>
  <c r="AA743" i="2"/>
  <c r="Z743" i="2"/>
  <c r="Y743" i="2"/>
  <c r="X743" i="2"/>
  <c r="W743" i="2"/>
  <c r="V743" i="2"/>
  <c r="U743" i="2"/>
  <c r="T743" i="2"/>
  <c r="S743" i="2"/>
  <c r="R743" i="2"/>
  <c r="Q743" i="2"/>
  <c r="P743" i="2"/>
  <c r="AA742" i="2"/>
  <c r="Z742" i="2"/>
  <c r="Y742" i="2"/>
  <c r="Y741" i="2" s="1"/>
  <c r="X742" i="2"/>
  <c r="W742" i="2"/>
  <c r="V742" i="2"/>
  <c r="U742" i="2"/>
  <c r="T742" i="2"/>
  <c r="S742" i="2"/>
  <c r="R742" i="2"/>
  <c r="Q742" i="2"/>
  <c r="P742" i="2"/>
  <c r="AA740" i="2"/>
  <c r="Z740" i="2"/>
  <c r="Y740" i="2"/>
  <c r="X740" i="2"/>
  <c r="W740" i="2"/>
  <c r="V740" i="2"/>
  <c r="U740" i="2"/>
  <c r="T740" i="2"/>
  <c r="S740" i="2"/>
  <c r="R740" i="2"/>
  <c r="Q740" i="2"/>
  <c r="P740" i="2"/>
  <c r="AA739" i="2"/>
  <c r="Z739" i="2"/>
  <c r="Y739" i="2"/>
  <c r="X739" i="2"/>
  <c r="W739" i="2"/>
  <c r="V739" i="2"/>
  <c r="U739" i="2"/>
  <c r="T739" i="2"/>
  <c r="S739" i="2"/>
  <c r="R739" i="2"/>
  <c r="Q739" i="2"/>
  <c r="P739" i="2"/>
  <c r="AA738" i="2"/>
  <c r="Z738" i="2"/>
  <c r="Y738" i="2"/>
  <c r="X738" i="2"/>
  <c r="W738" i="2"/>
  <c r="V738" i="2"/>
  <c r="U738" i="2"/>
  <c r="T738" i="2"/>
  <c r="S738" i="2"/>
  <c r="R738" i="2"/>
  <c r="Q738" i="2"/>
  <c r="P738" i="2"/>
  <c r="AA737" i="2"/>
  <c r="AA736" i="2" s="1"/>
  <c r="Z737" i="2"/>
  <c r="Y737" i="2"/>
  <c r="X737" i="2"/>
  <c r="X736" i="2" s="1"/>
  <c r="W737" i="2"/>
  <c r="V737" i="2"/>
  <c r="U737" i="2"/>
  <c r="T737" i="2"/>
  <c r="S737" i="2"/>
  <c r="R737" i="2"/>
  <c r="Q737" i="2"/>
  <c r="P737" i="2"/>
  <c r="AA735" i="2"/>
  <c r="Z735" i="2"/>
  <c r="Y735" i="2"/>
  <c r="X735" i="2"/>
  <c r="W735" i="2"/>
  <c r="V735" i="2"/>
  <c r="U735" i="2"/>
  <c r="T735" i="2"/>
  <c r="S735" i="2"/>
  <c r="R735" i="2"/>
  <c r="Q735" i="2"/>
  <c r="P735" i="2"/>
  <c r="AA734" i="2"/>
  <c r="Z734" i="2"/>
  <c r="Y734" i="2"/>
  <c r="X734" i="2"/>
  <c r="W734" i="2"/>
  <c r="V734" i="2"/>
  <c r="U734" i="2"/>
  <c r="T734" i="2"/>
  <c r="S734" i="2"/>
  <c r="R734" i="2"/>
  <c r="Q734" i="2"/>
  <c r="P734" i="2"/>
  <c r="AA733" i="2"/>
  <c r="Z733" i="2"/>
  <c r="Y733" i="2"/>
  <c r="X733" i="2"/>
  <c r="W733" i="2"/>
  <c r="V733" i="2"/>
  <c r="U733" i="2"/>
  <c r="T733" i="2"/>
  <c r="S733" i="2"/>
  <c r="R733" i="2"/>
  <c r="Q733" i="2"/>
  <c r="P733" i="2"/>
  <c r="AA732" i="2"/>
  <c r="Z732" i="2"/>
  <c r="Y732" i="2"/>
  <c r="X732" i="2"/>
  <c r="W732" i="2"/>
  <c r="V732" i="2"/>
  <c r="U732" i="2"/>
  <c r="T732" i="2"/>
  <c r="S732" i="2"/>
  <c r="R732" i="2"/>
  <c r="Q732" i="2"/>
  <c r="P732" i="2"/>
  <c r="AE723" i="2"/>
  <c r="AE719" i="2" s="1"/>
  <c r="AD723" i="2"/>
  <c r="AC723" i="2"/>
  <c r="AB723" i="2"/>
  <c r="AG722" i="2"/>
  <c r="AE722" i="2"/>
  <c r="AD722" i="2"/>
  <c r="AC722" i="2"/>
  <c r="AB722" i="2"/>
  <c r="AE721" i="2"/>
  <c r="AG721" i="2" s="1"/>
  <c r="AD721" i="2"/>
  <c r="AC721" i="2"/>
  <c r="AB721" i="2"/>
  <c r="AE720" i="2"/>
  <c r="AG720" i="2" s="1"/>
  <c r="AD720" i="2"/>
  <c r="AC720" i="2"/>
  <c r="AB720" i="2"/>
  <c r="AF720" i="2" s="1"/>
  <c r="AA719" i="2"/>
  <c r="Z719" i="2"/>
  <c r="Y719" i="2"/>
  <c r="X719" i="2"/>
  <c r="W719" i="2"/>
  <c r="V719" i="2"/>
  <c r="U719" i="2"/>
  <c r="T719" i="2"/>
  <c r="S719" i="2"/>
  <c r="R719" i="2"/>
  <c r="Q719" i="2"/>
  <c r="P719" i="2"/>
  <c r="AG718" i="2"/>
  <c r="AE718" i="2"/>
  <c r="AD718" i="2"/>
  <c r="AC718" i="2"/>
  <c r="AB718" i="2"/>
  <c r="AF718" i="2" s="1"/>
  <c r="AH718" i="2" s="1"/>
  <c r="AG717" i="2"/>
  <c r="AE717" i="2"/>
  <c r="AD717" i="2"/>
  <c r="AC717" i="2"/>
  <c r="AB717" i="2"/>
  <c r="AE716" i="2"/>
  <c r="AD716" i="2"/>
  <c r="AC716" i="2"/>
  <c r="AC714" i="2" s="1"/>
  <c r="AB716" i="2"/>
  <c r="AE715" i="2"/>
  <c r="AE714" i="2" s="1"/>
  <c r="AD715" i="2"/>
  <c r="AC715" i="2"/>
  <c r="AB715" i="2"/>
  <c r="AF715" i="2" s="1"/>
  <c r="AA714" i="2"/>
  <c r="AB117" i="1" s="1"/>
  <c r="Z714" i="2"/>
  <c r="AA117" i="1" s="1"/>
  <c r="Y714" i="2"/>
  <c r="Z117" i="1" s="1"/>
  <c r="X714" i="2"/>
  <c r="W714" i="2"/>
  <c r="X117" i="1" s="1"/>
  <c r="V714" i="2"/>
  <c r="W117" i="1" s="1"/>
  <c r="U714" i="2"/>
  <c r="V117" i="1" s="1"/>
  <c r="T714" i="2"/>
  <c r="S714" i="2"/>
  <c r="T117" i="1" s="1"/>
  <c r="R714" i="2"/>
  <c r="S117" i="1" s="1"/>
  <c r="Q714" i="2"/>
  <c r="R117" i="1" s="1"/>
  <c r="P714" i="2"/>
  <c r="AG713" i="2"/>
  <c r="AE713" i="2"/>
  <c r="AD713" i="2"/>
  <c r="AC713" i="2"/>
  <c r="AB713" i="2"/>
  <c r="AF713" i="2" s="1"/>
  <c r="AH713" i="2" s="1"/>
  <c r="AE712" i="2"/>
  <c r="AG712" i="2" s="1"/>
  <c r="AD712" i="2"/>
  <c r="AC712" i="2"/>
  <c r="AB712" i="2"/>
  <c r="AE711" i="2"/>
  <c r="AG711" i="2" s="1"/>
  <c r="AD711" i="2"/>
  <c r="AD709" i="2" s="1"/>
  <c r="AC711" i="2"/>
  <c r="AB711" i="2"/>
  <c r="AF711" i="2" s="1"/>
  <c r="AE710" i="2"/>
  <c r="AE709" i="2" s="1"/>
  <c r="AD710" i="2"/>
  <c r="AC710" i="2"/>
  <c r="AB710" i="2"/>
  <c r="AB709" i="2" s="1"/>
  <c r="AC709" i="2"/>
  <c r="AA709" i="2"/>
  <c r="AB116" i="1" s="1"/>
  <c r="Z709" i="2"/>
  <c r="Y709" i="2"/>
  <c r="Z116" i="1" s="1"/>
  <c r="X709" i="2"/>
  <c r="W709" i="2"/>
  <c r="X116" i="1" s="1"/>
  <c r="V709" i="2"/>
  <c r="U709" i="2"/>
  <c r="V116" i="1" s="1"/>
  <c r="T709" i="2"/>
  <c r="S709" i="2"/>
  <c r="T116" i="1" s="1"/>
  <c r="R709" i="2"/>
  <c r="Q709" i="2"/>
  <c r="R116" i="1" s="1"/>
  <c r="P709" i="2"/>
  <c r="AG708" i="2"/>
  <c r="AE708" i="2"/>
  <c r="AD708" i="2"/>
  <c r="AC708" i="2"/>
  <c r="AB708" i="2"/>
  <c r="AF708" i="2" s="1"/>
  <c r="AH708" i="2" s="1"/>
  <c r="AE707" i="2"/>
  <c r="AG707" i="2" s="1"/>
  <c r="AD707" i="2"/>
  <c r="AC707" i="2"/>
  <c r="AB707" i="2"/>
  <c r="AE706" i="2"/>
  <c r="AG706" i="2" s="1"/>
  <c r="AD706" i="2"/>
  <c r="AC706" i="2"/>
  <c r="AB706" i="2"/>
  <c r="AF706" i="2" s="1"/>
  <c r="AE705" i="2"/>
  <c r="AE704" i="2" s="1"/>
  <c r="AD705" i="2"/>
  <c r="AC705" i="2"/>
  <c r="AA704" i="2"/>
  <c r="Z704" i="2"/>
  <c r="AA115" i="1" s="1"/>
  <c r="Y704" i="2"/>
  <c r="Z115" i="1" s="1"/>
  <c r="X704" i="2"/>
  <c r="Y115" i="1" s="1"/>
  <c r="W704" i="2"/>
  <c r="V704" i="2"/>
  <c r="W115" i="1" s="1"/>
  <c r="U704" i="2"/>
  <c r="V115" i="1" s="1"/>
  <c r="T704" i="2"/>
  <c r="U115" i="1" s="1"/>
  <c r="S704" i="2"/>
  <c r="R704" i="2"/>
  <c r="S115" i="1" s="1"/>
  <c r="Q704" i="2"/>
  <c r="R115" i="1" s="1"/>
  <c r="P704" i="2"/>
  <c r="Q115" i="1" s="1"/>
  <c r="AG703" i="2"/>
  <c r="AE703" i="2"/>
  <c r="AD703" i="2"/>
  <c r="AC703" i="2"/>
  <c r="AB703" i="2"/>
  <c r="AF703" i="2" s="1"/>
  <c r="AH703" i="2" s="1"/>
  <c r="AE702" i="2"/>
  <c r="AG702" i="2" s="1"/>
  <c r="AD702" i="2"/>
  <c r="AC702" i="2"/>
  <c r="AC699" i="2" s="1"/>
  <c r="AB702" i="2"/>
  <c r="AE701" i="2"/>
  <c r="AG701" i="2" s="1"/>
  <c r="AD701" i="2"/>
  <c r="AD699" i="2" s="1"/>
  <c r="AC701" i="2"/>
  <c r="AB701" i="2"/>
  <c r="AF701" i="2" s="1"/>
  <c r="AE700" i="2"/>
  <c r="AE699" i="2" s="1"/>
  <c r="AD700" i="2"/>
  <c r="AC700" i="2"/>
  <c r="AB700" i="2"/>
  <c r="AA699" i="2"/>
  <c r="AB114" i="1" s="1"/>
  <c r="Z699" i="2"/>
  <c r="AA114" i="1" s="1"/>
  <c r="Y699" i="2"/>
  <c r="Z114" i="1" s="1"/>
  <c r="X699" i="2"/>
  <c r="Y114" i="1" s="1"/>
  <c r="W699" i="2"/>
  <c r="X114" i="1" s="1"/>
  <c r="V699" i="2"/>
  <c r="W114" i="1" s="1"/>
  <c r="U699" i="2"/>
  <c r="V114" i="1" s="1"/>
  <c r="T699" i="2"/>
  <c r="U114" i="1" s="1"/>
  <c r="S699" i="2"/>
  <c r="T114" i="1" s="1"/>
  <c r="R699" i="2"/>
  <c r="S114" i="1" s="1"/>
  <c r="Q699" i="2"/>
  <c r="R114" i="1" s="1"/>
  <c r="P699" i="2"/>
  <c r="AE696" i="2"/>
  <c r="AE692" i="2" s="1"/>
  <c r="AD696" i="2"/>
  <c r="AD692" i="2" s="1"/>
  <c r="AC696" i="2"/>
  <c r="AB696" i="2"/>
  <c r="AE695" i="2"/>
  <c r="AG695" i="2" s="1"/>
  <c r="AD695" i="2"/>
  <c r="AC695" i="2"/>
  <c r="AB695" i="2"/>
  <c r="AG694" i="2"/>
  <c r="AE694" i="2"/>
  <c r="AD694" i="2"/>
  <c r="AC694" i="2"/>
  <c r="AB694" i="2"/>
  <c r="AF694" i="2" s="1"/>
  <c r="AH694" i="2" s="1"/>
  <c r="AE693" i="2"/>
  <c r="AG693" i="2" s="1"/>
  <c r="AD693" i="2"/>
  <c r="AC693" i="2"/>
  <c r="AB693" i="2"/>
  <c r="AA692" i="2"/>
  <c r="Z692" i="2"/>
  <c r="Y692" i="2"/>
  <c r="X692" i="2"/>
  <c r="W692" i="2"/>
  <c r="V692" i="2"/>
  <c r="U692" i="2"/>
  <c r="T692" i="2"/>
  <c r="S692" i="2"/>
  <c r="R692" i="2"/>
  <c r="Q692" i="2"/>
  <c r="P692" i="2"/>
  <c r="AE691" i="2"/>
  <c r="AG691" i="2" s="1"/>
  <c r="AD691" i="2"/>
  <c r="AC691" i="2"/>
  <c r="AB691" i="2"/>
  <c r="AE690" i="2"/>
  <c r="AG690" i="2" s="1"/>
  <c r="AD690" i="2"/>
  <c r="AC690" i="2"/>
  <c r="AB690" i="2"/>
  <c r="AF690" i="2" s="1"/>
  <c r="AE689" i="2"/>
  <c r="AD689" i="2"/>
  <c r="AC689" i="2"/>
  <c r="AB689" i="2"/>
  <c r="AE688" i="2"/>
  <c r="AG688" i="2" s="1"/>
  <c r="AD688" i="2"/>
  <c r="AC688" i="2"/>
  <c r="AB688" i="2"/>
  <c r="AE687" i="2"/>
  <c r="AD687" i="2"/>
  <c r="AA687" i="2"/>
  <c r="Z687" i="2"/>
  <c r="AA107" i="1" s="1"/>
  <c r="Y687" i="2"/>
  <c r="Z107" i="1" s="1"/>
  <c r="X687" i="2"/>
  <c r="Y107" i="1" s="1"/>
  <c r="W687" i="2"/>
  <c r="V687" i="2"/>
  <c r="W107" i="1" s="1"/>
  <c r="U687" i="2"/>
  <c r="V107" i="1" s="1"/>
  <c r="T687" i="2"/>
  <c r="U107" i="1" s="1"/>
  <c r="S687" i="2"/>
  <c r="R687" i="2"/>
  <c r="S107" i="1" s="1"/>
  <c r="Q687" i="2"/>
  <c r="R107" i="1" s="1"/>
  <c r="P687" i="2"/>
  <c r="Q107" i="1" s="1"/>
  <c r="AE686" i="2"/>
  <c r="AG686" i="2" s="1"/>
  <c r="AD686" i="2"/>
  <c r="AC686" i="2"/>
  <c r="AB686" i="2"/>
  <c r="AE685" i="2"/>
  <c r="AG685" i="2" s="1"/>
  <c r="AD685" i="2"/>
  <c r="AC685" i="2"/>
  <c r="AB685" i="2"/>
  <c r="AF685" i="2" s="1"/>
  <c r="AG684" i="2"/>
  <c r="AE684" i="2"/>
  <c r="AD684" i="2"/>
  <c r="AC684" i="2"/>
  <c r="AB684" i="2"/>
  <c r="AE683" i="2"/>
  <c r="AG683" i="2" s="1"/>
  <c r="AG682" i="2" s="1"/>
  <c r="AD683" i="2"/>
  <c r="AD682" i="2" s="1"/>
  <c r="AC683" i="2"/>
  <c r="AC682" i="2" s="1"/>
  <c r="AB683" i="2"/>
  <c r="AE682" i="2"/>
  <c r="AA682" i="2"/>
  <c r="AB106" i="1" s="1"/>
  <c r="Z682" i="2"/>
  <c r="AA106" i="1" s="1"/>
  <c r="Y682" i="2"/>
  <c r="Z106" i="1" s="1"/>
  <c r="X682" i="2"/>
  <c r="Y106" i="1" s="1"/>
  <c r="W682" i="2"/>
  <c r="X106" i="1" s="1"/>
  <c r="V682" i="2"/>
  <c r="W106" i="1" s="1"/>
  <c r="U682" i="2"/>
  <c r="V106" i="1" s="1"/>
  <c r="T682" i="2"/>
  <c r="U106" i="1" s="1"/>
  <c r="S682" i="2"/>
  <c r="T106" i="1" s="1"/>
  <c r="R682" i="2"/>
  <c r="S106" i="1" s="1"/>
  <c r="Q682" i="2"/>
  <c r="R106" i="1" s="1"/>
  <c r="P682" i="2"/>
  <c r="Q106" i="1" s="1"/>
  <c r="AE681" i="2"/>
  <c r="AG681" i="2" s="1"/>
  <c r="AD681" i="2"/>
  <c r="AC681" i="2"/>
  <c r="AB681" i="2"/>
  <c r="AF681" i="2" s="1"/>
  <c r="AE680" i="2"/>
  <c r="AG680" i="2" s="1"/>
  <c r="AD680" i="2"/>
  <c r="AC680" i="2"/>
  <c r="AB680" i="2"/>
  <c r="AF680" i="2" s="1"/>
  <c r="AG679" i="2"/>
  <c r="AE679" i="2"/>
  <c r="AD679" i="2"/>
  <c r="AC679" i="2"/>
  <c r="AB679" i="2"/>
  <c r="AE678" i="2"/>
  <c r="AE677" i="2" s="1"/>
  <c r="AD678" i="2"/>
  <c r="AD677" i="2" s="1"/>
  <c r="AC678" i="2"/>
  <c r="AC677" i="2" s="1"/>
  <c r="AA677" i="2"/>
  <c r="AB105" i="1" s="1"/>
  <c r="Z677" i="2"/>
  <c r="AA105" i="1" s="1"/>
  <c r="Y677" i="2"/>
  <c r="Z105" i="1" s="1"/>
  <c r="X677" i="2"/>
  <c r="Y105" i="1" s="1"/>
  <c r="W677" i="2"/>
  <c r="X105" i="1" s="1"/>
  <c r="V677" i="2"/>
  <c r="W105" i="1" s="1"/>
  <c r="U677" i="2"/>
  <c r="V105" i="1" s="1"/>
  <c r="T677" i="2"/>
  <c r="U105" i="1" s="1"/>
  <c r="S677" i="2"/>
  <c r="T105" i="1" s="1"/>
  <c r="R677" i="2"/>
  <c r="S105" i="1" s="1"/>
  <c r="Q677" i="2"/>
  <c r="R105" i="1" s="1"/>
  <c r="P677" i="2"/>
  <c r="Q105" i="1" s="1"/>
  <c r="AE676" i="2"/>
  <c r="AG676" i="2" s="1"/>
  <c r="AD676" i="2"/>
  <c r="AC676" i="2"/>
  <c r="AB676" i="2"/>
  <c r="AF676" i="2" s="1"/>
  <c r="AE675" i="2"/>
  <c r="AG675" i="2" s="1"/>
  <c r="AD675" i="2"/>
  <c r="AC675" i="2"/>
  <c r="AB675" i="2"/>
  <c r="AF675" i="2" s="1"/>
  <c r="AG674" i="2"/>
  <c r="AE674" i="2"/>
  <c r="AD674" i="2"/>
  <c r="AC674" i="2"/>
  <c r="AB674" i="2"/>
  <c r="AE673" i="2"/>
  <c r="AG673" i="2" s="1"/>
  <c r="AD673" i="2"/>
  <c r="AC673" i="2"/>
  <c r="AC672" i="2" s="1"/>
  <c r="AB673" i="2"/>
  <c r="AE672" i="2"/>
  <c r="AD672" i="2"/>
  <c r="AA672" i="2"/>
  <c r="AB104" i="1" s="1"/>
  <c r="Z672" i="2"/>
  <c r="AA104" i="1" s="1"/>
  <c r="Y672" i="2"/>
  <c r="Z104" i="1" s="1"/>
  <c r="X672" i="2"/>
  <c r="Y104" i="1" s="1"/>
  <c r="W672" i="2"/>
  <c r="X104" i="1" s="1"/>
  <c r="V672" i="2"/>
  <c r="W104" i="1" s="1"/>
  <c r="U672" i="2"/>
  <c r="V104" i="1" s="1"/>
  <c r="T672" i="2"/>
  <c r="U104" i="1" s="1"/>
  <c r="S672" i="2"/>
  <c r="T104" i="1" s="1"/>
  <c r="R672" i="2"/>
  <c r="S104" i="1" s="1"/>
  <c r="Q672" i="2"/>
  <c r="R104" i="1" s="1"/>
  <c r="P672" i="2"/>
  <c r="Q104" i="1" s="1"/>
  <c r="AE667" i="2"/>
  <c r="AG667" i="2" s="1"/>
  <c r="AD667" i="2"/>
  <c r="AC667" i="2"/>
  <c r="AB667" i="2"/>
  <c r="AF667" i="2" s="1"/>
  <c r="AG666" i="2"/>
  <c r="AG665" i="2" s="1"/>
  <c r="AE666" i="2"/>
  <c r="AD666" i="2"/>
  <c r="AC666" i="2"/>
  <c r="AC665" i="2" s="1"/>
  <c r="AB666" i="2"/>
  <c r="AE665" i="2"/>
  <c r="AD665" i="2"/>
  <c r="AA665" i="2"/>
  <c r="Z665" i="2"/>
  <c r="Y665" i="2"/>
  <c r="X665" i="2"/>
  <c r="W665" i="2"/>
  <c r="V665" i="2"/>
  <c r="U665" i="2"/>
  <c r="T665" i="2"/>
  <c r="S665" i="2"/>
  <c r="R665" i="2"/>
  <c r="Q665" i="2"/>
  <c r="P665" i="2"/>
  <c r="AE664" i="2"/>
  <c r="AG664" i="2" s="1"/>
  <c r="AD664" i="2"/>
  <c r="AC664" i="2"/>
  <c r="AB664" i="2"/>
  <c r="AE663" i="2"/>
  <c r="AG663" i="2" s="1"/>
  <c r="AD663" i="2"/>
  <c r="AC663" i="2"/>
  <c r="AB663" i="2"/>
  <c r="AF663" i="2" s="1"/>
  <c r="AE662" i="2"/>
  <c r="AD662" i="2"/>
  <c r="AG662" i="2" s="1"/>
  <c r="AC662" i="2"/>
  <c r="AC660" i="2" s="1"/>
  <c r="AC656" i="2" s="1"/>
  <c r="AB662" i="2"/>
  <c r="AE661" i="2"/>
  <c r="AG661" i="2" s="1"/>
  <c r="AG660" i="2" s="1"/>
  <c r="AD661" i="2"/>
  <c r="AD660" i="2" s="1"/>
  <c r="AD656" i="2" s="1"/>
  <c r="AC661" i="2"/>
  <c r="AB661" i="2"/>
  <c r="AE660" i="2"/>
  <c r="AA660" i="2"/>
  <c r="Z660" i="2"/>
  <c r="AA157" i="1" s="1"/>
  <c r="Y660" i="2"/>
  <c r="Z157" i="1" s="1"/>
  <c r="X660" i="2"/>
  <c r="Y157" i="1" s="1"/>
  <c r="W660" i="2"/>
  <c r="V660" i="2"/>
  <c r="W157" i="1" s="1"/>
  <c r="U660" i="2"/>
  <c r="V157" i="1" s="1"/>
  <c r="T660" i="2"/>
  <c r="U157" i="1" s="1"/>
  <c r="S660" i="2"/>
  <c r="R660" i="2"/>
  <c r="S157" i="1" s="1"/>
  <c r="Q660" i="2"/>
  <c r="R157" i="1" s="1"/>
  <c r="P660" i="2"/>
  <c r="Q157" i="1" s="1"/>
  <c r="AE659" i="2"/>
  <c r="AG659" i="2" s="1"/>
  <c r="AD659" i="2"/>
  <c r="AC659" i="2"/>
  <c r="AB659" i="2"/>
  <c r="AF659" i="2" s="1"/>
  <c r="AG658" i="2"/>
  <c r="AG657" i="2" s="1"/>
  <c r="AE658" i="2"/>
  <c r="AE657" i="2" s="1"/>
  <c r="AD658" i="2"/>
  <c r="AC658" i="2"/>
  <c r="AB658" i="2"/>
  <c r="AF658" i="2" s="1"/>
  <c r="AH658" i="2" s="1"/>
  <c r="AD657" i="2"/>
  <c r="AC657" i="2"/>
  <c r="AA657" i="2"/>
  <c r="AB156" i="1" s="1"/>
  <c r="Z657" i="2"/>
  <c r="AA156" i="1" s="1"/>
  <c r="Y657" i="2"/>
  <c r="Z156" i="1" s="1"/>
  <c r="X657" i="2"/>
  <c r="Y156" i="1" s="1"/>
  <c r="W657" i="2"/>
  <c r="X156" i="1" s="1"/>
  <c r="V657" i="2"/>
  <c r="W156" i="1" s="1"/>
  <c r="U657" i="2"/>
  <c r="V156" i="1" s="1"/>
  <c r="T657" i="2"/>
  <c r="U156" i="1" s="1"/>
  <c r="S657" i="2"/>
  <c r="T156" i="1" s="1"/>
  <c r="R657" i="2"/>
  <c r="S156" i="1" s="1"/>
  <c r="Q657" i="2"/>
  <c r="R156" i="1" s="1"/>
  <c r="P657" i="2"/>
  <c r="Q156" i="1" s="1"/>
  <c r="AG654" i="2"/>
  <c r="AE654" i="2"/>
  <c r="AD654" i="2"/>
  <c r="AC654" i="2"/>
  <c r="AB654" i="2"/>
  <c r="AF654" i="2" s="1"/>
  <c r="AH654" i="2" s="1"/>
  <c r="AE653" i="2"/>
  <c r="AG653" i="2" s="1"/>
  <c r="AG652" i="2" s="1"/>
  <c r="AD653" i="2"/>
  <c r="AC653" i="2"/>
  <c r="AC652" i="2" s="1"/>
  <c r="AB653" i="2"/>
  <c r="AE652" i="2"/>
  <c r="AD652" i="2"/>
  <c r="AA652" i="2"/>
  <c r="Z652" i="2"/>
  <c r="Y652" i="2"/>
  <c r="X652" i="2"/>
  <c r="W652" i="2"/>
  <c r="V652" i="2"/>
  <c r="U652" i="2"/>
  <c r="T652" i="2"/>
  <c r="S652" i="2"/>
  <c r="R652" i="2"/>
  <c r="Q652" i="2"/>
  <c r="P652" i="2"/>
  <c r="AE651" i="2"/>
  <c r="AD651" i="2"/>
  <c r="AG651" i="2" s="1"/>
  <c r="AC651" i="2"/>
  <c r="AB651" i="2"/>
  <c r="AF651" i="2" s="1"/>
  <c r="AE650" i="2"/>
  <c r="AG650" i="2" s="1"/>
  <c r="AD650" i="2"/>
  <c r="AC650" i="2"/>
  <c r="AB650" i="2"/>
  <c r="AG649" i="2"/>
  <c r="AE649" i="2"/>
  <c r="AD649" i="2"/>
  <c r="AC649" i="2"/>
  <c r="AB649" i="2"/>
  <c r="AF649" i="2" s="1"/>
  <c r="AH649" i="2" s="1"/>
  <c r="AE648" i="2"/>
  <c r="AG648" i="2" s="1"/>
  <c r="AD648" i="2"/>
  <c r="AC648" i="2"/>
  <c r="AC647" i="2" s="1"/>
  <c r="AB648" i="2"/>
  <c r="AE647" i="2"/>
  <c r="AD647" i="2"/>
  <c r="AA647" i="2"/>
  <c r="AB148" i="1" s="1"/>
  <c r="Z647" i="2"/>
  <c r="AA148" i="1" s="1"/>
  <c r="Y647" i="2"/>
  <c r="Z148" i="1" s="1"/>
  <c r="X647" i="2"/>
  <c r="Y148" i="1" s="1"/>
  <c r="W647" i="2"/>
  <c r="X148" i="1" s="1"/>
  <c r="V647" i="2"/>
  <c r="W148" i="1" s="1"/>
  <c r="U647" i="2"/>
  <c r="V148" i="1" s="1"/>
  <c r="T647" i="2"/>
  <c r="U148" i="1" s="1"/>
  <c r="S647" i="2"/>
  <c r="T148" i="1" s="1"/>
  <c r="R647" i="2"/>
  <c r="S148" i="1" s="1"/>
  <c r="Q647" i="2"/>
  <c r="R148" i="1" s="1"/>
  <c r="P647" i="2"/>
  <c r="Q148" i="1" s="1"/>
  <c r="AE646" i="2"/>
  <c r="AG646" i="2" s="1"/>
  <c r="AD646" i="2"/>
  <c r="AD644" i="2" s="1"/>
  <c r="AC646" i="2"/>
  <c r="AB646" i="2"/>
  <c r="AE645" i="2"/>
  <c r="AE644" i="2" s="1"/>
  <c r="AD645" i="2"/>
  <c r="AC645" i="2"/>
  <c r="AB645" i="2"/>
  <c r="AF645" i="2" s="1"/>
  <c r="AC644" i="2"/>
  <c r="AA644" i="2"/>
  <c r="AB147" i="1" s="1"/>
  <c r="Z644" i="2"/>
  <c r="AA147" i="1" s="1"/>
  <c r="Y644" i="2"/>
  <c r="Z147" i="1" s="1"/>
  <c r="X644" i="2"/>
  <c r="W644" i="2"/>
  <c r="X147" i="1" s="1"/>
  <c r="V644" i="2"/>
  <c r="V285" i="2" s="1"/>
  <c r="V292" i="2" s="1"/>
  <c r="U644" i="2"/>
  <c r="V147" i="1" s="1"/>
  <c r="T644" i="2"/>
  <c r="S644" i="2"/>
  <c r="T147" i="1" s="1"/>
  <c r="R644" i="2"/>
  <c r="R285" i="2" s="1"/>
  <c r="Q644" i="2"/>
  <c r="R147" i="1" s="1"/>
  <c r="P644" i="2"/>
  <c r="AA643" i="2"/>
  <c r="Z643" i="2"/>
  <c r="Y643" i="2"/>
  <c r="Y642" i="2" s="1"/>
  <c r="AE639" i="2"/>
  <c r="AG639" i="2" s="1"/>
  <c r="AD639" i="2"/>
  <c r="AC639" i="2"/>
  <c r="AB639" i="2"/>
  <c r="AF639" i="2" s="1"/>
  <c r="AH639" i="2" s="1"/>
  <c r="AE638" i="2"/>
  <c r="AG638" i="2" s="1"/>
  <c r="AD638" i="2"/>
  <c r="AC638" i="2"/>
  <c r="AB638" i="2"/>
  <c r="AF638" i="2" s="1"/>
  <c r="AE637" i="2"/>
  <c r="AG637" i="2" s="1"/>
  <c r="AD637" i="2"/>
  <c r="AC637" i="2"/>
  <c r="AB637" i="2"/>
  <c r="AF637" i="2" s="1"/>
  <c r="AH637" i="2" s="1"/>
  <c r="AE636" i="2"/>
  <c r="AG636" i="2" s="1"/>
  <c r="AD636" i="2"/>
  <c r="AC636" i="2"/>
  <c r="AB636" i="2"/>
  <c r="AF636" i="2" s="1"/>
  <c r="AH636" i="2" s="1"/>
  <c r="AA635" i="2"/>
  <c r="Z635" i="2"/>
  <c r="Y635" i="2"/>
  <c r="AE635" i="2" s="1"/>
  <c r="X635" i="2"/>
  <c r="W635" i="2"/>
  <c r="V635" i="2"/>
  <c r="AD635" i="2" s="1"/>
  <c r="U635" i="2"/>
  <c r="T635" i="2"/>
  <c r="S635" i="2"/>
  <c r="AC635" i="2" s="1"/>
  <c r="R635" i="2"/>
  <c r="Q635" i="2"/>
  <c r="P635" i="2"/>
  <c r="AB635" i="2" s="1"/>
  <c r="AE634" i="2"/>
  <c r="AG634" i="2" s="1"/>
  <c r="AD634" i="2"/>
  <c r="AC634" i="2"/>
  <c r="AB634" i="2"/>
  <c r="AF634" i="2" s="1"/>
  <c r="AH634" i="2" s="1"/>
  <c r="AE633" i="2"/>
  <c r="AG633" i="2" s="1"/>
  <c r="AD633" i="2"/>
  <c r="AC633" i="2"/>
  <c r="AB633" i="2"/>
  <c r="AF633" i="2" s="1"/>
  <c r="AH633" i="2" s="1"/>
  <c r="AG632" i="2"/>
  <c r="AE632" i="2"/>
  <c r="AD632" i="2"/>
  <c r="AC632" i="2"/>
  <c r="AB632" i="2"/>
  <c r="AF632" i="2" s="1"/>
  <c r="AH632" i="2" s="1"/>
  <c r="AA631" i="2"/>
  <c r="AA629" i="2" s="1"/>
  <c r="Z631" i="2"/>
  <c r="Y631" i="2"/>
  <c r="Y629" i="2" s="1"/>
  <c r="X631" i="2"/>
  <c r="X629" i="2" s="1"/>
  <c r="W631" i="2"/>
  <c r="W629" i="2" s="1"/>
  <c r="V631" i="2"/>
  <c r="V629" i="2" s="1"/>
  <c r="U631" i="2"/>
  <c r="T631" i="2"/>
  <c r="S631" i="2"/>
  <c r="S629" i="2" s="1"/>
  <c r="R631" i="2"/>
  <c r="R629" i="2" s="1"/>
  <c r="Q631" i="2"/>
  <c r="Q629" i="2" s="1"/>
  <c r="P631" i="2"/>
  <c r="P629" i="2" s="1"/>
  <c r="AG630" i="2"/>
  <c r="AE630" i="2"/>
  <c r="AD630" i="2"/>
  <c r="AC630" i="2"/>
  <c r="AB630" i="2"/>
  <c r="Z629" i="2"/>
  <c r="U629" i="2"/>
  <c r="AE628" i="2"/>
  <c r="AG628" i="2" s="1"/>
  <c r="AD628" i="2"/>
  <c r="AC628" i="2"/>
  <c r="AB628" i="2"/>
  <c r="AE627" i="2"/>
  <c r="AD627" i="2"/>
  <c r="AG627" i="2" s="1"/>
  <c r="AC627" i="2"/>
  <c r="AB627" i="2"/>
  <c r="AF627" i="2" s="1"/>
  <c r="AE626" i="2"/>
  <c r="AG626" i="2" s="1"/>
  <c r="AD626" i="2"/>
  <c r="AC626" i="2"/>
  <c r="AB626" i="2"/>
  <c r="AA625" i="2"/>
  <c r="Z625" i="2"/>
  <c r="Z623" i="2" s="1"/>
  <c r="Y625" i="2"/>
  <c r="Y623" i="2" s="1"/>
  <c r="X625" i="2"/>
  <c r="X623" i="2" s="1"/>
  <c r="W625" i="2"/>
  <c r="W623" i="2" s="1"/>
  <c r="V625" i="2"/>
  <c r="V623" i="2" s="1"/>
  <c r="U625" i="2"/>
  <c r="U623" i="2" s="1"/>
  <c r="T625" i="2"/>
  <c r="S625" i="2"/>
  <c r="S623" i="2" s="1"/>
  <c r="R625" i="2"/>
  <c r="R623" i="2" s="1"/>
  <c r="Q625" i="2"/>
  <c r="Q623" i="2" s="1"/>
  <c r="P625" i="2"/>
  <c r="P623" i="2" s="1"/>
  <c r="AE624" i="2"/>
  <c r="AG624" i="2" s="1"/>
  <c r="AD624" i="2"/>
  <c r="AC624" i="2"/>
  <c r="AB624" i="2"/>
  <c r="AA623" i="2"/>
  <c r="AE622" i="2"/>
  <c r="AG622" i="2" s="1"/>
  <c r="AD622" i="2"/>
  <c r="AC622" i="2"/>
  <c r="AB622" i="2"/>
  <c r="AE621" i="2"/>
  <c r="AG621" i="2" s="1"/>
  <c r="AD621" i="2"/>
  <c r="AC621" i="2"/>
  <c r="AB621" i="2"/>
  <c r="AE620" i="2"/>
  <c r="AG620" i="2" s="1"/>
  <c r="AD620" i="2"/>
  <c r="AC620" i="2"/>
  <c r="AB620" i="2"/>
  <c r="AF620" i="2" s="1"/>
  <c r="AA619" i="2"/>
  <c r="AA617" i="2" s="1"/>
  <c r="Z619" i="2"/>
  <c r="Y619" i="2"/>
  <c r="X619" i="2"/>
  <c r="X617" i="2" s="1"/>
  <c r="W619" i="2"/>
  <c r="W617" i="2" s="1"/>
  <c r="V619" i="2"/>
  <c r="V617" i="2" s="1"/>
  <c r="U619" i="2"/>
  <c r="U617" i="2" s="1"/>
  <c r="T619" i="2"/>
  <c r="S619" i="2"/>
  <c r="S617" i="2" s="1"/>
  <c r="R619" i="2"/>
  <c r="R617" i="2" s="1"/>
  <c r="Q619" i="2"/>
  <c r="Q617" i="2" s="1"/>
  <c r="P619" i="2"/>
  <c r="P617" i="2" s="1"/>
  <c r="AG618" i="2"/>
  <c r="AE618" i="2"/>
  <c r="AD618" i="2"/>
  <c r="AC618" i="2"/>
  <c r="AB618" i="2"/>
  <c r="Z617" i="2"/>
  <c r="AE616" i="2"/>
  <c r="AG616" i="2" s="1"/>
  <c r="AD616" i="2"/>
  <c r="AC616" i="2"/>
  <c r="AB616" i="2"/>
  <c r="AF616" i="2" s="1"/>
  <c r="AE615" i="2"/>
  <c r="AG615" i="2" s="1"/>
  <c r="AD615" i="2"/>
  <c r="AC615" i="2"/>
  <c r="AB615" i="2"/>
  <c r="AF615" i="2" s="1"/>
  <c r="AG614" i="2"/>
  <c r="AE614" i="2"/>
  <c r="AD614" i="2"/>
  <c r="AC614" i="2"/>
  <c r="AB614" i="2"/>
  <c r="AF614" i="2" s="1"/>
  <c r="AH614" i="2" s="1"/>
  <c r="AA613" i="2"/>
  <c r="Z613" i="2"/>
  <c r="Z611" i="2" s="1"/>
  <c r="Y613" i="2"/>
  <c r="Y611" i="2" s="1"/>
  <c r="X613" i="2"/>
  <c r="X611" i="2" s="1"/>
  <c r="W613" i="2"/>
  <c r="W611" i="2" s="1"/>
  <c r="V613" i="2"/>
  <c r="V611" i="2" s="1"/>
  <c r="U613" i="2"/>
  <c r="U611" i="2" s="1"/>
  <c r="T613" i="2"/>
  <c r="S613" i="2"/>
  <c r="S611" i="2" s="1"/>
  <c r="R613" i="2"/>
  <c r="R611" i="2" s="1"/>
  <c r="Q613" i="2"/>
  <c r="Q611" i="2" s="1"/>
  <c r="P613" i="2"/>
  <c r="P611" i="2" s="1"/>
  <c r="AE612" i="2"/>
  <c r="AG612" i="2" s="1"/>
  <c r="AD612" i="2"/>
  <c r="AC612" i="2"/>
  <c r="AB612" i="2"/>
  <c r="AA611" i="2"/>
  <c r="AE610" i="2"/>
  <c r="AG610" i="2" s="1"/>
  <c r="AD610" i="2"/>
  <c r="AC610" i="2"/>
  <c r="AB610" i="2"/>
  <c r="AE609" i="2"/>
  <c r="AG609" i="2" s="1"/>
  <c r="AD609" i="2"/>
  <c r="AC609" i="2"/>
  <c r="AB609" i="2"/>
  <c r="AF609" i="2" s="1"/>
  <c r="AE608" i="2"/>
  <c r="AG608" i="2" s="1"/>
  <c r="AD608" i="2"/>
  <c r="AC608" i="2"/>
  <c r="AB608" i="2"/>
  <c r="AF608" i="2" s="1"/>
  <c r="AA607" i="2"/>
  <c r="AA605" i="2" s="1"/>
  <c r="Z607" i="2"/>
  <c r="Y607" i="2"/>
  <c r="Y605" i="2" s="1"/>
  <c r="X607" i="2"/>
  <c r="X605" i="2" s="1"/>
  <c r="W607" i="2"/>
  <c r="W605" i="2" s="1"/>
  <c r="V607" i="2"/>
  <c r="V605" i="2" s="1"/>
  <c r="U607" i="2"/>
  <c r="U605" i="2" s="1"/>
  <c r="T607" i="2"/>
  <c r="S607" i="2"/>
  <c r="S605" i="2" s="1"/>
  <c r="R607" i="2"/>
  <c r="R605" i="2" s="1"/>
  <c r="Q607" i="2"/>
  <c r="Q605" i="2" s="1"/>
  <c r="P607" i="2"/>
  <c r="P605" i="2" s="1"/>
  <c r="AG606" i="2"/>
  <c r="AE606" i="2"/>
  <c r="AD606" i="2"/>
  <c r="AC606" i="2"/>
  <c r="AB606" i="2"/>
  <c r="Z605" i="2"/>
  <c r="AE603" i="2"/>
  <c r="AG603" i="2" s="1"/>
  <c r="AD603" i="2"/>
  <c r="AC603" i="2"/>
  <c r="AB603" i="2"/>
  <c r="AE602" i="2"/>
  <c r="AG602" i="2" s="1"/>
  <c r="AD602" i="2"/>
  <c r="AC602" i="2"/>
  <c r="AB602" i="2"/>
  <c r="AF602" i="2" s="1"/>
  <c r="AE601" i="2"/>
  <c r="AG601" i="2" s="1"/>
  <c r="AD601" i="2"/>
  <c r="AC601" i="2"/>
  <c r="AB601" i="2"/>
  <c r="AF601" i="2" s="1"/>
  <c r="AG600" i="2"/>
  <c r="AE600" i="2"/>
  <c r="AD600" i="2"/>
  <c r="AC600" i="2"/>
  <c r="AB600" i="2"/>
  <c r="AF600" i="2" s="1"/>
  <c r="AH600" i="2" s="1"/>
  <c r="AE599" i="2"/>
  <c r="AG599" i="2" s="1"/>
  <c r="AD599" i="2"/>
  <c r="AC599" i="2"/>
  <c r="AC597" i="2" s="1"/>
  <c r="AB599" i="2"/>
  <c r="AE598" i="2"/>
  <c r="AG598" i="2" s="1"/>
  <c r="AD598" i="2"/>
  <c r="AD597" i="2" s="1"/>
  <c r="AC598" i="2"/>
  <c r="AB598" i="2"/>
  <c r="AE597" i="2"/>
  <c r="AA597" i="2"/>
  <c r="Z597" i="2"/>
  <c r="Y597" i="2"/>
  <c r="X597" i="2"/>
  <c r="W597" i="2"/>
  <c r="V597" i="2"/>
  <c r="U597" i="2"/>
  <c r="T597" i="2"/>
  <c r="S597" i="2"/>
  <c r="R597" i="2"/>
  <c r="Q597" i="2"/>
  <c r="P597" i="2"/>
  <c r="AE595" i="2"/>
  <c r="AG595" i="2" s="1"/>
  <c r="AD595" i="2"/>
  <c r="AC595" i="2"/>
  <c r="AB595" i="2"/>
  <c r="AF595" i="2" s="1"/>
  <c r="AG594" i="2"/>
  <c r="AE594" i="2"/>
  <c r="AD594" i="2"/>
  <c r="AC594" i="2"/>
  <c r="AB594" i="2"/>
  <c r="AF594" i="2" s="1"/>
  <c r="AH594" i="2" s="1"/>
  <c r="AE593" i="2"/>
  <c r="AG593" i="2" s="1"/>
  <c r="AD593" i="2"/>
  <c r="AC593" i="2"/>
  <c r="AB593" i="2"/>
  <c r="AE592" i="2"/>
  <c r="AG592" i="2" s="1"/>
  <c r="AD592" i="2"/>
  <c r="AC592" i="2"/>
  <c r="AB592" i="2"/>
  <c r="AA591" i="2"/>
  <c r="Z591" i="2"/>
  <c r="AE591" i="2" s="1"/>
  <c r="Y591" i="2"/>
  <c r="X591" i="2"/>
  <c r="W591" i="2"/>
  <c r="V591" i="2"/>
  <c r="AD591" i="2" s="1"/>
  <c r="U591" i="2"/>
  <c r="T591" i="2"/>
  <c r="S591" i="2"/>
  <c r="AC591" i="2" s="1"/>
  <c r="R591" i="2"/>
  <c r="Q591" i="2"/>
  <c r="P591" i="2"/>
  <c r="AE590" i="2"/>
  <c r="AG590" i="2" s="1"/>
  <c r="AD590" i="2"/>
  <c r="AC590" i="2"/>
  <c r="AB590" i="2"/>
  <c r="AG589" i="2"/>
  <c r="AE589" i="2"/>
  <c r="AD589" i="2"/>
  <c r="AC589" i="2"/>
  <c r="AB589" i="2"/>
  <c r="AF589" i="2" s="1"/>
  <c r="AH589" i="2" s="1"/>
  <c r="AE588" i="2"/>
  <c r="AG588" i="2" s="1"/>
  <c r="AD588" i="2"/>
  <c r="AC588" i="2"/>
  <c r="AB588" i="2"/>
  <c r="AA587" i="2"/>
  <c r="Z587" i="2"/>
  <c r="Y587" i="2"/>
  <c r="Y585" i="2" s="1"/>
  <c r="X587" i="2"/>
  <c r="X585" i="2" s="1"/>
  <c r="W587" i="2"/>
  <c r="W585" i="2" s="1"/>
  <c r="V587" i="2"/>
  <c r="V585" i="2" s="1"/>
  <c r="U587" i="2"/>
  <c r="U585" i="2" s="1"/>
  <c r="T587" i="2"/>
  <c r="T585" i="2" s="1"/>
  <c r="S587" i="2"/>
  <c r="R587" i="2"/>
  <c r="R585" i="2" s="1"/>
  <c r="Q587" i="2"/>
  <c r="Q585" i="2" s="1"/>
  <c r="P587" i="2"/>
  <c r="P585" i="2" s="1"/>
  <c r="AE586" i="2"/>
  <c r="AG586" i="2" s="1"/>
  <c r="AD586" i="2"/>
  <c r="AC586" i="2"/>
  <c r="AB586" i="2"/>
  <c r="AA585" i="2"/>
  <c r="Z585" i="2"/>
  <c r="AE584" i="2"/>
  <c r="AG584" i="2" s="1"/>
  <c r="AD584" i="2"/>
  <c r="AC584" i="2"/>
  <c r="AB584" i="2"/>
  <c r="AE583" i="2"/>
  <c r="AG583" i="2" s="1"/>
  <c r="AD583" i="2"/>
  <c r="AC583" i="2"/>
  <c r="AB583" i="2"/>
  <c r="AF583" i="2" s="1"/>
  <c r="AE582" i="2"/>
  <c r="AG582" i="2" s="1"/>
  <c r="AD582" i="2"/>
  <c r="AC582" i="2"/>
  <c r="AB582" i="2"/>
  <c r="AA581" i="2"/>
  <c r="AA579" i="2" s="1"/>
  <c r="Z581" i="2"/>
  <c r="Y581" i="2"/>
  <c r="Y579" i="2" s="1"/>
  <c r="X581" i="2"/>
  <c r="X579" i="2" s="1"/>
  <c r="W581" i="2"/>
  <c r="W579" i="2" s="1"/>
  <c r="V581" i="2"/>
  <c r="U581" i="2"/>
  <c r="U579" i="2" s="1"/>
  <c r="T581" i="2"/>
  <c r="T579" i="2" s="1"/>
  <c r="S581" i="2"/>
  <c r="R581" i="2"/>
  <c r="R579" i="2" s="1"/>
  <c r="Q581" i="2"/>
  <c r="Q579" i="2" s="1"/>
  <c r="P581" i="2"/>
  <c r="P579" i="2" s="1"/>
  <c r="AG580" i="2"/>
  <c r="AE580" i="2"/>
  <c r="AD580" i="2"/>
  <c r="AC580" i="2"/>
  <c r="AB580" i="2"/>
  <c r="AE578" i="2"/>
  <c r="AD578" i="2"/>
  <c r="AG578" i="2" s="1"/>
  <c r="AC578" i="2"/>
  <c r="AB578" i="2"/>
  <c r="AE577" i="2"/>
  <c r="AD577" i="2"/>
  <c r="AC577" i="2"/>
  <c r="AB577" i="2"/>
  <c r="AE576" i="2"/>
  <c r="AD576" i="2"/>
  <c r="AC576" i="2"/>
  <c r="AF576" i="2" s="1"/>
  <c r="AA575" i="2"/>
  <c r="AA573" i="2" s="1"/>
  <c r="Z575" i="2"/>
  <c r="Y575" i="2"/>
  <c r="Y573" i="2" s="1"/>
  <c r="X575" i="2"/>
  <c r="X573" i="2" s="1"/>
  <c r="W575" i="2"/>
  <c r="W573" i="2" s="1"/>
  <c r="V575" i="2"/>
  <c r="U575" i="2"/>
  <c r="U573" i="2" s="1"/>
  <c r="T575" i="2"/>
  <c r="T573" i="2" s="1"/>
  <c r="S575" i="2"/>
  <c r="R575" i="2"/>
  <c r="R573" i="2" s="1"/>
  <c r="Q575" i="2"/>
  <c r="Q573" i="2" s="1"/>
  <c r="P575" i="2"/>
  <c r="P573" i="2" s="1"/>
  <c r="AE574" i="2"/>
  <c r="AD574" i="2"/>
  <c r="AC574" i="2"/>
  <c r="AE572" i="2"/>
  <c r="AG572" i="2" s="1"/>
  <c r="AD572" i="2"/>
  <c r="AC572" i="2"/>
  <c r="AE571" i="2"/>
  <c r="AG571" i="2" s="1"/>
  <c r="AD571" i="2"/>
  <c r="AC571" i="2"/>
  <c r="AF571" i="2"/>
  <c r="AE570" i="2"/>
  <c r="AD570" i="2"/>
  <c r="AC570" i="2"/>
  <c r="AF570" i="2" s="1"/>
  <c r="AA569" i="2"/>
  <c r="AA567" i="2" s="1"/>
  <c r="Z569" i="2"/>
  <c r="Z567" i="2" s="1"/>
  <c r="Y569" i="2"/>
  <c r="Y567" i="2" s="1"/>
  <c r="X569" i="2"/>
  <c r="X567" i="2" s="1"/>
  <c r="W569" i="2"/>
  <c r="W567" i="2" s="1"/>
  <c r="V569" i="2"/>
  <c r="U569" i="2"/>
  <c r="U567" i="2" s="1"/>
  <c r="T569" i="2"/>
  <c r="T567" i="2" s="1"/>
  <c r="S569" i="2"/>
  <c r="R569" i="2"/>
  <c r="R567" i="2" s="1"/>
  <c r="Q569" i="2"/>
  <c r="Q567" i="2" s="1"/>
  <c r="P569" i="2"/>
  <c r="P567" i="2" s="1"/>
  <c r="AE568" i="2"/>
  <c r="AD568" i="2"/>
  <c r="AC568" i="2"/>
  <c r="AE566" i="2"/>
  <c r="AG566" i="2" s="1"/>
  <c r="AD566" i="2"/>
  <c r="AC566" i="2"/>
  <c r="AF566" i="2" s="1"/>
  <c r="AE565" i="2"/>
  <c r="AG565" i="2" s="1"/>
  <c r="AD565" i="2"/>
  <c r="AC565" i="2"/>
  <c r="AF565" i="2"/>
  <c r="AE564" i="2"/>
  <c r="AD564" i="2"/>
  <c r="AC564" i="2"/>
  <c r="AF564" i="2" s="1"/>
  <c r="AA563" i="2"/>
  <c r="AA561" i="2" s="1"/>
  <c r="Z563" i="2"/>
  <c r="Y563" i="2"/>
  <c r="Y561" i="2" s="1"/>
  <c r="X563" i="2"/>
  <c r="X561" i="2" s="1"/>
  <c r="W563" i="2"/>
  <c r="W561" i="2" s="1"/>
  <c r="V563" i="2"/>
  <c r="U563" i="2"/>
  <c r="U561" i="2" s="1"/>
  <c r="T563" i="2"/>
  <c r="T561" i="2" s="1"/>
  <c r="S563" i="2"/>
  <c r="R563" i="2"/>
  <c r="R561" i="2" s="1"/>
  <c r="Q563" i="2"/>
  <c r="Q561" i="2" s="1"/>
  <c r="P563" i="2"/>
  <c r="P561" i="2" s="1"/>
  <c r="AE562" i="2"/>
  <c r="AD562" i="2"/>
  <c r="AC562" i="2"/>
  <c r="AB562" i="2"/>
  <c r="AE559" i="2"/>
  <c r="AG559" i="2" s="1"/>
  <c r="AD559" i="2"/>
  <c r="AC559" i="2"/>
  <c r="AB559" i="2"/>
  <c r="AF559" i="2" s="1"/>
  <c r="AG558" i="2"/>
  <c r="AE558" i="2"/>
  <c r="AD558" i="2"/>
  <c r="AC558" i="2"/>
  <c r="AB558" i="2"/>
  <c r="AF558" i="2" s="1"/>
  <c r="AH558" i="2" s="1"/>
  <c r="AE557" i="2"/>
  <c r="AG557" i="2" s="1"/>
  <c r="AD557" i="2"/>
  <c r="AC557" i="2"/>
  <c r="AB557" i="2"/>
  <c r="AE556" i="2"/>
  <c r="AD556" i="2"/>
  <c r="AC556" i="2"/>
  <c r="AB556" i="2"/>
  <c r="AE555" i="2"/>
  <c r="AD555" i="2"/>
  <c r="AC555" i="2"/>
  <c r="AC553" i="2" s="1"/>
  <c r="AB555" i="2"/>
  <c r="AE554" i="2"/>
  <c r="AD554" i="2"/>
  <c r="AC554" i="2"/>
  <c r="AB554" i="2"/>
  <c r="AA553" i="2"/>
  <c r="Z553" i="2"/>
  <c r="Y553" i="2"/>
  <c r="X553" i="2"/>
  <c r="W553" i="2"/>
  <c r="V553" i="2"/>
  <c r="U553" i="2"/>
  <c r="T553" i="2"/>
  <c r="S553" i="2"/>
  <c r="R553" i="2"/>
  <c r="Q553" i="2"/>
  <c r="P553" i="2"/>
  <c r="AE550" i="2"/>
  <c r="AG550" i="2" s="1"/>
  <c r="AD550" i="2"/>
  <c r="AC550" i="2"/>
  <c r="AB550" i="2"/>
  <c r="AE549" i="2"/>
  <c r="AG549" i="2" s="1"/>
  <c r="AD549" i="2"/>
  <c r="AC549" i="2"/>
  <c r="AB549" i="2"/>
  <c r="AG548" i="2"/>
  <c r="AE548" i="2"/>
  <c r="AD548" i="2"/>
  <c r="AC548" i="2"/>
  <c r="AB548" i="2"/>
  <c r="AF548" i="2" s="1"/>
  <c r="AH548" i="2" s="1"/>
  <c r="AE547" i="2"/>
  <c r="AG547" i="2" s="1"/>
  <c r="AD547" i="2"/>
  <c r="AC547" i="2"/>
  <c r="AB547" i="2"/>
  <c r="AE546" i="2"/>
  <c r="AG546" i="2" s="1"/>
  <c r="AD546" i="2"/>
  <c r="AC546" i="2"/>
  <c r="AB546" i="2"/>
  <c r="AF546" i="2" s="1"/>
  <c r="AE545" i="2"/>
  <c r="AE544" i="2" s="1"/>
  <c r="AD545" i="2"/>
  <c r="AC545" i="2"/>
  <c r="AB545" i="2"/>
  <c r="AD544" i="2"/>
  <c r="AC544" i="2"/>
  <c r="AA544" i="2"/>
  <c r="Z544" i="2"/>
  <c r="Y544" i="2"/>
  <c r="X544" i="2"/>
  <c r="W544" i="2"/>
  <c r="V544" i="2"/>
  <c r="U544" i="2"/>
  <c r="T544" i="2"/>
  <c r="S544" i="2"/>
  <c r="R544" i="2"/>
  <c r="Q544" i="2"/>
  <c r="P544" i="2"/>
  <c r="AE543" i="2"/>
  <c r="AG543" i="2" s="1"/>
  <c r="AD543" i="2"/>
  <c r="AC543" i="2"/>
  <c r="AB543" i="2"/>
  <c r="AE542" i="2"/>
  <c r="AG542" i="2" s="1"/>
  <c r="AD542" i="2"/>
  <c r="AC542" i="2"/>
  <c r="AB542" i="2"/>
  <c r="AF542" i="2" s="1"/>
  <c r="AG541" i="2"/>
  <c r="AE541" i="2"/>
  <c r="AD541" i="2"/>
  <c r="AC541" i="2"/>
  <c r="AB541" i="2"/>
  <c r="AE540" i="2"/>
  <c r="AG540" i="2" s="1"/>
  <c r="AD540" i="2"/>
  <c r="AC540" i="2"/>
  <c r="AB540" i="2"/>
  <c r="AF540" i="2" s="1"/>
  <c r="AG539" i="2"/>
  <c r="AE539" i="2"/>
  <c r="AD539" i="2"/>
  <c r="AC539" i="2"/>
  <c r="AB539" i="2"/>
  <c r="AF539" i="2" s="1"/>
  <c r="AH539" i="2" s="1"/>
  <c r="AE538" i="2"/>
  <c r="AG538" i="2" s="1"/>
  <c r="AD538" i="2"/>
  <c r="AC538" i="2"/>
  <c r="AC537" i="2" s="1"/>
  <c r="AB538" i="2"/>
  <c r="AD537" i="2"/>
  <c r="AA537" i="2"/>
  <c r="Z537" i="2"/>
  <c r="Y537" i="2"/>
  <c r="X537" i="2"/>
  <c r="W537" i="2"/>
  <c r="V537" i="2"/>
  <c r="U537" i="2"/>
  <c r="U536" i="2" s="1"/>
  <c r="T537" i="2"/>
  <c r="S537" i="2"/>
  <c r="R537" i="2"/>
  <c r="Q537" i="2"/>
  <c r="Q536" i="2" s="1"/>
  <c r="P537" i="2"/>
  <c r="AE535" i="2"/>
  <c r="AD535" i="2"/>
  <c r="AG535" i="2" s="1"/>
  <c r="AC535" i="2"/>
  <c r="AB535" i="2"/>
  <c r="AF535" i="2" s="1"/>
  <c r="AE534" i="2"/>
  <c r="AG534" i="2" s="1"/>
  <c r="AD534" i="2"/>
  <c r="AC534" i="2"/>
  <c r="AB534" i="2"/>
  <c r="AE533" i="2"/>
  <c r="AG533" i="2" s="1"/>
  <c r="AD533" i="2"/>
  <c r="AC533" i="2"/>
  <c r="AB533" i="2"/>
  <c r="AF533" i="2" s="1"/>
  <c r="AE532" i="2"/>
  <c r="AD532" i="2"/>
  <c r="AC532" i="2"/>
  <c r="AB532" i="2"/>
  <c r="AE531" i="2"/>
  <c r="AD531" i="2"/>
  <c r="AC531" i="2"/>
  <c r="AB531" i="2"/>
  <c r="AE530" i="2"/>
  <c r="AG530" i="2" s="1"/>
  <c r="AD530" i="2"/>
  <c r="AC530" i="2"/>
  <c r="AB530" i="2"/>
  <c r="AE529" i="2"/>
  <c r="AA529" i="2"/>
  <c r="Z529" i="2"/>
  <c r="Y529" i="2"/>
  <c r="X529" i="2"/>
  <c r="W529" i="2"/>
  <c r="W521" i="2" s="1"/>
  <c r="V529" i="2"/>
  <c r="V521" i="2" s="1"/>
  <c r="U529" i="2"/>
  <c r="U521" i="2" s="1"/>
  <c r="T529" i="2"/>
  <c r="T521" i="2" s="1"/>
  <c r="S529" i="2"/>
  <c r="S521" i="2" s="1"/>
  <c r="R529" i="2"/>
  <c r="Q529" i="2"/>
  <c r="Q521" i="2" s="1"/>
  <c r="P529" i="2"/>
  <c r="AE528" i="2"/>
  <c r="AG528" i="2" s="1"/>
  <c r="AD528" i="2"/>
  <c r="AC528" i="2"/>
  <c r="AF528" i="2"/>
  <c r="AE527" i="2"/>
  <c r="AG527" i="2" s="1"/>
  <c r="AD527" i="2"/>
  <c r="AC527" i="2"/>
  <c r="AF527" i="2"/>
  <c r="AE526" i="2"/>
  <c r="AG526" i="2" s="1"/>
  <c r="AD526" i="2"/>
  <c r="AC526" i="2"/>
  <c r="AF526" i="2"/>
  <c r="AG525" i="2"/>
  <c r="AE525" i="2"/>
  <c r="AD525" i="2"/>
  <c r="AC525" i="2"/>
  <c r="AE524" i="2"/>
  <c r="AG524" i="2" s="1"/>
  <c r="AD524" i="2"/>
  <c r="AC524" i="2"/>
  <c r="AE523" i="2"/>
  <c r="AG523" i="2" s="1"/>
  <c r="AD523" i="2"/>
  <c r="AC523" i="2"/>
  <c r="AB523" i="2"/>
  <c r="AD522" i="2"/>
  <c r="AA522" i="2"/>
  <c r="Z522" i="2"/>
  <c r="Y522" i="2"/>
  <c r="X522" i="2"/>
  <c r="W522" i="2"/>
  <c r="V522" i="2"/>
  <c r="U522" i="2"/>
  <c r="T522" i="2"/>
  <c r="S522" i="2"/>
  <c r="R522" i="2"/>
  <c r="Q522" i="2"/>
  <c r="P522" i="2"/>
  <c r="AE517" i="2"/>
  <c r="AG517" i="2" s="1"/>
  <c r="AD517" i="2"/>
  <c r="AC517" i="2"/>
  <c r="AB517" i="2"/>
  <c r="AE516" i="2"/>
  <c r="AD516" i="2"/>
  <c r="AG516" i="2" s="1"/>
  <c r="AC516" i="2"/>
  <c r="AB516" i="2"/>
  <c r="AF516" i="2" s="1"/>
  <c r="AE515" i="2"/>
  <c r="AG515" i="2" s="1"/>
  <c r="AD515" i="2"/>
  <c r="AC515" i="2"/>
  <c r="AB515" i="2"/>
  <c r="AE514" i="2"/>
  <c r="AG514" i="2" s="1"/>
  <c r="AG512" i="2" s="1"/>
  <c r="AD514" i="2"/>
  <c r="AC514" i="2"/>
  <c r="AB514" i="2"/>
  <c r="AG513" i="2"/>
  <c r="AE513" i="2"/>
  <c r="AD513" i="2"/>
  <c r="AC513" i="2"/>
  <c r="AB513" i="2"/>
  <c r="AF513" i="2" s="1"/>
  <c r="AH513" i="2" s="1"/>
  <c r="AE512" i="2"/>
  <c r="AD512" i="2"/>
  <c r="AC512" i="2"/>
  <c r="AA512" i="2"/>
  <c r="AB220" i="1" s="1"/>
  <c r="Z512" i="2"/>
  <c r="AA220" i="1" s="1"/>
  <c r="Y512" i="2"/>
  <c r="Z220" i="1" s="1"/>
  <c r="X512" i="2"/>
  <c r="Y220" i="1" s="1"/>
  <c r="W512" i="2"/>
  <c r="X220" i="1" s="1"/>
  <c r="V512" i="2"/>
  <c r="W220" i="1" s="1"/>
  <c r="U512" i="2"/>
  <c r="V220" i="1" s="1"/>
  <c r="T512" i="2"/>
  <c r="U220" i="1" s="1"/>
  <c r="S512" i="2"/>
  <c r="T220" i="1" s="1"/>
  <c r="R512" i="2"/>
  <c r="S220" i="1" s="1"/>
  <c r="Q512" i="2"/>
  <c r="R220" i="1" s="1"/>
  <c r="P512" i="2"/>
  <c r="Q220" i="1" s="1"/>
  <c r="AE511" i="2"/>
  <c r="AG511" i="2" s="1"/>
  <c r="AD511" i="2"/>
  <c r="AC511" i="2"/>
  <c r="AB511" i="2"/>
  <c r="AF511" i="2" s="1"/>
  <c r="AE510" i="2"/>
  <c r="AG510" i="2" s="1"/>
  <c r="AD510" i="2"/>
  <c r="AC510" i="2"/>
  <c r="AB510" i="2"/>
  <c r="AE509" i="2"/>
  <c r="AE508" i="2" s="1"/>
  <c r="AD509" i="2"/>
  <c r="AC509" i="2"/>
  <c r="AB509" i="2"/>
  <c r="AF509" i="2" s="1"/>
  <c r="AD508" i="2"/>
  <c r="AC508" i="2"/>
  <c r="AA508" i="2"/>
  <c r="Z508" i="2"/>
  <c r="Y508" i="2"/>
  <c r="X508" i="2"/>
  <c r="W508" i="2"/>
  <c r="V508" i="2"/>
  <c r="U508" i="2"/>
  <c r="T508" i="2"/>
  <c r="S508" i="2"/>
  <c r="R508" i="2"/>
  <c r="Q508" i="2"/>
  <c r="P508" i="2"/>
  <c r="AE507" i="2"/>
  <c r="AG507" i="2" s="1"/>
  <c r="AD507" i="2"/>
  <c r="AC507" i="2"/>
  <c r="AB507" i="2"/>
  <c r="AF507" i="2" s="1"/>
  <c r="AE506" i="2"/>
  <c r="AG506" i="2" s="1"/>
  <c r="AD506" i="2"/>
  <c r="AC506" i="2"/>
  <c r="AB506" i="2"/>
  <c r="AF506" i="2" s="1"/>
  <c r="AH506" i="2" s="1"/>
  <c r="AE505" i="2"/>
  <c r="AG505" i="2" s="1"/>
  <c r="AG504" i="2" s="1"/>
  <c r="AD505" i="2"/>
  <c r="AC505" i="2"/>
  <c r="AB505" i="2"/>
  <c r="AF505" i="2" s="1"/>
  <c r="AE504" i="2"/>
  <c r="AD504" i="2"/>
  <c r="AC504" i="2"/>
  <c r="AA504" i="2"/>
  <c r="Z504" i="2"/>
  <c r="Y504" i="2"/>
  <c r="X504" i="2"/>
  <c r="W504" i="2"/>
  <c r="V504" i="2"/>
  <c r="U504" i="2"/>
  <c r="T504" i="2"/>
  <c r="S504" i="2"/>
  <c r="R504" i="2"/>
  <c r="Q504" i="2"/>
  <c r="P504" i="2"/>
  <c r="AE503" i="2"/>
  <c r="AG503" i="2" s="1"/>
  <c r="AD503" i="2"/>
  <c r="AC503" i="2"/>
  <c r="AB503" i="2"/>
  <c r="AF503" i="2" s="1"/>
  <c r="AE502" i="2"/>
  <c r="AG502" i="2" s="1"/>
  <c r="AD502" i="2"/>
  <c r="AC502" i="2"/>
  <c r="AB502" i="2"/>
  <c r="AE501" i="2"/>
  <c r="AG501" i="2" s="1"/>
  <c r="AG500" i="2" s="1"/>
  <c r="AD501" i="2"/>
  <c r="AC501" i="2"/>
  <c r="AC500" i="2" s="1"/>
  <c r="AB501" i="2"/>
  <c r="AD500" i="2"/>
  <c r="AA500" i="2"/>
  <c r="AB212" i="1" s="1"/>
  <c r="AB209" i="1" s="1"/>
  <c r="Z500" i="2"/>
  <c r="AA212" i="1" s="1"/>
  <c r="Y500" i="2"/>
  <c r="Z212" i="1" s="1"/>
  <c r="X500" i="2"/>
  <c r="Y212" i="1" s="1"/>
  <c r="Y209" i="1" s="1"/>
  <c r="W500" i="2"/>
  <c r="X212" i="1" s="1"/>
  <c r="X209" i="1" s="1"/>
  <c r="V500" i="2"/>
  <c r="W212" i="1" s="1"/>
  <c r="U500" i="2"/>
  <c r="V212" i="1" s="1"/>
  <c r="T500" i="2"/>
  <c r="U212" i="1" s="1"/>
  <c r="U209" i="1" s="1"/>
  <c r="S500" i="2"/>
  <c r="T212" i="1" s="1"/>
  <c r="T209" i="1" s="1"/>
  <c r="R500" i="2"/>
  <c r="S212" i="1" s="1"/>
  <c r="Q500" i="2"/>
  <c r="R212" i="1" s="1"/>
  <c r="P500" i="2"/>
  <c r="Q212" i="1" s="1"/>
  <c r="AE498" i="2"/>
  <c r="AG498" i="2" s="1"/>
  <c r="AD498" i="2"/>
  <c r="AC498" i="2"/>
  <c r="AB498" i="2"/>
  <c r="AF498" i="2" s="1"/>
  <c r="AE497" i="2"/>
  <c r="AD497" i="2"/>
  <c r="AC497" i="2"/>
  <c r="AC496" i="2" s="1"/>
  <c r="AB497" i="2"/>
  <c r="AA496" i="2"/>
  <c r="Z496" i="2"/>
  <c r="Y496" i="2"/>
  <c r="X496" i="2"/>
  <c r="W496" i="2"/>
  <c r="V496" i="2"/>
  <c r="U496" i="2"/>
  <c r="U143" i="2" s="1"/>
  <c r="T496" i="2"/>
  <c r="S496" i="2"/>
  <c r="R496" i="2"/>
  <c r="Q496" i="2"/>
  <c r="P496" i="2"/>
  <c r="AG494" i="2"/>
  <c r="AE494" i="2"/>
  <c r="AD494" i="2"/>
  <c r="AC494" i="2"/>
  <c r="AB494" i="2"/>
  <c r="AF494" i="2" s="1"/>
  <c r="AH494" i="2" s="1"/>
  <c r="AE493" i="2"/>
  <c r="AG493" i="2" s="1"/>
  <c r="AD493" i="2"/>
  <c r="AC493" i="2"/>
  <c r="AB493" i="2"/>
  <c r="AF493" i="2" s="1"/>
  <c r="AE492" i="2"/>
  <c r="AG492" i="2" s="1"/>
  <c r="AD492" i="2"/>
  <c r="AC492" i="2"/>
  <c r="AB492" i="2"/>
  <c r="AG491" i="2"/>
  <c r="AE491" i="2"/>
  <c r="AD491" i="2"/>
  <c r="AC491" i="2"/>
  <c r="AB491" i="2"/>
  <c r="AF491" i="2" s="1"/>
  <c r="AH491" i="2" s="1"/>
  <c r="AE490" i="2"/>
  <c r="AD490" i="2"/>
  <c r="AD489" i="2" s="1"/>
  <c r="AC490" i="2"/>
  <c r="AB490" i="2"/>
  <c r="AF490" i="2" s="1"/>
  <c r="AE489" i="2"/>
  <c r="AC489" i="2"/>
  <c r="AA489" i="2"/>
  <c r="AB207" i="1" s="1"/>
  <c r="Z489" i="2"/>
  <c r="AA207" i="1" s="1"/>
  <c r="Y489" i="2"/>
  <c r="Z207" i="1" s="1"/>
  <c r="X489" i="2"/>
  <c r="Y207" i="1" s="1"/>
  <c r="W489" i="2"/>
  <c r="X207" i="1" s="1"/>
  <c r="V489" i="2"/>
  <c r="W207" i="1" s="1"/>
  <c r="U489" i="2"/>
  <c r="V207" i="1" s="1"/>
  <c r="T489" i="2"/>
  <c r="U207" i="1" s="1"/>
  <c r="S489" i="2"/>
  <c r="T207" i="1" s="1"/>
  <c r="R489" i="2"/>
  <c r="S207" i="1" s="1"/>
  <c r="Q489" i="2"/>
  <c r="R207" i="1" s="1"/>
  <c r="P489" i="2"/>
  <c r="Q207" i="1" s="1"/>
  <c r="AG488" i="2"/>
  <c r="AE488" i="2"/>
  <c r="AD488" i="2"/>
  <c r="AC488" i="2"/>
  <c r="AB488" i="2"/>
  <c r="AF488" i="2" s="1"/>
  <c r="AH488" i="2" s="1"/>
  <c r="AE487" i="2"/>
  <c r="AG487" i="2" s="1"/>
  <c r="AD487" i="2"/>
  <c r="AC487" i="2"/>
  <c r="AB487" i="2"/>
  <c r="AE486" i="2"/>
  <c r="AE485" i="2" s="1"/>
  <c r="AD486" i="2"/>
  <c r="AD485" i="2" s="1"/>
  <c r="AC486" i="2"/>
  <c r="AA485" i="2"/>
  <c r="AA132" i="2" s="1"/>
  <c r="Z485" i="2"/>
  <c r="Z132" i="2" s="1"/>
  <c r="Y485" i="2"/>
  <c r="Y132" i="2" s="1"/>
  <c r="X485" i="2"/>
  <c r="X132" i="2" s="1"/>
  <c r="W485" i="2"/>
  <c r="W132" i="2" s="1"/>
  <c r="V485" i="2"/>
  <c r="V132" i="2" s="1"/>
  <c r="U485" i="2"/>
  <c r="T485" i="2"/>
  <c r="T132" i="2" s="1"/>
  <c r="S485" i="2"/>
  <c r="S132" i="2" s="1"/>
  <c r="R485" i="2"/>
  <c r="R132" i="2" s="1"/>
  <c r="Q485" i="2"/>
  <c r="Q132" i="2" s="1"/>
  <c r="P485" i="2"/>
  <c r="AE484" i="2"/>
  <c r="AG484" i="2" s="1"/>
  <c r="AD484" i="2"/>
  <c r="AC484" i="2"/>
  <c r="AE483" i="2"/>
  <c r="AD483" i="2"/>
  <c r="AC483" i="2"/>
  <c r="AE482" i="2"/>
  <c r="AG482" i="2" s="1"/>
  <c r="AD482" i="2"/>
  <c r="AC482" i="2"/>
  <c r="AF482" i="2" s="1"/>
  <c r="AD481" i="2"/>
  <c r="AA481" i="2"/>
  <c r="Z481" i="2"/>
  <c r="Y481" i="2"/>
  <c r="X481" i="2"/>
  <c r="W481" i="2"/>
  <c r="V481" i="2"/>
  <c r="U481" i="2"/>
  <c r="T481" i="2"/>
  <c r="S481" i="2"/>
  <c r="R481" i="2"/>
  <c r="Q481" i="2"/>
  <c r="P481" i="2"/>
  <c r="AE480" i="2"/>
  <c r="AG480" i="2" s="1"/>
  <c r="AD480" i="2"/>
  <c r="AC480" i="2"/>
  <c r="AB480" i="2"/>
  <c r="AE479" i="2"/>
  <c r="AG479" i="2" s="1"/>
  <c r="AD479" i="2"/>
  <c r="AC479" i="2"/>
  <c r="AB479" i="2"/>
  <c r="AF479" i="2" s="1"/>
  <c r="AE478" i="2"/>
  <c r="AE477" i="2" s="1"/>
  <c r="AD478" i="2"/>
  <c r="AD477" i="2" s="1"/>
  <c r="AC478" i="2"/>
  <c r="AC477" i="2" s="1"/>
  <c r="AB478" i="2"/>
  <c r="AA477" i="2"/>
  <c r="AB199" i="1" s="1"/>
  <c r="Z477" i="2"/>
  <c r="AA199" i="1" s="1"/>
  <c r="AA196" i="1" s="1"/>
  <c r="Y477" i="2"/>
  <c r="Z199" i="1" s="1"/>
  <c r="X477" i="2"/>
  <c r="W477" i="2"/>
  <c r="X199" i="1" s="1"/>
  <c r="X196" i="1" s="1"/>
  <c r="V477" i="2"/>
  <c r="U477" i="2"/>
  <c r="V199" i="1" s="1"/>
  <c r="T477" i="2"/>
  <c r="U199" i="1" s="1"/>
  <c r="S477" i="2"/>
  <c r="R477" i="2"/>
  <c r="S199" i="1" s="1"/>
  <c r="Q477" i="2"/>
  <c r="R199" i="1" s="1"/>
  <c r="P477" i="2"/>
  <c r="Q199" i="1" s="1"/>
  <c r="AG475" i="2"/>
  <c r="AE475" i="2"/>
  <c r="AD475" i="2"/>
  <c r="AC475" i="2"/>
  <c r="AB475" i="2"/>
  <c r="AF475" i="2" s="1"/>
  <c r="AH475" i="2" s="1"/>
  <c r="AE474" i="2"/>
  <c r="AD474" i="2"/>
  <c r="AD473" i="2" s="1"/>
  <c r="AC474" i="2"/>
  <c r="AC473" i="2" s="1"/>
  <c r="AB474" i="2"/>
  <c r="AE473" i="2"/>
  <c r="AA473" i="2"/>
  <c r="AA143" i="2" s="1"/>
  <c r="Z473" i="2"/>
  <c r="Y473" i="2"/>
  <c r="X473" i="2"/>
  <c r="X143" i="2" s="1"/>
  <c r="W473" i="2"/>
  <c r="V473" i="2"/>
  <c r="U473" i="2"/>
  <c r="T473" i="2"/>
  <c r="T143" i="2" s="1"/>
  <c r="S473" i="2"/>
  <c r="R473" i="2"/>
  <c r="Q473" i="2"/>
  <c r="Q143" i="2" s="1"/>
  <c r="P473" i="2"/>
  <c r="AG470" i="2"/>
  <c r="AE470" i="2"/>
  <c r="AD470" i="2"/>
  <c r="AC470" i="2"/>
  <c r="AB470" i="2"/>
  <c r="AF470" i="2" s="1"/>
  <c r="AH470" i="2" s="1"/>
  <c r="AE469" i="2"/>
  <c r="AD469" i="2"/>
  <c r="AG469" i="2" s="1"/>
  <c r="AC469" i="2"/>
  <c r="AB469" i="2"/>
  <c r="AF469" i="2" s="1"/>
  <c r="AE468" i="2"/>
  <c r="AG468" i="2" s="1"/>
  <c r="AD468" i="2"/>
  <c r="AC468" i="2"/>
  <c r="AB468" i="2"/>
  <c r="AG467" i="2"/>
  <c r="AE467" i="2"/>
  <c r="AD467" i="2"/>
  <c r="AC467" i="2"/>
  <c r="AB467" i="2"/>
  <c r="AF467" i="2" s="1"/>
  <c r="AH467" i="2" s="1"/>
  <c r="AE466" i="2"/>
  <c r="AG466" i="2" s="1"/>
  <c r="AG465" i="2" s="1"/>
  <c r="AD466" i="2"/>
  <c r="AD465" i="2" s="1"/>
  <c r="AC466" i="2"/>
  <c r="AB466" i="2"/>
  <c r="AF466" i="2" s="1"/>
  <c r="AE465" i="2"/>
  <c r="AC465" i="2"/>
  <c r="AA465" i="2"/>
  <c r="AB189" i="1" s="1"/>
  <c r="Z465" i="2"/>
  <c r="AA189" i="1" s="1"/>
  <c r="Y465" i="2"/>
  <c r="Z189" i="1" s="1"/>
  <c r="X465" i="2"/>
  <c r="Y189" i="1" s="1"/>
  <c r="W465" i="2"/>
  <c r="X189" i="1" s="1"/>
  <c r="V465" i="2"/>
  <c r="W189" i="1" s="1"/>
  <c r="U465" i="2"/>
  <c r="V189" i="1" s="1"/>
  <c r="T465" i="2"/>
  <c r="U189" i="1" s="1"/>
  <c r="S465" i="2"/>
  <c r="T189" i="1" s="1"/>
  <c r="R465" i="2"/>
  <c r="S189" i="1" s="1"/>
  <c r="Q465" i="2"/>
  <c r="R189" i="1" s="1"/>
  <c r="P465" i="2"/>
  <c r="Q189" i="1" s="1"/>
  <c r="AE464" i="2"/>
  <c r="AG464" i="2" s="1"/>
  <c r="AD464" i="2"/>
  <c r="AC464" i="2"/>
  <c r="AB464" i="2"/>
  <c r="AF464" i="2" s="1"/>
  <c r="AG463" i="2"/>
  <c r="AE463" i="2"/>
  <c r="AD463" i="2"/>
  <c r="AC463" i="2"/>
  <c r="AE462" i="2"/>
  <c r="AE461" i="2" s="1"/>
  <c r="AE460" i="2" s="1"/>
  <c r="AD462" i="2"/>
  <c r="AD461" i="2" s="1"/>
  <c r="AD460" i="2" s="1"/>
  <c r="AC462" i="2"/>
  <c r="AC461" i="2" s="1"/>
  <c r="AC460" i="2" s="1"/>
  <c r="AA461" i="2"/>
  <c r="AB187" i="1" s="1"/>
  <c r="Z461" i="2"/>
  <c r="AA187" i="1" s="1"/>
  <c r="Y461" i="2"/>
  <c r="Z187" i="1" s="1"/>
  <c r="X461" i="2"/>
  <c r="Y187" i="1" s="1"/>
  <c r="W461" i="2"/>
  <c r="X187" i="1" s="1"/>
  <c r="V461" i="2"/>
  <c r="W187" i="1" s="1"/>
  <c r="U461" i="2"/>
  <c r="V187" i="1" s="1"/>
  <c r="T461" i="2"/>
  <c r="U187" i="1" s="1"/>
  <c r="S461" i="2"/>
  <c r="T187" i="1" s="1"/>
  <c r="R461" i="2"/>
  <c r="S187" i="1" s="1"/>
  <c r="Q461" i="2"/>
  <c r="R187" i="1" s="1"/>
  <c r="P461" i="2"/>
  <c r="Q187" i="1" s="1"/>
  <c r="Z460" i="2"/>
  <c r="Z456" i="2" s="1"/>
  <c r="Z440" i="2" s="1"/>
  <c r="Y460" i="2"/>
  <c r="W460" i="2"/>
  <c r="U460" i="2"/>
  <c r="T460" i="2"/>
  <c r="T456" i="2" s="1"/>
  <c r="S460" i="2"/>
  <c r="AE459" i="2"/>
  <c r="AG459" i="2" s="1"/>
  <c r="AD459" i="2"/>
  <c r="AC459" i="2"/>
  <c r="AB459" i="2"/>
  <c r="AF459" i="2" s="1"/>
  <c r="AE458" i="2"/>
  <c r="AE457" i="2" s="1"/>
  <c r="AD458" i="2"/>
  <c r="AD457" i="2" s="1"/>
  <c r="AC458" i="2"/>
  <c r="AC457" i="2" s="1"/>
  <c r="AB458" i="2"/>
  <c r="AB457" i="2" s="1"/>
  <c r="AA457" i="2"/>
  <c r="Z457" i="2"/>
  <c r="Y457" i="2"/>
  <c r="X457" i="2"/>
  <c r="W457" i="2"/>
  <c r="W456" i="2" s="1"/>
  <c r="V457" i="2"/>
  <c r="U457" i="2"/>
  <c r="T457" i="2"/>
  <c r="S457" i="2"/>
  <c r="R457" i="2"/>
  <c r="Q457" i="2"/>
  <c r="P457" i="2"/>
  <c r="Y456" i="2"/>
  <c r="AE455" i="2"/>
  <c r="AG455" i="2" s="1"/>
  <c r="AD455" i="2"/>
  <c r="AC455" i="2"/>
  <c r="AB455" i="2"/>
  <c r="AF455" i="2" s="1"/>
  <c r="AE454" i="2"/>
  <c r="AG454" i="2" s="1"/>
  <c r="AD454" i="2"/>
  <c r="AC454" i="2"/>
  <c r="AB454" i="2"/>
  <c r="AE453" i="2"/>
  <c r="AG453" i="2" s="1"/>
  <c r="AD453" i="2"/>
  <c r="AC453" i="2"/>
  <c r="AB453" i="2"/>
  <c r="AF453" i="2" s="1"/>
  <c r="AE452" i="2"/>
  <c r="AD452" i="2"/>
  <c r="AG452" i="2" s="1"/>
  <c r="AC452" i="2"/>
  <c r="AB452" i="2"/>
  <c r="AF452" i="2" s="1"/>
  <c r="AE451" i="2"/>
  <c r="AG451" i="2" s="1"/>
  <c r="AD451" i="2"/>
  <c r="AC451" i="2"/>
  <c r="AC450" i="2" s="1"/>
  <c r="AB451" i="2"/>
  <c r="AE450" i="2"/>
  <c r="AD450" i="2"/>
  <c r="AA450" i="2"/>
  <c r="AB182" i="1" s="1"/>
  <c r="Z450" i="2"/>
  <c r="AA182" i="1" s="1"/>
  <c r="Y450" i="2"/>
  <c r="Z182" i="1" s="1"/>
  <c r="X450" i="2"/>
  <c r="Y182" i="1" s="1"/>
  <c r="W450" i="2"/>
  <c r="X182" i="1" s="1"/>
  <c r="V450" i="2"/>
  <c r="W182" i="1" s="1"/>
  <c r="U450" i="2"/>
  <c r="V182" i="1" s="1"/>
  <c r="T450" i="2"/>
  <c r="U182" i="1" s="1"/>
  <c r="S450" i="2"/>
  <c r="T182" i="1" s="1"/>
  <c r="R450" i="2"/>
  <c r="S182" i="1" s="1"/>
  <c r="Q450" i="2"/>
  <c r="R182" i="1" s="1"/>
  <c r="P450" i="2"/>
  <c r="Q182" i="1" s="1"/>
  <c r="AE449" i="2"/>
  <c r="AG449" i="2" s="1"/>
  <c r="AD449" i="2"/>
  <c r="AC449" i="2"/>
  <c r="AB449" i="2"/>
  <c r="AF449" i="2" s="1"/>
  <c r="AE448" i="2"/>
  <c r="AG448" i="2" s="1"/>
  <c r="AD448" i="2"/>
  <c r="AC448" i="2"/>
  <c r="AB448" i="2"/>
  <c r="AE447" i="2"/>
  <c r="AE446" i="2" s="1"/>
  <c r="AE445" i="2" s="1"/>
  <c r="AD447" i="2"/>
  <c r="AC447" i="2"/>
  <c r="AC446" i="2" s="1"/>
  <c r="AC445" i="2" s="1"/>
  <c r="AB447" i="2"/>
  <c r="AD446" i="2"/>
  <c r="AD445" i="2" s="1"/>
  <c r="AA446" i="2"/>
  <c r="AB180" i="1" s="1"/>
  <c r="Z446" i="2"/>
  <c r="AA180" i="1" s="1"/>
  <c r="Y446" i="2"/>
  <c r="Z180" i="1" s="1"/>
  <c r="X446" i="2"/>
  <c r="Y180" i="1" s="1"/>
  <c r="W446" i="2"/>
  <c r="X180" i="1" s="1"/>
  <c r="V446" i="2"/>
  <c r="W180" i="1" s="1"/>
  <c r="U446" i="2"/>
  <c r="V180" i="1" s="1"/>
  <c r="T446" i="2"/>
  <c r="S446" i="2"/>
  <c r="T180" i="1" s="1"/>
  <c r="R446" i="2"/>
  <c r="S180" i="1" s="1"/>
  <c r="Q446" i="2"/>
  <c r="P446" i="2"/>
  <c r="AA445" i="2"/>
  <c r="Z445" i="2"/>
  <c r="Y445" i="2"/>
  <c r="Y117" i="2" s="1"/>
  <c r="W445" i="2"/>
  <c r="U445" i="2"/>
  <c r="U441" i="2" s="1"/>
  <c r="T445" i="2"/>
  <c r="T117" i="2" s="1"/>
  <c r="R445" i="2"/>
  <c r="AE444" i="2"/>
  <c r="AG444" i="2" s="1"/>
  <c r="AD444" i="2"/>
  <c r="AC444" i="2"/>
  <c r="AB444" i="2"/>
  <c r="AE443" i="2"/>
  <c r="AD443" i="2"/>
  <c r="AD442" i="2" s="1"/>
  <c r="AC443" i="2"/>
  <c r="AC442" i="2" s="1"/>
  <c r="AB443" i="2"/>
  <c r="AE442" i="2"/>
  <c r="AA442" i="2"/>
  <c r="AA441" i="2" s="1"/>
  <c r="Z442" i="2"/>
  <c r="Y442" i="2"/>
  <c r="X442" i="2"/>
  <c r="W442" i="2"/>
  <c r="V442" i="2"/>
  <c r="U442" i="2"/>
  <c r="T442" i="2"/>
  <c r="S442" i="2"/>
  <c r="R442" i="2"/>
  <c r="Q442" i="2"/>
  <c r="Q116" i="2" s="1"/>
  <c r="P442" i="2"/>
  <c r="Z441" i="2"/>
  <c r="R441" i="2"/>
  <c r="AE437" i="2"/>
  <c r="AG437" i="2" s="1"/>
  <c r="AD437" i="2"/>
  <c r="AC437" i="2"/>
  <c r="AB437" i="2"/>
  <c r="AF437" i="2" s="1"/>
  <c r="AE436" i="2"/>
  <c r="AG436" i="2" s="1"/>
  <c r="AD436" i="2"/>
  <c r="AC436" i="2"/>
  <c r="AB436" i="2"/>
  <c r="AE435" i="2"/>
  <c r="AG435" i="2" s="1"/>
  <c r="AG433" i="2" s="1"/>
  <c r="AD435" i="2"/>
  <c r="AC435" i="2"/>
  <c r="AB435" i="2"/>
  <c r="AG434" i="2"/>
  <c r="AE434" i="2"/>
  <c r="AD434" i="2"/>
  <c r="AC434" i="2"/>
  <c r="AB434" i="2"/>
  <c r="AF434" i="2" s="1"/>
  <c r="AH434" i="2" s="1"/>
  <c r="AE433" i="2"/>
  <c r="AD433" i="2"/>
  <c r="AC433" i="2"/>
  <c r="AA433" i="2"/>
  <c r="Z433" i="2"/>
  <c r="Y433" i="2"/>
  <c r="X433" i="2"/>
  <c r="W433" i="2"/>
  <c r="V433" i="2"/>
  <c r="U433" i="2"/>
  <c r="T433" i="2"/>
  <c r="S433" i="2"/>
  <c r="R433" i="2"/>
  <c r="Q433" i="2"/>
  <c r="P433" i="2"/>
  <c r="AE432" i="2"/>
  <c r="AG432" i="2" s="1"/>
  <c r="AD432" i="2"/>
  <c r="AC432" i="2"/>
  <c r="AB432" i="2"/>
  <c r="AF432" i="2" s="1"/>
  <c r="AH432" i="2" s="1"/>
  <c r="AE431" i="2"/>
  <c r="AG431" i="2" s="1"/>
  <c r="AD431" i="2"/>
  <c r="AC431" i="2"/>
  <c r="AB431" i="2"/>
  <c r="AF431" i="2" s="1"/>
  <c r="AE430" i="2"/>
  <c r="AG430" i="2" s="1"/>
  <c r="AG429" i="2" s="1"/>
  <c r="AD430" i="2"/>
  <c r="AC430" i="2"/>
  <c r="AB430" i="2"/>
  <c r="AE429" i="2"/>
  <c r="AD429" i="2"/>
  <c r="AC429" i="2"/>
  <c r="AA429" i="2"/>
  <c r="Z429" i="2"/>
  <c r="Y429" i="2"/>
  <c r="X429" i="2"/>
  <c r="W429" i="2"/>
  <c r="V429" i="2"/>
  <c r="U429" i="2"/>
  <c r="T429" i="2"/>
  <c r="S429" i="2"/>
  <c r="R429" i="2"/>
  <c r="Q429" i="2"/>
  <c r="P429" i="2"/>
  <c r="AE428" i="2"/>
  <c r="AG428" i="2" s="1"/>
  <c r="AD428" i="2"/>
  <c r="AC428" i="2"/>
  <c r="AB428" i="2"/>
  <c r="AF428" i="2" s="1"/>
  <c r="AE427" i="2"/>
  <c r="AG427" i="2" s="1"/>
  <c r="AD427" i="2"/>
  <c r="AC427" i="2"/>
  <c r="AB427" i="2"/>
  <c r="AE426" i="2"/>
  <c r="AD426" i="2"/>
  <c r="AD425" i="2" s="1"/>
  <c r="AC426" i="2"/>
  <c r="AC425" i="2" s="1"/>
  <c r="AB426" i="2"/>
  <c r="AE425" i="2"/>
  <c r="AA425" i="2"/>
  <c r="AB85" i="1" s="1"/>
  <c r="Z425" i="2"/>
  <c r="AA85" i="1" s="1"/>
  <c r="Y425" i="2"/>
  <c r="Z85" i="1" s="1"/>
  <c r="X425" i="2"/>
  <c r="Y85" i="1" s="1"/>
  <c r="W425" i="2"/>
  <c r="X85" i="1" s="1"/>
  <c r="V425" i="2"/>
  <c r="W85" i="1" s="1"/>
  <c r="U425" i="2"/>
  <c r="V85" i="1" s="1"/>
  <c r="T425" i="2"/>
  <c r="U85" i="1" s="1"/>
  <c r="S425" i="2"/>
  <c r="T85" i="1" s="1"/>
  <c r="R425" i="2"/>
  <c r="S85" i="1" s="1"/>
  <c r="Q425" i="2"/>
  <c r="R85" i="1" s="1"/>
  <c r="P425" i="2"/>
  <c r="Q85" i="1" s="1"/>
  <c r="AE424" i="2"/>
  <c r="AG424" i="2" s="1"/>
  <c r="AD424" i="2"/>
  <c r="AC424" i="2"/>
  <c r="AB424" i="2"/>
  <c r="AF424" i="2" s="1"/>
  <c r="AE423" i="2"/>
  <c r="AE422" i="2" s="1"/>
  <c r="AD423" i="2"/>
  <c r="AD422" i="2" s="1"/>
  <c r="AC423" i="2"/>
  <c r="AC422" i="2" s="1"/>
  <c r="AB423" i="2"/>
  <c r="AF423" i="2" s="1"/>
  <c r="AA422" i="2"/>
  <c r="AB84" i="1" s="1"/>
  <c r="Z422" i="2"/>
  <c r="AA84" i="1" s="1"/>
  <c r="Y422" i="2"/>
  <c r="Z84" i="1" s="1"/>
  <c r="X422" i="2"/>
  <c r="Y84" i="1" s="1"/>
  <c r="W422" i="2"/>
  <c r="X84" i="1" s="1"/>
  <c r="V422" i="2"/>
  <c r="W84" i="1" s="1"/>
  <c r="U422" i="2"/>
  <c r="V84" i="1" s="1"/>
  <c r="T422" i="2"/>
  <c r="U84" i="1" s="1"/>
  <c r="S422" i="2"/>
  <c r="T84" i="1" s="1"/>
  <c r="R422" i="2"/>
  <c r="S84" i="1" s="1"/>
  <c r="Q422" i="2"/>
  <c r="R84" i="1" s="1"/>
  <c r="P422" i="2"/>
  <c r="AA421" i="2"/>
  <c r="Z421" i="2"/>
  <c r="Y421" i="2"/>
  <c r="Y420" i="2" s="1"/>
  <c r="W421" i="2"/>
  <c r="W420" i="2" s="1"/>
  <c r="U421" i="2"/>
  <c r="AA420" i="2"/>
  <c r="Z420" i="2"/>
  <c r="U420" i="2"/>
  <c r="AE419" i="2"/>
  <c r="AG419" i="2" s="1"/>
  <c r="AD419" i="2"/>
  <c r="AC419" i="2"/>
  <c r="AB419" i="2"/>
  <c r="AE418" i="2"/>
  <c r="AD418" i="2"/>
  <c r="AC418" i="2"/>
  <c r="AB418" i="2"/>
  <c r="AE417" i="2"/>
  <c r="AE416" i="2" s="1"/>
  <c r="AE415" i="2" s="1"/>
  <c r="AD417" i="2"/>
  <c r="AC417" i="2"/>
  <c r="AB417" i="2"/>
  <c r="AA416" i="2"/>
  <c r="Z416" i="2"/>
  <c r="Y416" i="2"/>
  <c r="X416" i="2"/>
  <c r="X415" i="2" s="1"/>
  <c r="W416" i="2"/>
  <c r="W415" i="2" s="1"/>
  <c r="V416" i="2"/>
  <c r="V415" i="2" s="1"/>
  <c r="U416" i="2"/>
  <c r="U415" i="2" s="1"/>
  <c r="T416" i="2"/>
  <c r="T415" i="2" s="1"/>
  <c r="S416" i="2"/>
  <c r="S415" i="2" s="1"/>
  <c r="R416" i="2"/>
  <c r="R415" i="2" s="1"/>
  <c r="Q416" i="2"/>
  <c r="P416" i="2"/>
  <c r="P415" i="2" s="1"/>
  <c r="AA415" i="2"/>
  <c r="Z415" i="2"/>
  <c r="Y415" i="2"/>
  <c r="AE413" i="2"/>
  <c r="AG413" i="2" s="1"/>
  <c r="AD413" i="2"/>
  <c r="AC413" i="2"/>
  <c r="AB413" i="2"/>
  <c r="AF413" i="2" s="1"/>
  <c r="AG412" i="2"/>
  <c r="AE412" i="2"/>
  <c r="AD412" i="2"/>
  <c r="AC412" i="2"/>
  <c r="AB412" i="2"/>
  <c r="AE411" i="2"/>
  <c r="AG411" i="2" s="1"/>
  <c r="AD411" i="2"/>
  <c r="AC411" i="2"/>
  <c r="AB411" i="2"/>
  <c r="AE410" i="2"/>
  <c r="AE409" i="2" s="1"/>
  <c r="AD410" i="2"/>
  <c r="AD409" i="2" s="1"/>
  <c r="AC410" i="2"/>
  <c r="AC409" i="2"/>
  <c r="AA409" i="2"/>
  <c r="Z409" i="2"/>
  <c r="Y409" i="2"/>
  <c r="X409" i="2"/>
  <c r="W409" i="2"/>
  <c r="V409" i="2"/>
  <c r="V91" i="2" s="1"/>
  <c r="U409" i="2"/>
  <c r="T409" i="2"/>
  <c r="T91" i="2" s="1"/>
  <c r="S409" i="2"/>
  <c r="R409" i="2"/>
  <c r="Q409" i="2"/>
  <c r="P409" i="2"/>
  <c r="AE408" i="2"/>
  <c r="AD408" i="2"/>
  <c r="AC408" i="2"/>
  <c r="AF408" i="2" s="1"/>
  <c r="AE407" i="2"/>
  <c r="AD407" i="2"/>
  <c r="AC407" i="2"/>
  <c r="AB407" i="2"/>
  <c r="AE406" i="2"/>
  <c r="AD406" i="2"/>
  <c r="AC406" i="2"/>
  <c r="AF406" i="2" s="1"/>
  <c r="AA405" i="2"/>
  <c r="Z405" i="2"/>
  <c r="Y405" i="2"/>
  <c r="Y90" i="2" s="1"/>
  <c r="X405" i="2"/>
  <c r="X90" i="2" s="1"/>
  <c r="W405" i="2"/>
  <c r="W90" i="2" s="1"/>
  <c r="V405" i="2"/>
  <c r="V90" i="2" s="1"/>
  <c r="U405" i="2"/>
  <c r="T405" i="2"/>
  <c r="T90" i="2" s="1"/>
  <c r="S405" i="2"/>
  <c r="S90" i="2" s="1"/>
  <c r="R405" i="2"/>
  <c r="Q405" i="2"/>
  <c r="P405" i="2"/>
  <c r="AE404" i="2"/>
  <c r="AG404" i="2" s="1"/>
  <c r="AD404" i="2"/>
  <c r="AC404" i="2"/>
  <c r="AB404" i="2"/>
  <c r="AF404" i="2" s="1"/>
  <c r="AE403" i="2"/>
  <c r="AG403" i="2" s="1"/>
  <c r="AD403" i="2"/>
  <c r="AC403" i="2"/>
  <c r="AE402" i="2"/>
  <c r="AE401" i="2" s="1"/>
  <c r="AD402" i="2"/>
  <c r="AD401" i="2" s="1"/>
  <c r="AC402" i="2"/>
  <c r="AF402" i="2" s="1"/>
  <c r="AA401" i="2"/>
  <c r="AB71" i="1" s="1"/>
  <c r="Z401" i="2"/>
  <c r="AA71" i="1" s="1"/>
  <c r="Y401" i="2"/>
  <c r="Z71" i="1" s="1"/>
  <c r="X401" i="2"/>
  <c r="Y71" i="1" s="1"/>
  <c r="W401" i="2"/>
  <c r="X71" i="1" s="1"/>
  <c r="V401" i="2"/>
  <c r="W71" i="1" s="1"/>
  <c r="U401" i="2"/>
  <c r="V71" i="1" s="1"/>
  <c r="T401" i="2"/>
  <c r="U71" i="1" s="1"/>
  <c r="S401" i="2"/>
  <c r="T71" i="1" s="1"/>
  <c r="R401" i="2"/>
  <c r="S71" i="1" s="1"/>
  <c r="Q401" i="2"/>
  <c r="R71" i="1" s="1"/>
  <c r="P401" i="2"/>
  <c r="Q71" i="1" s="1"/>
  <c r="AE400" i="2"/>
  <c r="AG400" i="2" s="1"/>
  <c r="AD400" i="2"/>
  <c r="AC400" i="2"/>
  <c r="AB400" i="2"/>
  <c r="AF400" i="2" s="1"/>
  <c r="AE399" i="2"/>
  <c r="AE398" i="2" s="1"/>
  <c r="AD399" i="2"/>
  <c r="AD398" i="2" s="1"/>
  <c r="AC399" i="2"/>
  <c r="AC398" i="2" s="1"/>
  <c r="AB399" i="2"/>
  <c r="AA398" i="2"/>
  <c r="AB70" i="1" s="1"/>
  <c r="Z398" i="2"/>
  <c r="AA70" i="1" s="1"/>
  <c r="Y398" i="2"/>
  <c r="Z70" i="1" s="1"/>
  <c r="X398" i="2"/>
  <c r="Y70" i="1" s="1"/>
  <c r="W398" i="2"/>
  <c r="X70" i="1" s="1"/>
  <c r="V398" i="2"/>
  <c r="W70" i="1" s="1"/>
  <c r="U398" i="2"/>
  <c r="V70" i="1" s="1"/>
  <c r="T398" i="2"/>
  <c r="U70" i="1" s="1"/>
  <c r="S398" i="2"/>
  <c r="T70" i="1" s="1"/>
  <c r="R398" i="2"/>
  <c r="S70" i="1" s="1"/>
  <c r="Q398" i="2"/>
  <c r="R70" i="1" s="1"/>
  <c r="P398" i="2"/>
  <c r="Q70" i="1" s="1"/>
  <c r="AA397" i="2"/>
  <c r="AA396" i="2" s="1"/>
  <c r="Z397" i="2"/>
  <c r="Z396" i="2" s="1"/>
  <c r="Z390" i="2" s="1"/>
  <c r="AE395" i="2"/>
  <c r="AG395" i="2" s="1"/>
  <c r="AD395" i="2"/>
  <c r="AC395" i="2"/>
  <c r="AE394" i="2"/>
  <c r="AD394" i="2"/>
  <c r="AC394" i="2"/>
  <c r="AF394" i="2" s="1"/>
  <c r="AE393" i="2"/>
  <c r="AD393" i="2"/>
  <c r="AC393" i="2"/>
  <c r="AB393" i="2"/>
  <c r="AB392" i="2" s="1"/>
  <c r="AA392" i="2"/>
  <c r="AA391" i="2" s="1"/>
  <c r="Z392" i="2"/>
  <c r="Y392" i="2"/>
  <c r="Y391" i="2" s="1"/>
  <c r="X392" i="2"/>
  <c r="W392" i="2"/>
  <c r="W391" i="2" s="1"/>
  <c r="V392" i="2"/>
  <c r="V391" i="2" s="1"/>
  <c r="U392" i="2"/>
  <c r="U391" i="2" s="1"/>
  <c r="T392" i="2"/>
  <c r="T391" i="2" s="1"/>
  <c r="S392" i="2"/>
  <c r="S391" i="2" s="1"/>
  <c r="R392" i="2"/>
  <c r="Q392" i="2"/>
  <c r="Q391" i="2" s="1"/>
  <c r="P392" i="2"/>
  <c r="P391" i="2" s="1"/>
  <c r="Z391" i="2"/>
  <c r="X391" i="2"/>
  <c r="R391" i="2"/>
  <c r="AE388" i="2"/>
  <c r="AG388" i="2" s="1"/>
  <c r="AD388" i="2"/>
  <c r="AC388" i="2"/>
  <c r="AB388" i="2"/>
  <c r="AF388" i="2" s="1"/>
  <c r="AE387" i="2"/>
  <c r="AG387" i="2" s="1"/>
  <c r="AD387" i="2"/>
  <c r="AC387" i="2"/>
  <c r="AB387" i="2"/>
  <c r="AF387" i="2" s="1"/>
  <c r="AE386" i="2"/>
  <c r="AG386" i="2" s="1"/>
  <c r="AD386" i="2"/>
  <c r="AC386" i="2"/>
  <c r="AB386" i="2"/>
  <c r="AF386" i="2" s="1"/>
  <c r="AH386" i="2" s="1"/>
  <c r="AE385" i="2"/>
  <c r="AD385" i="2"/>
  <c r="AC385" i="2"/>
  <c r="AB385" i="2"/>
  <c r="AE384" i="2"/>
  <c r="AD384" i="2"/>
  <c r="AC384" i="2"/>
  <c r="AA384" i="2"/>
  <c r="AB59" i="1" s="1"/>
  <c r="Z384" i="2"/>
  <c r="AA59" i="1" s="1"/>
  <c r="Y384" i="2"/>
  <c r="Z59" i="1" s="1"/>
  <c r="X384" i="2"/>
  <c r="Y59" i="1" s="1"/>
  <c r="W384" i="2"/>
  <c r="X59" i="1" s="1"/>
  <c r="V384" i="2"/>
  <c r="W59" i="1" s="1"/>
  <c r="U384" i="2"/>
  <c r="V59" i="1" s="1"/>
  <c r="T384" i="2"/>
  <c r="U59" i="1" s="1"/>
  <c r="S384" i="2"/>
  <c r="T59" i="1" s="1"/>
  <c r="R384" i="2"/>
  <c r="S59" i="1" s="1"/>
  <c r="Q384" i="2"/>
  <c r="R59" i="1" s="1"/>
  <c r="P384" i="2"/>
  <c r="Q59" i="1" s="1"/>
  <c r="AE383" i="2"/>
  <c r="AG383" i="2" s="1"/>
  <c r="AD383" i="2"/>
  <c r="AC383" i="2"/>
  <c r="AB383" i="2"/>
  <c r="AE382" i="2"/>
  <c r="AE381" i="2" s="1"/>
  <c r="AD382" i="2"/>
  <c r="AC382" i="2"/>
  <c r="AB382" i="2"/>
  <c r="AD381" i="2"/>
  <c r="AC381" i="2"/>
  <c r="AC380" i="2" s="1"/>
  <c r="AC379" i="2" s="1"/>
  <c r="AA381" i="2"/>
  <c r="AB58" i="1" s="1"/>
  <c r="Z381" i="2"/>
  <c r="AA58" i="1" s="1"/>
  <c r="Y381" i="2"/>
  <c r="Z58" i="1" s="1"/>
  <c r="X381" i="2"/>
  <c r="Y58" i="1" s="1"/>
  <c r="W381" i="2"/>
  <c r="X58" i="1" s="1"/>
  <c r="V381" i="2"/>
  <c r="W58" i="1" s="1"/>
  <c r="U381" i="2"/>
  <c r="V58" i="1" s="1"/>
  <c r="T381" i="2"/>
  <c r="U58" i="1" s="1"/>
  <c r="S381" i="2"/>
  <c r="T58" i="1" s="1"/>
  <c r="R381" i="2"/>
  <c r="S58" i="1" s="1"/>
  <c r="Q381" i="2"/>
  <c r="R58" i="1" s="1"/>
  <c r="P381" i="2"/>
  <c r="W380" i="2"/>
  <c r="V380" i="2"/>
  <c r="V379" i="2" s="1"/>
  <c r="R380" i="2"/>
  <c r="R379" i="2" s="1"/>
  <c r="W379" i="2"/>
  <c r="AE378" i="2"/>
  <c r="AG378" i="2" s="1"/>
  <c r="AD378" i="2"/>
  <c r="AC378" i="2"/>
  <c r="AB378" i="2"/>
  <c r="AF378" i="2" s="1"/>
  <c r="AE377" i="2"/>
  <c r="AG377" i="2" s="1"/>
  <c r="AD377" i="2"/>
  <c r="AC377" i="2"/>
  <c r="AB377" i="2"/>
  <c r="AE376" i="2"/>
  <c r="AE375" i="2" s="1"/>
  <c r="AE374" i="2" s="1"/>
  <c r="AD376" i="2"/>
  <c r="AC376" i="2"/>
  <c r="AC375" i="2" s="1"/>
  <c r="AC374" i="2" s="1"/>
  <c r="AB376" i="2"/>
  <c r="AD375" i="2"/>
  <c r="AD374" i="2" s="1"/>
  <c r="AA375" i="2"/>
  <c r="Z375" i="2"/>
  <c r="Y375" i="2"/>
  <c r="Y374" i="2" s="1"/>
  <c r="X375" i="2"/>
  <c r="X374" i="2" s="1"/>
  <c r="W375" i="2"/>
  <c r="W374" i="2" s="1"/>
  <c r="V375" i="2"/>
  <c r="V374" i="2" s="1"/>
  <c r="U375" i="2"/>
  <c r="T375" i="2"/>
  <c r="T374" i="2" s="1"/>
  <c r="S375" i="2"/>
  <c r="S374" i="2" s="1"/>
  <c r="R375" i="2"/>
  <c r="Q375" i="2"/>
  <c r="Q374" i="2" s="1"/>
  <c r="P375" i="2"/>
  <c r="P374" i="2" s="1"/>
  <c r="AA374" i="2"/>
  <c r="Z374" i="2"/>
  <c r="U374" i="2"/>
  <c r="R374" i="2"/>
  <c r="AE372" i="2"/>
  <c r="AG372" i="2" s="1"/>
  <c r="AD372" i="2"/>
  <c r="AC372" i="2"/>
  <c r="AB372" i="2"/>
  <c r="AF372" i="2" s="1"/>
  <c r="AE371" i="2"/>
  <c r="AG371" i="2" s="1"/>
  <c r="AD371" i="2"/>
  <c r="AC371" i="2"/>
  <c r="AB371" i="2"/>
  <c r="AE370" i="2"/>
  <c r="AG370" i="2" s="1"/>
  <c r="AD370" i="2"/>
  <c r="AC370" i="2"/>
  <c r="AB370" i="2"/>
  <c r="AF370" i="2" s="1"/>
  <c r="AE369" i="2"/>
  <c r="AG369" i="2" s="1"/>
  <c r="AG368" i="2" s="1"/>
  <c r="AD369" i="2"/>
  <c r="AC369" i="2"/>
  <c r="AB369" i="2"/>
  <c r="AE368" i="2"/>
  <c r="AD368" i="2"/>
  <c r="AC368" i="2"/>
  <c r="AA368" i="2"/>
  <c r="AB51" i="1" s="1"/>
  <c r="Z368" i="2"/>
  <c r="AA51" i="1" s="1"/>
  <c r="Y368" i="2"/>
  <c r="Z51" i="1" s="1"/>
  <c r="X368" i="2"/>
  <c r="Y51" i="1" s="1"/>
  <c r="W368" i="2"/>
  <c r="X51" i="1" s="1"/>
  <c r="V368" i="2"/>
  <c r="W51" i="1" s="1"/>
  <c r="U368" i="2"/>
  <c r="V51" i="1" s="1"/>
  <c r="T368" i="2"/>
  <c r="U51" i="1" s="1"/>
  <c r="S368" i="2"/>
  <c r="T51" i="1" s="1"/>
  <c r="R368" i="2"/>
  <c r="S51" i="1" s="1"/>
  <c r="Q368" i="2"/>
  <c r="R51" i="1" s="1"/>
  <c r="P368" i="2"/>
  <c r="Q51" i="1" s="1"/>
  <c r="AE367" i="2"/>
  <c r="AD367" i="2"/>
  <c r="AC367" i="2"/>
  <c r="AE366" i="2"/>
  <c r="AD366" i="2"/>
  <c r="AC366" i="2"/>
  <c r="AC365" i="2" s="1"/>
  <c r="AC364" i="2" s="1"/>
  <c r="AC363" i="2" s="1"/>
  <c r="AA365" i="2"/>
  <c r="AB50" i="1" s="1"/>
  <c r="Z365" i="2"/>
  <c r="AA50" i="1" s="1"/>
  <c r="Y365" i="2"/>
  <c r="Z50" i="1" s="1"/>
  <c r="X365" i="2"/>
  <c r="Y50" i="1" s="1"/>
  <c r="W365" i="2"/>
  <c r="X50" i="1" s="1"/>
  <c r="V365" i="2"/>
  <c r="W50" i="1" s="1"/>
  <c r="U365" i="2"/>
  <c r="V50" i="1" s="1"/>
  <c r="T365" i="2"/>
  <c r="U50" i="1" s="1"/>
  <c r="S365" i="2"/>
  <c r="T50" i="1" s="1"/>
  <c r="R365" i="2"/>
  <c r="S50" i="1" s="1"/>
  <c r="Q365" i="2"/>
  <c r="R50" i="1" s="1"/>
  <c r="P365" i="2"/>
  <c r="Z364" i="2"/>
  <c r="W364" i="2"/>
  <c r="W363" i="2" s="1"/>
  <c r="W76" i="2" s="1"/>
  <c r="R364" i="2"/>
  <c r="R363" i="2" s="1"/>
  <c r="Z363" i="2"/>
  <c r="AE362" i="2"/>
  <c r="AG362" i="2" s="1"/>
  <c r="AD362" i="2"/>
  <c r="AC362" i="2"/>
  <c r="AB362" i="2"/>
  <c r="AF362" i="2" s="1"/>
  <c r="AH362" i="2" s="1"/>
  <c r="AE361" i="2"/>
  <c r="AD361" i="2"/>
  <c r="AC361" i="2"/>
  <c r="AF361" i="2"/>
  <c r="AE360" i="2"/>
  <c r="AE359" i="2" s="1"/>
  <c r="AE358" i="2" s="1"/>
  <c r="AD360" i="2"/>
  <c r="AC360" i="2"/>
  <c r="AB360" i="2"/>
  <c r="AD359" i="2"/>
  <c r="AD358" i="2" s="1"/>
  <c r="AC359" i="2"/>
  <c r="AC358" i="2" s="1"/>
  <c r="AA359" i="2"/>
  <c r="Z359" i="2"/>
  <c r="Y359" i="2"/>
  <c r="Y358" i="2" s="1"/>
  <c r="X359" i="2"/>
  <c r="W359" i="2"/>
  <c r="V359" i="2"/>
  <c r="U359" i="2"/>
  <c r="T359" i="2"/>
  <c r="T358" i="2" s="1"/>
  <c r="S359" i="2"/>
  <c r="S358" i="2" s="1"/>
  <c r="R359" i="2"/>
  <c r="R358" i="2" s="1"/>
  <c r="Q359" i="2"/>
  <c r="P359" i="2"/>
  <c r="P358" i="2" s="1"/>
  <c r="Z358" i="2"/>
  <c r="X358" i="2"/>
  <c r="W358" i="2"/>
  <c r="V358" i="2"/>
  <c r="U358" i="2"/>
  <c r="U75" i="2" s="1"/>
  <c r="Q358" i="2"/>
  <c r="Z357" i="2"/>
  <c r="Z1014" i="2" s="1"/>
  <c r="Z1016" i="2" s="1"/>
  <c r="BF355" i="2"/>
  <c r="BE355" i="2"/>
  <c r="BD355" i="2"/>
  <c r="BC355" i="2"/>
  <c r="BB355" i="2"/>
  <c r="BA355" i="2"/>
  <c r="AZ355" i="2"/>
  <c r="AX355" i="2"/>
  <c r="AW355" i="2"/>
  <c r="AV355" i="2"/>
  <c r="AU355" i="2"/>
  <c r="AT355" i="2"/>
  <c r="AS355" i="2"/>
  <c r="AR355" i="2"/>
  <c r="AP355" i="2"/>
  <c r="AO355" i="2"/>
  <c r="AN355" i="2"/>
  <c r="AM355" i="2"/>
  <c r="AL355" i="2"/>
  <c r="AK355" i="2"/>
  <c r="AJ355" i="2"/>
  <c r="AH355" i="2"/>
  <c r="AG355" i="2"/>
  <c r="AF355" i="2"/>
  <c r="AE355" i="2"/>
  <c r="AD355" i="2"/>
  <c r="AC355" i="2"/>
  <c r="AB355" i="2"/>
  <c r="AE349" i="2"/>
  <c r="AD349" i="2"/>
  <c r="AC349" i="2"/>
  <c r="AE348" i="2"/>
  <c r="AD348" i="2"/>
  <c r="AC348" i="2"/>
  <c r="AF348" i="2" s="1"/>
  <c r="AE340" i="2"/>
  <c r="AG340" i="2" s="1"/>
  <c r="AD340" i="2"/>
  <c r="AC340" i="2"/>
  <c r="AB340" i="2"/>
  <c r="AF340" i="2" s="1"/>
  <c r="AE339" i="2"/>
  <c r="AG339" i="2" s="1"/>
  <c r="AD339" i="2"/>
  <c r="AC339" i="2"/>
  <c r="AB339" i="2"/>
  <c r="AE338" i="2"/>
  <c r="AG338" i="2" s="1"/>
  <c r="AD338" i="2"/>
  <c r="AC338" i="2"/>
  <c r="AB338" i="2"/>
  <c r="AF338" i="2" s="1"/>
  <c r="AE336" i="2"/>
  <c r="AD336" i="2"/>
  <c r="AC336" i="2"/>
  <c r="AF336" i="2" s="1"/>
  <c r="AE335" i="2"/>
  <c r="AD335" i="2"/>
  <c r="AC335" i="2"/>
  <c r="AE334" i="2"/>
  <c r="AD334" i="2"/>
  <c r="AC334" i="2"/>
  <c r="AA333" i="2"/>
  <c r="AA341" i="2" s="1"/>
  <c r="Z333" i="2"/>
  <c r="Z341" i="2" s="1"/>
  <c r="Y333" i="2"/>
  <c r="Y341" i="2" s="1"/>
  <c r="X333" i="2"/>
  <c r="X341" i="2" s="1"/>
  <c r="W333" i="2"/>
  <c r="W341" i="2" s="1"/>
  <c r="V333" i="2"/>
  <c r="V341" i="2" s="1"/>
  <c r="U333" i="2"/>
  <c r="U341" i="2" s="1"/>
  <c r="T333" i="2"/>
  <c r="T341" i="2" s="1"/>
  <c r="S333" i="2"/>
  <c r="S341" i="2" s="1"/>
  <c r="R333" i="2"/>
  <c r="R341" i="2" s="1"/>
  <c r="Q333" i="2"/>
  <c r="Q341" i="2" s="1"/>
  <c r="P341" i="2"/>
  <c r="AA329" i="2"/>
  <c r="AA344" i="2" s="1"/>
  <c r="Z329" i="2"/>
  <c r="Z344" i="2" s="1"/>
  <c r="Y329" i="2"/>
  <c r="Y344" i="2" s="1"/>
  <c r="X329" i="2"/>
  <c r="X344" i="2" s="1"/>
  <c r="W329" i="2"/>
  <c r="W344" i="2" s="1"/>
  <c r="V329" i="2"/>
  <c r="AD329" i="2" s="1"/>
  <c r="U329" i="2"/>
  <c r="U344" i="2" s="1"/>
  <c r="T329" i="2"/>
  <c r="T344" i="2" s="1"/>
  <c r="S329" i="2"/>
  <c r="S344" i="2" s="1"/>
  <c r="R329" i="2"/>
  <c r="R344" i="2" s="1"/>
  <c r="Q329" i="2"/>
  <c r="Q344" i="2" s="1"/>
  <c r="AE322" i="2"/>
  <c r="AD322" i="2"/>
  <c r="AC322" i="2"/>
  <c r="AB322" i="2"/>
  <c r="AE321" i="2"/>
  <c r="AD321" i="2"/>
  <c r="AC321" i="2"/>
  <c r="AB321" i="2"/>
  <c r="AF321" i="2" s="1"/>
  <c r="AE320" i="2"/>
  <c r="AD320" i="2"/>
  <c r="AC320" i="2"/>
  <c r="AB320" i="2"/>
  <c r="AF320" i="2" s="1"/>
  <c r="AG319" i="2"/>
  <c r="AE319" i="2"/>
  <c r="AD319" i="2"/>
  <c r="AC319" i="2"/>
  <c r="AB319" i="2"/>
  <c r="AA318" i="2"/>
  <c r="Z318" i="2"/>
  <c r="Y318" i="2"/>
  <c r="X318" i="2"/>
  <c r="W318" i="2"/>
  <c r="V318" i="2"/>
  <c r="U318" i="2"/>
  <c r="T318" i="2"/>
  <c r="S318" i="2"/>
  <c r="R318" i="2"/>
  <c r="Q318" i="2"/>
  <c r="P318" i="2"/>
  <c r="AA316" i="2"/>
  <c r="Z316" i="2"/>
  <c r="Y316" i="2"/>
  <c r="AE316" i="2" s="1"/>
  <c r="X316" i="2"/>
  <c r="AD316" i="2" s="1"/>
  <c r="W316" i="2"/>
  <c r="V316" i="2"/>
  <c r="U316" i="2"/>
  <c r="T316" i="2"/>
  <c r="S316" i="2"/>
  <c r="R316" i="2"/>
  <c r="Q316" i="2"/>
  <c r="AA315" i="2"/>
  <c r="Z315" i="2"/>
  <c r="Y315" i="2"/>
  <c r="X315" i="2"/>
  <c r="AD315" i="2" s="1"/>
  <c r="W315" i="2"/>
  <c r="V315" i="2"/>
  <c r="U315" i="2"/>
  <c r="T315" i="2"/>
  <c r="R315" i="2"/>
  <c r="AA314" i="2"/>
  <c r="AA325" i="2" s="1"/>
  <c r="Z314" i="2"/>
  <c r="Z325" i="2" s="1"/>
  <c r="Y314" i="2"/>
  <c r="Y325" i="2" s="1"/>
  <c r="X314" i="2"/>
  <c r="X325" i="2" s="1"/>
  <c r="W314" i="2"/>
  <c r="W325" i="2" s="1"/>
  <c r="V314" i="2"/>
  <c r="V325" i="2" s="1"/>
  <c r="U314" i="2"/>
  <c r="U325" i="2" s="1"/>
  <c r="T314" i="2"/>
  <c r="T325" i="2" s="1"/>
  <c r="S314" i="2"/>
  <c r="S325" i="2" s="1"/>
  <c r="R314" i="2"/>
  <c r="R325" i="2" s="1"/>
  <c r="Q314" i="2"/>
  <c r="Q325" i="2" s="1"/>
  <c r="AE308" i="2"/>
  <c r="AG308" i="2" s="1"/>
  <c r="AD308" i="2"/>
  <c r="AC308" i="2"/>
  <c r="AB308" i="2"/>
  <c r="AF308" i="2" s="1"/>
  <c r="AE307" i="2"/>
  <c r="AG307" i="2" s="1"/>
  <c r="AD307" i="2"/>
  <c r="AC307" i="2"/>
  <c r="AB307" i="2"/>
  <c r="AF307" i="2" s="1"/>
  <c r="AG302" i="2"/>
  <c r="AE302" i="2"/>
  <c r="AD302" i="2"/>
  <c r="AC302" i="2"/>
  <c r="AB302" i="2"/>
  <c r="AF302" i="2" s="1"/>
  <c r="AH302" i="2" s="1"/>
  <c r="AE299" i="2"/>
  <c r="AG299" i="2" s="1"/>
  <c r="AD299" i="2"/>
  <c r="AC299" i="2"/>
  <c r="AB299" i="2"/>
  <c r="AF299" i="2" s="1"/>
  <c r="AG298" i="2"/>
  <c r="AE298" i="2"/>
  <c r="AD298" i="2"/>
  <c r="AC298" i="2"/>
  <c r="AB298" i="2"/>
  <c r="AF298" i="2" s="1"/>
  <c r="AH298" i="2" s="1"/>
  <c r="AE297" i="2"/>
  <c r="AG297" i="2" s="1"/>
  <c r="AG296" i="2" s="1"/>
  <c r="AD297" i="2"/>
  <c r="AC297" i="2"/>
  <c r="AC296" i="2" s="1"/>
  <c r="AB297" i="2"/>
  <c r="AE296" i="2"/>
  <c r="AD296" i="2"/>
  <c r="AA296" i="2"/>
  <c r="AA301" i="2" s="1"/>
  <c r="Z296" i="2"/>
  <c r="Z301" i="2" s="1"/>
  <c r="Y296" i="2"/>
  <c r="Y301" i="2" s="1"/>
  <c r="X296" i="2"/>
  <c r="X301" i="2" s="1"/>
  <c r="W296" i="2"/>
  <c r="W301" i="2" s="1"/>
  <c r="V296" i="2"/>
  <c r="V301" i="2" s="1"/>
  <c r="U296" i="2"/>
  <c r="U301" i="2" s="1"/>
  <c r="T296" i="2"/>
  <c r="T301" i="2" s="1"/>
  <c r="S296" i="2"/>
  <c r="S301" i="2" s="1"/>
  <c r="R296" i="2"/>
  <c r="R301" i="2" s="1"/>
  <c r="Q296" i="2"/>
  <c r="Q301" i="2" s="1"/>
  <c r="P296" i="2"/>
  <c r="P301" i="2" s="1"/>
  <c r="AA294" i="2"/>
  <c r="AA305" i="2" s="1"/>
  <c r="Z294" i="2"/>
  <c r="Z305" i="2" s="1"/>
  <c r="Y294" i="2"/>
  <c r="Y305" i="2" s="1"/>
  <c r="X294" i="2"/>
  <c r="X305" i="2" s="1"/>
  <c r="W294" i="2"/>
  <c r="W305" i="2" s="1"/>
  <c r="V294" i="2"/>
  <c r="V305" i="2" s="1"/>
  <c r="U294" i="2"/>
  <c r="T294" i="2"/>
  <c r="T305" i="2" s="1"/>
  <c r="S294" i="2"/>
  <c r="S305" i="2" s="1"/>
  <c r="R294" i="2"/>
  <c r="R305" i="2" s="1"/>
  <c r="Q294" i="2"/>
  <c r="Q305" i="2" s="1"/>
  <c r="AE289" i="2"/>
  <c r="AG289" i="2" s="1"/>
  <c r="AD289" i="2"/>
  <c r="AC289" i="2"/>
  <c r="AB289" i="2"/>
  <c r="AE288" i="2"/>
  <c r="AG288" i="2" s="1"/>
  <c r="AG287" i="2" s="1"/>
  <c r="AD288" i="2"/>
  <c r="AC288" i="2"/>
  <c r="AB288" i="2"/>
  <c r="AF288" i="2" s="1"/>
  <c r="AH288" i="2" s="1"/>
  <c r="AE287" i="2"/>
  <c r="AD287" i="2"/>
  <c r="AC287" i="2"/>
  <c r="AA287" i="2"/>
  <c r="Z287" i="2"/>
  <c r="Y287" i="2"/>
  <c r="X287" i="2"/>
  <c r="W287" i="2"/>
  <c r="V287" i="2"/>
  <c r="U287" i="2"/>
  <c r="T287" i="2"/>
  <c r="S287" i="2"/>
  <c r="R287" i="2"/>
  <c r="Q287" i="2"/>
  <c r="P287" i="2"/>
  <c r="AA286" i="2"/>
  <c r="Z286" i="2"/>
  <c r="Y286" i="2"/>
  <c r="X286" i="2"/>
  <c r="W286" i="2"/>
  <c r="V286" i="2"/>
  <c r="U286" i="2"/>
  <c r="T286" i="2"/>
  <c r="S286" i="2"/>
  <c r="AC286" i="2" s="1"/>
  <c r="R286" i="2"/>
  <c r="Q286" i="2"/>
  <c r="AE279" i="2"/>
  <c r="AG279" i="2" s="1"/>
  <c r="AD279" i="2"/>
  <c r="AC279" i="2"/>
  <c r="AB279" i="2"/>
  <c r="AF279" i="2" s="1"/>
  <c r="AE278" i="2"/>
  <c r="AG278" i="2" s="1"/>
  <c r="AD278" i="2"/>
  <c r="AC278" i="2"/>
  <c r="AB278" i="2"/>
  <c r="AF278" i="2" s="1"/>
  <c r="AG275" i="2"/>
  <c r="AE275" i="2"/>
  <c r="AD275" i="2"/>
  <c r="AC275" i="2"/>
  <c r="AB275" i="2"/>
  <c r="AF275" i="2" s="1"/>
  <c r="AH275" i="2" s="1"/>
  <c r="AE274" i="2"/>
  <c r="AG274" i="2" s="1"/>
  <c r="AD274" i="2"/>
  <c r="AC274" i="2"/>
  <c r="AB274" i="2"/>
  <c r="AE273" i="2"/>
  <c r="AG273" i="2" s="1"/>
  <c r="AG272" i="2" s="1"/>
  <c r="AD273" i="2"/>
  <c r="AD272" i="2" s="1"/>
  <c r="AC273" i="2"/>
  <c r="AB273" i="2"/>
  <c r="AE272" i="2"/>
  <c r="AC272" i="2"/>
  <c r="AA272" i="2"/>
  <c r="Z272" i="2"/>
  <c r="Y272" i="2"/>
  <c r="X272" i="2"/>
  <c r="W272" i="2"/>
  <c r="V272" i="2"/>
  <c r="U272" i="2"/>
  <c r="T272" i="2"/>
  <c r="S272" i="2"/>
  <c r="R272" i="2"/>
  <c r="Q272" i="2"/>
  <c r="P272" i="2"/>
  <c r="AE271" i="2"/>
  <c r="AA266" i="2"/>
  <c r="Z266" i="2"/>
  <c r="X266" i="2"/>
  <c r="W266" i="2"/>
  <c r="AD271" i="2"/>
  <c r="T266" i="2"/>
  <c r="R266" i="2"/>
  <c r="AE270" i="2"/>
  <c r="AG270" i="2" s="1"/>
  <c r="AD270" i="2"/>
  <c r="AC270" i="2"/>
  <c r="AB270" i="2"/>
  <c r="AF270" i="2" s="1"/>
  <c r="AE269" i="2"/>
  <c r="AG269" i="2" s="1"/>
  <c r="AD269" i="2"/>
  <c r="AC269" i="2"/>
  <c r="AB269" i="2"/>
  <c r="AF269" i="2" s="1"/>
  <c r="AE268" i="2"/>
  <c r="AG268" i="2" s="1"/>
  <c r="AD268" i="2"/>
  <c r="AC268" i="2"/>
  <c r="AB268" i="2"/>
  <c r="AF268" i="2" s="1"/>
  <c r="AG267" i="2"/>
  <c r="AE267" i="2"/>
  <c r="AD267" i="2"/>
  <c r="AC267" i="2"/>
  <c r="AB267" i="2"/>
  <c r="AF267" i="2" s="1"/>
  <c r="Y266" i="2"/>
  <c r="V266" i="2"/>
  <c r="U266" i="2"/>
  <c r="Q266" i="2"/>
  <c r="AE265" i="2"/>
  <c r="AG265" i="2" s="1"/>
  <c r="AD265" i="2"/>
  <c r="AC265" i="2"/>
  <c r="AB265" i="2"/>
  <c r="AF265" i="2" s="1"/>
  <c r="AE264" i="2"/>
  <c r="AG264" i="2" s="1"/>
  <c r="AD264" i="2"/>
  <c r="AC264" i="2"/>
  <c r="AB264" i="2"/>
  <c r="AF264" i="2" s="1"/>
  <c r="AE263" i="2"/>
  <c r="AG263" i="2" s="1"/>
  <c r="AG254" i="2" s="1"/>
  <c r="AD263" i="2"/>
  <c r="AC263" i="2"/>
  <c r="AB263" i="2"/>
  <c r="AF263" i="2" s="1"/>
  <c r="AA262" i="2"/>
  <c r="Z262" i="2"/>
  <c r="Y262" i="2"/>
  <c r="AE262" i="2" s="1"/>
  <c r="X262" i="2"/>
  <c r="W262" i="2"/>
  <c r="V262" i="2"/>
  <c r="AD262" i="2" s="1"/>
  <c r="AD253" i="2" s="1"/>
  <c r="U262" i="2"/>
  <c r="T262" i="2"/>
  <c r="S262" i="2"/>
  <c r="AC262" i="2" s="1"/>
  <c r="R262" i="2"/>
  <c r="Q262" i="2"/>
  <c r="P262" i="2"/>
  <c r="AB262" i="2" s="1"/>
  <c r="AF262" i="2" s="1"/>
  <c r="AA261" i="2"/>
  <c r="Z261" i="2"/>
  <c r="Y261" i="2"/>
  <c r="X261" i="2"/>
  <c r="W261" i="2"/>
  <c r="V261" i="2"/>
  <c r="U261" i="2"/>
  <c r="T261" i="2"/>
  <c r="S261" i="2"/>
  <c r="R261" i="2"/>
  <c r="Q261" i="2"/>
  <c r="P261" i="2"/>
  <c r="AA260" i="2"/>
  <c r="Z260" i="2"/>
  <c r="Y260" i="2"/>
  <c r="X260" i="2"/>
  <c r="W260" i="2"/>
  <c r="V260" i="2"/>
  <c r="U260" i="2"/>
  <c r="T260" i="2"/>
  <c r="S260" i="2"/>
  <c r="R260" i="2"/>
  <c r="Q260" i="2"/>
  <c r="P260" i="2"/>
  <c r="AA259" i="2"/>
  <c r="Z259" i="2"/>
  <c r="Y259" i="2"/>
  <c r="X259" i="2"/>
  <c r="W259" i="2"/>
  <c r="V259" i="2"/>
  <c r="U259" i="2"/>
  <c r="T259" i="2"/>
  <c r="S259" i="2"/>
  <c r="R259" i="2"/>
  <c r="Q259" i="2"/>
  <c r="P259" i="2"/>
  <c r="AA258" i="2"/>
  <c r="Z258" i="2"/>
  <c r="Y258" i="2"/>
  <c r="X258" i="2"/>
  <c r="W258" i="2"/>
  <c r="V258" i="2"/>
  <c r="U258" i="2"/>
  <c r="T258" i="2"/>
  <c r="S258" i="2"/>
  <c r="R258" i="2"/>
  <c r="Q258" i="2"/>
  <c r="P258" i="2"/>
  <c r="AA256" i="2"/>
  <c r="Z256" i="2"/>
  <c r="Y256" i="2"/>
  <c r="X256" i="2"/>
  <c r="W256" i="2"/>
  <c r="V256" i="2"/>
  <c r="U256" i="2"/>
  <c r="T256" i="2"/>
  <c r="S256" i="2"/>
  <c r="R256" i="2"/>
  <c r="Q256" i="2"/>
  <c r="P256" i="2"/>
  <c r="AA255" i="2"/>
  <c r="Z255" i="2"/>
  <c r="Y255" i="2"/>
  <c r="X255" i="2"/>
  <c r="W255" i="2"/>
  <c r="V255" i="2"/>
  <c r="U255" i="2"/>
  <c r="T255" i="2"/>
  <c r="S255" i="2"/>
  <c r="R255" i="2"/>
  <c r="Q255" i="2"/>
  <c r="P255" i="2"/>
  <c r="AA254" i="2"/>
  <c r="Z254" i="2"/>
  <c r="Y254" i="2"/>
  <c r="X254" i="2"/>
  <c r="W254" i="2"/>
  <c r="V254" i="2"/>
  <c r="U254" i="2"/>
  <c r="T254" i="2"/>
  <c r="S254" i="2"/>
  <c r="R254" i="2"/>
  <c r="Q254" i="2"/>
  <c r="P254" i="2"/>
  <c r="Y251" i="2"/>
  <c r="Y276" i="2" s="1"/>
  <c r="T251" i="2"/>
  <c r="T276" i="2" s="1"/>
  <c r="Q251" i="2"/>
  <c r="AE250" i="2"/>
  <c r="AG250" i="2" s="1"/>
  <c r="AD250" i="2"/>
  <c r="AC250" i="2"/>
  <c r="AB250" i="2"/>
  <c r="AF250" i="2" s="1"/>
  <c r="AE249" i="2"/>
  <c r="AG249" i="2" s="1"/>
  <c r="AD249" i="2"/>
  <c r="AC249" i="2"/>
  <c r="AB249" i="2"/>
  <c r="AF249" i="2" s="1"/>
  <c r="AE248" i="2"/>
  <c r="AG248" i="2" s="1"/>
  <c r="AD248" i="2"/>
  <c r="AC248" i="2"/>
  <c r="AB248" i="2"/>
  <c r="AF248" i="2" s="1"/>
  <c r="AE247" i="2"/>
  <c r="AG247" i="2" s="1"/>
  <c r="AD247" i="2"/>
  <c r="AC247" i="2"/>
  <c r="AB247" i="2"/>
  <c r="AF247" i="2" s="1"/>
  <c r="AA246" i="2"/>
  <c r="Z246" i="2"/>
  <c r="Y246" i="2"/>
  <c r="AE246" i="2" s="1"/>
  <c r="AG246" i="2" s="1"/>
  <c r="X246" i="2"/>
  <c r="W246" i="2"/>
  <c r="V246" i="2"/>
  <c r="AD246" i="2" s="1"/>
  <c r="U246" i="2"/>
  <c r="T246" i="2"/>
  <c r="S246" i="2"/>
  <c r="AC246" i="2" s="1"/>
  <c r="R246" i="2"/>
  <c r="Q246" i="2"/>
  <c r="P246" i="2"/>
  <c r="AE245" i="2"/>
  <c r="AG245" i="2" s="1"/>
  <c r="AD245" i="2"/>
  <c r="AC245" i="2"/>
  <c r="AB245" i="2"/>
  <c r="AF245" i="2" s="1"/>
  <c r="AE244" i="2"/>
  <c r="AG244" i="2" s="1"/>
  <c r="AD244" i="2"/>
  <c r="AC244" i="2"/>
  <c r="AB244" i="2"/>
  <c r="AF244" i="2" s="1"/>
  <c r="AE243" i="2"/>
  <c r="AG243" i="2" s="1"/>
  <c r="AD243" i="2"/>
  <c r="AC243" i="2"/>
  <c r="AB243" i="2"/>
  <c r="AF243" i="2" s="1"/>
  <c r="AA242" i="2"/>
  <c r="Z242" i="2"/>
  <c r="Y242" i="2"/>
  <c r="AE242" i="2" s="1"/>
  <c r="X242" i="2"/>
  <c r="W242" i="2"/>
  <c r="V242" i="2"/>
  <c r="AD242" i="2" s="1"/>
  <c r="AD241" i="2" s="1"/>
  <c r="U242" i="2"/>
  <c r="T242" i="2"/>
  <c r="S242" i="2"/>
  <c r="AC242" i="2" s="1"/>
  <c r="AC241" i="2" s="1"/>
  <c r="R242" i="2"/>
  <c r="Q242" i="2"/>
  <c r="P242" i="2"/>
  <c r="AB242" i="2" s="1"/>
  <c r="AA241" i="2"/>
  <c r="Z241" i="2"/>
  <c r="Y241" i="2"/>
  <c r="X241" i="2"/>
  <c r="W241" i="2"/>
  <c r="V241" i="2"/>
  <c r="U241" i="2"/>
  <c r="T241" i="2"/>
  <c r="S241" i="2"/>
  <c r="R241" i="2"/>
  <c r="Q241" i="2"/>
  <c r="AE240" i="2"/>
  <c r="AE261" i="2" s="1"/>
  <c r="AD240" i="2"/>
  <c r="AD261" i="2" s="1"/>
  <c r="AC240" i="2"/>
  <c r="AC261" i="2" s="1"/>
  <c r="AB240" i="2"/>
  <c r="AF240" i="2" s="1"/>
  <c r="AE239" i="2"/>
  <c r="AE260" i="2" s="1"/>
  <c r="AD239" i="2"/>
  <c r="AD260" i="2" s="1"/>
  <c r="AC239" i="2"/>
  <c r="AC260" i="2" s="1"/>
  <c r="AB239" i="2"/>
  <c r="AB260" i="2" s="1"/>
  <c r="AE238" i="2"/>
  <c r="AE259" i="2" s="1"/>
  <c r="AD238" i="2"/>
  <c r="AD259" i="2" s="1"/>
  <c r="AC238" i="2"/>
  <c r="AC259" i="2" s="1"/>
  <c r="AB238" i="2"/>
  <c r="AB259" i="2" s="1"/>
  <c r="AE237" i="2"/>
  <c r="AE258" i="2" s="1"/>
  <c r="AD237" i="2"/>
  <c r="AD258" i="2" s="1"/>
  <c r="AC237" i="2"/>
  <c r="AC258" i="2" s="1"/>
  <c r="AB237" i="2"/>
  <c r="AF237" i="2" s="1"/>
  <c r="AA236" i="2"/>
  <c r="AA257" i="2" s="1"/>
  <c r="Z236" i="2"/>
  <c r="Y236" i="2"/>
  <c r="AE236" i="2" s="1"/>
  <c r="X236" i="2"/>
  <c r="W236" i="2"/>
  <c r="V236" i="2"/>
  <c r="AD236" i="2" s="1"/>
  <c r="AD231" i="2" s="1"/>
  <c r="U236" i="2"/>
  <c r="T236" i="2"/>
  <c r="S236" i="2"/>
  <c r="AC236" i="2" s="1"/>
  <c r="R236" i="2"/>
  <c r="R257" i="2" s="1"/>
  <c r="Q236" i="2"/>
  <c r="P236" i="2"/>
  <c r="AB236" i="2" s="1"/>
  <c r="AE235" i="2"/>
  <c r="AE256" i="2" s="1"/>
  <c r="AD235" i="2"/>
  <c r="AD256" i="2" s="1"/>
  <c r="AC235" i="2"/>
  <c r="AC256" i="2" s="1"/>
  <c r="AB235" i="2"/>
  <c r="AB256" i="2" s="1"/>
  <c r="AE234" i="2"/>
  <c r="AE255" i="2" s="1"/>
  <c r="AD234" i="2"/>
  <c r="AD255" i="2" s="1"/>
  <c r="AC234" i="2"/>
  <c r="AC255" i="2" s="1"/>
  <c r="AB234" i="2"/>
  <c r="AB255" i="2" s="1"/>
  <c r="AG233" i="2"/>
  <c r="AE233" i="2"/>
  <c r="AE254" i="2" s="1"/>
  <c r="AD233" i="2"/>
  <c r="AD254" i="2" s="1"/>
  <c r="AC233" i="2"/>
  <c r="AC254" i="2" s="1"/>
  <c r="AB233" i="2"/>
  <c r="AB254" i="2" s="1"/>
  <c r="AD232" i="2"/>
  <c r="AA232" i="2"/>
  <c r="AA253" i="2" s="1"/>
  <c r="Z232" i="2"/>
  <c r="Z253" i="2" s="1"/>
  <c r="Y232" i="2"/>
  <c r="AE232" i="2" s="1"/>
  <c r="X232" i="2"/>
  <c r="X253" i="2" s="1"/>
  <c r="W232" i="2"/>
  <c r="W253" i="2" s="1"/>
  <c r="V232" i="2"/>
  <c r="V253" i="2" s="1"/>
  <c r="U232" i="2"/>
  <c r="U253" i="2" s="1"/>
  <c r="T232" i="2"/>
  <c r="T253" i="2" s="1"/>
  <c r="S232" i="2"/>
  <c r="AC232" i="2" s="1"/>
  <c r="AC231" i="2" s="1"/>
  <c r="R232" i="2"/>
  <c r="R253" i="2" s="1"/>
  <c r="Q232" i="2"/>
  <c r="Q253" i="2" s="1"/>
  <c r="P232" i="2"/>
  <c r="P253" i="2" s="1"/>
  <c r="AA231" i="2"/>
  <c r="Z231" i="2"/>
  <c r="Y231" i="2"/>
  <c r="Y252" i="2" s="1"/>
  <c r="X231" i="2"/>
  <c r="W231" i="2"/>
  <c r="V231" i="2"/>
  <c r="U231" i="2"/>
  <c r="T231" i="2"/>
  <c r="S231" i="2"/>
  <c r="R231" i="2"/>
  <c r="Q231" i="2"/>
  <c r="AE226" i="2"/>
  <c r="AD226" i="2"/>
  <c r="AC226" i="2"/>
  <c r="AF226" i="2" s="1"/>
  <c r="AE225" i="2"/>
  <c r="AD225" i="2"/>
  <c r="AC225" i="2"/>
  <c r="AF225" i="2" s="1"/>
  <c r="AE222" i="2"/>
  <c r="AD222" i="2"/>
  <c r="AC222" i="2"/>
  <c r="AF222" i="2" s="1"/>
  <c r="AE221" i="2"/>
  <c r="AD221" i="2"/>
  <c r="AC221" i="2"/>
  <c r="AE220" i="2"/>
  <c r="AD220" i="2"/>
  <c r="AC220" i="2"/>
  <c r="AF220" i="2" s="1"/>
  <c r="AA219" i="2"/>
  <c r="Z219" i="2"/>
  <c r="Y219" i="2"/>
  <c r="X219" i="2"/>
  <c r="W219" i="2"/>
  <c r="V219" i="2"/>
  <c r="U219" i="2"/>
  <c r="T219" i="2"/>
  <c r="S219" i="2"/>
  <c r="R219" i="2"/>
  <c r="Q219" i="2"/>
  <c r="P219" i="2"/>
  <c r="AA218" i="2"/>
  <c r="Z218" i="2"/>
  <c r="Y218" i="2"/>
  <c r="AE218" i="2" s="1"/>
  <c r="X218" i="2"/>
  <c r="W218" i="2"/>
  <c r="V218" i="2"/>
  <c r="AD218" i="2" s="1"/>
  <c r="U218" i="2"/>
  <c r="T218" i="2"/>
  <c r="S218" i="2"/>
  <c r="AC218" i="2" s="1"/>
  <c r="R218" i="2"/>
  <c r="Q218" i="2"/>
  <c r="AA211" i="2"/>
  <c r="Z211" i="2"/>
  <c r="Y211" i="2"/>
  <c r="X211" i="2"/>
  <c r="W211" i="2"/>
  <c r="V211" i="2"/>
  <c r="U211" i="2"/>
  <c r="T211" i="2"/>
  <c r="S211" i="2"/>
  <c r="R211" i="2"/>
  <c r="Q211" i="2"/>
  <c r="P211" i="2"/>
  <c r="AA210" i="2"/>
  <c r="Z210" i="2"/>
  <c r="Y210" i="2"/>
  <c r="X210" i="2"/>
  <c r="W210" i="2"/>
  <c r="V210" i="2"/>
  <c r="U210" i="2"/>
  <c r="T210" i="2"/>
  <c r="S210" i="2"/>
  <c r="R210" i="2"/>
  <c r="Q210" i="2"/>
  <c r="P210" i="2"/>
  <c r="AA209" i="2"/>
  <c r="Z209" i="2"/>
  <c r="Y209" i="2"/>
  <c r="X209" i="2"/>
  <c r="W209" i="2"/>
  <c r="V209" i="2"/>
  <c r="U209" i="2"/>
  <c r="T209" i="2"/>
  <c r="S209" i="2"/>
  <c r="R209" i="2"/>
  <c r="Q209" i="2"/>
  <c r="P209" i="2"/>
  <c r="AA208" i="2"/>
  <c r="Z208" i="2"/>
  <c r="Y208" i="2"/>
  <c r="X208" i="2"/>
  <c r="W208" i="2"/>
  <c r="V208" i="2"/>
  <c r="U208" i="2"/>
  <c r="T208" i="2"/>
  <c r="S208" i="2"/>
  <c r="R208" i="2"/>
  <c r="Q208" i="2"/>
  <c r="P208" i="2"/>
  <c r="AA207" i="2"/>
  <c r="Z207" i="2"/>
  <c r="Y207" i="2"/>
  <c r="X207" i="2"/>
  <c r="W207" i="2"/>
  <c r="V207" i="2"/>
  <c r="U207" i="2"/>
  <c r="T207" i="2"/>
  <c r="S207" i="2"/>
  <c r="R207" i="2"/>
  <c r="Q207" i="2"/>
  <c r="P207" i="2"/>
  <c r="AA206" i="2"/>
  <c r="Z206" i="2"/>
  <c r="Y206" i="2"/>
  <c r="X206" i="2"/>
  <c r="X205" i="2" s="1"/>
  <c r="W206" i="2"/>
  <c r="V206" i="2"/>
  <c r="U206" i="2"/>
  <c r="T206" i="2"/>
  <c r="S206" i="2"/>
  <c r="R206" i="2"/>
  <c r="Q206" i="2"/>
  <c r="Q205" i="2" s="1"/>
  <c r="P206" i="2"/>
  <c r="AG188" i="2"/>
  <c r="AE188" i="2"/>
  <c r="AD188" i="2"/>
  <c r="AC188" i="2"/>
  <c r="AB188" i="2"/>
  <c r="AF188" i="2" s="1"/>
  <c r="AH188" i="2" s="1"/>
  <c r="AE187" i="2"/>
  <c r="AG187" i="2" s="1"/>
  <c r="AD187" i="2"/>
  <c r="AC187" i="2"/>
  <c r="AB187" i="2"/>
  <c r="AE186" i="2"/>
  <c r="AG186" i="2" s="1"/>
  <c r="AD186" i="2"/>
  <c r="AC186" i="2"/>
  <c r="AB186" i="2"/>
  <c r="AE185" i="2"/>
  <c r="AD185" i="2"/>
  <c r="AC185" i="2"/>
  <c r="AB185" i="2"/>
  <c r="AE184" i="2"/>
  <c r="AD184" i="2"/>
  <c r="AC184" i="2"/>
  <c r="AB184" i="2"/>
  <c r="AE183" i="2"/>
  <c r="AG183" i="2" s="1"/>
  <c r="AD183" i="2"/>
  <c r="AC183" i="2"/>
  <c r="AB183" i="2"/>
  <c r="AA182" i="2"/>
  <c r="Z182" i="2"/>
  <c r="Y182" i="2"/>
  <c r="X182" i="2"/>
  <c r="W182" i="2"/>
  <c r="V182" i="2"/>
  <c r="AD182" i="2" s="1"/>
  <c r="U182" i="2"/>
  <c r="U174" i="2" s="1"/>
  <c r="T182" i="2"/>
  <c r="S182" i="2"/>
  <c r="R182" i="2"/>
  <c r="Q182" i="2"/>
  <c r="P182" i="2"/>
  <c r="AE181" i="2"/>
  <c r="AG181" i="2" s="1"/>
  <c r="AD181" i="2"/>
  <c r="AC181" i="2"/>
  <c r="AB181" i="2"/>
  <c r="AF181" i="2" s="1"/>
  <c r="AE180" i="2"/>
  <c r="AG180" i="2" s="1"/>
  <c r="AD180" i="2"/>
  <c r="AC180" i="2"/>
  <c r="AB180" i="2"/>
  <c r="AF180" i="2" s="1"/>
  <c r="AG179" i="2"/>
  <c r="AE179" i="2"/>
  <c r="AD179" i="2"/>
  <c r="AC179" i="2"/>
  <c r="AB179" i="2"/>
  <c r="AF179" i="2" s="1"/>
  <c r="AH179" i="2" s="1"/>
  <c r="AE178" i="2"/>
  <c r="AG178" i="2" s="1"/>
  <c r="AD178" i="2"/>
  <c r="AC178" i="2"/>
  <c r="AB178" i="2"/>
  <c r="AE177" i="2"/>
  <c r="AG177" i="2" s="1"/>
  <c r="AD177" i="2"/>
  <c r="AC177" i="2"/>
  <c r="AB177" i="2"/>
  <c r="AE176" i="2"/>
  <c r="AD176" i="2"/>
  <c r="AC176" i="2"/>
  <c r="AB176" i="2"/>
  <c r="AF176" i="2" s="1"/>
  <c r="AA175" i="2"/>
  <c r="Z175" i="2"/>
  <c r="Z174" i="2" s="1"/>
  <c r="Y175" i="2"/>
  <c r="W175" i="2"/>
  <c r="V175" i="2"/>
  <c r="AD175" i="2" s="1"/>
  <c r="U175" i="2"/>
  <c r="T175" i="2"/>
  <c r="S175" i="2"/>
  <c r="R175" i="2"/>
  <c r="R174" i="2" s="1"/>
  <c r="Q175" i="2"/>
  <c r="P175" i="2"/>
  <c r="AA174" i="2"/>
  <c r="X174" i="2"/>
  <c r="W174" i="2"/>
  <c r="V174" i="2"/>
  <c r="S174" i="2"/>
  <c r="AA173" i="2"/>
  <c r="AA204" i="2" s="1"/>
  <c r="Z173" i="2"/>
  <c r="Z204" i="2" s="1"/>
  <c r="Y173" i="2"/>
  <c r="X173" i="2"/>
  <c r="X204" i="2" s="1"/>
  <c r="W173" i="2"/>
  <c r="W204" i="2" s="1"/>
  <c r="V173" i="2"/>
  <c r="V204" i="2" s="1"/>
  <c r="U173" i="2"/>
  <c r="U204" i="2" s="1"/>
  <c r="T173" i="2"/>
  <c r="T204" i="2" s="1"/>
  <c r="S173" i="2"/>
  <c r="S204" i="2" s="1"/>
  <c r="R173" i="2"/>
  <c r="R204" i="2" s="1"/>
  <c r="Q173" i="2"/>
  <c r="P173" i="2"/>
  <c r="AA172" i="2"/>
  <c r="Z172" i="2"/>
  <c r="Y172" i="2"/>
  <c r="X172" i="2"/>
  <c r="W172" i="2"/>
  <c r="V172" i="2"/>
  <c r="U172" i="2"/>
  <c r="T172" i="2"/>
  <c r="S172" i="2"/>
  <c r="R172" i="2"/>
  <c r="Q172" i="2"/>
  <c r="P172" i="2"/>
  <c r="AA171" i="2"/>
  <c r="Z171" i="2"/>
  <c r="Y171" i="2"/>
  <c r="X171" i="2"/>
  <c r="W171" i="2"/>
  <c r="V171" i="2"/>
  <c r="U171" i="2"/>
  <c r="T171" i="2"/>
  <c r="S171" i="2"/>
  <c r="R171" i="2"/>
  <c r="Q171" i="2"/>
  <c r="P171" i="2"/>
  <c r="AA170" i="2"/>
  <c r="Z170" i="2"/>
  <c r="Y170" i="2"/>
  <c r="X170" i="2"/>
  <c r="W170" i="2"/>
  <c r="V170" i="2"/>
  <c r="U170" i="2"/>
  <c r="T170" i="2"/>
  <c r="S170" i="2"/>
  <c r="R170" i="2"/>
  <c r="Q170" i="2"/>
  <c r="P170" i="2"/>
  <c r="AA169" i="2"/>
  <c r="Z169" i="2"/>
  <c r="Y169" i="2"/>
  <c r="X169" i="2"/>
  <c r="W169" i="2"/>
  <c r="V169" i="2"/>
  <c r="U169" i="2"/>
  <c r="T169" i="2"/>
  <c r="S169" i="2"/>
  <c r="R169" i="2"/>
  <c r="Q169" i="2"/>
  <c r="P169" i="2"/>
  <c r="AA168" i="2"/>
  <c r="Z168" i="2"/>
  <c r="Y168" i="2"/>
  <c r="X168" i="2"/>
  <c r="W168" i="2"/>
  <c r="W167" i="2" s="1"/>
  <c r="V168" i="2"/>
  <c r="U168" i="2"/>
  <c r="U167" i="2" s="1"/>
  <c r="T168" i="2"/>
  <c r="S168" i="2"/>
  <c r="R168" i="2"/>
  <c r="Q168" i="2"/>
  <c r="P168" i="2"/>
  <c r="AA166" i="2"/>
  <c r="Z166" i="2"/>
  <c r="Y166" i="2"/>
  <c r="X166" i="2"/>
  <c r="W166" i="2"/>
  <c r="V166" i="2"/>
  <c r="U166" i="2"/>
  <c r="T166" i="2"/>
  <c r="S166" i="2"/>
  <c r="R166" i="2"/>
  <c r="Q166" i="2"/>
  <c r="P166" i="2"/>
  <c r="AA165" i="2"/>
  <c r="Z165" i="2"/>
  <c r="Y165" i="2"/>
  <c r="X165" i="2"/>
  <c r="W165" i="2"/>
  <c r="V165" i="2"/>
  <c r="U165" i="2"/>
  <c r="T165" i="2"/>
  <c r="S165" i="2"/>
  <c r="R165" i="2"/>
  <c r="Q165" i="2"/>
  <c r="P165" i="2"/>
  <c r="AA164" i="2"/>
  <c r="Z164" i="2"/>
  <c r="Y164" i="2"/>
  <c r="X164" i="2"/>
  <c r="W164" i="2"/>
  <c r="V164" i="2"/>
  <c r="U164" i="2"/>
  <c r="T164" i="2"/>
  <c r="S164" i="2"/>
  <c r="R164" i="2"/>
  <c r="Q164" i="2"/>
  <c r="P164" i="2"/>
  <c r="AA163" i="2"/>
  <c r="Z163" i="2"/>
  <c r="Y163" i="2"/>
  <c r="X163" i="2"/>
  <c r="W163" i="2"/>
  <c r="V163" i="2"/>
  <c r="U163" i="2"/>
  <c r="T163" i="2"/>
  <c r="S163" i="2"/>
  <c r="R163" i="2"/>
  <c r="Q163" i="2"/>
  <c r="P163" i="2"/>
  <c r="AA162" i="2"/>
  <c r="Z162" i="2"/>
  <c r="Y162" i="2"/>
  <c r="X162" i="2"/>
  <c r="W162" i="2"/>
  <c r="V162" i="2"/>
  <c r="U162" i="2"/>
  <c r="T162" i="2"/>
  <c r="S162" i="2"/>
  <c r="R162" i="2"/>
  <c r="Q162" i="2"/>
  <c r="P162" i="2"/>
  <c r="AA161" i="2"/>
  <c r="Z161" i="2"/>
  <c r="Y161" i="2"/>
  <c r="X161" i="2"/>
  <c r="W161" i="2"/>
  <c r="W160" i="2" s="1"/>
  <c r="V161" i="2"/>
  <c r="U161" i="2"/>
  <c r="T161" i="2"/>
  <c r="T160" i="2" s="1"/>
  <c r="S161" i="2"/>
  <c r="R161" i="2"/>
  <c r="Q161" i="2"/>
  <c r="P161" i="2"/>
  <c r="AE154" i="2"/>
  <c r="AD154" i="2"/>
  <c r="AC154" i="2"/>
  <c r="AE153" i="2"/>
  <c r="AD153" i="2"/>
  <c r="AC153" i="2"/>
  <c r="AF153" i="2" s="1"/>
  <c r="AE150" i="2"/>
  <c r="AD150" i="2"/>
  <c r="AC150" i="2"/>
  <c r="AF150" i="2" s="1"/>
  <c r="AE149" i="2"/>
  <c r="AD149" i="2"/>
  <c r="AC149" i="2"/>
  <c r="AE148" i="2"/>
  <c r="AD148" i="2"/>
  <c r="AC148" i="2"/>
  <c r="AA147" i="2"/>
  <c r="Z147" i="2"/>
  <c r="Y147" i="2"/>
  <c r="X147" i="2"/>
  <c r="W147" i="2"/>
  <c r="V147" i="2"/>
  <c r="U147" i="2"/>
  <c r="T147" i="2"/>
  <c r="S147" i="2"/>
  <c r="R147" i="2"/>
  <c r="Q147" i="2"/>
  <c r="P147" i="2"/>
  <c r="AA146" i="2"/>
  <c r="Z146" i="2"/>
  <c r="Y146" i="2"/>
  <c r="X146" i="2"/>
  <c r="W146" i="2"/>
  <c r="V146" i="2"/>
  <c r="U146" i="2"/>
  <c r="T146" i="2"/>
  <c r="S146" i="2"/>
  <c r="R146" i="2"/>
  <c r="Q146" i="2"/>
  <c r="P146" i="2"/>
  <c r="AA145" i="2"/>
  <c r="Z145" i="2"/>
  <c r="Y145" i="2"/>
  <c r="X145" i="2"/>
  <c r="W145" i="2"/>
  <c r="V145" i="2"/>
  <c r="U145" i="2"/>
  <c r="T145" i="2"/>
  <c r="S145" i="2"/>
  <c r="R145" i="2"/>
  <c r="Q145" i="2"/>
  <c r="Y143" i="2"/>
  <c r="W143" i="2"/>
  <c r="V143" i="2"/>
  <c r="S143" i="2"/>
  <c r="AA133" i="2"/>
  <c r="Z133" i="2"/>
  <c r="AE133" i="2" s="1"/>
  <c r="AG133" i="2" s="1"/>
  <c r="Y133" i="2"/>
  <c r="X133" i="2"/>
  <c r="W133" i="2"/>
  <c r="V133" i="2"/>
  <c r="AD133" i="2" s="1"/>
  <c r="U133" i="2"/>
  <c r="T133" i="2"/>
  <c r="S133" i="2"/>
  <c r="AC133" i="2" s="1"/>
  <c r="R133" i="2"/>
  <c r="Q133" i="2"/>
  <c r="P133" i="2"/>
  <c r="AA130" i="2"/>
  <c r="Z130" i="2"/>
  <c r="Y130" i="2"/>
  <c r="W130" i="2"/>
  <c r="U130" i="2"/>
  <c r="R130" i="2"/>
  <c r="AE129" i="2"/>
  <c r="AE128" i="2"/>
  <c r="AD128" i="2"/>
  <c r="AC128" i="2"/>
  <c r="AE124" i="2"/>
  <c r="AG124" i="2" s="1"/>
  <c r="AD124" i="2"/>
  <c r="AC124" i="2"/>
  <c r="AB124" i="2"/>
  <c r="AF124" i="2" s="1"/>
  <c r="AG123" i="2"/>
  <c r="AE123" i="2"/>
  <c r="AD123" i="2"/>
  <c r="AC123" i="2"/>
  <c r="AB123" i="2"/>
  <c r="AF123" i="2" s="1"/>
  <c r="AH123" i="2" s="1"/>
  <c r="AE122" i="2"/>
  <c r="AD122" i="2"/>
  <c r="AC122" i="2"/>
  <c r="AB122" i="2"/>
  <c r="AE121" i="2"/>
  <c r="AD121" i="2"/>
  <c r="AC121" i="2"/>
  <c r="AB121" i="2"/>
  <c r="AA120" i="2"/>
  <c r="Z120" i="2"/>
  <c r="Y120" i="2"/>
  <c r="X120" i="2"/>
  <c r="W120" i="2"/>
  <c r="V120" i="2"/>
  <c r="U120" i="2"/>
  <c r="T120" i="2"/>
  <c r="S120" i="2"/>
  <c r="R120" i="2"/>
  <c r="Q120" i="2"/>
  <c r="P120" i="2"/>
  <c r="AA119" i="2"/>
  <c r="Z119" i="2"/>
  <c r="Y119" i="2"/>
  <c r="X119" i="2"/>
  <c r="W119" i="2"/>
  <c r="V119" i="2"/>
  <c r="U119" i="2"/>
  <c r="T119" i="2"/>
  <c r="S119" i="2"/>
  <c r="R119" i="2"/>
  <c r="Q119" i="2"/>
  <c r="P119" i="2"/>
  <c r="AA118" i="2"/>
  <c r="Z118" i="2"/>
  <c r="Y118" i="2"/>
  <c r="X118" i="2"/>
  <c r="W118" i="2"/>
  <c r="V118" i="2"/>
  <c r="U118" i="2"/>
  <c r="T118" i="2"/>
  <c r="S118" i="2"/>
  <c r="R118" i="2"/>
  <c r="Q118" i="2"/>
  <c r="Z117" i="2"/>
  <c r="AA116" i="2"/>
  <c r="Z116" i="2"/>
  <c r="X116" i="2"/>
  <c r="V116" i="2"/>
  <c r="U116" i="2"/>
  <c r="T116" i="2"/>
  <c r="S116" i="2"/>
  <c r="R116" i="2"/>
  <c r="AE110" i="2"/>
  <c r="AD110" i="2"/>
  <c r="AC110" i="2"/>
  <c r="AF110" i="2" s="1"/>
  <c r="AE109" i="2"/>
  <c r="AD109" i="2"/>
  <c r="AC109" i="2"/>
  <c r="AF109" i="2" s="1"/>
  <c r="AE106" i="2"/>
  <c r="AD106" i="2"/>
  <c r="AC106" i="2"/>
  <c r="AB106" i="2"/>
  <c r="AE105" i="2"/>
  <c r="AD105" i="2"/>
  <c r="AC105" i="2"/>
  <c r="AB105" i="2"/>
  <c r="AE104" i="2"/>
  <c r="AD104" i="2"/>
  <c r="AC104" i="2"/>
  <c r="AA103" i="2"/>
  <c r="Z103" i="2"/>
  <c r="Y103" i="2"/>
  <c r="X103" i="2"/>
  <c r="W103" i="2"/>
  <c r="V103" i="2"/>
  <c r="U103" i="2"/>
  <c r="T103" i="2"/>
  <c r="S103" i="2"/>
  <c r="R103" i="2"/>
  <c r="Q103" i="2"/>
  <c r="P103" i="2"/>
  <c r="AA102" i="2"/>
  <c r="AA99" i="2" s="1"/>
  <c r="Z102" i="2"/>
  <c r="Z99" i="2" s="1"/>
  <c r="Y102" i="2"/>
  <c r="X102" i="2"/>
  <c r="W102" i="2"/>
  <c r="W99" i="2" s="1"/>
  <c r="V102" i="2"/>
  <c r="U102" i="2"/>
  <c r="U99" i="2" s="1"/>
  <c r="T102" i="2"/>
  <c r="S102" i="2"/>
  <c r="R102" i="2"/>
  <c r="Q102" i="2"/>
  <c r="P102" i="2"/>
  <c r="Z100" i="2"/>
  <c r="AA94" i="2"/>
  <c r="Z94" i="2"/>
  <c r="Y94" i="2"/>
  <c r="X94" i="2"/>
  <c r="W94" i="2"/>
  <c r="V94" i="2"/>
  <c r="U94" i="2"/>
  <c r="T94" i="2"/>
  <c r="S94" i="2"/>
  <c r="R94" i="2"/>
  <c r="Q94" i="2"/>
  <c r="P94" i="2"/>
  <c r="AA92" i="2"/>
  <c r="Z92" i="2"/>
  <c r="Y92" i="2"/>
  <c r="AE92" i="2" s="1"/>
  <c r="X92" i="2"/>
  <c r="AD92" i="2" s="1"/>
  <c r="W92" i="2"/>
  <c r="V92" i="2"/>
  <c r="U92" i="2"/>
  <c r="T92" i="2"/>
  <c r="AC92" i="2" s="1"/>
  <c r="S92" i="2"/>
  <c r="R92" i="2"/>
  <c r="Q92" i="2"/>
  <c r="P92" i="2"/>
  <c r="AB92" i="2" s="1"/>
  <c r="AA91" i="2"/>
  <c r="Z91" i="2"/>
  <c r="Y91" i="2"/>
  <c r="X91" i="2"/>
  <c r="W91" i="2"/>
  <c r="U91" i="2"/>
  <c r="S91" i="2"/>
  <c r="R91" i="2"/>
  <c r="Q91" i="2"/>
  <c r="AA90" i="2"/>
  <c r="Z90" i="2"/>
  <c r="U90" i="2"/>
  <c r="R90" i="2"/>
  <c r="Q90" i="2"/>
  <c r="AA89" i="2"/>
  <c r="Z89" i="2"/>
  <c r="Y89" i="2"/>
  <c r="X89" i="2"/>
  <c r="W89" i="2"/>
  <c r="V89" i="2"/>
  <c r="U89" i="2"/>
  <c r="T89" i="2"/>
  <c r="R89" i="2"/>
  <c r="Q89" i="2"/>
  <c r="AE88" i="2"/>
  <c r="AD88" i="2"/>
  <c r="AE87" i="2"/>
  <c r="AG87" i="2" s="1"/>
  <c r="AD87" i="2"/>
  <c r="AC87" i="2"/>
  <c r="AA85" i="2"/>
  <c r="Z85" i="2"/>
  <c r="Y85" i="2"/>
  <c r="X85" i="2"/>
  <c r="W85" i="2"/>
  <c r="V85" i="2"/>
  <c r="U85" i="2"/>
  <c r="T85" i="2"/>
  <c r="S85" i="2"/>
  <c r="R85" i="2"/>
  <c r="Q85" i="2"/>
  <c r="P85" i="2"/>
  <c r="Z84" i="2"/>
  <c r="X84" i="2"/>
  <c r="W84" i="2"/>
  <c r="U84" i="2"/>
  <c r="AE81" i="2"/>
  <c r="AG81" i="2" s="1"/>
  <c r="AD81" i="2"/>
  <c r="AC81" i="2"/>
  <c r="AB81" i="2"/>
  <c r="AF81" i="2" s="1"/>
  <c r="AE80" i="2"/>
  <c r="AD80" i="2"/>
  <c r="AC80" i="2"/>
  <c r="AB80" i="2"/>
  <c r="AE79" i="2"/>
  <c r="AD79" i="2"/>
  <c r="AC79" i="2"/>
  <c r="AC78" i="2" s="1"/>
  <c r="AB79" i="2"/>
  <c r="AA78" i="2"/>
  <c r="Z78" i="2"/>
  <c r="Y78" i="2"/>
  <c r="X78" i="2"/>
  <c r="W78" i="2"/>
  <c r="V78" i="2"/>
  <c r="U78" i="2"/>
  <c r="T78" i="2"/>
  <c r="S78" i="2"/>
  <c r="R78" i="2"/>
  <c r="Q78" i="2"/>
  <c r="P78" i="2"/>
  <c r="AA77" i="2"/>
  <c r="Z77" i="2"/>
  <c r="Y77" i="2"/>
  <c r="X77" i="2"/>
  <c r="W77" i="2"/>
  <c r="V77" i="2"/>
  <c r="U77" i="2"/>
  <c r="T77" i="2"/>
  <c r="AC77" i="2" s="1"/>
  <c r="S77" i="2"/>
  <c r="R77" i="2"/>
  <c r="Q77" i="2"/>
  <c r="P77" i="2"/>
  <c r="AB77" i="2" s="1"/>
  <c r="Z75" i="2"/>
  <c r="Z97" i="2" s="1"/>
  <c r="BF73" i="2"/>
  <c r="BE73" i="2"/>
  <c r="BD73" i="2"/>
  <c r="BC73" i="2"/>
  <c r="BB73" i="2"/>
  <c r="BA73" i="2"/>
  <c r="AZ73" i="2"/>
  <c r="AX73" i="2"/>
  <c r="AW73" i="2"/>
  <c r="AV73" i="2"/>
  <c r="AU73" i="2"/>
  <c r="AT73" i="2"/>
  <c r="AS73" i="2"/>
  <c r="AR73" i="2"/>
  <c r="AP73" i="2"/>
  <c r="AO73" i="2"/>
  <c r="AN73" i="2"/>
  <c r="AM73" i="2"/>
  <c r="AL73" i="2"/>
  <c r="AK73" i="2"/>
  <c r="AJ73" i="2"/>
  <c r="AH73" i="2"/>
  <c r="AG73" i="2"/>
  <c r="AF73" i="2"/>
  <c r="AE73" i="2"/>
  <c r="AD73" i="2"/>
  <c r="AC73" i="2"/>
  <c r="AB73" i="2"/>
  <c r="AE67" i="2"/>
  <c r="AG67" i="2" s="1"/>
  <c r="AD67" i="2"/>
  <c r="AC67" i="2"/>
  <c r="AB67" i="2"/>
  <c r="AF67" i="2" s="1"/>
  <c r="AG66" i="2"/>
  <c r="AE66" i="2"/>
  <c r="AD66" i="2"/>
  <c r="AC66" i="2"/>
  <c r="AB66" i="2"/>
  <c r="AF66" i="2" s="1"/>
  <c r="AH66" i="2" s="1"/>
  <c r="AE65" i="2"/>
  <c r="AG65" i="2" s="1"/>
  <c r="AD65" i="2"/>
  <c r="AC65" i="2"/>
  <c r="AB65" i="2"/>
  <c r="AE62" i="2"/>
  <c r="AD62" i="2"/>
  <c r="AC62" i="2"/>
  <c r="AF62" i="2" s="1"/>
  <c r="AG61" i="2"/>
  <c r="AE61" i="2"/>
  <c r="AD61" i="2"/>
  <c r="AC61" i="2"/>
  <c r="AB61" i="2"/>
  <c r="AF61" i="2" s="1"/>
  <c r="AH61" i="2" s="1"/>
  <c r="AE60" i="2"/>
  <c r="AG60" i="2" s="1"/>
  <c r="AD60" i="2"/>
  <c r="AC60" i="2"/>
  <c r="AB60" i="2"/>
  <c r="AE51" i="2"/>
  <c r="AD51" i="2"/>
  <c r="AC51" i="2"/>
  <c r="AF51" i="2" s="1"/>
  <c r="AE50" i="2"/>
  <c r="AD50" i="2"/>
  <c r="AC50" i="2"/>
  <c r="AF50" i="2" s="1"/>
  <c r="AE49" i="2"/>
  <c r="AD49" i="2"/>
  <c r="AC49" i="2"/>
  <c r="AE48" i="2"/>
  <c r="AD48" i="2"/>
  <c r="AC48" i="2"/>
  <c r="AF48" i="2" s="1"/>
  <c r="AE47" i="2"/>
  <c r="AD47" i="2"/>
  <c r="AC47" i="2"/>
  <c r="AF47" i="2" s="1"/>
  <c r="AE46" i="2"/>
  <c r="AD46" i="2"/>
  <c r="AC46" i="2"/>
  <c r="AA45" i="2"/>
  <c r="Z45" i="2"/>
  <c r="Y45" i="2"/>
  <c r="X45" i="2"/>
  <c r="W45" i="2"/>
  <c r="V45" i="2"/>
  <c r="U45" i="2"/>
  <c r="T45" i="2"/>
  <c r="S45" i="2"/>
  <c r="R45" i="2"/>
  <c r="Q45" i="2"/>
  <c r="P45" i="2"/>
  <c r="AE44" i="2"/>
  <c r="AD44" i="2"/>
  <c r="AC44" i="2"/>
  <c r="AB44" i="2"/>
  <c r="AF44" i="2" s="1"/>
  <c r="AE43" i="2"/>
  <c r="AD43" i="2"/>
  <c r="AD1109" i="2" s="1"/>
  <c r="AC43" i="2"/>
  <c r="AC1109" i="2" s="1"/>
  <c r="AE42" i="2"/>
  <c r="AD42" i="2"/>
  <c r="AC42" i="2"/>
  <c r="AA41" i="2"/>
  <c r="AA56" i="2" s="1"/>
  <c r="Z41" i="2"/>
  <c r="Z56" i="2" s="1"/>
  <c r="Y41" i="2"/>
  <c r="Y56" i="2" s="1"/>
  <c r="X41" i="2"/>
  <c r="X56" i="2" s="1"/>
  <c r="W41" i="2"/>
  <c r="W56" i="2" s="1"/>
  <c r="V41" i="2"/>
  <c r="V56" i="2" s="1"/>
  <c r="U41" i="2"/>
  <c r="U56" i="2" s="1"/>
  <c r="T41" i="2"/>
  <c r="T56" i="2" s="1"/>
  <c r="S41" i="2"/>
  <c r="S56" i="2" s="1"/>
  <c r="R41" i="2"/>
  <c r="R56" i="2" s="1"/>
  <c r="Q41" i="2"/>
  <c r="Q56" i="2" s="1"/>
  <c r="P41" i="2"/>
  <c r="P56" i="2" s="1"/>
  <c r="AE40" i="2"/>
  <c r="AD40" i="2"/>
  <c r="AC40" i="2"/>
  <c r="AF40" i="2" s="1"/>
  <c r="AE39" i="2"/>
  <c r="AD39" i="2"/>
  <c r="AC39" i="2"/>
  <c r="AF39" i="2" s="1"/>
  <c r="AE38" i="2"/>
  <c r="AD38" i="2"/>
  <c r="AC38" i="2"/>
  <c r="AA37" i="2"/>
  <c r="Z37" i="2"/>
  <c r="Y37" i="2"/>
  <c r="X37" i="2"/>
  <c r="W37" i="2"/>
  <c r="V37" i="2"/>
  <c r="U37" i="2"/>
  <c r="T37" i="2"/>
  <c r="S37" i="2"/>
  <c r="R37" i="2"/>
  <c r="Q37" i="2"/>
  <c r="P37" i="2"/>
  <c r="P1103" i="2" s="1"/>
  <c r="AE29" i="2"/>
  <c r="AD29" i="2"/>
  <c r="AC29" i="2"/>
  <c r="AF29" i="2" s="1"/>
  <c r="AE28" i="2"/>
  <c r="AD28" i="2"/>
  <c r="AC28" i="2"/>
  <c r="AF28" i="2" s="1"/>
  <c r="AA27" i="2"/>
  <c r="Z27" i="2"/>
  <c r="Y27" i="2"/>
  <c r="X27" i="2"/>
  <c r="W27" i="2"/>
  <c r="V27" i="2"/>
  <c r="U27" i="2"/>
  <c r="T27" i="2"/>
  <c r="S27" i="2"/>
  <c r="R27" i="2"/>
  <c r="Q27" i="2"/>
  <c r="P27" i="2"/>
  <c r="AA24" i="2"/>
  <c r="W22" i="11" s="1"/>
  <c r="Z24" i="2"/>
  <c r="V22" i="11" s="1"/>
  <c r="Y24" i="2"/>
  <c r="X24" i="2"/>
  <c r="T22" i="11" s="1"/>
  <c r="W24" i="2"/>
  <c r="S22" i="11" s="1"/>
  <c r="V24" i="2"/>
  <c r="R22" i="11" s="1"/>
  <c r="U24" i="2"/>
  <c r="T24" i="2"/>
  <c r="S24" i="2"/>
  <c r="O22" i="11" s="1"/>
  <c r="R24" i="2"/>
  <c r="N22" i="11" s="1"/>
  <c r="Q24" i="2"/>
  <c r="P24" i="2"/>
  <c r="AA23" i="2"/>
  <c r="W21" i="11" s="1"/>
  <c r="Z23" i="2"/>
  <c r="V21" i="11" s="1"/>
  <c r="Y23" i="2"/>
  <c r="U21" i="11" s="1"/>
  <c r="X23" i="2"/>
  <c r="T21" i="11" s="1"/>
  <c r="W23" i="2"/>
  <c r="S21" i="11" s="1"/>
  <c r="V23" i="2"/>
  <c r="R21" i="11" s="1"/>
  <c r="U23" i="2"/>
  <c r="Q21" i="11" s="1"/>
  <c r="T23" i="2"/>
  <c r="S23" i="2"/>
  <c r="S59" i="2" s="1"/>
  <c r="S63" i="2" s="1"/>
  <c r="T28" i="1" s="1"/>
  <c r="R23" i="2"/>
  <c r="N21" i="11" s="1"/>
  <c r="Q23" i="2"/>
  <c r="M21" i="11" s="1"/>
  <c r="P23" i="2"/>
  <c r="L21" i="11" s="1"/>
  <c r="AA20" i="2"/>
  <c r="Z20" i="2"/>
  <c r="Y20" i="2"/>
  <c r="X20" i="2"/>
  <c r="W20" i="2"/>
  <c r="V20" i="2"/>
  <c r="U20" i="2"/>
  <c r="T20" i="2"/>
  <c r="S20" i="2"/>
  <c r="R20" i="2"/>
  <c r="Q20" i="2"/>
  <c r="P20" i="2"/>
  <c r="AA19" i="2"/>
  <c r="Z19" i="2"/>
  <c r="Y19" i="2"/>
  <c r="X19" i="2"/>
  <c r="W19" i="2"/>
  <c r="V19" i="2"/>
  <c r="U19" i="2"/>
  <c r="T19" i="2"/>
  <c r="S19" i="2"/>
  <c r="R19" i="2"/>
  <c r="Q19" i="2"/>
  <c r="P19" i="2"/>
  <c r="AA18" i="2"/>
  <c r="Z18" i="2"/>
  <c r="Z1103" i="2" s="1"/>
  <c r="Y18" i="2"/>
  <c r="X18" i="2"/>
  <c r="W18" i="2"/>
  <c r="V18" i="2"/>
  <c r="V1103" i="2" s="1"/>
  <c r="U18" i="2"/>
  <c r="T18" i="2"/>
  <c r="S18" i="2"/>
  <c r="R18" i="2"/>
  <c r="R1103" i="2" s="1"/>
  <c r="Q18" i="2"/>
  <c r="P18" i="2"/>
  <c r="L16" i="11" s="1"/>
  <c r="P10" i="2"/>
  <c r="H6" i="2"/>
  <c r="BD3" i="2"/>
  <c r="BA3" i="2"/>
  <c r="AZ3" i="2"/>
  <c r="AV3" i="2"/>
  <c r="AS3" i="2"/>
  <c r="AR3" i="2"/>
  <c r="AK3" i="2"/>
  <c r="BD2" i="2"/>
  <c r="BA2" i="2"/>
  <c r="AZ2" i="2"/>
  <c r="AV2" i="2"/>
  <c r="AS2" i="2"/>
  <c r="AR2" i="2"/>
  <c r="AN2" i="2"/>
  <c r="AN3" i="2" s="1"/>
  <c r="AK2" i="2"/>
  <c r="AJ2" i="2"/>
  <c r="AJ3" i="2" s="1"/>
  <c r="BD1" i="2"/>
  <c r="BA1" i="2"/>
  <c r="AV1" i="2"/>
  <c r="AS1" i="2"/>
  <c r="R144" i="20"/>
  <c r="R143" i="20" s="1"/>
  <c r="Q144" i="20"/>
  <c r="Q143" i="20" s="1"/>
  <c r="P144" i="20"/>
  <c r="V144" i="20" s="1"/>
  <c r="O144" i="20"/>
  <c r="O143" i="20" s="1"/>
  <c r="N144" i="20"/>
  <c r="N143" i="20" s="1"/>
  <c r="M144" i="20"/>
  <c r="U144" i="20" s="1"/>
  <c r="K144" i="20"/>
  <c r="K143" i="20" s="1"/>
  <c r="J144" i="20"/>
  <c r="I144" i="20"/>
  <c r="H144" i="20"/>
  <c r="M143" i="20"/>
  <c r="I143" i="20"/>
  <c r="H143" i="20"/>
  <c r="W142" i="20"/>
  <c r="V142" i="20"/>
  <c r="U142" i="20"/>
  <c r="T142" i="20"/>
  <c r="X142" i="20" s="1"/>
  <c r="V141" i="20"/>
  <c r="S141" i="20"/>
  <c r="W141" i="20" s="1"/>
  <c r="X141" i="20" s="1"/>
  <c r="R141" i="20"/>
  <c r="Q141" i="20"/>
  <c r="Q140" i="20" s="1"/>
  <c r="P141" i="20"/>
  <c r="O141" i="20"/>
  <c r="O140" i="20" s="1"/>
  <c r="N141" i="20"/>
  <c r="M141" i="20"/>
  <c r="U141" i="20" s="1"/>
  <c r="U140" i="20" s="1"/>
  <c r="L141" i="20"/>
  <c r="K141" i="20"/>
  <c r="K140" i="20" s="1"/>
  <c r="J141" i="20"/>
  <c r="T141" i="20" s="1"/>
  <c r="I141" i="20"/>
  <c r="I140" i="20" s="1"/>
  <c r="H141" i="20"/>
  <c r="V140" i="20"/>
  <c r="T140" i="20"/>
  <c r="R140" i="20"/>
  <c r="P140" i="20"/>
  <c r="N140" i="20"/>
  <c r="L140" i="20"/>
  <c r="J140" i="20"/>
  <c r="H140" i="20"/>
  <c r="W139" i="20"/>
  <c r="V139" i="20"/>
  <c r="U139" i="20"/>
  <c r="T139" i="20"/>
  <c r="X139" i="20" s="1"/>
  <c r="X140" i="20" s="1"/>
  <c r="T138" i="20"/>
  <c r="T137" i="20" s="1"/>
  <c r="S138" i="20"/>
  <c r="W138" i="20" s="1"/>
  <c r="R138" i="20"/>
  <c r="Q138" i="20"/>
  <c r="P138" i="20"/>
  <c r="P137" i="20" s="1"/>
  <c r="O138" i="20"/>
  <c r="N138" i="20"/>
  <c r="N135" i="20" s="1"/>
  <c r="N134" i="20" s="1"/>
  <c r="M138" i="20"/>
  <c r="U138" i="20" s="1"/>
  <c r="L138" i="20"/>
  <c r="L137" i="20" s="1"/>
  <c r="K138" i="20"/>
  <c r="J138" i="20"/>
  <c r="J135" i="20" s="1"/>
  <c r="J134" i="20" s="1"/>
  <c r="I138" i="20"/>
  <c r="H138" i="20"/>
  <c r="H137" i="20" s="1"/>
  <c r="S137" i="20"/>
  <c r="Q137" i="20"/>
  <c r="O137" i="20"/>
  <c r="M137" i="20"/>
  <c r="K137" i="20"/>
  <c r="I137" i="20"/>
  <c r="W136" i="20"/>
  <c r="V136" i="20"/>
  <c r="V133" i="20" s="1"/>
  <c r="U136" i="20"/>
  <c r="T136" i="20"/>
  <c r="T133" i="20" s="1"/>
  <c r="Q135" i="20"/>
  <c r="O135" i="20"/>
  <c r="O134" i="20" s="1"/>
  <c r="M135" i="20"/>
  <c r="M134" i="20" s="1"/>
  <c r="K135" i="20"/>
  <c r="I135" i="20"/>
  <c r="W133" i="20"/>
  <c r="U133" i="20"/>
  <c r="S133" i="20"/>
  <c r="R133" i="20"/>
  <c r="Q133" i="20"/>
  <c r="P133" i="20"/>
  <c r="O133" i="20"/>
  <c r="N133" i="20"/>
  <c r="M133" i="20"/>
  <c r="L133" i="20"/>
  <c r="K133" i="20"/>
  <c r="J133" i="20"/>
  <c r="I133" i="20"/>
  <c r="H133" i="20"/>
  <c r="S130" i="20"/>
  <c r="W130" i="20" s="1"/>
  <c r="R130" i="20"/>
  <c r="R129" i="20" s="1"/>
  <c r="Q130" i="20"/>
  <c r="P130" i="20"/>
  <c r="P129" i="20" s="1"/>
  <c r="O130" i="20"/>
  <c r="N130" i="20"/>
  <c r="N129" i="20" s="1"/>
  <c r="M130" i="20"/>
  <c r="U130" i="20" s="1"/>
  <c r="U129" i="20" s="1"/>
  <c r="L130" i="20"/>
  <c r="L129" i="20" s="1"/>
  <c r="K130" i="20"/>
  <c r="J130" i="20"/>
  <c r="J129" i="20" s="1"/>
  <c r="I130" i="20"/>
  <c r="H130" i="20"/>
  <c r="H129" i="20" s="1"/>
  <c r="S129" i="20"/>
  <c r="Q129" i="20"/>
  <c r="O129" i="20"/>
  <c r="M129" i="20"/>
  <c r="K129" i="20"/>
  <c r="I129" i="20"/>
  <c r="W128" i="20"/>
  <c r="V128" i="20"/>
  <c r="U128" i="20"/>
  <c r="T128" i="20"/>
  <c r="X128" i="20" s="1"/>
  <c r="T127" i="20"/>
  <c r="S127" i="20"/>
  <c r="W127" i="20" s="1"/>
  <c r="R127" i="20"/>
  <c r="Q127" i="20"/>
  <c r="Q126" i="20" s="1"/>
  <c r="P127" i="20"/>
  <c r="V127" i="20" s="1"/>
  <c r="V126" i="20" s="1"/>
  <c r="O127" i="20"/>
  <c r="O126" i="20" s="1"/>
  <c r="N127" i="20"/>
  <c r="M127" i="20"/>
  <c r="M126" i="20" s="1"/>
  <c r="L127" i="20"/>
  <c r="K127" i="20"/>
  <c r="K126" i="20" s="1"/>
  <c r="J127" i="20"/>
  <c r="I127" i="20"/>
  <c r="I126" i="20" s="1"/>
  <c r="H127" i="20"/>
  <c r="T126" i="20"/>
  <c r="R126" i="20"/>
  <c r="P126" i="20"/>
  <c r="N126" i="20"/>
  <c r="L126" i="20"/>
  <c r="J126" i="20"/>
  <c r="H126" i="20"/>
  <c r="W125" i="20"/>
  <c r="V125" i="20"/>
  <c r="U125" i="20"/>
  <c r="T125" i="20"/>
  <c r="X125" i="20" s="1"/>
  <c r="T124" i="20"/>
  <c r="T123" i="20" s="1"/>
  <c r="S124" i="20"/>
  <c r="W124" i="20" s="1"/>
  <c r="R124" i="20"/>
  <c r="R121" i="20" s="1"/>
  <c r="R120" i="20" s="1"/>
  <c r="Q124" i="20"/>
  <c r="P124" i="20"/>
  <c r="P123" i="20" s="1"/>
  <c r="O124" i="20"/>
  <c r="N124" i="20"/>
  <c r="N121" i="20" s="1"/>
  <c r="N120" i="20" s="1"/>
  <c r="M124" i="20"/>
  <c r="U124" i="20" s="1"/>
  <c r="L124" i="20"/>
  <c r="L123" i="20" s="1"/>
  <c r="K124" i="20"/>
  <c r="J124" i="20"/>
  <c r="J121" i="20" s="1"/>
  <c r="J120" i="20" s="1"/>
  <c r="I124" i="20"/>
  <c r="H124" i="20"/>
  <c r="H123" i="20" s="1"/>
  <c r="S123" i="20"/>
  <c r="Q123" i="20"/>
  <c r="O123" i="20"/>
  <c r="M123" i="20"/>
  <c r="K123" i="20"/>
  <c r="I123" i="20"/>
  <c r="W122" i="20"/>
  <c r="V122" i="20"/>
  <c r="V119" i="20" s="1"/>
  <c r="U122" i="20"/>
  <c r="T122" i="20"/>
  <c r="T119" i="20" s="1"/>
  <c r="S121" i="20"/>
  <c r="S120" i="20" s="1"/>
  <c r="Q121" i="20"/>
  <c r="Q120" i="20" s="1"/>
  <c r="O121" i="20"/>
  <c r="O120" i="20" s="1"/>
  <c r="M121" i="20"/>
  <c r="M120" i="20" s="1"/>
  <c r="K121" i="20"/>
  <c r="K120" i="20" s="1"/>
  <c r="I121" i="20"/>
  <c r="I120" i="20" s="1"/>
  <c r="W119" i="20"/>
  <c r="U119" i="20"/>
  <c r="S119" i="20"/>
  <c r="R119" i="20"/>
  <c r="Q119" i="20"/>
  <c r="P119" i="20"/>
  <c r="O119" i="20"/>
  <c r="N119" i="20"/>
  <c r="M119" i="20"/>
  <c r="L119" i="20"/>
  <c r="K119" i="20"/>
  <c r="J119" i="20"/>
  <c r="I119" i="20"/>
  <c r="H119" i="20"/>
  <c r="S116" i="20"/>
  <c r="W116" i="20" s="1"/>
  <c r="R116" i="20"/>
  <c r="R115" i="20" s="1"/>
  <c r="Q116" i="20"/>
  <c r="P116" i="20"/>
  <c r="P115" i="20" s="1"/>
  <c r="O116" i="20"/>
  <c r="N116" i="20"/>
  <c r="N115" i="20" s="1"/>
  <c r="M116" i="20"/>
  <c r="U116" i="20" s="1"/>
  <c r="U115" i="20" s="1"/>
  <c r="L116" i="20"/>
  <c r="L115" i="20" s="1"/>
  <c r="K116" i="20"/>
  <c r="J116" i="20"/>
  <c r="J115" i="20" s="1"/>
  <c r="I116" i="20"/>
  <c r="H116" i="20"/>
  <c r="H115" i="20" s="1"/>
  <c r="S115" i="20"/>
  <c r="Q115" i="20"/>
  <c r="O115" i="20"/>
  <c r="M115" i="20"/>
  <c r="K115" i="20"/>
  <c r="I115" i="20"/>
  <c r="W114" i="20"/>
  <c r="V114" i="20"/>
  <c r="U114" i="20"/>
  <c r="T114" i="20"/>
  <c r="X114" i="20" s="1"/>
  <c r="T113" i="20"/>
  <c r="S113" i="20"/>
  <c r="W113" i="20" s="1"/>
  <c r="R113" i="20"/>
  <c r="Q113" i="20"/>
  <c r="Q112" i="20" s="1"/>
  <c r="P113" i="20"/>
  <c r="V113" i="20" s="1"/>
  <c r="V112" i="20" s="1"/>
  <c r="O113" i="20"/>
  <c r="O112" i="20" s="1"/>
  <c r="N113" i="20"/>
  <c r="M113" i="20"/>
  <c r="M112" i="20" s="1"/>
  <c r="L113" i="20"/>
  <c r="K113" i="20"/>
  <c r="K112" i="20" s="1"/>
  <c r="J113" i="20"/>
  <c r="I113" i="20"/>
  <c r="I112" i="20" s="1"/>
  <c r="H113" i="20"/>
  <c r="T112" i="20"/>
  <c r="R112" i="20"/>
  <c r="P112" i="20"/>
  <c r="N112" i="20"/>
  <c r="L112" i="20"/>
  <c r="J112" i="20"/>
  <c r="H112" i="20"/>
  <c r="W111" i="20"/>
  <c r="V111" i="20"/>
  <c r="U111" i="20"/>
  <c r="T111" i="20"/>
  <c r="X111" i="20" s="1"/>
  <c r="S110" i="20"/>
  <c r="W110" i="20" s="1"/>
  <c r="R110" i="20"/>
  <c r="R107" i="20" s="1"/>
  <c r="R106" i="20" s="1"/>
  <c r="Q110" i="20"/>
  <c r="P110" i="20"/>
  <c r="P109" i="20" s="1"/>
  <c r="O110" i="20"/>
  <c r="N110" i="20"/>
  <c r="N107" i="20" s="1"/>
  <c r="N106" i="20" s="1"/>
  <c r="M110" i="20"/>
  <c r="U110" i="20" s="1"/>
  <c r="L110" i="20"/>
  <c r="L109" i="20" s="1"/>
  <c r="K110" i="20"/>
  <c r="J110" i="20"/>
  <c r="J107" i="20" s="1"/>
  <c r="J106" i="20" s="1"/>
  <c r="I110" i="20"/>
  <c r="H110" i="20"/>
  <c r="H109" i="20" s="1"/>
  <c r="S109" i="20"/>
  <c r="Q109" i="20"/>
  <c r="O109" i="20"/>
  <c r="M109" i="20"/>
  <c r="K109" i="20"/>
  <c r="I109" i="20"/>
  <c r="W108" i="20"/>
  <c r="V108" i="20"/>
  <c r="V105" i="20" s="1"/>
  <c r="U108" i="20"/>
  <c r="T108" i="20"/>
  <c r="T105" i="20" s="1"/>
  <c r="S107" i="20"/>
  <c r="S106" i="20" s="1"/>
  <c r="Q107" i="20"/>
  <c r="Q106" i="20" s="1"/>
  <c r="O107" i="20"/>
  <c r="O106" i="20" s="1"/>
  <c r="M107" i="20"/>
  <c r="M106" i="20" s="1"/>
  <c r="K107" i="20"/>
  <c r="K106" i="20" s="1"/>
  <c r="I107" i="20"/>
  <c r="I106" i="20" s="1"/>
  <c r="W105" i="20"/>
  <c r="U105" i="20"/>
  <c r="S105" i="20"/>
  <c r="R105" i="20"/>
  <c r="Q105" i="20"/>
  <c r="P105" i="20"/>
  <c r="O105" i="20"/>
  <c r="N105" i="20"/>
  <c r="M105" i="20"/>
  <c r="L105" i="20"/>
  <c r="K105" i="20"/>
  <c r="J105" i="20"/>
  <c r="I105" i="20"/>
  <c r="H105" i="20"/>
  <c r="R102" i="20"/>
  <c r="R101" i="20" s="1"/>
  <c r="P102" i="20"/>
  <c r="P101" i="20" s="1"/>
  <c r="O102" i="20"/>
  <c r="O93" i="20" s="1"/>
  <c r="N102" i="20"/>
  <c r="N101" i="20" s="1"/>
  <c r="M102" i="20"/>
  <c r="U102" i="20" s="1"/>
  <c r="U101" i="20" s="1"/>
  <c r="L102" i="20"/>
  <c r="L101" i="20" s="1"/>
  <c r="J102" i="20"/>
  <c r="J101" i="20" s="1"/>
  <c r="H102" i="20"/>
  <c r="H101" i="20" s="1"/>
  <c r="M101" i="20"/>
  <c r="W100" i="20"/>
  <c r="V100" i="20"/>
  <c r="U100" i="20"/>
  <c r="T100" i="20"/>
  <c r="X100" i="20" s="1"/>
  <c r="R99" i="20"/>
  <c r="R98" i="20" s="1"/>
  <c r="P99" i="20"/>
  <c r="V99" i="20" s="1"/>
  <c r="O99" i="20"/>
  <c r="O98" i="20" s="1"/>
  <c r="N99" i="20"/>
  <c r="N98" i="20" s="1"/>
  <c r="M99" i="20"/>
  <c r="M98" i="20" s="1"/>
  <c r="H99" i="20"/>
  <c r="H98" i="20" s="1"/>
  <c r="P98" i="20"/>
  <c r="W97" i="20"/>
  <c r="W91" i="20" s="1"/>
  <c r="V97" i="20"/>
  <c r="U97" i="20"/>
  <c r="T97" i="20"/>
  <c r="X97" i="20" s="1"/>
  <c r="R96" i="20"/>
  <c r="P96" i="20"/>
  <c r="P95" i="20" s="1"/>
  <c r="O96" i="20"/>
  <c r="N96" i="20"/>
  <c r="N93" i="20" s="1"/>
  <c r="N92" i="20" s="1"/>
  <c r="M96" i="20"/>
  <c r="U96" i="20" s="1"/>
  <c r="J96" i="20"/>
  <c r="I96" i="20"/>
  <c r="I95" i="20" s="1"/>
  <c r="H96" i="20"/>
  <c r="H95" i="20" s="1"/>
  <c r="O95" i="20"/>
  <c r="M95" i="20"/>
  <c r="W94" i="20"/>
  <c r="V94" i="20"/>
  <c r="U94" i="20"/>
  <c r="U91" i="20" s="1"/>
  <c r="T94" i="20"/>
  <c r="T91" i="20" s="1"/>
  <c r="S91" i="20"/>
  <c r="R91" i="20"/>
  <c r="Q91" i="20"/>
  <c r="P91" i="20"/>
  <c r="O91" i="20"/>
  <c r="N91" i="20"/>
  <c r="M91" i="20"/>
  <c r="L91" i="20"/>
  <c r="K91" i="20"/>
  <c r="J91" i="20"/>
  <c r="I91" i="20"/>
  <c r="H91" i="20"/>
  <c r="R88" i="20"/>
  <c r="R87" i="20" s="1"/>
  <c r="Q88" i="20"/>
  <c r="P88" i="20"/>
  <c r="P87" i="20" s="1"/>
  <c r="O88" i="20"/>
  <c r="O87" i="20" s="1"/>
  <c r="N88" i="20"/>
  <c r="N87" i="20" s="1"/>
  <c r="M88" i="20"/>
  <c r="U88" i="20" s="1"/>
  <c r="K88" i="20"/>
  <c r="K87" i="20" s="1"/>
  <c r="J88" i="20"/>
  <c r="J87" i="20" s="1"/>
  <c r="Q87" i="20"/>
  <c r="W86" i="20"/>
  <c r="V86" i="20"/>
  <c r="U86" i="20"/>
  <c r="T86" i="20"/>
  <c r="X86" i="20" s="1"/>
  <c r="T85" i="20"/>
  <c r="S85" i="20"/>
  <c r="W85" i="20" s="1"/>
  <c r="R85" i="20"/>
  <c r="Q85" i="20"/>
  <c r="Q84" i="20" s="1"/>
  <c r="P85" i="20"/>
  <c r="V85" i="20" s="1"/>
  <c r="O85" i="20"/>
  <c r="O84" i="20" s="1"/>
  <c r="M85" i="20"/>
  <c r="M84" i="20" s="1"/>
  <c r="L85" i="20"/>
  <c r="L84" i="20" s="1"/>
  <c r="J85" i="20"/>
  <c r="J84" i="20" s="1"/>
  <c r="I85" i="20"/>
  <c r="I84" i="20" s="1"/>
  <c r="R84" i="20"/>
  <c r="P84" i="20"/>
  <c r="W83" i="20"/>
  <c r="V83" i="20"/>
  <c r="U83" i="20"/>
  <c r="T83" i="20"/>
  <c r="X83" i="20" s="1"/>
  <c r="S82" i="20"/>
  <c r="W82" i="20" s="1"/>
  <c r="R82" i="20"/>
  <c r="Q82" i="20"/>
  <c r="P82" i="20"/>
  <c r="P81" i="20" s="1"/>
  <c r="O82" i="20"/>
  <c r="M82" i="20"/>
  <c r="U82" i="20" s="1"/>
  <c r="L82" i="20"/>
  <c r="L81" i="20" s="1"/>
  <c r="K82" i="20"/>
  <c r="J82" i="20"/>
  <c r="I82" i="20"/>
  <c r="I81" i="20" s="1"/>
  <c r="H82" i="20"/>
  <c r="H81" i="20" s="1"/>
  <c r="O81" i="20"/>
  <c r="W80" i="20"/>
  <c r="V80" i="20"/>
  <c r="U80" i="20"/>
  <c r="T80" i="20"/>
  <c r="T77" i="20" s="1"/>
  <c r="O79" i="20"/>
  <c r="O78" i="20" s="1"/>
  <c r="U77" i="20"/>
  <c r="S77" i="20"/>
  <c r="R77" i="20"/>
  <c r="Q77" i="20"/>
  <c r="P77" i="20"/>
  <c r="O77" i="20"/>
  <c r="N77" i="20"/>
  <c r="M77" i="20"/>
  <c r="L77" i="20"/>
  <c r="K77" i="20"/>
  <c r="J77" i="20"/>
  <c r="I77" i="20"/>
  <c r="H77" i="20"/>
  <c r="S74" i="20"/>
  <c r="W74" i="20" s="1"/>
  <c r="Q74" i="20"/>
  <c r="Q73" i="20" s="1"/>
  <c r="P74" i="20"/>
  <c r="P73" i="20" s="1"/>
  <c r="O74" i="20"/>
  <c r="O73" i="20" s="1"/>
  <c r="N74" i="20"/>
  <c r="N73" i="20" s="1"/>
  <c r="M74" i="20"/>
  <c r="U74" i="20" s="1"/>
  <c r="U73" i="20" s="1"/>
  <c r="J74" i="20"/>
  <c r="J73" i="20" s="1"/>
  <c r="W72" i="20"/>
  <c r="V72" i="20"/>
  <c r="U72" i="20"/>
  <c r="T72" i="20"/>
  <c r="X72" i="20" s="1"/>
  <c r="S71" i="20"/>
  <c r="W71" i="20" s="1"/>
  <c r="R71" i="20"/>
  <c r="R70" i="20" s="1"/>
  <c r="Q71" i="20"/>
  <c r="Q70" i="20" s="1"/>
  <c r="P71" i="20"/>
  <c r="V71" i="20" s="1"/>
  <c r="O71" i="20"/>
  <c r="O70" i="20" s="1"/>
  <c r="N71" i="20"/>
  <c r="M71" i="20"/>
  <c r="M70" i="20" s="1"/>
  <c r="L71" i="20"/>
  <c r="L70" i="20" s="1"/>
  <c r="J71" i="20"/>
  <c r="T71" i="20" s="1"/>
  <c r="I71" i="20"/>
  <c r="I70" i="20" s="1"/>
  <c r="H71" i="20"/>
  <c r="H70" i="20" s="1"/>
  <c r="N70" i="20"/>
  <c r="J70" i="20"/>
  <c r="W69" i="20"/>
  <c r="V69" i="20"/>
  <c r="U69" i="20"/>
  <c r="T69" i="20"/>
  <c r="X69" i="20" s="1"/>
  <c r="S68" i="20"/>
  <c r="W68" i="20" s="1"/>
  <c r="R68" i="20"/>
  <c r="Q68" i="20"/>
  <c r="Q67" i="20" s="1"/>
  <c r="P68" i="20"/>
  <c r="P67" i="20" s="1"/>
  <c r="O68" i="20"/>
  <c r="N68" i="20"/>
  <c r="M68" i="20"/>
  <c r="U68" i="20" s="1"/>
  <c r="L68" i="20"/>
  <c r="L67" i="20" s="1"/>
  <c r="I68" i="20"/>
  <c r="I67" i="20" s="1"/>
  <c r="H68" i="20"/>
  <c r="H67" i="20" s="1"/>
  <c r="O67" i="20"/>
  <c r="M67" i="20"/>
  <c r="W66" i="20"/>
  <c r="V66" i="20"/>
  <c r="V63" i="20" s="1"/>
  <c r="U66" i="20"/>
  <c r="T66" i="20"/>
  <c r="W63" i="20"/>
  <c r="U63" i="20"/>
  <c r="S63" i="20"/>
  <c r="R63" i="20"/>
  <c r="Q63" i="20"/>
  <c r="P63" i="20"/>
  <c r="P145" i="20" s="1"/>
  <c r="O63" i="20"/>
  <c r="N63" i="20"/>
  <c r="M63" i="20"/>
  <c r="L63" i="20"/>
  <c r="K63" i="20"/>
  <c r="K145" i="20" s="1"/>
  <c r="J63" i="20"/>
  <c r="J145" i="20" s="1"/>
  <c r="I63" i="20"/>
  <c r="H63" i="20"/>
  <c r="S59" i="20"/>
  <c r="S58" i="20" s="1"/>
  <c r="R59" i="20"/>
  <c r="R58" i="20" s="1"/>
  <c r="Q59" i="20"/>
  <c r="Q58" i="20" s="1"/>
  <c r="P59" i="20"/>
  <c r="P58" i="20" s="1"/>
  <c r="O59" i="20"/>
  <c r="O58" i="20" s="1"/>
  <c r="N59" i="20"/>
  <c r="M59" i="20"/>
  <c r="L59" i="20"/>
  <c r="K59" i="20"/>
  <c r="K58" i="20" s="1"/>
  <c r="J59" i="20"/>
  <c r="J58" i="20" s="1"/>
  <c r="I59" i="20"/>
  <c r="I58" i="20" s="1"/>
  <c r="H59" i="20"/>
  <c r="T59" i="20" s="1"/>
  <c r="N58" i="20"/>
  <c r="L58" i="20"/>
  <c r="W57" i="20"/>
  <c r="V57" i="20"/>
  <c r="U57" i="20"/>
  <c r="S56" i="20"/>
  <c r="R56" i="20"/>
  <c r="R55" i="20" s="1"/>
  <c r="Q56" i="20"/>
  <c r="W56" i="20" s="1"/>
  <c r="P56" i="20"/>
  <c r="P55" i="20" s="1"/>
  <c r="O56" i="20"/>
  <c r="O55" i="20" s="1"/>
  <c r="N56" i="20"/>
  <c r="N55" i="20" s="1"/>
  <c r="M56" i="20"/>
  <c r="L56" i="20"/>
  <c r="U56" i="20" s="1"/>
  <c r="K56" i="20"/>
  <c r="J56" i="20"/>
  <c r="J55" i="20" s="1"/>
  <c r="I56" i="20"/>
  <c r="I55" i="20" s="1"/>
  <c r="H56" i="20"/>
  <c r="S55" i="20"/>
  <c r="M55" i="20"/>
  <c r="K55" i="20"/>
  <c r="W54" i="20"/>
  <c r="V54" i="20"/>
  <c r="U54" i="20"/>
  <c r="S53" i="20"/>
  <c r="R53" i="20"/>
  <c r="R52" i="20" s="1"/>
  <c r="Q53" i="20"/>
  <c r="Q52" i="20" s="1"/>
  <c r="P53" i="20"/>
  <c r="O53" i="20"/>
  <c r="O52" i="20" s="1"/>
  <c r="N53" i="20"/>
  <c r="M53" i="20"/>
  <c r="M52" i="20" s="1"/>
  <c r="L53" i="20"/>
  <c r="K53" i="20"/>
  <c r="K52" i="20" s="1"/>
  <c r="J53" i="20"/>
  <c r="J52" i="20" s="1"/>
  <c r="I53" i="20"/>
  <c r="I52" i="20" s="1"/>
  <c r="H53" i="20"/>
  <c r="P52" i="20"/>
  <c r="L52" i="20"/>
  <c r="W51" i="20"/>
  <c r="V51" i="20"/>
  <c r="U51" i="20"/>
  <c r="S50" i="20"/>
  <c r="R50" i="20"/>
  <c r="W50" i="20" s="1"/>
  <c r="W49" i="20" s="1"/>
  <c r="Q50" i="20"/>
  <c r="P50" i="20"/>
  <c r="P49" i="20" s="1"/>
  <c r="O50" i="20"/>
  <c r="N50" i="20"/>
  <c r="V50" i="20" s="1"/>
  <c r="V49" i="20" s="1"/>
  <c r="M50" i="20"/>
  <c r="L50" i="20"/>
  <c r="L49" i="20" s="1"/>
  <c r="K50" i="20"/>
  <c r="U50" i="20" s="1"/>
  <c r="U49" i="20" s="1"/>
  <c r="J50" i="20"/>
  <c r="J49" i="20" s="1"/>
  <c r="I50" i="20"/>
  <c r="H50" i="20"/>
  <c r="H49" i="20" s="1"/>
  <c r="S49" i="20"/>
  <c r="Q49" i="20"/>
  <c r="O49" i="20"/>
  <c r="M49" i="20"/>
  <c r="K49" i="20"/>
  <c r="I49" i="20"/>
  <c r="W48" i="20"/>
  <c r="V48" i="20"/>
  <c r="U48" i="20"/>
  <c r="T48" i="20"/>
  <c r="X48" i="20" s="1"/>
  <c r="S47" i="20"/>
  <c r="S46" i="20" s="1"/>
  <c r="R47" i="20"/>
  <c r="Q47" i="20"/>
  <c r="Q46" i="20" s="1"/>
  <c r="P47" i="20"/>
  <c r="O47" i="20"/>
  <c r="O46" i="20" s="1"/>
  <c r="N47" i="20"/>
  <c r="V47" i="20" s="1"/>
  <c r="V46" i="20" s="1"/>
  <c r="M47" i="20"/>
  <c r="U47" i="20" s="1"/>
  <c r="U46" i="20" s="1"/>
  <c r="L47" i="20"/>
  <c r="K47" i="20"/>
  <c r="K46" i="20" s="1"/>
  <c r="J47" i="20"/>
  <c r="I47" i="20"/>
  <c r="I46" i="20" s="1"/>
  <c r="H47" i="20"/>
  <c r="T47" i="20" s="1"/>
  <c r="R46" i="20"/>
  <c r="P46" i="20"/>
  <c r="N46" i="20"/>
  <c r="L46" i="20"/>
  <c r="J46" i="20"/>
  <c r="H46" i="20"/>
  <c r="W45" i="20"/>
  <c r="V45" i="20"/>
  <c r="U45" i="20"/>
  <c r="T45" i="20"/>
  <c r="X45" i="20" s="1"/>
  <c r="S44" i="20"/>
  <c r="R44" i="20"/>
  <c r="R43" i="20" s="1"/>
  <c r="Q44" i="20"/>
  <c r="W44" i="20" s="1"/>
  <c r="W43" i="20" s="1"/>
  <c r="P44" i="20"/>
  <c r="P43" i="20" s="1"/>
  <c r="O44" i="20"/>
  <c r="N44" i="20"/>
  <c r="N43" i="20" s="1"/>
  <c r="M44" i="20"/>
  <c r="L44" i="20"/>
  <c r="U44" i="20" s="1"/>
  <c r="U43" i="20" s="1"/>
  <c r="K44" i="20"/>
  <c r="J44" i="20"/>
  <c r="J43" i="20" s="1"/>
  <c r="I44" i="20"/>
  <c r="H44" i="20"/>
  <c r="T44" i="20" s="1"/>
  <c r="S43" i="20"/>
  <c r="Q43" i="20"/>
  <c r="O43" i="20"/>
  <c r="M43" i="20"/>
  <c r="K43" i="20"/>
  <c r="I43" i="20"/>
  <c r="W42" i="20"/>
  <c r="V42" i="20"/>
  <c r="U42" i="20"/>
  <c r="T42" i="20"/>
  <c r="X42" i="20" s="1"/>
  <c r="S41" i="20"/>
  <c r="W41" i="20" s="1"/>
  <c r="W40" i="20" s="1"/>
  <c r="R41" i="20"/>
  <c r="Q41" i="20"/>
  <c r="Q40" i="20" s="1"/>
  <c r="P41" i="20"/>
  <c r="O41" i="20"/>
  <c r="O40" i="20" s="1"/>
  <c r="N41" i="20"/>
  <c r="V41" i="20" s="1"/>
  <c r="V40" i="20" s="1"/>
  <c r="M41" i="20"/>
  <c r="M40" i="20" s="1"/>
  <c r="L41" i="20"/>
  <c r="K41" i="20"/>
  <c r="K40" i="20" s="1"/>
  <c r="J41" i="20"/>
  <c r="I41" i="20"/>
  <c r="I40" i="20" s="1"/>
  <c r="H41" i="20"/>
  <c r="T41" i="20" s="1"/>
  <c r="R40" i="20"/>
  <c r="P40" i="20"/>
  <c r="N40" i="20"/>
  <c r="L40" i="20"/>
  <c r="J40" i="20"/>
  <c r="H40" i="20"/>
  <c r="W39" i="20"/>
  <c r="V39" i="20"/>
  <c r="U39" i="20"/>
  <c r="T39" i="20"/>
  <c r="X39" i="20" s="1"/>
  <c r="S38" i="20"/>
  <c r="R38" i="20"/>
  <c r="W38" i="20" s="1"/>
  <c r="W37" i="20" s="1"/>
  <c r="Q38" i="20"/>
  <c r="P38" i="20"/>
  <c r="P37" i="20" s="1"/>
  <c r="O38" i="20"/>
  <c r="N38" i="20"/>
  <c r="V38" i="20" s="1"/>
  <c r="V37" i="20" s="1"/>
  <c r="M38" i="20"/>
  <c r="L38" i="20"/>
  <c r="L37" i="20" s="1"/>
  <c r="K38" i="20"/>
  <c r="U38" i="20" s="1"/>
  <c r="U37" i="20" s="1"/>
  <c r="J38" i="20"/>
  <c r="J37" i="20" s="1"/>
  <c r="I38" i="20"/>
  <c r="H38" i="20"/>
  <c r="H37" i="20" s="1"/>
  <c r="S37" i="20"/>
  <c r="Q37" i="20"/>
  <c r="O37" i="20"/>
  <c r="M37" i="20"/>
  <c r="K37" i="20"/>
  <c r="I37" i="20"/>
  <c r="W36" i="20"/>
  <c r="V36" i="20"/>
  <c r="U36" i="20"/>
  <c r="T36" i="20"/>
  <c r="X36" i="20" s="1"/>
  <c r="S35" i="20"/>
  <c r="S34" i="20" s="1"/>
  <c r="R35" i="20"/>
  <c r="Q35" i="20"/>
  <c r="Q34" i="20" s="1"/>
  <c r="P35" i="20"/>
  <c r="O35" i="20"/>
  <c r="O34" i="20" s="1"/>
  <c r="N35" i="20"/>
  <c r="V35" i="20" s="1"/>
  <c r="V34" i="20" s="1"/>
  <c r="M35" i="20"/>
  <c r="U35" i="20" s="1"/>
  <c r="U34" i="20" s="1"/>
  <c r="L35" i="20"/>
  <c r="K35" i="20"/>
  <c r="K34" i="20" s="1"/>
  <c r="J35" i="20"/>
  <c r="I35" i="20"/>
  <c r="I34" i="20" s="1"/>
  <c r="H35" i="20"/>
  <c r="T35" i="20" s="1"/>
  <c r="R34" i="20"/>
  <c r="P34" i="20"/>
  <c r="N34" i="20"/>
  <c r="L34" i="20"/>
  <c r="J34" i="20"/>
  <c r="H34" i="20"/>
  <c r="W33" i="20"/>
  <c r="V33" i="20"/>
  <c r="U33" i="20"/>
  <c r="T33" i="20"/>
  <c r="X33" i="20" s="1"/>
  <c r="S32" i="20"/>
  <c r="R32" i="20"/>
  <c r="R31" i="20" s="1"/>
  <c r="Q32" i="20"/>
  <c r="P32" i="20"/>
  <c r="P31" i="20" s="1"/>
  <c r="O32" i="20"/>
  <c r="O31" i="20" s="1"/>
  <c r="N32" i="20"/>
  <c r="N31" i="20" s="1"/>
  <c r="M32" i="20"/>
  <c r="M31" i="20" s="1"/>
  <c r="L32" i="20"/>
  <c r="K32" i="20"/>
  <c r="J32" i="20"/>
  <c r="J31" i="20" s="1"/>
  <c r="I32" i="20"/>
  <c r="I31" i="20" s="1"/>
  <c r="H32" i="20"/>
  <c r="S31" i="20"/>
  <c r="Q31" i="20"/>
  <c r="K31" i="20"/>
  <c r="W30" i="20"/>
  <c r="V30" i="20"/>
  <c r="U30" i="20"/>
  <c r="S29" i="20"/>
  <c r="W29" i="20" s="1"/>
  <c r="R29" i="20"/>
  <c r="Q29" i="20"/>
  <c r="Q28" i="20" s="1"/>
  <c r="P29" i="20"/>
  <c r="O29" i="20"/>
  <c r="O28" i="20" s="1"/>
  <c r="N29" i="20"/>
  <c r="M29" i="20"/>
  <c r="M28" i="20" s="1"/>
  <c r="L29" i="20"/>
  <c r="K29" i="20"/>
  <c r="K28" i="20" s="1"/>
  <c r="J29" i="20"/>
  <c r="J28" i="20" s="1"/>
  <c r="I29" i="20"/>
  <c r="I28" i="20" s="1"/>
  <c r="H29" i="20"/>
  <c r="R28" i="20"/>
  <c r="P28" i="20"/>
  <c r="L28" i="20"/>
  <c r="W27" i="20"/>
  <c r="V27" i="20"/>
  <c r="U27" i="20"/>
  <c r="S26" i="20"/>
  <c r="R26" i="20"/>
  <c r="Q26" i="20"/>
  <c r="Q25" i="20" s="1"/>
  <c r="P26" i="20"/>
  <c r="P25" i="20" s="1"/>
  <c r="O26" i="20"/>
  <c r="O25" i="20" s="1"/>
  <c r="N26" i="20"/>
  <c r="V26" i="20" s="1"/>
  <c r="M26" i="20"/>
  <c r="L26" i="20"/>
  <c r="L25" i="20" s="1"/>
  <c r="K26" i="20"/>
  <c r="J26" i="20"/>
  <c r="J25" i="20" s="1"/>
  <c r="I26" i="20"/>
  <c r="I25" i="20" s="1"/>
  <c r="H26" i="20"/>
  <c r="H25" i="20" s="1"/>
  <c r="S25" i="20"/>
  <c r="M25" i="20"/>
  <c r="K25" i="20"/>
  <c r="W24" i="20"/>
  <c r="V24" i="20"/>
  <c r="U24" i="20"/>
  <c r="S23" i="20"/>
  <c r="S22" i="20" s="1"/>
  <c r="R23" i="20"/>
  <c r="R22" i="20" s="1"/>
  <c r="Q23" i="20"/>
  <c r="Q22" i="20" s="1"/>
  <c r="P23" i="20"/>
  <c r="O23" i="20"/>
  <c r="O22" i="20" s="1"/>
  <c r="N23" i="20"/>
  <c r="V23" i="20" s="1"/>
  <c r="M23" i="20"/>
  <c r="M22" i="20" s="1"/>
  <c r="L23" i="20"/>
  <c r="K23" i="20"/>
  <c r="K22" i="20" s="1"/>
  <c r="J23" i="20"/>
  <c r="J22" i="20" s="1"/>
  <c r="I23" i="20"/>
  <c r="I22" i="20" s="1"/>
  <c r="H23" i="20"/>
  <c r="P22" i="20"/>
  <c r="L22" i="20"/>
  <c r="W21" i="20"/>
  <c r="V21" i="20"/>
  <c r="U21" i="20"/>
  <c r="S20" i="20"/>
  <c r="R20" i="20"/>
  <c r="R19" i="20" s="1"/>
  <c r="Q20" i="20"/>
  <c r="P20" i="20"/>
  <c r="P19" i="20" s="1"/>
  <c r="O20" i="20"/>
  <c r="N20" i="20"/>
  <c r="N19" i="20" s="1"/>
  <c r="M20" i="20"/>
  <c r="L20" i="20"/>
  <c r="K20" i="20"/>
  <c r="J20" i="20"/>
  <c r="J19" i="20" s="1"/>
  <c r="I20" i="20"/>
  <c r="I19" i="20" s="1"/>
  <c r="H20" i="20"/>
  <c r="S19" i="20"/>
  <c r="O19" i="20"/>
  <c r="M19" i="20"/>
  <c r="K19" i="20"/>
  <c r="W18" i="20"/>
  <c r="V18" i="20"/>
  <c r="U18" i="20"/>
  <c r="S17" i="20"/>
  <c r="R17" i="20"/>
  <c r="R16" i="20" s="1"/>
  <c r="Q17" i="20"/>
  <c r="Q16" i="20" s="1"/>
  <c r="P17" i="20"/>
  <c r="O17" i="20"/>
  <c r="O16" i="20" s="1"/>
  <c r="N17" i="20"/>
  <c r="V17" i="20" s="1"/>
  <c r="M17" i="20"/>
  <c r="M16" i="20" s="1"/>
  <c r="L17" i="20"/>
  <c r="K17" i="20"/>
  <c r="K16" i="20" s="1"/>
  <c r="J17" i="20"/>
  <c r="J16" i="20" s="1"/>
  <c r="I17" i="20"/>
  <c r="I16" i="20" s="1"/>
  <c r="H17" i="20"/>
  <c r="T17" i="20" s="1"/>
  <c r="P16" i="20"/>
  <c r="N16" i="20"/>
  <c r="L16" i="20"/>
  <c r="W15" i="20"/>
  <c r="V15" i="20"/>
  <c r="U15" i="20"/>
  <c r="S14" i="20"/>
  <c r="R14" i="20"/>
  <c r="Q14" i="20"/>
  <c r="Q13" i="20" s="1"/>
  <c r="P14" i="20"/>
  <c r="P13" i="20" s="1"/>
  <c r="O14" i="20"/>
  <c r="N14" i="20"/>
  <c r="N13" i="20" s="1"/>
  <c r="M14" i="20"/>
  <c r="M13" i="20" s="1"/>
  <c r="L14" i="20"/>
  <c r="L13" i="20" s="1"/>
  <c r="K14" i="20"/>
  <c r="J14" i="20"/>
  <c r="J13" i="20" s="1"/>
  <c r="I14" i="20"/>
  <c r="H14" i="20"/>
  <c r="H13" i="20" s="1"/>
  <c r="S13" i="20"/>
  <c r="O13" i="20"/>
  <c r="I13" i="20"/>
  <c r="W12" i="20"/>
  <c r="V12" i="20"/>
  <c r="U12" i="20"/>
  <c r="T12" i="20"/>
  <c r="S11" i="20"/>
  <c r="S10" i="20" s="1"/>
  <c r="R11" i="20"/>
  <c r="R10" i="20" s="1"/>
  <c r="Q11" i="20"/>
  <c r="Q10" i="20" s="1"/>
  <c r="P11" i="20"/>
  <c r="O11" i="20"/>
  <c r="O10" i="20" s="1"/>
  <c r="N11" i="20"/>
  <c r="V11" i="20" s="1"/>
  <c r="M11" i="20"/>
  <c r="M10" i="20" s="1"/>
  <c r="L11" i="20"/>
  <c r="K11" i="20"/>
  <c r="K10" i="20" s="1"/>
  <c r="J11" i="20"/>
  <c r="J10" i="20" s="1"/>
  <c r="I11" i="20"/>
  <c r="I10" i="20" s="1"/>
  <c r="H11" i="20"/>
  <c r="P10" i="20"/>
  <c r="L10" i="20"/>
  <c r="W9" i="20"/>
  <c r="V9" i="20"/>
  <c r="U9" i="20"/>
  <c r="T9" i="20"/>
  <c r="S8" i="20"/>
  <c r="R8" i="20"/>
  <c r="R7" i="20" s="1"/>
  <c r="Q8" i="20"/>
  <c r="P8" i="20"/>
  <c r="P60" i="20" s="1"/>
  <c r="O8" i="20"/>
  <c r="N8" i="20"/>
  <c r="N7" i="20" s="1"/>
  <c r="M8" i="20"/>
  <c r="L8" i="20"/>
  <c r="K8" i="20"/>
  <c r="J8" i="20"/>
  <c r="J7" i="20" s="1"/>
  <c r="I8" i="20"/>
  <c r="H8" i="20"/>
  <c r="H60" i="20" s="1"/>
  <c r="S7" i="20"/>
  <c r="O7" i="20"/>
  <c r="K7" i="20"/>
  <c r="I7" i="20"/>
  <c r="W6" i="20"/>
  <c r="V6" i="20"/>
  <c r="U6" i="20"/>
  <c r="X4" i="20"/>
  <c r="W4" i="20"/>
  <c r="V4" i="20"/>
  <c r="U4" i="20"/>
  <c r="T4" i="20"/>
  <c r="H4" i="20"/>
  <c r="S536" i="2" l="1"/>
  <c r="W536" i="2"/>
  <c r="AA536" i="2"/>
  <c r="Z83" i="2"/>
  <c r="AA167" i="2"/>
  <c r="P536" i="2"/>
  <c r="T536" i="2"/>
  <c r="R536" i="2"/>
  <c r="V536" i="2"/>
  <c r="Z536" i="2"/>
  <c r="S145" i="20"/>
  <c r="W77" i="20"/>
  <c r="W145" i="20" s="1"/>
  <c r="W144" i="20"/>
  <c r="S143" i="20"/>
  <c r="S135" i="20"/>
  <c r="S134" i="20" s="1"/>
  <c r="AA947" i="2"/>
  <c r="AE959" i="2"/>
  <c r="S102" i="20"/>
  <c r="AE863" i="2"/>
  <c r="AE857" i="2" s="1"/>
  <c r="W96" i="20"/>
  <c r="S95" i="20"/>
  <c r="S93" i="20"/>
  <c r="S92" i="20" s="1"/>
  <c r="AA827" i="2"/>
  <c r="S87" i="20"/>
  <c r="S79" i="20"/>
  <c r="S78" i="20" s="1"/>
  <c r="S81" i="20"/>
  <c r="AA789" i="2"/>
  <c r="W92" i="11" s="1"/>
  <c r="S65" i="20"/>
  <c r="S64" i="20" s="1"/>
  <c r="S73" i="20"/>
  <c r="AA778" i="2"/>
  <c r="W90" i="11" s="1"/>
  <c r="AA767" i="2"/>
  <c r="S67" i="20"/>
  <c r="AE318" i="2"/>
  <c r="AC54" i="11"/>
  <c r="AB118" i="1"/>
  <c r="AB270" i="1"/>
  <c r="AE537" i="2"/>
  <c r="AA476" i="2"/>
  <c r="AA472" i="2" s="1"/>
  <c r="AA126" i="2"/>
  <c r="AA100" i="2"/>
  <c r="AA390" i="2"/>
  <c r="AA84" i="2"/>
  <c r="AA83" i="2" s="1"/>
  <c r="AA55" i="11"/>
  <c r="AE315" i="2"/>
  <c r="AA521" i="2"/>
  <c r="AA460" i="2"/>
  <c r="AA380" i="2"/>
  <c r="AA379" i="2" s="1"/>
  <c r="AA373" i="2" s="1"/>
  <c r="AA364" i="2"/>
  <c r="AA363" i="2" s="1"/>
  <c r="AA358" i="2"/>
  <c r="S60" i="20"/>
  <c r="AB94" i="1"/>
  <c r="AH999" i="2"/>
  <c r="AE979" i="2"/>
  <c r="AG985" i="2"/>
  <c r="AG982" i="2" s="1"/>
  <c r="S88" i="12"/>
  <c r="S69" i="12" s="1"/>
  <c r="S100" i="12" s="1"/>
  <c r="AA979" i="2"/>
  <c r="AB332" i="1"/>
  <c r="AB222" i="1"/>
  <c r="W25" i="11"/>
  <c r="AA1069" i="2"/>
  <c r="Z167" i="2"/>
  <c r="T205" i="2"/>
  <c r="AA123" i="1"/>
  <c r="AE175" i="2"/>
  <c r="R145" i="20"/>
  <c r="R88" i="12"/>
  <c r="R69" i="12" s="1"/>
  <c r="R100" i="12" s="1"/>
  <c r="S61" i="12"/>
  <c r="S60" i="12" s="1"/>
  <c r="Z979" i="2"/>
  <c r="AG723" i="2"/>
  <c r="Z143" i="2"/>
  <c r="Z139" i="2" s="1"/>
  <c r="AE421" i="2"/>
  <c r="AE420" i="2" s="1"/>
  <c r="AE414" i="2" s="1"/>
  <c r="AA66" i="1"/>
  <c r="Z101" i="2"/>
  <c r="Z95" i="2" s="1"/>
  <c r="AG394" i="2"/>
  <c r="AE392" i="2"/>
  <c r="AE391" i="2" s="1"/>
  <c r="Z521" i="2"/>
  <c r="Z380" i="2"/>
  <c r="Z379" i="2" s="1"/>
  <c r="Z373" i="2" s="1"/>
  <c r="Z356" i="2" s="1"/>
  <c r="Z76" i="2"/>
  <c r="AE380" i="2"/>
  <c r="AE379" i="2" s="1"/>
  <c r="AE373" i="2" s="1"/>
  <c r="Z74" i="2"/>
  <c r="W55" i="20"/>
  <c r="AA94" i="1"/>
  <c r="AA128" i="1"/>
  <c r="AA21" i="11"/>
  <c r="W32" i="20"/>
  <c r="AE1088" i="2"/>
  <c r="AE219" i="2"/>
  <c r="AE1089" i="2"/>
  <c r="AA222" i="1"/>
  <c r="W20" i="20"/>
  <c r="AG110" i="2"/>
  <c r="AE1077" i="2"/>
  <c r="AE1076" i="2"/>
  <c r="AE1073" i="2"/>
  <c r="AE1071" i="2"/>
  <c r="AG42" i="2"/>
  <c r="AE27" i="2"/>
  <c r="R135" i="20"/>
  <c r="R134" i="20" s="1"/>
  <c r="Z778" i="2"/>
  <c r="V90" i="11" s="1"/>
  <c r="R93" i="20"/>
  <c r="R92" i="20" s="1"/>
  <c r="R79" i="20"/>
  <c r="R78" i="20" s="1"/>
  <c r="R65" i="20"/>
  <c r="W53" i="20"/>
  <c r="W52" i="20" s="1"/>
  <c r="AG574" i="2"/>
  <c r="R61" i="12"/>
  <c r="R60" i="12" s="1"/>
  <c r="Q88" i="12"/>
  <c r="Q69" i="12" s="1"/>
  <c r="Q100" i="12" s="1"/>
  <c r="Y979" i="2"/>
  <c r="AE1018" i="2"/>
  <c r="AG184" i="2"/>
  <c r="Y174" i="2"/>
  <c r="Y1082" i="2" s="1"/>
  <c r="AE89" i="2"/>
  <c r="AG79" i="2"/>
  <c r="Q134" i="20"/>
  <c r="Q145" i="20"/>
  <c r="V741" i="2"/>
  <c r="X83" i="2"/>
  <c r="W31" i="20"/>
  <c r="W28" i="20"/>
  <c r="W19" i="20"/>
  <c r="AC59" i="11"/>
  <c r="AG336" i="2"/>
  <c r="AE333" i="2"/>
  <c r="Z128" i="1"/>
  <c r="Q55" i="20"/>
  <c r="AE1093" i="2"/>
  <c r="Z332" i="1"/>
  <c r="W26" i="20"/>
  <c r="W25" i="20" s="1"/>
  <c r="Q60" i="20"/>
  <c r="AE1092" i="2"/>
  <c r="Q19" i="20"/>
  <c r="AG149" i="2"/>
  <c r="Z222" i="1"/>
  <c r="W17" i="20"/>
  <c r="W16" i="20" s="1"/>
  <c r="W14" i="20"/>
  <c r="W13" i="20" s="1"/>
  <c r="Z94" i="1"/>
  <c r="AE1072" i="2"/>
  <c r="Q7" i="20"/>
  <c r="AG50" i="2"/>
  <c r="AG46" i="2"/>
  <c r="AG38" i="2"/>
  <c r="AA27" i="11"/>
  <c r="W83" i="2"/>
  <c r="AG554" i="2"/>
  <c r="AE553" i="2"/>
  <c r="Z270" i="1"/>
  <c r="AG576" i="2"/>
  <c r="AH576" i="2" s="1"/>
  <c r="AG570" i="2"/>
  <c r="AH570" i="2" s="1"/>
  <c r="AG564" i="2"/>
  <c r="AH564" i="2" s="1"/>
  <c r="AG562" i="2"/>
  <c r="Y205" i="2"/>
  <c r="Y499" i="2"/>
  <c r="Y495" i="2" s="1"/>
  <c r="Z196" i="1"/>
  <c r="AE481" i="2"/>
  <c r="AE476" i="2" s="1"/>
  <c r="AE472" i="2" s="1"/>
  <c r="AG417" i="2"/>
  <c r="Y397" i="2"/>
  <c r="AE405" i="2"/>
  <c r="AG407" i="2"/>
  <c r="Z66" i="1"/>
  <c r="Y396" i="2"/>
  <c r="Y101" i="2" s="1"/>
  <c r="AE397" i="2"/>
  <c r="Y100" i="2"/>
  <c r="AE441" i="2"/>
  <c r="AG689" i="2"/>
  <c r="AG687" i="2" s="1"/>
  <c r="Y521" i="2"/>
  <c r="AE456" i="2"/>
  <c r="Y441" i="2"/>
  <c r="Y440" i="2" s="1"/>
  <c r="Y116" i="2"/>
  <c r="Y126" i="2" s="1"/>
  <c r="AG385" i="2"/>
  <c r="AG384" i="2" s="1"/>
  <c r="Y380" i="2"/>
  <c r="Y379" i="2" s="1"/>
  <c r="Y373" i="2" s="1"/>
  <c r="AE365" i="2"/>
  <c r="AE364" i="2" s="1"/>
  <c r="AE363" i="2" s="1"/>
  <c r="AE357" i="2" s="1"/>
  <c r="Y364" i="2"/>
  <c r="Y363" i="2" s="1"/>
  <c r="Y84" i="2"/>
  <c r="Y83" i="2" s="1"/>
  <c r="Y75" i="2"/>
  <c r="Q95" i="20"/>
  <c r="Q93" i="20"/>
  <c r="Q92" i="20" s="1"/>
  <c r="Y857" i="2"/>
  <c r="Q79" i="20"/>
  <c r="Q78" i="20" s="1"/>
  <c r="Y827" i="2"/>
  <c r="Q81" i="20"/>
  <c r="Q65" i="20"/>
  <c r="Y778" i="2"/>
  <c r="U90" i="11" s="1"/>
  <c r="U87" i="11" s="1"/>
  <c r="AG176" i="2"/>
  <c r="AD120" i="2"/>
  <c r="X521" i="2"/>
  <c r="AD553" i="2"/>
  <c r="Y199" i="1"/>
  <c r="X129" i="2"/>
  <c r="X130" i="2" s="1"/>
  <c r="AD989" i="2"/>
  <c r="AD980" i="2"/>
  <c r="AD979" i="2"/>
  <c r="P88" i="12"/>
  <c r="P69" i="12" s="1"/>
  <c r="P100" i="12" s="1"/>
  <c r="Q61" i="12"/>
  <c r="Q60" i="12" s="1"/>
  <c r="X979" i="2"/>
  <c r="AD983" i="2"/>
  <c r="V143" i="20"/>
  <c r="V91" i="20"/>
  <c r="V98" i="20"/>
  <c r="V84" i="20"/>
  <c r="V77" i="20"/>
  <c r="V145" i="20" s="1"/>
  <c r="V70" i="20"/>
  <c r="P143" i="20"/>
  <c r="AD947" i="2"/>
  <c r="V96" i="20"/>
  <c r="V82" i="20"/>
  <c r="X767" i="2"/>
  <c r="T88" i="11" s="1"/>
  <c r="AD789" i="2"/>
  <c r="Z92" i="11" s="1"/>
  <c r="AD797" i="2"/>
  <c r="X783" i="2"/>
  <c r="T91" i="11" s="1"/>
  <c r="X778" i="2"/>
  <c r="T90" i="11" s="1"/>
  <c r="AD772" i="2"/>
  <c r="Z89" i="11" s="1"/>
  <c r="P70" i="20"/>
  <c r="V68" i="20"/>
  <c r="AD318" i="2"/>
  <c r="AG320" i="2"/>
  <c r="AG321" i="2"/>
  <c r="AG322" i="2"/>
  <c r="Z55" i="11"/>
  <c r="Z60" i="11"/>
  <c r="AD704" i="2"/>
  <c r="AG556" i="2"/>
  <c r="X421" i="2"/>
  <c r="X420" i="2" s="1"/>
  <c r="X414" i="2" s="1"/>
  <c r="Y80" i="1"/>
  <c r="AG418" i="2"/>
  <c r="AG416" i="2" s="1"/>
  <c r="AG415" i="2" s="1"/>
  <c r="X397" i="2"/>
  <c r="X396" i="2" s="1"/>
  <c r="X390" i="2" s="1"/>
  <c r="X100" i="2"/>
  <c r="AG678" i="2"/>
  <c r="AG677" i="2" s="1"/>
  <c r="AD529" i="2"/>
  <c r="AD521" i="2" s="1"/>
  <c r="X460" i="2"/>
  <c r="X456" i="2" s="1"/>
  <c r="X445" i="2"/>
  <c r="AD380" i="2"/>
  <c r="AD379" i="2" s="1"/>
  <c r="X380" i="2"/>
  <c r="X379" i="2" s="1"/>
  <c r="X373" i="2" s="1"/>
  <c r="X364" i="2"/>
  <c r="X363" i="2" s="1"/>
  <c r="X76" i="2" s="1"/>
  <c r="X75" i="2"/>
  <c r="X97" i="2" s="1"/>
  <c r="Y128" i="1"/>
  <c r="V53" i="20"/>
  <c r="V52" i="20" s="1"/>
  <c r="AG226" i="2"/>
  <c r="V29" i="20"/>
  <c r="Y332" i="1"/>
  <c r="Y222" i="1"/>
  <c r="X59" i="2"/>
  <c r="X63" i="2" s="1"/>
  <c r="Y28" i="1" s="1"/>
  <c r="Y94" i="1"/>
  <c r="AB384" i="2"/>
  <c r="O92" i="20"/>
  <c r="O145" i="20"/>
  <c r="O101" i="20"/>
  <c r="W783" i="2"/>
  <c r="S91" i="11" s="1"/>
  <c r="W778" i="2"/>
  <c r="S90" i="11" s="1"/>
  <c r="W772" i="2"/>
  <c r="S89" i="11" s="1"/>
  <c r="O65" i="20"/>
  <c r="O64" i="20" s="1"/>
  <c r="O146" i="20" s="1"/>
  <c r="W767" i="2"/>
  <c r="AG568" i="2"/>
  <c r="AD143" i="2"/>
  <c r="AG426" i="2"/>
  <c r="AG425" i="2" s="1"/>
  <c r="AD421" i="2"/>
  <c r="AD420" i="2" s="1"/>
  <c r="AD414" i="2" s="1"/>
  <c r="W397" i="2"/>
  <c r="W396" i="2" s="1"/>
  <c r="W390" i="2" s="1"/>
  <c r="W100" i="2"/>
  <c r="AG531" i="2"/>
  <c r="W117" i="2"/>
  <c r="AG458" i="2"/>
  <c r="AG457" i="2" s="1"/>
  <c r="W116" i="2"/>
  <c r="W139" i="2" s="1"/>
  <c r="W441" i="2"/>
  <c r="W440" i="2" s="1"/>
  <c r="AD441" i="2"/>
  <c r="W373" i="2"/>
  <c r="AD365" i="2"/>
  <c r="AD364" i="2" s="1"/>
  <c r="AD363" i="2" s="1"/>
  <c r="AG366" i="2"/>
  <c r="W357" i="2"/>
  <c r="W356" i="2" s="1"/>
  <c r="W1014" i="2"/>
  <c r="W1016" i="2" s="1"/>
  <c r="W74" i="2"/>
  <c r="X51" i="20"/>
  <c r="X27" i="20"/>
  <c r="X21" i="20"/>
  <c r="W979" i="2"/>
  <c r="P61" i="12"/>
  <c r="P60" i="12" s="1"/>
  <c r="O88" i="12"/>
  <c r="O69" i="12" s="1"/>
  <c r="O100" i="12" s="1"/>
  <c r="V59" i="20"/>
  <c r="AG225" i="2"/>
  <c r="X332" i="1"/>
  <c r="AD1092" i="2"/>
  <c r="AD1089" i="2"/>
  <c r="AG1089" i="2" s="1"/>
  <c r="AH1089" i="2" s="1"/>
  <c r="AD1088" i="2"/>
  <c r="X222" i="1"/>
  <c r="X226" i="1" s="1"/>
  <c r="X229" i="1" s="1"/>
  <c r="AD1077" i="2"/>
  <c r="AG1077" i="2" s="1"/>
  <c r="AH110" i="2"/>
  <c r="AG109" i="2"/>
  <c r="AH109" i="2" s="1"/>
  <c r="X94" i="1"/>
  <c r="O60" i="20"/>
  <c r="AD1072" i="2"/>
  <c r="W1069" i="2"/>
  <c r="AD27" i="2"/>
  <c r="S25" i="11"/>
  <c r="W199" i="1"/>
  <c r="W196" i="1" s="1"/>
  <c r="V129" i="2"/>
  <c r="AG1015" i="2"/>
  <c r="U83" i="2"/>
  <c r="V58" i="20"/>
  <c r="X57" i="20"/>
  <c r="X54" i="20"/>
  <c r="X30" i="20"/>
  <c r="V28" i="20"/>
  <c r="X24" i="20"/>
  <c r="V25" i="20"/>
  <c r="V22" i="20"/>
  <c r="X18" i="20"/>
  <c r="V16" i="20"/>
  <c r="X15" i="20"/>
  <c r="V10" i="20"/>
  <c r="X6" i="20"/>
  <c r="AC58" i="11"/>
  <c r="AG349" i="2"/>
  <c r="AG348" i="2"/>
  <c r="AD333" i="2"/>
  <c r="W128" i="1"/>
  <c r="AG335" i="2"/>
  <c r="N52" i="20"/>
  <c r="AG334" i="2"/>
  <c r="AG222" i="2"/>
  <c r="AD219" i="2"/>
  <c r="N28" i="20"/>
  <c r="AG221" i="2"/>
  <c r="AG220" i="2"/>
  <c r="AG154" i="2"/>
  <c r="N22" i="20"/>
  <c r="V1085" i="2"/>
  <c r="W222" i="1"/>
  <c r="AD147" i="2"/>
  <c r="AD1085" i="2"/>
  <c r="AG148" i="2"/>
  <c r="AG106" i="2"/>
  <c r="N10" i="20"/>
  <c r="AG105" i="2"/>
  <c r="AD103" i="2"/>
  <c r="AG62" i="2"/>
  <c r="AG51" i="2"/>
  <c r="AH50" i="2"/>
  <c r="AG49" i="2"/>
  <c r="AD45" i="2"/>
  <c r="AD41" i="2"/>
  <c r="AD37" i="2"/>
  <c r="AG29" i="2"/>
  <c r="AH29" i="2" s="1"/>
  <c r="AG27" i="2"/>
  <c r="AG28" i="2"/>
  <c r="AH28" i="2" s="1"/>
  <c r="V979" i="2"/>
  <c r="N88" i="12"/>
  <c r="N69" i="12" s="1"/>
  <c r="N100" i="12" s="1"/>
  <c r="O61" i="12"/>
  <c r="O60" i="12" s="1"/>
  <c r="W741" i="2"/>
  <c r="AA741" i="2"/>
  <c r="AG185" i="2"/>
  <c r="AD174" i="2"/>
  <c r="AG122" i="2"/>
  <c r="AD89" i="2"/>
  <c r="AG88" i="2"/>
  <c r="AG89" i="2" s="1"/>
  <c r="AD78" i="2"/>
  <c r="V84" i="2"/>
  <c r="V83" i="2" s="1"/>
  <c r="AG393" i="2"/>
  <c r="AG392" i="2" s="1"/>
  <c r="AG391" i="2" s="1"/>
  <c r="V460" i="2"/>
  <c r="N145" i="20"/>
  <c r="V783" i="2"/>
  <c r="R91" i="11" s="1"/>
  <c r="V778" i="2"/>
  <c r="R90" i="11" s="1"/>
  <c r="N79" i="20"/>
  <c r="N78" i="20" s="1"/>
  <c r="V827" i="2"/>
  <c r="N65" i="20"/>
  <c r="V767" i="2"/>
  <c r="AG719" i="2"/>
  <c r="W118" i="1"/>
  <c r="AD719" i="2"/>
  <c r="AD714" i="2"/>
  <c r="AG716" i="2"/>
  <c r="AG577" i="2"/>
  <c r="AD496" i="2"/>
  <c r="AG497" i="2"/>
  <c r="AG496" i="2" s="1"/>
  <c r="AG410" i="2"/>
  <c r="AG409" i="2" s="1"/>
  <c r="AG408" i="2"/>
  <c r="AH408" i="2" s="1"/>
  <c r="AD405" i="2"/>
  <c r="AG406" i="2"/>
  <c r="AH406" i="2" s="1"/>
  <c r="AG486" i="2"/>
  <c r="AG485" i="2" s="1"/>
  <c r="AG483" i="2"/>
  <c r="AG481" i="2" s="1"/>
  <c r="AH482" i="2"/>
  <c r="AG478" i="2"/>
  <c r="AG477" i="2" s="1"/>
  <c r="V139" i="2"/>
  <c r="AG423" i="2"/>
  <c r="AG422" i="2" s="1"/>
  <c r="V421" i="2"/>
  <c r="V420" i="2" s="1"/>
  <c r="V414" i="2" s="1"/>
  <c r="AD416" i="2"/>
  <c r="AD415" i="2" s="1"/>
  <c r="AD397" i="2"/>
  <c r="AG399" i="2"/>
  <c r="AG398" i="2" s="1"/>
  <c r="V397" i="2"/>
  <c r="V396" i="2" s="1"/>
  <c r="V100" i="2"/>
  <c r="AH394" i="2"/>
  <c r="AD392" i="2"/>
  <c r="AD391" i="2" s="1"/>
  <c r="V167" i="2"/>
  <c r="AG696" i="2"/>
  <c r="AG692" i="2" s="1"/>
  <c r="AG532" i="2"/>
  <c r="V456" i="2"/>
  <c r="AG462" i="2"/>
  <c r="AG461" i="2" s="1"/>
  <c r="AG460" i="2" s="1"/>
  <c r="AD456" i="2"/>
  <c r="AD440" i="2" s="1"/>
  <c r="V445" i="2"/>
  <c r="AG447" i="2"/>
  <c r="AG446" i="2" s="1"/>
  <c r="AG445" i="2" s="1"/>
  <c r="AG443" i="2"/>
  <c r="AG442" i="2" s="1"/>
  <c r="AG382" i="2"/>
  <c r="AG381" i="2" s="1"/>
  <c r="AG380" i="2" s="1"/>
  <c r="AG379" i="2" s="1"/>
  <c r="AD373" i="2"/>
  <c r="V373" i="2"/>
  <c r="AG376" i="2"/>
  <c r="AG375" i="2" s="1"/>
  <c r="AG374" i="2" s="1"/>
  <c r="V364" i="2"/>
  <c r="V363" i="2" s="1"/>
  <c r="V76" i="2" s="1"/>
  <c r="AD357" i="2"/>
  <c r="AD1014" i="2" s="1"/>
  <c r="AD1016" i="2" s="1"/>
  <c r="AG367" i="2"/>
  <c r="AG365" i="2" s="1"/>
  <c r="AG364" i="2" s="1"/>
  <c r="AG363" i="2" s="1"/>
  <c r="V75" i="2"/>
  <c r="AD75" i="2" s="1"/>
  <c r="AG360" i="2"/>
  <c r="AG361" i="2"/>
  <c r="S741" i="2"/>
  <c r="U87" i="20"/>
  <c r="U145" i="20"/>
  <c r="M145" i="20"/>
  <c r="AC981" i="2"/>
  <c r="AC989" i="2"/>
  <c r="AC980" i="2"/>
  <c r="AC959" i="2"/>
  <c r="M93" i="20"/>
  <c r="M92" i="20" s="1"/>
  <c r="U783" i="2"/>
  <c r="Q91" i="11" s="1"/>
  <c r="M87" i="20"/>
  <c r="M79" i="20"/>
  <c r="M78" i="20" s="1"/>
  <c r="AF827" i="2"/>
  <c r="M81" i="20"/>
  <c r="U789" i="2"/>
  <c r="Q92" i="11" s="1"/>
  <c r="M65" i="20"/>
  <c r="M147" i="20" s="1"/>
  <c r="AF809" i="2"/>
  <c r="U778" i="2"/>
  <c r="Q90" i="11" s="1"/>
  <c r="M73" i="20"/>
  <c r="U772" i="2"/>
  <c r="Q89" i="11" s="1"/>
  <c r="U767" i="2"/>
  <c r="Q88" i="11" s="1"/>
  <c r="AC318" i="2"/>
  <c r="AF184" i="2"/>
  <c r="M60" i="20"/>
  <c r="AF80" i="2"/>
  <c r="V118" i="1"/>
  <c r="AF555" i="2"/>
  <c r="U126" i="2"/>
  <c r="U499" i="2"/>
  <c r="U495" i="2" s="1"/>
  <c r="U397" i="2"/>
  <c r="U396" i="2" s="1"/>
  <c r="U101" i="2" s="1"/>
  <c r="V66" i="1"/>
  <c r="U100" i="2"/>
  <c r="U97" i="2" s="1"/>
  <c r="U456" i="2"/>
  <c r="U440" i="2"/>
  <c r="U117" i="2"/>
  <c r="U115" i="2" s="1"/>
  <c r="U380" i="2"/>
  <c r="U379" i="2" s="1"/>
  <c r="U373" i="2" s="1"/>
  <c r="U364" i="2"/>
  <c r="U363" i="2" s="1"/>
  <c r="S167" i="2"/>
  <c r="M89" i="12"/>
  <c r="N61" i="12" s="1"/>
  <c r="N60" i="12" s="1"/>
  <c r="AF989" i="2"/>
  <c r="AF986" i="2"/>
  <c r="V128" i="1"/>
  <c r="V332" i="1"/>
  <c r="V336" i="1" s="1"/>
  <c r="V339" i="1" s="1"/>
  <c r="AC1093" i="2"/>
  <c r="AC1089" i="2"/>
  <c r="U20" i="20"/>
  <c r="V222" i="1"/>
  <c r="U1085" i="2"/>
  <c r="V94" i="1"/>
  <c r="M7" i="20"/>
  <c r="AF177" i="2"/>
  <c r="AH177" i="2" s="1"/>
  <c r="K60" i="20"/>
  <c r="AF556" i="2"/>
  <c r="AC522" i="2"/>
  <c r="AF524" i="2"/>
  <c r="AH524" i="2" s="1"/>
  <c r="U180" i="1"/>
  <c r="T129" i="2"/>
  <c r="T130" i="2" s="1"/>
  <c r="L145" i="20"/>
  <c r="T857" i="2"/>
  <c r="T789" i="2"/>
  <c r="P92" i="11" s="1"/>
  <c r="T783" i="2"/>
  <c r="P91" i="11" s="1"/>
  <c r="T827" i="2"/>
  <c r="L144" i="20"/>
  <c r="L143" i="20" s="1"/>
  <c r="T797" i="2"/>
  <c r="T772" i="2"/>
  <c r="T174" i="2"/>
  <c r="T1082" i="2" s="1"/>
  <c r="AC182" i="2"/>
  <c r="AC175" i="2"/>
  <c r="U118" i="1"/>
  <c r="AF501" i="2"/>
  <c r="AH501" i="2" s="1"/>
  <c r="AC481" i="2"/>
  <c r="AC143" i="2"/>
  <c r="AF474" i="2"/>
  <c r="AF473" i="2" s="1"/>
  <c r="U80" i="1"/>
  <c r="T421" i="2"/>
  <c r="T420" i="2" s="1"/>
  <c r="T414" i="2" s="1"/>
  <c r="AC416" i="2"/>
  <c r="AC415" i="2" s="1"/>
  <c r="AF418" i="2"/>
  <c r="AH418" i="2" s="1"/>
  <c r="T397" i="2"/>
  <c r="T396" i="2" s="1"/>
  <c r="T390" i="2" s="1"/>
  <c r="T100" i="2"/>
  <c r="T97" i="2" s="1"/>
  <c r="AF525" i="2"/>
  <c r="AH525" i="2" s="1"/>
  <c r="T441" i="2"/>
  <c r="T440" i="2" s="1"/>
  <c r="AF382" i="2"/>
  <c r="T380" i="2"/>
  <c r="T379" i="2" s="1"/>
  <c r="T373" i="2" s="1"/>
  <c r="AF385" i="2"/>
  <c r="AH385" i="2" s="1"/>
  <c r="T84" i="2"/>
  <c r="T83" i="2" s="1"/>
  <c r="T364" i="2"/>
  <c r="T363" i="2" s="1"/>
  <c r="T75" i="2"/>
  <c r="L89" i="12"/>
  <c r="M61" i="12" s="1"/>
  <c r="M60" i="12" s="1"/>
  <c r="M59" i="12" s="1"/>
  <c r="T979" i="2"/>
  <c r="U59" i="20"/>
  <c r="AC1073" i="2"/>
  <c r="U128" i="1"/>
  <c r="AC333" i="2"/>
  <c r="AC219" i="2"/>
  <c r="U26" i="20"/>
  <c r="U25" i="20" s="1"/>
  <c r="AC1092" i="2"/>
  <c r="U14" i="20"/>
  <c r="U13" i="20" s="1"/>
  <c r="U94" i="1"/>
  <c r="AC1072" i="2"/>
  <c r="AC41" i="2"/>
  <c r="AC37" i="2"/>
  <c r="K13" i="20"/>
  <c r="AB58" i="11"/>
  <c r="AD58" i="11" s="1"/>
  <c r="R12" i="2"/>
  <c r="N10" i="11" s="1"/>
  <c r="T199" i="1"/>
  <c r="T196" i="1" s="1"/>
  <c r="S129" i="2"/>
  <c r="AF483" i="2"/>
  <c r="AC485" i="2"/>
  <c r="AF430" i="2"/>
  <c r="AH430" i="2" s="1"/>
  <c r="AC405" i="2"/>
  <c r="U58" i="20"/>
  <c r="U55" i="20"/>
  <c r="U19" i="20"/>
  <c r="X12" i="20"/>
  <c r="X9" i="20"/>
  <c r="U8" i="20"/>
  <c r="AF349" i="2"/>
  <c r="AC1077" i="2"/>
  <c r="U32" i="20"/>
  <c r="U31" i="20" s="1"/>
  <c r="T332" i="1"/>
  <c r="U23" i="20"/>
  <c r="U22" i="20" s="1"/>
  <c r="T222" i="1"/>
  <c r="AC147" i="2"/>
  <c r="AC1088" i="2"/>
  <c r="T226" i="1"/>
  <c r="T229" i="1" s="1"/>
  <c r="AC1076" i="2"/>
  <c r="AF105" i="2"/>
  <c r="AH105" i="2" s="1"/>
  <c r="T94" i="1"/>
  <c r="AC103" i="2"/>
  <c r="AC1071" i="2"/>
  <c r="AC45" i="2"/>
  <c r="AC27" i="2"/>
  <c r="K88" i="12"/>
  <c r="K69" i="12" s="1"/>
  <c r="K100" i="12" s="1"/>
  <c r="L61" i="12"/>
  <c r="L60" i="12" s="1"/>
  <c r="S979" i="2"/>
  <c r="AF185" i="2"/>
  <c r="AF121" i="2"/>
  <c r="AC120" i="2"/>
  <c r="AF87" i="2"/>
  <c r="AH87" i="2" s="1"/>
  <c r="K134" i="20"/>
  <c r="S857" i="2"/>
  <c r="K96" i="20"/>
  <c r="S767" i="2"/>
  <c r="S783" i="2"/>
  <c r="O91" i="11" s="1"/>
  <c r="S778" i="2"/>
  <c r="O90" i="11" s="1"/>
  <c r="K79" i="20"/>
  <c r="K78" i="20" s="1"/>
  <c r="S772" i="2"/>
  <c r="O89" i="11" s="1"/>
  <c r="S827" i="2"/>
  <c r="K81" i="20"/>
  <c r="K65" i="20"/>
  <c r="K67" i="20"/>
  <c r="S797" i="2"/>
  <c r="AC1018" i="2"/>
  <c r="AC392" i="2"/>
  <c r="AC391" i="2" s="1"/>
  <c r="R143" i="2"/>
  <c r="R139" i="2" s="1"/>
  <c r="AC316" i="2"/>
  <c r="AF695" i="2"/>
  <c r="AH695" i="2" s="1"/>
  <c r="T118" i="1"/>
  <c r="AC719" i="2"/>
  <c r="AF723" i="2"/>
  <c r="AH723" i="2" s="1"/>
  <c r="AC704" i="2"/>
  <c r="AC698" i="2" s="1"/>
  <c r="T270" i="1"/>
  <c r="AC499" i="2"/>
  <c r="AC495" i="2" s="1"/>
  <c r="AF478" i="2"/>
  <c r="AC421" i="2"/>
  <c r="AC420" i="2" s="1"/>
  <c r="AC414" i="2" s="1"/>
  <c r="AF426" i="2"/>
  <c r="AH426" i="2" s="1"/>
  <c r="S421" i="2"/>
  <c r="S420" i="2" s="1"/>
  <c r="S414" i="2" s="1"/>
  <c r="AF417" i="2"/>
  <c r="AC401" i="2"/>
  <c r="AC397" i="2" s="1"/>
  <c r="AC396" i="2" s="1"/>
  <c r="S397" i="2"/>
  <c r="S396" i="2" s="1"/>
  <c r="S390" i="2" s="1"/>
  <c r="S100" i="2"/>
  <c r="S445" i="2"/>
  <c r="S117" i="2" s="1"/>
  <c r="AF376" i="2"/>
  <c r="AC692" i="2"/>
  <c r="AF696" i="2"/>
  <c r="AH696" i="2" s="1"/>
  <c r="AC687" i="2"/>
  <c r="AC671" i="2" s="1"/>
  <c r="S315" i="2"/>
  <c r="AC315" i="2"/>
  <c r="AF530" i="2"/>
  <c r="AH530" i="2" s="1"/>
  <c r="AC529" i="2"/>
  <c r="AF532" i="2"/>
  <c r="AC456" i="2"/>
  <c r="AF462" i="2"/>
  <c r="S456" i="2"/>
  <c r="AC441" i="2"/>
  <c r="AF447" i="2"/>
  <c r="AC373" i="2"/>
  <c r="S380" i="2"/>
  <c r="S379" i="2" s="1"/>
  <c r="S373" i="2" s="1"/>
  <c r="AF367" i="2"/>
  <c r="S364" i="2"/>
  <c r="S75" i="2"/>
  <c r="AC357" i="2"/>
  <c r="S84" i="2"/>
  <c r="S83" i="2" s="1"/>
  <c r="Q180" i="1"/>
  <c r="P129" i="2"/>
  <c r="R180" i="1"/>
  <c r="Q129" i="2"/>
  <c r="Q130" i="2" s="1"/>
  <c r="T84" i="20"/>
  <c r="T63" i="20"/>
  <c r="T145" i="20" s="1"/>
  <c r="T70" i="20"/>
  <c r="J93" i="20"/>
  <c r="J92" i="20" s="1"/>
  <c r="T99" i="20"/>
  <c r="T98" i="20" s="1"/>
  <c r="J79" i="20"/>
  <c r="J78" i="20" s="1"/>
  <c r="AB827" i="2"/>
  <c r="R789" i="2"/>
  <c r="N92" i="11" s="1"/>
  <c r="AB789" i="2"/>
  <c r="X92" i="11" s="1"/>
  <c r="AB783" i="2"/>
  <c r="X91" i="11" s="1"/>
  <c r="R778" i="2"/>
  <c r="N90" i="11" s="1"/>
  <c r="AB778" i="2"/>
  <c r="X90" i="11" s="1"/>
  <c r="J65" i="20"/>
  <c r="R772" i="2"/>
  <c r="N89" i="11" s="1"/>
  <c r="R797" i="2"/>
  <c r="AB989" i="2"/>
  <c r="R979" i="2"/>
  <c r="AB986" i="2"/>
  <c r="AB980" i="2"/>
  <c r="AB979" i="2" s="1"/>
  <c r="K61" i="12"/>
  <c r="K60" i="12" s="1"/>
  <c r="K59" i="12" s="1"/>
  <c r="J88" i="12"/>
  <c r="J69" i="12" s="1"/>
  <c r="J91" i="12" s="1"/>
  <c r="T32" i="20"/>
  <c r="T29" i="20"/>
  <c r="S222" i="1"/>
  <c r="AB103" i="2"/>
  <c r="S94" i="1"/>
  <c r="T11" i="20"/>
  <c r="P91" i="2"/>
  <c r="R84" i="2"/>
  <c r="R83" i="2" s="1"/>
  <c r="S196" i="1"/>
  <c r="R421" i="2"/>
  <c r="R420" i="2" s="1"/>
  <c r="R414" i="2" s="1"/>
  <c r="S66" i="1"/>
  <c r="R397" i="2"/>
  <c r="R396" i="2" s="1"/>
  <c r="R390" i="2" s="1"/>
  <c r="R100" i="2"/>
  <c r="R167" i="2"/>
  <c r="R521" i="2"/>
  <c r="R520" i="2" s="1"/>
  <c r="R460" i="2"/>
  <c r="R117" i="2" s="1"/>
  <c r="R115" i="2" s="1"/>
  <c r="R373" i="2"/>
  <c r="R76" i="2"/>
  <c r="R357" i="2"/>
  <c r="R1014" i="2"/>
  <c r="R1016" i="2" s="1"/>
  <c r="R356" i="2"/>
  <c r="R75" i="2"/>
  <c r="AB504" i="2"/>
  <c r="P205" i="2"/>
  <c r="Y317" i="2"/>
  <c r="Y313" i="2" s="1"/>
  <c r="R330" i="2"/>
  <c r="R345" i="2" s="1"/>
  <c r="U331" i="2"/>
  <c r="U346" i="2" s="1"/>
  <c r="AA285" i="2"/>
  <c r="W332" i="2"/>
  <c r="R196" i="1"/>
  <c r="Y295" i="2"/>
  <c r="Y293" i="2" s="1"/>
  <c r="I134" i="20"/>
  <c r="I145" i="20"/>
  <c r="Q123" i="1"/>
  <c r="Q174" i="2"/>
  <c r="Q1082" i="2" s="1"/>
  <c r="R215" i="2"/>
  <c r="R201" i="2" s="1"/>
  <c r="Q126" i="2"/>
  <c r="R128" i="1"/>
  <c r="AB1073" i="2"/>
  <c r="I60" i="20"/>
  <c r="T56" i="20"/>
  <c r="T53" i="20"/>
  <c r="T52" i="20" s="1"/>
  <c r="R332" i="1"/>
  <c r="T23" i="20"/>
  <c r="AB1089" i="2"/>
  <c r="AF1089" i="2" s="1"/>
  <c r="T20" i="20"/>
  <c r="AB1088" i="2"/>
  <c r="R222" i="1"/>
  <c r="Q1085" i="2"/>
  <c r="AB1076" i="2"/>
  <c r="X21" i="11"/>
  <c r="R94" i="1"/>
  <c r="Q16" i="2"/>
  <c r="Q99" i="2"/>
  <c r="Y99" i="2"/>
  <c r="P215" i="2"/>
  <c r="Q84" i="2"/>
  <c r="Q83" i="2" s="1"/>
  <c r="R66" i="1"/>
  <c r="Q332" i="2"/>
  <c r="Q347" i="2" s="1"/>
  <c r="R270" i="1"/>
  <c r="Q499" i="2"/>
  <c r="Q495" i="2" s="1"/>
  <c r="Q421" i="2"/>
  <c r="Q420" i="2" s="1"/>
  <c r="Q414" i="2" s="1"/>
  <c r="Q415" i="2"/>
  <c r="Q397" i="2"/>
  <c r="Q396" i="2" s="1"/>
  <c r="Q100" i="2"/>
  <c r="Q857" i="2"/>
  <c r="I99" i="20"/>
  <c r="I98" i="20" s="1"/>
  <c r="I93" i="20"/>
  <c r="I92" i="20" s="1"/>
  <c r="Q767" i="2"/>
  <c r="M88" i="11" s="1"/>
  <c r="I87" i="20"/>
  <c r="I79" i="20"/>
  <c r="I78" i="20" s="1"/>
  <c r="Q772" i="2"/>
  <c r="M89" i="11" s="1"/>
  <c r="Q797" i="2"/>
  <c r="I74" i="20"/>
  <c r="I73" i="20" s="1"/>
  <c r="Q778" i="2"/>
  <c r="M90" i="11" s="1"/>
  <c r="Q315" i="2"/>
  <c r="Q460" i="2"/>
  <c r="Q456" i="2" s="1"/>
  <c r="Q445" i="2"/>
  <c r="Q380" i="2"/>
  <c r="Q379" i="2" s="1"/>
  <c r="Q373" i="2" s="1"/>
  <c r="Q364" i="2"/>
  <c r="Q363" i="2" s="1"/>
  <c r="Q75" i="2"/>
  <c r="Y192" i="2"/>
  <c r="Q193" i="2"/>
  <c r="U193" i="2"/>
  <c r="Q194" i="2"/>
  <c r="U194" i="2"/>
  <c r="Q195" i="2"/>
  <c r="U195" i="2"/>
  <c r="Q196" i="2"/>
  <c r="AB433" i="2"/>
  <c r="AB512" i="2"/>
  <c r="Y213" i="2"/>
  <c r="Y199" i="2" s="1"/>
  <c r="P214" i="2"/>
  <c r="X214" i="2"/>
  <c r="AB425" i="2"/>
  <c r="R728" i="2"/>
  <c r="Z728" i="2"/>
  <c r="Z729" i="2"/>
  <c r="V730" i="2"/>
  <c r="V1024" i="2" s="1"/>
  <c r="V1025" i="2" s="1"/>
  <c r="Q295" i="2"/>
  <c r="Q290" i="2" s="1"/>
  <c r="Q317" i="2"/>
  <c r="Q313" i="2" s="1"/>
  <c r="AA215" i="2"/>
  <c r="AA201" i="2" s="1"/>
  <c r="U295" i="2"/>
  <c r="U293" i="2" s="1"/>
  <c r="U317" i="2"/>
  <c r="U313" i="2" s="1"/>
  <c r="V332" i="2"/>
  <c r="AB391" i="2"/>
  <c r="H145" i="20"/>
  <c r="AD302" i="18"/>
  <c r="AE302" i="18"/>
  <c r="AD303" i="18"/>
  <c r="AE303" i="18"/>
  <c r="AD151" i="18"/>
  <c r="AD107" i="18"/>
  <c r="AC107" i="18"/>
  <c r="AE107" i="18" s="1"/>
  <c r="AB20" i="18"/>
  <c r="Z1007" i="18"/>
  <c r="AA1007" i="18"/>
  <c r="AC981" i="18"/>
  <c r="Z992" i="18"/>
  <c r="M978" i="18"/>
  <c r="Q978" i="18"/>
  <c r="U978" i="18"/>
  <c r="Y992" i="18"/>
  <c r="AE990" i="18"/>
  <c r="AE980" i="18" s="1"/>
  <c r="AD980" i="18"/>
  <c r="AA980" i="18"/>
  <c r="AA978" i="18" s="1"/>
  <c r="Y988" i="18"/>
  <c r="AB979" i="18"/>
  <c r="O978" i="18"/>
  <c r="S978" i="18"/>
  <c r="W978" i="18"/>
  <c r="P978" i="18"/>
  <c r="T978" i="18"/>
  <c r="X978" i="18"/>
  <c r="Y978" i="18"/>
  <c r="AD987" i="18"/>
  <c r="AE987" i="18" s="1"/>
  <c r="AE985" i="18" s="1"/>
  <c r="AB981" i="18"/>
  <c r="AB978" i="18" s="1"/>
  <c r="Z982" i="18"/>
  <c r="AB928" i="18"/>
  <c r="AB916" i="18" s="1"/>
  <c r="AA916" i="18"/>
  <c r="Y916" i="18"/>
  <c r="AD872" i="18"/>
  <c r="AE872" i="18" s="1"/>
  <c r="AC868" i="18"/>
  <c r="AA856" i="18"/>
  <c r="Y856" i="18"/>
  <c r="O856" i="18"/>
  <c r="S856" i="18"/>
  <c r="W856" i="18"/>
  <c r="Z857" i="18"/>
  <c r="AB857" i="18"/>
  <c r="AB856" i="18" s="1"/>
  <c r="AA788" i="18"/>
  <c r="Q826" i="18"/>
  <c r="N788" i="18"/>
  <c r="V788" i="18"/>
  <c r="R826" i="18"/>
  <c r="U788" i="18"/>
  <c r="AB849" i="18"/>
  <c r="M782" i="18"/>
  <c r="Q782" i="18"/>
  <c r="Z843" i="18"/>
  <c r="AC843" i="18"/>
  <c r="S782" i="18"/>
  <c r="W782" i="18"/>
  <c r="P826" i="18"/>
  <c r="T826" i="18"/>
  <c r="X826" i="18"/>
  <c r="U782" i="18"/>
  <c r="N777" i="18"/>
  <c r="V777" i="18"/>
  <c r="R777" i="18"/>
  <c r="P777" i="18"/>
  <c r="T777" i="18"/>
  <c r="M826" i="18"/>
  <c r="U826" i="18"/>
  <c r="AA826" i="18"/>
  <c r="T771" i="18"/>
  <c r="N771" i="18"/>
  <c r="V771" i="18"/>
  <c r="AB832" i="18"/>
  <c r="Y832" i="18"/>
  <c r="Y827" i="18"/>
  <c r="V766" i="18"/>
  <c r="W766" i="18"/>
  <c r="Z827" i="18"/>
  <c r="AA782" i="18"/>
  <c r="Y782" i="18"/>
  <c r="Y813" i="18"/>
  <c r="R782" i="18"/>
  <c r="P782" i="18"/>
  <c r="T782" i="18"/>
  <c r="N796" i="18"/>
  <c r="R796" i="18"/>
  <c r="V796" i="18"/>
  <c r="Z813" i="18"/>
  <c r="AA778" i="18"/>
  <c r="AA777" i="18" s="1"/>
  <c r="Y777" i="18"/>
  <c r="S777" i="18"/>
  <c r="W777" i="18"/>
  <c r="AA808" i="18"/>
  <c r="X777" i="18"/>
  <c r="X771" i="18"/>
  <c r="O796" i="18"/>
  <c r="S796" i="18"/>
  <c r="W796" i="18"/>
  <c r="AB802" i="18"/>
  <c r="S765" i="18"/>
  <c r="M771" i="18"/>
  <c r="Q771" i="18"/>
  <c r="AA771" i="18"/>
  <c r="Y772" i="18"/>
  <c r="Y771" i="18" s="1"/>
  <c r="Y802" i="18"/>
  <c r="AA796" i="18"/>
  <c r="O766" i="18"/>
  <c r="U766" i="18"/>
  <c r="M766" i="18"/>
  <c r="M765" i="18" s="1"/>
  <c r="AA766" i="18"/>
  <c r="N765" i="18"/>
  <c r="Y797" i="18"/>
  <c r="R766" i="18"/>
  <c r="P766" i="18"/>
  <c r="T766" i="18"/>
  <c r="T765" i="18" s="1"/>
  <c r="V765" i="18"/>
  <c r="Z797" i="18"/>
  <c r="AD689" i="18"/>
  <c r="AD685" i="18" s="1"/>
  <c r="O273" i="18"/>
  <c r="O295" i="18" s="1"/>
  <c r="AA685" i="18"/>
  <c r="V300" i="18"/>
  <c r="V273" i="18"/>
  <c r="V295" i="18" s="1"/>
  <c r="N273" i="18"/>
  <c r="N295" i="18" s="1"/>
  <c r="R659" i="18"/>
  <c r="R658" i="18" s="1"/>
  <c r="Z675" i="18"/>
  <c r="M659" i="18"/>
  <c r="M658" i="18" s="1"/>
  <c r="Q659" i="18"/>
  <c r="Q658" i="18" s="1"/>
  <c r="U659" i="18"/>
  <c r="U658" i="18" s="1"/>
  <c r="M273" i="18"/>
  <c r="M295" i="18" s="1"/>
  <c r="R273" i="18"/>
  <c r="R295" i="18" s="1"/>
  <c r="W273" i="18"/>
  <c r="W295" i="18" s="1"/>
  <c r="P300" i="18"/>
  <c r="P273" i="18"/>
  <c r="P295" i="18" s="1"/>
  <c r="T300" i="18"/>
  <c r="T273" i="18"/>
  <c r="T295" i="18" s="1"/>
  <c r="X300" i="18"/>
  <c r="X273" i="18"/>
  <c r="X295" i="18" s="1"/>
  <c r="AC678" i="18"/>
  <c r="AE678" i="18" s="1"/>
  <c r="AB659" i="18"/>
  <c r="AB658" i="18" s="1"/>
  <c r="AC666" i="18"/>
  <c r="AD668" i="18"/>
  <c r="AD665" i="18" s="1"/>
  <c r="AD669" i="18"/>
  <c r="AE667" i="18"/>
  <c r="AE669" i="18"/>
  <c r="P659" i="18"/>
  <c r="P658" i="18" s="1"/>
  <c r="T659" i="18"/>
  <c r="T658" i="18" s="1"/>
  <c r="X659" i="18"/>
  <c r="X658" i="18" s="1"/>
  <c r="Z659" i="18"/>
  <c r="Z658" i="18" s="1"/>
  <c r="Y665" i="18"/>
  <c r="AA665" i="18"/>
  <c r="AA659" i="18" s="1"/>
  <c r="V625" i="18"/>
  <c r="AD656" i="18"/>
  <c r="AD652" i="18" s="1"/>
  <c r="O278" i="18"/>
  <c r="O271" i="18"/>
  <c r="O261" i="18"/>
  <c r="S278" i="18"/>
  <c r="S271" i="18"/>
  <c r="S261" i="18"/>
  <c r="W278" i="18"/>
  <c r="W271" i="18"/>
  <c r="W261" i="18"/>
  <c r="Z265" i="18"/>
  <c r="P271" i="18"/>
  <c r="Y265" i="18"/>
  <c r="AC265" i="18" s="1"/>
  <c r="M271" i="18"/>
  <c r="Q278" i="18"/>
  <c r="Q271" i="18"/>
  <c r="U278" i="18"/>
  <c r="U271" i="18"/>
  <c r="T278" i="18"/>
  <c r="T271" i="18"/>
  <c r="P261" i="18"/>
  <c r="N278" i="18"/>
  <c r="N271" i="18"/>
  <c r="R278" i="18"/>
  <c r="R271" i="18"/>
  <c r="V278" i="18"/>
  <c r="V271" i="18"/>
  <c r="Y642" i="18"/>
  <c r="X278" i="18"/>
  <c r="X271" i="18"/>
  <c r="Q276" i="18"/>
  <c r="Q269" i="18"/>
  <c r="Q267" i="18" s="1"/>
  <c r="Q261" i="18"/>
  <c r="N276" i="18"/>
  <c r="N269" i="18"/>
  <c r="N267" i="18" s="1"/>
  <c r="N261" i="18"/>
  <c r="R276" i="18"/>
  <c r="R269" i="18"/>
  <c r="R267" i="18" s="1"/>
  <c r="R261" i="18"/>
  <c r="AB263" i="18"/>
  <c r="V269" i="18"/>
  <c r="V261" i="18"/>
  <c r="O276" i="18"/>
  <c r="O269" i="18"/>
  <c r="O267" i="18" s="1"/>
  <c r="S269" i="18"/>
  <c r="W276" i="18"/>
  <c r="W269" i="18"/>
  <c r="W267" i="18" s="1"/>
  <c r="P276" i="18"/>
  <c r="P269" i="18"/>
  <c r="X276" i="18"/>
  <c r="X269" i="18"/>
  <c r="Q626" i="18"/>
  <c r="Q625" i="18" s="1"/>
  <c r="AD633" i="18"/>
  <c r="M263" i="18"/>
  <c r="U263" i="18"/>
  <c r="AA263" i="18" s="1"/>
  <c r="AD263" i="18" s="1"/>
  <c r="R626" i="18"/>
  <c r="R625" i="18" s="1"/>
  <c r="Y632" i="18"/>
  <c r="AC634" i="18"/>
  <c r="AE634" i="18" s="1"/>
  <c r="AD636" i="18"/>
  <c r="T276" i="18"/>
  <c r="T269" i="18"/>
  <c r="T267" i="18" s="1"/>
  <c r="Z632" i="18"/>
  <c r="Z626" i="18" s="1"/>
  <c r="Z625" i="18" s="1"/>
  <c r="AC635" i="18"/>
  <c r="AE635" i="18" s="1"/>
  <c r="AC636" i="18"/>
  <c r="AE636" i="18" s="1"/>
  <c r="T198" i="18"/>
  <c r="N212" i="18"/>
  <c r="V212" i="18"/>
  <c r="AB212" i="18" s="1"/>
  <c r="X198" i="18"/>
  <c r="S198" i="18"/>
  <c r="Q212" i="18"/>
  <c r="Q198" i="18" s="1"/>
  <c r="N587" i="18"/>
  <c r="T587" i="18"/>
  <c r="T579" i="18" s="1"/>
  <c r="T534" i="18" s="1"/>
  <c r="X587" i="18"/>
  <c r="X579" i="18" s="1"/>
  <c r="X534" i="18" s="1"/>
  <c r="Q587" i="18"/>
  <c r="Q579" i="18" s="1"/>
  <c r="O198" i="18"/>
  <c r="AA558" i="18"/>
  <c r="AA212" i="18"/>
  <c r="AE559" i="18"/>
  <c r="AE560" i="18"/>
  <c r="U52" i="18"/>
  <c r="U198" i="18"/>
  <c r="S209" i="18"/>
  <c r="S195" i="18" s="1"/>
  <c r="U543" i="18"/>
  <c r="U535" i="18" s="1"/>
  <c r="U534" i="18" s="1"/>
  <c r="M556" i="18"/>
  <c r="M212" i="18" s="1"/>
  <c r="AA556" i="18"/>
  <c r="N198" i="18"/>
  <c r="R543" i="18"/>
  <c r="M198" i="18"/>
  <c r="R198" i="18"/>
  <c r="Q543" i="18"/>
  <c r="Q535" i="18" s="1"/>
  <c r="Z211" i="18"/>
  <c r="Y211" i="18"/>
  <c r="Z552" i="18"/>
  <c r="AE553" i="18"/>
  <c r="AD555" i="18"/>
  <c r="AB552" i="18"/>
  <c r="AE555" i="18"/>
  <c r="R209" i="18"/>
  <c r="R186" i="18" s="1"/>
  <c r="R187" i="18" s="1"/>
  <c r="W197" i="18"/>
  <c r="X197" i="18"/>
  <c r="M197" i="18"/>
  <c r="Q197" i="18"/>
  <c r="U197" i="18"/>
  <c r="AA211" i="18"/>
  <c r="T197" i="18"/>
  <c r="N197" i="18"/>
  <c r="R197" i="18"/>
  <c r="U209" i="18"/>
  <c r="U186" i="18" s="1"/>
  <c r="U220" i="18" s="1"/>
  <c r="U224" i="18" s="1"/>
  <c r="U225" i="18" s="1"/>
  <c r="N210" i="18"/>
  <c r="N543" i="18"/>
  <c r="N535" i="18" s="1"/>
  <c r="N196" i="18"/>
  <c r="AC547" i="18"/>
  <c r="AE547" i="18" s="1"/>
  <c r="AD549" i="18"/>
  <c r="AE549" i="18" s="1"/>
  <c r="AA741" i="18"/>
  <c r="AA740" i="18" s="1"/>
  <c r="AA742" i="18"/>
  <c r="AA743" i="18"/>
  <c r="Z544" i="18"/>
  <c r="AE548" i="18"/>
  <c r="Z741" i="18"/>
  <c r="Z742" i="18"/>
  <c r="Z743" i="18"/>
  <c r="AB743" i="18"/>
  <c r="S535" i="18"/>
  <c r="AA546" i="18"/>
  <c r="AD546" i="18" s="1"/>
  <c r="AD544" i="18" s="1"/>
  <c r="AB546" i="18"/>
  <c r="Y741" i="18"/>
  <c r="Y742" i="18"/>
  <c r="Y743" i="18"/>
  <c r="R195" i="18"/>
  <c r="W210" i="18"/>
  <c r="W209" i="18" s="1"/>
  <c r="W186" i="18" s="1"/>
  <c r="W187" i="18" s="1"/>
  <c r="O535" i="18"/>
  <c r="W535" i="18"/>
  <c r="R535" i="18"/>
  <c r="U195" i="18"/>
  <c r="M196" i="18"/>
  <c r="Q196" i="18"/>
  <c r="U196" i="18"/>
  <c r="M209" i="18"/>
  <c r="O210" i="18"/>
  <c r="O209" i="18" s="1"/>
  <c r="O186" i="18" s="1"/>
  <c r="O187" i="18" s="1"/>
  <c r="T210" i="18"/>
  <c r="T209" i="18" s="1"/>
  <c r="T186" i="18" s="1"/>
  <c r="T10" i="18" s="1"/>
  <c r="X210" i="18"/>
  <c r="X209" i="18" s="1"/>
  <c r="X186" i="18" s="1"/>
  <c r="X187" i="18" s="1"/>
  <c r="M188" i="18"/>
  <c r="Q188" i="18"/>
  <c r="U188" i="18"/>
  <c r="M189" i="18"/>
  <c r="Q189" i="18"/>
  <c r="U189" i="18"/>
  <c r="M190" i="18"/>
  <c r="Q190" i="18"/>
  <c r="U190" i="18"/>
  <c r="Q191" i="18"/>
  <c r="U191" i="18"/>
  <c r="M192" i="18"/>
  <c r="Q192" i="18"/>
  <c r="U192" i="18"/>
  <c r="M193" i="18"/>
  <c r="Q193" i="18"/>
  <c r="U193" i="18"/>
  <c r="M194" i="18"/>
  <c r="Q194" i="18"/>
  <c r="U194" i="18"/>
  <c r="M186" i="18"/>
  <c r="M220" i="18" s="1"/>
  <c r="M224" i="18" s="1"/>
  <c r="M225" i="18" s="1"/>
  <c r="AA202" i="18"/>
  <c r="AA203" i="18"/>
  <c r="AA204" i="18"/>
  <c r="AA205" i="18"/>
  <c r="AA206" i="18"/>
  <c r="AA207" i="18"/>
  <c r="AD207" i="18" s="1"/>
  <c r="AA208" i="18"/>
  <c r="Y536" i="18"/>
  <c r="Z536" i="18"/>
  <c r="AE541" i="18"/>
  <c r="AE542" i="18"/>
  <c r="N188" i="18"/>
  <c r="R188" i="18"/>
  <c r="N189" i="18"/>
  <c r="R189" i="18"/>
  <c r="V189" i="18"/>
  <c r="N190" i="18"/>
  <c r="R190" i="18"/>
  <c r="V190" i="18"/>
  <c r="N191" i="18"/>
  <c r="R191" i="18"/>
  <c r="N192" i="18"/>
  <c r="R192" i="18"/>
  <c r="N193" i="18"/>
  <c r="R193" i="18"/>
  <c r="V193" i="18"/>
  <c r="N194" i="18"/>
  <c r="R194" i="18"/>
  <c r="V194" i="18"/>
  <c r="S186" i="18"/>
  <c r="S187" i="18" s="1"/>
  <c r="Z202" i="18"/>
  <c r="Z203" i="18"/>
  <c r="Z204" i="18"/>
  <c r="Z205" i="18"/>
  <c r="Z206" i="18"/>
  <c r="Z207" i="18"/>
  <c r="Z208" i="18"/>
  <c r="AD537" i="18"/>
  <c r="AE537" i="18" s="1"/>
  <c r="AD538" i="18"/>
  <c r="AD540" i="18"/>
  <c r="AE540" i="18" s="1"/>
  <c r="AE533" i="18"/>
  <c r="Z164" i="18"/>
  <c r="Z166" i="18"/>
  <c r="Z197" i="18" s="1"/>
  <c r="Z167" i="18"/>
  <c r="Z169" i="18"/>
  <c r="Z170" i="18"/>
  <c r="AD532" i="18"/>
  <c r="AE532" i="18" s="1"/>
  <c r="Q503" i="18"/>
  <c r="U503" i="18"/>
  <c r="P503" i="18"/>
  <c r="T503" i="18"/>
  <c r="X503" i="18"/>
  <c r="AD521" i="18"/>
  <c r="AD522" i="18"/>
  <c r="AA158" i="18"/>
  <c r="AA162" i="18"/>
  <c r="Y520" i="18"/>
  <c r="AE523" i="18"/>
  <c r="AD525" i="18"/>
  <c r="AD526" i="18"/>
  <c r="Z158" i="18"/>
  <c r="Z159" i="18"/>
  <c r="Z162" i="18"/>
  <c r="Z163" i="18"/>
  <c r="N503" i="18"/>
  <c r="R503" i="18"/>
  <c r="V503" i="18"/>
  <c r="Z520" i="18"/>
  <c r="Z519" i="18" s="1"/>
  <c r="AC524" i="18"/>
  <c r="AC525" i="18"/>
  <c r="AC526" i="18"/>
  <c r="AE526" i="18" s="1"/>
  <c r="Z512" i="18"/>
  <c r="AB164" i="18"/>
  <c r="AB165" i="18"/>
  <c r="AB166" i="18"/>
  <c r="AD166" i="18" s="1"/>
  <c r="AB167" i="18"/>
  <c r="AB168" i="18"/>
  <c r="AB169" i="18"/>
  <c r="AD516" i="18"/>
  <c r="AE516" i="18" s="1"/>
  <c r="AA166" i="18"/>
  <c r="AA170" i="18"/>
  <c r="T187" i="18"/>
  <c r="S504" i="18"/>
  <c r="S503" i="18" s="1"/>
  <c r="W504" i="18"/>
  <c r="W503" i="18" s="1"/>
  <c r="AC513" i="18"/>
  <c r="Y512" i="18"/>
  <c r="Y504" i="18" s="1"/>
  <c r="AC515" i="18"/>
  <c r="AE515" i="18" s="1"/>
  <c r="Z505" i="18"/>
  <c r="Z504" i="18" s="1"/>
  <c r="Z503" i="18" s="1"/>
  <c r="AE509" i="18"/>
  <c r="AE510" i="18"/>
  <c r="AE511" i="18"/>
  <c r="Y160" i="18"/>
  <c r="AB157" i="18"/>
  <c r="AB160" i="18"/>
  <c r="AB161" i="18"/>
  <c r="AB192" i="18" s="1"/>
  <c r="AD508" i="18"/>
  <c r="AE508" i="18" s="1"/>
  <c r="W478" i="18"/>
  <c r="N141" i="18"/>
  <c r="Z483" i="18"/>
  <c r="Z482" i="18" s="1"/>
  <c r="O478" i="18"/>
  <c r="S478" i="18"/>
  <c r="N454" i="18"/>
  <c r="O140" i="18"/>
  <c r="S140" i="18"/>
  <c r="W140" i="18"/>
  <c r="AB140" i="18" s="1"/>
  <c r="AB136" i="18" s="1"/>
  <c r="Z479" i="18"/>
  <c r="Z140" i="18"/>
  <c r="N134" i="18"/>
  <c r="N148" i="18" s="1"/>
  <c r="N152" i="18" s="1"/>
  <c r="Y140" i="18"/>
  <c r="S454" i="18"/>
  <c r="O141" i="18"/>
  <c r="O134" i="18" s="1"/>
  <c r="O148" i="18" s="1"/>
  <c r="O455" i="18"/>
  <c r="O454" i="18" s="1"/>
  <c r="AA129" i="18"/>
  <c r="S52" i="18"/>
  <c r="O129" i="18"/>
  <c r="Y129" i="18" s="1"/>
  <c r="AC129" i="18" s="1"/>
  <c r="AE129" i="18" s="1"/>
  <c r="N725" i="18"/>
  <c r="W725" i="18"/>
  <c r="O735" i="18"/>
  <c r="P129" i="18"/>
  <c r="Z129" i="18" s="1"/>
  <c r="X129" i="18"/>
  <c r="AB129" i="18" s="1"/>
  <c r="AD129" i="18" s="1"/>
  <c r="P455" i="18"/>
  <c r="T455" i="18"/>
  <c r="O725" i="18"/>
  <c r="T725" i="18"/>
  <c r="X725" i="18"/>
  <c r="W459" i="18"/>
  <c r="V726" i="18"/>
  <c r="V52" i="18" s="1"/>
  <c r="V51" i="18" s="1"/>
  <c r="R455" i="18"/>
  <c r="R454" i="18" s="1"/>
  <c r="R141" i="18"/>
  <c r="R134" i="18" s="1"/>
  <c r="W455" i="18"/>
  <c r="W454" i="18" s="1"/>
  <c r="W141" i="18"/>
  <c r="S735" i="18"/>
  <c r="AA735" i="18"/>
  <c r="Y128" i="18"/>
  <c r="R128" i="18"/>
  <c r="W128" i="18"/>
  <c r="V459" i="18"/>
  <c r="Z736" i="18"/>
  <c r="Z737" i="18"/>
  <c r="Z738" i="18"/>
  <c r="R726" i="18"/>
  <c r="Z726" i="18" s="1"/>
  <c r="X455" i="18"/>
  <c r="Z128" i="18"/>
  <c r="AB128" i="18"/>
  <c r="AD128" i="18" s="1"/>
  <c r="S141" i="18"/>
  <c r="S134" i="18" s="1"/>
  <c r="S148" i="18" s="1"/>
  <c r="Y464" i="18"/>
  <c r="Y736" i="18"/>
  <c r="Y737" i="18"/>
  <c r="AC737" i="18" s="1"/>
  <c r="Y738" i="18"/>
  <c r="AC738" i="18" s="1"/>
  <c r="M126" i="18"/>
  <c r="M127" i="18" s="1"/>
  <c r="U126" i="18"/>
  <c r="U127" i="18" s="1"/>
  <c r="AB126" i="18"/>
  <c r="AB127" i="18" s="1"/>
  <c r="AE461" i="18"/>
  <c r="X134" i="18"/>
  <c r="X148" i="18" s="1"/>
  <c r="X152" i="18" s="1"/>
  <c r="X153" i="18" s="1"/>
  <c r="Q126" i="18"/>
  <c r="P134" i="18"/>
  <c r="P148" i="18" s="1"/>
  <c r="P149" i="18" s="1"/>
  <c r="AC140" i="18"/>
  <c r="AA140" i="18"/>
  <c r="AC457" i="18"/>
  <c r="Y456" i="18"/>
  <c r="T439" i="18"/>
  <c r="T114" i="18"/>
  <c r="T112" i="18"/>
  <c r="T135" i="18" s="1"/>
  <c r="T423" i="18"/>
  <c r="X423" i="18"/>
  <c r="P439" i="18"/>
  <c r="P423" i="18" s="1"/>
  <c r="M423" i="18"/>
  <c r="R124" i="18"/>
  <c r="R131" i="18" s="1"/>
  <c r="R119" i="18"/>
  <c r="O114" i="18"/>
  <c r="S114" i="18"/>
  <c r="W114" i="18"/>
  <c r="AA126" i="18"/>
  <c r="AD126" i="18" s="1"/>
  <c r="W127" i="18"/>
  <c r="V119" i="18"/>
  <c r="Z429" i="18"/>
  <c r="Z428" i="18" s="1"/>
  <c r="Z424" i="18" s="1"/>
  <c r="Z423" i="18" s="1"/>
  <c r="P137" i="18"/>
  <c r="P119" i="18"/>
  <c r="Z119" i="18" s="1"/>
  <c r="T137" i="18"/>
  <c r="T119" i="18"/>
  <c r="X137" i="18"/>
  <c r="X119" i="18"/>
  <c r="N124" i="18"/>
  <c r="N131" i="18" s="1"/>
  <c r="N119" i="18"/>
  <c r="P112" i="18"/>
  <c r="M114" i="18"/>
  <c r="U114" i="18"/>
  <c r="U119" i="18" s="1"/>
  <c r="Y126" i="18"/>
  <c r="P123" i="18"/>
  <c r="P118" i="18"/>
  <c r="M123" i="18"/>
  <c r="M118" i="18"/>
  <c r="Q123" i="18"/>
  <c r="Q118" i="18"/>
  <c r="Q117" i="18" s="1"/>
  <c r="U123" i="18"/>
  <c r="U118" i="18"/>
  <c r="AB113" i="18"/>
  <c r="X118" i="18"/>
  <c r="N123" i="18"/>
  <c r="N118" i="18"/>
  <c r="N117" i="18" s="1"/>
  <c r="R123" i="18"/>
  <c r="R118" i="18"/>
  <c r="R117" i="18" s="1"/>
  <c r="V123" i="18"/>
  <c r="V118" i="18"/>
  <c r="T123" i="18"/>
  <c r="T118" i="18"/>
  <c r="O136" i="18"/>
  <c r="O118" i="18"/>
  <c r="S136" i="18"/>
  <c r="S118" i="18"/>
  <c r="W136" i="18"/>
  <c r="W118" i="18"/>
  <c r="N87" i="18"/>
  <c r="R87" i="18"/>
  <c r="Z87" i="18" s="1"/>
  <c r="V87" i="18"/>
  <c r="AB87" i="18" s="1"/>
  <c r="AA726" i="18"/>
  <c r="AA725" i="18" s="1"/>
  <c r="AA87" i="18"/>
  <c r="M403" i="18"/>
  <c r="M397" i="18" s="1"/>
  <c r="Q403" i="18"/>
  <c r="Q397" i="18" s="1"/>
  <c r="U403" i="18"/>
  <c r="U397" i="18" s="1"/>
  <c r="AA403" i="18"/>
  <c r="AB412" i="18"/>
  <c r="AD412" i="18"/>
  <c r="Y403" i="18"/>
  <c r="Y397" i="18" s="1"/>
  <c r="P397" i="18"/>
  <c r="X397" i="18"/>
  <c r="N404" i="18"/>
  <c r="N403" i="18" s="1"/>
  <c r="R404" i="18"/>
  <c r="R403" i="18" s="1"/>
  <c r="V404" i="18"/>
  <c r="V403" i="18" s="1"/>
  <c r="AB404" i="18"/>
  <c r="AB403" i="18" s="1"/>
  <c r="M98" i="18"/>
  <c r="M92" i="18" s="1"/>
  <c r="M104" i="18" s="1"/>
  <c r="M108" i="18" s="1"/>
  <c r="Q98" i="18"/>
  <c r="Q92" i="18" s="1"/>
  <c r="Q104" i="18" s="1"/>
  <c r="Q108" i="18" s="1"/>
  <c r="U98" i="18"/>
  <c r="AD405" i="18"/>
  <c r="AD404" i="18" s="1"/>
  <c r="R397" i="18"/>
  <c r="O397" i="18"/>
  <c r="W397" i="18"/>
  <c r="AA397" i="18"/>
  <c r="AD407" i="18"/>
  <c r="Z405" i="18"/>
  <c r="Z404" i="18" s="1"/>
  <c r="Z403" i="18" s="1"/>
  <c r="AC407" i="18"/>
  <c r="AE407" i="18" s="1"/>
  <c r="N397" i="18"/>
  <c r="N97" i="18"/>
  <c r="R97" i="18"/>
  <c r="Z97" i="18" s="1"/>
  <c r="Z399" i="18"/>
  <c r="Z398" i="18" s="1"/>
  <c r="N81" i="18"/>
  <c r="N80" i="18" s="1"/>
  <c r="O97" i="18"/>
  <c r="Y97" i="18" s="1"/>
  <c r="AC97" i="18" s="1"/>
  <c r="S97" i="18"/>
  <c r="S94" i="18" s="1"/>
  <c r="V398" i="18"/>
  <c r="O81" i="18"/>
  <c r="O80" i="18" s="1"/>
  <c r="AD400" i="18"/>
  <c r="AD399" i="18" s="1"/>
  <c r="AD398" i="18" s="1"/>
  <c r="AA88" i="18"/>
  <c r="AB88" i="18"/>
  <c r="O51" i="18"/>
  <c r="W51" i="18"/>
  <c r="W379" i="18"/>
  <c r="W98" i="18" s="1"/>
  <c r="W83" i="18" s="1"/>
  <c r="W90" i="18" s="1"/>
  <c r="S379" i="18"/>
  <c r="S98" i="18" s="1"/>
  <c r="AA392" i="18"/>
  <c r="Y88" i="18"/>
  <c r="AC88" i="18" s="1"/>
  <c r="X379" i="18"/>
  <c r="X98" i="18" s="1"/>
  <c r="X92" i="18" s="1"/>
  <c r="X104" i="18" s="1"/>
  <c r="X108" i="18" s="1"/>
  <c r="T379" i="18"/>
  <c r="T98" i="18" s="1"/>
  <c r="T92" i="18" s="1"/>
  <c r="T104" i="18" s="1"/>
  <c r="Y52" i="18"/>
  <c r="Y87" i="18"/>
  <c r="AD390" i="18"/>
  <c r="AD388" i="18" s="1"/>
  <c r="AD391" i="18"/>
  <c r="AE391" i="18" s="1"/>
  <c r="M51" i="18"/>
  <c r="Q51" i="18"/>
  <c r="U51" i="18"/>
  <c r="AA52" i="18"/>
  <c r="O379" i="18"/>
  <c r="O98" i="18" s="1"/>
  <c r="O92" i="18" s="1"/>
  <c r="O104" i="18" s="1"/>
  <c r="O108" i="18" s="1"/>
  <c r="Z727" i="18"/>
  <c r="Z728" i="18"/>
  <c r="Z731" i="18"/>
  <c r="Z732" i="18"/>
  <c r="Z733" i="18"/>
  <c r="N51" i="18"/>
  <c r="P52" i="18"/>
  <c r="P379" i="18"/>
  <c r="P98" i="18" s="1"/>
  <c r="P92" i="18" s="1"/>
  <c r="P104" i="18" s="1"/>
  <c r="P108" i="18" s="1"/>
  <c r="N379" i="18"/>
  <c r="N98" i="18" s="1"/>
  <c r="N92" i="18" s="1"/>
  <c r="R379" i="18"/>
  <c r="R98" i="18" s="1"/>
  <c r="R92" i="18" s="1"/>
  <c r="V379" i="18"/>
  <c r="V98" i="18" s="1"/>
  <c r="AB98" i="18" s="1"/>
  <c r="Z379" i="18"/>
  <c r="AA388" i="18"/>
  <c r="Y726" i="18"/>
  <c r="Y727" i="18"/>
  <c r="AC727" i="18" s="1"/>
  <c r="Y728" i="18"/>
  <c r="Y731" i="18"/>
  <c r="Y732" i="18"/>
  <c r="AC732" i="18" s="1"/>
  <c r="Y733" i="18"/>
  <c r="AC733" i="18" s="1"/>
  <c r="M85" i="18"/>
  <c r="M86" i="18" s="1"/>
  <c r="Q85" i="18"/>
  <c r="Q86" i="18" s="1"/>
  <c r="U85" i="18"/>
  <c r="U86" i="18" s="1"/>
  <c r="AD385" i="18"/>
  <c r="AD384" i="18" s="1"/>
  <c r="U92" i="18"/>
  <c r="U104" i="18" s="1"/>
  <c r="W92" i="18"/>
  <c r="W104" i="18" s="1"/>
  <c r="W108" i="18" s="1"/>
  <c r="AA98" i="18"/>
  <c r="O85" i="18"/>
  <c r="O86" i="18" s="1"/>
  <c r="T85" i="18"/>
  <c r="T86" i="18" s="1"/>
  <c r="S373" i="18"/>
  <c r="S372" i="18" s="1"/>
  <c r="W373" i="18"/>
  <c r="W372" i="18" s="1"/>
  <c r="P373" i="18"/>
  <c r="P372" i="18" s="1"/>
  <c r="X373" i="18"/>
  <c r="X372" i="18" s="1"/>
  <c r="S85" i="18"/>
  <c r="S86" i="18" s="1"/>
  <c r="AC382" i="18"/>
  <c r="AE382" i="18" s="1"/>
  <c r="AE381" i="18" s="1"/>
  <c r="AD382" i="18"/>
  <c r="AD381" i="18" s="1"/>
  <c r="Z375" i="18"/>
  <c r="Z374" i="18" s="1"/>
  <c r="Z373" i="18" s="1"/>
  <c r="W81" i="18"/>
  <c r="AB81" i="18" s="1"/>
  <c r="AD376" i="18"/>
  <c r="AD375" i="18" s="1"/>
  <c r="AD374" i="18" s="1"/>
  <c r="M373" i="18"/>
  <c r="M372" i="18" s="1"/>
  <c r="Q373" i="18"/>
  <c r="Q372" i="18" s="1"/>
  <c r="U373" i="18"/>
  <c r="U372" i="18" s="1"/>
  <c r="O10" i="18"/>
  <c r="O17" i="18" s="1"/>
  <c r="S81" i="18"/>
  <c r="S80" i="18" s="1"/>
  <c r="AC377" i="18"/>
  <c r="AE377" i="18" s="1"/>
  <c r="AD368" i="18"/>
  <c r="AD367" i="18" s="1"/>
  <c r="Q356" i="18"/>
  <c r="R356" i="18"/>
  <c r="R339" i="18" s="1"/>
  <c r="P363" i="18"/>
  <c r="P362" i="18" s="1"/>
  <c r="P73" i="18" s="1"/>
  <c r="T363" i="18"/>
  <c r="T362" i="18" s="1"/>
  <c r="T73" i="18" s="1"/>
  <c r="X363" i="18"/>
  <c r="X362" i="18" s="1"/>
  <c r="X73" i="18" s="1"/>
  <c r="M363" i="18"/>
  <c r="M362" i="18" s="1"/>
  <c r="M73" i="18" s="1"/>
  <c r="M77" i="18" s="1"/>
  <c r="Q363" i="18"/>
  <c r="Q362" i="18" s="1"/>
  <c r="Q73" i="18" s="1"/>
  <c r="U363" i="18"/>
  <c r="U362" i="18" s="1"/>
  <c r="U73" i="18" s="1"/>
  <c r="AD363" i="18"/>
  <c r="AD362" i="18" s="1"/>
  <c r="Z367" i="18"/>
  <c r="Z363" i="18" s="1"/>
  <c r="Z362" i="18" s="1"/>
  <c r="Z356" i="18" s="1"/>
  <c r="N356" i="18"/>
  <c r="V356" i="18"/>
  <c r="O356" i="18"/>
  <c r="S356" i="18"/>
  <c r="W356" i="18"/>
  <c r="AA364" i="18"/>
  <c r="AA363" i="18" s="1"/>
  <c r="AA362" i="18" s="1"/>
  <c r="AA356" i="18" s="1"/>
  <c r="U356" i="18"/>
  <c r="U72" i="18"/>
  <c r="M72" i="18"/>
  <c r="Y72" i="18" s="1"/>
  <c r="Q81" i="18"/>
  <c r="Q80" i="18" s="1"/>
  <c r="U81" i="18"/>
  <c r="U80" i="18" s="1"/>
  <c r="P356" i="18"/>
  <c r="P339" i="18" s="1"/>
  <c r="T356" i="18"/>
  <c r="W85" i="18"/>
  <c r="W86" i="18" s="1"/>
  <c r="W73" i="18"/>
  <c r="Z351" i="18"/>
  <c r="W340" i="18"/>
  <c r="O73" i="18"/>
  <c r="O95" i="18" s="1"/>
  <c r="N85" i="18"/>
  <c r="N73" i="18"/>
  <c r="N83" i="18" s="1"/>
  <c r="N90" i="18" s="1"/>
  <c r="R85" i="18"/>
  <c r="R73" i="18"/>
  <c r="V85" i="18"/>
  <c r="V73" i="18"/>
  <c r="V71" i="18" s="1"/>
  <c r="T95" i="18"/>
  <c r="T77" i="18"/>
  <c r="Q95" i="18"/>
  <c r="Q77" i="18"/>
  <c r="U95" i="18"/>
  <c r="U77" i="18"/>
  <c r="N340" i="18"/>
  <c r="Q83" i="18"/>
  <c r="Q90" i="18" s="1"/>
  <c r="V340" i="18"/>
  <c r="P77" i="18"/>
  <c r="X77" i="18"/>
  <c r="O77" i="18"/>
  <c r="S73" i="18"/>
  <c r="S83" i="18" s="1"/>
  <c r="U83" i="18"/>
  <c r="U90" i="18" s="1"/>
  <c r="R340" i="18"/>
  <c r="AA348" i="18"/>
  <c r="AA347" i="18" s="1"/>
  <c r="AA346" i="18" s="1"/>
  <c r="AA340" i="18" s="1"/>
  <c r="P94" i="18"/>
  <c r="P76" i="18"/>
  <c r="U94" i="18"/>
  <c r="U76" i="18"/>
  <c r="N94" i="18"/>
  <c r="N76" i="18"/>
  <c r="R94" i="18"/>
  <c r="R76" i="18"/>
  <c r="V76" i="18"/>
  <c r="Z81" i="18"/>
  <c r="Q341" i="18"/>
  <c r="Q72" i="18" s="1"/>
  <c r="AC344" i="18"/>
  <c r="O94" i="18"/>
  <c r="O76" i="18"/>
  <c r="S76" i="18"/>
  <c r="W94" i="18"/>
  <c r="W76" i="18"/>
  <c r="M81" i="18"/>
  <c r="P340" i="18"/>
  <c r="P1003" i="18" s="1"/>
  <c r="P1005" i="18" s="1"/>
  <c r="T340" i="18"/>
  <c r="X340" i="18"/>
  <c r="U71" i="18"/>
  <c r="T94" i="18"/>
  <c r="T76" i="18"/>
  <c r="X94" i="18"/>
  <c r="X76" i="18"/>
  <c r="P71" i="18"/>
  <c r="P8" i="18" s="1"/>
  <c r="P13" i="18" s="1"/>
  <c r="T71" i="18"/>
  <c r="T8" i="18" s="1"/>
  <c r="X71" i="18"/>
  <c r="X8" i="18" s="1"/>
  <c r="M340" i="18"/>
  <c r="Q340" i="18"/>
  <c r="Q1003" i="18" s="1"/>
  <c r="Q1005" i="18" s="1"/>
  <c r="U340" i="18"/>
  <c r="AD286" i="18"/>
  <c r="AD287" i="18"/>
  <c r="AD288" i="18"/>
  <c r="AE287" i="18"/>
  <c r="AE288" i="18"/>
  <c r="AD268" i="18"/>
  <c r="AD270" i="18"/>
  <c r="AD272" i="18"/>
  <c r="AE270" i="18"/>
  <c r="AE272" i="18"/>
  <c r="AD223" i="18"/>
  <c r="AA20" i="18"/>
  <c r="AA61" i="18" s="1"/>
  <c r="AA65" i="18" s="1"/>
  <c r="AD222" i="18"/>
  <c r="AE222" i="18" s="1"/>
  <c r="AE218" i="18"/>
  <c r="AE219" i="18"/>
  <c r="Z179" i="18"/>
  <c r="AD180" i="18"/>
  <c r="AD181" i="18"/>
  <c r="AD182" i="18"/>
  <c r="AE182" i="18" s="1"/>
  <c r="AD183" i="18"/>
  <c r="AD184" i="18"/>
  <c r="AD185" i="18"/>
  <c r="Y179" i="18"/>
  <c r="AC179" i="18" s="1"/>
  <c r="AC180" i="18"/>
  <c r="AC181" i="18"/>
  <c r="AC182" i="18"/>
  <c r="AC183" i="18"/>
  <c r="AE183" i="18" s="1"/>
  <c r="AC184" i="18"/>
  <c r="AC185" i="18"/>
  <c r="AA172" i="18"/>
  <c r="AA171" i="18" s="1"/>
  <c r="Z172" i="18"/>
  <c r="Z171" i="18" s="1"/>
  <c r="Y172" i="18"/>
  <c r="AC173" i="18"/>
  <c r="AC174" i="18"/>
  <c r="AC175" i="18"/>
  <c r="AC176" i="18"/>
  <c r="AC177" i="18"/>
  <c r="AC178" i="18"/>
  <c r="AA19" i="18"/>
  <c r="AA56" i="18" s="1"/>
  <c r="AA60" i="18" s="1"/>
  <c r="AC150" i="18"/>
  <c r="AB16" i="18"/>
  <c r="AD145" i="18"/>
  <c r="AD144" i="18" s="1"/>
  <c r="AD146" i="18"/>
  <c r="AD147" i="18"/>
  <c r="Y15" i="18"/>
  <c r="Y16" i="18"/>
  <c r="R148" i="18"/>
  <c r="R152" i="18" s="1"/>
  <c r="AC145" i="18"/>
  <c r="AC146" i="18"/>
  <c r="AC147" i="18"/>
  <c r="AD120" i="18"/>
  <c r="AD121" i="18"/>
  <c r="AE121" i="18" s="1"/>
  <c r="AE120" i="18"/>
  <c r="AE106" i="18"/>
  <c r="Z14" i="18"/>
  <c r="AB14" i="18"/>
  <c r="AE102" i="18"/>
  <c r="AE103" i="18"/>
  <c r="AA15" i="18"/>
  <c r="AA16" i="18"/>
  <c r="P12" i="18"/>
  <c r="T12" i="18"/>
  <c r="X12" i="18"/>
  <c r="Z16" i="18"/>
  <c r="Y100" i="18"/>
  <c r="AD101" i="18"/>
  <c r="AD84" i="18"/>
  <c r="AD43" i="18"/>
  <c r="AD42" i="18" s="1"/>
  <c r="AD45" i="18"/>
  <c r="Y42" i="18"/>
  <c r="AC44" i="18"/>
  <c r="AE44" i="18" s="1"/>
  <c r="Z42" i="18"/>
  <c r="AC45" i="18"/>
  <c r="AE45" i="18" s="1"/>
  <c r="AC46" i="18"/>
  <c r="AE46" i="18" s="1"/>
  <c r="AC47" i="18"/>
  <c r="AE47" i="18" s="1"/>
  <c r="AC48" i="18"/>
  <c r="AE48" i="18" s="1"/>
  <c r="AD38" i="18"/>
  <c r="AE40" i="18"/>
  <c r="AB38" i="18"/>
  <c r="Z38" i="18"/>
  <c r="AD34" i="18"/>
  <c r="Y34" i="18"/>
  <c r="AC36" i="18"/>
  <c r="AE36" i="18" s="1"/>
  <c r="Z23" i="18"/>
  <c r="AA23" i="18"/>
  <c r="AD23" i="18" s="1"/>
  <c r="P778" i="2"/>
  <c r="L90" i="11" s="1"/>
  <c r="P783" i="2"/>
  <c r="L91" i="11" s="1"/>
  <c r="P767" i="2"/>
  <c r="L88" i="11" s="1"/>
  <c r="P797" i="2"/>
  <c r="H74" i="20"/>
  <c r="H73" i="20" s="1"/>
  <c r="P772" i="2"/>
  <c r="R99" i="2"/>
  <c r="V99" i="2"/>
  <c r="Y131" i="2"/>
  <c r="U332" i="2"/>
  <c r="Q131" i="2"/>
  <c r="P132" i="2"/>
  <c r="AB132" i="2" s="1"/>
  <c r="W331" i="2"/>
  <c r="W346" i="2" s="1"/>
  <c r="Q698" i="2"/>
  <c r="Q697" i="2" s="1"/>
  <c r="Z285" i="2"/>
  <c r="Z292" i="2" s="1"/>
  <c r="AA331" i="2"/>
  <c r="AA346" i="2" s="1"/>
  <c r="Q560" i="2"/>
  <c r="Q552" i="2" s="1"/>
  <c r="P316" i="2"/>
  <c r="AB316" i="2" s="1"/>
  <c r="AF316" i="2" s="1"/>
  <c r="AH316" i="2" s="1"/>
  <c r="Z330" i="2"/>
  <c r="Z345" i="2" s="1"/>
  <c r="P100" i="2"/>
  <c r="P90" i="2"/>
  <c r="W476" i="2"/>
  <c r="W472" i="2" s="1"/>
  <c r="AA214" i="2"/>
  <c r="W214" i="2"/>
  <c r="R656" i="2"/>
  <c r="R655" i="2" s="1"/>
  <c r="Q285" i="2"/>
  <c r="Q284" i="2" s="1"/>
  <c r="V330" i="2"/>
  <c r="V345" i="2" s="1"/>
  <c r="S332" i="2"/>
  <c r="AA332" i="2"/>
  <c r="P116" i="2"/>
  <c r="AB116" i="2" s="1"/>
  <c r="X215" i="2"/>
  <c r="Y331" i="2"/>
  <c r="Y346" i="2" s="1"/>
  <c r="Q141" i="2"/>
  <c r="Y141" i="2"/>
  <c r="S12" i="2"/>
  <c r="O10" i="11" s="1"/>
  <c r="U285" i="2"/>
  <c r="U284" i="2" s="1"/>
  <c r="P314" i="2"/>
  <c r="AB314" i="2" s="1"/>
  <c r="Q331" i="2"/>
  <c r="Q346" i="2" s="1"/>
  <c r="P143" i="2"/>
  <c r="P131" i="2"/>
  <c r="T476" i="2"/>
  <c r="T472" i="2" s="1"/>
  <c r="X131" i="2"/>
  <c r="AA217" i="2"/>
  <c r="AA203" i="2" s="1"/>
  <c r="W217" i="2"/>
  <c r="W203" i="2" s="1"/>
  <c r="S643" i="2"/>
  <c r="S642" i="2" s="1"/>
  <c r="H58" i="20"/>
  <c r="Q128" i="1"/>
  <c r="H52" i="20"/>
  <c r="H28" i="20"/>
  <c r="H22" i="20"/>
  <c r="Q222" i="1"/>
  <c r="H16" i="20"/>
  <c r="P59" i="2"/>
  <c r="P63" i="2" s="1"/>
  <c r="Q28" i="1" s="1"/>
  <c r="Q94" i="1"/>
  <c r="H10" i="20"/>
  <c r="T131" i="2"/>
  <c r="V295" i="2"/>
  <c r="V306" i="2" s="1"/>
  <c r="R317" i="2"/>
  <c r="R313" i="2" s="1"/>
  <c r="Z317" i="2"/>
  <c r="Z313" i="2" s="1"/>
  <c r="Q330" i="2"/>
  <c r="Q326" i="2" s="1"/>
  <c r="Y330" i="2"/>
  <c r="Y326" i="2" s="1"/>
  <c r="R332" i="2"/>
  <c r="R328" i="2" s="1"/>
  <c r="U131" i="2"/>
  <c r="AA604" i="2"/>
  <c r="AA596" i="2" s="1"/>
  <c r="W643" i="2"/>
  <c r="W642" i="2" s="1"/>
  <c r="V656" i="2"/>
  <c r="V655" i="2" s="1"/>
  <c r="U698" i="2"/>
  <c r="U697" i="2" s="1"/>
  <c r="X730" i="2"/>
  <c r="X1024" i="2" s="1"/>
  <c r="X1025" i="2" s="1"/>
  <c r="Z217" i="2"/>
  <c r="Z203" i="2" s="1"/>
  <c r="T191" i="2"/>
  <c r="P193" i="2"/>
  <c r="T193" i="2"/>
  <c r="X193" i="2"/>
  <c r="AB163" i="2"/>
  <c r="T194" i="2"/>
  <c r="X194" i="2"/>
  <c r="P195" i="2"/>
  <c r="T195" i="2"/>
  <c r="X195" i="2"/>
  <c r="P196" i="2"/>
  <c r="T196" i="2"/>
  <c r="X196" i="2"/>
  <c r="P197" i="2"/>
  <c r="T197" i="2"/>
  <c r="X197" i="2"/>
  <c r="AE173" i="2"/>
  <c r="AE204" i="2" s="1"/>
  <c r="W285" i="2"/>
  <c r="W284" i="2" s="1"/>
  <c r="Z332" i="2"/>
  <c r="Z347" i="2" s="1"/>
  <c r="V131" i="2"/>
  <c r="S476" i="2"/>
  <c r="S472" i="2" s="1"/>
  <c r="V520" i="2"/>
  <c r="R216" i="2"/>
  <c r="U214" i="2"/>
  <c r="U200" i="2" s="1"/>
  <c r="Z656" i="2"/>
  <c r="Z655" i="2" s="1"/>
  <c r="AB714" i="2"/>
  <c r="AB422" i="2"/>
  <c r="P118" i="2"/>
  <c r="AB118" i="2" s="1"/>
  <c r="S285" i="2"/>
  <c r="S284" i="2" s="1"/>
  <c r="W12" i="2"/>
  <c r="S10" i="11" s="1"/>
  <c r="R295" i="2"/>
  <c r="R306" i="2" s="1"/>
  <c r="Z295" i="2"/>
  <c r="Z290" i="2" s="1"/>
  <c r="V317" i="2"/>
  <c r="V313" i="2" s="1"/>
  <c r="U330" i="2"/>
  <c r="U345" i="2" s="1"/>
  <c r="U213" i="2"/>
  <c r="U199" i="2" s="1"/>
  <c r="Z214" i="2"/>
  <c r="U216" i="2"/>
  <c r="U202" i="2" s="1"/>
  <c r="Q643" i="2"/>
  <c r="Q642" i="2" s="1"/>
  <c r="W730" i="2"/>
  <c r="W1024" i="2" s="1"/>
  <c r="W1025" i="2" s="1"/>
  <c r="AA730" i="2"/>
  <c r="AA1024" i="2" s="1"/>
  <c r="AA1025" i="2" s="1"/>
  <c r="Q50" i="1"/>
  <c r="P364" i="2"/>
  <c r="AB157" i="1"/>
  <c r="AB155" i="1" s="1"/>
  <c r="AB168" i="1" s="1"/>
  <c r="AB171" i="1" s="1"/>
  <c r="AA295" i="2"/>
  <c r="AA293" i="2" s="1"/>
  <c r="AA656" i="2"/>
  <c r="W215" i="2"/>
  <c r="W201" i="2" s="1"/>
  <c r="T115" i="1"/>
  <c r="T113" i="1" s="1"/>
  <c r="S330" i="2"/>
  <c r="S326" i="2" s="1"/>
  <c r="AB115" i="1"/>
  <c r="AB113" i="1" s="1"/>
  <c r="AA330" i="2"/>
  <c r="AA345" i="2" s="1"/>
  <c r="S116" i="1"/>
  <c r="S113" i="1" s="1"/>
  <c r="S137" i="1" s="1"/>
  <c r="S140" i="1" s="1"/>
  <c r="R331" i="2"/>
  <c r="R346" i="2" s="1"/>
  <c r="AA116" i="1"/>
  <c r="AA113" i="1" s="1"/>
  <c r="AA137" i="1" s="1"/>
  <c r="AA140" i="1" s="1"/>
  <c r="Z331" i="2"/>
  <c r="Z346" i="2" s="1"/>
  <c r="AA12" i="2"/>
  <c r="W10" i="11" s="1"/>
  <c r="Y216" i="2"/>
  <c r="Y202" i="2" s="1"/>
  <c r="R731" i="2"/>
  <c r="R727" i="2"/>
  <c r="R55" i="2" s="1"/>
  <c r="V731" i="2"/>
  <c r="V727" i="2"/>
  <c r="V55" i="2" s="1"/>
  <c r="V54" i="2" s="1"/>
  <c r="Z727" i="2"/>
  <c r="Z55" i="2" s="1"/>
  <c r="Z731" i="2"/>
  <c r="Y727" i="2"/>
  <c r="Y55" i="2" s="1"/>
  <c r="Y54" i="2" s="1"/>
  <c r="T157" i="1"/>
  <c r="T155" i="1" s="1"/>
  <c r="T168" i="1" s="1"/>
  <c r="T171" i="1" s="1"/>
  <c r="S295" i="2"/>
  <c r="S656" i="2"/>
  <c r="X157" i="1"/>
  <c r="X155" i="1" s="1"/>
  <c r="X168" i="1" s="1"/>
  <c r="X171" i="1" s="1"/>
  <c r="W295" i="2"/>
  <c r="W656" i="2"/>
  <c r="W655" i="2" s="1"/>
  <c r="T107" i="1"/>
  <c r="S317" i="2"/>
  <c r="S313" i="2" s="1"/>
  <c r="X107" i="1"/>
  <c r="W317" i="2"/>
  <c r="W313" i="2" s="1"/>
  <c r="AB107" i="1"/>
  <c r="AA317" i="2"/>
  <c r="AA313" i="2" s="1"/>
  <c r="P315" i="2"/>
  <c r="AB315" i="2" s="1"/>
  <c r="AF315" i="2" s="1"/>
  <c r="Z579" i="2"/>
  <c r="Z216" i="2" s="1"/>
  <c r="AE581" i="2"/>
  <c r="AE579" i="2" s="1"/>
  <c r="X115" i="1"/>
  <c r="X113" i="1" s="1"/>
  <c r="W330" i="2"/>
  <c r="W345" i="2" s="1"/>
  <c r="W116" i="1"/>
  <c r="W113" i="1" s="1"/>
  <c r="W137" i="1" s="1"/>
  <c r="W140" i="1" s="1"/>
  <c r="V698" i="2"/>
  <c r="V697" i="2" s="1"/>
  <c r="AB175" i="2"/>
  <c r="P174" i="2"/>
  <c r="P1082" i="2" s="1"/>
  <c r="AE210" i="2"/>
  <c r="V331" i="2"/>
  <c r="V346" i="2" s="1"/>
  <c r="U132" i="2"/>
  <c r="U476" i="2"/>
  <c r="T520" i="2"/>
  <c r="W216" i="2"/>
  <c r="AD19" i="2"/>
  <c r="AD1102" i="2" s="1"/>
  <c r="R193" i="2"/>
  <c r="Z193" i="2"/>
  <c r="Z197" i="2"/>
  <c r="S331" i="2"/>
  <c r="S346" i="2" s="1"/>
  <c r="P213" i="2"/>
  <c r="X213" i="2"/>
  <c r="X199" i="2" s="1"/>
  <c r="R214" i="2"/>
  <c r="Y217" i="2"/>
  <c r="Y203" i="2" s="1"/>
  <c r="P218" i="2"/>
  <c r="AB218" i="2" s="1"/>
  <c r="AF218" i="2" s="1"/>
  <c r="AH218" i="2" s="1"/>
  <c r="T656" i="2"/>
  <c r="X656" i="2"/>
  <c r="T728" i="2"/>
  <c r="X728" i="2"/>
  <c r="P729" i="2"/>
  <c r="X729" i="2"/>
  <c r="AC743" i="2"/>
  <c r="Y214" i="2"/>
  <c r="V193" i="2"/>
  <c r="P286" i="2"/>
  <c r="AE90" i="2"/>
  <c r="AE91" i="2"/>
  <c r="W159" i="2"/>
  <c r="Y285" i="2"/>
  <c r="P294" i="2"/>
  <c r="P305" i="2" s="1"/>
  <c r="P295" i="2"/>
  <c r="P306" i="2" s="1"/>
  <c r="T295" i="2"/>
  <c r="T306" i="2" s="1"/>
  <c r="X295" i="2"/>
  <c r="X306" i="2" s="1"/>
  <c r="T317" i="2"/>
  <c r="T313" i="2" s="1"/>
  <c r="X317" i="2"/>
  <c r="X313" i="2" s="1"/>
  <c r="T330" i="2"/>
  <c r="X330" i="2"/>
  <c r="Y332" i="2"/>
  <c r="Q66" i="1"/>
  <c r="P460" i="2"/>
  <c r="P456" i="2" s="1"/>
  <c r="P521" i="2"/>
  <c r="P520" i="2" s="1"/>
  <c r="R217" i="2"/>
  <c r="R203" i="2" s="1"/>
  <c r="V217" i="2"/>
  <c r="V203" i="2" s="1"/>
  <c r="U643" i="2"/>
  <c r="U642" i="2" s="1"/>
  <c r="Q656" i="2"/>
  <c r="Q655" i="2" s="1"/>
  <c r="U656" i="2"/>
  <c r="U655" i="2" s="1"/>
  <c r="Y656" i="2"/>
  <c r="Y655" i="2" s="1"/>
  <c r="Y698" i="2"/>
  <c r="Y697" i="2" s="1"/>
  <c r="Q729" i="2"/>
  <c r="U729" i="2"/>
  <c r="AC739" i="2"/>
  <c r="P330" i="2"/>
  <c r="P345" i="2" s="1"/>
  <c r="Q270" i="1"/>
  <c r="P499" i="2"/>
  <c r="P476" i="2"/>
  <c r="P317" i="2"/>
  <c r="P671" i="2"/>
  <c r="P670" i="2" s="1"/>
  <c r="AB381" i="2"/>
  <c r="AB380" i="2" s="1"/>
  <c r="AB379" i="2" s="1"/>
  <c r="AB375" i="2"/>
  <c r="P84" i="2"/>
  <c r="P83" i="2" s="1"/>
  <c r="R604" i="2"/>
  <c r="R596" i="2" s="1"/>
  <c r="S604" i="2"/>
  <c r="S596" i="2" s="1"/>
  <c r="P16" i="2"/>
  <c r="T16" i="2"/>
  <c r="X16" i="2"/>
  <c r="AD207" i="2"/>
  <c r="P397" i="2"/>
  <c r="P396" i="2" s="1"/>
  <c r="P390" i="2" s="1"/>
  <c r="U217" i="2"/>
  <c r="P75" i="2"/>
  <c r="AB75" i="2" s="1"/>
  <c r="AC643" i="2"/>
  <c r="AC642" i="2" s="1"/>
  <c r="O30" i="1"/>
  <c r="O32" i="1"/>
  <c r="O25" i="1"/>
  <c r="T28" i="20"/>
  <c r="T34" i="20"/>
  <c r="T40" i="20"/>
  <c r="T46" i="20"/>
  <c r="T58" i="20"/>
  <c r="J147" i="20"/>
  <c r="J64" i="20"/>
  <c r="N147" i="20"/>
  <c r="N64" i="20"/>
  <c r="R147" i="20"/>
  <c r="R64" i="20"/>
  <c r="X74" i="20"/>
  <c r="X73" i="20" s="1"/>
  <c r="W73" i="20"/>
  <c r="U81" i="20"/>
  <c r="W109" i="20"/>
  <c r="X110" i="20"/>
  <c r="W107" i="20"/>
  <c r="W106" i="20" s="1"/>
  <c r="W123" i="20"/>
  <c r="X124" i="20"/>
  <c r="W121" i="20"/>
  <c r="W120" i="20" s="1"/>
  <c r="X127" i="20"/>
  <c r="X126" i="20" s="1"/>
  <c r="W126" i="20"/>
  <c r="U7" i="20"/>
  <c r="T19" i="20"/>
  <c r="W67" i="20"/>
  <c r="W65" i="20"/>
  <c r="X68" i="20"/>
  <c r="X71" i="20"/>
  <c r="X70" i="20" s="1"/>
  <c r="W70" i="20"/>
  <c r="X88" i="20"/>
  <c r="X87" i="20" s="1"/>
  <c r="W87" i="20"/>
  <c r="U95" i="20"/>
  <c r="W137" i="20"/>
  <c r="X138" i="20"/>
  <c r="W135" i="20"/>
  <c r="W134" i="20" s="1"/>
  <c r="T31" i="20"/>
  <c r="T43" i="20"/>
  <c r="T55" i="20"/>
  <c r="W81" i="20"/>
  <c r="X82" i="20"/>
  <c r="W79" i="20"/>
  <c r="W78" i="20" s="1"/>
  <c r="X85" i="20"/>
  <c r="X84" i="20" s="1"/>
  <c r="W84" i="20"/>
  <c r="U109" i="20"/>
  <c r="X116" i="20"/>
  <c r="X115" i="20" s="1"/>
  <c r="W115" i="20"/>
  <c r="U123" i="20"/>
  <c r="T10" i="20"/>
  <c r="T16" i="20"/>
  <c r="T22" i="20"/>
  <c r="U67" i="20"/>
  <c r="W95" i="20"/>
  <c r="X96" i="20"/>
  <c r="X99" i="20"/>
  <c r="X98" i="20" s="1"/>
  <c r="W98" i="20"/>
  <c r="X113" i="20"/>
  <c r="X112" i="20" s="1"/>
  <c r="W112" i="20"/>
  <c r="X130" i="20"/>
  <c r="X129" i="20" s="1"/>
  <c r="W129" i="20"/>
  <c r="U135" i="20"/>
  <c r="U134" i="20" s="1"/>
  <c r="U137" i="20"/>
  <c r="X144" i="20"/>
  <c r="X143" i="20" s="1"/>
  <c r="W143" i="20"/>
  <c r="V14" i="20"/>
  <c r="V13" i="20" s="1"/>
  <c r="V8" i="20"/>
  <c r="W11" i="20"/>
  <c r="W10" i="20" s="1"/>
  <c r="T14" i="20"/>
  <c r="V20" i="20"/>
  <c r="V19" i="20" s="1"/>
  <c r="W23" i="20"/>
  <c r="W22" i="20" s="1"/>
  <c r="T26" i="20"/>
  <c r="U29" i="20"/>
  <c r="U28" i="20" s="1"/>
  <c r="V32" i="20"/>
  <c r="V31" i="20" s="1"/>
  <c r="V44" i="20"/>
  <c r="V43" i="20" s="1"/>
  <c r="T50" i="20"/>
  <c r="U53" i="20"/>
  <c r="U52" i="20" s="1"/>
  <c r="J60" i="20"/>
  <c r="R60" i="20"/>
  <c r="V74" i="20"/>
  <c r="V73" i="20" s="1"/>
  <c r="T82" i="20"/>
  <c r="U85" i="20"/>
  <c r="U84" i="20" s="1"/>
  <c r="V102" i="20"/>
  <c r="V101" i="20" s="1"/>
  <c r="U127" i="20"/>
  <c r="U126" i="20" s="1"/>
  <c r="J143" i="20"/>
  <c r="T144" i="20"/>
  <c r="T143" i="20" s="1"/>
  <c r="O147" i="20"/>
  <c r="AF92" i="2"/>
  <c r="AE241" i="2"/>
  <c r="AG242" i="2"/>
  <c r="AG241" i="2" s="1"/>
  <c r="T166" i="1"/>
  <c r="AC301" i="2"/>
  <c r="AC300" i="2" s="1"/>
  <c r="S300" i="2"/>
  <c r="AB166" i="1"/>
  <c r="AA300" i="2"/>
  <c r="S136" i="1"/>
  <c r="R337" i="2"/>
  <c r="W136" i="1"/>
  <c r="AD341" i="2"/>
  <c r="AD337" i="2" s="1"/>
  <c r="V337" i="2"/>
  <c r="AH452" i="2"/>
  <c r="AH469" i="2"/>
  <c r="AH535" i="2"/>
  <c r="AG591" i="2"/>
  <c r="AF768" i="2"/>
  <c r="AF767" i="2" s="1"/>
  <c r="AC767" i="2"/>
  <c r="AH829" i="2"/>
  <c r="AH828" i="2" s="1"/>
  <c r="AG828" i="2"/>
  <c r="AH834" i="2"/>
  <c r="AH833" i="2" s="1"/>
  <c r="AG833" i="2"/>
  <c r="AH840" i="2"/>
  <c r="AH839" i="2" s="1"/>
  <c r="AG839" i="2"/>
  <c r="AH845" i="2"/>
  <c r="AH844" i="2" s="1"/>
  <c r="AG844" i="2"/>
  <c r="AH851" i="2"/>
  <c r="AH850" i="2" s="1"/>
  <c r="AG850" i="2"/>
  <c r="AH859" i="2"/>
  <c r="AH858" i="2" s="1"/>
  <c r="AG858" i="2"/>
  <c r="AH864" i="2"/>
  <c r="AH863" i="2" s="1"/>
  <c r="AG863" i="2"/>
  <c r="AH870" i="2"/>
  <c r="AH869" i="2" s="1"/>
  <c r="AG869" i="2"/>
  <c r="AH875" i="2"/>
  <c r="AH874" i="2" s="1"/>
  <c r="AG874" i="2"/>
  <c r="AH894" i="2"/>
  <c r="AH893" i="2" s="1"/>
  <c r="AG893" i="2"/>
  <c r="AF904" i="2"/>
  <c r="AH911" i="2"/>
  <c r="AH910" i="2" s="1"/>
  <c r="AG910" i="2"/>
  <c r="AF940" i="2"/>
  <c r="AH987" i="2"/>
  <c r="AH986" i="2" s="1"/>
  <c r="AG986" i="2"/>
  <c r="AG980" i="2"/>
  <c r="AH990" i="2"/>
  <c r="AG989" i="2"/>
  <c r="AG981" i="2"/>
  <c r="AH991" i="2"/>
  <c r="AH981" i="2" s="1"/>
  <c r="AH994" i="2"/>
  <c r="AH993" i="2" s="1"/>
  <c r="AG993" i="2"/>
  <c r="U11" i="20"/>
  <c r="U10" i="20" s="1"/>
  <c r="U17" i="20"/>
  <c r="U16" i="20" s="1"/>
  <c r="W35" i="20"/>
  <c r="W34" i="20" s="1"/>
  <c r="T38" i="20"/>
  <c r="U41" i="20"/>
  <c r="U40" i="20" s="1"/>
  <c r="W47" i="20"/>
  <c r="W46" i="20" s="1"/>
  <c r="V56" i="20"/>
  <c r="V55" i="20" s="1"/>
  <c r="W59" i="20"/>
  <c r="W58" i="20" s="1"/>
  <c r="N60" i="20"/>
  <c r="T68" i="20"/>
  <c r="U71" i="20"/>
  <c r="U70" i="20" s="1"/>
  <c r="V88" i="20"/>
  <c r="V87" i="20" s="1"/>
  <c r="T96" i="20"/>
  <c r="U99" i="20"/>
  <c r="U98" i="20" s="1"/>
  <c r="T110" i="20"/>
  <c r="U113" i="20"/>
  <c r="U112" i="20" s="1"/>
  <c r="V116" i="20"/>
  <c r="V115" i="20" s="1"/>
  <c r="V130" i="20"/>
  <c r="V129" i="20" s="1"/>
  <c r="AF77" i="2"/>
  <c r="X99" i="2"/>
  <c r="AD77" i="2"/>
  <c r="AE100" i="2"/>
  <c r="X166" i="1"/>
  <c r="W300" i="2"/>
  <c r="AA136" i="1"/>
  <c r="Z337" i="2"/>
  <c r="H7" i="20"/>
  <c r="L7" i="20"/>
  <c r="P7" i="20"/>
  <c r="W8" i="20"/>
  <c r="R13" i="20"/>
  <c r="S16" i="20"/>
  <c r="H19" i="20"/>
  <c r="L19" i="20"/>
  <c r="N25" i="20"/>
  <c r="R25" i="20"/>
  <c r="S28" i="20"/>
  <c r="H31" i="20"/>
  <c r="L31" i="20"/>
  <c r="M34" i="20"/>
  <c r="N37" i="20"/>
  <c r="R37" i="20"/>
  <c r="S40" i="20"/>
  <c r="H43" i="20"/>
  <c r="L43" i="20"/>
  <c r="M46" i="20"/>
  <c r="N49" i="20"/>
  <c r="R49" i="20"/>
  <c r="S52" i="20"/>
  <c r="H55" i="20"/>
  <c r="L55" i="20"/>
  <c r="M58" i="20"/>
  <c r="M64" i="20"/>
  <c r="Q64" i="20"/>
  <c r="H65" i="20"/>
  <c r="L65" i="20"/>
  <c r="P65" i="20"/>
  <c r="J67" i="20"/>
  <c r="N67" i="20"/>
  <c r="R67" i="20"/>
  <c r="V67" i="20"/>
  <c r="S70" i="20"/>
  <c r="H79" i="20"/>
  <c r="H78" i="20" s="1"/>
  <c r="L79" i="20"/>
  <c r="L78" i="20" s="1"/>
  <c r="P79" i="20"/>
  <c r="P78" i="20" s="1"/>
  <c r="J81" i="20"/>
  <c r="N81" i="20"/>
  <c r="R81" i="20"/>
  <c r="V81" i="20"/>
  <c r="S84" i="20"/>
  <c r="H93" i="20"/>
  <c r="H92" i="20" s="1"/>
  <c r="L93" i="20"/>
  <c r="L92" i="20" s="1"/>
  <c r="P93" i="20"/>
  <c r="P92" i="20" s="1"/>
  <c r="J95" i="20"/>
  <c r="N95" i="20"/>
  <c r="R95" i="20"/>
  <c r="V95" i="20"/>
  <c r="S98" i="20"/>
  <c r="H107" i="20"/>
  <c r="H106" i="20" s="1"/>
  <c r="L107" i="20"/>
  <c r="L106" i="20" s="1"/>
  <c r="P107" i="20"/>
  <c r="P106" i="20" s="1"/>
  <c r="J109" i="20"/>
  <c r="N109" i="20"/>
  <c r="R109" i="20"/>
  <c r="S112" i="20"/>
  <c r="H121" i="20"/>
  <c r="H120" i="20" s="1"/>
  <c r="L121" i="20"/>
  <c r="L120" i="20" s="1"/>
  <c r="P121" i="20"/>
  <c r="P120" i="20" s="1"/>
  <c r="J123" i="20"/>
  <c r="N123" i="20"/>
  <c r="R123" i="20"/>
  <c r="S126" i="20"/>
  <c r="H135" i="20"/>
  <c r="H134" i="20" s="1"/>
  <c r="L135" i="20"/>
  <c r="L134" i="20" s="1"/>
  <c r="P135" i="20"/>
  <c r="P134" i="20" s="1"/>
  <c r="J137" i="20"/>
  <c r="N137" i="20"/>
  <c r="R137" i="20"/>
  <c r="S140" i="20"/>
  <c r="W140" i="20"/>
  <c r="S147" i="20"/>
  <c r="P21" i="11"/>
  <c r="AC23" i="2"/>
  <c r="AC59" i="2" s="1"/>
  <c r="AC63" i="2" s="1"/>
  <c r="AB23" i="2"/>
  <c r="AF38" i="2"/>
  <c r="AB37" i="2"/>
  <c r="AE37" i="2"/>
  <c r="AG39" i="2"/>
  <c r="AG40" i="2"/>
  <c r="AF46" i="2"/>
  <c r="AH46" i="2" s="1"/>
  <c r="AB45" i="2"/>
  <c r="AE45" i="2"/>
  <c r="AG47" i="2"/>
  <c r="AH47" i="2" s="1"/>
  <c r="AG48" i="2"/>
  <c r="AG92" i="2"/>
  <c r="AE120" i="2"/>
  <c r="AG121" i="2"/>
  <c r="AF149" i="2"/>
  <c r="AH149" i="2" s="1"/>
  <c r="AB147" i="2"/>
  <c r="AG150" i="2"/>
  <c r="AG147" i="2" s="1"/>
  <c r="AE147" i="2"/>
  <c r="AG153" i="2"/>
  <c r="AH153" i="2" s="1"/>
  <c r="AG175" i="2"/>
  <c r="AG218" i="2"/>
  <c r="AG236" i="2"/>
  <c r="AC253" i="2"/>
  <c r="U166" i="1"/>
  <c r="T300" i="2"/>
  <c r="Y166" i="1"/>
  <c r="X300" i="2"/>
  <c r="AD344" i="2"/>
  <c r="T136" i="1"/>
  <c r="S337" i="2"/>
  <c r="AC341" i="2"/>
  <c r="AC337" i="2" s="1"/>
  <c r="X136" i="1"/>
  <c r="W337" i="2"/>
  <c r="AB136" i="1"/>
  <c r="AA337" i="2"/>
  <c r="AH424" i="2"/>
  <c r="AH527" i="2"/>
  <c r="AG537" i="2"/>
  <c r="AG635" i="2"/>
  <c r="AG647" i="2"/>
  <c r="AG672" i="2"/>
  <c r="AB767" i="2"/>
  <c r="R88" i="11"/>
  <c r="R87" i="11" s="1"/>
  <c r="V766" i="2"/>
  <c r="V88" i="11"/>
  <c r="V87" i="11" s="1"/>
  <c r="Z766" i="2"/>
  <c r="AF784" i="2"/>
  <c r="AF783" i="2" s="1"/>
  <c r="AB91" i="11" s="1"/>
  <c r="AC783" i="2"/>
  <c r="Y91" i="11" s="1"/>
  <c r="AC789" i="2"/>
  <c r="Y92" i="11" s="1"/>
  <c r="AF790" i="2"/>
  <c r="AF789" i="2" s="1"/>
  <c r="AB92" i="11" s="1"/>
  <c r="AF820" i="2"/>
  <c r="AF797" i="2" s="1"/>
  <c r="AH881" i="2"/>
  <c r="AH880" i="2" s="1"/>
  <c r="AG880" i="2"/>
  <c r="AH889" i="2"/>
  <c r="AH888" i="2" s="1"/>
  <c r="AG888" i="2"/>
  <c r="AF910" i="2"/>
  <c r="AD917" i="2"/>
  <c r="AF923" i="2"/>
  <c r="AF917" i="2" s="1"/>
  <c r="AH929" i="2"/>
  <c r="AH959" i="2"/>
  <c r="AH964" i="2"/>
  <c r="AH980" i="2"/>
  <c r="AH996" i="2"/>
  <c r="AH998" i="2"/>
  <c r="AG996" i="2"/>
  <c r="AF999" i="2"/>
  <c r="L45" i="11"/>
  <c r="L48" i="11"/>
  <c r="L49" i="11" s="1"/>
  <c r="P45" i="11"/>
  <c r="P48" i="11"/>
  <c r="P49" i="11" s="1"/>
  <c r="T45" i="11"/>
  <c r="T48" i="11"/>
  <c r="T49" i="11" s="1"/>
  <c r="X45" i="11"/>
  <c r="X48" i="11"/>
  <c r="X49" i="11" s="1"/>
  <c r="Z61" i="11"/>
  <c r="Z64" i="11"/>
  <c r="Z65" i="11" s="1"/>
  <c r="L77" i="11"/>
  <c r="L80" i="11"/>
  <c r="L81" i="11" s="1"/>
  <c r="P77" i="11"/>
  <c r="P80" i="11"/>
  <c r="P81" i="11" s="1"/>
  <c r="T77" i="11"/>
  <c r="T80" i="11"/>
  <c r="T81" i="11" s="1"/>
  <c r="X77" i="11"/>
  <c r="X80" i="11"/>
  <c r="X81" i="11" s="1"/>
  <c r="L60" i="20"/>
  <c r="X66" i="20"/>
  <c r="X63" i="20" s="1"/>
  <c r="T88" i="20"/>
  <c r="T87" i="20" s="1"/>
  <c r="X94" i="20"/>
  <c r="X91" i="20" s="1"/>
  <c r="T102" i="20"/>
  <c r="T101" i="20" s="1"/>
  <c r="X108" i="20"/>
  <c r="X105" i="20" s="1"/>
  <c r="V110" i="20"/>
  <c r="T116" i="20"/>
  <c r="T115" i="20" s="1"/>
  <c r="V124" i="20"/>
  <c r="V138" i="20"/>
  <c r="Y16" i="2"/>
  <c r="AE19" i="2"/>
  <c r="AE1102" i="2" s="1"/>
  <c r="Y12" i="2"/>
  <c r="U10" i="11" s="1"/>
  <c r="AH263" i="2"/>
  <c r="AH265" i="2"/>
  <c r="V166" i="1"/>
  <c r="U300" i="2"/>
  <c r="Z166" i="1"/>
  <c r="AE301" i="2"/>
  <c r="Y300" i="2"/>
  <c r="U136" i="1"/>
  <c r="T337" i="2"/>
  <c r="AG768" i="2"/>
  <c r="AC772" i="2"/>
  <c r="Y89" i="11" s="1"/>
  <c r="AF773" i="2"/>
  <c r="AF772" i="2" s="1"/>
  <c r="AB89" i="11" s="1"/>
  <c r="L89" i="11"/>
  <c r="P766" i="2"/>
  <c r="P89" i="11"/>
  <c r="T766" i="2"/>
  <c r="AE778" i="2"/>
  <c r="AA90" i="11" s="1"/>
  <c r="AG779" i="2"/>
  <c r="AH799" i="2"/>
  <c r="AH798" i="2" s="1"/>
  <c r="AG798" i="2"/>
  <c r="AH804" i="2"/>
  <c r="AH803" i="2" s="1"/>
  <c r="AG803" i="2"/>
  <c r="AH810" i="2"/>
  <c r="AH809" i="2" s="1"/>
  <c r="AG809" i="2"/>
  <c r="AH936" i="2"/>
  <c r="AH934" i="2" s="1"/>
  <c r="AG934" i="2"/>
  <c r="AH950" i="2"/>
  <c r="AH948" i="2" s="1"/>
  <c r="AH947" i="2" s="1"/>
  <c r="AG948" i="2"/>
  <c r="AH954" i="2"/>
  <c r="AH953" i="2" s="1"/>
  <c r="AG953" i="2"/>
  <c r="AH971" i="2"/>
  <c r="AH970" i="2" s="1"/>
  <c r="AG970" i="2"/>
  <c r="AF980" i="2"/>
  <c r="AF983" i="2"/>
  <c r="AH1046" i="2"/>
  <c r="T8" i="20"/>
  <c r="T74" i="20"/>
  <c r="T73" i="20" s="1"/>
  <c r="X80" i="20"/>
  <c r="X77" i="20" s="1"/>
  <c r="X122" i="20"/>
  <c r="X119" i="20" s="1"/>
  <c r="T130" i="20"/>
  <c r="T129" i="20" s="1"/>
  <c r="X136" i="20"/>
  <c r="X133" i="20" s="1"/>
  <c r="AE78" i="2"/>
  <c r="AG80" i="2"/>
  <c r="AG78" i="2" s="1"/>
  <c r="W97" i="2"/>
  <c r="AE103" i="2"/>
  <c r="AG104" i="2"/>
  <c r="AG103" i="2" s="1"/>
  <c r="U1082" i="2"/>
  <c r="U12" i="2"/>
  <c r="Q10" i="11" s="1"/>
  <c r="AH264" i="2"/>
  <c r="AH267" i="2"/>
  <c r="AF258" i="2"/>
  <c r="R166" i="1"/>
  <c r="Q300" i="2"/>
  <c r="Y136" i="1"/>
  <c r="X337" i="2"/>
  <c r="K64" i="20"/>
  <c r="M140" i="20"/>
  <c r="U143" i="20"/>
  <c r="P669" i="1"/>
  <c r="P665" i="1"/>
  <c r="P661" i="1"/>
  <c r="P657" i="1"/>
  <c r="P653" i="1"/>
  <c r="P650" i="1"/>
  <c r="P643" i="1"/>
  <c r="P640" i="1"/>
  <c r="P636" i="1"/>
  <c r="P670" i="1"/>
  <c r="P666" i="1"/>
  <c r="P662" i="1"/>
  <c r="P658" i="1"/>
  <c r="P654" i="1"/>
  <c r="P647" i="1"/>
  <c r="P644" i="1"/>
  <c r="P641" i="1"/>
  <c r="P637" i="1"/>
  <c r="P633" i="1"/>
  <c r="P631" i="1"/>
  <c r="P628" i="1"/>
  <c r="P626" i="1"/>
  <c r="P624" i="1"/>
  <c r="P622" i="1"/>
  <c r="P620" i="1"/>
  <c r="P618" i="1"/>
  <c r="P616" i="1"/>
  <c r="P614" i="1"/>
  <c r="P612" i="1"/>
  <c r="P610" i="1"/>
  <c r="P608" i="1"/>
  <c r="P606" i="1"/>
  <c r="P604" i="1"/>
  <c r="P602" i="1"/>
  <c r="P600" i="1"/>
  <c r="P598" i="1"/>
  <c r="P596" i="1"/>
  <c r="P594" i="1"/>
  <c r="P592" i="1"/>
  <c r="P590" i="1"/>
  <c r="P588" i="1"/>
  <c r="P586" i="1"/>
  <c r="P584" i="1"/>
  <c r="P582" i="1"/>
  <c r="P580" i="1"/>
  <c r="P578" i="1"/>
  <c r="P576" i="1"/>
  <c r="P574" i="1"/>
  <c r="P572" i="1"/>
  <c r="P570" i="1"/>
  <c r="P567" i="1"/>
  <c r="P565" i="1"/>
  <c r="P563" i="1"/>
  <c r="P561" i="1"/>
  <c r="P559" i="1"/>
  <c r="P557" i="1"/>
  <c r="P555" i="1"/>
  <c r="P553" i="1"/>
  <c r="P551" i="1"/>
  <c r="P549" i="1"/>
  <c r="P667" i="1"/>
  <c r="P663" i="1"/>
  <c r="P659" i="1"/>
  <c r="P655" i="1"/>
  <c r="P651" i="1"/>
  <c r="P648" i="1"/>
  <c r="P645" i="1"/>
  <c r="P642" i="1"/>
  <c r="P638" i="1"/>
  <c r="P634" i="1"/>
  <c r="P376" i="1"/>
  <c r="P374" i="1"/>
  <c r="P372" i="1"/>
  <c r="P370" i="1"/>
  <c r="P368" i="1"/>
  <c r="P366" i="1"/>
  <c r="P364" i="1"/>
  <c r="P362" i="1"/>
  <c r="P360" i="1"/>
  <c r="P358" i="1"/>
  <c r="P356" i="1"/>
  <c r="P354" i="1"/>
  <c r="P352" i="1"/>
  <c r="P350" i="1"/>
  <c r="P348" i="1"/>
  <c r="P346" i="1"/>
  <c r="P344" i="1"/>
  <c r="P342" i="1"/>
  <c r="P339" i="1"/>
  <c r="P337" i="1"/>
  <c r="P335" i="1"/>
  <c r="P333" i="1"/>
  <c r="P331" i="1"/>
  <c r="P329" i="1"/>
  <c r="P327" i="1"/>
  <c r="P325" i="1"/>
  <c r="P323" i="1"/>
  <c r="P321" i="1"/>
  <c r="P319" i="1"/>
  <c r="P317" i="1"/>
  <c r="P315" i="1"/>
  <c r="P313" i="1"/>
  <c r="P311" i="1"/>
  <c r="P309" i="1"/>
  <c r="P307" i="1"/>
  <c r="P305" i="1"/>
  <c r="P303" i="1"/>
  <c r="P301" i="1"/>
  <c r="P299" i="1"/>
  <c r="P297" i="1"/>
  <c r="P295" i="1"/>
  <c r="P293" i="1"/>
  <c r="P291" i="1"/>
  <c r="P289" i="1"/>
  <c r="P287" i="1"/>
  <c r="P285" i="1"/>
  <c r="P283" i="1"/>
  <c r="P281" i="1"/>
  <c r="P279" i="1"/>
  <c r="P277" i="1"/>
  <c r="P275" i="1"/>
  <c r="P656" i="1"/>
  <c r="P635" i="1"/>
  <c r="P627" i="1"/>
  <c r="P619" i="1"/>
  <c r="P611" i="1"/>
  <c r="P603" i="1"/>
  <c r="P595" i="1"/>
  <c r="P587" i="1"/>
  <c r="P579" i="1"/>
  <c r="P571" i="1"/>
  <c r="P562" i="1"/>
  <c r="P554" i="1"/>
  <c r="P373" i="1"/>
  <c r="P369" i="1"/>
  <c r="P361" i="1"/>
  <c r="P357" i="1"/>
  <c r="P349" i="1"/>
  <c r="P341" i="1"/>
  <c r="P328" i="1"/>
  <c r="P320" i="1"/>
  <c r="P312" i="1"/>
  <c r="P304" i="1"/>
  <c r="P300" i="1"/>
  <c r="P292" i="1"/>
  <c r="P284" i="1"/>
  <c r="P276" i="1"/>
  <c r="P270" i="1"/>
  <c r="P268" i="1"/>
  <c r="P266" i="1"/>
  <c r="P264" i="1"/>
  <c r="P262" i="1"/>
  <c r="P260" i="1"/>
  <c r="P258" i="1"/>
  <c r="P256" i="1"/>
  <c r="P254" i="1"/>
  <c r="P252" i="1"/>
  <c r="P250" i="1"/>
  <c r="P248" i="1"/>
  <c r="P246" i="1"/>
  <c r="P244" i="1"/>
  <c r="P242" i="1"/>
  <c r="P240" i="1"/>
  <c r="P238" i="1"/>
  <c r="P236" i="1"/>
  <c r="P234" i="1"/>
  <c r="P232" i="1"/>
  <c r="P226" i="1"/>
  <c r="P224" i="1"/>
  <c r="P222" i="1"/>
  <c r="P211" i="1"/>
  <c r="P206" i="1"/>
  <c r="P204" i="1"/>
  <c r="P668" i="1"/>
  <c r="P652" i="1"/>
  <c r="P646" i="1"/>
  <c r="P629" i="1"/>
  <c r="P621" i="1"/>
  <c r="P613" i="1"/>
  <c r="P605" i="1"/>
  <c r="P597" i="1"/>
  <c r="P589" i="1"/>
  <c r="P581" i="1"/>
  <c r="P573" i="1"/>
  <c r="P564" i="1"/>
  <c r="P556" i="1"/>
  <c r="P363" i="1"/>
  <c r="P351" i="1"/>
  <c r="P343" i="1"/>
  <c r="P338" i="1"/>
  <c r="P334" i="1"/>
  <c r="P330" i="1"/>
  <c r="P322" i="1"/>
  <c r="P314" i="1"/>
  <c r="P306" i="1"/>
  <c r="P294" i="1"/>
  <c r="P286" i="1"/>
  <c r="P278" i="1"/>
  <c r="P273" i="1"/>
  <c r="P271" i="1"/>
  <c r="P228" i="1"/>
  <c r="P219" i="1"/>
  <c r="P217" i="1"/>
  <c r="P215" i="1"/>
  <c r="P213" i="1"/>
  <c r="P208" i="1"/>
  <c r="P199" i="1"/>
  <c r="P664" i="1"/>
  <c r="P632" i="1"/>
  <c r="P623" i="1"/>
  <c r="P615" i="1"/>
  <c r="P607" i="1"/>
  <c r="P599" i="1"/>
  <c r="P591" i="1"/>
  <c r="P583" i="1"/>
  <c r="P575" i="1"/>
  <c r="P566" i="1"/>
  <c r="P558" i="1"/>
  <c r="P550" i="1"/>
  <c r="P365" i="1"/>
  <c r="P353" i="1"/>
  <c r="P345" i="1"/>
  <c r="P336" i="1"/>
  <c r="P332" i="1"/>
  <c r="P324" i="1"/>
  <c r="P316" i="1"/>
  <c r="P308" i="1"/>
  <c r="P296" i="1"/>
  <c r="P288" i="1"/>
  <c r="P280" i="1"/>
  <c r="P269" i="1"/>
  <c r="P267" i="1"/>
  <c r="P265" i="1"/>
  <c r="P263" i="1"/>
  <c r="P261" i="1"/>
  <c r="P259" i="1"/>
  <c r="P257" i="1"/>
  <c r="P255" i="1"/>
  <c r="P253" i="1"/>
  <c r="P251" i="1"/>
  <c r="P249" i="1"/>
  <c r="P247" i="1"/>
  <c r="P245" i="1"/>
  <c r="P243" i="1"/>
  <c r="P241" i="1"/>
  <c r="P239" i="1"/>
  <c r="P237" i="1"/>
  <c r="P235" i="1"/>
  <c r="P233" i="1"/>
  <c r="P231" i="1"/>
  <c r="P225" i="1"/>
  <c r="P223" i="1"/>
  <c r="P221" i="1"/>
  <c r="P212" i="1"/>
  <c r="P210" i="1"/>
  <c r="P207" i="1"/>
  <c r="P205" i="1"/>
  <c r="P203" i="1"/>
  <c r="P201" i="1"/>
  <c r="P196" i="1"/>
  <c r="P194" i="1"/>
  <c r="P192" i="1"/>
  <c r="P190" i="1"/>
  <c r="P187" i="1"/>
  <c r="P185" i="1"/>
  <c r="P183" i="1"/>
  <c r="P180" i="1"/>
  <c r="P178" i="1"/>
  <c r="P175" i="1"/>
  <c r="P173" i="1"/>
  <c r="P171" i="1"/>
  <c r="P169" i="1"/>
  <c r="P167" i="1"/>
  <c r="P156" i="1"/>
  <c r="P154" i="1"/>
  <c r="P152" i="1"/>
  <c r="P150" i="1"/>
  <c r="P609" i="1"/>
  <c r="P577" i="1"/>
  <c r="P371" i="1"/>
  <c r="P367" i="1"/>
  <c r="P355" i="1"/>
  <c r="P326" i="1"/>
  <c r="P274" i="1"/>
  <c r="P218" i="1"/>
  <c r="P202" i="1"/>
  <c r="P198" i="1"/>
  <c r="P191" i="1"/>
  <c r="P184" i="1"/>
  <c r="P177" i="1"/>
  <c r="P168" i="1"/>
  <c r="P160" i="1"/>
  <c r="P149" i="1"/>
  <c r="P148" i="1"/>
  <c r="P146" i="1"/>
  <c r="P143" i="1"/>
  <c r="P141" i="1"/>
  <c r="P139" i="1"/>
  <c r="P137" i="1"/>
  <c r="P660" i="1"/>
  <c r="P601" i="1"/>
  <c r="P569" i="1"/>
  <c r="P375" i="1"/>
  <c r="P359" i="1"/>
  <c r="P347" i="1"/>
  <c r="P318" i="1"/>
  <c r="P298" i="1"/>
  <c r="P220" i="1"/>
  <c r="P209" i="1"/>
  <c r="P193" i="1"/>
  <c r="P188" i="1"/>
  <c r="P186" i="1"/>
  <c r="P181" i="1"/>
  <c r="P179" i="1"/>
  <c r="P170" i="1"/>
  <c r="P165" i="1"/>
  <c r="P163" i="1"/>
  <c r="P158" i="1"/>
  <c r="P151" i="1"/>
  <c r="P136" i="1"/>
  <c r="P134" i="1"/>
  <c r="P132" i="1"/>
  <c r="P130" i="1"/>
  <c r="P128" i="1"/>
  <c r="P126" i="1"/>
  <c r="P124" i="1"/>
  <c r="P122" i="1"/>
  <c r="P120" i="1"/>
  <c r="P118" i="1"/>
  <c r="P116" i="1"/>
  <c r="P585" i="1"/>
  <c r="P310" i="1"/>
  <c r="P229" i="1"/>
  <c r="P197" i="1"/>
  <c r="P174" i="1"/>
  <c r="P162" i="1"/>
  <c r="P153" i="1"/>
  <c r="P144" i="1"/>
  <c r="P129" i="1"/>
  <c r="P125" i="1"/>
  <c r="P123" i="1"/>
  <c r="P106" i="1"/>
  <c r="P103" i="1"/>
  <c r="P97" i="1"/>
  <c r="P95" i="1"/>
  <c r="P93" i="1"/>
  <c r="P91" i="1"/>
  <c r="P89" i="1"/>
  <c r="P87" i="1"/>
  <c r="P84" i="1"/>
  <c r="P82" i="1"/>
  <c r="P71" i="1"/>
  <c r="P66" i="1"/>
  <c r="P64" i="1"/>
  <c r="P62" i="1"/>
  <c r="P60" i="1"/>
  <c r="P57" i="1"/>
  <c r="P55" i="1"/>
  <c r="P53" i="1"/>
  <c r="P50" i="1"/>
  <c r="P48" i="1"/>
  <c r="P46" i="1"/>
  <c r="P43" i="1"/>
  <c r="P41" i="1"/>
  <c r="P37" i="1"/>
  <c r="P35" i="1"/>
  <c r="P24" i="1"/>
  <c r="P22" i="1"/>
  <c r="P20" i="1"/>
  <c r="P18" i="1"/>
  <c r="P16" i="1"/>
  <c r="P14" i="1"/>
  <c r="P12" i="1"/>
  <c r="P10" i="1"/>
  <c r="P8" i="1"/>
  <c r="P639" i="1"/>
  <c r="P625" i="1"/>
  <c r="P560" i="1"/>
  <c r="P302" i="1"/>
  <c r="P200" i="1"/>
  <c r="P164" i="1"/>
  <c r="P159" i="1"/>
  <c r="P155" i="1"/>
  <c r="P147" i="1"/>
  <c r="P138" i="1"/>
  <c r="P131" i="1"/>
  <c r="P127" i="1"/>
  <c r="P115" i="1"/>
  <c r="P114" i="1"/>
  <c r="P112" i="1"/>
  <c r="P110" i="1"/>
  <c r="P108" i="1"/>
  <c r="P105" i="1"/>
  <c r="P101" i="1"/>
  <c r="P99" i="1"/>
  <c r="P79" i="1"/>
  <c r="P77" i="1"/>
  <c r="P75" i="1"/>
  <c r="P73" i="1"/>
  <c r="P70" i="1"/>
  <c r="P68" i="1"/>
  <c r="P59" i="1"/>
  <c r="P649" i="1"/>
  <c r="P617" i="1"/>
  <c r="P552" i="1"/>
  <c r="P290" i="1"/>
  <c r="P272" i="1"/>
  <c r="P214" i="1"/>
  <c r="P189" i="1"/>
  <c r="P166" i="1"/>
  <c r="P161" i="1"/>
  <c r="P157" i="1"/>
  <c r="P140" i="1"/>
  <c r="P133" i="1"/>
  <c r="P119" i="1"/>
  <c r="P117" i="1"/>
  <c r="P593" i="1"/>
  <c r="P282" i="1"/>
  <c r="P227" i="1"/>
  <c r="P216" i="1"/>
  <c r="P195" i="1"/>
  <c r="P182" i="1"/>
  <c r="P172" i="1"/>
  <c r="P142" i="1"/>
  <c r="P135" i="1"/>
  <c r="P121" i="1"/>
  <c r="P113" i="1"/>
  <c r="P111" i="1"/>
  <c r="P109" i="1"/>
  <c r="P107" i="1"/>
  <c r="P100" i="1"/>
  <c r="P85" i="1"/>
  <c r="P80" i="1"/>
  <c r="P78" i="1"/>
  <c r="P76" i="1"/>
  <c r="P74" i="1"/>
  <c r="P72" i="1"/>
  <c r="P69" i="1"/>
  <c r="P67" i="1"/>
  <c r="P51" i="1"/>
  <c r="P98" i="1"/>
  <c r="P94" i="1"/>
  <c r="P86" i="1"/>
  <c r="P61" i="1"/>
  <c r="P56" i="1"/>
  <c r="P47" i="1"/>
  <c r="P36" i="1"/>
  <c r="P19" i="1"/>
  <c r="P11" i="1"/>
  <c r="P104" i="1"/>
  <c r="P88" i="1"/>
  <c r="P81" i="1"/>
  <c r="P63" i="1"/>
  <c r="P58" i="1"/>
  <c r="P49" i="1"/>
  <c r="P38" i="1"/>
  <c r="P21" i="1"/>
  <c r="P13" i="1"/>
  <c r="P90" i="1"/>
  <c r="P83" i="1"/>
  <c r="P65" i="1"/>
  <c r="P52" i="1"/>
  <c r="P42" i="1"/>
  <c r="P23" i="1"/>
  <c r="P15" i="1"/>
  <c r="P96" i="1"/>
  <c r="P92" i="1"/>
  <c r="P54" i="1"/>
  <c r="P44" i="1"/>
  <c r="P34" i="1"/>
  <c r="P17" i="1"/>
  <c r="P9" i="1"/>
  <c r="P16" i="11"/>
  <c r="T1103" i="2"/>
  <c r="AC18" i="2"/>
  <c r="AC1103" i="2" s="1"/>
  <c r="T16" i="11"/>
  <c r="X1103" i="2"/>
  <c r="AB18" i="2"/>
  <c r="AB27" i="2"/>
  <c r="AE56" i="2"/>
  <c r="AF42" i="2"/>
  <c r="AH42" i="2" s="1"/>
  <c r="AB41" i="2"/>
  <c r="AE1109" i="2"/>
  <c r="AE41" i="2"/>
  <c r="AG43" i="2"/>
  <c r="AG44" i="2"/>
  <c r="T59" i="2"/>
  <c r="T63" i="2" s="1"/>
  <c r="U28" i="1" s="1"/>
  <c r="X74" i="2"/>
  <c r="R141" i="2"/>
  <c r="V141" i="2"/>
  <c r="Z141" i="2"/>
  <c r="R142" i="2"/>
  <c r="V142" i="2"/>
  <c r="Z142" i="2"/>
  <c r="AH124" i="2"/>
  <c r="AE130" i="2"/>
  <c r="AG128" i="2"/>
  <c r="AC174" i="2"/>
  <c r="AH225" i="2"/>
  <c r="AE231" i="2"/>
  <c r="AG232" i="2"/>
  <c r="AG231" i="2" s="1"/>
  <c r="AH243" i="2"/>
  <c r="AH244" i="2"/>
  <c r="AH245" i="2"/>
  <c r="AH247" i="2"/>
  <c r="AH248" i="2"/>
  <c r="AH249" i="2"/>
  <c r="AH250" i="2"/>
  <c r="AE253" i="2"/>
  <c r="AG262" i="2"/>
  <c r="AG253" i="2" s="1"/>
  <c r="AH268" i="2"/>
  <c r="AH269" i="2"/>
  <c r="AH270" i="2"/>
  <c r="AF261" i="2"/>
  <c r="AH278" i="2"/>
  <c r="S166" i="1"/>
  <c r="R300" i="2"/>
  <c r="W166" i="1"/>
  <c r="AD301" i="2"/>
  <c r="AD300" i="2" s="1"/>
  <c r="V300" i="2"/>
  <c r="AA166" i="1"/>
  <c r="Z300" i="2"/>
  <c r="AG315" i="2"/>
  <c r="AG316" i="2"/>
  <c r="R136" i="1"/>
  <c r="Q337" i="2"/>
  <c r="V136" i="1"/>
  <c r="U337" i="2"/>
  <c r="Z136" i="1"/>
  <c r="AE341" i="2"/>
  <c r="Y337" i="2"/>
  <c r="AG450" i="2"/>
  <c r="AH466" i="2"/>
  <c r="AH493" i="2"/>
  <c r="AH498" i="2"/>
  <c r="AG522" i="2"/>
  <c r="AH540" i="2"/>
  <c r="AH559" i="2"/>
  <c r="AG597" i="2"/>
  <c r="AE671" i="2"/>
  <c r="AE670" i="2" s="1"/>
  <c r="AE643" i="2"/>
  <c r="AE642" i="2" s="1"/>
  <c r="AG656" i="2"/>
  <c r="AE698" i="2"/>
  <c r="AE697" i="2" s="1"/>
  <c r="AD767" i="2"/>
  <c r="S766" i="2"/>
  <c r="O88" i="11"/>
  <c r="O87" i="11" s="1"/>
  <c r="S88" i="11"/>
  <c r="W766" i="2"/>
  <c r="W88" i="11"/>
  <c r="AB772" i="2"/>
  <c r="X89" i="11" s="1"/>
  <c r="AD778" i="2"/>
  <c r="Z90" i="11" s="1"/>
  <c r="AG784" i="2"/>
  <c r="AE783" i="2"/>
  <c r="AA91" i="11" s="1"/>
  <c r="AG790" i="2"/>
  <c r="AE789" i="2"/>
  <c r="AA92" i="11" s="1"/>
  <c r="AH815" i="2"/>
  <c r="AH814" i="2" s="1"/>
  <c r="AG814" i="2"/>
  <c r="AH821" i="2"/>
  <c r="AH820" i="2" s="1"/>
  <c r="AG820" i="2"/>
  <c r="AF899" i="2"/>
  <c r="AF887" i="2" s="1"/>
  <c r="AH904" i="2"/>
  <c r="AH906" i="2"/>
  <c r="AG904" i="2"/>
  <c r="AH918" i="2"/>
  <c r="AH920" i="2"/>
  <c r="AG918" i="2"/>
  <c r="AH924" i="2"/>
  <c r="AH923" i="2" s="1"/>
  <c r="AG923" i="2"/>
  <c r="AF934" i="2"/>
  <c r="AH941" i="2"/>
  <c r="AH940" i="2" s="1"/>
  <c r="AG940" i="2"/>
  <c r="AF948" i="2"/>
  <c r="AF947" i="2" s="1"/>
  <c r="AB947" i="2"/>
  <c r="AF982" i="2"/>
  <c r="AH1005" i="2"/>
  <c r="N61" i="11"/>
  <c r="N64" i="11"/>
  <c r="N65" i="11" s="1"/>
  <c r="R61" i="11"/>
  <c r="R64" i="11"/>
  <c r="R65" i="11" s="1"/>
  <c r="V61" i="11"/>
  <c r="V64" i="11"/>
  <c r="V65" i="11" s="1"/>
  <c r="L8" i="11"/>
  <c r="L86" i="11" s="1"/>
  <c r="M86" i="11" s="1"/>
  <c r="N86" i="11" s="1"/>
  <c r="O86" i="11" s="1"/>
  <c r="P86" i="11" s="1"/>
  <c r="Q86" i="11" s="1"/>
  <c r="R86" i="11" s="1"/>
  <c r="S86" i="11" s="1"/>
  <c r="T86" i="11" s="1"/>
  <c r="U86" i="11" s="1"/>
  <c r="V86" i="11" s="1"/>
  <c r="W86" i="11" s="1"/>
  <c r="M16" i="11"/>
  <c r="Q1103" i="2"/>
  <c r="Q16" i="11"/>
  <c r="U1103" i="2"/>
  <c r="U16" i="11"/>
  <c r="Y1103" i="2"/>
  <c r="AH39" i="2"/>
  <c r="AH51" i="2"/>
  <c r="Q59" i="2"/>
  <c r="Q63" i="2" s="1"/>
  <c r="R28" i="1" s="1"/>
  <c r="U59" i="2"/>
  <c r="U63" i="2" s="1"/>
  <c r="V28" i="1" s="1"/>
  <c r="Y59" i="2"/>
  <c r="Y63" i="2" s="1"/>
  <c r="Z28" i="1" s="1"/>
  <c r="AH62" i="2"/>
  <c r="AH67" i="2"/>
  <c r="S126" i="2"/>
  <c r="AA139" i="2"/>
  <c r="AH150" i="2"/>
  <c r="AF154" i="2"/>
  <c r="AD169" i="2"/>
  <c r="AD171" i="2"/>
  <c r="R1082" i="2"/>
  <c r="V1082" i="2"/>
  <c r="Z1082" i="2"/>
  <c r="AF178" i="2"/>
  <c r="AH178" i="2" s="1"/>
  <c r="AB182" i="2"/>
  <c r="AF182" i="2" s="1"/>
  <c r="AF183" i="2"/>
  <c r="AH183" i="2" s="1"/>
  <c r="AF187" i="2"/>
  <c r="AH187" i="2" s="1"/>
  <c r="P194" i="2"/>
  <c r="AF221" i="2"/>
  <c r="AH221" i="2" s="1"/>
  <c r="AF234" i="2"/>
  <c r="AG235" i="2"/>
  <c r="AG256" i="2" s="1"/>
  <c r="AF239" i="2"/>
  <c r="AG240" i="2"/>
  <c r="AH240" i="2" s="1"/>
  <c r="S253" i="2"/>
  <c r="AB258" i="2"/>
  <c r="Q257" i="2"/>
  <c r="P251" i="2"/>
  <c r="P276" i="2" s="1"/>
  <c r="P280" i="2" s="1"/>
  <c r="W251" i="2"/>
  <c r="W252" i="2" s="1"/>
  <c r="AC294" i="2"/>
  <c r="AC305" i="2" s="1"/>
  <c r="AF297" i="2"/>
  <c r="AH297" i="2" s="1"/>
  <c r="AF322" i="2"/>
  <c r="AE329" i="2"/>
  <c r="AF339" i="2"/>
  <c r="AH339" i="2" s="1"/>
  <c r="P355" i="2"/>
  <c r="AF377" i="2"/>
  <c r="AH377" i="2" s="1"/>
  <c r="AH400" i="2"/>
  <c r="AH404" i="2"/>
  <c r="AH413" i="2"/>
  <c r="Z414" i="2"/>
  <c r="Z389" i="2" s="1"/>
  <c r="AF427" i="2"/>
  <c r="AH427" i="2" s="1"/>
  <c r="AH431" i="2"/>
  <c r="AH437" i="2"/>
  <c r="AF444" i="2"/>
  <c r="AH444" i="2" s="1"/>
  <c r="AF454" i="2"/>
  <c r="AH454" i="2" s="1"/>
  <c r="AH459" i="2"/>
  <c r="AH464" i="2"/>
  <c r="AF468" i="2"/>
  <c r="AH468" i="2" s="1"/>
  <c r="AB473" i="2"/>
  <c r="X476" i="2"/>
  <c r="AG490" i="2"/>
  <c r="AG489" i="2" s="1"/>
  <c r="T499" i="2"/>
  <c r="X499" i="2"/>
  <c r="X495" i="2" s="1"/>
  <c r="AH507" i="2"/>
  <c r="AH511" i="2"/>
  <c r="AE522" i="2"/>
  <c r="AE521" i="2" s="1"/>
  <c r="AF541" i="2"/>
  <c r="AH541" i="2" s="1"/>
  <c r="X536" i="2"/>
  <c r="AC536" i="2"/>
  <c r="AG545" i="2"/>
  <c r="AG544" i="2" s="1"/>
  <c r="AG555" i="2"/>
  <c r="AH565" i="2"/>
  <c r="AH571" i="2"/>
  <c r="AF577" i="2"/>
  <c r="AF582" i="2"/>
  <c r="AH582" i="2" s="1"/>
  <c r="AF586" i="2"/>
  <c r="AH586" i="2" s="1"/>
  <c r="AF590" i="2"/>
  <c r="AH590" i="2" s="1"/>
  <c r="AH595" i="2"/>
  <c r="AH601" i="2"/>
  <c r="AH608" i="2"/>
  <c r="AH615" i="2"/>
  <c r="AH620" i="2"/>
  <c r="AH627" i="2"/>
  <c r="AF635" i="2"/>
  <c r="AH635" i="2" s="1"/>
  <c r="S155" i="1"/>
  <c r="S168" i="1" s="1"/>
  <c r="S171" i="1" s="1"/>
  <c r="W155" i="1"/>
  <c r="W168" i="1" s="1"/>
  <c r="W171" i="1" s="1"/>
  <c r="AA155" i="1"/>
  <c r="AA168" i="1" s="1"/>
  <c r="AA171" i="1" s="1"/>
  <c r="AE656" i="2"/>
  <c r="AE655" i="2" s="1"/>
  <c r="AH667" i="2"/>
  <c r="AH675" i="2"/>
  <c r="AH680" i="2"/>
  <c r="AH685" i="2"/>
  <c r="AH690" i="2"/>
  <c r="W698" i="2"/>
  <c r="W697" i="2" s="1"/>
  <c r="AG700" i="2"/>
  <c r="AG699" i="2" s="1"/>
  <c r="AB704" i="2"/>
  <c r="AG705" i="2"/>
  <c r="AG704" i="2" s="1"/>
  <c r="AG710" i="2"/>
  <c r="AG709" i="2" s="1"/>
  <c r="Y731" i="2"/>
  <c r="AA727" i="2"/>
  <c r="AA55" i="2" s="1"/>
  <c r="AA54" i="2" s="1"/>
  <c r="S728" i="2"/>
  <c r="W728" i="2"/>
  <c r="AA728" i="2"/>
  <c r="AC744" i="2"/>
  <c r="AC745" i="2"/>
  <c r="AG747" i="2"/>
  <c r="AG746" i="2" s="1"/>
  <c r="AG752" i="2"/>
  <c r="AG751" i="2" s="1"/>
  <c r="AG757" i="2"/>
  <c r="AG756" i="2" s="1"/>
  <c r="M87" i="11"/>
  <c r="AE769" i="2"/>
  <c r="AG769" i="2" s="1"/>
  <c r="AH769" i="2" s="1"/>
  <c r="AE773" i="2"/>
  <c r="AC779" i="2"/>
  <c r="AE793" i="2"/>
  <c r="AC964" i="2"/>
  <c r="AC947" i="2" s="1"/>
  <c r="AG964" i="2"/>
  <c r="AE970" i="2"/>
  <c r="P978" i="2"/>
  <c r="P979" i="2"/>
  <c r="AH985" i="2"/>
  <c r="AH982" i="2" s="1"/>
  <c r="AF1006" i="2"/>
  <c r="AH1006" i="2" s="1"/>
  <c r="AG1017" i="2"/>
  <c r="AG1018" i="2" s="1"/>
  <c r="P1038" i="2"/>
  <c r="AG1043" i="2"/>
  <c r="AH1043" i="2" s="1"/>
  <c r="AG1051" i="2"/>
  <c r="AH1051" i="2" s="1"/>
  <c r="AC1087" i="2"/>
  <c r="S1085" i="2"/>
  <c r="AG1092" i="2"/>
  <c r="AF1093" i="2"/>
  <c r="N16" i="11"/>
  <c r="N25" i="11"/>
  <c r="X25" i="11" s="1"/>
  <c r="R25" i="11"/>
  <c r="Z25" i="11" s="1"/>
  <c r="V25" i="11"/>
  <c r="X27" i="11"/>
  <c r="AB27" i="11" s="1"/>
  <c r="Z39" i="11"/>
  <c r="Z44" i="11"/>
  <c r="AD43" i="11"/>
  <c r="Y45" i="11"/>
  <c r="AC52" i="11"/>
  <c r="AC55" i="11" s="1"/>
  <c r="O61" i="11"/>
  <c r="AB68" i="11"/>
  <c r="AD68" i="11" s="1"/>
  <c r="O80" i="11"/>
  <c r="O81" i="11" s="1"/>
  <c r="O77" i="11"/>
  <c r="S80" i="11"/>
  <c r="S81" i="11" s="1"/>
  <c r="S77" i="11"/>
  <c r="W80" i="11"/>
  <c r="W81" i="11" s="1"/>
  <c r="W77" i="11"/>
  <c r="U77" i="11"/>
  <c r="AD96" i="11"/>
  <c r="Q10" i="2"/>
  <c r="AD18" i="2"/>
  <c r="AD1103" i="2" s="1"/>
  <c r="Z21" i="11"/>
  <c r="AC21" i="11" s="1"/>
  <c r="AD23" i="2"/>
  <c r="AD59" i="2" s="1"/>
  <c r="AD63" i="2" s="1"/>
  <c r="AH40" i="2"/>
  <c r="AH44" i="2"/>
  <c r="AH48" i="2"/>
  <c r="R59" i="2"/>
  <c r="R63" i="2" s="1"/>
  <c r="S28" i="1" s="1"/>
  <c r="V59" i="2"/>
  <c r="V63" i="2" s="1"/>
  <c r="W28" i="1" s="1"/>
  <c r="Z59" i="2"/>
  <c r="Z63" i="2" s="1"/>
  <c r="AA28" i="1" s="1"/>
  <c r="P73" i="2"/>
  <c r="AE77" i="2"/>
  <c r="AG77" i="2" s="1"/>
  <c r="AH81" i="2"/>
  <c r="AD90" i="2"/>
  <c r="AE116" i="2"/>
  <c r="AD132" i="2"/>
  <c r="AB133" i="2"/>
  <c r="AF133" i="2" s="1"/>
  <c r="AH133" i="2" s="1"/>
  <c r="U139" i="2"/>
  <c r="T141" i="2"/>
  <c r="X141" i="2"/>
  <c r="P142" i="2"/>
  <c r="X142" i="2"/>
  <c r="R160" i="2"/>
  <c r="V160" i="2"/>
  <c r="Z160" i="2"/>
  <c r="AD165" i="2"/>
  <c r="AC169" i="2"/>
  <c r="AC171" i="2"/>
  <c r="S1082" i="2"/>
  <c r="W1082" i="2"/>
  <c r="AA1082" i="2"/>
  <c r="AE206" i="2"/>
  <c r="AC209" i="2"/>
  <c r="AH222" i="2"/>
  <c r="AH226" i="2"/>
  <c r="AF233" i="2"/>
  <c r="AH233" i="2" s="1"/>
  <c r="AG234" i="2"/>
  <c r="AG255" i="2" s="1"/>
  <c r="AF238" i="2"/>
  <c r="AF259" i="2" s="1"/>
  <c r="AG239" i="2"/>
  <c r="AG260" i="2" s="1"/>
  <c r="AF242" i="2"/>
  <c r="AH242" i="2" s="1"/>
  <c r="AB261" i="2"/>
  <c r="R251" i="2"/>
  <c r="X257" i="2"/>
  <c r="AD286" i="2"/>
  <c r="AD294" i="2"/>
  <c r="AD305" i="2" s="1"/>
  <c r="AC314" i="2"/>
  <c r="AF319" i="2"/>
  <c r="AH319" i="2" s="1"/>
  <c r="AH340" i="2"/>
  <c r="AH370" i="2"/>
  <c r="AH378" i="2"/>
  <c r="AH387" i="2"/>
  <c r="AG402" i="2"/>
  <c r="AG401" i="2" s="1"/>
  <c r="AH428" i="2"/>
  <c r="AH455" i="2"/>
  <c r="AG474" i="2"/>
  <c r="AG473" i="2" s="1"/>
  <c r="Q476" i="2"/>
  <c r="AD476" i="2"/>
  <c r="AD472" i="2" s="1"/>
  <c r="Y476" i="2"/>
  <c r="AF487" i="2"/>
  <c r="AH487" i="2" s="1"/>
  <c r="AE496" i="2"/>
  <c r="AE500" i="2"/>
  <c r="AF502" i="2"/>
  <c r="AH502" i="2" s="1"/>
  <c r="AH505" i="2"/>
  <c r="AG509" i="2"/>
  <c r="AG508" i="2" s="1"/>
  <c r="AG499" i="2" s="1"/>
  <c r="AF515" i="2"/>
  <c r="AH515" i="2" s="1"/>
  <c r="AH528" i="2"/>
  <c r="AE536" i="2"/>
  <c r="AH542" i="2"/>
  <c r="Y536" i="2"/>
  <c r="AD536" i="2"/>
  <c r="AH546" i="2"/>
  <c r="AF549" i="2"/>
  <c r="AH549" i="2" s="1"/>
  <c r="AH566" i="2"/>
  <c r="AF572" i="2"/>
  <c r="AH572" i="2" s="1"/>
  <c r="AF578" i="2"/>
  <c r="AH578" i="2" s="1"/>
  <c r="AH583" i="2"/>
  <c r="AF592" i="2"/>
  <c r="AH592" i="2" s="1"/>
  <c r="AB597" i="2"/>
  <c r="AH602" i="2"/>
  <c r="AH609" i="2"/>
  <c r="AH616" i="2"/>
  <c r="AF621" i="2"/>
  <c r="AH621" i="2" s="1"/>
  <c r="AF628" i="2"/>
  <c r="AH628" i="2" s="1"/>
  <c r="AG645" i="2"/>
  <c r="AG644" i="2" s="1"/>
  <c r="AG643" i="2" s="1"/>
  <c r="AG642" i="2" s="1"/>
  <c r="AF650" i="2"/>
  <c r="AH650" i="2" s="1"/>
  <c r="AH659" i="2"/>
  <c r="AH663" i="2"/>
  <c r="AH676" i="2"/>
  <c r="AH681" i="2"/>
  <c r="AF686" i="2"/>
  <c r="AH686" i="2" s="1"/>
  <c r="AB687" i="2"/>
  <c r="S698" i="2"/>
  <c r="AH701" i="2"/>
  <c r="R113" i="1"/>
  <c r="R137" i="1" s="1"/>
  <c r="R140" i="1" s="1"/>
  <c r="V113" i="1"/>
  <c r="V137" i="1" s="1"/>
  <c r="V140" i="1" s="1"/>
  <c r="Z113" i="1"/>
  <c r="Z137" i="1" s="1"/>
  <c r="Z140" i="1" s="1"/>
  <c r="AH706" i="2"/>
  <c r="AH711" i="2"/>
  <c r="AG715" i="2"/>
  <c r="AH720" i="2"/>
  <c r="P730" i="2"/>
  <c r="P1024" i="2" s="1"/>
  <c r="P1025" i="2" s="1"/>
  <c r="AH748" i="2"/>
  <c r="AH753" i="2"/>
  <c r="AH758" i="2"/>
  <c r="Q766" i="2"/>
  <c r="U766" i="2"/>
  <c r="R767" i="2"/>
  <c r="R783" i="2"/>
  <c r="N91" i="11" s="1"/>
  <c r="X789" i="2"/>
  <c r="T92" i="11" s="1"/>
  <c r="AB793" i="2"/>
  <c r="X93" i="11" s="1"/>
  <c r="AE893" i="2"/>
  <c r="AC899" i="2"/>
  <c r="AG899" i="2"/>
  <c r="AE923" i="2"/>
  <c r="AC929" i="2"/>
  <c r="AC917" i="2" s="1"/>
  <c r="AG929" i="2"/>
  <c r="AE953" i="2"/>
  <c r="AG959" i="2"/>
  <c r="Q979" i="2"/>
  <c r="U979" i="2"/>
  <c r="AC983" i="2"/>
  <c r="AG983" i="2"/>
  <c r="AE989" i="2"/>
  <c r="AE993" i="2"/>
  <c r="AC999" i="2"/>
  <c r="AG999" i="2"/>
  <c r="AH1008" i="2"/>
  <c r="AH1023" i="2"/>
  <c r="R1069" i="2"/>
  <c r="AB1069" i="2" s="1"/>
  <c r="V1069" i="2"/>
  <c r="AD1069" i="2" s="1"/>
  <c r="AD1071" i="2"/>
  <c r="AG1071" i="2" s="1"/>
  <c r="Z1069" i="2"/>
  <c r="AB1072" i="2"/>
  <c r="AD1073" i="2"/>
  <c r="AB1085" i="2"/>
  <c r="AE1087" i="2"/>
  <c r="P1097" i="2"/>
  <c r="R16" i="11"/>
  <c r="O21" i="11"/>
  <c r="AB37" i="11"/>
  <c r="AD37" i="11" s="1"/>
  <c r="M45" i="11"/>
  <c r="AC46" i="11"/>
  <c r="AD46" i="11" s="1"/>
  <c r="Y56" i="11"/>
  <c r="S61" i="11"/>
  <c r="Z71" i="11"/>
  <c r="Z76" i="11"/>
  <c r="AD75" i="11"/>
  <c r="Y77" i="11"/>
  <c r="AD106" i="11"/>
  <c r="AD105" i="11" s="1"/>
  <c r="AC105" i="11"/>
  <c r="AB114" i="11"/>
  <c r="Z114" i="11"/>
  <c r="U16" i="2"/>
  <c r="S1103" i="2"/>
  <c r="O16" i="11"/>
  <c r="Y16" i="11" s="1"/>
  <c r="W1103" i="2"/>
  <c r="S16" i="11"/>
  <c r="AA1103" i="2"/>
  <c r="W16" i="11"/>
  <c r="AE18" i="2"/>
  <c r="AE23" i="2"/>
  <c r="AB56" i="2"/>
  <c r="AF49" i="2"/>
  <c r="W59" i="2"/>
  <c r="W63" i="2" s="1"/>
  <c r="X28" i="1" s="1"/>
  <c r="AA59" i="2"/>
  <c r="AA63" i="2" s="1"/>
  <c r="AB28" i="1" s="1"/>
  <c r="AF60" i="2"/>
  <c r="AH60" i="2" s="1"/>
  <c r="AF65" i="2"/>
  <c r="AH65" i="2" s="1"/>
  <c r="AB85" i="2"/>
  <c r="AC85" i="2"/>
  <c r="AF106" i="2"/>
  <c r="AH106" i="2" s="1"/>
  <c r="AF122" i="2"/>
  <c r="AE132" i="2"/>
  <c r="AE145" i="2"/>
  <c r="Q142" i="2"/>
  <c r="U142" i="2"/>
  <c r="AF148" i="2"/>
  <c r="AH148" i="2" s="1"/>
  <c r="S160" i="2"/>
  <c r="AA160" i="2"/>
  <c r="AA159" i="2" s="1"/>
  <c r="AC163" i="2"/>
  <c r="AB172" i="2"/>
  <c r="AC172" i="2"/>
  <c r="X1082" i="2"/>
  <c r="AH176" i="2"/>
  <c r="AH180" i="2"/>
  <c r="AE182" i="2"/>
  <c r="AG182" i="2" s="1"/>
  <c r="AB207" i="2"/>
  <c r="AF236" i="2"/>
  <c r="AH236" i="2" s="1"/>
  <c r="AG238" i="2"/>
  <c r="AG259" i="2" s="1"/>
  <c r="Y253" i="2"/>
  <c r="V251" i="2"/>
  <c r="V252" i="2" s="1"/>
  <c r="T257" i="2"/>
  <c r="Z251" i="2"/>
  <c r="AF274" i="2"/>
  <c r="AH274" i="2" s="1"/>
  <c r="AE286" i="2"/>
  <c r="AG286" i="2" s="1"/>
  <c r="V1066" i="2"/>
  <c r="Z1066" i="2"/>
  <c r="AF289" i="2"/>
  <c r="AH289" i="2" s="1"/>
  <c r="AH287" i="2" s="1"/>
  <c r="AE294" i="2"/>
  <c r="AH299" i="2"/>
  <c r="U305" i="2"/>
  <c r="AH307" i="2"/>
  <c r="AD314" i="2"/>
  <c r="AD325" i="2" s="1"/>
  <c r="AH320" i="2"/>
  <c r="AC329" i="2"/>
  <c r="AF335" i="2"/>
  <c r="AH335" i="2" s="1"/>
  <c r="V344" i="2"/>
  <c r="AH348" i="2"/>
  <c r="AF371" i="2"/>
  <c r="AH371" i="2" s="1"/>
  <c r="AH388" i="2"/>
  <c r="AF393" i="2"/>
  <c r="AF395" i="2"/>
  <c r="AH395" i="2" s="1"/>
  <c r="AF411" i="2"/>
  <c r="AH411" i="2" s="1"/>
  <c r="AB416" i="2"/>
  <c r="AB415" i="2" s="1"/>
  <c r="AF419" i="2"/>
  <c r="AH419" i="2" s="1"/>
  <c r="AF435" i="2"/>
  <c r="AH435" i="2" s="1"/>
  <c r="AF448" i="2"/>
  <c r="AH448" i="2" s="1"/>
  <c r="AF458" i="2"/>
  <c r="AH458" i="2" s="1"/>
  <c r="AH479" i="2"/>
  <c r="V476" i="2"/>
  <c r="V472" i="2" s="1"/>
  <c r="R499" i="2"/>
  <c r="R495" i="2" s="1"/>
  <c r="V499" i="2"/>
  <c r="V495" i="2" s="1"/>
  <c r="Z499" i="2"/>
  <c r="Z495" i="2" s="1"/>
  <c r="AD499" i="2"/>
  <c r="AH516" i="2"/>
  <c r="AH526" i="2"/>
  <c r="AH533" i="2"/>
  <c r="AF543" i="2"/>
  <c r="AH543" i="2" s="1"/>
  <c r="AF547" i="2"/>
  <c r="AH547" i="2" s="1"/>
  <c r="AF550" i="2"/>
  <c r="AH550" i="2" s="1"/>
  <c r="AF557" i="2"/>
  <c r="AH557" i="2" s="1"/>
  <c r="AF562" i="2"/>
  <c r="AF568" i="2"/>
  <c r="AF574" i="2"/>
  <c r="AF580" i="2"/>
  <c r="AH580" i="2" s="1"/>
  <c r="AF584" i="2"/>
  <c r="AH584" i="2" s="1"/>
  <c r="AF588" i="2"/>
  <c r="AH588" i="2" s="1"/>
  <c r="AF593" i="2"/>
  <c r="AH593" i="2" s="1"/>
  <c r="AF599" i="2"/>
  <c r="AH599" i="2" s="1"/>
  <c r="AF603" i="2"/>
  <c r="AH603" i="2" s="1"/>
  <c r="AF610" i="2"/>
  <c r="AH610" i="2" s="1"/>
  <c r="V604" i="2"/>
  <c r="V596" i="2" s="1"/>
  <c r="Z604" i="2"/>
  <c r="AF622" i="2"/>
  <c r="AH622" i="2" s="1"/>
  <c r="AH638" i="2"/>
  <c r="AH651" i="2"/>
  <c r="AA642" i="2"/>
  <c r="P656" i="2"/>
  <c r="U155" i="1"/>
  <c r="U168" i="1" s="1"/>
  <c r="U171" i="1" s="1"/>
  <c r="Y155" i="1"/>
  <c r="Y168" i="1" s="1"/>
  <c r="Y171" i="1" s="1"/>
  <c r="AF661" i="2"/>
  <c r="AH661" i="2" s="1"/>
  <c r="AF664" i="2"/>
  <c r="AH664" i="2" s="1"/>
  <c r="AF688" i="2"/>
  <c r="AH688" i="2" s="1"/>
  <c r="AA698" i="2"/>
  <c r="AF702" i="2"/>
  <c r="AH702" i="2" s="1"/>
  <c r="AF707" i="2"/>
  <c r="AH707" i="2" s="1"/>
  <c r="AF712" i="2"/>
  <c r="AH712" i="2" s="1"/>
  <c r="AF716" i="2"/>
  <c r="AF721" i="2"/>
  <c r="AH721" i="2" s="1"/>
  <c r="V729" i="2"/>
  <c r="Z741" i="2"/>
  <c r="AD745" i="2"/>
  <c r="AF749" i="2"/>
  <c r="AH749" i="2" s="1"/>
  <c r="AF754" i="2"/>
  <c r="AH754" i="2" s="1"/>
  <c r="AF759" i="2"/>
  <c r="AH759" i="2" s="1"/>
  <c r="X772" i="2"/>
  <c r="AC793" i="2"/>
  <c r="AE904" i="2"/>
  <c r="AC910" i="2"/>
  <c r="AE918" i="2"/>
  <c r="AE934" i="2"/>
  <c r="AC940" i="2"/>
  <c r="AE948" i="2"/>
  <c r="AE964" i="2"/>
  <c r="AC982" i="2"/>
  <c r="AC979" i="2" s="1"/>
  <c r="AC986" i="2"/>
  <c r="AE996" i="2"/>
  <c r="AF1011" i="2"/>
  <c r="AH1011" i="2" s="1"/>
  <c r="AF1015" i="2"/>
  <c r="AH1015" i="2" s="1"/>
  <c r="AG1047" i="2"/>
  <c r="AH1047" i="2" s="1"/>
  <c r="AG1055" i="2"/>
  <c r="AH1055" i="2" s="1"/>
  <c r="Y1069" i="2"/>
  <c r="AD1076" i="2"/>
  <c r="AB1077" i="2"/>
  <c r="AB1092" i="2"/>
  <c r="AF1092" i="2" s="1"/>
  <c r="AD1093" i="2"/>
  <c r="AG1093" i="2" s="1"/>
  <c r="V16" i="11"/>
  <c r="X26" i="11"/>
  <c r="Y26" i="11"/>
  <c r="AC27" i="11"/>
  <c r="N48" i="11"/>
  <c r="N49" i="11" s="1"/>
  <c r="N45" i="11"/>
  <c r="R48" i="11"/>
  <c r="R49" i="11" s="1"/>
  <c r="R45" i="11"/>
  <c r="V48" i="11"/>
  <c r="V49" i="11" s="1"/>
  <c r="V45" i="11"/>
  <c r="AB41" i="11"/>
  <c r="AC42" i="11"/>
  <c r="AC40" i="11" s="1"/>
  <c r="Q45" i="11"/>
  <c r="AD53" i="11"/>
  <c r="X55" i="11"/>
  <c r="X60" i="11"/>
  <c r="AB54" i="11"/>
  <c r="L64" i="11"/>
  <c r="L65" i="11" s="1"/>
  <c r="L61" i="11"/>
  <c r="P64" i="11"/>
  <c r="P65" i="11" s="1"/>
  <c r="P61" i="11"/>
  <c r="T64" i="11"/>
  <c r="T65" i="11" s="1"/>
  <c r="T61" i="11"/>
  <c r="AB59" i="11"/>
  <c r="W61" i="11"/>
  <c r="AB63" i="11"/>
  <c r="AD63" i="11" s="1"/>
  <c r="AB69" i="11"/>
  <c r="AD69" i="11" s="1"/>
  <c r="M77" i="11"/>
  <c r="AC78" i="11"/>
  <c r="AD78" i="11" s="1"/>
  <c r="AB106" i="11"/>
  <c r="AB105" i="11" s="1"/>
  <c r="Y105" i="11"/>
  <c r="Y114" i="11"/>
  <c r="AD114" i="11"/>
  <c r="Y167" i="2"/>
  <c r="AE167" i="2" s="1"/>
  <c r="AH181" i="2"/>
  <c r="AF186" i="2"/>
  <c r="AH186" i="2" s="1"/>
  <c r="U205" i="2"/>
  <c r="AH220" i="2"/>
  <c r="AF235" i="2"/>
  <c r="AH235" i="2" s="1"/>
  <c r="AG237" i="2"/>
  <c r="AG258" i="2" s="1"/>
  <c r="T277" i="2"/>
  <c r="AA251" i="2"/>
  <c r="AA252" i="2" s="1"/>
  <c r="AH279" i="2"/>
  <c r="S1066" i="2"/>
  <c r="W1066" i="2"/>
  <c r="AA1066" i="2"/>
  <c r="AH308" i="2"/>
  <c r="AE314" i="2"/>
  <c r="AG314" i="2" s="1"/>
  <c r="AH321" i="2"/>
  <c r="AH336" i="2"/>
  <c r="AH338" i="2"/>
  <c r="AH372" i="2"/>
  <c r="AF383" i="2"/>
  <c r="AH383" i="2" s="1"/>
  <c r="AF399" i="2"/>
  <c r="AF398" i="2" s="1"/>
  <c r="AF407" i="2"/>
  <c r="AH407" i="2" s="1"/>
  <c r="AF412" i="2"/>
  <c r="AH412" i="2" s="1"/>
  <c r="U414" i="2"/>
  <c r="Y414" i="2"/>
  <c r="AF436" i="2"/>
  <c r="AH436" i="2" s="1"/>
  <c r="AF443" i="2"/>
  <c r="AH449" i="2"/>
  <c r="AH453" i="2"/>
  <c r="AF463" i="2"/>
  <c r="AH463" i="2" s="1"/>
  <c r="AF480" i="2"/>
  <c r="AH480" i="2" s="1"/>
  <c r="AF484" i="2"/>
  <c r="AH484" i="2" s="1"/>
  <c r="AB489" i="2"/>
  <c r="AF492" i="2"/>
  <c r="AH492" i="2" s="1"/>
  <c r="AH503" i="2"/>
  <c r="S131" i="2"/>
  <c r="AE499" i="2"/>
  <c r="AF510" i="2"/>
  <c r="AH510" i="2" s="1"/>
  <c r="AF514" i="2"/>
  <c r="AH514" i="2" s="1"/>
  <c r="AF517" i="2"/>
  <c r="AH517" i="2" s="1"/>
  <c r="AF531" i="2"/>
  <c r="AH531" i="2" s="1"/>
  <c r="AF534" i="2"/>
  <c r="AH534" i="2" s="1"/>
  <c r="AF538" i="2"/>
  <c r="W604" i="2"/>
  <c r="W596" i="2" s="1"/>
  <c r="Q214" i="2"/>
  <c r="X604" i="2"/>
  <c r="U215" i="2"/>
  <c r="U201" i="2" s="1"/>
  <c r="X216" i="2"/>
  <c r="X202" i="2" s="1"/>
  <c r="AF626" i="2"/>
  <c r="AH626" i="2" s="1"/>
  <c r="AF653" i="2"/>
  <c r="AH653" i="2" s="1"/>
  <c r="AH652" i="2" s="1"/>
  <c r="R155" i="1"/>
  <c r="R168" i="1" s="1"/>
  <c r="R171" i="1" s="1"/>
  <c r="V155" i="1"/>
  <c r="Z155" i="1"/>
  <c r="Z168" i="1" s="1"/>
  <c r="Z171" i="1" s="1"/>
  <c r="AF662" i="2"/>
  <c r="AH662" i="2" s="1"/>
  <c r="AF674" i="2"/>
  <c r="AH674" i="2" s="1"/>
  <c r="AF679" i="2"/>
  <c r="AH679" i="2" s="1"/>
  <c r="AF684" i="2"/>
  <c r="AH684" i="2" s="1"/>
  <c r="AF689" i="2"/>
  <c r="AF717" i="2"/>
  <c r="AH717" i="2" s="1"/>
  <c r="AF722" i="2"/>
  <c r="AH722" i="2" s="1"/>
  <c r="V736" i="2"/>
  <c r="L87" i="11"/>
  <c r="P87" i="11"/>
  <c r="AD793" i="2"/>
  <c r="Z93" i="11" s="1"/>
  <c r="AF1058" i="2"/>
  <c r="AH1058" i="2" s="1"/>
  <c r="P1064" i="2"/>
  <c r="AB1071" i="2"/>
  <c r="AF1071" i="2" s="1"/>
  <c r="AG1072" i="2"/>
  <c r="AG1073" i="2"/>
  <c r="AD1087" i="2"/>
  <c r="AG1088" i="2"/>
  <c r="AA26" i="11"/>
  <c r="U25" i="11"/>
  <c r="AA25" i="11" s="1"/>
  <c r="AC25" i="11" s="1"/>
  <c r="AB36" i="11"/>
  <c r="AD36" i="11" s="1"/>
  <c r="O48" i="11"/>
  <c r="O49" i="11" s="1"/>
  <c r="O45" i="11"/>
  <c r="S48" i="11"/>
  <c r="S49" i="11" s="1"/>
  <c r="S45" i="11"/>
  <c r="W48" i="11"/>
  <c r="W49" i="11" s="1"/>
  <c r="W45" i="11"/>
  <c r="U45" i="11"/>
  <c r="Y60" i="11"/>
  <c r="M64" i="11"/>
  <c r="M65" i="11" s="1"/>
  <c r="M61" i="11"/>
  <c r="Q64" i="11"/>
  <c r="Q65" i="11" s="1"/>
  <c r="Q61" i="11"/>
  <c r="U64" i="11"/>
  <c r="U65" i="11" s="1"/>
  <c r="U61" i="11"/>
  <c r="AC57" i="11"/>
  <c r="AA56" i="11"/>
  <c r="AA60" i="11" s="1"/>
  <c r="AB71" i="11"/>
  <c r="N80" i="11"/>
  <c r="N81" i="11" s="1"/>
  <c r="N77" i="11"/>
  <c r="R80" i="11"/>
  <c r="R81" i="11" s="1"/>
  <c r="R77" i="11"/>
  <c r="V80" i="11"/>
  <c r="V81" i="11" s="1"/>
  <c r="V77" i="11"/>
  <c r="AB73" i="11"/>
  <c r="Q77" i="11"/>
  <c r="AC96" i="11"/>
  <c r="Z105" i="11"/>
  <c r="AB1087" i="2"/>
  <c r="AF1087" i="2" s="1"/>
  <c r="Z26" i="11"/>
  <c r="AB57" i="11"/>
  <c r="AA96" i="11"/>
  <c r="AC114" i="11"/>
  <c r="S1069" i="2"/>
  <c r="AC1069" i="2" s="1"/>
  <c r="Y1085" i="2"/>
  <c r="AE1085" i="2" s="1"/>
  <c r="AG1085" i="2" s="1"/>
  <c r="O25" i="11"/>
  <c r="Y25" i="11" s="1"/>
  <c r="AC38" i="11"/>
  <c r="AA40" i="11"/>
  <c r="AA44" i="11" s="1"/>
  <c r="AC70" i="11"/>
  <c r="AA72" i="11"/>
  <c r="AA76" i="11" s="1"/>
  <c r="AA105" i="11"/>
  <c r="Z12" i="18"/>
  <c r="AD16" i="18"/>
  <c r="AA53" i="18"/>
  <c r="S51" i="18"/>
  <c r="AA51" i="18" s="1"/>
  <c r="AE41" i="18"/>
  <c r="AC82" i="18"/>
  <c r="AE82" i="18" s="1"/>
  <c r="AD91" i="18"/>
  <c r="AD99" i="18"/>
  <c r="Z123" i="18"/>
  <c r="Y14" i="18"/>
  <c r="AC14" i="18" s="1"/>
  <c r="AC16" i="18"/>
  <c r="Z53" i="18"/>
  <c r="AC87" i="18"/>
  <c r="AC89" i="18"/>
  <c r="AC91" i="18"/>
  <c r="AE91" i="18" s="1"/>
  <c r="U108" i="18"/>
  <c r="U109" i="18" s="1"/>
  <c r="U105" i="18"/>
  <c r="AC99" i="18"/>
  <c r="AD100" i="18"/>
  <c r="M977" i="18"/>
  <c r="M338" i="18"/>
  <c r="M70" i="18"/>
  <c r="N7" i="18"/>
  <c r="Y12" i="18"/>
  <c r="AB61" i="18"/>
  <c r="AB65" i="18" s="1"/>
  <c r="AD20" i="18"/>
  <c r="AD61" i="18" s="1"/>
  <c r="AD65" i="18" s="1"/>
  <c r="AA80" i="18"/>
  <c r="AD87" i="18"/>
  <c r="AD88" i="18"/>
  <c r="AD89" i="18"/>
  <c r="AC128" i="18"/>
  <c r="AE128" i="18" s="1"/>
  <c r="AC130" i="18"/>
  <c r="AE130" i="18" s="1"/>
  <c r="S12" i="18"/>
  <c r="AA14" i="18"/>
  <c r="AD14" i="18" s="1"/>
  <c r="AB12" i="18"/>
  <c r="AC23" i="18"/>
  <c r="AE24" i="18"/>
  <c r="AB53" i="18"/>
  <c r="AD53" i="18" s="1"/>
  <c r="AE84" i="18"/>
  <c r="AA96" i="18"/>
  <c r="AC100" i="18"/>
  <c r="AE101" i="18"/>
  <c r="AE100" i="18" s="1"/>
  <c r="AB15" i="18"/>
  <c r="AD15" i="18" s="1"/>
  <c r="AB19" i="18"/>
  <c r="Y20" i="18"/>
  <c r="AC35" i="18"/>
  <c r="AC39" i="18"/>
  <c r="AC43" i="18"/>
  <c r="Y53" i="18"/>
  <c r="AC53" i="18" s="1"/>
  <c r="S61" i="18"/>
  <c r="S65" i="18" s="1"/>
  <c r="Z72" i="18"/>
  <c r="AA73" i="18"/>
  <c r="AA95" i="18" s="1"/>
  <c r="AB74" i="18"/>
  <c r="AD74" i="18" s="1"/>
  <c r="AA81" i="18"/>
  <c r="N104" i="18"/>
  <c r="Y113" i="18"/>
  <c r="Z114" i="18"/>
  <c r="AA115" i="18"/>
  <c r="AA138" i="18" s="1"/>
  <c r="AB116" i="18"/>
  <c r="O123" i="18"/>
  <c r="S123" i="18"/>
  <c r="P124" i="18"/>
  <c r="T124" i="18"/>
  <c r="T131" i="18" s="1"/>
  <c r="X124" i="18"/>
  <c r="X131" i="18" s="1"/>
  <c r="AC125" i="18"/>
  <c r="P132" i="18"/>
  <c r="T132" i="18"/>
  <c r="AA132" i="18" s="1"/>
  <c r="X132" i="18"/>
  <c r="AB132" i="18" s="1"/>
  <c r="AD132" i="18" s="1"/>
  <c r="M133" i="18"/>
  <c r="Q133" i="18"/>
  <c r="U133" i="18"/>
  <c r="P136" i="18"/>
  <c r="T136" i="18"/>
  <c r="X136" i="18"/>
  <c r="N138" i="18"/>
  <c r="R138" i="18"/>
  <c r="V138" i="18"/>
  <c r="AD202" i="18"/>
  <c r="AB188" i="18"/>
  <c r="AD203" i="18"/>
  <c r="AD204" i="18"/>
  <c r="AD205" i="18"/>
  <c r="AB191" i="18"/>
  <c r="AD206" i="18"/>
  <c r="AD208" i="18"/>
  <c r="AC211" i="18"/>
  <c r="AC215" i="18"/>
  <c r="AC216" i="18"/>
  <c r="AE217" i="18"/>
  <c r="AE216" i="18" s="1"/>
  <c r="AE223" i="18"/>
  <c r="AE244" i="18"/>
  <c r="AC238" i="18"/>
  <c r="AE245" i="18"/>
  <c r="AC241" i="18"/>
  <c r="AE246" i="18"/>
  <c r="AE247" i="18"/>
  <c r="Y238" i="18"/>
  <c r="AC248" i="18"/>
  <c r="AE250" i="18"/>
  <c r="AE249" i="18" s="1"/>
  <c r="AC249" i="18"/>
  <c r="AE268" i="18"/>
  <c r="M304" i="18"/>
  <c r="Q304" i="18"/>
  <c r="Q305" i="18" s="1"/>
  <c r="Q296" i="18"/>
  <c r="M289" i="18"/>
  <c r="Y294" i="18"/>
  <c r="AE286" i="18"/>
  <c r="AE285" i="18" s="1"/>
  <c r="AC285" i="18"/>
  <c r="AE290" i="18"/>
  <c r="Y19" i="18"/>
  <c r="Z20" i="18"/>
  <c r="Z61" i="18" s="1"/>
  <c r="Z65" i="18" s="1"/>
  <c r="P51" i="18"/>
  <c r="S56" i="18"/>
  <c r="S60" i="18" s="1"/>
  <c r="X61" i="18"/>
  <c r="X65" i="18" s="1"/>
  <c r="R71" i="18"/>
  <c r="AA72" i="18"/>
  <c r="Y74" i="18"/>
  <c r="W80" i="18"/>
  <c r="T93" i="18"/>
  <c r="M94" i="18"/>
  <c r="S96" i="18"/>
  <c r="AA100" i="18"/>
  <c r="M112" i="18"/>
  <c r="Q112" i="18"/>
  <c r="Z113" i="18"/>
  <c r="AB115" i="18"/>
  <c r="Y116" i="18"/>
  <c r="X123" i="18"/>
  <c r="AD125" i="18"/>
  <c r="M132" i="18"/>
  <c r="Y132" i="18" s="1"/>
  <c r="Q132" i="18"/>
  <c r="U132" i="18"/>
  <c r="N133" i="18"/>
  <c r="R133" i="18"/>
  <c r="V133" i="18"/>
  <c r="O152" i="18"/>
  <c r="S152" i="18"/>
  <c r="M136" i="18"/>
  <c r="Q136" i="18"/>
  <c r="U136" i="18"/>
  <c r="Y136" i="18"/>
  <c r="N137" i="18"/>
  <c r="R137" i="18"/>
  <c r="O138" i="18"/>
  <c r="S138" i="18"/>
  <c r="W138" i="18"/>
  <c r="AC142" i="18"/>
  <c r="AC143" i="18"/>
  <c r="Y139" i="18"/>
  <c r="AE145" i="18"/>
  <c r="AC144" i="18"/>
  <c r="AE146" i="18"/>
  <c r="AE147" i="18"/>
  <c r="AE150" i="18"/>
  <c r="AE151" i="18"/>
  <c r="AC164" i="18"/>
  <c r="AC172" i="18"/>
  <c r="Y171" i="18"/>
  <c r="AE173" i="18"/>
  <c r="AE174" i="18"/>
  <c r="AE175" i="18"/>
  <c r="AE176" i="18"/>
  <c r="AE177" i="18"/>
  <c r="AE178" i="18"/>
  <c r="AE180" i="18"/>
  <c r="AE181" i="18"/>
  <c r="AE184" i="18"/>
  <c r="AE185" i="18"/>
  <c r="AA193" i="18"/>
  <c r="AD214" i="18"/>
  <c r="AB200" i="18"/>
  <c r="AD215" i="18"/>
  <c r="AD248" i="18"/>
  <c r="AB238" i="18"/>
  <c r="AB294" i="18"/>
  <c r="V289" i="18"/>
  <c r="Z15" i="18"/>
  <c r="AC15" i="18" s="1"/>
  <c r="AE15" i="18" s="1"/>
  <c r="Z19" i="18"/>
  <c r="Z56" i="18" s="1"/>
  <c r="Z60" i="18" s="1"/>
  <c r="O71" i="18"/>
  <c r="S71" i="18"/>
  <c r="AB72" i="18"/>
  <c r="Z74" i="18"/>
  <c r="Z96" i="18" s="1"/>
  <c r="AD78" i="18"/>
  <c r="P80" i="18"/>
  <c r="U93" i="18"/>
  <c r="P96" i="18"/>
  <c r="T96" i="18"/>
  <c r="X96" i="18"/>
  <c r="AB100" i="18"/>
  <c r="N112" i="18"/>
  <c r="N149" i="18" s="1"/>
  <c r="R112" i="18"/>
  <c r="V112" i="18"/>
  <c r="AA113" i="18"/>
  <c r="AB114" i="18"/>
  <c r="AB112" i="18" s="1"/>
  <c r="Y115" i="18"/>
  <c r="Z116" i="18"/>
  <c r="Z139" i="18" s="1"/>
  <c r="R132" i="18"/>
  <c r="O133" i="18"/>
  <c r="S133" i="18"/>
  <c r="W133" i="18"/>
  <c r="T149" i="18"/>
  <c r="T152" i="18"/>
  <c r="T153" i="18" s="1"/>
  <c r="N136" i="18"/>
  <c r="R136" i="18"/>
  <c r="V136" i="18"/>
  <c r="S137" i="18"/>
  <c r="W137" i="18"/>
  <c r="AD142" i="18"/>
  <c r="AD143" i="18"/>
  <c r="AB139" i="18"/>
  <c r="AB156" i="18"/>
  <c r="AB171" i="18"/>
  <c r="AD172" i="18"/>
  <c r="AD179" i="18"/>
  <c r="Z189" i="18"/>
  <c r="Z190" i="18"/>
  <c r="Z193" i="18"/>
  <c r="Z194" i="18"/>
  <c r="AA197" i="18"/>
  <c r="AC213" i="18"/>
  <c r="Y199" i="18"/>
  <c r="AA201" i="18"/>
  <c r="O257" i="18"/>
  <c r="O258" i="18" s="1"/>
  <c r="O254" i="18"/>
  <c r="S257" i="18"/>
  <c r="S258" i="18" s="1"/>
  <c r="S254" i="18"/>
  <c r="W257" i="18"/>
  <c r="W258" i="18" s="1"/>
  <c r="W254" i="18"/>
  <c r="AA253" i="18"/>
  <c r="AA294" i="18"/>
  <c r="AA289" i="18" s="1"/>
  <c r="S289" i="18"/>
  <c r="AA34" i="18"/>
  <c r="AA38" i="18"/>
  <c r="AA42" i="18"/>
  <c r="P83" i="18"/>
  <c r="T83" i="18"/>
  <c r="T90" i="18" s="1"/>
  <c r="AA116" i="18"/>
  <c r="P133" i="18"/>
  <c r="Z133" i="18" s="1"/>
  <c r="T133" i="18"/>
  <c r="X133" i="18"/>
  <c r="AA139" i="18"/>
  <c r="AC202" i="18"/>
  <c r="AC203" i="18"/>
  <c r="AC204" i="18"/>
  <c r="AC205" i="18"/>
  <c r="Y191" i="18"/>
  <c r="AC206" i="18"/>
  <c r="AC207" i="18"/>
  <c r="AC208" i="18"/>
  <c r="AD212" i="18"/>
  <c r="AB198" i="18"/>
  <c r="Z201" i="18"/>
  <c r="AC233" i="18"/>
  <c r="P257" i="18"/>
  <c r="P258" i="18" s="1"/>
  <c r="P254" i="18"/>
  <c r="T257" i="18"/>
  <c r="T258" i="18" s="1"/>
  <c r="T254" i="18"/>
  <c r="X257" i="18"/>
  <c r="X258" i="18" s="1"/>
  <c r="X254" i="18"/>
  <c r="AD238" i="18"/>
  <c r="Z239" i="18"/>
  <c r="Z253" i="18"/>
  <c r="P304" i="18"/>
  <c r="P305" i="18" s="1"/>
  <c r="P296" i="18"/>
  <c r="Z301" i="18"/>
  <c r="Z294" i="18"/>
  <c r="Z289" i="18" s="1"/>
  <c r="P289" i="18"/>
  <c r="AA157" i="18"/>
  <c r="AA188" i="18" s="1"/>
  <c r="AB158" i="18"/>
  <c r="Y159" i="18"/>
  <c r="AC159" i="18" s="1"/>
  <c r="Z160" i="18"/>
  <c r="AA161" i="18"/>
  <c r="AA192" i="18" s="1"/>
  <c r="AB162" i="18"/>
  <c r="AD162" i="18" s="1"/>
  <c r="Y163" i="18"/>
  <c r="AC163" i="18" s="1"/>
  <c r="AA165" i="18"/>
  <c r="AD165" i="18" s="1"/>
  <c r="Y167" i="18"/>
  <c r="AC167" i="18" s="1"/>
  <c r="Z168" i="18"/>
  <c r="Z199" i="18" s="1"/>
  <c r="AA169" i="18"/>
  <c r="AD169" i="18" s="1"/>
  <c r="AB170" i="18"/>
  <c r="AD170" i="18" s="1"/>
  <c r="V188" i="18"/>
  <c r="S189" i="18"/>
  <c r="P190" i="18"/>
  <c r="M191" i="18"/>
  <c r="V192" i="18"/>
  <c r="S193" i="18"/>
  <c r="P194" i="18"/>
  <c r="M195" i="18"/>
  <c r="V196" i="18"/>
  <c r="S197" i="18"/>
  <c r="M199" i="18"/>
  <c r="V200" i="18"/>
  <c r="S201" i="18"/>
  <c r="AC229" i="18"/>
  <c r="AD230" i="18"/>
  <c r="AD241" i="18" s="1"/>
  <c r="AD234" i="18"/>
  <c r="AD233" i="18" s="1"/>
  <c r="O239" i="18"/>
  <c r="S239" i="18"/>
  <c r="W239" i="18"/>
  <c r="Y241" i="18"/>
  <c r="M253" i="18"/>
  <c r="Q253" i="18"/>
  <c r="U253" i="18"/>
  <c r="AB262" i="18"/>
  <c r="Y263" i="18"/>
  <c r="Y261" i="18" s="1"/>
  <c r="Z264" i="18"/>
  <c r="AC264" i="18" s="1"/>
  <c r="AE264" i="18" s="1"/>
  <c r="AA265" i="18"/>
  <c r="AB266" i="18"/>
  <c r="AD266" i="18" s="1"/>
  <c r="O304" i="18"/>
  <c r="O305" i="18" s="1"/>
  <c r="O296" i="18"/>
  <c r="S304" i="18"/>
  <c r="S305" i="18" s="1"/>
  <c r="S296" i="18"/>
  <c r="W304" i="18"/>
  <c r="W305" i="18" s="1"/>
  <c r="W296" i="18"/>
  <c r="P274" i="18"/>
  <c r="T274" i="18"/>
  <c r="X274" i="18"/>
  <c r="M275" i="18"/>
  <c r="V276" i="18"/>
  <c r="S277" i="18"/>
  <c r="P278" i="18"/>
  <c r="M279" i="18"/>
  <c r="Z280" i="18"/>
  <c r="AA281" i="18"/>
  <c r="AB282" i="18"/>
  <c r="Y283" i="18"/>
  <c r="N301" i="18"/>
  <c r="R301" i="18"/>
  <c r="V301" i="18"/>
  <c r="N333" i="18"/>
  <c r="N334" i="18" s="1"/>
  <c r="N328" i="18"/>
  <c r="R333" i="18"/>
  <c r="R334" i="18" s="1"/>
  <c r="R328" i="18"/>
  <c r="V333" i="18"/>
  <c r="V334" i="18" s="1"/>
  <c r="V328" i="18"/>
  <c r="AB330" i="18"/>
  <c r="R1003" i="18"/>
  <c r="R1005" i="18" s="1"/>
  <c r="O1003" i="18"/>
  <c r="O1005" i="18" s="1"/>
  <c r="O339" i="18"/>
  <c r="S340" i="18"/>
  <c r="W1003" i="18"/>
  <c r="W1005" i="18" s="1"/>
  <c r="W339" i="18"/>
  <c r="T1003" i="18"/>
  <c r="T1005" i="18" s="1"/>
  <c r="T339" i="18"/>
  <c r="X1003" i="18"/>
  <c r="X1005" i="18" s="1"/>
  <c r="Y379" i="18"/>
  <c r="T397" i="18"/>
  <c r="AE406" i="18"/>
  <c r="AD403" i="18"/>
  <c r="AC444" i="18"/>
  <c r="AC443" i="18" s="1"/>
  <c r="Y158" i="18"/>
  <c r="AC158" i="18" s="1"/>
  <c r="AA160" i="18"/>
  <c r="AA191" i="18" s="1"/>
  <c r="Y162" i="18"/>
  <c r="AA164" i="18"/>
  <c r="Y166" i="18"/>
  <c r="AC166" i="18" s="1"/>
  <c r="AA168" i="18"/>
  <c r="AA199" i="18" s="1"/>
  <c r="Y170" i="18"/>
  <c r="AC170" i="18" s="1"/>
  <c r="P189" i="18"/>
  <c r="V191" i="18"/>
  <c r="P193" i="18"/>
  <c r="P197" i="18"/>
  <c r="P201" i="18"/>
  <c r="O220" i="18"/>
  <c r="AD229" i="18"/>
  <c r="AD228" i="18" s="1"/>
  <c r="AC232" i="18"/>
  <c r="AE232" i="18" s="1"/>
  <c r="P239" i="18"/>
  <c r="T239" i="18"/>
  <c r="X239" i="18"/>
  <c r="N253" i="18"/>
  <c r="R253" i="18"/>
  <c r="V253" i="18"/>
  <c r="Z263" i="18"/>
  <c r="AB265" i="18"/>
  <c r="AD265" i="18" s="1"/>
  <c r="AE265" i="18" s="1"/>
  <c r="T304" i="18"/>
  <c r="T305" i="18" s="1"/>
  <c r="T296" i="18"/>
  <c r="X304" i="18"/>
  <c r="X305" i="18" s="1"/>
  <c r="X296" i="18"/>
  <c r="Q274" i="18"/>
  <c r="S276" i="18"/>
  <c r="M278" i="18"/>
  <c r="AA280" i="18"/>
  <c r="AB281" i="18"/>
  <c r="Y282" i="18"/>
  <c r="Z283" i="18"/>
  <c r="O301" i="18"/>
  <c r="S301" i="18"/>
  <c r="W301" i="18"/>
  <c r="AA284" i="18"/>
  <c r="O328" i="18"/>
  <c r="O333" i="18"/>
  <c r="O334" i="18" s="1"/>
  <c r="S328" i="18"/>
  <c r="S333" i="18"/>
  <c r="S334" i="18" s="1"/>
  <c r="W328" i="18"/>
  <c r="W333" i="18"/>
  <c r="W334" i="18" s="1"/>
  <c r="AA329" i="18"/>
  <c r="N1003" i="18"/>
  <c r="N1005" i="18" s="1"/>
  <c r="N339" i="18"/>
  <c r="M1003" i="18"/>
  <c r="M1005" i="18" s="1"/>
  <c r="U1003" i="18"/>
  <c r="U1005" i="18" s="1"/>
  <c r="U339" i="18"/>
  <c r="Y373" i="18"/>
  <c r="AD397" i="18"/>
  <c r="AC440" i="18"/>
  <c r="AE442" i="18"/>
  <c r="AE457" i="18"/>
  <c r="Y157" i="18"/>
  <c r="AA159" i="18"/>
  <c r="AA190" i="18" s="1"/>
  <c r="Y161" i="18"/>
  <c r="AA163" i="18"/>
  <c r="AA194" i="18" s="1"/>
  <c r="Y165" i="18"/>
  <c r="AA167" i="18"/>
  <c r="AD167" i="18" s="1"/>
  <c r="Y169" i="18"/>
  <c r="AC169" i="18" s="1"/>
  <c r="V198" i="18"/>
  <c r="AC231" i="18"/>
  <c r="AE231" i="18" s="1"/>
  <c r="AB242" i="18"/>
  <c r="Z262" i="18"/>
  <c r="AB264" i="18"/>
  <c r="AD264" i="18" s="1"/>
  <c r="Z266" i="18"/>
  <c r="Z279" i="18" s="1"/>
  <c r="U304" i="18"/>
  <c r="N274" i="18"/>
  <c r="R274" i="18"/>
  <c r="V274" i="18"/>
  <c r="S275" i="18"/>
  <c r="M277" i="18"/>
  <c r="S279" i="18"/>
  <c r="AB280" i="18"/>
  <c r="Y281" i="18"/>
  <c r="Z282" i="18"/>
  <c r="AA283" i="18"/>
  <c r="P301" i="18"/>
  <c r="T301" i="18"/>
  <c r="X301" i="18"/>
  <c r="AB284" i="18"/>
  <c r="P328" i="18"/>
  <c r="P333" i="18"/>
  <c r="P334" i="18" s="1"/>
  <c r="T328" i="18"/>
  <c r="T333" i="18"/>
  <c r="T334" i="18" s="1"/>
  <c r="X328" i="18"/>
  <c r="X333" i="18"/>
  <c r="X334" i="18" s="1"/>
  <c r="AC358" i="18"/>
  <c r="AC357" i="18" s="1"/>
  <c r="AE437" i="18"/>
  <c r="AE438" i="18"/>
  <c r="AC448" i="18"/>
  <c r="Z157" i="18"/>
  <c r="Z156" i="18" s="1"/>
  <c r="AB159" i="18"/>
  <c r="Z161" i="18"/>
  <c r="Z192" i="18" s="1"/>
  <c r="AB163" i="18"/>
  <c r="Z165" i="18"/>
  <c r="AA228" i="18"/>
  <c r="AA239" i="18" s="1"/>
  <c r="N304" i="18"/>
  <c r="N305" i="18" s="1"/>
  <c r="N296" i="18"/>
  <c r="R304" i="18"/>
  <c r="R305" i="18" s="1"/>
  <c r="R296" i="18"/>
  <c r="V304" i="18"/>
  <c r="V305" i="18" s="1"/>
  <c r="V296" i="18"/>
  <c r="O274" i="18"/>
  <c r="S274" i="18"/>
  <c r="W274" i="18"/>
  <c r="Y280" i="18"/>
  <c r="Z281" i="18"/>
  <c r="AA282" i="18"/>
  <c r="AB283" i="18"/>
  <c r="M301" i="18"/>
  <c r="Q301" i="18"/>
  <c r="U301" i="18"/>
  <c r="Y284" i="18"/>
  <c r="AC311" i="18"/>
  <c r="AE313" i="18"/>
  <c r="M333" i="18"/>
  <c r="Q333" i="18"/>
  <c r="U333" i="18"/>
  <c r="V1003" i="18"/>
  <c r="V1005" i="18" s="1"/>
  <c r="V339" i="18"/>
  <c r="AC342" i="18"/>
  <c r="AC341" i="18" s="1"/>
  <c r="AE344" i="18"/>
  <c r="Z347" i="18"/>
  <c r="Z346" i="18" s="1"/>
  <c r="Z340" i="18" s="1"/>
  <c r="AE355" i="18"/>
  <c r="N373" i="18"/>
  <c r="N372" i="18" s="1"/>
  <c r="V373" i="18"/>
  <c r="T373" i="18"/>
  <c r="AA380" i="18"/>
  <c r="AA379" i="18" s="1"/>
  <c r="AA373" i="18" s="1"/>
  <c r="AA372" i="18" s="1"/>
  <c r="AE395" i="18"/>
  <c r="AE396" i="18"/>
  <c r="Z397" i="18"/>
  <c r="Z372" i="18" s="1"/>
  <c r="AE415" i="18"/>
  <c r="AD433" i="18"/>
  <c r="AD424" i="18" s="1"/>
  <c r="AA439" i="18"/>
  <c r="AA423" i="18" s="1"/>
  <c r="AA309" i="18"/>
  <c r="AA308" i="18" s="1"/>
  <c r="AB310" i="18"/>
  <c r="AD310" i="18" s="1"/>
  <c r="Y311" i="18"/>
  <c r="AD312" i="18"/>
  <c r="AD311" i="18" s="1"/>
  <c r="S317" i="18"/>
  <c r="AB318" i="18"/>
  <c r="Y319" i="18"/>
  <c r="S329" i="18"/>
  <c r="Y342" i="18"/>
  <c r="Y341" i="18" s="1"/>
  <c r="Y340" i="18" s="1"/>
  <c r="AD343" i="18"/>
  <c r="AD342" i="18" s="1"/>
  <c r="AD341" i="18" s="1"/>
  <c r="AD340" i="18" s="1"/>
  <c r="Y358" i="18"/>
  <c r="Y357" i="18" s="1"/>
  <c r="Y356" i="18" s="1"/>
  <c r="AD359" i="18"/>
  <c r="AD358" i="18" s="1"/>
  <c r="AD357" i="18" s="1"/>
  <c r="AD356" i="18" s="1"/>
  <c r="AB381" i="18"/>
  <c r="AB380" i="18" s="1"/>
  <c r="AB379" i="18" s="1"/>
  <c r="Y440" i="18"/>
  <c r="AD441" i="18"/>
  <c r="AD440" i="18" s="1"/>
  <c r="Y444" i="18"/>
  <c r="Y443" i="18" s="1"/>
  <c r="AD445" i="18"/>
  <c r="AD444" i="18" s="1"/>
  <c r="AD443" i="18" s="1"/>
  <c r="Y448" i="18"/>
  <c r="AD449" i="18"/>
  <c r="AD448" i="18" s="1"/>
  <c r="AC460" i="18"/>
  <c r="AA460" i="18"/>
  <c r="AD462" i="18"/>
  <c r="AE462" i="18" s="1"/>
  <c r="AE460" i="18" s="1"/>
  <c r="AC464" i="18"/>
  <c r="AA464" i="18"/>
  <c r="AD466" i="18"/>
  <c r="AE466" i="18" s="1"/>
  <c r="P478" i="18"/>
  <c r="P454" i="18" s="1"/>
  <c r="T478" i="18"/>
  <c r="T454" i="18" s="1"/>
  <c r="X478" i="18"/>
  <c r="X454" i="18" s="1"/>
  <c r="AC481" i="18"/>
  <c r="AE481" i="18" s="1"/>
  <c r="Y482" i="18"/>
  <c r="AC527" i="18"/>
  <c r="AB309" i="18"/>
  <c r="Y310" i="18"/>
  <c r="N315" i="18"/>
  <c r="R315" i="18"/>
  <c r="V315" i="18"/>
  <c r="Y318" i="18"/>
  <c r="Z319" i="18"/>
  <c r="AC349" i="18"/>
  <c r="AC365" i="18"/>
  <c r="AC385" i="18"/>
  <c r="AC389" i="18"/>
  <c r="AC393" i="18"/>
  <c r="AC409" i="18"/>
  <c r="AC413" i="18"/>
  <c r="AC417" i="18"/>
  <c r="AC458" i="18"/>
  <c r="AE458" i="18" s="1"/>
  <c r="AD460" i="18"/>
  <c r="AA468" i="18"/>
  <c r="AD470" i="18"/>
  <c r="AE470" i="18" s="1"/>
  <c r="AA472" i="18"/>
  <c r="AD474" i="18"/>
  <c r="AE474" i="18" s="1"/>
  <c r="AE545" i="18"/>
  <c r="Y309" i="18"/>
  <c r="Z310" i="18"/>
  <c r="Z308" i="18" s="1"/>
  <c r="O315" i="18"/>
  <c r="S315" i="18"/>
  <c r="W315" i="18"/>
  <c r="P316" i="18"/>
  <c r="Z318" i="18"/>
  <c r="AA319" i="18"/>
  <c r="AA314" i="18" s="1"/>
  <c r="AC321" i="18"/>
  <c r="AC325" i="18"/>
  <c r="V330" i="18"/>
  <c r="AB351" i="18"/>
  <c r="AB347" i="18" s="1"/>
  <c r="AB346" i="18" s="1"/>
  <c r="AB340" i="18" s="1"/>
  <c r="AC352" i="18"/>
  <c r="AB367" i="18"/>
  <c r="AB363" i="18" s="1"/>
  <c r="AB362" i="18" s="1"/>
  <c r="AB356" i="18" s="1"/>
  <c r="AC368" i="18"/>
  <c r="AB375" i="18"/>
  <c r="AB374" i="18" s="1"/>
  <c r="AC376" i="18"/>
  <c r="AB399" i="18"/>
  <c r="AB398" i="18" s="1"/>
  <c r="AB397" i="18" s="1"/>
  <c r="AC400" i="18"/>
  <c r="AB425" i="18"/>
  <c r="AC426" i="18"/>
  <c r="AB429" i="18"/>
  <c r="AB428" i="18" s="1"/>
  <c r="AC430" i="18"/>
  <c r="AB433" i="18"/>
  <c r="AC434" i="18"/>
  <c r="M459" i="18"/>
  <c r="M141" i="18" s="1"/>
  <c r="M124" i="18" s="1"/>
  <c r="Q459" i="18"/>
  <c r="Q141" i="18" s="1"/>
  <c r="U459" i="18"/>
  <c r="U141" i="18" s="1"/>
  <c r="Y459" i="18"/>
  <c r="Y455" i="18" s="1"/>
  <c r="Z459" i="18"/>
  <c r="Z455" i="18" s="1"/>
  <c r="AD467" i="18"/>
  <c r="AD464" i="18" s="1"/>
  <c r="AB464" i="18"/>
  <c r="AB459" i="18" s="1"/>
  <c r="AC469" i="18"/>
  <c r="AD468" i="18"/>
  <c r="AC473" i="18"/>
  <c r="AB478" i="18"/>
  <c r="AD479" i="18"/>
  <c r="AE494" i="18"/>
  <c r="AD495" i="18"/>
  <c r="AE521" i="18"/>
  <c r="AE551" i="18"/>
  <c r="AC552" i="18"/>
  <c r="AC550" i="18" s="1"/>
  <c r="Y550" i="18"/>
  <c r="M308" i="18"/>
  <c r="Q308" i="18"/>
  <c r="U308" i="18"/>
  <c r="P315" i="18"/>
  <c r="T315" i="18"/>
  <c r="X315" i="18"/>
  <c r="AE467" i="18"/>
  <c r="AD475" i="18"/>
  <c r="AD472" i="18" s="1"/>
  <c r="AB472" i="18"/>
  <c r="Y478" i="18"/>
  <c r="AC480" i="18"/>
  <c r="AD482" i="18"/>
  <c r="AE490" i="18"/>
  <c r="AE513" i="18"/>
  <c r="AE524" i="18"/>
  <c r="AD536" i="18"/>
  <c r="Z550" i="18"/>
  <c r="AA487" i="18"/>
  <c r="AA482" i="18" s="1"/>
  <c r="AA478" i="18" s="1"/>
  <c r="AA495" i="18"/>
  <c r="AA505" i="18"/>
  <c r="AA504" i="18" s="1"/>
  <c r="AA503" i="18" s="1"/>
  <c r="Y527" i="18"/>
  <c r="Y519" i="18" s="1"/>
  <c r="AD528" i="18"/>
  <c r="AD527" i="18" s="1"/>
  <c r="AB550" i="18"/>
  <c r="Z558" i="18"/>
  <c r="Z556" i="18" s="1"/>
  <c r="P556" i="18"/>
  <c r="AB562" i="18"/>
  <c r="AB564" i="18"/>
  <c r="AD564" i="18" s="1"/>
  <c r="V562" i="18"/>
  <c r="Z564" i="18"/>
  <c r="Z562" i="18" s="1"/>
  <c r="O587" i="18"/>
  <c r="O579" i="18" s="1"/>
  <c r="O534" i="18" s="1"/>
  <c r="S587" i="18"/>
  <c r="S579" i="18" s="1"/>
  <c r="S534" i="18" s="1"/>
  <c r="W587" i="18"/>
  <c r="W579" i="18" s="1"/>
  <c r="AC612" i="18"/>
  <c r="AC614" i="18"/>
  <c r="Y612" i="18"/>
  <c r="AE688" i="18"/>
  <c r="AE689" i="18"/>
  <c r="AE714" i="18"/>
  <c r="AE713" i="18" s="1"/>
  <c r="AC713" i="18"/>
  <c r="AE715" i="18"/>
  <c r="AC717" i="18"/>
  <c r="AC484" i="18"/>
  <c r="AC488" i="18"/>
  <c r="AC492" i="18"/>
  <c r="AC496" i="18"/>
  <c r="AC506" i="18"/>
  <c r="AC514" i="18"/>
  <c r="AE514" i="18" s="1"/>
  <c r="AC522" i="18"/>
  <c r="AE522" i="18" s="1"/>
  <c r="AC538" i="18"/>
  <c r="AE538" i="18" s="1"/>
  <c r="Y546" i="18"/>
  <c r="AC558" i="18"/>
  <c r="AD562" i="18"/>
  <c r="AC627" i="18"/>
  <c r="AC647" i="18"/>
  <c r="AE664" i="18"/>
  <c r="AC675" i="18"/>
  <c r="AE677" i="18"/>
  <c r="AE683" i="18"/>
  <c r="AE684" i="18"/>
  <c r="AE696" i="18"/>
  <c r="AC695" i="18"/>
  <c r="AC705" i="18"/>
  <c r="AD709" i="18"/>
  <c r="AB512" i="18"/>
  <c r="AB504" i="18" s="1"/>
  <c r="AB520" i="18"/>
  <c r="AB536" i="18"/>
  <c r="P544" i="18"/>
  <c r="AB544" i="18"/>
  <c r="AD554" i="18"/>
  <c r="AE554" i="18" s="1"/>
  <c r="AB558" i="18"/>
  <c r="AC563" i="18"/>
  <c r="AD574" i="18"/>
  <c r="AE574" i="18" s="1"/>
  <c r="N579" i="18"/>
  <c r="R579" i="18"/>
  <c r="R534" i="18" s="1"/>
  <c r="AC588" i="18"/>
  <c r="AC590" i="18"/>
  <c r="Y588" i="18"/>
  <c r="AE591" i="18"/>
  <c r="AD596" i="18"/>
  <c r="AD594" i="18" s="1"/>
  <c r="AB594" i="18"/>
  <c r="AE609" i="18"/>
  <c r="AE610" i="18"/>
  <c r="AE611" i="18"/>
  <c r="AE621" i="18"/>
  <c r="AE622" i="18"/>
  <c r="AE631" i="18"/>
  <c r="AC642" i="18"/>
  <c r="AE644" i="18"/>
  <c r="AE645" i="18"/>
  <c r="AE651" i="18"/>
  <c r="AC670" i="18"/>
  <c r="AE672" i="18"/>
  <c r="AE673" i="18"/>
  <c r="AE679" i="18"/>
  <c r="Z694" i="18"/>
  <c r="Z693" i="18" s="1"/>
  <c r="AE697" i="18"/>
  <c r="AB527" i="18"/>
  <c r="AA552" i="18"/>
  <c r="Y556" i="18"/>
  <c r="AD557" i="18"/>
  <c r="AE557" i="18" s="1"/>
  <c r="AC561" i="18"/>
  <c r="AE561" i="18" s="1"/>
  <c r="Y564" i="18"/>
  <c r="AC564" i="18" s="1"/>
  <c r="AE564" i="18" s="1"/>
  <c r="AC565" i="18"/>
  <c r="AE565" i="18" s="1"/>
  <c r="AC568" i="18"/>
  <c r="AC570" i="18"/>
  <c r="Y568" i="18"/>
  <c r="AC580" i="18"/>
  <c r="AE593" i="18"/>
  <c r="AC602" i="18"/>
  <c r="Y600" i="18"/>
  <c r="AD608" i="18"/>
  <c r="AD606" i="18" s="1"/>
  <c r="AB606" i="18"/>
  <c r="AD618" i="18"/>
  <c r="AE618" i="18" s="1"/>
  <c r="AD632" i="18"/>
  <c r="AE638" i="18"/>
  <c r="AE637" i="18" s="1"/>
  <c r="AC637" i="18"/>
  <c r="AD660" i="18"/>
  <c r="AE666" i="18"/>
  <c r="AC665" i="18"/>
  <c r="AE686" i="18"/>
  <c r="AE685" i="18" s="1"/>
  <c r="AC685" i="18"/>
  <c r="P568" i="18"/>
  <c r="AB580" i="18"/>
  <c r="P588" i="18"/>
  <c r="V594" i="18"/>
  <c r="V211" i="18" s="1"/>
  <c r="P600" i="18"/>
  <c r="V606" i="18"/>
  <c r="P612" i="18"/>
  <c r="Y627" i="18"/>
  <c r="AD628" i="18"/>
  <c r="AD627" i="18" s="1"/>
  <c r="AA637" i="18"/>
  <c r="AA626" i="18" s="1"/>
  <c r="AA625" i="18" s="1"/>
  <c r="AB642" i="18"/>
  <c r="AB626" i="18" s="1"/>
  <c r="AB625" i="18" s="1"/>
  <c r="Y647" i="18"/>
  <c r="AD648" i="18"/>
  <c r="AD647" i="18" s="1"/>
  <c r="Y675" i="18"/>
  <c r="Y659" i="18" s="1"/>
  <c r="Y658" i="18" s="1"/>
  <c r="AD676" i="18"/>
  <c r="AD675" i="18" s="1"/>
  <c r="Y705" i="18"/>
  <c r="Y701" i="18" s="1"/>
  <c r="Y693" i="18" s="1"/>
  <c r="AD706" i="18"/>
  <c r="AD705" i="18" s="1"/>
  <c r="AD701" i="18" s="1"/>
  <c r="AD693" i="18" s="1"/>
  <c r="Y713" i="18"/>
  <c r="Y709" i="18" s="1"/>
  <c r="Y708" i="18" s="1"/>
  <c r="Y717" i="18"/>
  <c r="Y716" i="18" s="1"/>
  <c r="AE719" i="18"/>
  <c r="AE721" i="18"/>
  <c r="AE720" i="18" s="1"/>
  <c r="AC720" i="18"/>
  <c r="AD743" i="18"/>
  <c r="AE749" i="18"/>
  <c r="Y766" i="18"/>
  <c r="Y765" i="18" s="1"/>
  <c r="AB771" i="18"/>
  <c r="AD772" i="18"/>
  <c r="AD778" i="18"/>
  <c r="AB777" i="18"/>
  <c r="AD783" i="18"/>
  <c r="AB782" i="18"/>
  <c r="AC797" i="18"/>
  <c r="AC802" i="18"/>
  <c r="AC813" i="18"/>
  <c r="AE819" i="18"/>
  <c r="AC827" i="18"/>
  <c r="AC826" i="18" s="1"/>
  <c r="AE833" i="18"/>
  <c r="AE832" i="18" s="1"/>
  <c r="AD832" i="18"/>
  <c r="AD569" i="18"/>
  <c r="AA570" i="18"/>
  <c r="AA568" i="18" s="1"/>
  <c r="AD581" i="18"/>
  <c r="AD580" i="18" s="1"/>
  <c r="AD589" i="18"/>
  <c r="AA590" i="18"/>
  <c r="AA588" i="18" s="1"/>
  <c r="Y596" i="18"/>
  <c r="AD601" i="18"/>
  <c r="AE601" i="18" s="1"/>
  <c r="AA602" i="18"/>
  <c r="AA600" i="18" s="1"/>
  <c r="Y608" i="18"/>
  <c r="Y606" i="18" s="1"/>
  <c r="AD613" i="18"/>
  <c r="AA614" i="18"/>
  <c r="AA612" i="18" s="1"/>
  <c r="AD643" i="18"/>
  <c r="AD642" i="18" s="1"/>
  <c r="AD671" i="18"/>
  <c r="AD670" i="18" s="1"/>
  <c r="Y730" i="18"/>
  <c r="Y735" i="18"/>
  <c r="AC736" i="18"/>
  <c r="AC741" i="18"/>
  <c r="AC755" i="18"/>
  <c r="AE756" i="18"/>
  <c r="AD767" i="18"/>
  <c r="AB766" i="18"/>
  <c r="AC789" i="18"/>
  <c r="AC788" i="18" s="1"/>
  <c r="Z788" i="18"/>
  <c r="AC819" i="18"/>
  <c r="AB570" i="18"/>
  <c r="AB590" i="18"/>
  <c r="AC595" i="18"/>
  <c r="Z596" i="18"/>
  <c r="Z594" i="18" s="1"/>
  <c r="Z587" i="18" s="1"/>
  <c r="Z579" i="18" s="1"/>
  <c r="AB602" i="18"/>
  <c r="AC607" i="18"/>
  <c r="Z608" i="18"/>
  <c r="Z606" i="18" s="1"/>
  <c r="AB614" i="18"/>
  <c r="AC633" i="18"/>
  <c r="AC653" i="18"/>
  <c r="AC661" i="18"/>
  <c r="AC681" i="18"/>
  <c r="AC699" i="18"/>
  <c r="AC703" i="18"/>
  <c r="AB710" i="18"/>
  <c r="AC711" i="18"/>
  <c r="AD718" i="18"/>
  <c r="AD717" i="18" s="1"/>
  <c r="AD716" i="18" s="1"/>
  <c r="AD727" i="18"/>
  <c r="AD728" i="18"/>
  <c r="AD729" i="18"/>
  <c r="AE729" i="18" s="1"/>
  <c r="AB730" i="18"/>
  <c r="AD731" i="18"/>
  <c r="AD732" i="18"/>
  <c r="AE732" i="18" s="1"/>
  <c r="AD733" i="18"/>
  <c r="AE733" i="18" s="1"/>
  <c r="AD734" i="18"/>
  <c r="AE734" i="18" s="1"/>
  <c r="AD736" i="18"/>
  <c r="AB735" i="18"/>
  <c r="AD737" i="18"/>
  <c r="AE737" i="18" s="1"/>
  <c r="AD738" i="18"/>
  <c r="AE738" i="18" s="1"/>
  <c r="AD739" i="18"/>
  <c r="AE739" i="18" s="1"/>
  <c r="AB740" i="18"/>
  <c r="AD742" i="18"/>
  <c r="AD744" i="18"/>
  <c r="AE744" i="18" s="1"/>
  <c r="AE751" i="18"/>
  <c r="AE750" i="18" s="1"/>
  <c r="AC750" i="18"/>
  <c r="AE758" i="18"/>
  <c r="AE759" i="18"/>
  <c r="AC772" i="18"/>
  <c r="AC771" i="18" s="1"/>
  <c r="Z771" i="18"/>
  <c r="Z777" i="18"/>
  <c r="AC778" i="18"/>
  <c r="AC777" i="18" s="1"/>
  <c r="Z782" i="18"/>
  <c r="AC783" i="18"/>
  <c r="AC782" i="18" s="1"/>
  <c r="AE798" i="18"/>
  <c r="AE797" i="18" s="1"/>
  <c r="AD797" i="18"/>
  <c r="AD808" i="18"/>
  <c r="AE810" i="18"/>
  <c r="AE808" i="18" s="1"/>
  <c r="AE814" i="18"/>
  <c r="AE813" i="18" s="1"/>
  <c r="AD813" i="18"/>
  <c r="AE828" i="18"/>
  <c r="AE827" i="18" s="1"/>
  <c r="AD827" i="18"/>
  <c r="AB713" i="18"/>
  <c r="AE746" i="18"/>
  <c r="AE745" i="18" s="1"/>
  <c r="AC745" i="18"/>
  <c r="Z766" i="18"/>
  <c r="AC767" i="18"/>
  <c r="AC766" i="18" s="1"/>
  <c r="AD789" i="18"/>
  <c r="AB788" i="18"/>
  <c r="AE803" i="18"/>
  <c r="AE802" i="18" s="1"/>
  <c r="AD802" i="18"/>
  <c r="AC808" i="18"/>
  <c r="Y826" i="18"/>
  <c r="AB745" i="18"/>
  <c r="Y750" i="18"/>
  <c r="X766" i="18"/>
  <c r="U771" i="18"/>
  <c r="U765" i="18" s="1"/>
  <c r="O777" i="18"/>
  <c r="X782" i="18"/>
  <c r="R788" i="18"/>
  <c r="AB797" i="18"/>
  <c r="AB813" i="18"/>
  <c r="Z819" i="18"/>
  <c r="AD819" i="18"/>
  <c r="AB827" i="18"/>
  <c r="AB826" i="18" s="1"/>
  <c r="AC862" i="18"/>
  <c r="AE869" i="18"/>
  <c r="AE868" i="18" s="1"/>
  <c r="AD868" i="18"/>
  <c r="AE899" i="18"/>
  <c r="AE898" i="18" s="1"/>
  <c r="AD898" i="18"/>
  <c r="AC909" i="18"/>
  <c r="AC917" i="18"/>
  <c r="AC933" i="18"/>
  <c r="AE940" i="18"/>
  <c r="AE939" i="18" s="1"/>
  <c r="AD939" i="18"/>
  <c r="AC952" i="18"/>
  <c r="AE964" i="18"/>
  <c r="AE963" i="18" s="1"/>
  <c r="AD963" i="18"/>
  <c r="AE993" i="18"/>
  <c r="AE992" i="18" s="1"/>
  <c r="AD992" i="18"/>
  <c r="W66" i="1"/>
  <c r="Y745" i="18"/>
  <c r="AA755" i="18"/>
  <c r="R771" i="18"/>
  <c r="O788" i="18"/>
  <c r="Z802" i="18"/>
  <c r="Z796" i="18" s="1"/>
  <c r="AB808" i="18"/>
  <c r="Z832" i="18"/>
  <c r="Z826" i="18" s="1"/>
  <c r="AE839" i="18"/>
  <c r="AE838" i="18" s="1"/>
  <c r="AD838" i="18"/>
  <c r="AE844" i="18"/>
  <c r="AE843" i="18" s="1"/>
  <c r="AD843" i="18"/>
  <c r="AE858" i="18"/>
  <c r="AE857" i="18" s="1"/>
  <c r="AD857" i="18"/>
  <c r="AC873" i="18"/>
  <c r="AC892" i="18"/>
  <c r="AC922" i="18"/>
  <c r="AE928" i="18"/>
  <c r="AC939" i="18"/>
  <c r="AD947" i="18"/>
  <c r="AE949" i="18"/>
  <c r="AE947" i="18" s="1"/>
  <c r="R80" i="1"/>
  <c r="R98" i="1" s="1"/>
  <c r="R101" i="1" s="1"/>
  <c r="V80" i="1"/>
  <c r="V98" i="1" s="1"/>
  <c r="V101" i="1" s="1"/>
  <c r="Z80" i="1"/>
  <c r="AE851" i="18"/>
  <c r="AE849" i="18" s="1"/>
  <c r="AD849" i="18"/>
  <c r="AC856" i="18"/>
  <c r="AE863" i="18"/>
  <c r="AE862" i="18" s="1"/>
  <c r="AD862" i="18"/>
  <c r="AE880" i="18"/>
  <c r="AE879" i="18" s="1"/>
  <c r="AD879" i="18"/>
  <c r="AD887" i="18"/>
  <c r="AE889" i="18"/>
  <c r="AE887" i="18" s="1"/>
  <c r="AD903" i="18"/>
  <c r="AE905" i="18"/>
  <c r="AE903" i="18" s="1"/>
  <c r="AC946" i="18"/>
  <c r="AD981" i="18"/>
  <c r="AD982" i="18"/>
  <c r="AE984" i="18"/>
  <c r="AE981" i="18" s="1"/>
  <c r="AE989" i="18"/>
  <c r="AE988" i="18" s="1"/>
  <c r="AD988" i="18"/>
  <c r="AE874" i="18"/>
  <c r="AE873" i="18" s="1"/>
  <c r="AD873" i="18"/>
  <c r="AE910" i="18"/>
  <c r="AE909" i="18" s="1"/>
  <c r="AD909" i="18"/>
  <c r="AD917" i="18"/>
  <c r="AE919" i="18"/>
  <c r="AE917" i="18" s="1"/>
  <c r="AE923" i="18"/>
  <c r="AE922" i="18" s="1"/>
  <c r="AD922" i="18"/>
  <c r="AD933" i="18"/>
  <c r="AE935" i="18"/>
  <c r="AE933" i="18" s="1"/>
  <c r="AD958" i="18"/>
  <c r="AE961" i="18"/>
  <c r="AE958" i="18" s="1"/>
  <c r="AE970" i="18"/>
  <c r="AE969" i="18" s="1"/>
  <c r="AD969" i="18"/>
  <c r="AC982" i="18"/>
  <c r="AD893" i="18"/>
  <c r="Z939" i="18"/>
  <c r="Z916" i="18" s="1"/>
  <c r="AD953" i="18"/>
  <c r="AB982" i="18"/>
  <c r="AD996" i="18"/>
  <c r="AC999" i="18"/>
  <c r="AC998" i="18" s="1"/>
  <c r="O33" i="1"/>
  <c r="O31" i="1"/>
  <c r="O28" i="1"/>
  <c r="O26" i="1"/>
  <c r="Z862" i="18"/>
  <c r="Z856" i="18" s="1"/>
  <c r="AC899" i="18"/>
  <c r="AC898" i="18" s="1"/>
  <c r="AC886" i="18" s="1"/>
  <c r="AC929" i="18"/>
  <c r="AC928" i="18" s="1"/>
  <c r="AC986" i="18"/>
  <c r="AC985" i="18" s="1"/>
  <c r="S80" i="1"/>
  <c r="S98" i="1" s="1"/>
  <c r="S101" i="1" s="1"/>
  <c r="W80" i="1"/>
  <c r="AA80" i="1"/>
  <c r="AA98" i="1" s="1"/>
  <c r="AA101" i="1" s="1"/>
  <c r="AB992" i="18"/>
  <c r="AD998" i="18"/>
  <c r="AD1004" i="18"/>
  <c r="AD1007" i="18" s="1"/>
  <c r="AB1007" i="18"/>
  <c r="T66" i="1"/>
  <c r="X66" i="1"/>
  <c r="AB66" i="1"/>
  <c r="T80" i="1"/>
  <c r="X80" i="1"/>
  <c r="AB80" i="1"/>
  <c r="AD928" i="18"/>
  <c r="AD985" i="18"/>
  <c r="Y1007" i="18"/>
  <c r="AC1006" i="18"/>
  <c r="U66" i="1"/>
  <c r="U98" i="1" s="1"/>
  <c r="U101" i="1" s="1"/>
  <c r="Y66" i="1"/>
  <c r="Y98" i="1" s="1"/>
  <c r="Y101" i="1" s="1"/>
  <c r="V158" i="1"/>
  <c r="V196" i="1"/>
  <c r="S209" i="1"/>
  <c r="S226" i="1" s="1"/>
  <c r="S229" i="1" s="1"/>
  <c r="W209" i="1"/>
  <c r="AA209" i="1"/>
  <c r="AA226" i="1" s="1"/>
  <c r="AA229" i="1" s="1"/>
  <c r="X301" i="1"/>
  <c r="AB301" i="1"/>
  <c r="AB336" i="1" s="1"/>
  <c r="AB339" i="1" s="1"/>
  <c r="S301" i="1"/>
  <c r="W301" i="1"/>
  <c r="AA301" i="1"/>
  <c r="R123" i="1"/>
  <c r="V123" i="1"/>
  <c r="Z123" i="1"/>
  <c r="T128" i="1"/>
  <c r="X128" i="1"/>
  <c r="AB128" i="1"/>
  <c r="AB196" i="1"/>
  <c r="AB226" i="1" s="1"/>
  <c r="AB229" i="1" s="1"/>
  <c r="Y373" i="1"/>
  <c r="Y376" i="1" s="1"/>
  <c r="U196" i="1"/>
  <c r="U226" i="1" s="1"/>
  <c r="U229" i="1" s="1"/>
  <c r="Y196" i="1"/>
  <c r="Y226" i="1" s="1"/>
  <c r="Y229" i="1" s="1"/>
  <c r="X270" i="1"/>
  <c r="X336" i="1" s="1"/>
  <c r="X339" i="1" s="1"/>
  <c r="U270" i="1"/>
  <c r="Y270" i="1"/>
  <c r="R357" i="1"/>
  <c r="R373" i="1" s="1"/>
  <c r="R376" i="1" s="1"/>
  <c r="V357" i="1"/>
  <c r="V373" i="1" s="1"/>
  <c r="V376" i="1" s="1"/>
  <c r="Z357" i="1"/>
  <c r="Z373" i="1" s="1"/>
  <c r="Z376" i="1" s="1"/>
  <c r="T357" i="1"/>
  <c r="T373" i="1" s="1"/>
  <c r="T376" i="1" s="1"/>
  <c r="X357" i="1"/>
  <c r="X373" i="1" s="1"/>
  <c r="X376" i="1" s="1"/>
  <c r="AB357" i="1"/>
  <c r="AB373" i="1" s="1"/>
  <c r="AB376" i="1" s="1"/>
  <c r="R209" i="1"/>
  <c r="V209" i="1"/>
  <c r="Z209" i="1"/>
  <c r="Z226" i="1" s="1"/>
  <c r="Z229" i="1" s="1"/>
  <c r="R301" i="1"/>
  <c r="Z301" i="1"/>
  <c r="Z336" i="1" s="1"/>
  <c r="Z339" i="1" s="1"/>
  <c r="S270" i="1"/>
  <c r="W270" i="1"/>
  <c r="AA270" i="1"/>
  <c r="Q301" i="1"/>
  <c r="Q336" i="1" s="1"/>
  <c r="Q339" i="1" s="1"/>
  <c r="U301" i="1"/>
  <c r="Y301" i="1"/>
  <c r="S357" i="1"/>
  <c r="S373" i="1" s="1"/>
  <c r="S376" i="1" s="1"/>
  <c r="W357" i="1"/>
  <c r="AA357" i="1"/>
  <c r="AA373" i="1" s="1"/>
  <c r="AA376" i="1" s="1"/>
  <c r="S369" i="1"/>
  <c r="W369" i="1"/>
  <c r="AA369" i="1"/>
  <c r="S332" i="1"/>
  <c r="W332" i="1"/>
  <c r="AA332" i="1"/>
  <c r="X251" i="2"/>
  <c r="X276" i="2" s="1"/>
  <c r="X277" i="2" s="1"/>
  <c r="W257" i="2"/>
  <c r="W276" i="2"/>
  <c r="W280" i="2" s="1"/>
  <c r="W281" i="2" s="1"/>
  <c r="P22" i="11"/>
  <c r="T64" i="2"/>
  <c r="T68" i="2" s="1"/>
  <c r="U33" i="1" s="1"/>
  <c r="AC24" i="2"/>
  <c r="AC64" i="2" s="1"/>
  <c r="AC68" i="2" s="1"/>
  <c r="R1066" i="2"/>
  <c r="AF104" i="2"/>
  <c r="U257" i="2"/>
  <c r="U251" i="2"/>
  <c r="Q166" i="1"/>
  <c r="P300" i="2"/>
  <c r="AB301" i="2"/>
  <c r="AH715" i="2"/>
  <c r="Z12" i="2"/>
  <c r="N18" i="11"/>
  <c r="R1110" i="2"/>
  <c r="R18" i="11"/>
  <c r="V1110" i="2"/>
  <c r="AD20" i="2"/>
  <c r="AD1110" i="2" s="1"/>
  <c r="Z1110" i="2"/>
  <c r="V18" i="11"/>
  <c r="AE20" i="2"/>
  <c r="AB1109" i="2"/>
  <c r="AF43" i="2"/>
  <c r="X64" i="2"/>
  <c r="X68" i="2" s="1"/>
  <c r="Y33" i="1" s="1"/>
  <c r="AC211" i="2"/>
  <c r="S197" i="2"/>
  <c r="S205" i="2"/>
  <c r="AD211" i="2"/>
  <c r="W197" i="2"/>
  <c r="AE211" i="2"/>
  <c r="AA197" i="2"/>
  <c r="AF606" i="2"/>
  <c r="L22" i="11"/>
  <c r="P64" i="2"/>
  <c r="AB24" i="2"/>
  <c r="V12" i="2"/>
  <c r="O18" i="11"/>
  <c r="S1110" i="2"/>
  <c r="AC20" i="2"/>
  <c r="AC1110" i="2" s="1"/>
  <c r="S18" i="11"/>
  <c r="W1110" i="2"/>
  <c r="W18" i="11"/>
  <c r="AA1110" i="2"/>
  <c r="U196" i="2"/>
  <c r="AC165" i="2"/>
  <c r="AE165" i="2"/>
  <c r="Y196" i="2"/>
  <c r="W205" i="2"/>
  <c r="Q276" i="2"/>
  <c r="Q252" i="2"/>
  <c r="R252" i="2"/>
  <c r="R276" i="2"/>
  <c r="AE163" i="2"/>
  <c r="Y194" i="2"/>
  <c r="Q204" i="2"/>
  <c r="AD209" i="2"/>
  <c r="W195" i="2"/>
  <c r="Z252" i="2"/>
  <c r="Z276" i="2"/>
  <c r="AF683" i="2"/>
  <c r="N17" i="11"/>
  <c r="R1102" i="2"/>
  <c r="R16" i="2"/>
  <c r="R17" i="11"/>
  <c r="V1102" i="2"/>
  <c r="V16" i="2"/>
  <c r="V17" i="11"/>
  <c r="Z1102" i="2"/>
  <c r="Z16" i="2"/>
  <c r="M22" i="11"/>
  <c r="Q64" i="2"/>
  <c r="Q68" i="2" s="1"/>
  <c r="R33" i="1" s="1"/>
  <c r="Q22" i="11"/>
  <c r="U64" i="2"/>
  <c r="U68" i="2" s="1"/>
  <c r="V33" i="1" s="1"/>
  <c r="U22" i="11"/>
  <c r="AA22" i="11" s="1"/>
  <c r="AE24" i="2"/>
  <c r="Y64" i="2"/>
  <c r="AD56" i="2"/>
  <c r="AF79" i="2"/>
  <c r="Q160" i="2"/>
  <c r="U192" i="2"/>
  <c r="U160" i="2"/>
  <c r="AE161" i="2"/>
  <c r="Y160" i="2"/>
  <c r="AE171" i="2"/>
  <c r="AA195" i="2"/>
  <c r="AC207" i="2"/>
  <c r="S193" i="2"/>
  <c r="Z257" i="2"/>
  <c r="R292" i="2"/>
  <c r="R284" i="2"/>
  <c r="W414" i="2"/>
  <c r="W101" i="2"/>
  <c r="AA414" i="2"/>
  <c r="AA389" i="2" s="1"/>
  <c r="AA101" i="2"/>
  <c r="R560" i="2"/>
  <c r="R552" i="2" s="1"/>
  <c r="R213" i="2"/>
  <c r="AD563" i="2"/>
  <c r="AD561" i="2" s="1"/>
  <c r="V561" i="2"/>
  <c r="Z561" i="2"/>
  <c r="AE563" i="2"/>
  <c r="AF630" i="2"/>
  <c r="AH645" i="2"/>
  <c r="AF648" i="2"/>
  <c r="AF678" i="2"/>
  <c r="AF691" i="2"/>
  <c r="AH691" i="2" s="1"/>
  <c r="O17" i="11"/>
  <c r="S1102" i="2"/>
  <c r="AC19" i="2"/>
  <c r="AC1102" i="2" s="1"/>
  <c r="S16" i="2"/>
  <c r="S17" i="11"/>
  <c r="W1102" i="2"/>
  <c r="W16" i="2"/>
  <c r="W17" i="11"/>
  <c r="AA1102" i="2"/>
  <c r="AA16" i="2"/>
  <c r="P1066" i="2"/>
  <c r="AD91" i="2"/>
  <c r="AE94" i="2"/>
  <c r="P99" i="2"/>
  <c r="T99" i="2"/>
  <c r="AD102" i="2"/>
  <c r="AD99" i="2" s="1"/>
  <c r="AB102" i="2"/>
  <c r="AC119" i="2"/>
  <c r="S142" i="2"/>
  <c r="S136" i="2"/>
  <c r="W142" i="2"/>
  <c r="AD119" i="2"/>
  <c r="W136" i="2"/>
  <c r="AA142" i="2"/>
  <c r="AA136" i="2"/>
  <c r="T142" i="2"/>
  <c r="AC146" i="2"/>
  <c r="AB146" i="2"/>
  <c r="Q192" i="2"/>
  <c r="W193" i="2"/>
  <c r="S195" i="2"/>
  <c r="Y204" i="2"/>
  <c r="AA205" i="2"/>
  <c r="Y277" i="2"/>
  <c r="Y280" i="2"/>
  <c r="AG271" i="2"/>
  <c r="W499" i="2"/>
  <c r="W131" i="2"/>
  <c r="AA131" i="2"/>
  <c r="AA499" i="2"/>
  <c r="AA495" i="2" s="1"/>
  <c r="AA560" i="2"/>
  <c r="AA552" i="2" s="1"/>
  <c r="Q604" i="2"/>
  <c r="Q596" i="2" s="1"/>
  <c r="Q213" i="2"/>
  <c r="AF618" i="2"/>
  <c r="P136" i="2"/>
  <c r="AE146" i="2"/>
  <c r="Y142" i="2"/>
  <c r="AB164" i="2"/>
  <c r="AB166" i="2"/>
  <c r="T252" i="2"/>
  <c r="AH423" i="2"/>
  <c r="AF422" i="2"/>
  <c r="AD569" i="2"/>
  <c r="AD567" i="2" s="1"/>
  <c r="V567" i="2"/>
  <c r="V214" i="2" s="1"/>
  <c r="Y147" i="1"/>
  <c r="X671" i="2"/>
  <c r="X670" i="2" s="1"/>
  <c r="X643" i="2"/>
  <c r="X642" i="2" s="1"/>
  <c r="X285" i="2"/>
  <c r="AF710" i="2"/>
  <c r="Y117" i="1"/>
  <c r="X332" i="2"/>
  <c r="X12" i="2"/>
  <c r="T10" i="11" s="1"/>
  <c r="P1102" i="2"/>
  <c r="L17" i="11"/>
  <c r="P17" i="11"/>
  <c r="T1102" i="2"/>
  <c r="X1102" i="2"/>
  <c r="T17" i="11"/>
  <c r="AB19" i="2"/>
  <c r="L18" i="11"/>
  <c r="P1110" i="2"/>
  <c r="T1110" i="2"/>
  <c r="P18" i="11"/>
  <c r="T18" i="11"/>
  <c r="X1110" i="2"/>
  <c r="AB20" i="2"/>
  <c r="Z22" i="11"/>
  <c r="AD24" i="2"/>
  <c r="AD64" i="2" s="1"/>
  <c r="AD68" i="2" s="1"/>
  <c r="R64" i="2"/>
  <c r="R68" i="2" s="1"/>
  <c r="S33" i="1" s="1"/>
  <c r="V64" i="2"/>
  <c r="V68" i="2" s="1"/>
  <c r="W33" i="1" s="1"/>
  <c r="Z64" i="2"/>
  <c r="Z68" i="2" s="1"/>
  <c r="AA33" i="1" s="1"/>
  <c r="Z86" i="2"/>
  <c r="S139" i="2"/>
  <c r="AC116" i="2"/>
  <c r="S141" i="2"/>
  <c r="AC118" i="2"/>
  <c r="Q136" i="2"/>
  <c r="U136" i="2"/>
  <c r="Y136" i="2"/>
  <c r="AE119" i="2"/>
  <c r="V126" i="2"/>
  <c r="R135" i="2"/>
  <c r="Z135" i="2"/>
  <c r="R136" i="2"/>
  <c r="Z136" i="2"/>
  <c r="AD146" i="2"/>
  <c r="Y193" i="2"/>
  <c r="AE162" i="2"/>
  <c r="AC162" i="2"/>
  <c r="Y195" i="2"/>
  <c r="AE164" i="2"/>
  <c r="AC164" i="2"/>
  <c r="Y197" i="2"/>
  <c r="AE166" i="2"/>
  <c r="AC166" i="2"/>
  <c r="AE168" i="2"/>
  <c r="AC168" i="2"/>
  <c r="AE170" i="2"/>
  <c r="AE172" i="2"/>
  <c r="AC206" i="2"/>
  <c r="S192" i="2"/>
  <c r="AC208" i="2"/>
  <c r="S194" i="2"/>
  <c r="AC210" i="2"/>
  <c r="S196" i="2"/>
  <c r="AA213" i="2"/>
  <c r="V257" i="2"/>
  <c r="Y257" i="2"/>
  <c r="AE266" i="2"/>
  <c r="AC271" i="2"/>
  <c r="S266" i="2"/>
  <c r="AA276" i="2"/>
  <c r="Q136" i="1"/>
  <c r="AB341" i="2"/>
  <c r="P337" i="2"/>
  <c r="AD575" i="2"/>
  <c r="AD573" i="2" s="1"/>
  <c r="V573" i="2"/>
  <c r="V215" i="2" s="1"/>
  <c r="P560" i="2"/>
  <c r="P217" i="2"/>
  <c r="T560" i="2"/>
  <c r="T552" i="2" s="1"/>
  <c r="X560" i="2"/>
  <c r="X552" i="2" s="1"/>
  <c r="X217" i="2"/>
  <c r="AB587" i="2"/>
  <c r="AF612" i="2"/>
  <c r="AF624" i="2"/>
  <c r="Q736" i="2"/>
  <c r="Q727" i="2"/>
  <c r="U736" i="2"/>
  <c r="AC737" i="2"/>
  <c r="U727" i="2"/>
  <c r="AE737" i="2"/>
  <c r="Y736" i="2"/>
  <c r="T136" i="2"/>
  <c r="X136" i="2"/>
  <c r="AB162" i="2"/>
  <c r="AB168" i="2"/>
  <c r="AB170" i="2"/>
  <c r="AD266" i="2"/>
  <c r="W560" i="2"/>
  <c r="W552" i="2" s="1"/>
  <c r="AC587" i="2"/>
  <c r="AC585" i="2" s="1"/>
  <c r="S585" i="2"/>
  <c r="Q147" i="1"/>
  <c r="P643" i="2"/>
  <c r="P285" i="2"/>
  <c r="U147" i="1"/>
  <c r="T671" i="2"/>
  <c r="T670" i="2" s="1"/>
  <c r="T643" i="2"/>
  <c r="T642" i="2" s="1"/>
  <c r="T285" i="2"/>
  <c r="Q117" i="1"/>
  <c r="P332" i="2"/>
  <c r="U117" i="1"/>
  <c r="T332" i="2"/>
  <c r="M17" i="11"/>
  <c r="Q1102" i="2"/>
  <c r="Q17" i="11"/>
  <c r="U1102" i="2"/>
  <c r="U17" i="11"/>
  <c r="Y1102" i="2"/>
  <c r="M18" i="11"/>
  <c r="Q1110" i="2"/>
  <c r="Q18" i="11"/>
  <c r="U1110" i="2"/>
  <c r="U18" i="11"/>
  <c r="Y1110" i="2"/>
  <c r="S64" i="2"/>
  <c r="S68" i="2" s="1"/>
  <c r="T33" i="1" s="1"/>
  <c r="W64" i="2"/>
  <c r="W68" i="2" s="1"/>
  <c r="X33" i="1" s="1"/>
  <c r="AA64" i="2"/>
  <c r="AA68" i="2" s="1"/>
  <c r="AB33" i="1" s="1"/>
  <c r="AC102" i="2"/>
  <c r="AC99" i="2" s="1"/>
  <c r="S99" i="2"/>
  <c r="Z115" i="2"/>
  <c r="AD118" i="2"/>
  <c r="S135" i="2"/>
  <c r="AA135" i="2"/>
  <c r="AB161" i="2"/>
  <c r="AD162" i="2"/>
  <c r="AD164" i="2"/>
  <c r="AB165" i="2"/>
  <c r="AD166" i="2"/>
  <c r="P167" i="2"/>
  <c r="X167" i="2"/>
  <c r="AD168" i="2"/>
  <c r="AB169" i="2"/>
  <c r="AD170" i="2"/>
  <c r="AD172" i="2"/>
  <c r="AB173" i="2"/>
  <c r="R205" i="2"/>
  <c r="V205" i="2"/>
  <c r="Z205" i="2"/>
  <c r="AB206" i="2"/>
  <c r="AD206" i="2"/>
  <c r="AB208" i="2"/>
  <c r="AD208" i="2"/>
  <c r="AB210" i="2"/>
  <c r="AD210" i="2"/>
  <c r="X252" i="2"/>
  <c r="AB266" i="2"/>
  <c r="P257" i="2"/>
  <c r="V276" i="2"/>
  <c r="AE569" i="2"/>
  <c r="AD581" i="2"/>
  <c r="AD579" i="2" s="1"/>
  <c r="V579" i="2"/>
  <c r="V216" i="2" s="1"/>
  <c r="AB591" i="2"/>
  <c r="AF591" i="2" s="1"/>
  <c r="AH591" i="2" s="1"/>
  <c r="AF598" i="2"/>
  <c r="AF666" i="2"/>
  <c r="P698" i="2"/>
  <c r="T698" i="2"/>
  <c r="T697" i="2" s="1"/>
  <c r="X698" i="2"/>
  <c r="X697" i="2" s="1"/>
  <c r="Q114" i="1"/>
  <c r="P329" i="2"/>
  <c r="T729" i="2"/>
  <c r="AC734" i="2"/>
  <c r="AB734" i="2"/>
  <c r="Q730" i="2"/>
  <c r="Q731" i="2"/>
  <c r="U730" i="2"/>
  <c r="U1024" i="2" s="1"/>
  <c r="U1025" i="2" s="1"/>
  <c r="U731" i="2"/>
  <c r="AE735" i="2"/>
  <c r="Y730" i="2"/>
  <c r="AC740" i="2"/>
  <c r="T736" i="2"/>
  <c r="T730" i="2"/>
  <c r="AB740" i="2"/>
  <c r="AF752" i="2"/>
  <c r="AB119" i="2"/>
  <c r="AF128" i="2"/>
  <c r="AD173" i="2"/>
  <c r="AD204" i="2" s="1"/>
  <c r="AB232" i="2"/>
  <c r="AB271" i="2"/>
  <c r="AF271" i="2" s="1"/>
  <c r="AH271" i="2" s="1"/>
  <c r="T1066" i="2"/>
  <c r="X1066" i="2"/>
  <c r="AF673" i="2"/>
  <c r="AF693" i="2"/>
  <c r="AF705" i="2"/>
  <c r="AB738" i="2"/>
  <c r="AF747" i="2"/>
  <c r="Q1066" i="2"/>
  <c r="U1066" i="2"/>
  <c r="AF504" i="2"/>
  <c r="S561" i="2"/>
  <c r="AB563" i="2"/>
  <c r="S567" i="2"/>
  <c r="AB569" i="2"/>
  <c r="S573" i="2"/>
  <c r="AB575" i="2"/>
  <c r="S579" i="2"/>
  <c r="AB581" i="2"/>
  <c r="T605" i="2"/>
  <c r="AC607" i="2"/>
  <c r="AC605" i="2" s="1"/>
  <c r="AB607" i="2"/>
  <c r="T611" i="2"/>
  <c r="AC613" i="2"/>
  <c r="AC611" i="2" s="1"/>
  <c r="AB613" i="2"/>
  <c r="T617" i="2"/>
  <c r="AC619" i="2"/>
  <c r="AC617" i="2" s="1"/>
  <c r="AB619" i="2"/>
  <c r="T623" i="2"/>
  <c r="AC625" i="2"/>
  <c r="AC623" i="2" s="1"/>
  <c r="AB625" i="2"/>
  <c r="T629" i="2"/>
  <c r="T217" i="2" s="1"/>
  <c r="T203" i="2" s="1"/>
  <c r="AC631" i="2"/>
  <c r="AC629" i="2" s="1"/>
  <c r="AB631" i="2"/>
  <c r="P731" i="2"/>
  <c r="P727" i="2"/>
  <c r="T731" i="2"/>
  <c r="T727" i="2"/>
  <c r="AC732" i="2"/>
  <c r="X731" i="2"/>
  <c r="X727" i="2"/>
  <c r="AB732" i="2"/>
  <c r="AE733" i="2"/>
  <c r="Y728" i="2"/>
  <c r="AB737" i="2"/>
  <c r="P741" i="2"/>
  <c r="T741" i="2"/>
  <c r="AC742" i="2"/>
  <c r="X741" i="2"/>
  <c r="AB742" i="2"/>
  <c r="AF657" i="2"/>
  <c r="Q671" i="2"/>
  <c r="Y671" i="2"/>
  <c r="AD587" i="2"/>
  <c r="AD585" i="2" s="1"/>
  <c r="AD607" i="2"/>
  <c r="AD613" i="2"/>
  <c r="AD619" i="2"/>
  <c r="AD625" i="2"/>
  <c r="AD631" i="2"/>
  <c r="AD732" i="2"/>
  <c r="AD734" i="2"/>
  <c r="AD738" i="2"/>
  <c r="AD740" i="2"/>
  <c r="AD742" i="2"/>
  <c r="AD744" i="2"/>
  <c r="AB660" i="2"/>
  <c r="R671" i="2"/>
  <c r="R670" i="2" s="1"/>
  <c r="Z671" i="2"/>
  <c r="Z670" i="2" s="1"/>
  <c r="S671" i="2"/>
  <c r="S670" i="2" s="1"/>
  <c r="W671" i="2"/>
  <c r="W670" i="2" s="1"/>
  <c r="AA671" i="2"/>
  <c r="AA670" i="2" s="1"/>
  <c r="AB1018" i="2"/>
  <c r="Z520" i="2" l="1"/>
  <c r="W102" i="20"/>
  <c r="S101" i="20"/>
  <c r="S146" i="20"/>
  <c r="W87" i="11"/>
  <c r="AA766" i="2"/>
  <c r="AH322" i="2"/>
  <c r="AH122" i="2"/>
  <c r="AE495" i="2"/>
  <c r="AH689" i="2"/>
  <c r="AA456" i="2"/>
  <c r="AA440" i="2" s="1"/>
  <c r="AA117" i="2"/>
  <c r="AA76" i="2"/>
  <c r="AA357" i="2"/>
  <c r="AA75" i="2"/>
  <c r="Z159" i="2"/>
  <c r="Z1081" i="2" s="1"/>
  <c r="Z1086" i="2" s="1"/>
  <c r="Z98" i="2"/>
  <c r="AG979" i="2"/>
  <c r="AH989" i="2"/>
  <c r="AD59" i="11"/>
  <c r="AC56" i="11"/>
  <c r="AC60" i="11" s="1"/>
  <c r="AH38" i="2"/>
  <c r="W115" i="2"/>
  <c r="AE143" i="2"/>
  <c r="AE139" i="2" s="1"/>
  <c r="AH184" i="2"/>
  <c r="R146" i="20"/>
  <c r="AH577" i="2"/>
  <c r="AH574" i="2"/>
  <c r="AG553" i="2"/>
  <c r="AH556" i="2"/>
  <c r="AG495" i="2"/>
  <c r="AE396" i="2"/>
  <c r="AE390" i="2" s="1"/>
  <c r="AE389" i="2" s="1"/>
  <c r="AH393" i="2"/>
  <c r="AH392" i="2" s="1"/>
  <c r="AH391" i="2" s="1"/>
  <c r="AG529" i="2"/>
  <c r="AE440" i="2"/>
  <c r="Z96" i="2"/>
  <c r="AG1076" i="2"/>
  <c r="AG333" i="2"/>
  <c r="AE1069" i="2"/>
  <c r="Y520" i="2"/>
  <c r="AH562" i="2"/>
  <c r="X520" i="2"/>
  <c r="X101" i="2"/>
  <c r="X98" i="2" s="1"/>
  <c r="AD83" i="2"/>
  <c r="AG318" i="2"/>
  <c r="AG120" i="2"/>
  <c r="Q146" i="20"/>
  <c r="AG714" i="2"/>
  <c r="AG698" i="2" s="1"/>
  <c r="AG697" i="2" s="1"/>
  <c r="AG421" i="2"/>
  <c r="AG420" i="2" s="1"/>
  <c r="AG414" i="2" s="1"/>
  <c r="Y95" i="2"/>
  <c r="Y107" i="2" s="1"/>
  <c r="Y111" i="2" s="1"/>
  <c r="Y97" i="2"/>
  <c r="Z98" i="1"/>
  <c r="Z101" i="1" s="1"/>
  <c r="Y390" i="2"/>
  <c r="Y389" i="2" s="1"/>
  <c r="AG456" i="2"/>
  <c r="Y76" i="2"/>
  <c r="Y86" i="2" s="1"/>
  <c r="Y93" i="2" s="1"/>
  <c r="AE76" i="2"/>
  <c r="AG76" i="2" s="1"/>
  <c r="Y98" i="2"/>
  <c r="AH382" i="2"/>
  <c r="AH381" i="2" s="1"/>
  <c r="Y74" i="2"/>
  <c r="AE75" i="2"/>
  <c r="AG75" i="2" s="1"/>
  <c r="AE356" i="2"/>
  <c r="AE1014" i="2"/>
  <c r="AE1016" i="2" s="1"/>
  <c r="Y357" i="2"/>
  <c r="Y1014" i="2" s="1"/>
  <c r="Y1016" i="2" s="1"/>
  <c r="Y766" i="2"/>
  <c r="Q147" i="20"/>
  <c r="W126" i="2"/>
  <c r="AD116" i="2"/>
  <c r="AD139" i="2" s="1"/>
  <c r="AH49" i="2"/>
  <c r="AH45" i="2" s="1"/>
  <c r="AD698" i="2"/>
  <c r="AD697" i="2" s="1"/>
  <c r="AD520" i="2"/>
  <c r="AH568" i="2"/>
  <c r="AH483" i="2"/>
  <c r="AD100" i="2"/>
  <c r="AG100" i="2" s="1"/>
  <c r="X389" i="2"/>
  <c r="AH315" i="2"/>
  <c r="X117" i="2"/>
  <c r="X115" i="2" s="1"/>
  <c r="X441" i="2"/>
  <c r="X440" i="2" s="1"/>
  <c r="AD76" i="2"/>
  <c r="AH376" i="2"/>
  <c r="AH375" i="2" s="1"/>
  <c r="AH374" i="2" s="1"/>
  <c r="X357" i="2"/>
  <c r="AG359" i="2"/>
  <c r="AG358" i="2" s="1"/>
  <c r="AH361" i="2"/>
  <c r="AH349" i="2"/>
  <c r="AH154" i="2"/>
  <c r="T12" i="2"/>
  <c r="P10" i="11" s="1"/>
  <c r="Y10" i="11" s="1"/>
  <c r="S87" i="11"/>
  <c r="AH185" i="2"/>
  <c r="AH121" i="2"/>
  <c r="AH120" i="2" s="1"/>
  <c r="AH80" i="2"/>
  <c r="AH716" i="2"/>
  <c r="AH714" i="2" s="1"/>
  <c r="AD495" i="2"/>
  <c r="AD471" i="2" s="1"/>
  <c r="AG405" i="2"/>
  <c r="W389" i="2"/>
  <c r="AH532" i="2"/>
  <c r="AH529" i="2" s="1"/>
  <c r="AH447" i="2"/>
  <c r="AH446" i="2" s="1"/>
  <c r="AH445" i="2" s="1"/>
  <c r="AH443" i="2"/>
  <c r="AH442" i="2" s="1"/>
  <c r="AG441" i="2"/>
  <c r="AG440" i="2" s="1"/>
  <c r="V101" i="2"/>
  <c r="V98" i="2" s="1"/>
  <c r="AG41" i="2"/>
  <c r="V130" i="2"/>
  <c r="AD129" i="2"/>
  <c r="AD167" i="2"/>
  <c r="AG167" i="2" s="1"/>
  <c r="V159" i="2"/>
  <c r="AG219" i="2"/>
  <c r="AH1092" i="2"/>
  <c r="W226" i="1"/>
  <c r="W229" i="1" s="1"/>
  <c r="AG1069" i="2"/>
  <c r="AG45" i="2"/>
  <c r="AG37" i="2"/>
  <c r="AH500" i="2"/>
  <c r="AD396" i="2"/>
  <c r="AD390" i="2" s="1"/>
  <c r="AD389" i="2" s="1"/>
  <c r="AG397" i="2"/>
  <c r="AH462" i="2"/>
  <c r="AH461" i="2" s="1"/>
  <c r="AH460" i="2" s="1"/>
  <c r="AG373" i="2"/>
  <c r="AF429" i="2"/>
  <c r="N146" i="20"/>
  <c r="AH478" i="2"/>
  <c r="AH477" i="2" s="1"/>
  <c r="AG476" i="2"/>
  <c r="AG472" i="2" s="1"/>
  <c r="AG471" i="2" s="1"/>
  <c r="V390" i="2"/>
  <c r="V389" i="2" s="1"/>
  <c r="V441" i="2"/>
  <c r="V440" i="2" s="1"/>
  <c r="V117" i="2"/>
  <c r="V74" i="2"/>
  <c r="V97" i="2"/>
  <c r="AD356" i="2"/>
  <c r="V357" i="2"/>
  <c r="AH367" i="2"/>
  <c r="AG357" i="2"/>
  <c r="AC476" i="2"/>
  <c r="AC472" i="2" s="1"/>
  <c r="AC471" i="2" s="1"/>
  <c r="U144" i="2"/>
  <c r="U140" i="2" s="1"/>
  <c r="M146" i="20"/>
  <c r="N59" i="12"/>
  <c r="M91" i="12"/>
  <c r="N66" i="12"/>
  <c r="M88" i="12"/>
  <c r="M69" i="12" s="1"/>
  <c r="M100" i="12" s="1"/>
  <c r="Q87" i="11"/>
  <c r="U390" i="2"/>
  <c r="U127" i="2"/>
  <c r="U134" i="2" s="1"/>
  <c r="U389" i="2"/>
  <c r="AC521" i="2"/>
  <c r="AC520" i="2" s="1"/>
  <c r="U76" i="2"/>
  <c r="U357" i="2"/>
  <c r="U356" i="2" s="1"/>
  <c r="U1014" i="2"/>
  <c r="U1016" i="2" s="1"/>
  <c r="AF384" i="2"/>
  <c r="R126" i="2"/>
  <c r="AC1085" i="2"/>
  <c r="AF1085" i="2" s="1"/>
  <c r="AH1085" i="2" s="1"/>
  <c r="AF1076" i="2"/>
  <c r="AF27" i="2"/>
  <c r="AH27" i="2" s="1"/>
  <c r="AF1072" i="2"/>
  <c r="AH1072" i="2" s="1"/>
  <c r="T101" i="2"/>
  <c r="T86" i="2" s="1"/>
  <c r="T93" i="2" s="1"/>
  <c r="AC100" i="2"/>
  <c r="T389" i="2"/>
  <c r="AC390" i="2"/>
  <c r="AC389" i="2" s="1"/>
  <c r="AC440" i="2"/>
  <c r="T76" i="2"/>
  <c r="T74" i="2" s="1"/>
  <c r="T357" i="2"/>
  <c r="AC75" i="2"/>
  <c r="AF1073" i="2"/>
  <c r="AH1073" i="2" s="1"/>
  <c r="L88" i="12"/>
  <c r="L69" i="12" s="1"/>
  <c r="L100" i="12" s="1"/>
  <c r="Y21" i="11"/>
  <c r="AB21" i="11" s="1"/>
  <c r="AD21" i="11" s="1"/>
  <c r="AF1077" i="2"/>
  <c r="AH1077" i="2" s="1"/>
  <c r="Q327" i="2"/>
  <c r="U328" i="2"/>
  <c r="AH429" i="2"/>
  <c r="AB143" i="2"/>
  <c r="AF143" i="2" s="1"/>
  <c r="K91" i="12"/>
  <c r="S130" i="2"/>
  <c r="AC129" i="2"/>
  <c r="AC130" i="2" s="1"/>
  <c r="AF477" i="2"/>
  <c r="AC697" i="2"/>
  <c r="AF1088" i="2"/>
  <c r="AH1088" i="2" s="1"/>
  <c r="T336" i="1"/>
  <c r="T339" i="1" s="1"/>
  <c r="AF1069" i="2"/>
  <c r="AB25" i="11"/>
  <c r="AD25" i="11" s="1"/>
  <c r="S363" i="2"/>
  <c r="S76" i="2" s="1"/>
  <c r="AC76" i="2" s="1"/>
  <c r="S88" i="2"/>
  <c r="L66" i="12"/>
  <c r="L59" i="12" s="1"/>
  <c r="L91" i="12" s="1"/>
  <c r="K93" i="20"/>
  <c r="K92" i="20" s="1"/>
  <c r="K146" i="20" s="1"/>
  <c r="K95" i="20"/>
  <c r="S327" i="2"/>
  <c r="AC670" i="2"/>
  <c r="AC160" i="2"/>
  <c r="Y306" i="2"/>
  <c r="AB205" i="2"/>
  <c r="S292" i="2"/>
  <c r="S101" i="2"/>
  <c r="AC101" i="2" s="1"/>
  <c r="T98" i="1"/>
  <c r="T101" i="1" s="1"/>
  <c r="AC117" i="2"/>
  <c r="AC115" i="2" s="1"/>
  <c r="S115" i="2"/>
  <c r="S441" i="2"/>
  <c r="S440" i="2" s="1"/>
  <c r="AC356" i="2"/>
  <c r="S97" i="2"/>
  <c r="AC1014" i="2"/>
  <c r="AC1016" i="2" s="1"/>
  <c r="AC84" i="2"/>
  <c r="Y290" i="2"/>
  <c r="Y303" i="2" s="1"/>
  <c r="X280" i="2"/>
  <c r="X281" i="2" s="1"/>
  <c r="V326" i="2"/>
  <c r="U472" i="2"/>
  <c r="U471" i="2" s="1"/>
  <c r="R159" i="2"/>
  <c r="R11" i="2" s="1"/>
  <c r="P130" i="2"/>
  <c r="AB129" i="2"/>
  <c r="P363" i="2"/>
  <c r="P357" i="2" s="1"/>
  <c r="P1014" i="2" s="1"/>
  <c r="P1016" i="2" s="1"/>
  <c r="P88" i="2"/>
  <c r="T290" i="2"/>
  <c r="T303" i="2" s="1"/>
  <c r="W1081" i="2"/>
  <c r="W1086" i="2" s="1"/>
  <c r="AF508" i="2"/>
  <c r="T293" i="2"/>
  <c r="AG56" i="2"/>
  <c r="Q293" i="2"/>
  <c r="T135" i="20"/>
  <c r="T134" i="20" s="1"/>
  <c r="J146" i="20"/>
  <c r="Z107" i="2"/>
  <c r="Z108" i="2" s="1"/>
  <c r="W326" i="2"/>
  <c r="Q12" i="2"/>
  <c r="M10" i="11" s="1"/>
  <c r="AF489" i="2"/>
  <c r="J100" i="12"/>
  <c r="X16" i="11"/>
  <c r="AB16" i="11" s="1"/>
  <c r="W328" i="2"/>
  <c r="AH504" i="2"/>
  <c r="R347" i="2"/>
  <c r="R101" i="2"/>
  <c r="R389" i="2"/>
  <c r="R456" i="2"/>
  <c r="R440" i="2" s="1"/>
  <c r="R74" i="2"/>
  <c r="R97" i="2"/>
  <c r="AF165" i="2"/>
  <c r="AF168" i="2"/>
  <c r="W347" i="2"/>
  <c r="AC741" i="2"/>
  <c r="AD317" i="2"/>
  <c r="AD313" i="2" s="1"/>
  <c r="W277" i="2"/>
  <c r="R326" i="2"/>
  <c r="AD285" i="2"/>
  <c r="AD284" i="2" s="1"/>
  <c r="W292" i="2"/>
  <c r="AF446" i="2"/>
  <c r="AF445" i="2" s="1"/>
  <c r="AG165" i="2"/>
  <c r="R290" i="2"/>
  <c r="R303" i="2" s="1"/>
  <c r="R309" i="2" s="1"/>
  <c r="R310" i="2" s="1"/>
  <c r="U327" i="2"/>
  <c r="S345" i="2"/>
  <c r="W327" i="2"/>
  <c r="U306" i="2"/>
  <c r="R226" i="1"/>
  <c r="R229" i="1" s="1"/>
  <c r="AD1024" i="2"/>
  <c r="AC330" i="2"/>
  <c r="AC326" i="2" s="1"/>
  <c r="U290" i="2"/>
  <c r="U303" i="2" s="1"/>
  <c r="AB330" i="2"/>
  <c r="AB345" i="2" s="1"/>
  <c r="AD196" i="2"/>
  <c r="AE295" i="2"/>
  <c r="AE290" i="2" s="1"/>
  <c r="Q292" i="2"/>
  <c r="V471" i="2"/>
  <c r="AG19" i="2"/>
  <c r="AG1102" i="2" s="1"/>
  <c r="AB174" i="2"/>
  <c r="AE55" i="2"/>
  <c r="R323" i="2"/>
  <c r="R342" i="2" s="1"/>
  <c r="W14" i="11"/>
  <c r="AH37" i="2"/>
  <c r="AF175" i="2"/>
  <c r="AH175" i="2" s="1"/>
  <c r="AF425" i="2"/>
  <c r="AF421" i="2" s="1"/>
  <c r="AF1018" i="2"/>
  <c r="AF500" i="2"/>
  <c r="AC285" i="2"/>
  <c r="AC292" i="2" s="1"/>
  <c r="AE331" i="2"/>
  <c r="AE346" i="2" s="1"/>
  <c r="AH422" i="2"/>
  <c r="AF442" i="2"/>
  <c r="Q306" i="2"/>
  <c r="AA327" i="2"/>
  <c r="AF37" i="2"/>
  <c r="AB214" i="2"/>
  <c r="AB200" i="2" s="1"/>
  <c r="AF537" i="2"/>
  <c r="Z323" i="2"/>
  <c r="Z1067" i="2" s="1"/>
  <c r="AF433" i="2"/>
  <c r="AF118" i="2"/>
  <c r="AF465" i="2"/>
  <c r="AF219" i="2"/>
  <c r="AD193" i="2"/>
  <c r="W551" i="2"/>
  <c r="AC194" i="2"/>
  <c r="AC195" i="2"/>
  <c r="AD131" i="2"/>
  <c r="AE727" i="2"/>
  <c r="AF172" i="2"/>
  <c r="AH147" i="2"/>
  <c r="Y327" i="2"/>
  <c r="T144" i="2"/>
  <c r="T140" i="2" s="1"/>
  <c r="Z327" i="2"/>
  <c r="U292" i="2"/>
  <c r="AD1082" i="2"/>
  <c r="Z284" i="2"/>
  <c r="Z1065" i="2" s="1"/>
  <c r="Z1070" i="2" s="1"/>
  <c r="AB421" i="2"/>
  <c r="Q328" i="2"/>
  <c r="AB100" i="2"/>
  <c r="AH405" i="2"/>
  <c r="R336" i="1"/>
  <c r="R339" i="1" s="1"/>
  <c r="AB83" i="2"/>
  <c r="AF392" i="2"/>
  <c r="AF391" i="2" s="1"/>
  <c r="Q97" i="2"/>
  <c r="Q101" i="2"/>
  <c r="Q95" i="2" s="1"/>
  <c r="Q390" i="2"/>
  <c r="Q389" i="2" s="1"/>
  <c r="I65" i="20"/>
  <c r="Q441" i="2"/>
  <c r="Q440" i="2" s="1"/>
  <c r="Q117" i="2"/>
  <c r="Q115" i="2" s="1"/>
  <c r="Q76" i="2"/>
  <c r="Q357" i="2"/>
  <c r="U326" i="2"/>
  <c r="AE214" i="2"/>
  <c r="R327" i="2"/>
  <c r="W765" i="18"/>
  <c r="O765" i="18"/>
  <c r="Q765" i="18"/>
  <c r="Z765" i="18"/>
  <c r="P765" i="18"/>
  <c r="AA765" i="18"/>
  <c r="R765" i="18"/>
  <c r="Y796" i="18"/>
  <c r="AC765" i="18"/>
  <c r="AA658" i="18"/>
  <c r="AE668" i="18"/>
  <c r="AE665" i="18" s="1"/>
  <c r="AE656" i="18"/>
  <c r="Y271" i="18"/>
  <c r="Z271" i="18"/>
  <c r="AC271" i="18" s="1"/>
  <c r="X267" i="18"/>
  <c r="AB271" i="18"/>
  <c r="AA271" i="18"/>
  <c r="AA261" i="18"/>
  <c r="Z269" i="18"/>
  <c r="P267" i="18"/>
  <c r="S267" i="18"/>
  <c r="V267" i="18"/>
  <c r="AB269" i="18"/>
  <c r="U276" i="18"/>
  <c r="U269" i="18"/>
  <c r="U267" i="18" s="1"/>
  <c r="U261" i="18"/>
  <c r="M276" i="18"/>
  <c r="M269" i="18"/>
  <c r="M261" i="18"/>
  <c r="Q209" i="18"/>
  <c r="T220" i="18"/>
  <c r="Y212" i="18"/>
  <c r="S220" i="18"/>
  <c r="N209" i="18"/>
  <c r="N195" i="18" s="1"/>
  <c r="Q534" i="18"/>
  <c r="AC743" i="18"/>
  <c r="Z740" i="18"/>
  <c r="M543" i="18"/>
  <c r="M535" i="18" s="1"/>
  <c r="M534" i="18" s="1"/>
  <c r="AE743" i="18"/>
  <c r="AB51" i="18"/>
  <c r="N534" i="18"/>
  <c r="W534" i="18"/>
  <c r="X220" i="18"/>
  <c r="U187" i="18"/>
  <c r="U221" i="18"/>
  <c r="N186" i="18"/>
  <c r="R220" i="18"/>
  <c r="AD741" i="18"/>
  <c r="Y740" i="18"/>
  <c r="Y725" i="18"/>
  <c r="AC726" i="18"/>
  <c r="AA544" i="18"/>
  <c r="Y209" i="18"/>
  <c r="AC742" i="18"/>
  <c r="AE742" i="18" s="1"/>
  <c r="Z543" i="18"/>
  <c r="Z535" i="18" s="1"/>
  <c r="W220" i="18"/>
  <c r="M221" i="18"/>
  <c r="AE727" i="18"/>
  <c r="M187" i="18"/>
  <c r="AC728" i="18"/>
  <c r="AE728" i="18" s="1"/>
  <c r="T196" i="18"/>
  <c r="W196" i="18"/>
  <c r="O195" i="18"/>
  <c r="X195" i="18"/>
  <c r="O196" i="18"/>
  <c r="AA209" i="18"/>
  <c r="AA186" i="18" s="1"/>
  <c r="AB210" i="18"/>
  <c r="AA210" i="18"/>
  <c r="T195" i="18"/>
  <c r="W195" i="18"/>
  <c r="X196" i="18"/>
  <c r="Y210" i="18"/>
  <c r="Y196" i="18" s="1"/>
  <c r="Z191" i="18"/>
  <c r="AA189" i="18"/>
  <c r="AE166" i="18"/>
  <c r="AE170" i="18"/>
  <c r="AC162" i="18"/>
  <c r="AE162" i="18" s="1"/>
  <c r="AD158" i="18"/>
  <c r="AE525" i="18"/>
  <c r="AE520" i="18" s="1"/>
  <c r="AD159" i="18"/>
  <c r="AE159" i="18" s="1"/>
  <c r="AD520" i="18"/>
  <c r="AD519" i="18" s="1"/>
  <c r="AD503" i="18" s="1"/>
  <c r="Y503" i="18"/>
  <c r="AD512" i="18"/>
  <c r="AE158" i="18"/>
  <c r="AD505" i="18"/>
  <c r="AD504" i="18" s="1"/>
  <c r="AD163" i="18"/>
  <c r="AE163" i="18" s="1"/>
  <c r="T13" i="18"/>
  <c r="P152" i="18"/>
  <c r="P153" i="18" s="1"/>
  <c r="R122" i="18"/>
  <c r="Z478" i="18"/>
  <c r="Z454" i="18" s="1"/>
  <c r="N10" i="18"/>
  <c r="N17" i="18" s="1"/>
  <c r="N21" i="18" s="1"/>
  <c r="X149" i="18"/>
  <c r="R10" i="18"/>
  <c r="R17" i="18" s="1"/>
  <c r="R21" i="18" s="1"/>
  <c r="R22" i="18" s="1"/>
  <c r="X135" i="18"/>
  <c r="Y454" i="18"/>
  <c r="R149" i="18"/>
  <c r="W123" i="18"/>
  <c r="W134" i="18"/>
  <c r="W148" i="18" s="1"/>
  <c r="W152" i="18" s="1"/>
  <c r="AB726" i="18"/>
  <c r="V725" i="18"/>
  <c r="Z735" i="18"/>
  <c r="R52" i="18"/>
  <c r="R51" i="18" s="1"/>
  <c r="R725" i="18"/>
  <c r="V455" i="18"/>
  <c r="V454" i="18" s="1"/>
  <c r="V141" i="18"/>
  <c r="AE464" i="18"/>
  <c r="M455" i="18"/>
  <c r="M454" i="18" s="1"/>
  <c r="Q127" i="18"/>
  <c r="Z126" i="18"/>
  <c r="Z127" i="18" s="1"/>
  <c r="P135" i="18"/>
  <c r="AD140" i="18"/>
  <c r="AE140" i="18" s="1"/>
  <c r="X117" i="18"/>
  <c r="R135" i="18"/>
  <c r="N122" i="18"/>
  <c r="AD127" i="18"/>
  <c r="AA114" i="18"/>
  <c r="U117" i="18"/>
  <c r="Y114" i="18"/>
  <c r="M119" i="18"/>
  <c r="AA127" i="18"/>
  <c r="AC114" i="18"/>
  <c r="O124" i="18"/>
  <c r="O131" i="18" s="1"/>
  <c r="O119" i="18"/>
  <c r="O117" i="18" s="1"/>
  <c r="O112" i="18"/>
  <c r="N135" i="18"/>
  <c r="O153" i="18"/>
  <c r="W124" i="18"/>
  <c r="W131" i="18" s="1"/>
  <c r="W119" i="18"/>
  <c r="W117" i="18" s="1"/>
  <c r="W112" i="18"/>
  <c r="U124" i="18"/>
  <c r="U131" i="18" s="1"/>
  <c r="O137" i="18"/>
  <c r="U112" i="18"/>
  <c r="U8" i="18" s="1"/>
  <c r="U13" i="18" s="1"/>
  <c r="T117" i="18"/>
  <c r="Y127" i="18"/>
  <c r="S124" i="18"/>
  <c r="S131" i="18" s="1"/>
  <c r="S119" i="18"/>
  <c r="AA119" i="18" s="1"/>
  <c r="S112" i="18"/>
  <c r="S117" i="18"/>
  <c r="AA118" i="18"/>
  <c r="AA117" i="18" s="1"/>
  <c r="Z118" i="18"/>
  <c r="Z117" i="18" s="1"/>
  <c r="P117" i="18"/>
  <c r="V117" i="18"/>
  <c r="AB118" i="18"/>
  <c r="Y118" i="18"/>
  <c r="M117" i="18"/>
  <c r="AC731" i="18"/>
  <c r="Y51" i="18"/>
  <c r="Y372" i="18"/>
  <c r="M83" i="18"/>
  <c r="M90" i="18" s="1"/>
  <c r="T108" i="18"/>
  <c r="T109" i="18" s="1"/>
  <c r="T105" i="18"/>
  <c r="X83" i="18"/>
  <c r="X90" i="18" s="1"/>
  <c r="P95" i="18"/>
  <c r="W95" i="18"/>
  <c r="Y98" i="18"/>
  <c r="Y92" i="18" s="1"/>
  <c r="Y104" i="18" s="1"/>
  <c r="AC405" i="18"/>
  <c r="X10" i="18"/>
  <c r="X17" i="18" s="1"/>
  <c r="X18" i="18" s="1"/>
  <c r="T372" i="18"/>
  <c r="AE405" i="18"/>
  <c r="X95" i="18"/>
  <c r="Y94" i="18"/>
  <c r="AA97" i="18"/>
  <c r="AA92" i="18" s="1"/>
  <c r="S92" i="18"/>
  <c r="V397" i="18"/>
  <c r="V372" i="18" s="1"/>
  <c r="V97" i="18"/>
  <c r="R104" i="18"/>
  <c r="AB52" i="18"/>
  <c r="AD52" i="18" s="1"/>
  <c r="P105" i="18"/>
  <c r="O373" i="18"/>
  <c r="O372" i="18" s="1"/>
  <c r="Z98" i="18"/>
  <c r="Z92" i="18" s="1"/>
  <c r="Z51" i="18"/>
  <c r="O83" i="18"/>
  <c r="O90" i="18" s="1"/>
  <c r="Y90" i="18" s="1"/>
  <c r="AD98" i="18"/>
  <c r="Z725" i="18"/>
  <c r="Z730" i="18"/>
  <c r="AE390" i="18"/>
  <c r="R373" i="18"/>
  <c r="R372" i="18" s="1"/>
  <c r="X105" i="18"/>
  <c r="AD380" i="18"/>
  <c r="AD379" i="18" s="1"/>
  <c r="AD373" i="18" s="1"/>
  <c r="AD372" i="18" s="1"/>
  <c r="AB373" i="18"/>
  <c r="AA85" i="18"/>
  <c r="AA86" i="18" s="1"/>
  <c r="W10" i="18"/>
  <c r="W17" i="18" s="1"/>
  <c r="W21" i="18" s="1"/>
  <c r="AC381" i="18"/>
  <c r="AD81" i="18"/>
  <c r="X13" i="18"/>
  <c r="N71" i="18"/>
  <c r="M95" i="18"/>
  <c r="M356" i="18"/>
  <c r="M339" i="18" s="1"/>
  <c r="V83" i="18"/>
  <c r="X75" i="18"/>
  <c r="X31" i="18" s="1"/>
  <c r="X356" i="18"/>
  <c r="X339" i="18" s="1"/>
  <c r="AB73" i="18"/>
  <c r="AD73" i="18" s="1"/>
  <c r="X109" i="18"/>
  <c r="W77" i="18"/>
  <c r="W71" i="18"/>
  <c r="W105" i="18" s="1"/>
  <c r="X93" i="18"/>
  <c r="U75" i="18"/>
  <c r="U31" i="18" s="1"/>
  <c r="Y73" i="18"/>
  <c r="M71" i="18"/>
  <c r="M76" i="18"/>
  <c r="AA1003" i="18"/>
  <c r="AA1005" i="18" s="1"/>
  <c r="AA339" i="18"/>
  <c r="R95" i="18"/>
  <c r="R77" i="18"/>
  <c r="R75" i="18" s="1"/>
  <c r="R31" i="18" s="1"/>
  <c r="Q339" i="18"/>
  <c r="R83" i="18"/>
  <c r="R90" i="18" s="1"/>
  <c r="P109" i="18"/>
  <c r="R86" i="18"/>
  <c r="Z85" i="18"/>
  <c r="Z86" i="18" s="1"/>
  <c r="Z73" i="18"/>
  <c r="Z95" i="18" s="1"/>
  <c r="AA71" i="18"/>
  <c r="AA93" i="18" s="1"/>
  <c r="W75" i="18"/>
  <c r="O75" i="18"/>
  <c r="Q79" i="18"/>
  <c r="V95" i="18"/>
  <c r="V77" i="18"/>
  <c r="AB77" i="18" s="1"/>
  <c r="N95" i="18"/>
  <c r="N77" i="18"/>
  <c r="N75" i="18" s="1"/>
  <c r="N31" i="18" s="1"/>
  <c r="P93" i="18"/>
  <c r="T75" i="18"/>
  <c r="T31" i="18" s="1"/>
  <c r="S95" i="18"/>
  <c r="S77" i="18"/>
  <c r="AA77" i="18" s="1"/>
  <c r="U79" i="18"/>
  <c r="AB85" i="18"/>
  <c r="V86" i="18"/>
  <c r="Y85" i="18"/>
  <c r="N86" i="18"/>
  <c r="Y81" i="18"/>
  <c r="AC81" i="18" s="1"/>
  <c r="M80" i="18"/>
  <c r="Q94" i="18"/>
  <c r="Q76" i="18"/>
  <c r="Q75" i="18" s="1"/>
  <c r="Q31" i="18" s="1"/>
  <c r="Q71" i="18"/>
  <c r="Q109" i="18" s="1"/>
  <c r="T9" i="18"/>
  <c r="T11" i="18"/>
  <c r="Y76" i="18"/>
  <c r="M75" i="18"/>
  <c r="AA76" i="18"/>
  <c r="AB76" i="18"/>
  <c r="V75" i="18"/>
  <c r="P75" i="18"/>
  <c r="P31" i="18" s="1"/>
  <c r="Z76" i="18"/>
  <c r="AD285" i="18"/>
  <c r="AE16" i="18"/>
  <c r="AD171" i="18"/>
  <c r="T17" i="18"/>
  <c r="AE53" i="18"/>
  <c r="AD51" i="18"/>
  <c r="AE23" i="18"/>
  <c r="P293" i="2"/>
  <c r="Z306" i="2"/>
  <c r="S328" i="2"/>
  <c r="AE192" i="2"/>
  <c r="AG90" i="2"/>
  <c r="AB295" i="2"/>
  <c r="AB306" i="2" s="1"/>
  <c r="Z326" i="2"/>
  <c r="AA323" i="2"/>
  <c r="AA342" i="2" s="1"/>
  <c r="AF296" i="2"/>
  <c r="S347" i="2"/>
  <c r="AH219" i="2"/>
  <c r="Q323" i="2"/>
  <c r="Q342" i="2" s="1"/>
  <c r="Q350" i="2" s="1"/>
  <c r="Q351" i="2" s="1"/>
  <c r="V290" i="2"/>
  <c r="V303" i="2" s="1"/>
  <c r="V309" i="2" s="1"/>
  <c r="AH719" i="2"/>
  <c r="AD1025" i="2"/>
  <c r="AF120" i="2"/>
  <c r="AF631" i="2"/>
  <c r="AF629" i="2" s="1"/>
  <c r="AF607" i="2"/>
  <c r="AF605" i="2" s="1"/>
  <c r="AD330" i="2"/>
  <c r="AD345" i="2" s="1"/>
  <c r="AA326" i="2"/>
  <c r="AH660" i="2"/>
  <c r="AC1082" i="2"/>
  <c r="V293" i="2"/>
  <c r="Q345" i="2"/>
  <c r="AD730" i="2"/>
  <c r="AF652" i="2"/>
  <c r="AF405" i="2"/>
  <c r="W323" i="2"/>
  <c r="W324" i="2" s="1"/>
  <c r="Y200" i="2"/>
  <c r="AF660" i="2"/>
  <c r="AF656" i="2" s="1"/>
  <c r="N14" i="11"/>
  <c r="P313" i="2"/>
  <c r="Y22" i="11"/>
  <c r="AF85" i="2"/>
  <c r="R293" i="2"/>
  <c r="Z303" i="2"/>
  <c r="Z309" i="2" s="1"/>
  <c r="AH512" i="2"/>
  <c r="AF687" i="2"/>
  <c r="AA551" i="2"/>
  <c r="V144" i="2"/>
  <c r="Z293" i="2"/>
  <c r="AE330" i="2"/>
  <c r="AE196" i="2"/>
  <c r="AH538" i="2"/>
  <c r="AH537" i="2" s="1"/>
  <c r="AH399" i="2"/>
  <c r="AH398" i="2" s="1"/>
  <c r="Y345" i="2"/>
  <c r="AD1066" i="2"/>
  <c r="AF119" i="2"/>
  <c r="AF162" i="2"/>
  <c r="AF457" i="2"/>
  <c r="AF719" i="2"/>
  <c r="AF318" i="2"/>
  <c r="AG132" i="2"/>
  <c r="P144" i="2"/>
  <c r="Y323" i="2"/>
  <c r="Y342" i="2" s="1"/>
  <c r="Y350" i="2" s="1"/>
  <c r="Y351" i="2" s="1"/>
  <c r="P290" i="2"/>
  <c r="P303" i="2" s="1"/>
  <c r="AB84" i="2"/>
  <c r="AH318" i="2"/>
  <c r="Y292" i="2"/>
  <c r="Y284" i="2"/>
  <c r="AF381" i="2"/>
  <c r="Y328" i="2"/>
  <c r="X290" i="2"/>
  <c r="AB294" i="2"/>
  <c r="S323" i="2"/>
  <c r="S324" i="2" s="1"/>
  <c r="AC196" i="2"/>
  <c r="AG119" i="2"/>
  <c r="AF147" i="2"/>
  <c r="AH687" i="2"/>
  <c r="AB16" i="2"/>
  <c r="AH296" i="2"/>
  <c r="AC317" i="2"/>
  <c r="AC313" i="2" s="1"/>
  <c r="AF45" i="2"/>
  <c r="P204" i="2"/>
  <c r="AF512" i="2"/>
  <c r="AF529" i="2"/>
  <c r="AF287" i="2"/>
  <c r="AC142" i="2"/>
  <c r="Y347" i="2"/>
  <c r="AB286" i="2"/>
  <c r="AD295" i="2"/>
  <c r="AD306" i="2" s="1"/>
  <c r="AB1082" i="2"/>
  <c r="AF481" i="2"/>
  <c r="AF461" i="2"/>
  <c r="AF460" i="2" s="1"/>
  <c r="X293" i="2"/>
  <c r="AF169" i="2"/>
  <c r="AD142" i="2"/>
  <c r="V323" i="2"/>
  <c r="V324" i="2" s="1"/>
  <c r="AG91" i="2"/>
  <c r="S14" i="11"/>
  <c r="R551" i="2"/>
  <c r="AG171" i="2"/>
  <c r="V327" i="2"/>
  <c r="AF714" i="2"/>
  <c r="AA587" i="18"/>
  <c r="AA579" i="18" s="1"/>
  <c r="Z534" i="18"/>
  <c r="AB1003" i="18"/>
  <c r="AB1005" i="18" s="1"/>
  <c r="AB339" i="18"/>
  <c r="AA327" i="18"/>
  <c r="AA315" i="18"/>
  <c r="AA48" i="11"/>
  <c r="AA49" i="11" s="1"/>
  <c r="AA45" i="11"/>
  <c r="M131" i="18"/>
  <c r="M122" i="18"/>
  <c r="Z1003" i="18"/>
  <c r="Z1005" i="18" s="1"/>
  <c r="Z339" i="18"/>
  <c r="AA80" i="11"/>
  <c r="AA81" i="11" s="1"/>
  <c r="AA77" i="11"/>
  <c r="AE916" i="18"/>
  <c r="AC64" i="11"/>
  <c r="AC65" i="11" s="1"/>
  <c r="AC61" i="11"/>
  <c r="AB193" i="2"/>
  <c r="W373" i="1"/>
  <c r="W376" i="1" s="1"/>
  <c r="U336" i="1"/>
  <c r="U339" i="1" s="1"/>
  <c r="AC979" i="18"/>
  <c r="AC978" i="18" s="1"/>
  <c r="AD916" i="18"/>
  <c r="AE1004" i="18"/>
  <c r="AC916" i="18"/>
  <c r="X765" i="18"/>
  <c r="AE789" i="18"/>
  <c r="AE788" i="18" s="1"/>
  <c r="AD788" i="18"/>
  <c r="AE826" i="18"/>
  <c r="AC702" i="18"/>
  <c r="AC701" i="18" s="1"/>
  <c r="AE703" i="18"/>
  <c r="AE702" i="18" s="1"/>
  <c r="AC652" i="18"/>
  <c r="AE653" i="18"/>
  <c r="AE652" i="18" s="1"/>
  <c r="AE607" i="18"/>
  <c r="AD590" i="18"/>
  <c r="AB588" i="18"/>
  <c r="AE741" i="18"/>
  <c r="AC740" i="18"/>
  <c r="AC596" i="18"/>
  <c r="AE596" i="18" s="1"/>
  <c r="AC796" i="18"/>
  <c r="AE778" i="18"/>
  <c r="AE777" i="18" s="1"/>
  <c r="AD777" i="18"/>
  <c r="AD626" i="18"/>
  <c r="AD625" i="18" s="1"/>
  <c r="P214" i="18"/>
  <c r="AE643" i="18"/>
  <c r="AE642" i="18" s="1"/>
  <c r="AB519" i="18"/>
  <c r="AB503" i="18" s="1"/>
  <c r="AE706" i="18"/>
  <c r="AE705" i="18" s="1"/>
  <c r="AE695" i="18"/>
  <c r="AE648" i="18"/>
  <c r="AE647" i="18" s="1"/>
  <c r="V587" i="18"/>
  <c r="AC556" i="18"/>
  <c r="AE488" i="18"/>
  <c r="AE487" i="18" s="1"/>
  <c r="AC487" i="18"/>
  <c r="AE473" i="18"/>
  <c r="AC472" i="18"/>
  <c r="Q134" i="18"/>
  <c r="Q137" i="18"/>
  <c r="AC324" i="18"/>
  <c r="AE325" i="18"/>
  <c r="AE324" i="18" s="1"/>
  <c r="AE409" i="18"/>
  <c r="AE408" i="18" s="1"/>
  <c r="AC408" i="18"/>
  <c r="AE365" i="18"/>
  <c r="AE364" i="18" s="1"/>
  <c r="AC364" i="18"/>
  <c r="AD309" i="18"/>
  <c r="AD308" i="18" s="1"/>
  <c r="AB308" i="18"/>
  <c r="AC536" i="18"/>
  <c r="AD439" i="18"/>
  <c r="AD423" i="18" s="1"/>
  <c r="Y317" i="18"/>
  <c r="Y330" i="18"/>
  <c r="AC319" i="18"/>
  <c r="Q315" i="18"/>
  <c r="U334" i="18"/>
  <c r="M334" i="18"/>
  <c r="AE312" i="18"/>
  <c r="AE311" i="18" s="1"/>
  <c r="Y297" i="18"/>
  <c r="AC280" i="18"/>
  <c r="Y273" i="18"/>
  <c r="Y275" i="18"/>
  <c r="AE449" i="18"/>
  <c r="AE448" i="18" s="1"/>
  <c r="AB297" i="18"/>
  <c r="AB275" i="18"/>
  <c r="AB273" i="18"/>
  <c r="AD280" i="18"/>
  <c r="Y299" i="18"/>
  <c r="Y277" i="18"/>
  <c r="AC282" i="18"/>
  <c r="N257" i="18"/>
  <c r="N258" i="18" s="1"/>
  <c r="N254" i="18"/>
  <c r="O224" i="18"/>
  <c r="O225" i="18" s="1"/>
  <c r="O221" i="18"/>
  <c r="AE445" i="18"/>
  <c r="AE444" i="18" s="1"/>
  <c r="AE443" i="18" s="1"/>
  <c r="AC404" i="18"/>
  <c r="Z297" i="18"/>
  <c r="Z273" i="18"/>
  <c r="Z275" i="18"/>
  <c r="U254" i="18"/>
  <c r="U257" i="18"/>
  <c r="U258" i="18" s="1"/>
  <c r="AE230" i="18"/>
  <c r="Y198" i="18"/>
  <c r="Y193" i="18"/>
  <c r="AE205" i="18"/>
  <c r="Y189" i="18"/>
  <c r="AD168" i="18"/>
  <c r="AD164" i="18"/>
  <c r="AD157" i="18"/>
  <c r="AD188" i="18" s="1"/>
  <c r="AA136" i="18"/>
  <c r="AA112" i="18"/>
  <c r="S90" i="18"/>
  <c r="AA90" i="18" s="1"/>
  <c r="AA83" i="18"/>
  <c r="AA79" i="18" s="1"/>
  <c r="O8" i="18"/>
  <c r="O18" i="18" s="1"/>
  <c r="O93" i="18"/>
  <c r="AD294" i="18"/>
  <c r="AD289" i="18" s="1"/>
  <c r="AB289" i="18"/>
  <c r="AB201" i="18"/>
  <c r="AC168" i="18"/>
  <c r="AE168" i="18" s="1"/>
  <c r="AE144" i="18"/>
  <c r="AC74" i="18"/>
  <c r="AE74" i="18" s="1"/>
  <c r="R8" i="18"/>
  <c r="AC294" i="18"/>
  <c r="Y289" i="18"/>
  <c r="AC266" i="18"/>
  <c r="AE266" i="18" s="1"/>
  <c r="Y239" i="18"/>
  <c r="Y253" i="18"/>
  <c r="AC242" i="18"/>
  <c r="AC253" i="18"/>
  <c r="AA198" i="18"/>
  <c r="AB194" i="18"/>
  <c r="AB190" i="18"/>
  <c r="AA141" i="18"/>
  <c r="N153" i="18"/>
  <c r="S122" i="18"/>
  <c r="AA123" i="18"/>
  <c r="N105" i="18"/>
  <c r="N108" i="18"/>
  <c r="AE35" i="18"/>
  <c r="AE34" i="18" s="1"/>
  <c r="AC34" i="18"/>
  <c r="AB56" i="18"/>
  <c r="AB60" i="18" s="1"/>
  <c r="AD19" i="18"/>
  <c r="AD56" i="18" s="1"/>
  <c r="AD60" i="18" s="1"/>
  <c r="AA94" i="18"/>
  <c r="N79" i="18"/>
  <c r="R93" i="18"/>
  <c r="AE89" i="18"/>
  <c r="AC73" i="18"/>
  <c r="AE14" i="18"/>
  <c r="AD113" i="18"/>
  <c r="AD96" i="18"/>
  <c r="O21" i="18"/>
  <c r="AC39" i="11"/>
  <c r="AC44" i="11"/>
  <c r="AD57" i="11"/>
  <c r="AD56" i="11" s="1"/>
  <c r="AB56" i="11"/>
  <c r="AD73" i="11"/>
  <c r="AD72" i="11" s="1"/>
  <c r="AB72" i="11"/>
  <c r="AB76" i="11" s="1"/>
  <c r="AC26" i="11"/>
  <c r="AH1071" i="2"/>
  <c r="T137" i="1"/>
  <c r="T140" i="1" s="1"/>
  <c r="AD41" i="11"/>
  <c r="AB40" i="11"/>
  <c r="AB44" i="11" s="1"/>
  <c r="AB39" i="11"/>
  <c r="AE947" i="2"/>
  <c r="AE305" i="2"/>
  <c r="AG294" i="2"/>
  <c r="Z80" i="11"/>
  <c r="Z81" i="11" s="1"/>
  <c r="Z77" i="11"/>
  <c r="Y472" i="2"/>
  <c r="Y144" i="2"/>
  <c r="AF779" i="2"/>
  <c r="AF778" i="2" s="1"/>
  <c r="AB90" i="11" s="1"/>
  <c r="AC778" i="2"/>
  <c r="Y90" i="11" s="1"/>
  <c r="AH239" i="2"/>
  <c r="AA16" i="11"/>
  <c r="AD42" i="11"/>
  <c r="AG917" i="2"/>
  <c r="Z88" i="11"/>
  <c r="Z87" i="11" s="1"/>
  <c r="AD766" i="2"/>
  <c r="AE337" i="2"/>
  <c r="AG341" i="2"/>
  <c r="AG337" i="2" s="1"/>
  <c r="AG261" i="2"/>
  <c r="AG947" i="2"/>
  <c r="AH797" i="2"/>
  <c r="AH490" i="2"/>
  <c r="AH489" i="2" s="1"/>
  <c r="AH256" i="2"/>
  <c r="V107" i="20"/>
  <c r="V106" i="20" s="1"/>
  <c r="V109" i="20"/>
  <c r="AH979" i="2"/>
  <c r="AH887" i="2"/>
  <c r="X88" i="11"/>
  <c r="X87" i="11" s="1"/>
  <c r="AB766" i="2"/>
  <c r="AG536" i="2"/>
  <c r="AE174" i="2"/>
  <c r="AH77" i="2"/>
  <c r="T37" i="20"/>
  <c r="X38" i="20"/>
  <c r="X37" i="20" s="1"/>
  <c r="AG827" i="2"/>
  <c r="AB88" i="11"/>
  <c r="AH474" i="2"/>
  <c r="AH473" i="2" s="1"/>
  <c r="V7" i="20"/>
  <c r="V60" i="20"/>
  <c r="V79" i="20"/>
  <c r="V78" i="20" s="1"/>
  <c r="X23" i="20"/>
  <c r="X22" i="20" s="1"/>
  <c r="X11" i="20"/>
  <c r="X10" i="20" s="1"/>
  <c r="X81" i="20"/>
  <c r="X79" i="20"/>
  <c r="X78" i="20" s="1"/>
  <c r="X56" i="20"/>
  <c r="X55" i="20" s="1"/>
  <c r="X32" i="20"/>
  <c r="X31" i="20" s="1"/>
  <c r="U60" i="20"/>
  <c r="X123" i="20"/>
  <c r="X121" i="20"/>
  <c r="X120" i="20" s="1"/>
  <c r="AA336" i="1"/>
  <c r="AA339" i="1" s="1"/>
  <c r="AE953" i="18"/>
  <c r="AE952" i="18" s="1"/>
  <c r="AE946" i="18" s="1"/>
  <c r="AD952" i="18"/>
  <c r="AD856" i="18"/>
  <c r="AD740" i="18"/>
  <c r="AC698" i="18"/>
  <c r="AE699" i="18"/>
  <c r="AE698" i="18" s="1"/>
  <c r="AC632" i="18"/>
  <c r="AE633" i="18"/>
  <c r="AE632" i="18" s="1"/>
  <c r="AD602" i="18"/>
  <c r="AB600" i="18"/>
  <c r="AD570" i="18"/>
  <c r="AB568" i="18"/>
  <c r="AB765" i="18"/>
  <c r="AC735" i="18"/>
  <c r="AE736" i="18"/>
  <c r="AE735" i="18" s="1"/>
  <c r="AC608" i="18"/>
  <c r="AE608" i="18" s="1"/>
  <c r="AD568" i="18"/>
  <c r="AE772" i="18"/>
  <c r="AE771" i="18" s="1"/>
  <c r="AD771" i="18"/>
  <c r="Y626" i="18"/>
  <c r="Y625" i="18" s="1"/>
  <c r="AB211" i="18"/>
  <c r="V197" i="18"/>
  <c r="AE570" i="18"/>
  <c r="AA550" i="18"/>
  <c r="AA543" i="18" s="1"/>
  <c r="AA535" i="18" s="1"/>
  <c r="AA534" i="18" s="1"/>
  <c r="AD552" i="18"/>
  <c r="AD550" i="18" s="1"/>
  <c r="AE590" i="18"/>
  <c r="AC562" i="18"/>
  <c r="AE563" i="18"/>
  <c r="AE562" i="18" s="1"/>
  <c r="AE676" i="18"/>
  <c r="AE675" i="18" s="1"/>
  <c r="AC626" i="18"/>
  <c r="AC625" i="18" s="1"/>
  <c r="Y544" i="18"/>
  <c r="AC546" i="18"/>
  <c r="AE506" i="18"/>
  <c r="AE505" i="18" s="1"/>
  <c r="AC505" i="18"/>
  <c r="AE484" i="18"/>
  <c r="AE483" i="18" s="1"/>
  <c r="AC483" i="18"/>
  <c r="AE512" i="18"/>
  <c r="AD478" i="18"/>
  <c r="Y141" i="18"/>
  <c r="M134" i="18"/>
  <c r="M137" i="18"/>
  <c r="AC433" i="18"/>
  <c r="AE434" i="18"/>
  <c r="AE433" i="18" s="1"/>
  <c r="AC425" i="18"/>
  <c r="AE426" i="18"/>
  <c r="AE425" i="18" s="1"/>
  <c r="AC375" i="18"/>
  <c r="AC374" i="18" s="1"/>
  <c r="AE376" i="18"/>
  <c r="AE375" i="18" s="1"/>
  <c r="AE374" i="18" s="1"/>
  <c r="AC351" i="18"/>
  <c r="AE352" i="18"/>
  <c r="AE351" i="18" s="1"/>
  <c r="AC320" i="18"/>
  <c r="AE321" i="18"/>
  <c r="AE320" i="18" s="1"/>
  <c r="Y308" i="18"/>
  <c r="AC309" i="18"/>
  <c r="AE393" i="18"/>
  <c r="AE392" i="18" s="1"/>
  <c r="AC392" i="18"/>
  <c r="AE349" i="18"/>
  <c r="AE348" i="18" s="1"/>
  <c r="AC348" i="18"/>
  <c r="AC347" i="18" s="1"/>
  <c r="AC346" i="18" s="1"/>
  <c r="AC340" i="18" s="1"/>
  <c r="AE475" i="18"/>
  <c r="Y439" i="18"/>
  <c r="Y423" i="18" s="1"/>
  <c r="AD1003" i="18"/>
  <c r="AD1005" i="18" s="1"/>
  <c r="AD339" i="18"/>
  <c r="AD318" i="18"/>
  <c r="AB316" i="18"/>
  <c r="AB329" i="18"/>
  <c r="AB314" i="18"/>
  <c r="M315" i="18"/>
  <c r="AE343" i="18"/>
  <c r="AE342" i="18" s="1"/>
  <c r="AE341" i="18" s="1"/>
  <c r="U328" i="18"/>
  <c r="M328" i="18"/>
  <c r="Y301" i="18"/>
  <c r="AC284" i="18"/>
  <c r="Y279" i="18"/>
  <c r="AB300" i="18"/>
  <c r="AD283" i="18"/>
  <c r="AB278" i="18"/>
  <c r="AE359" i="18"/>
  <c r="AE358" i="18" s="1"/>
  <c r="AE357" i="18" s="1"/>
  <c r="AB301" i="18"/>
  <c r="AB279" i="18"/>
  <c r="AD284" i="18"/>
  <c r="AA300" i="18"/>
  <c r="AA278" i="18"/>
  <c r="AE169" i="18"/>
  <c r="AC161" i="18"/>
  <c r="AC192" i="18" s="1"/>
  <c r="AC439" i="18"/>
  <c r="AB298" i="18"/>
  <c r="AD281" i="18"/>
  <c r="AB276" i="18"/>
  <c r="AE404" i="18"/>
  <c r="AB317" i="18"/>
  <c r="Y300" i="18"/>
  <c r="Y278" i="18"/>
  <c r="AC283" i="18"/>
  <c r="Q254" i="18"/>
  <c r="Q257" i="18"/>
  <c r="Q258" i="18" s="1"/>
  <c r="AE229" i="18"/>
  <c r="AE228" i="18" s="1"/>
  <c r="AC228" i="18"/>
  <c r="AC239" i="18" s="1"/>
  <c r="Y194" i="18"/>
  <c r="AE206" i="18"/>
  <c r="Y190" i="18"/>
  <c r="AC199" i="18"/>
  <c r="AD161" i="18"/>
  <c r="Z141" i="18"/>
  <c r="AA133" i="18"/>
  <c r="AB71" i="18"/>
  <c r="AD72" i="18"/>
  <c r="AD201" i="18"/>
  <c r="Y200" i="18"/>
  <c r="AE164" i="18"/>
  <c r="AB133" i="18"/>
  <c r="AD133" i="18" s="1"/>
  <c r="X122" i="18"/>
  <c r="Z112" i="18"/>
  <c r="N8" i="18"/>
  <c r="AE243" i="18"/>
  <c r="AE240" i="18"/>
  <c r="AE215" i="18"/>
  <c r="AE201" i="18" s="1"/>
  <c r="AC201" i="18"/>
  <c r="AC197" i="18"/>
  <c r="AD192" i="18"/>
  <c r="Y112" i="18"/>
  <c r="AC113" i="18"/>
  <c r="R26" i="18"/>
  <c r="AB95" i="18"/>
  <c r="O105" i="18"/>
  <c r="X79" i="18"/>
  <c r="AE78" i="18"/>
  <c r="Z104" i="18"/>
  <c r="N93" i="18"/>
  <c r="AE88" i="18"/>
  <c r="Y71" i="18"/>
  <c r="T122" i="18"/>
  <c r="AB96" i="18"/>
  <c r="AA64" i="11"/>
  <c r="AA65" i="11" s="1"/>
  <c r="AA61" i="11"/>
  <c r="AB55" i="11"/>
  <c r="AB60" i="11"/>
  <c r="AD54" i="11"/>
  <c r="AB26" i="11"/>
  <c r="AD26" i="11" s="1"/>
  <c r="AE471" i="2"/>
  <c r="AC325" i="2"/>
  <c r="AC344" i="2"/>
  <c r="Z16" i="11"/>
  <c r="AG1087" i="2"/>
  <c r="AD27" i="11"/>
  <c r="AH1093" i="2"/>
  <c r="AG773" i="2"/>
  <c r="AE772" i="2"/>
  <c r="AA89" i="11" s="1"/>
  <c r="AH555" i="2"/>
  <c r="X472" i="2"/>
  <c r="X471" i="2" s="1"/>
  <c r="X144" i="2"/>
  <c r="AH790" i="2"/>
  <c r="AH789" i="2" s="1"/>
  <c r="AD92" i="11" s="1"/>
  <c r="AG789" i="2"/>
  <c r="AC92" i="11" s="1"/>
  <c r="AH261" i="2"/>
  <c r="AH262" i="2"/>
  <c r="AH779" i="2"/>
  <c r="AH778" i="2" s="1"/>
  <c r="AD90" i="11" s="1"/>
  <c r="AG778" i="2"/>
  <c r="AC90" i="11" s="1"/>
  <c r="AE767" i="2"/>
  <c r="AG301" i="2"/>
  <c r="AG300" i="2" s="1"/>
  <c r="AE300" i="2"/>
  <c r="AF254" i="2"/>
  <c r="V135" i="20"/>
  <c r="V134" i="20" s="1"/>
  <c r="V137" i="20"/>
  <c r="X145" i="20"/>
  <c r="AH983" i="2"/>
  <c r="AG1014" i="2"/>
  <c r="AG1016" i="2" s="1"/>
  <c r="AG174" i="2"/>
  <c r="AD74" i="2"/>
  <c r="T121" i="20"/>
  <c r="T120" i="20" s="1"/>
  <c r="P147" i="20"/>
  <c r="P64" i="20"/>
  <c r="P146" i="20" s="1"/>
  <c r="W60" i="20"/>
  <c r="W7" i="20"/>
  <c r="AH237" i="2"/>
  <c r="T109" i="20"/>
  <c r="T107" i="20"/>
  <c r="T106" i="20" s="1"/>
  <c r="AH827" i="2"/>
  <c r="AH92" i="2"/>
  <c r="U93" i="20"/>
  <c r="U92" i="20" s="1"/>
  <c r="V93" i="20"/>
  <c r="V92" i="20" s="1"/>
  <c r="X59" i="20"/>
  <c r="X58" i="20" s="1"/>
  <c r="X47" i="20"/>
  <c r="X46" i="20" s="1"/>
  <c r="X35" i="20"/>
  <c r="X34" i="20" s="1"/>
  <c r="W336" i="1"/>
  <c r="W339" i="1" s="1"/>
  <c r="V226" i="1"/>
  <c r="V229" i="1" s="1"/>
  <c r="AB98" i="1"/>
  <c r="AB101" i="1" s="1"/>
  <c r="AD946" i="18"/>
  <c r="AE856" i="18"/>
  <c r="W98" i="1"/>
  <c r="W101" i="1" s="1"/>
  <c r="AD796" i="18"/>
  <c r="AD735" i="18"/>
  <c r="AD730" i="18"/>
  <c r="AC710" i="18"/>
  <c r="AC709" i="18" s="1"/>
  <c r="AE711" i="18"/>
  <c r="AE710" i="18" s="1"/>
  <c r="AE709" i="18" s="1"/>
  <c r="AC680" i="18"/>
  <c r="AE681" i="18"/>
  <c r="AE680" i="18" s="1"/>
  <c r="AD614" i="18"/>
  <c r="AD612" i="18" s="1"/>
  <c r="AB612" i="18"/>
  <c r="AE767" i="18"/>
  <c r="AE766" i="18" s="1"/>
  <c r="AD766" i="18"/>
  <c r="AD588" i="18"/>
  <c r="AE783" i="18"/>
  <c r="AE782" i="18" s="1"/>
  <c r="AD782" i="18"/>
  <c r="P587" i="18"/>
  <c r="AD659" i="18"/>
  <c r="AD658" i="18" s="1"/>
  <c r="AE602" i="18"/>
  <c r="AE600" i="18" s="1"/>
  <c r="Y562" i="18"/>
  <c r="P543" i="18"/>
  <c r="P210" i="18"/>
  <c r="AD708" i="18"/>
  <c r="AE628" i="18"/>
  <c r="AE627" i="18" s="1"/>
  <c r="AE626" i="18" s="1"/>
  <c r="AE625" i="18" s="1"/>
  <c r="Y594" i="18"/>
  <c r="Y587" i="18" s="1"/>
  <c r="Y579" i="18" s="1"/>
  <c r="AE496" i="18"/>
  <c r="AE495" i="18" s="1"/>
  <c r="AC495" i="18"/>
  <c r="AC716" i="18"/>
  <c r="P212" i="18"/>
  <c r="AC512" i="18"/>
  <c r="AC520" i="18"/>
  <c r="AC519" i="18" s="1"/>
  <c r="AE469" i="18"/>
  <c r="AE468" i="18" s="1"/>
  <c r="AE459" i="18" s="1"/>
  <c r="AC468" i="18"/>
  <c r="U455" i="18"/>
  <c r="U454" i="18" s="1"/>
  <c r="AB424" i="18"/>
  <c r="AB423" i="18" s="1"/>
  <c r="AB372" i="18"/>
  <c r="AA330" i="18"/>
  <c r="AA317" i="18"/>
  <c r="AD459" i="18"/>
  <c r="AD455" i="18" s="1"/>
  <c r="AE417" i="18"/>
  <c r="AE416" i="18" s="1"/>
  <c r="AC416" i="18"/>
  <c r="AE389" i="18"/>
  <c r="AE388" i="18" s="1"/>
  <c r="AC388" i="18"/>
  <c r="Z317" i="18"/>
  <c r="Z330" i="18"/>
  <c r="AE528" i="18"/>
  <c r="AE527" i="18" s="1"/>
  <c r="AA459" i="18"/>
  <c r="AA455" i="18" s="1"/>
  <c r="AA454" i="18" s="1"/>
  <c r="Y1003" i="18"/>
  <c r="Y1005" i="18" s="1"/>
  <c r="Y339" i="18"/>
  <c r="Q334" i="18"/>
  <c r="AA299" i="18"/>
  <c r="AA277" i="18"/>
  <c r="Z299" i="18"/>
  <c r="Z277" i="18"/>
  <c r="X224" i="18"/>
  <c r="X225" i="18" s="1"/>
  <c r="X221" i="18"/>
  <c r="AC456" i="18"/>
  <c r="AE441" i="18"/>
  <c r="AE440" i="18" s="1"/>
  <c r="AE439" i="18" s="1"/>
  <c r="AA297" i="18"/>
  <c r="AA275" i="18"/>
  <c r="AA273" i="18"/>
  <c r="V257" i="18"/>
  <c r="V254" i="18"/>
  <c r="W224" i="18"/>
  <c r="W225" i="18" s="1"/>
  <c r="W221" i="18"/>
  <c r="AD319" i="18"/>
  <c r="AB299" i="18"/>
  <c r="AD282" i="18"/>
  <c r="AB277" i="18"/>
  <c r="AC263" i="18"/>
  <c r="AE263" i="18" s="1"/>
  <c r="M254" i="18"/>
  <c r="M257" i="18"/>
  <c r="R221" i="18"/>
  <c r="R224" i="18"/>
  <c r="R225" i="18" s="1"/>
  <c r="AD239" i="18"/>
  <c r="AD253" i="18"/>
  <c r="AE208" i="18"/>
  <c r="AC194" i="18"/>
  <c r="Y192" i="18"/>
  <c r="AE204" i="18"/>
  <c r="AC190" i="18"/>
  <c r="AE202" i="18"/>
  <c r="P90" i="18"/>
  <c r="Z188" i="18"/>
  <c r="AD160" i="18"/>
  <c r="AD139" i="18"/>
  <c r="Y138" i="18"/>
  <c r="AC115" i="18"/>
  <c r="P79" i="18"/>
  <c r="Z80" i="18"/>
  <c r="W93" i="18"/>
  <c r="AB253" i="18"/>
  <c r="AB239" i="18"/>
  <c r="AA220" i="18"/>
  <c r="AC160" i="18"/>
  <c r="AE160" i="18" s="1"/>
  <c r="AC139" i="18"/>
  <c r="AE143" i="18"/>
  <c r="AC116" i="18"/>
  <c r="W79" i="18"/>
  <c r="Y56" i="18"/>
  <c r="Y60" i="18" s="1"/>
  <c r="AC19" i="18"/>
  <c r="AC243" i="18"/>
  <c r="AE241" i="18"/>
  <c r="Y201" i="18"/>
  <c r="Y197" i="18"/>
  <c r="AB193" i="18"/>
  <c r="AB189" i="18"/>
  <c r="R153" i="18"/>
  <c r="Z132" i="18"/>
  <c r="AC132" i="18" s="1"/>
  <c r="AE132" i="18" s="1"/>
  <c r="P131" i="18"/>
  <c r="AD116" i="18"/>
  <c r="Z71" i="18"/>
  <c r="Z93" i="18" s="1"/>
  <c r="AE43" i="18"/>
  <c r="AE42" i="18" s="1"/>
  <c r="AC42" i="18"/>
  <c r="N26" i="18"/>
  <c r="O109" i="18"/>
  <c r="T79" i="18"/>
  <c r="Z94" i="18"/>
  <c r="AC12" i="18"/>
  <c r="AC96" i="18"/>
  <c r="AE99" i="18"/>
  <c r="AE96" i="18" s="1"/>
  <c r="AE87" i="18"/>
  <c r="AC72" i="18"/>
  <c r="AC94" i="18" s="1"/>
  <c r="P122" i="18"/>
  <c r="AE81" i="18"/>
  <c r="AC71" i="11"/>
  <c r="AC76" i="11"/>
  <c r="Y64" i="11"/>
  <c r="Y65" i="11" s="1"/>
  <c r="Y61" i="11"/>
  <c r="AB137" i="1"/>
  <c r="AB140" i="1" s="1"/>
  <c r="X64" i="11"/>
  <c r="X65" i="11" s="1"/>
  <c r="X61" i="11"/>
  <c r="Y93" i="11"/>
  <c r="AF793" i="2"/>
  <c r="AB93" i="11" s="1"/>
  <c r="AE59" i="2"/>
  <c r="AE63" i="2" s="1"/>
  <c r="AG23" i="2"/>
  <c r="AG59" i="2" s="1"/>
  <c r="AG63" i="2" s="1"/>
  <c r="AC887" i="2"/>
  <c r="Q472" i="2"/>
  <c r="Q471" i="2" s="1"/>
  <c r="Q144" i="2"/>
  <c r="Q1097" i="2"/>
  <c r="M8" i="11"/>
  <c r="Q73" i="2"/>
  <c r="R10" i="2"/>
  <c r="Q1038" i="2"/>
  <c r="Q978" i="2"/>
  <c r="Q355" i="2"/>
  <c r="Q1064" i="2"/>
  <c r="I4" i="20"/>
  <c r="Z48" i="11"/>
  <c r="Z49" i="11" s="1"/>
  <c r="Z45" i="11"/>
  <c r="AE344" i="2"/>
  <c r="AG329" i="2"/>
  <c r="AE325" i="2"/>
  <c r="AH234" i="2"/>
  <c r="AH255" i="2" s="1"/>
  <c r="AD52" i="11"/>
  <c r="AH917" i="2"/>
  <c r="AH260" i="2"/>
  <c r="AG1109" i="2"/>
  <c r="AB1103" i="2"/>
  <c r="AF18" i="2"/>
  <c r="P33" i="1"/>
  <c r="P31" i="1"/>
  <c r="P28" i="1"/>
  <c r="P26" i="1"/>
  <c r="P32" i="1"/>
  <c r="P27" i="1"/>
  <c r="P30" i="1"/>
  <c r="P25" i="1"/>
  <c r="AH258" i="2"/>
  <c r="T60" i="20"/>
  <c r="T7" i="20"/>
  <c r="X8" i="20"/>
  <c r="AH768" i="2"/>
  <c r="AH767" i="2" s="1"/>
  <c r="AG767" i="2"/>
  <c r="AH254" i="2"/>
  <c r="V121" i="20"/>
  <c r="V120" i="20" s="1"/>
  <c r="V123" i="20"/>
  <c r="AH402" i="2"/>
  <c r="L147" i="20"/>
  <c r="L64" i="20"/>
  <c r="L146" i="20" s="1"/>
  <c r="T67" i="20"/>
  <c r="T65" i="20"/>
  <c r="AG857" i="2"/>
  <c r="T81" i="20"/>
  <c r="T79" i="20"/>
  <c r="T78" i="20" s="1"/>
  <c r="T13" i="20"/>
  <c r="X14" i="20"/>
  <c r="X13" i="20" s="1"/>
  <c r="X95" i="20"/>
  <c r="U65" i="20"/>
  <c r="X17" i="20"/>
  <c r="X16" i="20" s="1"/>
  <c r="U121" i="20"/>
  <c r="U120" i="20" s="1"/>
  <c r="U107" i="20"/>
  <c r="U106" i="20" s="1"/>
  <c r="V65" i="20"/>
  <c r="X44" i="20"/>
  <c r="X43" i="20" s="1"/>
  <c r="X137" i="20"/>
  <c r="X135" i="20"/>
  <c r="X134" i="20" s="1"/>
  <c r="X67" i="20"/>
  <c r="X65" i="20"/>
  <c r="X20" i="20"/>
  <c r="X19" i="20" s="1"/>
  <c r="S336" i="1"/>
  <c r="S339" i="1" s="1"/>
  <c r="Y336" i="1"/>
  <c r="Y339" i="1" s="1"/>
  <c r="AC1007" i="18"/>
  <c r="AE1006" i="18"/>
  <c r="AE1007" i="18" s="1"/>
  <c r="X98" i="1"/>
  <c r="X101" i="1" s="1"/>
  <c r="AE996" i="18"/>
  <c r="AD995" i="18"/>
  <c r="AD979" i="18"/>
  <c r="AD978" i="18" s="1"/>
  <c r="AE893" i="18"/>
  <c r="AE892" i="18" s="1"/>
  <c r="AE886" i="18" s="1"/>
  <c r="AD892" i="18"/>
  <c r="AD886" i="18" s="1"/>
  <c r="AE982" i="18"/>
  <c r="AB796" i="18"/>
  <c r="AD826" i="18"/>
  <c r="AE796" i="18"/>
  <c r="AB709" i="18"/>
  <c r="AB708" i="18" s="1"/>
  <c r="AC660" i="18"/>
  <c r="AC659" i="18" s="1"/>
  <c r="AC658" i="18" s="1"/>
  <c r="AE661" i="18"/>
  <c r="AE660" i="18" s="1"/>
  <c r="AC594" i="18"/>
  <c r="AE595" i="18"/>
  <c r="AE594" i="18" s="1"/>
  <c r="AE755" i="18"/>
  <c r="AE731" i="18"/>
  <c r="AE730" i="18" s="1"/>
  <c r="AC730" i="18"/>
  <c r="AC725" i="18"/>
  <c r="AD600" i="18"/>
  <c r="AC600" i="18"/>
  <c r="AE581" i="18"/>
  <c r="AE580" i="18" s="1"/>
  <c r="AE569" i="18"/>
  <c r="AE568" i="18" s="1"/>
  <c r="AE671" i="18"/>
  <c r="AE670" i="18" s="1"/>
  <c r="AE589" i="18"/>
  <c r="AE588" i="18" s="1"/>
  <c r="AD558" i="18"/>
  <c r="AE558" i="18" s="1"/>
  <c r="AE556" i="18" s="1"/>
  <c r="AB556" i="18"/>
  <c r="AB543" i="18" s="1"/>
  <c r="AB535" i="18" s="1"/>
  <c r="AC694" i="18"/>
  <c r="AC693" i="18" s="1"/>
  <c r="AE492" i="18"/>
  <c r="AE491" i="18" s="1"/>
  <c r="AC491" i="18"/>
  <c r="AE718" i="18"/>
  <c r="AE717" i="18" s="1"/>
  <c r="AE716" i="18" s="1"/>
  <c r="AE613" i="18"/>
  <c r="V543" i="18"/>
  <c r="V213" i="18"/>
  <c r="AE480" i="18"/>
  <c r="AE479" i="18" s="1"/>
  <c r="AC479" i="18"/>
  <c r="AE552" i="18"/>
  <c r="AE550" i="18" s="1"/>
  <c r="AB455" i="18"/>
  <c r="AB454" i="18" s="1"/>
  <c r="U134" i="18"/>
  <c r="U137" i="18"/>
  <c r="Q455" i="18"/>
  <c r="AC429" i="18"/>
  <c r="AC428" i="18" s="1"/>
  <c r="AE430" i="18"/>
  <c r="AE429" i="18" s="1"/>
  <c r="AE428" i="18" s="1"/>
  <c r="AC399" i="18"/>
  <c r="AC398" i="18" s="1"/>
  <c r="AE400" i="18"/>
  <c r="AE399" i="18" s="1"/>
  <c r="AE398" i="18" s="1"/>
  <c r="AC367" i="18"/>
  <c r="AE368" i="18"/>
  <c r="AE367" i="18" s="1"/>
  <c r="Z329" i="18"/>
  <c r="Z314" i="18"/>
  <c r="Z316" i="18"/>
  <c r="AE413" i="18"/>
  <c r="AE412" i="18" s="1"/>
  <c r="AC412" i="18"/>
  <c r="AE385" i="18"/>
  <c r="AE384" i="18" s="1"/>
  <c r="AE380" i="18" s="1"/>
  <c r="AE379" i="18" s="1"/>
  <c r="AC384" i="18"/>
  <c r="AC380" i="18" s="1"/>
  <c r="AC379" i="18" s="1"/>
  <c r="Y316" i="18"/>
  <c r="Y329" i="18"/>
  <c r="AC318" i="18"/>
  <c r="Y314" i="18"/>
  <c r="AC310" i="18"/>
  <c r="AE310" i="18" s="1"/>
  <c r="AE536" i="18"/>
  <c r="AC459" i="18"/>
  <c r="U315" i="18"/>
  <c r="Q328" i="18"/>
  <c r="Z298" i="18"/>
  <c r="Z276" i="18"/>
  <c r="Y298" i="18"/>
  <c r="Y276" i="18"/>
  <c r="AC281" i="18"/>
  <c r="Z261" i="18"/>
  <c r="T224" i="18"/>
  <c r="T225" i="18" s="1"/>
  <c r="T221" i="18"/>
  <c r="AC165" i="18"/>
  <c r="AE165" i="18" s="1"/>
  <c r="Y156" i="18"/>
  <c r="AC157" i="18"/>
  <c r="AC188" i="18" s="1"/>
  <c r="AE456" i="18"/>
  <c r="AA316" i="18"/>
  <c r="AA301" i="18"/>
  <c r="AA279" i="18"/>
  <c r="Z300" i="18"/>
  <c r="Z278" i="18"/>
  <c r="R257" i="18"/>
  <c r="R258" i="18" s="1"/>
  <c r="R254" i="18"/>
  <c r="S224" i="18"/>
  <c r="S225" i="18" s="1"/>
  <c r="S221" i="18"/>
  <c r="S1003" i="18"/>
  <c r="S339" i="18"/>
  <c r="AA298" i="18"/>
  <c r="AA276" i="18"/>
  <c r="AD262" i="18"/>
  <c r="AD261" i="18" s="1"/>
  <c r="AB261" i="18"/>
  <c r="AE167" i="18"/>
  <c r="AA156" i="18"/>
  <c r="AA187" i="18" s="1"/>
  <c r="Z257" i="18"/>
  <c r="Z258" i="18" s="1"/>
  <c r="Z254" i="18"/>
  <c r="AD240" i="18"/>
  <c r="AE234" i="18"/>
  <c r="AE233" i="18" s="1"/>
  <c r="AD198" i="18"/>
  <c r="AE207" i="18"/>
  <c r="AE193" i="18" s="1"/>
  <c r="AC193" i="18"/>
  <c r="AE203" i="18"/>
  <c r="AE189" i="18" s="1"/>
  <c r="AC189" i="18"/>
  <c r="Y188" i="18"/>
  <c r="AA257" i="18"/>
  <c r="AA258" i="18" s="1"/>
  <c r="AA254" i="18"/>
  <c r="AA200" i="18"/>
  <c r="AA196" i="18"/>
  <c r="AD138" i="18"/>
  <c r="AD114" i="18"/>
  <c r="AE114" i="18" s="1"/>
  <c r="S8" i="18"/>
  <c r="S13" i="18" s="1"/>
  <c r="S93" i="18"/>
  <c r="AD200" i="18"/>
  <c r="AE179" i="18"/>
  <c r="AE172" i="18"/>
  <c r="AC171" i="18"/>
  <c r="AE142" i="18"/>
  <c r="AC138" i="18"/>
  <c r="AD115" i="18"/>
  <c r="AB138" i="18"/>
  <c r="AB83" i="18"/>
  <c r="V90" i="18"/>
  <c r="V79" i="18"/>
  <c r="V8" i="18"/>
  <c r="AC262" i="18"/>
  <c r="AE248" i="18"/>
  <c r="AE238" i="18" s="1"/>
  <c r="AE242" i="18"/>
  <c r="AC240" i="18"/>
  <c r="AD193" i="18"/>
  <c r="AD191" i="18"/>
  <c r="AD189" i="18"/>
  <c r="Y133" i="18"/>
  <c r="AC133" i="18" s="1"/>
  <c r="AE133" i="18" s="1"/>
  <c r="AE125" i="18"/>
  <c r="W122" i="18"/>
  <c r="R105" i="18"/>
  <c r="R108" i="18"/>
  <c r="R109" i="18" s="1"/>
  <c r="AE39" i="18"/>
  <c r="AE38" i="18" s="1"/>
  <c r="AC38" i="18"/>
  <c r="Y61" i="18"/>
  <c r="Y65" i="18" s="1"/>
  <c r="AC20" i="18"/>
  <c r="Z136" i="18"/>
  <c r="AA104" i="18"/>
  <c r="AB80" i="18"/>
  <c r="AA12" i="18"/>
  <c r="AD12" i="18" s="1"/>
  <c r="AB123" i="18"/>
  <c r="S79" i="18"/>
  <c r="N977" i="18"/>
  <c r="N338" i="18"/>
  <c r="N70" i="18"/>
  <c r="O7" i="18"/>
  <c r="Q124" i="18"/>
  <c r="Y123" i="18"/>
  <c r="Y96" i="18"/>
  <c r="AH1087" i="2"/>
  <c r="AD70" i="11"/>
  <c r="X137" i="1"/>
  <c r="X140" i="1" s="1"/>
  <c r="V168" i="1"/>
  <c r="V171" i="1" s="1"/>
  <c r="AD38" i="11"/>
  <c r="AE917" i="2"/>
  <c r="T89" i="11"/>
  <c r="T87" i="11" s="1"/>
  <c r="X766" i="2"/>
  <c r="AE1103" i="2"/>
  <c r="AG18" i="2"/>
  <c r="AG1103" i="2" s="1"/>
  <c r="AE887" i="2"/>
  <c r="N88" i="11"/>
  <c r="N87" i="11" s="1"/>
  <c r="R766" i="2"/>
  <c r="AH238" i="2"/>
  <c r="AH259" i="2" s="1"/>
  <c r="AA93" i="11"/>
  <c r="AG793" i="2"/>
  <c r="AH182" i="2"/>
  <c r="AH784" i="2"/>
  <c r="AH783" i="2" s="1"/>
  <c r="AD91" i="11" s="1"/>
  <c r="AG783" i="2"/>
  <c r="AC91" i="11" s="1"/>
  <c r="AH465" i="2"/>
  <c r="AF260" i="2"/>
  <c r="AF255" i="2"/>
  <c r="AF979" i="2"/>
  <c r="AG797" i="2"/>
  <c r="T495" i="2"/>
  <c r="T471" i="2" s="1"/>
  <c r="AF256" i="2"/>
  <c r="AG887" i="2"/>
  <c r="AD97" i="2"/>
  <c r="AF23" i="2"/>
  <c r="AB59" i="2"/>
  <c r="AB63" i="2" s="1"/>
  <c r="H147" i="20"/>
  <c r="H64" i="20"/>
  <c r="H146" i="20" s="1"/>
  <c r="T95" i="20"/>
  <c r="T93" i="20"/>
  <c r="T92" i="20" s="1"/>
  <c r="AH1017" i="2"/>
  <c r="AH1018" i="2" s="1"/>
  <c r="AH857" i="2"/>
  <c r="Y88" i="11"/>
  <c r="Y87" i="11" s="1"/>
  <c r="AC766" i="2"/>
  <c r="AH509" i="2"/>
  <c r="AH508" i="2" s="1"/>
  <c r="T49" i="20"/>
  <c r="X50" i="20"/>
  <c r="X49" i="20" s="1"/>
  <c r="T25" i="20"/>
  <c r="X26" i="20"/>
  <c r="X25" i="20" s="1"/>
  <c r="W64" i="20"/>
  <c r="X109" i="20"/>
  <c r="X107" i="20"/>
  <c r="X106" i="20" s="1"/>
  <c r="U79" i="20"/>
  <c r="U78" i="20" s="1"/>
  <c r="X53" i="20"/>
  <c r="X52" i="20" s="1"/>
  <c r="X41" i="20"/>
  <c r="X40" i="20" s="1"/>
  <c r="X29" i="20"/>
  <c r="X28" i="20" s="1"/>
  <c r="T14" i="11"/>
  <c r="AG173" i="2"/>
  <c r="AG204" i="2" s="1"/>
  <c r="AF740" i="2"/>
  <c r="AA144" i="2"/>
  <c r="AA127" i="2" s="1"/>
  <c r="AC193" i="2"/>
  <c r="AC1066" i="2"/>
  <c r="M14" i="11"/>
  <c r="AF164" i="2"/>
  <c r="Z18" i="11"/>
  <c r="AC83" i="2"/>
  <c r="AF410" i="2"/>
  <c r="AB409" i="2"/>
  <c r="Q84" i="1"/>
  <c r="Q80" i="1" s="1"/>
  <c r="Q98" i="1" s="1"/>
  <c r="Q101" i="1" s="1"/>
  <c r="P421" i="2"/>
  <c r="W141" i="2"/>
  <c r="W135" i="2"/>
  <c r="AA141" i="2"/>
  <c r="AE118" i="2"/>
  <c r="AE141" i="2" s="1"/>
  <c r="P145" i="2"/>
  <c r="P135" i="2" s="1"/>
  <c r="P192" i="2"/>
  <c r="P160" i="2"/>
  <c r="AB160" i="2" s="1"/>
  <c r="X192" i="2"/>
  <c r="X160" i="2"/>
  <c r="X159" i="2" s="1"/>
  <c r="AC161" i="2"/>
  <c r="AC192" i="2" s="1"/>
  <c r="S159" i="2"/>
  <c r="AC173" i="2"/>
  <c r="Z195" i="2"/>
  <c r="AA292" i="2"/>
  <c r="AA284" i="2"/>
  <c r="AE285" i="2"/>
  <c r="R476" i="2"/>
  <c r="R131" i="2"/>
  <c r="Z476" i="2"/>
  <c r="Z131" i="2"/>
  <c r="AE131" i="2" s="1"/>
  <c r="R54" i="2"/>
  <c r="Z54" i="2"/>
  <c r="AE54" i="2" s="1"/>
  <c r="U95" i="2"/>
  <c r="P126" i="2"/>
  <c r="P139" i="2"/>
  <c r="T126" i="2"/>
  <c r="AC126" i="2" s="1"/>
  <c r="T139" i="2"/>
  <c r="T115" i="2"/>
  <c r="X126" i="2"/>
  <c r="X139" i="2"/>
  <c r="R195" i="2"/>
  <c r="V195" i="2"/>
  <c r="R196" i="2"/>
  <c r="V196" i="2"/>
  <c r="Z196" i="2"/>
  <c r="R197" i="2"/>
  <c r="V197" i="2"/>
  <c r="AF273" i="2"/>
  <c r="AB272" i="2"/>
  <c r="V284" i="2"/>
  <c r="S306" i="2"/>
  <c r="S290" i="2"/>
  <c r="AC295" i="2"/>
  <c r="W306" i="2"/>
  <c r="W293" i="2"/>
  <c r="W290" i="2"/>
  <c r="W303" i="2" s="1"/>
  <c r="AA306" i="2"/>
  <c r="AA290" i="2"/>
  <c r="U347" i="2"/>
  <c r="U323" i="2"/>
  <c r="Z328" i="2"/>
  <c r="AE332" i="2"/>
  <c r="U212" i="2"/>
  <c r="U198" i="2" s="1"/>
  <c r="P604" i="2"/>
  <c r="P596" i="2" s="1"/>
  <c r="P216" i="2"/>
  <c r="P212" i="2" s="1"/>
  <c r="V136" i="2"/>
  <c r="T192" i="2"/>
  <c r="AA193" i="2"/>
  <c r="W194" i="2"/>
  <c r="AA194" i="2"/>
  <c r="AE208" i="2"/>
  <c r="AB219" i="2"/>
  <c r="AB246" i="2"/>
  <c r="P241" i="2"/>
  <c r="S293" i="2"/>
  <c r="T135" i="2"/>
  <c r="X135" i="2"/>
  <c r="AC145" i="2"/>
  <c r="AC141" i="2" s="1"/>
  <c r="AF163" i="2"/>
  <c r="U203" i="2"/>
  <c r="Q167" i="2"/>
  <c r="Q159" i="2" s="1"/>
  <c r="AE209" i="2"/>
  <c r="W196" i="2"/>
  <c r="AA196" i="2"/>
  <c r="T280" i="2"/>
  <c r="T281" i="2" s="1"/>
  <c r="AF360" i="2"/>
  <c r="AB359" i="2"/>
  <c r="AB358" i="2" s="1"/>
  <c r="AF366" i="2"/>
  <c r="AB365" i="2"/>
  <c r="AB374" i="2"/>
  <c r="AB373" i="2" s="1"/>
  <c r="AF451" i="2"/>
  <c r="AB450" i="2"/>
  <c r="U560" i="2"/>
  <c r="U552" i="2" s="1"/>
  <c r="AF700" i="2"/>
  <c r="AB699" i="2"/>
  <c r="AB698" i="2" s="1"/>
  <c r="Q116" i="1"/>
  <c r="Q113" i="1" s="1"/>
  <c r="Q137" i="1" s="1"/>
  <c r="Q140" i="1" s="1"/>
  <c r="P331" i="2"/>
  <c r="P323" i="2" s="1"/>
  <c r="U116" i="1"/>
  <c r="U113" i="1" s="1"/>
  <c r="U137" i="1" s="1"/>
  <c r="U140" i="1" s="1"/>
  <c r="T331" i="2"/>
  <c r="T323" i="2" s="1"/>
  <c r="Y116" i="1"/>
  <c r="Y113" i="1" s="1"/>
  <c r="Y137" i="1" s="1"/>
  <c r="Y140" i="1" s="1"/>
  <c r="X331" i="2"/>
  <c r="X323" i="2" s="1"/>
  <c r="AB733" i="2"/>
  <c r="P728" i="2"/>
  <c r="P726" i="2" s="1"/>
  <c r="AC733" i="2"/>
  <c r="S729" i="2"/>
  <c r="AC729" i="2" s="1"/>
  <c r="S731" i="2"/>
  <c r="W729" i="2"/>
  <c r="AD729" i="2" s="1"/>
  <c r="W731" i="2"/>
  <c r="AA731" i="2"/>
  <c r="AA729" i="2"/>
  <c r="AA726" i="2" s="1"/>
  <c r="AA1108" i="2" s="1"/>
  <c r="AA1106" i="2" s="1"/>
  <c r="S730" i="2"/>
  <c r="S1024" i="2" s="1"/>
  <c r="S1025" i="2" s="1"/>
  <c r="AC735" i="2"/>
  <c r="P97" i="2"/>
  <c r="AB78" i="2"/>
  <c r="AE83" i="2"/>
  <c r="AE84" i="2"/>
  <c r="AE85" i="2"/>
  <c r="AC94" i="2"/>
  <c r="AD94" i="2"/>
  <c r="AG94" i="2" s="1"/>
  <c r="Y115" i="2"/>
  <c r="Q135" i="2"/>
  <c r="U135" i="2"/>
  <c r="Y135" i="2"/>
  <c r="AB120" i="2"/>
  <c r="V135" i="2"/>
  <c r="Q139" i="2"/>
  <c r="Y139" i="2"/>
  <c r="U141" i="2"/>
  <c r="AD145" i="2"/>
  <c r="AG145" i="2" s="1"/>
  <c r="AD161" i="2"/>
  <c r="AD192" i="2" s="1"/>
  <c r="P199" i="2"/>
  <c r="T167" i="2"/>
  <c r="T159" i="2" s="1"/>
  <c r="P200" i="2"/>
  <c r="X200" i="2"/>
  <c r="AE1082" i="2"/>
  <c r="R192" i="2"/>
  <c r="V192" i="2"/>
  <c r="Z192" i="2"/>
  <c r="AB209" i="2"/>
  <c r="Z200" i="2"/>
  <c r="AE217" i="2"/>
  <c r="AE203" i="2" s="1"/>
  <c r="P231" i="2"/>
  <c r="P277" i="2" s="1"/>
  <c r="AB287" i="2"/>
  <c r="AB296" i="2"/>
  <c r="AF334" i="2"/>
  <c r="AB333" i="2"/>
  <c r="AF403" i="2"/>
  <c r="AB401" i="2"/>
  <c r="P472" i="2"/>
  <c r="AF486" i="2"/>
  <c r="AB485" i="2"/>
  <c r="P495" i="2"/>
  <c r="AF497" i="2"/>
  <c r="AB496" i="2"/>
  <c r="AF523" i="2"/>
  <c r="AB522" i="2"/>
  <c r="Y560" i="2"/>
  <c r="R200" i="2"/>
  <c r="Z573" i="2"/>
  <c r="Z215" i="2" s="1"/>
  <c r="Z201" i="2" s="1"/>
  <c r="AE575" i="2"/>
  <c r="AC56" i="2"/>
  <c r="AF56" i="2" s="1"/>
  <c r="AD84" i="2"/>
  <c r="AD85" i="2"/>
  <c r="AB90" i="2"/>
  <c r="AC90" i="2"/>
  <c r="AB91" i="2"/>
  <c r="AC91" i="2"/>
  <c r="AB94" i="2"/>
  <c r="AE102" i="2"/>
  <c r="AE99" i="2" s="1"/>
  <c r="Z126" i="2"/>
  <c r="AE126" i="2" s="1"/>
  <c r="AC132" i="2"/>
  <c r="AF132" i="2" s="1"/>
  <c r="AD163" i="2"/>
  <c r="AD194" i="2" s="1"/>
  <c r="Q197" i="2"/>
  <c r="U197" i="2"/>
  <c r="Q200" i="2"/>
  <c r="AE169" i="2"/>
  <c r="P201" i="2"/>
  <c r="AC170" i="2"/>
  <c r="AF170" i="2" s="1"/>
  <c r="X201" i="2"/>
  <c r="AB171" i="2"/>
  <c r="AF171" i="2" s="1"/>
  <c r="W192" i="2"/>
  <c r="AA192" i="2"/>
  <c r="AE207" i="2"/>
  <c r="R194" i="2"/>
  <c r="V194" i="2"/>
  <c r="Z194" i="2"/>
  <c r="AB211" i="2"/>
  <c r="AF211" i="2" s="1"/>
  <c r="W200" i="2"/>
  <c r="AA200" i="2"/>
  <c r="R202" i="2"/>
  <c r="Z202" i="2"/>
  <c r="AE317" i="2"/>
  <c r="T345" i="2"/>
  <c r="T326" i="2"/>
  <c r="X345" i="2"/>
  <c r="X326" i="2"/>
  <c r="AF369" i="2"/>
  <c r="AB368" i="2"/>
  <c r="Q58" i="1"/>
  <c r="P380" i="2"/>
  <c r="Q520" i="2"/>
  <c r="U520" i="2"/>
  <c r="P326" i="2"/>
  <c r="AB317" i="2"/>
  <c r="AB313" i="2" s="1"/>
  <c r="AB318" i="2"/>
  <c r="V328" i="2"/>
  <c r="AA328" i="2"/>
  <c r="AF375" i="2"/>
  <c r="AF374" i="2" s="1"/>
  <c r="AF416" i="2"/>
  <c r="AF415" i="2" s="1"/>
  <c r="AB442" i="2"/>
  <c r="P445" i="2"/>
  <c r="AB461" i="2"/>
  <c r="AB460" i="2" s="1"/>
  <c r="Q196" i="1"/>
  <c r="AB477" i="2"/>
  <c r="S520" i="2"/>
  <c r="W520" i="2"/>
  <c r="AA520" i="2"/>
  <c r="AE520" i="2"/>
  <c r="AB537" i="2"/>
  <c r="AF554" i="2"/>
  <c r="AB553" i="2"/>
  <c r="AC569" i="2"/>
  <c r="AC567" i="2" s="1"/>
  <c r="Z596" i="2"/>
  <c r="AD671" i="2"/>
  <c r="AD670" i="2" s="1"/>
  <c r="AD643" i="2"/>
  <c r="AD642" i="2" s="1"/>
  <c r="AF646" i="2"/>
  <c r="AB644" i="2"/>
  <c r="S697" i="2"/>
  <c r="R741" i="2"/>
  <c r="R729" i="2"/>
  <c r="Y1066" i="2"/>
  <c r="AE1066" i="2" s="1"/>
  <c r="V347" i="2"/>
  <c r="AH384" i="2"/>
  <c r="AB398" i="2"/>
  <c r="AB405" i="2"/>
  <c r="AH417" i="2"/>
  <c r="AH416" i="2" s="1"/>
  <c r="AH415" i="2" s="1"/>
  <c r="AH425" i="2"/>
  <c r="AB429" i="2"/>
  <c r="AH433" i="2"/>
  <c r="AB446" i="2"/>
  <c r="AB445" i="2" s="1"/>
  <c r="AH457" i="2"/>
  <c r="AB465" i="2"/>
  <c r="AB481" i="2"/>
  <c r="S499" i="2"/>
  <c r="S144" i="2" s="1"/>
  <c r="Q209" i="1"/>
  <c r="AB500" i="2"/>
  <c r="AB508" i="2"/>
  <c r="AB529" i="2"/>
  <c r="AE587" i="2"/>
  <c r="Q215" i="2"/>
  <c r="AE619" i="2"/>
  <c r="Y617" i="2"/>
  <c r="Y604" i="2" s="1"/>
  <c r="Q217" i="2"/>
  <c r="Q203" i="2" s="1"/>
  <c r="S147" i="1"/>
  <c r="R643" i="2"/>
  <c r="R642" i="2" s="1"/>
  <c r="V671" i="2"/>
  <c r="V670" i="2" s="1"/>
  <c r="W147" i="1"/>
  <c r="V643" i="2"/>
  <c r="V642" i="2" s="1"/>
  <c r="AA697" i="2"/>
  <c r="R736" i="2"/>
  <c r="R730" i="2"/>
  <c r="AB730" i="2" s="1"/>
  <c r="Z736" i="2"/>
  <c r="Z730" i="2"/>
  <c r="Z1024" i="2" s="1"/>
  <c r="Z1025" i="2" s="1"/>
  <c r="AA347" i="2"/>
  <c r="AC131" i="2"/>
  <c r="AF545" i="2"/>
  <c r="AB544" i="2"/>
  <c r="X596" i="2"/>
  <c r="X551" i="2" s="1"/>
  <c r="AH657" i="2"/>
  <c r="S736" i="2"/>
  <c r="S727" i="2"/>
  <c r="AC727" i="2" s="1"/>
  <c r="W727" i="2"/>
  <c r="AD727" i="2" s="1"/>
  <c r="W736" i="2"/>
  <c r="AF757" i="2"/>
  <c r="AB756" i="2"/>
  <c r="AC563" i="2"/>
  <c r="AC561" i="2" s="1"/>
  <c r="W213" i="2"/>
  <c r="AE625" i="2"/>
  <c r="AE623" i="2" s="1"/>
  <c r="AB647" i="2"/>
  <c r="AB652" i="2"/>
  <c r="S655" i="2"/>
  <c r="AA655" i="2"/>
  <c r="Q155" i="1"/>
  <c r="Q168" i="1" s="1"/>
  <c r="Q171" i="1" s="1"/>
  <c r="AB657" i="2"/>
  <c r="AB656" i="2" s="1"/>
  <c r="AB672" i="2"/>
  <c r="AB677" i="2"/>
  <c r="AB682" i="2"/>
  <c r="AB692" i="2"/>
  <c r="Z698" i="2"/>
  <c r="Z697" i="2" s="1"/>
  <c r="AB719" i="2"/>
  <c r="AE732" i="2"/>
  <c r="AG732" i="2" s="1"/>
  <c r="Q728" i="2"/>
  <c r="Q726" i="2" s="1"/>
  <c r="Q1108" i="2" s="1"/>
  <c r="Q1106" i="2" s="1"/>
  <c r="U728" i="2"/>
  <c r="AB735" i="2"/>
  <c r="P736" i="2"/>
  <c r="AC738" i="2"/>
  <c r="AF738" i="2" s="1"/>
  <c r="AB739" i="2"/>
  <c r="AB743" i="2"/>
  <c r="AF743" i="2" s="1"/>
  <c r="U604" i="2"/>
  <c r="U596" i="2" s="1"/>
  <c r="AE607" i="2"/>
  <c r="Q216" i="2"/>
  <c r="Q202" i="2" s="1"/>
  <c r="AE631" i="2"/>
  <c r="AE629" i="2" s="1"/>
  <c r="AG671" i="2"/>
  <c r="AG670" i="2" s="1"/>
  <c r="AG655" i="2"/>
  <c r="AD733" i="2"/>
  <c r="AG733" i="2" s="1"/>
  <c r="AE734" i="2"/>
  <c r="AG734" i="2" s="1"/>
  <c r="AE738" i="2"/>
  <c r="AG738" i="2" s="1"/>
  <c r="AE739" i="2"/>
  <c r="AE742" i="2"/>
  <c r="AG742" i="2" s="1"/>
  <c r="AE743" i="2"/>
  <c r="AB744" i="2"/>
  <c r="AF744" i="2" s="1"/>
  <c r="AB745" i="2"/>
  <c r="AC575" i="2"/>
  <c r="AC573" i="2" s="1"/>
  <c r="AC581" i="2"/>
  <c r="AC579" i="2" s="1"/>
  <c r="W202" i="2"/>
  <c r="AA216" i="2"/>
  <c r="AA212" i="2" s="1"/>
  <c r="AA198" i="2" s="1"/>
  <c r="AE613" i="2"/>
  <c r="AE611" i="2" s="1"/>
  <c r="Z642" i="2"/>
  <c r="AD655" i="2"/>
  <c r="P655" i="2"/>
  <c r="T655" i="2"/>
  <c r="X655" i="2"/>
  <c r="AC655" i="2"/>
  <c r="AB665" i="2"/>
  <c r="U671" i="2"/>
  <c r="R698" i="2"/>
  <c r="V728" i="2"/>
  <c r="Y729" i="2"/>
  <c r="Y726" i="2" s="1"/>
  <c r="AD735" i="2"/>
  <c r="AG735" i="2" s="1"/>
  <c r="AD737" i="2"/>
  <c r="AG737" i="2" s="1"/>
  <c r="AD739" i="2"/>
  <c r="AE740" i="2"/>
  <c r="AG740" i="2" s="1"/>
  <c r="AD743" i="2"/>
  <c r="AD741" i="2" s="1"/>
  <c r="AE744" i="2"/>
  <c r="AG744" i="2" s="1"/>
  <c r="Q741" i="2"/>
  <c r="U741" i="2"/>
  <c r="AE745" i="2"/>
  <c r="AG745" i="2" s="1"/>
  <c r="AB746" i="2"/>
  <c r="AB751" i="2"/>
  <c r="AD629" i="2"/>
  <c r="AD605" i="2"/>
  <c r="Y670" i="2"/>
  <c r="AF742" i="2"/>
  <c r="AF732" i="2"/>
  <c r="T726" i="2"/>
  <c r="T1108" i="2" s="1"/>
  <c r="T1106" i="2" s="1"/>
  <c r="T55" i="2"/>
  <c r="T214" i="2"/>
  <c r="T200" i="2" s="1"/>
  <c r="S216" i="2"/>
  <c r="AB567" i="2"/>
  <c r="AH747" i="2"/>
  <c r="AH746" i="2" s="1"/>
  <c r="AF746" i="2"/>
  <c r="AH673" i="2"/>
  <c r="AH672" i="2" s="1"/>
  <c r="AF672" i="2"/>
  <c r="AH128" i="2"/>
  <c r="AB329" i="2"/>
  <c r="P325" i="2"/>
  <c r="P344" i="2"/>
  <c r="P697" i="2"/>
  <c r="AF208" i="2"/>
  <c r="AB194" i="2"/>
  <c r="AD205" i="2"/>
  <c r="V191" i="2"/>
  <c r="AA17" i="11"/>
  <c r="U14" i="11"/>
  <c r="T347" i="2"/>
  <c r="T328" i="2"/>
  <c r="P642" i="2"/>
  <c r="S217" i="2"/>
  <c r="AD251" i="2"/>
  <c r="AD257" i="2"/>
  <c r="U55" i="2"/>
  <c r="U54" i="2" s="1"/>
  <c r="AB623" i="2"/>
  <c r="X212" i="2"/>
  <c r="X203" i="2"/>
  <c r="P203" i="2"/>
  <c r="AG164" i="2"/>
  <c r="AC139" i="2"/>
  <c r="AB1110" i="2"/>
  <c r="AF20" i="2"/>
  <c r="X17" i="11"/>
  <c r="L14" i="11"/>
  <c r="X347" i="2"/>
  <c r="X328" i="2"/>
  <c r="AG581" i="2"/>
  <c r="AG579" i="2" s="1"/>
  <c r="Q199" i="2"/>
  <c r="W495" i="2"/>
  <c r="AC16" i="2"/>
  <c r="AG563" i="2"/>
  <c r="AG561" i="2" s="1"/>
  <c r="AE561" i="2"/>
  <c r="R212" i="2"/>
  <c r="R198" i="2" s="1"/>
  <c r="R199" i="2"/>
  <c r="AA86" i="2"/>
  <c r="AA98" i="2"/>
  <c r="AA95" i="2"/>
  <c r="Y191" i="2"/>
  <c r="AE160" i="2"/>
  <c r="Y159" i="2"/>
  <c r="Q191" i="2"/>
  <c r="Y68" i="2"/>
  <c r="Z17" i="11"/>
  <c r="R14" i="11"/>
  <c r="Q551" i="2"/>
  <c r="Q291" i="2"/>
  <c r="Q303" i="2"/>
  <c r="Z280" i="2"/>
  <c r="Z281" i="2" s="1"/>
  <c r="Z277" i="2"/>
  <c r="Q277" i="2"/>
  <c r="Q280" i="2"/>
  <c r="R10" i="11"/>
  <c r="Z10" i="11" s="1"/>
  <c r="AD12" i="2"/>
  <c r="P68" i="2"/>
  <c r="AC205" i="2"/>
  <c r="S191" i="2"/>
  <c r="AH104" i="2"/>
  <c r="AH103" i="2" s="1"/>
  <c r="AF103" i="2"/>
  <c r="AD623" i="2"/>
  <c r="Q670" i="2"/>
  <c r="AF737" i="2"/>
  <c r="X726" i="2"/>
  <c r="X1108" i="2" s="1"/>
  <c r="X1106" i="2" s="1"/>
  <c r="X55" i="2"/>
  <c r="T215" i="2"/>
  <c r="T201" i="2" s="1"/>
  <c r="AB573" i="2"/>
  <c r="S560" i="2"/>
  <c r="S213" i="2"/>
  <c r="AB253" i="2"/>
  <c r="AF232" i="2"/>
  <c r="AB231" i="2"/>
  <c r="AF116" i="2"/>
  <c r="AH752" i="2"/>
  <c r="AH751" i="2" s="1"/>
  <c r="AF751" i="2"/>
  <c r="Y1024" i="2"/>
  <c r="AH666" i="2"/>
  <c r="AH665" i="2" s="1"/>
  <c r="AF665" i="2"/>
  <c r="AB257" i="2"/>
  <c r="AB251" i="2"/>
  <c r="R191" i="2"/>
  <c r="AH612" i="2"/>
  <c r="P552" i="2"/>
  <c r="S251" i="2"/>
  <c r="S257" i="2"/>
  <c r="AC266" i="2"/>
  <c r="AG172" i="2"/>
  <c r="AG166" i="2"/>
  <c r="V200" i="2"/>
  <c r="AD214" i="2"/>
  <c r="AC332" i="2"/>
  <c r="AB213" i="2"/>
  <c r="AB136" i="2"/>
  <c r="AG206" i="2"/>
  <c r="AB142" i="2"/>
  <c r="AF146" i="2"/>
  <c r="AF102" i="2"/>
  <c r="AB99" i="2"/>
  <c r="AH648" i="2"/>
  <c r="AH647" i="2" s="1"/>
  <c r="AF647" i="2"/>
  <c r="Z213" i="2"/>
  <c r="S389" i="2"/>
  <c r="W1065" i="2"/>
  <c r="W11" i="2"/>
  <c r="AH79" i="2"/>
  <c r="AF78" i="2"/>
  <c r="AE64" i="2"/>
  <c r="AE68" i="2" s="1"/>
  <c r="AG24" i="2"/>
  <c r="AG64" i="2" s="1"/>
  <c r="AG68" i="2" s="1"/>
  <c r="V14" i="11"/>
  <c r="AD195" i="2"/>
  <c r="AG210" i="2"/>
  <c r="X22" i="11"/>
  <c r="AG211" i="2"/>
  <c r="AE197" i="2"/>
  <c r="AF1109" i="2"/>
  <c r="AH43" i="2"/>
  <c r="V10" i="11"/>
  <c r="AA10" i="11" s="1"/>
  <c r="AE12" i="2"/>
  <c r="AF301" i="2"/>
  <c r="AB300" i="2"/>
  <c r="AE101" i="2"/>
  <c r="AF41" i="2"/>
  <c r="AD617" i="2"/>
  <c r="AE728" i="2"/>
  <c r="AB727" i="2"/>
  <c r="P55" i="2"/>
  <c r="T216" i="2"/>
  <c r="T202" i="2" s="1"/>
  <c r="AF613" i="2"/>
  <c r="AC604" i="2"/>
  <c r="AC596" i="2" s="1"/>
  <c r="AB579" i="2"/>
  <c r="S214" i="2"/>
  <c r="AH705" i="2"/>
  <c r="AH704" i="2" s="1"/>
  <c r="AF704" i="2"/>
  <c r="Q1024" i="2"/>
  <c r="AH598" i="2"/>
  <c r="AH597" i="2" s="1"/>
  <c r="AF597" i="2"/>
  <c r="AG569" i="2"/>
  <c r="AG567" i="2" s="1"/>
  <c r="AE567" i="2"/>
  <c r="AF210" i="2"/>
  <c r="AB196" i="2"/>
  <c r="AF206" i="2"/>
  <c r="AB192" i="2"/>
  <c r="AA18" i="11"/>
  <c r="Q14" i="11"/>
  <c r="P347" i="2"/>
  <c r="AB332" i="2"/>
  <c r="P328" i="2"/>
  <c r="AF207" i="2"/>
  <c r="AB611" i="2"/>
  <c r="AD215" i="2"/>
  <c r="V201" i="2"/>
  <c r="AG168" i="2"/>
  <c r="AE136" i="2"/>
  <c r="Z93" i="2"/>
  <c r="Z82" i="2"/>
  <c r="X18" i="11"/>
  <c r="AH710" i="2"/>
  <c r="AH709" i="2" s="1"/>
  <c r="AF709" i="2"/>
  <c r="AG146" i="2"/>
  <c r="AE142" i="2"/>
  <c r="AH618" i="2"/>
  <c r="AA471" i="2"/>
  <c r="Y281" i="2"/>
  <c r="AA191" i="2"/>
  <c r="AH678" i="2"/>
  <c r="AH677" i="2" s="1"/>
  <c r="AF677" i="2"/>
  <c r="AH630" i="2"/>
  <c r="V560" i="2"/>
  <c r="V552" i="2" s="1"/>
  <c r="V551" i="2" s="1"/>
  <c r="V213" i="2"/>
  <c r="W86" i="2"/>
  <c r="W98" i="2"/>
  <c r="W95" i="2"/>
  <c r="AD332" i="2"/>
  <c r="U191" i="2"/>
  <c r="U159" i="2"/>
  <c r="AF75" i="2"/>
  <c r="AC22" i="11"/>
  <c r="AD16" i="2"/>
  <c r="R280" i="2"/>
  <c r="R281" i="2" s="1"/>
  <c r="R277" i="2"/>
  <c r="Y18" i="11"/>
  <c r="AH606" i="2"/>
  <c r="AC197" i="2"/>
  <c r="AD611" i="2"/>
  <c r="AF619" i="2"/>
  <c r="T213" i="2"/>
  <c r="T604" i="2"/>
  <c r="S215" i="2"/>
  <c r="AB561" i="2"/>
  <c r="AH693" i="2"/>
  <c r="AH692" i="2" s="1"/>
  <c r="AF692" i="2"/>
  <c r="T1024" i="2"/>
  <c r="AF734" i="2"/>
  <c r="V202" i="2"/>
  <c r="AD216" i="2"/>
  <c r="V280" i="2"/>
  <c r="V281" i="2" s="1"/>
  <c r="V277" i="2"/>
  <c r="Z191" i="2"/>
  <c r="AE205" i="2"/>
  <c r="AB204" i="2"/>
  <c r="T284" i="2"/>
  <c r="T1065" i="2" s="1"/>
  <c r="T292" i="2"/>
  <c r="AB285" i="2"/>
  <c r="P284" i="2"/>
  <c r="P292" i="2"/>
  <c r="Q55" i="2"/>
  <c r="Q54" i="2" s="1"/>
  <c r="AH624" i="2"/>
  <c r="AB585" i="2"/>
  <c r="AF587" i="2"/>
  <c r="AF341" i="2"/>
  <c r="AB337" i="2"/>
  <c r="AA280" i="2"/>
  <c r="AA281" i="2" s="1"/>
  <c r="AA277" i="2"/>
  <c r="AE251" i="2"/>
  <c r="AE257" i="2"/>
  <c r="AG266" i="2"/>
  <c r="AA199" i="2"/>
  <c r="AG170" i="2"/>
  <c r="AG162" i="2"/>
  <c r="AB1102" i="2"/>
  <c r="AF19" i="2"/>
  <c r="P14" i="11"/>
  <c r="X284" i="2"/>
  <c r="X292" i="2"/>
  <c r="AF166" i="2"/>
  <c r="AB617" i="2"/>
  <c r="AC136" i="2"/>
  <c r="AB1066" i="2"/>
  <c r="O14" i="11"/>
  <c r="Y17" i="11"/>
  <c r="AB629" i="2"/>
  <c r="AD560" i="2"/>
  <c r="AD552" i="2" s="1"/>
  <c r="W144" i="2"/>
  <c r="R1065" i="2"/>
  <c r="R1070" i="2" s="1"/>
  <c r="AD217" i="2"/>
  <c r="AH683" i="2"/>
  <c r="AH682" i="2" s="1"/>
  <c r="AF682" i="2"/>
  <c r="AF314" i="2"/>
  <c r="W191" i="2"/>
  <c r="AE16" i="2"/>
  <c r="AF24" i="2"/>
  <c r="AB64" i="2"/>
  <c r="AB68" i="2" s="1"/>
  <c r="AB605" i="2"/>
  <c r="AD197" i="2"/>
  <c r="AE1110" i="2"/>
  <c r="AG20" i="2"/>
  <c r="AG1110" i="2" s="1"/>
  <c r="U276" i="2"/>
  <c r="U252" i="2"/>
  <c r="AB87" i="11" l="1"/>
  <c r="W101" i="20"/>
  <c r="X102" i="20"/>
  <c r="W93" i="20"/>
  <c r="AG143" i="2"/>
  <c r="AA115" i="2"/>
  <c r="AE117" i="2"/>
  <c r="AE74" i="2"/>
  <c r="AE97" i="2"/>
  <c r="AA74" i="2"/>
  <c r="AA97" i="2"/>
  <c r="AA1014" i="2"/>
  <c r="AA1016" i="2" s="1"/>
  <c r="AA356" i="2"/>
  <c r="AH1076" i="2"/>
  <c r="AC12" i="2"/>
  <c r="AG83" i="2"/>
  <c r="AD126" i="2"/>
  <c r="AH78" i="2"/>
  <c r="X95" i="2"/>
  <c r="X107" i="2" s="1"/>
  <c r="X86" i="2"/>
  <c r="U137" i="2"/>
  <c r="U138" i="2" s="1"/>
  <c r="V86" i="2"/>
  <c r="V93" i="2" s="1"/>
  <c r="AG116" i="2"/>
  <c r="AD101" i="2"/>
  <c r="V95" i="2"/>
  <c r="V107" i="2" s="1"/>
  <c r="Y96" i="2"/>
  <c r="Y82" i="2"/>
  <c r="Y356" i="2"/>
  <c r="AG396" i="2"/>
  <c r="AG390" i="2" s="1"/>
  <c r="AG389" i="2" s="1"/>
  <c r="AG74" i="2"/>
  <c r="X356" i="2"/>
  <c r="X1014" i="2"/>
  <c r="X1016" i="2" s="1"/>
  <c r="Z111" i="2"/>
  <c r="Z112" i="2" s="1"/>
  <c r="AG356" i="2"/>
  <c r="AG129" i="2"/>
  <c r="AG130" i="2" s="1"/>
  <c r="AD130" i="2"/>
  <c r="T95" i="2"/>
  <c r="T96" i="2" s="1"/>
  <c r="O66" i="12"/>
  <c r="O59" i="12" s="1"/>
  <c r="N91" i="12"/>
  <c r="AH1069" i="2"/>
  <c r="V127" i="2"/>
  <c r="V125" i="2" s="1"/>
  <c r="AD117" i="2"/>
  <c r="V115" i="2"/>
  <c r="V1081" i="2" s="1"/>
  <c r="V1086" i="2" s="1"/>
  <c r="V356" i="2"/>
  <c r="V1014" i="2"/>
  <c r="V1016" i="2" s="1"/>
  <c r="AH380" i="2"/>
  <c r="AH379" i="2" s="1"/>
  <c r="S357" i="2"/>
  <c r="S1014" i="2" s="1"/>
  <c r="S1016" i="2" s="1"/>
  <c r="U125" i="2"/>
  <c r="AF766" i="2"/>
  <c r="AF100" i="2"/>
  <c r="AH100" i="2" s="1"/>
  <c r="AC97" i="2"/>
  <c r="AF380" i="2"/>
  <c r="AF379" i="2" s="1"/>
  <c r="AF373" i="2" s="1"/>
  <c r="U74" i="2"/>
  <c r="U1065" i="2" s="1"/>
  <c r="U1070" i="2" s="1"/>
  <c r="U86" i="2"/>
  <c r="U98" i="2"/>
  <c r="AC74" i="2"/>
  <c r="AF499" i="2"/>
  <c r="AB139" i="2"/>
  <c r="T98" i="2"/>
  <c r="T356" i="2"/>
  <c r="T1014" i="2"/>
  <c r="T1016" i="2" s="1"/>
  <c r="R1081" i="2"/>
  <c r="R1086" i="2" s="1"/>
  <c r="AF205" i="2"/>
  <c r="AH499" i="2"/>
  <c r="U291" i="2"/>
  <c r="AE293" i="2"/>
  <c r="AF94" i="2"/>
  <c r="AH94" i="2" s="1"/>
  <c r="S95" i="2"/>
  <c r="S1067" i="2" s="1"/>
  <c r="AH165" i="2"/>
  <c r="S98" i="2"/>
  <c r="AG196" i="2"/>
  <c r="Y108" i="2"/>
  <c r="S86" i="2"/>
  <c r="AB191" i="2"/>
  <c r="S89" i="2"/>
  <c r="AC88" i="2"/>
  <c r="AC89" i="2" s="1"/>
  <c r="AE306" i="2"/>
  <c r="Z324" i="2"/>
  <c r="AH56" i="2"/>
  <c r="S74" i="2"/>
  <c r="S1065" i="2" s="1"/>
  <c r="S1070" i="2" s="1"/>
  <c r="K147" i="20"/>
  <c r="AF84" i="2"/>
  <c r="AH168" i="2"/>
  <c r="AF129" i="2"/>
  <c r="AB130" i="2"/>
  <c r="P89" i="2"/>
  <c r="AB88" i="2"/>
  <c r="AC345" i="2"/>
  <c r="Z342" i="2"/>
  <c r="Z350" i="2" s="1"/>
  <c r="Z351" i="2" s="1"/>
  <c r="AD292" i="2"/>
  <c r="AG625" i="2"/>
  <c r="AG623" i="2" s="1"/>
  <c r="AG285" i="2"/>
  <c r="AG292" i="2" s="1"/>
  <c r="R95" i="2"/>
  <c r="R107" i="2" s="1"/>
  <c r="R86" i="2"/>
  <c r="R98" i="2"/>
  <c r="AB326" i="2"/>
  <c r="R291" i="2"/>
  <c r="R304" i="2"/>
  <c r="AF330" i="2"/>
  <c r="AF345" i="2" s="1"/>
  <c r="Z560" i="2"/>
  <c r="Z552" i="2" s="1"/>
  <c r="AH744" i="2"/>
  <c r="AF420" i="2"/>
  <c r="AF414" i="2" s="1"/>
  <c r="AB97" i="2"/>
  <c r="AG131" i="2"/>
  <c r="AD141" i="2"/>
  <c r="AA324" i="2"/>
  <c r="AC284" i="2"/>
  <c r="AB731" i="2"/>
  <c r="AH373" i="2"/>
  <c r="AG1082" i="2"/>
  <c r="AE327" i="2"/>
  <c r="Q324" i="2"/>
  <c r="AG631" i="2"/>
  <c r="AG1066" i="2"/>
  <c r="AC18" i="11"/>
  <c r="R324" i="2"/>
  <c r="Z11" i="2"/>
  <c r="Z17" i="2" s="1"/>
  <c r="AF295" i="2"/>
  <c r="AF306" i="2" s="1"/>
  <c r="AB22" i="11"/>
  <c r="AD22" i="11" s="1"/>
  <c r="AF174" i="2"/>
  <c r="P327" i="2"/>
  <c r="AG727" i="2"/>
  <c r="AB420" i="2"/>
  <c r="AB414" i="2" s="1"/>
  <c r="AH132" i="2"/>
  <c r="T127" i="2"/>
  <c r="T134" i="2" s="1"/>
  <c r="T137" i="2"/>
  <c r="T151" i="2" s="1"/>
  <c r="T152" i="2" s="1"/>
  <c r="AH172" i="2"/>
  <c r="AH421" i="2"/>
  <c r="AH420" i="2" s="1"/>
  <c r="AH414" i="2" s="1"/>
  <c r="Z304" i="2"/>
  <c r="AF1066" i="2"/>
  <c r="W342" i="2"/>
  <c r="W343" i="2" s="1"/>
  <c r="AG126" i="2"/>
  <c r="Z1068" i="2"/>
  <c r="Z291" i="2"/>
  <c r="P281" i="2"/>
  <c r="AH656" i="2"/>
  <c r="AH655" i="2" s="1"/>
  <c r="Z310" i="2"/>
  <c r="AF83" i="2"/>
  <c r="V137" i="2"/>
  <c r="V151" i="2" s="1"/>
  <c r="Q107" i="2"/>
  <c r="Q111" i="2" s="1"/>
  <c r="Q1067" i="2"/>
  <c r="Q1074" i="2" s="1"/>
  <c r="I147" i="20"/>
  <c r="I64" i="20"/>
  <c r="I146" i="20" s="1"/>
  <c r="Q98" i="2"/>
  <c r="Q86" i="2"/>
  <c r="Q74" i="2"/>
  <c r="Q11" i="2" s="1"/>
  <c r="Q1014" i="2"/>
  <c r="Q1016" i="2" s="1"/>
  <c r="Q356" i="2"/>
  <c r="AC730" i="2"/>
  <c r="AF730" i="2" s="1"/>
  <c r="S342" i="2"/>
  <c r="S350" i="2" s="1"/>
  <c r="S351" i="2" s="1"/>
  <c r="AF456" i="2"/>
  <c r="W291" i="2"/>
  <c r="AC736" i="2"/>
  <c r="AH166" i="2"/>
  <c r="AF563" i="2"/>
  <c r="AH563" i="2" s="1"/>
  <c r="AH561" i="2" s="1"/>
  <c r="AH456" i="2"/>
  <c r="AD765" i="18"/>
  <c r="AE659" i="18"/>
  <c r="AE658" i="18" s="1"/>
  <c r="Z267" i="18"/>
  <c r="AD271" i="18"/>
  <c r="AE271" i="18" s="1"/>
  <c r="M296" i="18"/>
  <c r="M274" i="18"/>
  <c r="U274" i="18"/>
  <c r="U296" i="18"/>
  <c r="AB267" i="18"/>
  <c r="AA269" i="18"/>
  <c r="AA267" i="18" s="1"/>
  <c r="Y269" i="18"/>
  <c r="M267" i="18"/>
  <c r="M31" i="18" s="1"/>
  <c r="M305" i="18"/>
  <c r="U305" i="18"/>
  <c r="Q186" i="18"/>
  <c r="Q195" i="18"/>
  <c r="AD556" i="18"/>
  <c r="AD543" i="18"/>
  <c r="AD535" i="18" s="1"/>
  <c r="AC51" i="18"/>
  <c r="AE51" i="18" s="1"/>
  <c r="AA195" i="18"/>
  <c r="N220" i="18"/>
  <c r="N187" i="18"/>
  <c r="N22" i="18"/>
  <c r="AE740" i="18"/>
  <c r="Y186" i="18"/>
  <c r="Y220" i="18" s="1"/>
  <c r="Y195" i="18"/>
  <c r="AD210" i="18"/>
  <c r="AD196" i="18" s="1"/>
  <c r="AB196" i="18"/>
  <c r="AE190" i="18"/>
  <c r="AD190" i="18"/>
  <c r="AD194" i="18"/>
  <c r="AE194" i="18"/>
  <c r="O122" i="18"/>
  <c r="Y124" i="18"/>
  <c r="AD454" i="18"/>
  <c r="Z52" i="18"/>
  <c r="AC52" i="18" s="1"/>
  <c r="AE52" i="18" s="1"/>
  <c r="AD726" i="18"/>
  <c r="AB725" i="18"/>
  <c r="V134" i="18"/>
  <c r="AB141" i="18"/>
  <c r="AD141" i="18" s="1"/>
  <c r="V137" i="18"/>
  <c r="V124" i="18"/>
  <c r="X21" i="18"/>
  <c r="AC126" i="18"/>
  <c r="AA131" i="18"/>
  <c r="AB119" i="18"/>
  <c r="AA124" i="18"/>
  <c r="O31" i="18"/>
  <c r="S135" i="18"/>
  <c r="S149" i="18"/>
  <c r="W135" i="18"/>
  <c r="W149" i="18"/>
  <c r="W153" i="18"/>
  <c r="Y119" i="18"/>
  <c r="AC119" i="18" s="1"/>
  <c r="U122" i="18"/>
  <c r="W31" i="18"/>
  <c r="AD119" i="18"/>
  <c r="S153" i="18"/>
  <c r="V31" i="18"/>
  <c r="O135" i="18"/>
  <c r="O149" i="18"/>
  <c r="AC118" i="18"/>
  <c r="AD118" i="18"/>
  <c r="AB117" i="18"/>
  <c r="AD95" i="18"/>
  <c r="Y95" i="18"/>
  <c r="Y93" i="18"/>
  <c r="X11" i="18"/>
  <c r="X9" i="18"/>
  <c r="AB97" i="18"/>
  <c r="V94" i="18"/>
  <c r="V92" i="18"/>
  <c r="S104" i="18"/>
  <c r="S10" i="18"/>
  <c r="S17" i="18" s="1"/>
  <c r="S21" i="18" s="1"/>
  <c r="S26" i="18" s="1"/>
  <c r="S27" i="18" s="1"/>
  <c r="O79" i="18"/>
  <c r="AC98" i="18"/>
  <c r="R79" i="18"/>
  <c r="Y83" i="18"/>
  <c r="AC83" i="18" s="1"/>
  <c r="AE83" i="18" s="1"/>
  <c r="Z83" i="18"/>
  <c r="Z31" i="18"/>
  <c r="Y77" i="18"/>
  <c r="AC77" i="18" s="1"/>
  <c r="Z77" i="18"/>
  <c r="Z75" i="18" s="1"/>
  <c r="AD83" i="18"/>
  <c r="W8" i="18"/>
  <c r="W18" i="18" s="1"/>
  <c r="W109" i="18"/>
  <c r="M105" i="18"/>
  <c r="M93" i="18"/>
  <c r="M8" i="18"/>
  <c r="M13" i="18" s="1"/>
  <c r="M109" i="18"/>
  <c r="AA75" i="18"/>
  <c r="AE347" i="18"/>
  <c r="AE346" i="18" s="1"/>
  <c r="AE340" i="18" s="1"/>
  <c r="AE1003" i="18" s="1"/>
  <c r="AE1005" i="18" s="1"/>
  <c r="S75" i="18"/>
  <c r="S31" i="18" s="1"/>
  <c r="AA31" i="18" s="1"/>
  <c r="AB86" i="18"/>
  <c r="AD85" i="18"/>
  <c r="AD86" i="18" s="1"/>
  <c r="AE73" i="18"/>
  <c r="Q8" i="18"/>
  <c r="AD71" i="18"/>
  <c r="AC85" i="18"/>
  <c r="Y86" i="18"/>
  <c r="AD77" i="18"/>
  <c r="AE77" i="18" s="1"/>
  <c r="Y80" i="18"/>
  <c r="M79" i="18"/>
  <c r="AD76" i="18"/>
  <c r="AD75" i="18" s="1"/>
  <c r="AB75" i="18"/>
  <c r="AC76" i="18"/>
  <c r="Y75" i="18"/>
  <c r="Q93" i="18"/>
  <c r="Q105" i="18"/>
  <c r="N27" i="18"/>
  <c r="N28" i="18" s="1"/>
  <c r="N29" i="18" s="1"/>
  <c r="R27" i="18"/>
  <c r="R28" i="18" s="1"/>
  <c r="R29" i="18" s="1"/>
  <c r="T21" i="18"/>
  <c r="T18" i="18"/>
  <c r="R189" i="2"/>
  <c r="R223" i="2" s="1"/>
  <c r="V310" i="2"/>
  <c r="AH119" i="2"/>
  <c r="AB456" i="2"/>
  <c r="AC731" i="2"/>
  <c r="Z1074" i="2"/>
  <c r="Z1075" i="2" s="1"/>
  <c r="V140" i="2"/>
  <c r="AF581" i="2"/>
  <c r="AH581" i="2" s="1"/>
  <c r="AH579" i="2" s="1"/>
  <c r="AG330" i="2"/>
  <c r="AD326" i="2"/>
  <c r="AG102" i="2"/>
  <c r="AG99" i="2" s="1"/>
  <c r="AF1082" i="2"/>
  <c r="Q343" i="2"/>
  <c r="Y324" i="2"/>
  <c r="AG295" i="2"/>
  <c r="AG306" i="2" s="1"/>
  <c r="AE730" i="2"/>
  <c r="AG730" i="2" s="1"/>
  <c r="AD293" i="2"/>
  <c r="AE736" i="2"/>
  <c r="Y1067" i="2"/>
  <c r="Y1074" i="2" s="1"/>
  <c r="Y1078" i="2" s="1"/>
  <c r="X96" i="2"/>
  <c r="V342" i="2"/>
  <c r="V350" i="2" s="1"/>
  <c r="V351" i="2" s="1"/>
  <c r="AB167" i="2"/>
  <c r="AB159" i="2" s="1"/>
  <c r="AD290" i="2"/>
  <c r="AB217" i="2"/>
  <c r="AB203" i="2" s="1"/>
  <c r="AG613" i="2"/>
  <c r="AG611" i="2" s="1"/>
  <c r="AC10" i="11"/>
  <c r="AG197" i="2"/>
  <c r="Y343" i="2"/>
  <c r="AF575" i="2"/>
  <c r="AF573" i="2" s="1"/>
  <c r="T82" i="2"/>
  <c r="AE326" i="2"/>
  <c r="AE345" i="2"/>
  <c r="AB397" i="2"/>
  <c r="AB396" i="2" s="1"/>
  <c r="AB390" i="2" s="1"/>
  <c r="AD736" i="2"/>
  <c r="AH481" i="2"/>
  <c r="AG521" i="2"/>
  <c r="AG520" i="2" s="1"/>
  <c r="AF625" i="2"/>
  <c r="AE253" i="18"/>
  <c r="AE239" i="18"/>
  <c r="AC1003" i="18"/>
  <c r="AC1005" i="18" s="1"/>
  <c r="AD39" i="11"/>
  <c r="Q131" i="18"/>
  <c r="Z131" i="18" s="1"/>
  <c r="Q122" i="18"/>
  <c r="AD123" i="18"/>
  <c r="AB79" i="18"/>
  <c r="AD80" i="18"/>
  <c r="AD79" i="18" s="1"/>
  <c r="AE171" i="18"/>
  <c r="AA8" i="18"/>
  <c r="AA13" i="18" s="1"/>
  <c r="AE318" i="18"/>
  <c r="AC316" i="18"/>
  <c r="AC329" i="18"/>
  <c r="AC314" i="18"/>
  <c r="Z327" i="18"/>
  <c r="Z315" i="18"/>
  <c r="Q454" i="18"/>
  <c r="V147" i="20"/>
  <c r="V64" i="20"/>
  <c r="V146" i="20" s="1"/>
  <c r="U147" i="20"/>
  <c r="U64" i="20"/>
  <c r="U146" i="20" s="1"/>
  <c r="AE12" i="18"/>
  <c r="AE116" i="18"/>
  <c r="AB257" i="18"/>
  <c r="AB258" i="18" s="1"/>
  <c r="AB254" i="18"/>
  <c r="AD257" i="18"/>
  <c r="AD258" i="18" s="1"/>
  <c r="AD254" i="18"/>
  <c r="M258" i="18"/>
  <c r="AD299" i="18"/>
  <c r="AD277" i="18"/>
  <c r="AC455" i="18"/>
  <c r="Z210" i="18"/>
  <c r="P196" i="18"/>
  <c r="P209" i="18"/>
  <c r="AE765" i="18"/>
  <c r="AG97" i="2"/>
  <c r="X140" i="2"/>
  <c r="X137" i="2"/>
  <c r="X127" i="2"/>
  <c r="X134" i="2" s="1"/>
  <c r="AH773" i="2"/>
  <c r="AH772" i="2" s="1"/>
  <c r="AD89" i="11" s="1"/>
  <c r="AG772" i="2"/>
  <c r="AC89" i="11" s="1"/>
  <c r="AB327" i="18"/>
  <c r="AB315" i="18"/>
  <c r="AC308" i="18"/>
  <c r="AE309" i="18"/>
  <c r="AE308" i="18" s="1"/>
  <c r="AE424" i="18"/>
  <c r="AE423" i="18" s="1"/>
  <c r="AE519" i="18"/>
  <c r="AC504" i="18"/>
  <c r="AC503" i="18" s="1"/>
  <c r="Y140" i="2"/>
  <c r="Y127" i="2"/>
  <c r="Y125" i="2" s="1"/>
  <c r="Y137" i="2"/>
  <c r="AB45" i="11"/>
  <c r="AB48" i="11"/>
  <c r="AB49" i="11" s="1"/>
  <c r="AB77" i="11"/>
  <c r="AB80" i="11"/>
  <c r="AB81" i="11" s="1"/>
  <c r="AD112" i="18"/>
  <c r="AD136" i="18"/>
  <c r="N109" i="18"/>
  <c r="AD297" i="18"/>
  <c r="AD273" i="18"/>
  <c r="AD275" i="18"/>
  <c r="AC297" i="18"/>
  <c r="AC273" i="18"/>
  <c r="AE280" i="18"/>
  <c r="AC275" i="18"/>
  <c r="AE472" i="18"/>
  <c r="AE694" i="18"/>
  <c r="AE606" i="18"/>
  <c r="AE701" i="18"/>
  <c r="AB560" i="2"/>
  <c r="AB552" i="2" s="1"/>
  <c r="AB655" i="2"/>
  <c r="AC93" i="11"/>
  <c r="AH793" i="2"/>
  <c r="AD93" i="11" s="1"/>
  <c r="AB90" i="18"/>
  <c r="AD90" i="18" s="1"/>
  <c r="AC298" i="18"/>
  <c r="AC276" i="18"/>
  <c r="AE281" i="18"/>
  <c r="AB213" i="18"/>
  <c r="V199" i="18"/>
  <c r="T147" i="20"/>
  <c r="T64" i="20"/>
  <c r="T146" i="20" s="1"/>
  <c r="AC88" i="11"/>
  <c r="AG766" i="2"/>
  <c r="W26" i="18"/>
  <c r="W22" i="18"/>
  <c r="AC56" i="18"/>
  <c r="AC60" i="18" s="1"/>
  <c r="AE19" i="18"/>
  <c r="AE56" i="18" s="1"/>
  <c r="AE60" i="18" s="1"/>
  <c r="AA224" i="18"/>
  <c r="AA225" i="18" s="1"/>
  <c r="AA221" i="18"/>
  <c r="AE115" i="18"/>
  <c r="Z212" i="18"/>
  <c r="P198" i="18"/>
  <c r="P535" i="18"/>
  <c r="AE708" i="18"/>
  <c r="AD55" i="11"/>
  <c r="AD60" i="11"/>
  <c r="X26" i="18"/>
  <c r="X22" i="18"/>
  <c r="AE113" i="18"/>
  <c r="AC112" i="18"/>
  <c r="AC136" i="18"/>
  <c r="Z137" i="18"/>
  <c r="Z134" i="18"/>
  <c r="AC300" i="18"/>
  <c r="AE283" i="18"/>
  <c r="AC278" i="18"/>
  <c r="AE403" i="18"/>
  <c r="AE397" i="18" s="1"/>
  <c r="AC424" i="18"/>
  <c r="AC423" i="18" s="1"/>
  <c r="M148" i="18"/>
  <c r="M135" i="18"/>
  <c r="M10" i="18"/>
  <c r="AE614" i="18"/>
  <c r="AE504" i="18"/>
  <c r="AE503" i="18" s="1"/>
  <c r="Y471" i="2"/>
  <c r="AD40" i="11"/>
  <c r="AD44" i="11" s="1"/>
  <c r="Y108" i="18"/>
  <c r="Y109" i="18" s="1"/>
  <c r="Y105" i="18"/>
  <c r="Y254" i="18"/>
  <c r="Y257" i="18"/>
  <c r="Y258" i="18" s="1"/>
  <c r="AE294" i="18"/>
  <c r="AE289" i="18" s="1"/>
  <c r="AC289" i="18"/>
  <c r="AD156" i="18"/>
  <c r="AC191" i="18"/>
  <c r="Z295" i="18"/>
  <c r="Z274" i="18"/>
  <c r="AC299" i="18"/>
  <c r="AE282" i="18"/>
  <c r="AC277" i="18"/>
  <c r="AB295" i="18"/>
  <c r="AB274" i="18"/>
  <c r="Z214" i="18"/>
  <c r="P200" i="18"/>
  <c r="AC606" i="18"/>
  <c r="AC587" i="18" s="1"/>
  <c r="AC579" i="18" s="1"/>
  <c r="AG84" i="2"/>
  <c r="AH23" i="2"/>
  <c r="AH59" i="2" s="1"/>
  <c r="AH63" i="2" s="1"/>
  <c r="AF59" i="2"/>
  <c r="AF63" i="2" s="1"/>
  <c r="AC61" i="18"/>
  <c r="AC65" i="18" s="1"/>
  <c r="AE20" i="18"/>
  <c r="AE61" i="18" s="1"/>
  <c r="AE65" i="18" s="1"/>
  <c r="AE262" i="18"/>
  <c r="AE261" i="18" s="1"/>
  <c r="AC261" i="18"/>
  <c r="AE138" i="18"/>
  <c r="AE455" i="18"/>
  <c r="U148" i="18"/>
  <c r="U135" i="18"/>
  <c r="U10" i="18"/>
  <c r="V535" i="18"/>
  <c r="AD88" i="11"/>
  <c r="AD87" i="11" s="1"/>
  <c r="AH766" i="2"/>
  <c r="Q140" i="2"/>
  <c r="Q137" i="2"/>
  <c r="Q127" i="2"/>
  <c r="Q134" i="2" s="1"/>
  <c r="AE72" i="18"/>
  <c r="AE71" i="18" s="1"/>
  <c r="AC71" i="18"/>
  <c r="Z124" i="18"/>
  <c r="Z122" i="18" s="1"/>
  <c r="AE139" i="18"/>
  <c r="W9" i="18"/>
  <c r="W11" i="18"/>
  <c r="W13" i="18"/>
  <c r="Z90" i="18"/>
  <c r="AC90" i="18" s="1"/>
  <c r="AD317" i="18"/>
  <c r="AD330" i="18"/>
  <c r="V258" i="18"/>
  <c r="AD587" i="18"/>
  <c r="AD579" i="18" s="1"/>
  <c r="AD534" i="18" s="1"/>
  <c r="AC708" i="18"/>
  <c r="AB64" i="11"/>
  <c r="AB65" i="11" s="1"/>
  <c r="AB61" i="11"/>
  <c r="Z105" i="18"/>
  <c r="Z108" i="18"/>
  <c r="Z109" i="18" s="1"/>
  <c r="Y224" i="18"/>
  <c r="Y225" i="18" s="1"/>
  <c r="Y221" i="18"/>
  <c r="AE161" i="18"/>
  <c r="AE192" i="18" s="1"/>
  <c r="AD301" i="18"/>
  <c r="AD279" i="18"/>
  <c r="AC301" i="18"/>
  <c r="AE284" i="18"/>
  <c r="AC279" i="18"/>
  <c r="AE373" i="18"/>
  <c r="AC141" i="18"/>
  <c r="Y134" i="18"/>
  <c r="Y137" i="18"/>
  <c r="AC482" i="18"/>
  <c r="AC478" i="18" s="1"/>
  <c r="AE546" i="18"/>
  <c r="AE544" i="18" s="1"/>
  <c r="AE543" i="18" s="1"/>
  <c r="AE535" i="18" s="1"/>
  <c r="AC544" i="18"/>
  <c r="AC543" i="18" s="1"/>
  <c r="V209" i="18"/>
  <c r="AC16" i="11"/>
  <c r="AD16" i="11" s="1"/>
  <c r="O26" i="18"/>
  <c r="O22" i="18"/>
  <c r="AA122" i="18"/>
  <c r="AA137" i="18"/>
  <c r="AA134" i="18"/>
  <c r="AC254" i="18"/>
  <c r="AC257" i="18"/>
  <c r="AC258" i="18" s="1"/>
  <c r="R9" i="18"/>
  <c r="R13" i="18"/>
  <c r="R11" i="18"/>
  <c r="R18" i="18"/>
  <c r="AE191" i="18"/>
  <c r="AC363" i="18"/>
  <c r="AC362" i="18" s="1"/>
  <c r="AC356" i="18" s="1"/>
  <c r="AC339" i="18" s="1"/>
  <c r="Q148" i="18"/>
  <c r="Q135" i="18"/>
  <c r="Q10" i="18"/>
  <c r="V579" i="18"/>
  <c r="AB587" i="18"/>
  <c r="AB579" i="18" s="1"/>
  <c r="AB534" i="18" s="1"/>
  <c r="Y131" i="18"/>
  <c r="AB536" i="2"/>
  <c r="AC135" i="2"/>
  <c r="AD71" i="11"/>
  <c r="AD76" i="11"/>
  <c r="Y122" i="18"/>
  <c r="AC123" i="18"/>
  <c r="O977" i="18"/>
  <c r="O338" i="18"/>
  <c r="O70" i="18"/>
  <c r="P7" i="18"/>
  <c r="AA108" i="18"/>
  <c r="AA109" i="18" s="1"/>
  <c r="AA105" i="18"/>
  <c r="AB8" i="18"/>
  <c r="V13" i="18"/>
  <c r="S1005" i="18"/>
  <c r="AC156" i="18"/>
  <c r="AE157" i="18"/>
  <c r="AE156" i="18" s="1"/>
  <c r="Y327" i="18"/>
  <c r="Y315" i="18"/>
  <c r="AE612" i="18"/>
  <c r="AE587" i="18" s="1"/>
  <c r="AE579" i="18" s="1"/>
  <c r="AE995" i="18"/>
  <c r="AE979" i="18"/>
  <c r="AE978" i="18" s="1"/>
  <c r="X64" i="20"/>
  <c r="X60" i="20"/>
  <c r="X7" i="20"/>
  <c r="AH18" i="2"/>
  <c r="AH1103" i="2" s="1"/>
  <c r="AF1103" i="2"/>
  <c r="AG344" i="2"/>
  <c r="AG325" i="2"/>
  <c r="R1097" i="2"/>
  <c r="R1064" i="2"/>
  <c r="N8" i="11"/>
  <c r="R1038" i="2"/>
  <c r="R978" i="2"/>
  <c r="R355" i="2"/>
  <c r="R73" i="2"/>
  <c r="S10" i="2"/>
  <c r="J4" i="20"/>
  <c r="AC80" i="11"/>
  <c r="AC81" i="11" s="1"/>
  <c r="AC77" i="11"/>
  <c r="Z79" i="18"/>
  <c r="AC80" i="18"/>
  <c r="AA295" i="18"/>
  <c r="AA274" i="18"/>
  <c r="P579" i="18"/>
  <c r="AE766" i="2"/>
  <c r="AA88" i="11"/>
  <c r="AA87" i="11" s="1"/>
  <c r="N9" i="18"/>
  <c r="N13" i="18"/>
  <c r="N11" i="18"/>
  <c r="N18" i="18"/>
  <c r="AD298" i="18"/>
  <c r="AD276" i="18"/>
  <c r="AD300" i="18"/>
  <c r="AD278" i="18"/>
  <c r="AD329" i="18"/>
  <c r="AD314" i="18"/>
  <c r="AD316" i="18"/>
  <c r="AC373" i="18"/>
  <c r="AE482" i="18"/>
  <c r="AE478" i="18" s="1"/>
  <c r="Y543" i="18"/>
  <c r="Y535" i="18" s="1"/>
  <c r="Y534" i="18" s="1"/>
  <c r="AD211" i="18"/>
  <c r="AB197" i="18"/>
  <c r="AG305" i="2"/>
  <c r="AC48" i="11"/>
  <c r="AC49" i="11" s="1"/>
  <c r="AC45" i="11"/>
  <c r="O9" i="18"/>
  <c r="O11" i="18"/>
  <c r="O13" i="18"/>
  <c r="AC403" i="18"/>
  <c r="AC397" i="18" s="1"/>
  <c r="Y295" i="18"/>
  <c r="Y274" i="18"/>
  <c r="AE319" i="18"/>
  <c r="AC317" i="18"/>
  <c r="AC330" i="18"/>
  <c r="AC535" i="18"/>
  <c r="AE363" i="18"/>
  <c r="AE362" i="18" s="1"/>
  <c r="AE356" i="18" s="1"/>
  <c r="AA328" i="18"/>
  <c r="AA333" i="18"/>
  <c r="AA334" i="18" s="1"/>
  <c r="AH738" i="2"/>
  <c r="Y596" i="2"/>
  <c r="AF617" i="2"/>
  <c r="AB18" i="11"/>
  <c r="AH164" i="2"/>
  <c r="V726" i="2"/>
  <c r="V1108" i="2" s="1"/>
  <c r="V1106" i="2" s="1"/>
  <c r="AD728" i="2"/>
  <c r="AG743" i="2"/>
  <c r="AH743" i="2" s="1"/>
  <c r="AE731" i="2"/>
  <c r="W212" i="2"/>
  <c r="W199" i="2"/>
  <c r="R1024" i="2"/>
  <c r="R1025" i="2" s="1"/>
  <c r="S495" i="2"/>
  <c r="AB476" i="2"/>
  <c r="AB472" i="2" s="1"/>
  <c r="AB441" i="2"/>
  <c r="AF90" i="2"/>
  <c r="AH90" i="2" s="1"/>
  <c r="AB521" i="2"/>
  <c r="X346" i="2"/>
  <c r="X327" i="2"/>
  <c r="AD331" i="2"/>
  <c r="AD323" i="2" s="1"/>
  <c r="AB331" i="2"/>
  <c r="AB323" i="2" s="1"/>
  <c r="P346" i="2"/>
  <c r="AH366" i="2"/>
  <c r="AH365" i="2" s="1"/>
  <c r="AF365" i="2"/>
  <c r="P12" i="2"/>
  <c r="AH273" i="2"/>
  <c r="AH272" i="2" s="1"/>
  <c r="AF272" i="2"/>
  <c r="U1067" i="2"/>
  <c r="U107" i="2"/>
  <c r="U96" i="2"/>
  <c r="AE284" i="2"/>
  <c r="AE291" i="2" s="1"/>
  <c r="AE292" i="2"/>
  <c r="X191" i="2"/>
  <c r="AD160" i="2"/>
  <c r="AD191" i="2" s="1"/>
  <c r="AB145" i="2"/>
  <c r="P141" i="2"/>
  <c r="P137" i="2"/>
  <c r="P420" i="2"/>
  <c r="AH410" i="2"/>
  <c r="AH409" i="2" s="1"/>
  <c r="AF409" i="2"/>
  <c r="AB197" i="2"/>
  <c r="AG118" i="2"/>
  <c r="AH170" i="2"/>
  <c r="R697" i="2"/>
  <c r="AE741" i="2"/>
  <c r="AC560" i="2"/>
  <c r="AC552" i="2" s="1"/>
  <c r="AC551" i="2" s="1"/>
  <c r="AF544" i="2"/>
  <c r="AF536" i="2" s="1"/>
  <c r="AH545" i="2"/>
  <c r="AH544" i="2" s="1"/>
  <c r="AH536" i="2" s="1"/>
  <c r="Q201" i="2"/>
  <c r="AB215" i="2"/>
  <c r="AB201" i="2" s="1"/>
  <c r="Q226" i="1"/>
  <c r="Q229" i="1" s="1"/>
  <c r="AH523" i="2"/>
  <c r="AH522" i="2" s="1"/>
  <c r="AH521" i="2" s="1"/>
  <c r="AF522" i="2"/>
  <c r="AF521" i="2" s="1"/>
  <c r="P471" i="2"/>
  <c r="AH403" i="2"/>
  <c r="AH401" i="2" s="1"/>
  <c r="AH397" i="2" s="1"/>
  <c r="AF401" i="2"/>
  <c r="AF397" i="2" s="1"/>
  <c r="P252" i="2"/>
  <c r="AB728" i="2"/>
  <c r="AB135" i="2"/>
  <c r="AF246" i="2"/>
  <c r="AB241" i="2"/>
  <c r="AB216" i="2"/>
  <c r="AB202" i="2" s="1"/>
  <c r="P202" i="2"/>
  <c r="AE347" i="2"/>
  <c r="AE328" i="2"/>
  <c r="AA303" i="2"/>
  <c r="AA291" i="2"/>
  <c r="AC167" i="2"/>
  <c r="AC159" i="2" s="1"/>
  <c r="Z144" i="2"/>
  <c r="Z472" i="2"/>
  <c r="Z471" i="2" s="1"/>
  <c r="V96" i="2"/>
  <c r="AF161" i="2"/>
  <c r="AF192" i="2" s="1"/>
  <c r="AD136" i="2"/>
  <c r="AG136" i="2" s="1"/>
  <c r="AH734" i="2"/>
  <c r="AG731" i="2"/>
  <c r="U670" i="2"/>
  <c r="AA202" i="2"/>
  <c r="AE216" i="2"/>
  <c r="AG739" i="2"/>
  <c r="W726" i="2"/>
  <c r="W1108" i="2" s="1"/>
  <c r="W1106" i="2" s="1"/>
  <c r="W55" i="2"/>
  <c r="W54" i="2" s="1"/>
  <c r="Z726" i="2"/>
  <c r="Z1108" i="2" s="1"/>
  <c r="Z1106" i="2" s="1"/>
  <c r="AB499" i="2"/>
  <c r="AB495" i="2" s="1"/>
  <c r="AB671" i="2"/>
  <c r="AB670" i="2" s="1"/>
  <c r="AB643" i="2"/>
  <c r="AB642" i="2" s="1"/>
  <c r="AH554" i="2"/>
  <c r="AH553" i="2" s="1"/>
  <c r="AF553" i="2"/>
  <c r="AH369" i="2"/>
  <c r="AH368" i="2" s="1"/>
  <c r="AF368" i="2"/>
  <c r="AF91" i="2"/>
  <c r="AH91" i="2" s="1"/>
  <c r="AH486" i="2"/>
  <c r="AH485" i="2" s="1"/>
  <c r="AF485" i="2"/>
  <c r="AF476" i="2" s="1"/>
  <c r="AF472" i="2" s="1"/>
  <c r="AG85" i="2"/>
  <c r="AH85" i="2" s="1"/>
  <c r="AF733" i="2"/>
  <c r="AH733" i="2" s="1"/>
  <c r="T327" i="2"/>
  <c r="T346" i="2"/>
  <c r="AC331" i="2"/>
  <c r="AF450" i="2"/>
  <c r="AF441" i="2" s="1"/>
  <c r="AH451" i="2"/>
  <c r="AH450" i="2" s="1"/>
  <c r="AH441" i="2" s="1"/>
  <c r="AF359" i="2"/>
  <c r="AF358" i="2" s="1"/>
  <c r="AH360" i="2"/>
  <c r="AH359" i="2" s="1"/>
  <c r="AH358" i="2" s="1"/>
  <c r="AC290" i="2"/>
  <c r="AC306" i="2"/>
  <c r="AC293" i="2"/>
  <c r="V1065" i="2"/>
  <c r="V1070" i="2" s="1"/>
  <c r="V291" i="2"/>
  <c r="V304" i="2"/>
  <c r="T1081" i="2"/>
  <c r="T1086" i="2" s="1"/>
  <c r="AB131" i="2"/>
  <c r="AF131" i="2" s="1"/>
  <c r="P191" i="2"/>
  <c r="P159" i="2"/>
  <c r="V82" i="2"/>
  <c r="AG163" i="2"/>
  <c r="AH163" i="2" s="1"/>
  <c r="AE115" i="2"/>
  <c r="AE135" i="2"/>
  <c r="AE323" i="2"/>
  <c r="AF136" i="2"/>
  <c r="AB17" i="11"/>
  <c r="AE729" i="2"/>
  <c r="AH757" i="2"/>
  <c r="AH756" i="2" s="1"/>
  <c r="AF756" i="2"/>
  <c r="S726" i="2"/>
  <c r="S55" i="2"/>
  <c r="AC55" i="2" s="1"/>
  <c r="Y215" i="2"/>
  <c r="AE585" i="2"/>
  <c r="AG587" i="2"/>
  <c r="S127" i="2"/>
  <c r="AC144" i="2"/>
  <c r="S140" i="2"/>
  <c r="S137" i="2"/>
  <c r="AH646" i="2"/>
  <c r="AH644" i="2" s="1"/>
  <c r="AH671" i="2" s="1"/>
  <c r="AH670" i="2" s="1"/>
  <c r="AF644" i="2"/>
  <c r="AF643" i="2" s="1"/>
  <c r="AF642" i="2" s="1"/>
  <c r="P441" i="2"/>
  <c r="P117" i="2"/>
  <c r="P379" i="2"/>
  <c r="AE313" i="2"/>
  <c r="AG317" i="2"/>
  <c r="AG169" i="2"/>
  <c r="AH169" i="2" s="1"/>
  <c r="AE200" i="2"/>
  <c r="Y552" i="2"/>
  <c r="AH497" i="2"/>
  <c r="AH496" i="2" s="1"/>
  <c r="AF496" i="2"/>
  <c r="AH334" i="2"/>
  <c r="AH333" i="2" s="1"/>
  <c r="AF333" i="2"/>
  <c r="AB697" i="2"/>
  <c r="AH700" i="2"/>
  <c r="AH699" i="2" s="1"/>
  <c r="AH698" i="2" s="1"/>
  <c r="AH697" i="2" s="1"/>
  <c r="AF699" i="2"/>
  <c r="AF698" i="2" s="1"/>
  <c r="AF697" i="2" s="1"/>
  <c r="AB364" i="2"/>
  <c r="AB363" i="2" s="1"/>
  <c r="AB357" i="2" s="1"/>
  <c r="U342" i="2"/>
  <c r="U324" i="2"/>
  <c r="W309" i="2"/>
  <c r="W310" i="2" s="1"/>
  <c r="W304" i="2"/>
  <c r="S303" i="2"/>
  <c r="S291" i="2"/>
  <c r="AB126" i="2"/>
  <c r="AF126" i="2" s="1"/>
  <c r="R144" i="2"/>
  <c r="R472" i="2"/>
  <c r="U189" i="2"/>
  <c r="AG161" i="2"/>
  <c r="AG192" i="2" s="1"/>
  <c r="U277" i="2"/>
  <c r="U280" i="2"/>
  <c r="U281" i="2" s="1"/>
  <c r="AG16" i="2"/>
  <c r="AH314" i="2"/>
  <c r="Y309" i="2"/>
  <c r="Y304" i="2"/>
  <c r="Y1108" i="2"/>
  <c r="Y1106" i="2" s="1"/>
  <c r="T1070" i="2"/>
  <c r="T309" i="2"/>
  <c r="T310" i="2" s="1"/>
  <c r="T304" i="2"/>
  <c r="AD202" i="2"/>
  <c r="T596" i="2"/>
  <c r="AH75" i="2"/>
  <c r="AF197" i="2"/>
  <c r="AF196" i="2"/>
  <c r="AH210" i="2"/>
  <c r="Q1025" i="2"/>
  <c r="AG101" i="2"/>
  <c r="AE98" i="2"/>
  <c r="AE95" i="2"/>
  <c r="U309" i="2"/>
  <c r="U310" i="2" s="1"/>
  <c r="U304" i="2"/>
  <c r="AH143" i="2"/>
  <c r="AF139" i="2"/>
  <c r="AC257" i="2"/>
  <c r="AC251" i="2"/>
  <c r="T11" i="2"/>
  <c r="Q281" i="2"/>
  <c r="Q309" i="2"/>
  <c r="Q310" i="2" s="1"/>
  <c r="Q304" i="2"/>
  <c r="AA93" i="2"/>
  <c r="AE93" i="2" s="1"/>
  <c r="AA82" i="2"/>
  <c r="AE86" i="2"/>
  <c r="W471" i="2"/>
  <c r="X342" i="2"/>
  <c r="X324" i="2"/>
  <c r="AH742" i="2"/>
  <c r="AD203" i="2"/>
  <c r="AG217" i="2"/>
  <c r="AG203" i="2" s="1"/>
  <c r="Y14" i="11"/>
  <c r="AF585" i="2"/>
  <c r="AF160" i="2"/>
  <c r="AF285" i="2"/>
  <c r="AB284" i="2"/>
  <c r="Y112" i="2"/>
  <c r="AC215" i="2"/>
  <c r="S201" i="2"/>
  <c r="AD98" i="2"/>
  <c r="AD95" i="2"/>
  <c r="AD213" i="2"/>
  <c r="AD199" i="2" s="1"/>
  <c r="V199" i="2"/>
  <c r="V212" i="2"/>
  <c r="AA189" i="2"/>
  <c r="AF193" i="2"/>
  <c r="AB347" i="2"/>
  <c r="AF332" i="2"/>
  <c r="AB328" i="2"/>
  <c r="AH206" i="2"/>
  <c r="P291" i="2"/>
  <c r="AC214" i="2"/>
  <c r="S200" i="2"/>
  <c r="P1108" i="2"/>
  <c r="P1106" i="2" s="1"/>
  <c r="W1070" i="2"/>
  <c r="AF97" i="2"/>
  <c r="AH146" i="2"/>
  <c r="AF142" i="2"/>
  <c r="AB199" i="2"/>
  <c r="S252" i="2"/>
  <c r="S276" i="2"/>
  <c r="P551" i="2"/>
  <c r="AB292" i="2"/>
  <c r="Y1025" i="2"/>
  <c r="AE1025" i="2" s="1"/>
  <c r="AG1025" i="2" s="1"/>
  <c r="AE1024" i="2"/>
  <c r="AG1024" i="2" s="1"/>
  <c r="AC213" i="2"/>
  <c r="AC199" i="2" s="1"/>
  <c r="S199" i="2"/>
  <c r="S212" i="2"/>
  <c r="AH737" i="2"/>
  <c r="AC191" i="2"/>
  <c r="AE159" i="2"/>
  <c r="AA1067" i="2"/>
  <c r="AA107" i="2"/>
  <c r="AF1110" i="2"/>
  <c r="AH20" i="2"/>
  <c r="AH1110" i="2" s="1"/>
  <c r="X198" i="2"/>
  <c r="X189" i="2"/>
  <c r="AA14" i="11"/>
  <c r="AF329" i="2"/>
  <c r="AB325" i="2"/>
  <c r="AB344" i="2"/>
  <c r="T54" i="2"/>
  <c r="AH732" i="2"/>
  <c r="AB604" i="2"/>
  <c r="AB596" i="2" s="1"/>
  <c r="X1065" i="2"/>
  <c r="X1070" i="2" s="1"/>
  <c r="X11" i="2"/>
  <c r="AE252" i="2"/>
  <c r="AE276" i="2"/>
  <c r="AH341" i="2"/>
  <c r="AH337" i="2" s="1"/>
  <c r="AF337" i="2"/>
  <c r="T291" i="2"/>
  <c r="T1025" i="2"/>
  <c r="AC1025" i="2" s="1"/>
  <c r="AC1024" i="2"/>
  <c r="T212" i="2"/>
  <c r="T199" i="2"/>
  <c r="AA134" i="2"/>
  <c r="AA125" i="2"/>
  <c r="AD328" i="2"/>
  <c r="AD347" i="2"/>
  <c r="AG332" i="2"/>
  <c r="W93" i="2"/>
  <c r="W82" i="2"/>
  <c r="AH162" i="2"/>
  <c r="P309" i="2"/>
  <c r="P304" i="2"/>
  <c r="AB55" i="2"/>
  <c r="P54" i="2"/>
  <c r="S9" i="11"/>
  <c r="W1098" i="2"/>
  <c r="Z199" i="2"/>
  <c r="Z212" i="2"/>
  <c r="AE213" i="2"/>
  <c r="AF99" i="2"/>
  <c r="AD200" i="2"/>
  <c r="AG214" i="2"/>
  <c r="AF266" i="2"/>
  <c r="AF253" i="2"/>
  <c r="AF231" i="2"/>
  <c r="AH232" i="2"/>
  <c r="Z33" i="1"/>
  <c r="Y1081" i="2"/>
  <c r="AC98" i="2"/>
  <c r="AC95" i="2"/>
  <c r="R350" i="2"/>
  <c r="R351" i="2" s="1"/>
  <c r="R343" i="2"/>
  <c r="AD604" i="2"/>
  <c r="AD596" i="2" s="1"/>
  <c r="AD551" i="2" s="1"/>
  <c r="AH24" i="2"/>
  <c r="AH64" i="2" s="1"/>
  <c r="AH68" i="2" s="1"/>
  <c r="AF64" i="2"/>
  <c r="AF68" i="2" s="1"/>
  <c r="N9" i="11"/>
  <c r="R1098" i="2"/>
  <c r="W140" i="2"/>
  <c r="W137" i="2"/>
  <c r="W127" i="2"/>
  <c r="X111" i="2"/>
  <c r="X112" i="2" s="1"/>
  <c r="X108" i="2"/>
  <c r="AF1102" i="2"/>
  <c r="AH19" i="2"/>
  <c r="AH1102" i="2" s="1"/>
  <c r="AG257" i="2"/>
  <c r="AG251" i="2"/>
  <c r="AG205" i="2"/>
  <c r="AE191" i="2"/>
  <c r="U11" i="2"/>
  <c r="U1081" i="2"/>
  <c r="U1086" i="2" s="1"/>
  <c r="W1067" i="2"/>
  <c r="W107" i="2"/>
  <c r="W96" i="2"/>
  <c r="AA350" i="2"/>
  <c r="AA351" i="2" s="1"/>
  <c r="AA343" i="2"/>
  <c r="AD201" i="2"/>
  <c r="AH211" i="2"/>
  <c r="AF727" i="2"/>
  <c r="AH301" i="2"/>
  <c r="AH300" i="2" s="1"/>
  <c r="AF300" i="2"/>
  <c r="AE303" i="2"/>
  <c r="R17" i="2"/>
  <c r="W17" i="2"/>
  <c r="AC347" i="2"/>
  <c r="AC328" i="2"/>
  <c r="AF611" i="2"/>
  <c r="AB276" i="2"/>
  <c r="AB252" i="2"/>
  <c r="X291" i="2"/>
  <c r="S552" i="2"/>
  <c r="X54" i="2"/>
  <c r="AF16" i="2"/>
  <c r="Q33" i="1"/>
  <c r="Z14" i="11"/>
  <c r="Q1081" i="2"/>
  <c r="AD144" i="2"/>
  <c r="X14" i="11"/>
  <c r="P189" i="2"/>
  <c r="P198" i="2"/>
  <c r="AD252" i="2"/>
  <c r="AD276" i="2"/>
  <c r="AC217" i="2"/>
  <c r="AC203" i="2" s="1"/>
  <c r="S203" i="2"/>
  <c r="T342" i="2"/>
  <c r="T324" i="2"/>
  <c r="AC17" i="11"/>
  <c r="AF194" i="2"/>
  <c r="P342" i="2"/>
  <c r="P324" i="2"/>
  <c r="AC216" i="2"/>
  <c r="S202" i="2"/>
  <c r="U151" i="2" l="1"/>
  <c r="U155" i="2" s="1"/>
  <c r="U156" i="2" s="1"/>
  <c r="AH83" i="2"/>
  <c r="W92" i="20"/>
  <c r="W146" i="20" s="1"/>
  <c r="W147" i="20"/>
  <c r="X101" i="20"/>
  <c r="X93" i="20"/>
  <c r="AC87" i="11"/>
  <c r="AG139" i="2"/>
  <c r="AA1081" i="2"/>
  <c r="AA1086" i="2" s="1"/>
  <c r="AA11" i="2"/>
  <c r="AA17" i="2" s="1"/>
  <c r="AH116" i="2"/>
  <c r="AH139" i="2" s="1"/>
  <c r="AA96" i="2"/>
  <c r="AA1065" i="2"/>
  <c r="AA1070" i="2" s="1"/>
  <c r="AD86" i="2"/>
  <c r="AD82" i="2" s="1"/>
  <c r="V1067" i="2"/>
  <c r="V134" i="2"/>
  <c r="T1067" i="2"/>
  <c r="T1068" i="2" s="1"/>
  <c r="T107" i="2"/>
  <c r="T111" i="2" s="1"/>
  <c r="T112" i="2" s="1"/>
  <c r="O91" i="12"/>
  <c r="P66" i="12"/>
  <c r="P59" i="12" s="1"/>
  <c r="AH196" i="2"/>
  <c r="AF495" i="2"/>
  <c r="AF471" i="2" s="1"/>
  <c r="S356" i="2"/>
  <c r="U152" i="2"/>
  <c r="T155" i="2"/>
  <c r="T156" i="2" s="1"/>
  <c r="AF191" i="2"/>
  <c r="AF326" i="2"/>
  <c r="V11" i="2"/>
  <c r="AD115" i="2"/>
  <c r="AG117" i="2"/>
  <c r="AG115" i="2" s="1"/>
  <c r="AC86" i="2"/>
  <c r="AC82" i="2" s="1"/>
  <c r="U93" i="2"/>
  <c r="U82" i="2"/>
  <c r="S96" i="2"/>
  <c r="S107" i="2"/>
  <c r="S111" i="2" s="1"/>
  <c r="AH495" i="2"/>
  <c r="AC1065" i="2"/>
  <c r="AC1070" i="2" s="1"/>
  <c r="S82" i="2"/>
  <c r="S93" i="2"/>
  <c r="AG284" i="2"/>
  <c r="AH142" i="2"/>
  <c r="Z343" i="2"/>
  <c r="AH84" i="2"/>
  <c r="AH129" i="2"/>
  <c r="AH130" i="2" s="1"/>
  <c r="AF130" i="2"/>
  <c r="AF88" i="2"/>
  <c r="AB89" i="2"/>
  <c r="AH1082" i="2"/>
  <c r="Z1098" i="2"/>
  <c r="Z1107" i="2" s="1"/>
  <c r="V9" i="11"/>
  <c r="V15" i="11" s="1"/>
  <c r="R1067" i="2"/>
  <c r="R1074" i="2" s="1"/>
  <c r="R1078" i="2" s="1"/>
  <c r="AH197" i="2"/>
  <c r="AG290" i="2"/>
  <c r="AF579" i="2"/>
  <c r="AH295" i="2"/>
  <c r="AH306" i="2" s="1"/>
  <c r="AG293" i="2"/>
  <c r="W350" i="2"/>
  <c r="W351" i="2" s="1"/>
  <c r="AH131" i="2"/>
  <c r="R93" i="2"/>
  <c r="R82" i="2"/>
  <c r="R108" i="2"/>
  <c r="R111" i="2"/>
  <c r="R112" i="2" s="1"/>
  <c r="R96" i="2"/>
  <c r="AH330" i="2"/>
  <c r="AH326" i="2" s="1"/>
  <c r="AG326" i="2"/>
  <c r="T125" i="2"/>
  <c r="AG345" i="2"/>
  <c r="V138" i="2"/>
  <c r="X125" i="2"/>
  <c r="AB389" i="2"/>
  <c r="X14" i="2"/>
  <c r="T12" i="11" s="1"/>
  <c r="R190" i="2"/>
  <c r="AD18" i="11"/>
  <c r="T138" i="2"/>
  <c r="AH613" i="2"/>
  <c r="AH611" i="2" s="1"/>
  <c r="Z1078" i="2"/>
  <c r="AH126" i="2"/>
  <c r="AH440" i="2"/>
  <c r="AH102" i="2"/>
  <c r="AH99" i="2" s="1"/>
  <c r="S343" i="2"/>
  <c r="V343" i="2"/>
  <c r="AF396" i="2"/>
  <c r="AF390" i="2" s="1"/>
  <c r="AF389" i="2" s="1"/>
  <c r="AF561" i="2"/>
  <c r="AB551" i="2"/>
  <c r="AF167" i="2"/>
  <c r="AH167" i="2" s="1"/>
  <c r="AB440" i="2"/>
  <c r="AF440" i="2"/>
  <c r="Q1098" i="2"/>
  <c r="Q1107" i="2" s="1"/>
  <c r="M9" i="11"/>
  <c r="M15" i="11" s="1"/>
  <c r="Q93" i="2"/>
  <c r="Q82" i="2"/>
  <c r="Q96" i="2"/>
  <c r="Q1065" i="2"/>
  <c r="Q1075" i="2" s="1"/>
  <c r="Q108" i="2"/>
  <c r="Q112" i="2"/>
  <c r="Y31" i="18"/>
  <c r="AD269" i="18"/>
  <c r="AD267" i="18" s="1"/>
  <c r="AC269" i="18"/>
  <c r="Y267" i="18"/>
  <c r="Q220" i="18"/>
  <c r="Q187" i="18"/>
  <c r="N221" i="18"/>
  <c r="N224" i="18"/>
  <c r="N225" i="18" s="1"/>
  <c r="Y187" i="18"/>
  <c r="AE726" i="18"/>
  <c r="AE725" i="18" s="1"/>
  <c r="AD725" i="18"/>
  <c r="V131" i="18"/>
  <c r="AB131" i="18" s="1"/>
  <c r="AD131" i="18" s="1"/>
  <c r="AB124" i="18"/>
  <c r="V122" i="18"/>
  <c r="AB134" i="18"/>
  <c r="AB137" i="18"/>
  <c r="V148" i="18"/>
  <c r="V135" i="18"/>
  <c r="AC127" i="18"/>
  <c r="AE126" i="18"/>
  <c r="AE127" i="18" s="1"/>
  <c r="AE119" i="18"/>
  <c r="AD117" i="18"/>
  <c r="Y117" i="18"/>
  <c r="AB31" i="18"/>
  <c r="AD31" i="18" s="1"/>
  <c r="AC31" i="18"/>
  <c r="AE118" i="18"/>
  <c r="AE117" i="18" s="1"/>
  <c r="AC117" i="18"/>
  <c r="S9" i="18"/>
  <c r="S18" i="18"/>
  <c r="S22" i="18"/>
  <c r="S11" i="18"/>
  <c r="V104" i="18"/>
  <c r="V93" i="18"/>
  <c r="S108" i="18"/>
  <c r="S109" i="18" s="1"/>
  <c r="S105" i="18"/>
  <c r="AD97" i="18"/>
  <c r="AB94" i="18"/>
  <c r="AB92" i="18"/>
  <c r="Y79" i="18"/>
  <c r="AC95" i="18"/>
  <c r="AC92" i="18"/>
  <c r="AC104" i="18" s="1"/>
  <c r="AE98" i="18"/>
  <c r="AE95" i="18" s="1"/>
  <c r="Y8" i="18"/>
  <c r="Y13" i="18" s="1"/>
  <c r="AE339" i="18"/>
  <c r="Q13" i="18"/>
  <c r="Z8" i="18"/>
  <c r="AE85" i="18"/>
  <c r="AE86" i="18" s="1"/>
  <c r="AC86" i="18"/>
  <c r="AE76" i="18"/>
  <c r="AE75" i="18" s="1"/>
  <c r="AC75" i="18"/>
  <c r="AC131" i="18"/>
  <c r="W27" i="18"/>
  <c r="W28" i="18" s="1"/>
  <c r="W29" i="18" s="1"/>
  <c r="O27" i="18"/>
  <c r="O28" i="18" s="1"/>
  <c r="O29" i="18" s="1"/>
  <c r="X27" i="18"/>
  <c r="X28" i="18" s="1"/>
  <c r="X29" i="18" s="1"/>
  <c r="T26" i="18"/>
  <c r="T22" i="18"/>
  <c r="AE90" i="18"/>
  <c r="Q17" i="2"/>
  <c r="AD17" i="11"/>
  <c r="AF55" i="2"/>
  <c r="AB1024" i="2"/>
  <c r="AF1024" i="2" s="1"/>
  <c r="AH1024" i="2" s="1"/>
  <c r="AB1025" i="2"/>
  <c r="AF1025" i="2" s="1"/>
  <c r="AH1025" i="2" s="1"/>
  <c r="AF286" i="2"/>
  <c r="AF284" i="2" s="1"/>
  <c r="AB293" i="2"/>
  <c r="AB305" i="2"/>
  <c r="AB290" i="2"/>
  <c r="AB303" i="2" s="1"/>
  <c r="AB309" i="2" s="1"/>
  <c r="AB310" i="2" s="1"/>
  <c r="AF294" i="2"/>
  <c r="AG209" i="2"/>
  <c r="AG195" i="2" s="1"/>
  <c r="AE195" i="2"/>
  <c r="AG208" i="2"/>
  <c r="AH208" i="2" s="1"/>
  <c r="AH194" i="2" s="1"/>
  <c r="AE194" i="2"/>
  <c r="AC204" i="2"/>
  <c r="AF173" i="2"/>
  <c r="AA137" i="2"/>
  <c r="AA14" i="2" s="1"/>
  <c r="AA140" i="2"/>
  <c r="X82" i="2"/>
  <c r="X93" i="2"/>
  <c r="AD93" i="2" s="1"/>
  <c r="AG93" i="2" s="1"/>
  <c r="X303" i="2"/>
  <c r="X1067" i="2"/>
  <c r="X1074" i="2" s="1"/>
  <c r="X1078" i="2" s="1"/>
  <c r="Y1065" i="2"/>
  <c r="Y291" i="2"/>
  <c r="X1081" i="2"/>
  <c r="AC728" i="2"/>
  <c r="AC726" i="2" s="1"/>
  <c r="AC1108" i="2" s="1"/>
  <c r="AC1106" i="2" s="1"/>
  <c r="U726" i="2"/>
  <c r="U1108" i="2" s="1"/>
  <c r="U1106" i="2" s="1"/>
  <c r="AH171" i="2"/>
  <c r="AG142" i="2"/>
  <c r="AH1109" i="2"/>
  <c r="AH41" i="2"/>
  <c r="AF745" i="2"/>
  <c r="AB741" i="2"/>
  <c r="AE605" i="2"/>
  <c r="AG607" i="2"/>
  <c r="AG629" i="2"/>
  <c r="AH631" i="2"/>
  <c r="AH629" i="2" s="1"/>
  <c r="AE617" i="2"/>
  <c r="AG619" i="2"/>
  <c r="R726" i="2"/>
  <c r="AG207" i="2"/>
  <c r="AH207" i="2" s="1"/>
  <c r="AH193" i="2" s="1"/>
  <c r="AE193" i="2"/>
  <c r="AE573" i="2"/>
  <c r="AE560" i="2" s="1"/>
  <c r="AE552" i="2" s="1"/>
  <c r="AG575" i="2"/>
  <c r="AF209" i="2"/>
  <c r="AB195" i="2"/>
  <c r="S1081" i="2"/>
  <c r="S11" i="2"/>
  <c r="AC11" i="2" s="1"/>
  <c r="AC1098" i="2" s="1"/>
  <c r="AD731" i="2"/>
  <c r="AF569" i="2"/>
  <c r="AF739" i="2"/>
  <c r="AB736" i="2"/>
  <c r="AB729" i="2"/>
  <c r="Q212" i="2"/>
  <c r="AH174" i="2"/>
  <c r="AF655" i="2"/>
  <c r="Y11" i="2"/>
  <c r="AH740" i="2"/>
  <c r="U551" i="2"/>
  <c r="AH1066" i="2"/>
  <c r="AG12" i="2"/>
  <c r="Z551" i="2"/>
  <c r="AF735" i="2"/>
  <c r="AF731" i="2" s="1"/>
  <c r="AF317" i="2"/>
  <c r="AF313" i="2" s="1"/>
  <c r="AD135" i="2"/>
  <c r="AG135" i="2" s="1"/>
  <c r="AH520" i="2"/>
  <c r="AD48" i="11"/>
  <c r="AD49" i="11" s="1"/>
  <c r="AD45" i="11"/>
  <c r="AE534" i="18"/>
  <c r="AD54" i="2"/>
  <c r="AG54" i="2" s="1"/>
  <c r="AC534" i="18"/>
  <c r="AD327" i="18"/>
  <c r="AD315" i="18"/>
  <c r="AA304" i="18"/>
  <c r="AA305" i="18" s="1"/>
  <c r="AA296" i="18"/>
  <c r="AD8" i="18"/>
  <c r="AD13" i="18" s="1"/>
  <c r="AB13" i="18"/>
  <c r="AD137" i="18"/>
  <c r="AD134" i="18"/>
  <c r="Y148" i="18"/>
  <c r="Y135" i="18"/>
  <c r="AE454" i="18"/>
  <c r="Z304" i="18"/>
  <c r="Z305" i="18" s="1"/>
  <c r="Z296" i="18"/>
  <c r="M152" i="18"/>
  <c r="M149" i="18"/>
  <c r="Z148" i="18"/>
  <c r="Z135" i="18"/>
  <c r="AE136" i="18"/>
  <c r="AE112" i="18"/>
  <c r="AE297" i="18"/>
  <c r="AE275" i="18"/>
  <c r="AE273" i="18"/>
  <c r="AD295" i="18"/>
  <c r="AD274" i="18"/>
  <c r="AB328" i="18"/>
  <c r="AB333" i="18"/>
  <c r="AB334" i="18" s="1"/>
  <c r="X138" i="2"/>
  <c r="X151" i="2"/>
  <c r="Z209" i="18"/>
  <c r="P195" i="18"/>
  <c r="P186" i="18"/>
  <c r="AH136" i="2"/>
  <c r="Y304" i="18"/>
  <c r="Y305" i="18" s="1"/>
  <c r="Y296" i="18"/>
  <c r="AE80" i="18"/>
  <c r="AE79" i="18" s="1"/>
  <c r="AC79" i="18"/>
  <c r="P977" i="18"/>
  <c r="P338" i="18"/>
  <c r="P70" i="18"/>
  <c r="Q7" i="18"/>
  <c r="AE123" i="18"/>
  <c r="Q17" i="18"/>
  <c r="Q11" i="18"/>
  <c r="Q9" i="18"/>
  <c r="AA148" i="18"/>
  <c r="AA135" i="18"/>
  <c r="AE141" i="18"/>
  <c r="AC134" i="18"/>
  <c r="AC137" i="18"/>
  <c r="U17" i="18"/>
  <c r="U11" i="18"/>
  <c r="AA10" i="18"/>
  <c r="AA11" i="18" s="1"/>
  <c r="U9" i="18"/>
  <c r="Q125" i="2"/>
  <c r="S28" i="18"/>
  <c r="Z200" i="18"/>
  <c r="AC214" i="18"/>
  <c r="AE299" i="18"/>
  <c r="AE277" i="18"/>
  <c r="AE300" i="18"/>
  <c r="AE278" i="18"/>
  <c r="AD61" i="11"/>
  <c r="AD64" i="11"/>
  <c r="AD65" i="11" s="1"/>
  <c r="P534" i="18"/>
  <c r="AE298" i="18"/>
  <c r="AE276" i="18"/>
  <c r="AE693" i="18"/>
  <c r="AC295" i="18"/>
  <c r="AC274" i="18"/>
  <c r="Z333" i="18"/>
  <c r="Z334" i="18" s="1"/>
  <c r="Z328" i="18"/>
  <c r="AE314" i="18"/>
  <c r="AE316" i="18"/>
  <c r="AE329" i="18"/>
  <c r="AE257" i="18"/>
  <c r="AE258" i="18" s="1"/>
  <c r="AE254" i="18"/>
  <c r="AC372" i="18"/>
  <c r="S1097" i="2"/>
  <c r="S1064" i="2"/>
  <c r="O8" i="11"/>
  <c r="S1038" i="2"/>
  <c r="S978" i="2"/>
  <c r="S355" i="2"/>
  <c r="S73" i="2"/>
  <c r="T10" i="2"/>
  <c r="K4" i="20"/>
  <c r="Y328" i="18"/>
  <c r="Y333" i="18"/>
  <c r="Y334" i="18" s="1"/>
  <c r="AE372" i="18"/>
  <c r="AE301" i="18"/>
  <c r="AE279" i="18"/>
  <c r="AE188" i="18"/>
  <c r="AC124" i="18"/>
  <c r="M17" i="18"/>
  <c r="Y10" i="18"/>
  <c r="M11" i="18"/>
  <c r="M9" i="18"/>
  <c r="AD213" i="18"/>
  <c r="AB199" i="18"/>
  <c r="AC108" i="18"/>
  <c r="AC109" i="18" s="1"/>
  <c r="AC105" i="18"/>
  <c r="Y138" i="2"/>
  <c r="Y151" i="2"/>
  <c r="Z196" i="18"/>
  <c r="AC210" i="18"/>
  <c r="AC327" i="18"/>
  <c r="AC315" i="18"/>
  <c r="AD55" i="2"/>
  <c r="AG55" i="2" s="1"/>
  <c r="AE330" i="18"/>
  <c r="AE317" i="18"/>
  <c r="AD197" i="18"/>
  <c r="AE211" i="18"/>
  <c r="AE197" i="18" s="1"/>
  <c r="AD80" i="11"/>
  <c r="AD81" i="11" s="1"/>
  <c r="AD77" i="11"/>
  <c r="Q152" i="18"/>
  <c r="Q153" i="18" s="1"/>
  <c r="Q149" i="18"/>
  <c r="V186" i="18"/>
  <c r="AB209" i="18"/>
  <c r="V195" i="18"/>
  <c r="Q138" i="2"/>
  <c r="Q151" i="2"/>
  <c r="V534" i="18"/>
  <c r="U152" i="18"/>
  <c r="U153" i="18" s="1"/>
  <c r="U149" i="18"/>
  <c r="AB304" i="18"/>
  <c r="AB305" i="18" s="1"/>
  <c r="AB296" i="18"/>
  <c r="Z198" i="18"/>
  <c r="AC212" i="18"/>
  <c r="Y134" i="2"/>
  <c r="AC454" i="18"/>
  <c r="AB1014" i="2"/>
  <c r="AB1016" i="2" s="1"/>
  <c r="AB356" i="2"/>
  <c r="AF213" i="2"/>
  <c r="AF199" i="2" s="1"/>
  <c r="R140" i="2"/>
  <c r="AB144" i="2"/>
  <c r="R127" i="2"/>
  <c r="R137" i="2"/>
  <c r="S304" i="2"/>
  <c r="S309" i="2"/>
  <c r="U350" i="2"/>
  <c r="U351" i="2" s="1"/>
  <c r="U343" i="2"/>
  <c r="P76" i="2"/>
  <c r="P373" i="2"/>
  <c r="AC127" i="2"/>
  <c r="AC125" i="2" s="1"/>
  <c r="S134" i="2"/>
  <c r="AC134" i="2" s="1"/>
  <c r="S125" i="2"/>
  <c r="V111" i="2"/>
  <c r="V112" i="2" s="1"/>
  <c r="V108" i="2"/>
  <c r="AF520" i="2"/>
  <c r="AF671" i="2"/>
  <c r="AF670" i="2" s="1"/>
  <c r="AG736" i="2"/>
  <c r="U1068" i="2"/>
  <c r="U1074" i="2"/>
  <c r="AF364" i="2"/>
  <c r="AF363" i="2" s="1"/>
  <c r="AF357" i="2" s="1"/>
  <c r="AD327" i="2"/>
  <c r="AG331" i="2"/>
  <c r="AD346" i="2"/>
  <c r="W198" i="2"/>
  <c r="W189" i="2"/>
  <c r="W1083" i="2" s="1"/>
  <c r="P127" i="2"/>
  <c r="AB117" i="2"/>
  <c r="P140" i="2"/>
  <c r="P115" i="2"/>
  <c r="P138" i="2" s="1"/>
  <c r="S151" i="2"/>
  <c r="S138" i="2"/>
  <c r="S54" i="2"/>
  <c r="AC54" i="2" s="1"/>
  <c r="AC291" i="2"/>
  <c r="AC303" i="2"/>
  <c r="AH161" i="2"/>
  <c r="AH192" i="2" s="1"/>
  <c r="Z137" i="2"/>
  <c r="AE144" i="2"/>
  <c r="AG144" i="2" s="1"/>
  <c r="Z140" i="2"/>
  <c r="Z127" i="2"/>
  <c r="AA304" i="2"/>
  <c r="AA309" i="2"/>
  <c r="AA310" i="2" s="1"/>
  <c r="AH643" i="2"/>
  <c r="AH642" i="2" s="1"/>
  <c r="AF145" i="2"/>
  <c r="AB141" i="2"/>
  <c r="AH364" i="2"/>
  <c r="AH363" i="2" s="1"/>
  <c r="AH357" i="2" s="1"/>
  <c r="S471" i="2"/>
  <c r="U223" i="2"/>
  <c r="U1083" i="2"/>
  <c r="U1090" i="2" s="1"/>
  <c r="U1094" i="2" s="1"/>
  <c r="AG313" i="2"/>
  <c r="P440" i="2"/>
  <c r="S1108" i="2"/>
  <c r="S1106" i="2" s="1"/>
  <c r="AE324" i="2"/>
  <c r="AE342" i="2"/>
  <c r="AC323" i="2"/>
  <c r="AC327" i="2"/>
  <c r="AC346" i="2"/>
  <c r="W9" i="11"/>
  <c r="W15" i="11" s="1"/>
  <c r="AA1098" i="2"/>
  <c r="AA1107" i="2" s="1"/>
  <c r="AH396" i="2"/>
  <c r="AH390" i="2" s="1"/>
  <c r="AH389" i="2" s="1"/>
  <c r="AG141" i="2"/>
  <c r="AH118" i="2"/>
  <c r="P101" i="2"/>
  <c r="P414" i="2"/>
  <c r="AG741" i="2"/>
  <c r="R471" i="2"/>
  <c r="AC140" i="2"/>
  <c r="AC137" i="2"/>
  <c r="AE215" i="2"/>
  <c r="Y212" i="2"/>
  <c r="AE212" i="2" s="1"/>
  <c r="Y201" i="2"/>
  <c r="V1068" i="2"/>
  <c r="V1074" i="2"/>
  <c r="AH246" i="2"/>
  <c r="AH241" i="2" s="1"/>
  <c r="AF241" i="2"/>
  <c r="P151" i="2"/>
  <c r="U108" i="2"/>
  <c r="U111" i="2"/>
  <c r="U112" i="2" s="1"/>
  <c r="L10" i="11"/>
  <c r="X10" i="11" s="1"/>
  <c r="AB10" i="11" s="1"/>
  <c r="AD10" i="11" s="1"/>
  <c r="AB12" i="2"/>
  <c r="AF12" i="2" s="1"/>
  <c r="AB346" i="2"/>
  <c r="AB327" i="2"/>
  <c r="AF331" i="2"/>
  <c r="AF323" i="2" s="1"/>
  <c r="AB471" i="2"/>
  <c r="Y551" i="2"/>
  <c r="P343" i="2"/>
  <c r="P350" i="2"/>
  <c r="S551" i="2"/>
  <c r="AB277" i="2"/>
  <c r="AB280" i="2"/>
  <c r="AB281" i="2" s="1"/>
  <c r="W134" i="2"/>
  <c r="W125" i="2"/>
  <c r="AC107" i="2"/>
  <c r="AC96" i="2"/>
  <c r="AG213" i="2"/>
  <c r="AG199" i="2" s="1"/>
  <c r="AE199" i="2"/>
  <c r="W1107" i="2"/>
  <c r="AB54" i="2"/>
  <c r="AE280" i="2"/>
  <c r="AE281" i="2" s="1"/>
  <c r="AE277" i="2"/>
  <c r="AF325" i="2"/>
  <c r="AF344" i="2"/>
  <c r="AH329" i="2"/>
  <c r="R227" i="2"/>
  <c r="R228" i="2" s="1"/>
  <c r="R224" i="2"/>
  <c r="AH97" i="2"/>
  <c r="AC201" i="2"/>
  <c r="AF215" i="2"/>
  <c r="AF217" i="2"/>
  <c r="P9" i="11"/>
  <c r="T1098" i="2"/>
  <c r="T17" i="2"/>
  <c r="R1075" i="2"/>
  <c r="AG98" i="2"/>
  <c r="AG95" i="2"/>
  <c r="P223" i="2"/>
  <c r="P190" i="2"/>
  <c r="P1083" i="2"/>
  <c r="AB14" i="11"/>
  <c r="AD324" i="2"/>
  <c r="AD342" i="2"/>
  <c r="AH727" i="2"/>
  <c r="W151" i="2"/>
  <c r="W138" i="2"/>
  <c r="N15" i="11"/>
  <c r="V152" i="2"/>
  <c r="V155" i="2"/>
  <c r="V156" i="2" s="1"/>
  <c r="AF257" i="2"/>
  <c r="AH266" i="2"/>
  <c r="AF251" i="2"/>
  <c r="Z198" i="2"/>
  <c r="Z189" i="2"/>
  <c r="S15" i="11"/>
  <c r="Q1078" i="2"/>
  <c r="AB342" i="2"/>
  <c r="AB324" i="2"/>
  <c r="AC14" i="11"/>
  <c r="AA1074" i="2"/>
  <c r="AE1067" i="2"/>
  <c r="S1074" i="2"/>
  <c r="S1068" i="2"/>
  <c r="AH285" i="2"/>
  <c r="X343" i="2"/>
  <c r="X350" i="2"/>
  <c r="X351" i="2" s="1"/>
  <c r="AD280" i="2"/>
  <c r="AD281" i="2" s="1"/>
  <c r="AD277" i="2"/>
  <c r="AD140" i="2"/>
  <c r="AD137" i="2"/>
  <c r="Q1086" i="2"/>
  <c r="AE304" i="2"/>
  <c r="AE309" i="2"/>
  <c r="AE310" i="2" s="1"/>
  <c r="W111" i="2"/>
  <c r="W112" i="2" s="1"/>
  <c r="W108" i="2"/>
  <c r="AG276" i="2"/>
  <c r="AG252" i="2"/>
  <c r="AE1081" i="2"/>
  <c r="Y1086" i="2"/>
  <c r="AH231" i="2"/>
  <c r="AH253" i="2"/>
  <c r="P310" i="2"/>
  <c r="T198" i="2"/>
  <c r="T189" i="2"/>
  <c r="X1098" i="2"/>
  <c r="T9" i="11"/>
  <c r="X17" i="2"/>
  <c r="AC212" i="2"/>
  <c r="S198" i="2"/>
  <c r="S189" i="2"/>
  <c r="AD1065" i="2"/>
  <c r="AC200" i="2"/>
  <c r="AF214" i="2"/>
  <c r="AF347" i="2"/>
  <c r="AH332" i="2"/>
  <c r="AA190" i="2"/>
  <c r="AA223" i="2"/>
  <c r="AD107" i="2"/>
  <c r="AD96" i="2"/>
  <c r="AC276" i="2"/>
  <c r="AC252" i="2"/>
  <c r="AE96" i="2"/>
  <c r="AE107" i="2"/>
  <c r="T551" i="2"/>
  <c r="Y310" i="2"/>
  <c r="AC202" i="2"/>
  <c r="AF216" i="2"/>
  <c r="T343" i="2"/>
  <c r="T350" i="2"/>
  <c r="T351" i="2" s="1"/>
  <c r="AH16" i="2"/>
  <c r="W1074" i="2"/>
  <c r="W1068" i="2"/>
  <c r="U1098" i="2"/>
  <c r="Q9" i="11"/>
  <c r="U17" i="2"/>
  <c r="AG347" i="2"/>
  <c r="AG328" i="2"/>
  <c r="AH205" i="2"/>
  <c r="AD127" i="2"/>
  <c r="X223" i="2"/>
  <c r="X190" i="2"/>
  <c r="X1083" i="2"/>
  <c r="AA111" i="2"/>
  <c r="AA112" i="2" s="1"/>
  <c r="AA108" i="2"/>
  <c r="AD11" i="2"/>
  <c r="S280" i="2"/>
  <c r="S277" i="2"/>
  <c r="V198" i="2"/>
  <c r="AD212" i="2"/>
  <c r="V189" i="2"/>
  <c r="AE82" i="2"/>
  <c r="X92" i="20" l="1"/>
  <c r="X146" i="20" s="1"/>
  <c r="X147" i="20"/>
  <c r="AA1068" i="2"/>
  <c r="AE1065" i="2"/>
  <c r="AE1070" i="2" s="1"/>
  <c r="AG86" i="2"/>
  <c r="AG82" i="2" s="1"/>
  <c r="T1074" i="2"/>
  <c r="T1078" i="2" s="1"/>
  <c r="AC1067" i="2"/>
  <c r="AC1068" i="2" s="1"/>
  <c r="AD134" i="2"/>
  <c r="T108" i="2"/>
  <c r="P91" i="12"/>
  <c r="Q66" i="12"/>
  <c r="Q59" i="12" s="1"/>
  <c r="AG291" i="2"/>
  <c r="S108" i="2"/>
  <c r="V17" i="2"/>
  <c r="V1098" i="2"/>
  <c r="V1107" i="2" s="1"/>
  <c r="R9" i="11"/>
  <c r="R15" i="11" s="1"/>
  <c r="AC93" i="2"/>
  <c r="T1075" i="2"/>
  <c r="AH345" i="2"/>
  <c r="AH88" i="2"/>
  <c r="AH89" i="2" s="1"/>
  <c r="AF89" i="2"/>
  <c r="AG303" i="2"/>
  <c r="AG309" i="2" s="1"/>
  <c r="AG310" i="2" s="1"/>
  <c r="R1068" i="2"/>
  <c r="X13" i="2"/>
  <c r="X1101" i="2" s="1"/>
  <c r="X1099" i="2" s="1"/>
  <c r="X1104" i="2" s="1"/>
  <c r="X15" i="2"/>
  <c r="AB304" i="2"/>
  <c r="X21" i="2"/>
  <c r="X25" i="2" s="1"/>
  <c r="AF159" i="2"/>
  <c r="AD1067" i="2"/>
  <c r="AD1068" i="2" s="1"/>
  <c r="X1075" i="2"/>
  <c r="AG193" i="2"/>
  <c r="X1068" i="2"/>
  <c r="AC1107" i="2"/>
  <c r="AF328" i="2"/>
  <c r="U1091" i="2"/>
  <c r="U1084" i="2"/>
  <c r="AG194" i="2"/>
  <c r="Q1070" i="2"/>
  <c r="Q1068" i="2"/>
  <c r="AE269" i="18"/>
  <c r="AE267" i="18" s="1"/>
  <c r="AC267" i="18"/>
  <c r="Q224" i="18"/>
  <c r="Q225" i="18" s="1"/>
  <c r="Q221" i="18"/>
  <c r="AE131" i="18"/>
  <c r="V152" i="18"/>
  <c r="V153" i="18" s="1"/>
  <c r="V149" i="18"/>
  <c r="AB148" i="18"/>
  <c r="AB135" i="18"/>
  <c r="AD124" i="18"/>
  <c r="AD122" i="18" s="1"/>
  <c r="AB122" i="18"/>
  <c r="AE31" i="18"/>
  <c r="AA9" i="18"/>
  <c r="AB104" i="18"/>
  <c r="AB93" i="18"/>
  <c r="AE97" i="18"/>
  <c r="AE94" i="18" s="1"/>
  <c r="AD92" i="18"/>
  <c r="AD94" i="18"/>
  <c r="AE92" i="18"/>
  <c r="V105" i="18"/>
  <c r="V108" i="18"/>
  <c r="V109" i="18" s="1"/>
  <c r="AC93" i="18"/>
  <c r="Z13" i="18"/>
  <c r="AC8" i="18"/>
  <c r="T27" i="18"/>
  <c r="AH55" i="2"/>
  <c r="AF736" i="2"/>
  <c r="AH739" i="2"/>
  <c r="AH736" i="2" s="1"/>
  <c r="S1086" i="2"/>
  <c r="AC1081" i="2"/>
  <c r="AC1086" i="2" s="1"/>
  <c r="AG617" i="2"/>
  <c r="AH619" i="2"/>
  <c r="AH617" i="2" s="1"/>
  <c r="AH12" i="2"/>
  <c r="AD125" i="2"/>
  <c r="AD726" i="2"/>
  <c r="AD1108" i="2" s="1"/>
  <c r="AD1106" i="2" s="1"/>
  <c r="AG728" i="2"/>
  <c r="U14" i="2"/>
  <c r="U190" i="2"/>
  <c r="AG729" i="2"/>
  <c r="AE726" i="2"/>
  <c r="AE1108" i="2" s="1"/>
  <c r="AE1106" i="2" s="1"/>
  <c r="AG585" i="2"/>
  <c r="AH587" i="2"/>
  <c r="AH585" i="2" s="1"/>
  <c r="AE202" i="2"/>
  <c r="AG216" i="2"/>
  <c r="AG202" i="2" s="1"/>
  <c r="AD159" i="2"/>
  <c r="AG160" i="2"/>
  <c r="AF623" i="2"/>
  <c r="AF604" i="2" s="1"/>
  <c r="AF596" i="2" s="1"/>
  <c r="AH625" i="2"/>
  <c r="AH623" i="2" s="1"/>
  <c r="AD303" i="2"/>
  <c r="AD291" i="2"/>
  <c r="AH730" i="2"/>
  <c r="AG200" i="2"/>
  <c r="AB520" i="2"/>
  <c r="AF135" i="2"/>
  <c r="AH135" i="2" s="1"/>
  <c r="AH476" i="2"/>
  <c r="AH472" i="2" s="1"/>
  <c r="AH471" i="2" s="1"/>
  <c r="AA13" i="2"/>
  <c r="AA1101" i="2" s="1"/>
  <c r="AA1099" i="2" s="1"/>
  <c r="AA1104" i="2" s="1"/>
  <c r="W12" i="11"/>
  <c r="W11" i="11" s="1"/>
  <c r="AA15" i="2"/>
  <c r="AA21" i="2"/>
  <c r="AA25" i="2" s="1"/>
  <c r="U9" i="11"/>
  <c r="Y17" i="2"/>
  <c r="Y1098" i="2"/>
  <c r="Y1107" i="2" s="1"/>
  <c r="AE11" i="2"/>
  <c r="AH569" i="2"/>
  <c r="AH567" i="2" s="1"/>
  <c r="AF567" i="2"/>
  <c r="AF560" i="2" s="1"/>
  <c r="AF552" i="2" s="1"/>
  <c r="AF729" i="2"/>
  <c r="AB726" i="2"/>
  <c r="AB1108" i="2" s="1"/>
  <c r="AB1106" i="2" s="1"/>
  <c r="AF195" i="2"/>
  <c r="AH209" i="2"/>
  <c r="AH195" i="2" s="1"/>
  <c r="AH735" i="2"/>
  <c r="AH731" i="2" s="1"/>
  <c r="AF741" i="2"/>
  <c r="AH745" i="2"/>
  <c r="AH741" i="2" s="1"/>
  <c r="AF204" i="2"/>
  <c r="AH173" i="2"/>
  <c r="AH204" i="2" s="1"/>
  <c r="AB212" i="2"/>
  <c r="AF212" i="2" s="1"/>
  <c r="Q189" i="2"/>
  <c r="Q198" i="2"/>
  <c r="X1086" i="2"/>
  <c r="AD1081" i="2"/>
  <c r="AD1086" i="2" s="1"/>
  <c r="X309" i="2"/>
  <c r="X304" i="2"/>
  <c r="AH213" i="2"/>
  <c r="AH199" i="2" s="1"/>
  <c r="AC17" i="2"/>
  <c r="AF54" i="2"/>
  <c r="AH54" i="2" s="1"/>
  <c r="S1098" i="2"/>
  <c r="S1107" i="2" s="1"/>
  <c r="O9" i="11"/>
  <c r="O15" i="11" s="1"/>
  <c r="S17" i="2"/>
  <c r="AG573" i="2"/>
  <c r="AH575" i="2"/>
  <c r="AH573" i="2" s="1"/>
  <c r="R1108" i="2"/>
  <c r="R1106" i="2" s="1"/>
  <c r="R1107" i="2" s="1"/>
  <c r="AG605" i="2"/>
  <c r="AH607" i="2"/>
  <c r="AH605" i="2" s="1"/>
  <c r="Y1070" i="2"/>
  <c r="Y1068" i="2"/>
  <c r="Y1075" i="2"/>
  <c r="AB291" i="2"/>
  <c r="AF728" i="2"/>
  <c r="AH317" i="2"/>
  <c r="AH313" i="2" s="1"/>
  <c r="AE604" i="2"/>
  <c r="AE596" i="2" s="1"/>
  <c r="AE551" i="2" s="1"/>
  <c r="AH294" i="2"/>
  <c r="AH292" i="2" s="1"/>
  <c r="AF305" i="2"/>
  <c r="AF290" i="2"/>
  <c r="AF303" i="2" s="1"/>
  <c r="AF309" i="2" s="1"/>
  <c r="AF310" i="2" s="1"/>
  <c r="AF292" i="2"/>
  <c r="AH286" i="2"/>
  <c r="AH293" i="2" s="1"/>
  <c r="AF293" i="2"/>
  <c r="AA138" i="2"/>
  <c r="AA1083" i="2"/>
  <c r="AA151" i="2"/>
  <c r="AG140" i="2"/>
  <c r="AG137" i="2"/>
  <c r="AG151" i="2" s="1"/>
  <c r="AE212" i="18"/>
  <c r="AE198" i="18" s="1"/>
  <c r="AC198" i="18"/>
  <c r="V187" i="18"/>
  <c r="V220" i="18"/>
  <c r="V10" i="18"/>
  <c r="AC328" i="18"/>
  <c r="AC333" i="18"/>
  <c r="AC334" i="18" s="1"/>
  <c r="AD199" i="18"/>
  <c r="AE213" i="18"/>
  <c r="AE199" i="18" s="1"/>
  <c r="Y11" i="18"/>
  <c r="AE214" i="18"/>
  <c r="AE200" i="18" s="1"/>
  <c r="AC200" i="18"/>
  <c r="AE137" i="18"/>
  <c r="AE134" i="18"/>
  <c r="AA152" i="18"/>
  <c r="AA153" i="18" s="1"/>
  <c r="AA149" i="18"/>
  <c r="Z195" i="18"/>
  <c r="Z186" i="18"/>
  <c r="AC209" i="18"/>
  <c r="AD304" i="18"/>
  <c r="AD305" i="18" s="1"/>
  <c r="AD296" i="18"/>
  <c r="M153" i="18"/>
  <c r="Q155" i="2"/>
  <c r="Q156" i="2" s="1"/>
  <c r="Q152" i="2"/>
  <c r="AE210" i="18"/>
  <c r="AE196" i="18" s="1"/>
  <c r="AC196" i="18"/>
  <c r="M21" i="18"/>
  <c r="Y17" i="18"/>
  <c r="M18" i="18"/>
  <c r="AC122" i="18"/>
  <c r="X155" i="2"/>
  <c r="X156" i="2" s="1"/>
  <c r="X152" i="2"/>
  <c r="AE295" i="18"/>
  <c r="AE274" i="18"/>
  <c r="Y9" i="18"/>
  <c r="P8" i="11"/>
  <c r="T1097" i="2"/>
  <c r="T1064" i="2"/>
  <c r="T73" i="2"/>
  <c r="U10" i="2"/>
  <c r="T1038" i="2"/>
  <c r="T978" i="2"/>
  <c r="T355" i="2"/>
  <c r="L4" i="20"/>
  <c r="U21" i="18"/>
  <c r="U18" i="18"/>
  <c r="AA17" i="18"/>
  <c r="AA18" i="18" s="1"/>
  <c r="Q977" i="18"/>
  <c r="Q338" i="18"/>
  <c r="Q70" i="18"/>
  <c r="R7" i="18"/>
  <c r="P187" i="18"/>
  <c r="P220" i="18"/>
  <c r="P10" i="18"/>
  <c r="Z152" i="18"/>
  <c r="Z153" i="18" s="1"/>
  <c r="Z149" i="18"/>
  <c r="Y152" i="18"/>
  <c r="Y153" i="18" s="1"/>
  <c r="Y149" i="18"/>
  <c r="AD333" i="18"/>
  <c r="AD334" i="18" s="1"/>
  <c r="AD328" i="18"/>
  <c r="AD209" i="18"/>
  <c r="AB195" i="18"/>
  <c r="AB186" i="18"/>
  <c r="Y155" i="2"/>
  <c r="Y152" i="2"/>
  <c r="AE327" i="18"/>
  <c r="AE315" i="18"/>
  <c r="AC304" i="18"/>
  <c r="AC305" i="18" s="1"/>
  <c r="AC296" i="18"/>
  <c r="S29" i="18"/>
  <c r="AC148" i="18"/>
  <c r="AC135" i="18"/>
  <c r="Q21" i="18"/>
  <c r="Q18" i="18"/>
  <c r="AD148" i="18"/>
  <c r="AD135" i="18"/>
  <c r="AC138" i="2"/>
  <c r="AC151" i="2"/>
  <c r="AH1014" i="2"/>
  <c r="AH1016" i="2" s="1"/>
  <c r="AH356" i="2"/>
  <c r="U227" i="2"/>
  <c r="U228" i="2" s="1"/>
  <c r="U224" i="2"/>
  <c r="Z151" i="2"/>
  <c r="Z138" i="2"/>
  <c r="W190" i="2"/>
  <c r="W14" i="2"/>
  <c r="W223" i="2"/>
  <c r="R125" i="2"/>
  <c r="R134" i="2"/>
  <c r="P155" i="2"/>
  <c r="P156" i="2" s="1"/>
  <c r="P152" i="2"/>
  <c r="P389" i="2"/>
  <c r="AE350" i="2"/>
  <c r="AE351" i="2" s="1"/>
  <c r="AE343" i="2"/>
  <c r="AH145" i="2"/>
  <c r="AH141" i="2" s="1"/>
  <c r="AF141" i="2"/>
  <c r="AE127" i="2"/>
  <c r="AE125" i="2" s="1"/>
  <c r="Z134" i="2"/>
  <c r="AE134" i="2" s="1"/>
  <c r="Z125" i="2"/>
  <c r="AF117" i="2"/>
  <c r="AB115" i="2"/>
  <c r="AF1014" i="2"/>
  <c r="AF1016" i="2" s="1"/>
  <c r="AF356" i="2"/>
  <c r="P356" i="2"/>
  <c r="S310" i="2"/>
  <c r="AB137" i="2"/>
  <c r="AF144" i="2"/>
  <c r="AB140" i="2"/>
  <c r="AF327" i="2"/>
  <c r="AH331" i="2"/>
  <c r="AH323" i="2" s="1"/>
  <c r="AF346" i="2"/>
  <c r="Y198" i="2"/>
  <c r="Y189" i="2"/>
  <c r="AB101" i="2"/>
  <c r="P95" i="2"/>
  <c r="AC309" i="2"/>
  <c r="AC310" i="2" s="1"/>
  <c r="AC304" i="2"/>
  <c r="S152" i="2"/>
  <c r="S155" i="2"/>
  <c r="S156" i="2" s="1"/>
  <c r="P134" i="2"/>
  <c r="AB127" i="2"/>
  <c r="P125" i="2"/>
  <c r="U1075" i="2"/>
  <c r="U1078" i="2"/>
  <c r="P98" i="2"/>
  <c r="P86" i="2"/>
  <c r="AB76" i="2"/>
  <c r="P74" i="2"/>
  <c r="V1075" i="2"/>
  <c r="V1078" i="2"/>
  <c r="AE201" i="2"/>
  <c r="AG215" i="2"/>
  <c r="AG201" i="2" s="1"/>
  <c r="AC342" i="2"/>
  <c r="AC324" i="2"/>
  <c r="AE137" i="2"/>
  <c r="AE140" i="2"/>
  <c r="P1081" i="2"/>
  <c r="P1084" i="2" s="1"/>
  <c r="AG323" i="2"/>
  <c r="AG327" i="2"/>
  <c r="AG346" i="2"/>
  <c r="R151" i="2"/>
  <c r="R14" i="2"/>
  <c r="R138" i="2"/>
  <c r="R1083" i="2"/>
  <c r="X224" i="2"/>
  <c r="X227" i="2"/>
  <c r="X228" i="2" s="1"/>
  <c r="AA227" i="2"/>
  <c r="AA228" i="2" s="1"/>
  <c r="AA224" i="2"/>
  <c r="AH347" i="2"/>
  <c r="AD1070" i="2"/>
  <c r="AG1065" i="2"/>
  <c r="AG1070" i="2" s="1"/>
  <c r="S1078" i="2"/>
  <c r="S1075" i="2"/>
  <c r="AC1074" i="2"/>
  <c r="AC1075" i="2" s="1"/>
  <c r="AB343" i="2"/>
  <c r="AB350" i="2"/>
  <c r="AB351" i="2" s="1"/>
  <c r="AF276" i="2"/>
  <c r="AF252" i="2"/>
  <c r="W1090" i="2"/>
  <c r="W1084" i="2"/>
  <c r="AG107" i="2"/>
  <c r="AG96" i="2"/>
  <c r="P15" i="11"/>
  <c r="AF203" i="2"/>
  <c r="AH217" i="2"/>
  <c r="AH203" i="2" s="1"/>
  <c r="AF201" i="2"/>
  <c r="Q15" i="11"/>
  <c r="W1078" i="2"/>
  <c r="W1075" i="2"/>
  <c r="AD1074" i="2"/>
  <c r="AD1075" i="2" s="1"/>
  <c r="AF202" i="2"/>
  <c r="AC198" i="2"/>
  <c r="AC189" i="2"/>
  <c r="T11" i="11"/>
  <c r="T15" i="11"/>
  <c r="AE1086" i="2"/>
  <c r="AG277" i="2"/>
  <c r="AG280" i="2"/>
  <c r="AG281" i="2" s="1"/>
  <c r="AE1068" i="2"/>
  <c r="Z190" i="2"/>
  <c r="Z223" i="2"/>
  <c r="Z14" i="2"/>
  <c r="Z1083" i="2"/>
  <c r="AH251" i="2"/>
  <c r="AH257" i="2"/>
  <c r="AD14" i="11"/>
  <c r="P224" i="2"/>
  <c r="P227" i="2"/>
  <c r="S112" i="2"/>
  <c r="P351" i="2"/>
  <c r="V190" i="2"/>
  <c r="V223" i="2"/>
  <c r="V1083" i="2"/>
  <c r="V14" i="2"/>
  <c r="S281" i="2"/>
  <c r="X1090" i="2"/>
  <c r="X1084" i="2"/>
  <c r="U1107" i="2"/>
  <c r="AE111" i="2"/>
  <c r="AE112" i="2" s="1"/>
  <c r="AE108" i="2"/>
  <c r="AF200" i="2"/>
  <c r="AH214" i="2"/>
  <c r="AH200" i="2" s="1"/>
  <c r="X1107" i="2"/>
  <c r="AG212" i="2"/>
  <c r="AE198" i="2"/>
  <c r="AE189" i="2"/>
  <c r="AF342" i="2"/>
  <c r="AF324" i="2"/>
  <c r="T19" i="11"/>
  <c r="T13" i="11"/>
  <c r="AC108" i="2"/>
  <c r="AC111" i="2"/>
  <c r="AC112" i="2" s="1"/>
  <c r="AD198" i="2"/>
  <c r="AD189" i="2"/>
  <c r="AD1098" i="2"/>
  <c r="AD17" i="2"/>
  <c r="AC277" i="2"/>
  <c r="AC280" i="2"/>
  <c r="AC281" i="2" s="1"/>
  <c r="AD111" i="2"/>
  <c r="AD112" i="2" s="1"/>
  <c r="AD108" i="2"/>
  <c r="S190" i="2"/>
  <c r="S223" i="2"/>
  <c r="S1083" i="2"/>
  <c r="S14" i="2"/>
  <c r="T223" i="2"/>
  <c r="T190" i="2"/>
  <c r="T1083" i="2"/>
  <c r="T14" i="2"/>
  <c r="AD151" i="2"/>
  <c r="AD138" i="2"/>
  <c r="AA1078" i="2"/>
  <c r="AE1078" i="2" s="1"/>
  <c r="AA1075" i="2"/>
  <c r="AE1074" i="2"/>
  <c r="W152" i="2"/>
  <c r="W155" i="2"/>
  <c r="AD350" i="2"/>
  <c r="AD351" i="2" s="1"/>
  <c r="AD343" i="2"/>
  <c r="P1090" i="2"/>
  <c r="T1107" i="2"/>
  <c r="AH344" i="2"/>
  <c r="AH325" i="2"/>
  <c r="AG134" i="2" l="1"/>
  <c r="Q91" i="12"/>
  <c r="V67" i="12"/>
  <c r="Z9" i="11"/>
  <c r="Z15" i="11" s="1"/>
  <c r="AH729" i="2"/>
  <c r="AG560" i="2"/>
  <c r="AG552" i="2" s="1"/>
  <c r="X1100" i="2"/>
  <c r="AF304" i="2"/>
  <c r="AG304" i="2"/>
  <c r="AG138" i="2"/>
  <c r="AH216" i="2"/>
  <c r="AH202" i="2" s="1"/>
  <c r="AG1081" i="2"/>
  <c r="AG1086" i="2" s="1"/>
  <c r="X22" i="2"/>
  <c r="AG1067" i="2"/>
  <c r="W19" i="11"/>
  <c r="W20" i="11" s="1"/>
  <c r="AA1100" i="2"/>
  <c r="AG127" i="2"/>
  <c r="AG125" i="2" s="1"/>
  <c r="AH604" i="2"/>
  <c r="AH596" i="2" s="1"/>
  <c r="AC1078" i="2"/>
  <c r="W13" i="11"/>
  <c r="AA22" i="2"/>
  <c r="AH328" i="2"/>
  <c r="AB152" i="18"/>
  <c r="AB153" i="18" s="1"/>
  <c r="AB149" i="18"/>
  <c r="AE124" i="18"/>
  <c r="AE122" i="18" s="1"/>
  <c r="AD104" i="18"/>
  <c r="AD93" i="18"/>
  <c r="AE104" i="18"/>
  <c r="AE93" i="18"/>
  <c r="AB108" i="18"/>
  <c r="AB109" i="18" s="1"/>
  <c r="AB105" i="18"/>
  <c r="AC13" i="18"/>
  <c r="AE8" i="18"/>
  <c r="AE13" i="18" s="1"/>
  <c r="T28" i="18"/>
  <c r="T29" i="18" s="1"/>
  <c r="AF551" i="2"/>
  <c r="AD1078" i="2"/>
  <c r="AG1078" i="2" s="1"/>
  <c r="AG726" i="2"/>
  <c r="AG1108" i="2" s="1"/>
  <c r="AG1106" i="2" s="1"/>
  <c r="AG604" i="2"/>
  <c r="AG596" i="2" s="1"/>
  <c r="AF291" i="2"/>
  <c r="AH560" i="2"/>
  <c r="AH552" i="2" s="1"/>
  <c r="AD304" i="2"/>
  <c r="AD309" i="2"/>
  <c r="AD310" i="2" s="1"/>
  <c r="U21" i="2"/>
  <c r="U15" i="2"/>
  <c r="U13" i="2"/>
  <c r="U1101" i="2" s="1"/>
  <c r="U1099" i="2" s="1"/>
  <c r="Q12" i="11"/>
  <c r="AG159" i="2"/>
  <c r="AH160" i="2"/>
  <c r="AG191" i="2"/>
  <c r="AG1068" i="2"/>
  <c r="AH215" i="2"/>
  <c r="AH201" i="2" s="1"/>
  <c r="AA155" i="2"/>
  <c r="AA156" i="2" s="1"/>
  <c r="AA152" i="2"/>
  <c r="AH284" i="2"/>
  <c r="AB189" i="2"/>
  <c r="AB198" i="2"/>
  <c r="Y9" i="11"/>
  <c r="Y15" i="11" s="1"/>
  <c r="AA1084" i="2"/>
  <c r="AA1090" i="2"/>
  <c r="AH728" i="2"/>
  <c r="AF726" i="2"/>
  <c r="AF1108" i="2" s="1"/>
  <c r="AF1106" i="2" s="1"/>
  <c r="U15" i="11"/>
  <c r="AA9" i="11"/>
  <c r="AH290" i="2"/>
  <c r="AH305" i="2"/>
  <c r="X310" i="2"/>
  <c r="Q14" i="2"/>
  <c r="Q223" i="2"/>
  <c r="Q190" i="2"/>
  <c r="Q1083" i="2"/>
  <c r="AE1098" i="2"/>
  <c r="AE1107" i="2" s="1"/>
  <c r="AE17" i="2"/>
  <c r="AG11" i="2"/>
  <c r="Q26" i="18"/>
  <c r="Q22" i="18"/>
  <c r="AB187" i="18"/>
  <c r="AB220" i="18"/>
  <c r="Z10" i="18"/>
  <c r="P17" i="18"/>
  <c r="P11" i="18"/>
  <c r="P9" i="18"/>
  <c r="U1097" i="2"/>
  <c r="Q8" i="11"/>
  <c r="U1064" i="2"/>
  <c r="U73" i="2"/>
  <c r="V10" i="2"/>
  <c r="U1038" i="2"/>
  <c r="U978" i="2"/>
  <c r="U355" i="2"/>
  <c r="M4" i="20"/>
  <c r="Z187" i="18"/>
  <c r="Z220" i="18"/>
  <c r="P224" i="18"/>
  <c r="P221" i="18"/>
  <c r="R977" i="18"/>
  <c r="R338" i="18"/>
  <c r="R70" i="18"/>
  <c r="S7" i="18"/>
  <c r="U26" i="18"/>
  <c r="U27" i="18" s="1"/>
  <c r="AA27" i="18" s="1"/>
  <c r="U22" i="18"/>
  <c r="AA21" i="18"/>
  <c r="AA22" i="18" s="1"/>
  <c r="AE148" i="18"/>
  <c r="AE135" i="18"/>
  <c r="V11" i="18"/>
  <c r="AB10" i="18"/>
  <c r="V17" i="18"/>
  <c r="V9" i="18"/>
  <c r="AD152" i="18"/>
  <c r="AD153" i="18" s="1"/>
  <c r="AD149" i="18"/>
  <c r="AC152" i="18"/>
  <c r="AC153" i="18" s="1"/>
  <c r="AC149" i="18"/>
  <c r="AE328" i="18"/>
  <c r="AE333" i="18"/>
  <c r="AE334" i="18" s="1"/>
  <c r="AD195" i="18"/>
  <c r="AD186" i="18"/>
  <c r="Y18" i="18"/>
  <c r="V221" i="18"/>
  <c r="V224" i="18"/>
  <c r="Y156" i="2"/>
  <c r="AE304" i="18"/>
  <c r="AE305" i="18" s="1"/>
  <c r="AE296" i="18"/>
  <c r="Y21" i="18"/>
  <c r="M26" i="18"/>
  <c r="M27" i="18" s="1"/>
  <c r="M22" i="18"/>
  <c r="AE209" i="18"/>
  <c r="AC195" i="18"/>
  <c r="AC186" i="18"/>
  <c r="AE138" i="2"/>
  <c r="AE151" i="2"/>
  <c r="AF127" i="2"/>
  <c r="AB125" i="2"/>
  <c r="Y223" i="2"/>
  <c r="Y1083" i="2"/>
  <c r="Y14" i="2"/>
  <c r="AE14" i="2" s="1"/>
  <c r="Y190" i="2"/>
  <c r="W227" i="2"/>
  <c r="W228" i="2" s="1"/>
  <c r="W224" i="2"/>
  <c r="Z152" i="2"/>
  <c r="Z155" i="2"/>
  <c r="Z156" i="2" s="1"/>
  <c r="R13" i="2"/>
  <c r="R1101" i="2" s="1"/>
  <c r="R1099" i="2" s="1"/>
  <c r="N12" i="11"/>
  <c r="R21" i="2"/>
  <c r="R15" i="2"/>
  <c r="AG342" i="2"/>
  <c r="AG324" i="2"/>
  <c r="P1065" i="2"/>
  <c r="P11" i="2"/>
  <c r="AB134" i="2"/>
  <c r="AF134" i="2" s="1"/>
  <c r="AH134" i="2" s="1"/>
  <c r="AH117" i="2"/>
  <c r="AH115" i="2" s="1"/>
  <c r="AF115" i="2"/>
  <c r="W21" i="2"/>
  <c r="W13" i="2"/>
  <c r="W1101" i="2" s="1"/>
  <c r="W1099" i="2" s="1"/>
  <c r="W15" i="2"/>
  <c r="S12" i="11"/>
  <c r="AC155" i="2"/>
  <c r="AC156" i="2" s="1"/>
  <c r="AC152" i="2"/>
  <c r="R152" i="2"/>
  <c r="R155" i="2"/>
  <c r="P1086" i="2"/>
  <c r="AB1081" i="2"/>
  <c r="AC343" i="2"/>
  <c r="AC350" i="2"/>
  <c r="AC351" i="2" s="1"/>
  <c r="AF76" i="2"/>
  <c r="AB74" i="2"/>
  <c r="P96" i="2"/>
  <c r="P107" i="2"/>
  <c r="P1067" i="2"/>
  <c r="P14" i="2"/>
  <c r="AH144" i="2"/>
  <c r="AF140" i="2"/>
  <c r="AF137" i="2"/>
  <c r="R1090" i="2"/>
  <c r="R1084" i="2"/>
  <c r="P82" i="2"/>
  <c r="P93" i="2"/>
  <c r="AB86" i="2"/>
  <c r="AB98" i="2"/>
  <c r="AB95" i="2"/>
  <c r="AF101" i="2"/>
  <c r="AH346" i="2"/>
  <c r="AH327" i="2"/>
  <c r="AB138" i="2"/>
  <c r="AB151" i="2"/>
  <c r="AH212" i="2"/>
  <c r="AF198" i="2"/>
  <c r="AF189" i="2"/>
  <c r="T1084" i="2"/>
  <c r="T1090" i="2"/>
  <c r="S1090" i="2"/>
  <c r="S1084" i="2"/>
  <c r="AC1083" i="2"/>
  <c r="AC1084" i="2" s="1"/>
  <c r="AD1107" i="2"/>
  <c r="AG198" i="2"/>
  <c r="AG189" i="2"/>
  <c r="X1113" i="2"/>
  <c r="X1114" i="2" s="1"/>
  <c r="X1105" i="2"/>
  <c r="X1111" i="2" s="1"/>
  <c r="X1112" i="2" s="1"/>
  <c r="R12" i="11"/>
  <c r="V21" i="2"/>
  <c r="V15" i="2"/>
  <c r="AD14" i="2"/>
  <c r="AD15" i="2" s="1"/>
  <c r="V13" i="2"/>
  <c r="Z227" i="2"/>
  <c r="Z228" i="2" s="1"/>
  <c r="Z224" i="2"/>
  <c r="AC223" i="2"/>
  <c r="AC190" i="2"/>
  <c r="AF277" i="2"/>
  <c r="AF280" i="2"/>
  <c r="AF281" i="2" s="1"/>
  <c r="AA26" i="2"/>
  <c r="AA30" i="2"/>
  <c r="W156" i="2"/>
  <c r="AE1075" i="2"/>
  <c r="AG1074" i="2"/>
  <c r="AG1075" i="2" s="1"/>
  <c r="S227" i="2"/>
  <c r="S224" i="2"/>
  <c r="AD190" i="2"/>
  <c r="AD223" i="2"/>
  <c r="AA1113" i="2"/>
  <c r="AA1114" i="2" s="1"/>
  <c r="AA1105" i="2"/>
  <c r="AA1111" i="2" s="1"/>
  <c r="AA1112" i="2" s="1"/>
  <c r="V1090" i="2"/>
  <c r="V1084" i="2"/>
  <c r="AD1083" i="2"/>
  <c r="AD1084" i="2" s="1"/>
  <c r="AH252" i="2"/>
  <c r="AH276" i="2"/>
  <c r="P1094" i="2"/>
  <c r="P1091" i="2"/>
  <c r="AD152" i="2"/>
  <c r="AD155" i="2"/>
  <c r="AD156" i="2" s="1"/>
  <c r="T224" i="2"/>
  <c r="T227" i="2"/>
  <c r="T228" i="2" s="1"/>
  <c r="AF343" i="2"/>
  <c r="AF350" i="2"/>
  <c r="AF351" i="2" s="1"/>
  <c r="AE190" i="2"/>
  <c r="AE223" i="2"/>
  <c r="X1091" i="2"/>
  <c r="X1094" i="2"/>
  <c r="V227" i="2"/>
  <c r="V228" i="2" s="1"/>
  <c r="V224" i="2"/>
  <c r="P228" i="2"/>
  <c r="Z1084" i="2"/>
  <c r="Z1090" i="2"/>
  <c r="AE1083" i="2"/>
  <c r="AG155" i="2"/>
  <c r="AG156" i="2" s="1"/>
  <c r="AG152" i="2"/>
  <c r="AH324" i="2"/>
  <c r="AH342" i="2"/>
  <c r="P12" i="11"/>
  <c r="T21" i="2"/>
  <c r="T15" i="2"/>
  <c r="T13" i="2"/>
  <c r="T1101" i="2" s="1"/>
  <c r="T1099" i="2" s="1"/>
  <c r="O12" i="11"/>
  <c r="AC14" i="2"/>
  <c r="AC15" i="2" s="1"/>
  <c r="S21" i="2"/>
  <c r="S15" i="2"/>
  <c r="S13" i="2"/>
  <c r="T20" i="11"/>
  <c r="T23" i="11"/>
  <c r="X30" i="2"/>
  <c r="X26" i="2"/>
  <c r="V12" i="11"/>
  <c r="Z21" i="2"/>
  <c r="Z15" i="2"/>
  <c r="Z13" i="2"/>
  <c r="AG108" i="2"/>
  <c r="AG111" i="2"/>
  <c r="AG112" i="2" s="1"/>
  <c r="W1091" i="2"/>
  <c r="W1094" i="2"/>
  <c r="S66" i="12" l="1"/>
  <c r="S59" i="12" s="1"/>
  <c r="AG551" i="2"/>
  <c r="AH726" i="2"/>
  <c r="AH1108" i="2" s="1"/>
  <c r="AH1106" i="2" s="1"/>
  <c r="W23" i="11"/>
  <c r="W28" i="11" s="1"/>
  <c r="W29" i="11" s="1"/>
  <c r="AH551" i="2"/>
  <c r="AE108" i="18"/>
  <c r="AE109" i="18" s="1"/>
  <c r="AE105" i="18"/>
  <c r="AD105" i="18"/>
  <c r="AD108" i="18"/>
  <c r="AD109" i="18" s="1"/>
  <c r="Q27" i="18"/>
  <c r="Q28" i="18" s="1"/>
  <c r="Q29" i="18" s="1"/>
  <c r="Y27" i="18"/>
  <c r="AA31" i="2"/>
  <c r="X31" i="2"/>
  <c r="U22" i="2"/>
  <c r="U25" i="2"/>
  <c r="Q19" i="11"/>
  <c r="Q11" i="11"/>
  <c r="Q13" i="11"/>
  <c r="AH159" i="2"/>
  <c r="AH191" i="2"/>
  <c r="U1100" i="2"/>
  <c r="U1104" i="2"/>
  <c r="AG1098" i="2"/>
  <c r="AG1107" i="2" s="1"/>
  <c r="AG17" i="2"/>
  <c r="AB223" i="2"/>
  <c r="AB190" i="2"/>
  <c r="Q224" i="2"/>
  <c r="Q227" i="2"/>
  <c r="Q228" i="2" s="1"/>
  <c r="AH303" i="2"/>
  <c r="AH291" i="2"/>
  <c r="M12" i="11"/>
  <c r="Q21" i="2"/>
  <c r="Q15" i="2"/>
  <c r="Q13" i="2"/>
  <c r="Q1101" i="2" s="1"/>
  <c r="Q1099" i="2" s="1"/>
  <c r="Q1100" i="2" s="1"/>
  <c r="AA15" i="11"/>
  <c r="AC9" i="11"/>
  <c r="AC15" i="11" s="1"/>
  <c r="Q1090" i="2"/>
  <c r="Q1084" i="2"/>
  <c r="AB1083" i="2"/>
  <c r="AF1083" i="2" s="1"/>
  <c r="AA1094" i="2"/>
  <c r="AA1091" i="2"/>
  <c r="AC220" i="18"/>
  <c r="AC187" i="18"/>
  <c r="Y26" i="18"/>
  <c r="M28" i="18"/>
  <c r="S977" i="18"/>
  <c r="S338" i="18"/>
  <c r="S70" i="18"/>
  <c r="T7" i="18"/>
  <c r="Z221" i="18"/>
  <c r="Z224" i="18"/>
  <c r="Z225" i="18" s="1"/>
  <c r="V1097" i="2"/>
  <c r="V1064" i="2"/>
  <c r="R8" i="11"/>
  <c r="V1038" i="2"/>
  <c r="V978" i="2"/>
  <c r="V355" i="2"/>
  <c r="W10" i="2"/>
  <c r="V73" i="2"/>
  <c r="N4" i="20"/>
  <c r="P21" i="18"/>
  <c r="P18" i="18"/>
  <c r="Z17" i="18"/>
  <c r="Y22" i="18"/>
  <c r="AB9" i="18"/>
  <c r="AD9" i="18" s="1"/>
  <c r="P225" i="18"/>
  <c r="Z11" i="18"/>
  <c r="AC10" i="18"/>
  <c r="AE195" i="18"/>
  <c r="AE186" i="18"/>
  <c r="V225" i="18"/>
  <c r="V18" i="18"/>
  <c r="AB17" i="18"/>
  <c r="V21" i="18"/>
  <c r="AE152" i="18"/>
  <c r="AE153" i="18" s="1"/>
  <c r="AE149" i="18"/>
  <c r="Z9" i="18"/>
  <c r="AC9" i="18" s="1"/>
  <c r="AE9" i="18" s="1"/>
  <c r="AB224" i="18"/>
  <c r="AB225" i="18" s="1"/>
  <c r="AB221" i="18"/>
  <c r="AD187" i="18"/>
  <c r="AD220" i="18"/>
  <c r="AD10" i="18"/>
  <c r="AD11" i="18" s="1"/>
  <c r="AB11" i="18"/>
  <c r="U28" i="18"/>
  <c r="AA26" i="18"/>
  <c r="AB82" i="2"/>
  <c r="AF86" i="2"/>
  <c r="AF138" i="2"/>
  <c r="AF151" i="2"/>
  <c r="P1074" i="2"/>
  <c r="AB1067" i="2"/>
  <c r="P1068" i="2"/>
  <c r="AH76" i="2"/>
  <c r="AH74" i="2" s="1"/>
  <c r="AF74" i="2"/>
  <c r="S11" i="11"/>
  <c r="S19" i="11"/>
  <c r="S13" i="11"/>
  <c r="P1070" i="2"/>
  <c r="AB1065" i="2"/>
  <c r="R25" i="2"/>
  <c r="R22" i="2"/>
  <c r="Y21" i="2"/>
  <c r="AE21" i="2" s="1"/>
  <c r="Y15" i="2"/>
  <c r="Y13" i="2"/>
  <c r="AE13" i="2" s="1"/>
  <c r="U12" i="11"/>
  <c r="AA12" i="11" s="1"/>
  <c r="AH127" i="2"/>
  <c r="AH125" i="2" s="1"/>
  <c r="AF125" i="2"/>
  <c r="AB155" i="2"/>
  <c r="AB156" i="2" s="1"/>
  <c r="AB152" i="2"/>
  <c r="AF95" i="2"/>
  <c r="AH101" i="2"/>
  <c r="AF98" i="2"/>
  <c r="AB93" i="2"/>
  <c r="AF93" i="2" s="1"/>
  <c r="AH93" i="2" s="1"/>
  <c r="P111" i="2"/>
  <c r="P108" i="2"/>
  <c r="R156" i="2"/>
  <c r="N11" i="11"/>
  <c r="N19" i="11"/>
  <c r="N13" i="11"/>
  <c r="Y1090" i="2"/>
  <c r="AE1090" i="2" s="1"/>
  <c r="Y1084" i="2"/>
  <c r="AE152" i="2"/>
  <c r="AE155" i="2"/>
  <c r="AE156" i="2" s="1"/>
  <c r="AB107" i="2"/>
  <c r="AB96" i="2"/>
  <c r="R1094" i="2"/>
  <c r="R1091" i="2"/>
  <c r="AH140" i="2"/>
  <c r="AH137" i="2"/>
  <c r="W1100" i="2"/>
  <c r="W1104" i="2"/>
  <c r="AG343" i="2"/>
  <c r="AG350" i="2"/>
  <c r="AG351" i="2" s="1"/>
  <c r="R1100" i="2"/>
  <c r="R1104" i="2"/>
  <c r="Y227" i="2"/>
  <c r="Y224" i="2"/>
  <c r="P15" i="2"/>
  <c r="L12" i="11"/>
  <c r="P21" i="2"/>
  <c r="AB14" i="2"/>
  <c r="AF14" i="2" s="1"/>
  <c r="AB1086" i="2"/>
  <c r="AF1081" i="2"/>
  <c r="W25" i="2"/>
  <c r="W22" i="2"/>
  <c r="P1098" i="2"/>
  <c r="P13" i="2"/>
  <c r="AB11" i="2"/>
  <c r="L9" i="11"/>
  <c r="P17" i="2"/>
  <c r="AG14" i="2"/>
  <c r="AG15" i="2" s="1"/>
  <c r="AE15" i="2"/>
  <c r="S1101" i="2"/>
  <c r="S1099" i="2" s="1"/>
  <c r="AC13" i="2"/>
  <c r="O19" i="11"/>
  <c r="O13" i="11"/>
  <c r="Y12" i="11"/>
  <c r="O11" i="11"/>
  <c r="P19" i="11"/>
  <c r="P13" i="11"/>
  <c r="P11" i="11"/>
  <c r="AE1084" i="2"/>
  <c r="AG1083" i="2"/>
  <c r="AG1084" i="2" s="1"/>
  <c r="AH280" i="2"/>
  <c r="AH281" i="2" s="1"/>
  <c r="AH277" i="2"/>
  <c r="V1094" i="2"/>
  <c r="AD1094" i="2" s="1"/>
  <c r="V1091" i="2"/>
  <c r="AD1090" i="2"/>
  <c r="AD1091" i="2" s="1"/>
  <c r="S228" i="2"/>
  <c r="AC224" i="2"/>
  <c r="AC227" i="2"/>
  <c r="AC228" i="2" s="1"/>
  <c r="V1101" i="2"/>
  <c r="V1099" i="2" s="1"/>
  <c r="AD13" i="2"/>
  <c r="AD1101" i="2" s="1"/>
  <c r="AD1099" i="2" s="1"/>
  <c r="R19" i="11"/>
  <c r="Z12" i="11"/>
  <c r="Z13" i="11" s="1"/>
  <c r="R13" i="11"/>
  <c r="R11" i="11"/>
  <c r="T1091" i="2"/>
  <c r="T1094" i="2"/>
  <c r="AH198" i="2"/>
  <c r="AH189" i="2"/>
  <c r="Z25" i="2"/>
  <c r="Z22" i="2"/>
  <c r="T1100" i="2"/>
  <c r="T1104" i="2"/>
  <c r="Z1091" i="2"/>
  <c r="Z1094" i="2"/>
  <c r="AE227" i="2"/>
  <c r="AE228" i="2" s="1"/>
  <c r="AE224" i="2"/>
  <c r="AD227" i="2"/>
  <c r="AD228" i="2" s="1"/>
  <c r="AD224" i="2"/>
  <c r="V19" i="11"/>
  <c r="V13" i="11"/>
  <c r="V11" i="11"/>
  <c r="T28" i="11"/>
  <c r="T29" i="11" s="1"/>
  <c r="T24" i="11"/>
  <c r="S25" i="2"/>
  <c r="AC21" i="2"/>
  <c r="AC22" i="2" s="1"/>
  <c r="S22" i="2"/>
  <c r="AF223" i="2"/>
  <c r="AF190" i="2"/>
  <c r="Z1101" i="2"/>
  <c r="Z1099" i="2" s="1"/>
  <c r="T22" i="2"/>
  <c r="T25" i="2"/>
  <c r="AH350" i="2"/>
  <c r="AH351" i="2" s="1"/>
  <c r="AH343" i="2"/>
  <c r="V25" i="2"/>
  <c r="V22" i="2"/>
  <c r="AD21" i="2"/>
  <c r="AD22" i="2" s="1"/>
  <c r="AG223" i="2"/>
  <c r="AG190" i="2"/>
  <c r="AC1090" i="2"/>
  <c r="AC1091" i="2" s="1"/>
  <c r="S1094" i="2"/>
  <c r="S1091" i="2"/>
  <c r="S91" i="12" l="1"/>
  <c r="R66" i="12"/>
  <c r="R59" i="12" s="1"/>
  <c r="R91" i="12" s="1"/>
  <c r="W24" i="11"/>
  <c r="Q1104" i="2"/>
  <c r="Q1105" i="2" s="1"/>
  <c r="Q1111" i="2" s="1"/>
  <c r="Q1112" i="2" s="1"/>
  <c r="AC1094" i="2"/>
  <c r="AH1083" i="2"/>
  <c r="Y44" i="1"/>
  <c r="T30" i="11"/>
  <c r="T31" i="11" s="1"/>
  <c r="X32" i="2"/>
  <c r="X33" i="2" s="1"/>
  <c r="AB44" i="1"/>
  <c r="W30" i="11"/>
  <c r="W31" i="11" s="1"/>
  <c r="AA32" i="2"/>
  <c r="AA33" i="2" s="1"/>
  <c r="U1113" i="2"/>
  <c r="U1114" i="2" s="1"/>
  <c r="U1105" i="2"/>
  <c r="U1111" i="2" s="1"/>
  <c r="U1112" i="2" s="1"/>
  <c r="Z11" i="11"/>
  <c r="AF1084" i="2"/>
  <c r="U30" i="2"/>
  <c r="U26" i="2"/>
  <c r="Q23" i="11"/>
  <c r="Q20" i="11"/>
  <c r="AB1090" i="2"/>
  <c r="AB1091" i="2" s="1"/>
  <c r="Q1094" i="2"/>
  <c r="AB1094" i="2" s="1"/>
  <c r="Q1091" i="2"/>
  <c r="AB1084" i="2"/>
  <c r="AH304" i="2"/>
  <c r="AH309" i="2"/>
  <c r="AH310" i="2" s="1"/>
  <c r="AB224" i="2"/>
  <c r="AB227" i="2"/>
  <c r="AB228" i="2" s="1"/>
  <c r="Q22" i="2"/>
  <c r="Q25" i="2"/>
  <c r="M19" i="11"/>
  <c r="M13" i="11"/>
  <c r="M11" i="11"/>
  <c r="W1097" i="2"/>
  <c r="W1064" i="2"/>
  <c r="S8" i="11"/>
  <c r="W1038" i="2"/>
  <c r="W978" i="2"/>
  <c r="W355" i="2"/>
  <c r="W73" i="2"/>
  <c r="X10" i="2"/>
  <c r="O4" i="20"/>
  <c r="T977" i="18"/>
  <c r="T338" i="18"/>
  <c r="T70" i="18"/>
  <c r="U7" i="18"/>
  <c r="U29" i="18"/>
  <c r="AA28" i="18"/>
  <c r="AA29" i="18" s="1"/>
  <c r="V26" i="18"/>
  <c r="V27" i="18" s="1"/>
  <c r="V22" i="18"/>
  <c r="AB21" i="18"/>
  <c r="P26" i="18"/>
  <c r="P27" i="18" s="1"/>
  <c r="P22" i="18"/>
  <c r="Z21" i="18"/>
  <c r="AC224" i="18"/>
  <c r="AC225" i="18" s="1"/>
  <c r="AC221" i="18"/>
  <c r="AD221" i="18"/>
  <c r="AD224" i="18"/>
  <c r="AD225" i="18" s="1"/>
  <c r="AB18" i="18"/>
  <c r="AD17" i="18"/>
  <c r="AD18" i="18" s="1"/>
  <c r="AE187" i="18"/>
  <c r="AE220" i="18"/>
  <c r="AC11" i="18"/>
  <c r="AE10" i="18"/>
  <c r="AE11" i="18" s="1"/>
  <c r="M29" i="18"/>
  <c r="Y28" i="18"/>
  <c r="Z18" i="18"/>
  <c r="AC17" i="18"/>
  <c r="AB1098" i="2"/>
  <c r="AF11" i="2"/>
  <c r="AF15" i="2" s="1"/>
  <c r="AB17" i="2"/>
  <c r="W30" i="2"/>
  <c r="W26" i="2"/>
  <c r="P22" i="2"/>
  <c r="P25" i="2"/>
  <c r="AB21" i="2"/>
  <c r="AB22" i="2" s="1"/>
  <c r="R1105" i="2"/>
  <c r="R1111" i="2" s="1"/>
  <c r="R1112" i="2" s="1"/>
  <c r="R1113" i="2"/>
  <c r="R1114" i="2" s="1"/>
  <c r="W1113" i="2"/>
  <c r="W1114" i="2" s="1"/>
  <c r="W1105" i="2"/>
  <c r="W1111" i="2" s="1"/>
  <c r="W1112" i="2" s="1"/>
  <c r="AB1070" i="2"/>
  <c r="AF1065" i="2"/>
  <c r="AB1068" i="2"/>
  <c r="AF1067" i="2"/>
  <c r="AF82" i="2"/>
  <c r="AH86" i="2"/>
  <c r="AH82" i="2" s="1"/>
  <c r="P1101" i="2"/>
  <c r="P1099" i="2" s="1"/>
  <c r="P1100" i="2" s="1"/>
  <c r="AB13" i="2"/>
  <c r="AB1101" i="2" s="1"/>
  <c r="AB1099" i="2" s="1"/>
  <c r="AH1081" i="2"/>
  <c r="AH1086" i="2" s="1"/>
  <c r="AF1086" i="2"/>
  <c r="L13" i="11"/>
  <c r="L19" i="11"/>
  <c r="X12" i="11"/>
  <c r="AB12" i="11" s="1"/>
  <c r="Y1094" i="2"/>
  <c r="AE1094" i="2" s="1"/>
  <c r="AG1094" i="2" s="1"/>
  <c r="Y1091" i="2"/>
  <c r="Y22" i="2"/>
  <c r="Y25" i="2"/>
  <c r="AE25" i="2" s="1"/>
  <c r="AB1074" i="2"/>
  <c r="P1078" i="2"/>
  <c r="AB1078" i="2" s="1"/>
  <c r="AF1078" i="2" s="1"/>
  <c r="AH1078" i="2" s="1"/>
  <c r="P1075" i="2"/>
  <c r="P1107" i="2"/>
  <c r="AH151" i="2"/>
  <c r="AH138" i="2"/>
  <c r="AH98" i="2"/>
  <c r="AH95" i="2"/>
  <c r="U13" i="11"/>
  <c r="U11" i="11"/>
  <c r="AA11" i="11" s="1"/>
  <c r="U19" i="11"/>
  <c r="AA19" i="11" s="1"/>
  <c r="AF155" i="2"/>
  <c r="AF156" i="2" s="1"/>
  <c r="AF152" i="2"/>
  <c r="X9" i="11"/>
  <c r="L15" i="11"/>
  <c r="L11" i="11"/>
  <c r="AB15" i="2"/>
  <c r="Y228" i="2"/>
  <c r="AB108" i="2"/>
  <c r="AB111" i="2"/>
  <c r="AB112" i="2" s="1"/>
  <c r="N20" i="11"/>
  <c r="N23" i="11"/>
  <c r="P112" i="2"/>
  <c r="AF96" i="2"/>
  <c r="AF107" i="2"/>
  <c r="Y1101" i="2"/>
  <c r="Y1099" i="2" s="1"/>
  <c r="R26" i="2"/>
  <c r="R30" i="2"/>
  <c r="S20" i="11"/>
  <c r="S23" i="11"/>
  <c r="V26" i="2"/>
  <c r="AD25" i="2"/>
  <c r="AD26" i="2" s="1"/>
  <c r="V30" i="2"/>
  <c r="V31" i="2" s="1"/>
  <c r="V23" i="11"/>
  <c r="V20" i="11"/>
  <c r="T1113" i="2"/>
  <c r="T1114" i="2" s="1"/>
  <c r="T1105" i="2"/>
  <c r="T1111" i="2" s="1"/>
  <c r="T1112" i="2" s="1"/>
  <c r="AG21" i="2"/>
  <c r="AG22" i="2" s="1"/>
  <c r="AE22" i="2"/>
  <c r="V1100" i="2"/>
  <c r="V1104" i="2"/>
  <c r="AG224" i="2"/>
  <c r="AG227" i="2"/>
  <c r="AG228" i="2" s="1"/>
  <c r="AF224" i="2"/>
  <c r="AF227" i="2"/>
  <c r="AF228" i="2" s="1"/>
  <c r="AH14" i="2"/>
  <c r="AH190" i="2"/>
  <c r="AH223" i="2"/>
  <c r="P20" i="11"/>
  <c r="P23" i="11"/>
  <c r="O20" i="11"/>
  <c r="Y19" i="11"/>
  <c r="O23" i="11"/>
  <c r="T30" i="2"/>
  <c r="T26" i="2"/>
  <c r="AE1101" i="2"/>
  <c r="AE1099" i="2" s="1"/>
  <c r="AG13" i="2"/>
  <c r="AG1101" i="2" s="1"/>
  <c r="AG1099" i="2" s="1"/>
  <c r="S26" i="2"/>
  <c r="AC25" i="2"/>
  <c r="S30" i="2"/>
  <c r="S31" i="2" s="1"/>
  <c r="AA13" i="11"/>
  <c r="AC12" i="11"/>
  <c r="AC13" i="11" s="1"/>
  <c r="Z26" i="2"/>
  <c r="Z30" i="2"/>
  <c r="Z31" i="2" s="1"/>
  <c r="R23" i="11"/>
  <c r="Z19" i="11"/>
  <c r="Z20" i="11" s="1"/>
  <c r="R20" i="11"/>
  <c r="Y11" i="11"/>
  <c r="AC1101" i="2"/>
  <c r="AC1099" i="2" s="1"/>
  <c r="Z1100" i="2"/>
  <c r="Z1104" i="2"/>
  <c r="AE1091" i="2"/>
  <c r="AG1090" i="2"/>
  <c r="AG1091" i="2" s="1"/>
  <c r="AD1100" i="2"/>
  <c r="AD1104" i="2"/>
  <c r="Y13" i="11"/>
  <c r="S1100" i="2"/>
  <c r="S1104" i="2"/>
  <c r="Q1113" i="2" l="1"/>
  <c r="Q1114" i="2" s="1"/>
  <c r="AF1094" i="2"/>
  <c r="AH1094" i="2" s="1"/>
  <c r="X11" i="11"/>
  <c r="AB11" i="11" s="1"/>
  <c r="Z27" i="18"/>
  <c r="AC27" i="18" s="1"/>
  <c r="AB27" i="18"/>
  <c r="AD27" i="18" s="1"/>
  <c r="AA44" i="1"/>
  <c r="T44" i="1"/>
  <c r="R31" i="2"/>
  <c r="R32" i="2" s="1"/>
  <c r="R33" i="2" s="1"/>
  <c r="W31" i="2"/>
  <c r="W32" i="2" s="1"/>
  <c r="W33" i="2" s="1"/>
  <c r="U31" i="2"/>
  <c r="U32" i="2" s="1"/>
  <c r="U33" i="2" s="1"/>
  <c r="T31" i="2"/>
  <c r="W44" i="1"/>
  <c r="AF1090" i="2"/>
  <c r="AF1091" i="2" s="1"/>
  <c r="Q24" i="11"/>
  <c r="Q28" i="11"/>
  <c r="Q29" i="11" s="1"/>
  <c r="AF21" i="2"/>
  <c r="AF22" i="2" s="1"/>
  <c r="AC11" i="11"/>
  <c r="M23" i="11"/>
  <c r="M20" i="11"/>
  <c r="Q26" i="2"/>
  <c r="Q30" i="2"/>
  <c r="AF13" i="2"/>
  <c r="AF1101" i="2" s="1"/>
  <c r="AF1099" i="2" s="1"/>
  <c r="P1104" i="2"/>
  <c r="P1105" i="2" s="1"/>
  <c r="P1111" i="2" s="1"/>
  <c r="P1112" i="2" s="1"/>
  <c r="V28" i="18"/>
  <c r="AB26" i="18"/>
  <c r="AD26" i="18" s="1"/>
  <c r="P28" i="18"/>
  <c r="Z26" i="18"/>
  <c r="AC26" i="18" s="1"/>
  <c r="AE26" i="18" s="1"/>
  <c r="AH1084" i="2"/>
  <c r="AB1100" i="2"/>
  <c r="AB22" i="18"/>
  <c r="AD21" i="18"/>
  <c r="AD22" i="18" s="1"/>
  <c r="T8" i="11"/>
  <c r="X1097" i="2"/>
  <c r="X1064" i="2"/>
  <c r="X73" i="2"/>
  <c r="Y10" i="2"/>
  <c r="X1038" i="2"/>
  <c r="X978" i="2"/>
  <c r="X355" i="2"/>
  <c r="P4" i="20"/>
  <c r="U977" i="18"/>
  <c r="U338" i="18"/>
  <c r="U70" i="18"/>
  <c r="V7" i="18"/>
  <c r="AC18" i="18"/>
  <c r="AE17" i="18"/>
  <c r="AE18" i="18" s="1"/>
  <c r="Y29" i="18"/>
  <c r="AE224" i="18"/>
  <c r="AE225" i="18" s="1"/>
  <c r="AE221" i="18"/>
  <c r="Z22" i="18"/>
  <c r="AC21" i="18"/>
  <c r="S28" i="11"/>
  <c r="S29" i="11" s="1"/>
  <c r="S24" i="11"/>
  <c r="Y1100" i="2"/>
  <c r="Y1104" i="2"/>
  <c r="N24" i="11"/>
  <c r="N28" i="11"/>
  <c r="N29" i="11" s="1"/>
  <c r="AB9" i="11"/>
  <c r="AB13" i="11" s="1"/>
  <c r="X15" i="11"/>
  <c r="AH155" i="2"/>
  <c r="AH156" i="2" s="1"/>
  <c r="AH152" i="2"/>
  <c r="Y30" i="2"/>
  <c r="Y31" i="2" s="1"/>
  <c r="Y26" i="2"/>
  <c r="X13" i="11"/>
  <c r="AB1104" i="2"/>
  <c r="AB1107" i="2"/>
  <c r="AF111" i="2"/>
  <c r="AF112" i="2" s="1"/>
  <c r="AF108" i="2"/>
  <c r="AH107" i="2"/>
  <c r="AH96" i="2"/>
  <c r="L20" i="11"/>
  <c r="L23" i="11"/>
  <c r="X19" i="11"/>
  <c r="X20" i="11" s="1"/>
  <c r="AF1070" i="2"/>
  <c r="AH1065" i="2"/>
  <c r="AH1070" i="2" s="1"/>
  <c r="U20" i="11"/>
  <c r="U23" i="11"/>
  <c r="AA23" i="11" s="1"/>
  <c r="P30" i="2"/>
  <c r="P31" i="2" s="1"/>
  <c r="P26" i="2"/>
  <c r="AB25" i="2"/>
  <c r="AB26" i="2" s="1"/>
  <c r="AB1075" i="2"/>
  <c r="AF1074" i="2"/>
  <c r="AF1068" i="2"/>
  <c r="AH1067" i="2"/>
  <c r="AF1098" i="2"/>
  <c r="AF1107" i="2" s="1"/>
  <c r="AH11" i="2"/>
  <c r="AH15" i="2" s="1"/>
  <c r="AF17" i="2"/>
  <c r="S1113" i="2"/>
  <c r="S1114" i="2" s="1"/>
  <c r="S1105" i="2"/>
  <c r="S1111" i="2" s="1"/>
  <c r="S1112" i="2" s="1"/>
  <c r="AD1105" i="2"/>
  <c r="AD1111" i="2" s="1"/>
  <c r="AD1112" i="2" s="1"/>
  <c r="AD1113" i="2"/>
  <c r="AD1114" i="2" s="1"/>
  <c r="P28" i="11"/>
  <c r="P29" i="11" s="1"/>
  <c r="P24" i="11"/>
  <c r="AC1100" i="2"/>
  <c r="AC1104" i="2"/>
  <c r="Z23" i="11"/>
  <c r="Z24" i="11" s="1"/>
  <c r="R28" i="11"/>
  <c r="R29" i="11" s="1"/>
  <c r="R24" i="11"/>
  <c r="AG1100" i="2"/>
  <c r="AG1104" i="2"/>
  <c r="O28" i="11"/>
  <c r="O29" i="11" s="1"/>
  <c r="O24" i="11"/>
  <c r="Y23" i="11"/>
  <c r="AA20" i="11"/>
  <c r="AC19" i="11"/>
  <c r="AC20" i="11" s="1"/>
  <c r="AD12" i="11"/>
  <c r="Z1105" i="2"/>
  <c r="Z1111" i="2" s="1"/>
  <c r="Z1112" i="2" s="1"/>
  <c r="Z1113" i="2"/>
  <c r="Z1114" i="2" s="1"/>
  <c r="AE26" i="2"/>
  <c r="AG25" i="2"/>
  <c r="AG26" i="2" s="1"/>
  <c r="AC30" i="2"/>
  <c r="S32" i="2"/>
  <c r="AE1100" i="2"/>
  <c r="AE1104" i="2"/>
  <c r="Y20" i="11"/>
  <c r="AH227" i="2"/>
  <c r="AH228" i="2" s="1"/>
  <c r="AH224" i="2"/>
  <c r="V32" i="2"/>
  <c r="AD30" i="2"/>
  <c r="Z32" i="2"/>
  <c r="AC26" i="2"/>
  <c r="V1105" i="2"/>
  <c r="V1111" i="2" s="1"/>
  <c r="V1112" i="2" s="1"/>
  <c r="V1113" i="2"/>
  <c r="V1114" i="2" s="1"/>
  <c r="V28" i="11"/>
  <c r="V29" i="11" s="1"/>
  <c r="V24" i="11"/>
  <c r="AE30" i="2" l="1"/>
  <c r="AG30" i="2" s="1"/>
  <c r="AH21" i="2"/>
  <c r="AH22" i="2" s="1"/>
  <c r="AH1090" i="2"/>
  <c r="AH1091" i="2" s="1"/>
  <c r="AE27" i="18"/>
  <c r="AD11" i="11"/>
  <c r="U44" i="1"/>
  <c r="P30" i="11"/>
  <c r="P31" i="11" s="1"/>
  <c r="AD31" i="2"/>
  <c r="T32" i="2"/>
  <c r="T33" i="2" s="1"/>
  <c r="AE31" i="2"/>
  <c r="Z44" i="1"/>
  <c r="Q31" i="2"/>
  <c r="Q32" i="2" s="1"/>
  <c r="Q33" i="2" s="1"/>
  <c r="V44" i="1"/>
  <c r="Q30" i="11"/>
  <c r="Q31" i="11" s="1"/>
  <c r="S44" i="1"/>
  <c r="N30" i="11"/>
  <c r="N31" i="11" s="1"/>
  <c r="AC31" i="2"/>
  <c r="X44" i="1"/>
  <c r="S30" i="11"/>
  <c r="S31" i="11" s="1"/>
  <c r="Q44" i="1"/>
  <c r="AF25" i="2"/>
  <c r="AH25" i="2" s="1"/>
  <c r="AH26" i="2" s="1"/>
  <c r="M24" i="11"/>
  <c r="M28" i="11"/>
  <c r="M29" i="11" s="1"/>
  <c r="AH13" i="2"/>
  <c r="AH1101" i="2" s="1"/>
  <c r="AH1099" i="2" s="1"/>
  <c r="P1113" i="2"/>
  <c r="P1114" i="2" s="1"/>
  <c r="AH1068" i="2"/>
  <c r="V977" i="18"/>
  <c r="V338" i="18"/>
  <c r="V70" i="18"/>
  <c r="W7" i="18"/>
  <c r="Y1097" i="2"/>
  <c r="Y73" i="2"/>
  <c r="Z10" i="2"/>
  <c r="Y1038" i="2"/>
  <c r="Y978" i="2"/>
  <c r="Y355" i="2"/>
  <c r="U8" i="11"/>
  <c r="Y1064" i="2"/>
  <c r="Q4" i="20"/>
  <c r="P29" i="18"/>
  <c r="Z28" i="18"/>
  <c r="AC22" i="18"/>
  <c r="AE21" i="18"/>
  <c r="AE22" i="18" s="1"/>
  <c r="AB19" i="11"/>
  <c r="AB20" i="11" s="1"/>
  <c r="AB28" i="18"/>
  <c r="V29" i="18"/>
  <c r="U28" i="11"/>
  <c r="U29" i="11" s="1"/>
  <c r="AA29" i="11" s="1"/>
  <c r="U24" i="11"/>
  <c r="Y1105" i="2"/>
  <c r="Y1111" i="2" s="1"/>
  <c r="Y1112" i="2" s="1"/>
  <c r="Y1113" i="2"/>
  <c r="Y1114" i="2" s="1"/>
  <c r="AH1098" i="2"/>
  <c r="AH1107" i="2" s="1"/>
  <c r="AH17" i="2"/>
  <c r="AF1075" i="2"/>
  <c r="AH1074" i="2"/>
  <c r="AH1075" i="2" s="1"/>
  <c r="X23" i="11"/>
  <c r="X24" i="11" s="1"/>
  <c r="L24" i="11"/>
  <c r="L28" i="11"/>
  <c r="L29" i="11" s="1"/>
  <c r="Y32" i="2"/>
  <c r="AE32" i="2" s="1"/>
  <c r="AB15" i="11"/>
  <c r="AD9" i="11"/>
  <c r="AD15" i="11" s="1"/>
  <c r="AH111" i="2"/>
  <c r="AH112" i="2" s="1"/>
  <c r="AH108" i="2"/>
  <c r="AB1105" i="2"/>
  <c r="AB1111" i="2" s="1"/>
  <c r="AB1112" i="2" s="1"/>
  <c r="AB1113" i="2"/>
  <c r="AB1114" i="2" s="1"/>
  <c r="P32" i="2"/>
  <c r="AB30" i="2"/>
  <c r="AF30" i="2" s="1"/>
  <c r="AE1113" i="2"/>
  <c r="AE1114" i="2" s="1"/>
  <c r="AE1105" i="2"/>
  <c r="AE1111" i="2" s="1"/>
  <c r="AE1112" i="2" s="1"/>
  <c r="Y28" i="11"/>
  <c r="O30" i="11"/>
  <c r="V30" i="11"/>
  <c r="Z33" i="2"/>
  <c r="AC1105" i="2"/>
  <c r="AC1111" i="2" s="1"/>
  <c r="AC1112" i="2" s="1"/>
  <c r="AC1113" i="2"/>
  <c r="AC1114" i="2" s="1"/>
  <c r="AF1100" i="2"/>
  <c r="AF1104" i="2"/>
  <c r="V33" i="2"/>
  <c r="AD32" i="2"/>
  <c r="AD33" i="2" s="1"/>
  <c r="S33" i="2"/>
  <c r="Y24" i="11"/>
  <c r="AA24" i="11"/>
  <c r="AC23" i="11"/>
  <c r="AC24" i="11" s="1"/>
  <c r="AG1105" i="2"/>
  <c r="AG1111" i="2" s="1"/>
  <c r="AG1112" i="2" s="1"/>
  <c r="AG1113" i="2"/>
  <c r="AG1114" i="2" s="1"/>
  <c r="Z28" i="11"/>
  <c r="R30" i="11"/>
  <c r="AH30" i="2" l="1"/>
  <c r="AG31" i="2"/>
  <c r="U30" i="11"/>
  <c r="U31" i="11" s="1"/>
  <c r="AB31" i="2"/>
  <c r="AF31" i="2" s="1"/>
  <c r="Y29" i="11"/>
  <c r="Z29" i="11"/>
  <c r="AC29" i="11" s="1"/>
  <c r="R44" i="1"/>
  <c r="X29" i="11"/>
  <c r="AC32" i="2"/>
  <c r="AC33" i="2" s="1"/>
  <c r="AA28" i="11"/>
  <c r="AC28" i="11" s="1"/>
  <c r="AF26" i="2"/>
  <c r="AB23" i="11"/>
  <c r="AB24" i="11" s="1"/>
  <c r="AD19" i="11"/>
  <c r="AD20" i="11" s="1"/>
  <c r="AH1104" i="2"/>
  <c r="AH1113" i="2" s="1"/>
  <c r="AH1114" i="2" s="1"/>
  <c r="W977" i="18"/>
  <c r="W338" i="18"/>
  <c r="W70" i="18"/>
  <c r="X7" i="18"/>
  <c r="AH1100" i="2"/>
  <c r="AB29" i="18"/>
  <c r="AD28" i="18"/>
  <c r="AD29" i="18" s="1"/>
  <c r="AD13" i="11"/>
  <c r="Z29" i="18"/>
  <c r="AC28" i="18"/>
  <c r="Z1097" i="2"/>
  <c r="Z1064" i="2"/>
  <c r="V8" i="11"/>
  <c r="Z1038" i="2"/>
  <c r="Z978" i="2"/>
  <c r="Z355" i="2"/>
  <c r="Z73" i="2"/>
  <c r="AA10" i="2"/>
  <c r="R4" i="20"/>
  <c r="Y33" i="2"/>
  <c r="L30" i="11"/>
  <c r="X28" i="11"/>
  <c r="AB28" i="11" s="1"/>
  <c r="P33" i="2"/>
  <c r="AB32" i="2"/>
  <c r="AB33" i="2" s="1"/>
  <c r="AF1113" i="2"/>
  <c r="AF1114" i="2" s="1"/>
  <c r="AF1105" i="2"/>
  <c r="AF1111" i="2" s="1"/>
  <c r="AF1112" i="2" s="1"/>
  <c r="AG32" i="2"/>
  <c r="AG33" i="2" s="1"/>
  <c r="AE33" i="2"/>
  <c r="R31" i="11"/>
  <c r="Z30" i="11"/>
  <c r="Z31" i="11" s="1"/>
  <c r="V31" i="11"/>
  <c r="Y30" i="11"/>
  <c r="O31" i="11"/>
  <c r="AA30" i="11" l="1"/>
  <c r="AC30" i="11" s="1"/>
  <c r="AC31" i="11" s="1"/>
  <c r="AH31" i="2"/>
  <c r="AB29" i="11"/>
  <c r="AD29" i="11" s="1"/>
  <c r="AD23" i="11"/>
  <c r="AD24" i="11" s="1"/>
  <c r="M30" i="11"/>
  <c r="M31" i="11" s="1"/>
  <c r="AF32" i="2"/>
  <c r="AF33" i="2" s="1"/>
  <c r="AH1105" i="2"/>
  <c r="AH1111" i="2" s="1"/>
  <c r="AH1112" i="2" s="1"/>
  <c r="AA1097" i="2"/>
  <c r="AA1064" i="2"/>
  <c r="W8" i="11"/>
  <c r="AA1038" i="2"/>
  <c r="AA978" i="2"/>
  <c r="AA355" i="2"/>
  <c r="AA73" i="2"/>
  <c r="S4" i="20"/>
  <c r="X977" i="18"/>
  <c r="X338" i="18"/>
  <c r="X70" i="18"/>
  <c r="AC29" i="18"/>
  <c r="AE28" i="18"/>
  <c r="AE29" i="18" s="1"/>
  <c r="AD28" i="11"/>
  <c r="L31" i="11"/>
  <c r="Y31" i="11"/>
  <c r="AA31" i="11" l="1"/>
  <c r="X30" i="11"/>
  <c r="X31" i="11" s="1"/>
  <c r="AH32" i="2"/>
  <c r="AH33" i="2" s="1"/>
  <c r="AB30" i="11" l="1"/>
  <c r="AD30" i="11" s="1"/>
  <c r="AD31" i="11" s="1"/>
  <c r="AB31" i="11" l="1"/>
  <c r="AJ883" i="2"/>
  <c r="AR631" i="2"/>
  <c r="AK747" i="2"/>
  <c r="AV933" i="2"/>
  <c r="AJ501" i="2"/>
  <c r="AJ67" i="2"/>
  <c r="AK80" i="2"/>
  <c r="AN50" i="2"/>
  <c r="AJ900" i="2"/>
  <c r="BD590" i="2"/>
  <c r="AJ968" i="2"/>
  <c r="BD362" i="2"/>
  <c r="AS983" i="2"/>
  <c r="AR678" i="2"/>
  <c r="AZ681" i="2"/>
  <c r="BD903" i="2"/>
  <c r="BD740" i="2"/>
  <c r="AV844" i="2"/>
  <c r="AK1008" i="2"/>
  <c r="AJ996" i="2"/>
  <c r="AS960" i="2"/>
  <c r="AR635" i="2"/>
  <c r="AZ483" i="2"/>
  <c r="BD307" i="2"/>
  <c r="AS984" i="2"/>
  <c r="BA890" i="2"/>
  <c r="AS159" i="2"/>
  <c r="AZ912" i="2"/>
  <c r="BD847" i="2"/>
  <c r="AZ477" i="2"/>
  <c r="AV720" i="2"/>
  <c r="BA956" i="2"/>
  <c r="AV715" i="2"/>
  <c r="BD952" i="2"/>
  <c r="AN938" i="2"/>
  <c r="AS1006" i="2"/>
  <c r="AR275" i="2"/>
  <c r="AS109" i="2"/>
  <c r="AN798" i="2"/>
  <c r="AN958" i="2"/>
  <c r="AV811" i="2"/>
  <c r="BA109" i="2"/>
  <c r="AR893" i="2"/>
  <c r="BD465" i="2"/>
  <c r="BD442" i="2"/>
  <c r="AR829" i="2"/>
  <c r="AV464" i="2"/>
  <c r="AS693" i="2"/>
  <c r="BA727" i="2"/>
  <c r="AS878" i="2"/>
  <c r="AK990" i="2"/>
  <c r="AK951" i="2"/>
  <c r="AK753" i="2"/>
  <c r="AN730" i="2"/>
  <c r="AV388" i="2"/>
  <c r="AS697" i="2"/>
  <c r="AN533" i="2"/>
  <c r="AJ881" i="2"/>
  <c r="BA413" i="2"/>
  <c r="AK1019" i="2"/>
  <c r="AZ479" i="2"/>
  <c r="AV942" i="2"/>
  <c r="BA736" i="2"/>
  <c r="AK819" i="2"/>
  <c r="AN237" i="2"/>
  <c r="AJ775" i="2"/>
  <c r="AZ982" i="2"/>
  <c r="AV78" i="2"/>
  <c r="BA601" i="2"/>
  <c r="AK419" i="2"/>
  <c r="AZ921" i="2"/>
  <c r="BA495" i="2"/>
  <c r="AS839" i="2"/>
  <c r="AJ20" i="2"/>
  <c r="BD564" i="2"/>
  <c r="BD568" i="2"/>
  <c r="AN32" i="2"/>
  <c r="AS135" i="2"/>
  <c r="AV295" i="2"/>
  <c r="AR597" i="2"/>
  <c r="BA905" i="2"/>
  <c r="AR301" i="2"/>
  <c r="AZ338" i="2"/>
  <c r="AR769" i="2"/>
  <c r="AV882" i="2"/>
  <c r="AJ814" i="2"/>
  <c r="BD822" i="2"/>
  <c r="AJ760" i="2"/>
  <c r="AZ841" i="2"/>
  <c r="AN121" i="2"/>
  <c r="AR590" i="2"/>
  <c r="AV691" i="2"/>
  <c r="AZ377" i="2"/>
  <c r="AZ115" i="2"/>
  <c r="AS495" i="2"/>
  <c r="AN607" i="2"/>
  <c r="AV24" i="2"/>
  <c r="AV959" i="2"/>
  <c r="BD780" i="2"/>
  <c r="AV673" i="2"/>
  <c r="AS222" i="2"/>
  <c r="AZ558" i="2"/>
  <c r="AV458" i="2"/>
  <c r="AN776" i="2"/>
  <c r="AV590" i="2"/>
  <c r="AV271" i="2"/>
  <c r="AK813" i="2"/>
  <c r="AN564" i="2"/>
  <c r="AV898" i="2"/>
  <c r="AS834" i="2"/>
  <c r="AJ811" i="2"/>
  <c r="AJ801" i="2"/>
  <c r="AJ616" i="2"/>
  <c r="AK453" i="2"/>
  <c r="AZ374" i="2"/>
  <c r="AK783" i="2"/>
  <c r="AJ862" i="2"/>
  <c r="BD578" i="2"/>
  <c r="AV135" i="2"/>
  <c r="AV929" i="2"/>
  <c r="AS779" i="2"/>
  <c r="AJ62" i="2"/>
  <c r="AZ449" i="2"/>
  <c r="AZ801" i="2"/>
  <c r="AZ958" i="2"/>
  <c r="AJ383" i="2"/>
  <c r="AN854" i="2"/>
  <c r="AK526" i="2"/>
  <c r="AR969" i="2"/>
  <c r="AK741" i="2"/>
  <c r="AV702" i="2"/>
  <c r="BA237" i="2"/>
  <c r="BD506" i="2"/>
  <c r="AS349" i="2"/>
  <c r="BD808" i="2"/>
  <c r="AJ864" i="2"/>
  <c r="AZ1016" i="2"/>
  <c r="AJ836" i="2"/>
  <c r="BA606" i="2"/>
  <c r="AS956" i="2"/>
  <c r="AS125" i="2"/>
  <c r="BD972" i="2"/>
  <c r="BD225" i="2"/>
  <c r="BA654" i="2"/>
  <c r="AJ611" i="2"/>
  <c r="AR931" i="2"/>
  <c r="BA435" i="2"/>
  <c r="AV220" i="2"/>
  <c r="AK947" i="2"/>
  <c r="AK748" i="2"/>
  <c r="AZ822" i="2"/>
  <c r="AN718" i="2"/>
  <c r="BD860" i="2"/>
  <c r="AS992" i="2"/>
  <c r="AR952" i="2"/>
  <c r="BD160" i="2"/>
  <c r="AR882" i="2"/>
  <c r="BA241" i="2"/>
  <c r="AJ460" i="2"/>
  <c r="AJ357" i="2"/>
  <c r="AN783" i="2"/>
  <c r="BD117" i="2"/>
  <c r="AN356" i="2"/>
  <c r="AS775" i="2"/>
  <c r="BA815" i="2"/>
  <c r="AS928" i="2"/>
  <c r="AK887" i="2"/>
  <c r="AN626" i="2"/>
  <c r="BA445" i="2"/>
  <c r="AN646" i="2"/>
  <c r="AS346" i="2"/>
  <c r="AJ899" i="2"/>
  <c r="AJ807" i="2"/>
  <c r="AN732" i="2"/>
  <c r="AN317" i="2"/>
  <c r="BD581" i="2"/>
  <c r="AR949" i="2"/>
  <c r="AZ806" i="2"/>
  <c r="AS621" i="2"/>
  <c r="AN788" i="2"/>
  <c r="BD448" i="2"/>
  <c r="AK174" i="2"/>
  <c r="BA883" i="2"/>
  <c r="AN704" i="2"/>
  <c r="BA840" i="2"/>
  <c r="AN818" i="2"/>
  <c r="BA778" i="2"/>
  <c r="AR226" i="2"/>
  <c r="AN524" i="2"/>
  <c r="BD320" i="2"/>
  <c r="AJ634" i="2"/>
  <c r="BD479" i="2"/>
  <c r="AJ692" i="2"/>
  <c r="AZ929" i="2"/>
  <c r="AN664" i="2"/>
  <c r="AV903" i="2"/>
  <c r="AR646" i="2"/>
  <c r="AS79" i="2"/>
  <c r="AV899" i="2"/>
  <c r="AN54" i="2"/>
  <c r="BA944" i="2"/>
  <c r="BD150" i="2"/>
  <c r="BD772" i="2"/>
  <c r="AZ571" i="2"/>
  <c r="BD208" i="2"/>
  <c r="AR921" i="2"/>
  <c r="AR853" i="2"/>
  <c r="AS606" i="2"/>
  <c r="AN650" i="2"/>
  <c r="AN840" i="2"/>
  <c r="BD994" i="2"/>
  <c r="BD340" i="2"/>
  <c r="AN636" i="2"/>
  <c r="AK823" i="2"/>
  <c r="AK854" i="2"/>
  <c r="BD950" i="2"/>
  <c r="AS392" i="2"/>
  <c r="AV362" i="2"/>
  <c r="AV793" i="2"/>
  <c r="AR986" i="2"/>
  <c r="AK719" i="2"/>
  <c r="AV512" i="2"/>
  <c r="AV300" i="2"/>
  <c r="AK841" i="2"/>
  <c r="AR402" i="2"/>
  <c r="AK815" i="2"/>
  <c r="AV188" i="2"/>
  <c r="AV428" i="2"/>
  <c r="AN455" i="2"/>
  <c r="AR386" i="2"/>
  <c r="AN983" i="2"/>
  <c r="AK902" i="2"/>
  <c r="AR919" i="2"/>
  <c r="AR189" i="2"/>
  <c r="BD316" i="2"/>
  <c r="AV287" i="2"/>
  <c r="BD820" i="2"/>
  <c r="AV962" i="2"/>
  <c r="AR551" i="2"/>
  <c r="BA269" i="2"/>
  <c r="AV486" i="2"/>
  <c r="BA972" i="2"/>
  <c r="AN738" i="2"/>
  <c r="AN572" i="2"/>
  <c r="AK41" i="2"/>
  <c r="AN560" i="2"/>
  <c r="AS604" i="2"/>
  <c r="AJ781" i="2"/>
  <c r="AV906" i="2"/>
  <c r="BD884" i="2"/>
  <c r="AV970" i="2"/>
  <c r="AN127" i="2"/>
  <c r="AJ982" i="2"/>
  <c r="AK469" i="2"/>
  <c r="AK628" i="2"/>
  <c r="AZ964" i="2"/>
  <c r="BA735" i="2"/>
  <c r="AV773" i="2"/>
  <c r="AR878" i="2"/>
  <c r="AV333" i="2"/>
  <c r="BA544" i="2"/>
  <c r="BD929" i="2"/>
  <c r="AN869" i="2"/>
  <c r="AJ992" i="2"/>
  <c r="BD723" i="2"/>
  <c r="AK650" i="2"/>
  <c r="AN710" i="2"/>
  <c r="AJ672" i="2"/>
  <c r="AS1019" i="2"/>
  <c r="AV467" i="2"/>
  <c r="AR135" i="2"/>
  <c r="AN904" i="2"/>
  <c r="BA704" i="2"/>
  <c r="AS849" i="2"/>
  <c r="AN513" i="2"/>
  <c r="AR549" i="2"/>
  <c r="AN687" i="2"/>
  <c r="AK61" i="2"/>
  <c r="AN81" i="2"/>
  <c r="AZ666" i="2"/>
  <c r="BA527" i="2"/>
  <c r="AV907" i="2"/>
  <c r="BD992" i="2"/>
  <c r="BA531" i="2"/>
  <c r="AZ262" i="2"/>
  <c r="AN960" i="2"/>
  <c r="AS729" i="2"/>
  <c r="BD660" i="2"/>
  <c r="BA971" i="2"/>
  <c r="AN18" i="2"/>
  <c r="BA415" i="2"/>
  <c r="AS288" i="2"/>
  <c r="AV836" i="2"/>
  <c r="AN735" i="2"/>
  <c r="AN74" i="2"/>
  <c r="AN1001" i="2"/>
  <c r="BD46" i="2"/>
  <c r="AK872" i="2"/>
  <c r="AK516" i="2"/>
  <c r="AR587" i="2"/>
  <c r="BA221" i="2"/>
  <c r="AR702" i="2"/>
  <c r="AS14" i="2"/>
  <c r="BD948" i="2"/>
  <c r="AV713" i="2"/>
  <c r="AN883" i="2"/>
  <c r="BA817" i="2"/>
  <c r="AS744" i="2"/>
  <c r="AK622" i="2"/>
  <c r="AK710" i="2"/>
  <c r="AJ751" i="2"/>
  <c r="AS901" i="2"/>
  <c r="AN313" i="2"/>
  <c r="BA832" i="2"/>
  <c r="BA609" i="2"/>
  <c r="BA807" i="2"/>
  <c r="BD692" i="2"/>
  <c r="AR749" i="2"/>
  <c r="AR684" i="2"/>
  <c r="AS923" i="2"/>
  <c r="AV82" i="2"/>
  <c r="AR923" i="2"/>
  <c r="AS867" i="2"/>
  <c r="AK806" i="2"/>
  <c r="AS432" i="2"/>
  <c r="AZ367" i="2"/>
  <c r="AK858" i="2"/>
  <c r="BD485" i="2"/>
  <c r="AJ349" i="2"/>
  <c r="AV633" i="2"/>
  <c r="AK787" i="2"/>
  <c r="AZ341" i="2"/>
  <c r="AN894" i="2"/>
  <c r="AK717" i="2"/>
  <c r="AZ712" i="2"/>
  <c r="AS63" i="2"/>
  <c r="AV597" i="2"/>
  <c r="AS805" i="2"/>
  <c r="AK832" i="2"/>
  <c r="AS773" i="2"/>
  <c r="BD883" i="2"/>
  <c r="AR103" i="2"/>
  <c r="AJ806" i="2"/>
  <c r="AV990" i="2"/>
  <c r="AS407" i="2"/>
  <c r="AZ810" i="2"/>
  <c r="AS957" i="2"/>
  <c r="AJ726" i="2"/>
  <c r="AR780" i="2"/>
  <c r="AN544" i="2"/>
  <c r="AZ963" i="2"/>
  <c r="AS774" i="2"/>
  <c r="AK662" i="2"/>
  <c r="AS1001" i="2"/>
  <c r="AK687" i="2"/>
  <c r="AS698" i="2"/>
  <c r="AZ624" i="2"/>
  <c r="AR511" i="2"/>
  <c r="BA161" i="2"/>
  <c r="AV499" i="2"/>
  <c r="AJ504" i="2"/>
  <c r="AJ935" i="2"/>
  <c r="AK959" i="2"/>
  <c r="BA839" i="2"/>
  <c r="BD913" i="2"/>
  <c r="AS296" i="2"/>
  <c r="AJ305" i="2"/>
  <c r="AZ650" i="2"/>
  <c r="AS622" i="2"/>
  <c r="AV66" i="2"/>
  <c r="AS892" i="2"/>
  <c r="AJ782" i="2"/>
  <c r="AJ686" i="2"/>
  <c r="AV555" i="2"/>
  <c r="AK983" i="2"/>
  <c r="AS651" i="2"/>
  <c r="AK803" i="2"/>
  <c r="BA509" i="2"/>
  <c r="AS770" i="2"/>
  <c r="BA700" i="2"/>
  <c r="AZ599" i="2"/>
  <c r="BD881" i="2"/>
  <c r="BA691" i="2"/>
  <c r="AN985" i="2"/>
  <c r="AK988" i="2"/>
  <c r="AJ546" i="2"/>
  <c r="AZ333" i="2"/>
  <c r="AV556" i="2"/>
  <c r="BD273" i="2"/>
  <c r="BD463" i="2"/>
  <c r="AZ240" i="2"/>
  <c r="AZ646" i="2"/>
  <c r="AN699" i="2"/>
  <c r="AJ842" i="2"/>
  <c r="AV908" i="2"/>
  <c r="AR429" i="2"/>
  <c r="AJ78" i="2"/>
  <c r="AV827" i="2"/>
  <c r="AJ143" i="2"/>
  <c r="BD931" i="2"/>
  <c r="AV846" i="2"/>
  <c r="AR955" i="2"/>
  <c r="AZ554" i="2"/>
  <c r="BD798" i="2"/>
  <c r="AR241" i="2"/>
  <c r="AZ835" i="2"/>
  <c r="AV637" i="2"/>
  <c r="AZ654" i="2"/>
  <c r="BA932" i="2"/>
  <c r="AR366" i="2"/>
  <c r="BD991" i="2"/>
  <c r="AZ581" i="2"/>
  <c r="BA120" i="2"/>
  <c r="BD964" i="2"/>
  <c r="AS481" i="2"/>
  <c r="AJ386" i="2"/>
  <c r="AK187" i="2"/>
  <c r="AV938" i="2"/>
  <c r="AS531" i="2"/>
  <c r="AK1001" i="2"/>
  <c r="AR486" i="2"/>
  <c r="AZ949" i="2"/>
  <c r="AS675" i="2"/>
  <c r="AV332" i="2"/>
  <c r="AK955" i="2"/>
  <c r="AZ760" i="2"/>
  <c r="BA168" i="2"/>
  <c r="AS625" i="2"/>
  <c r="AR246" i="2"/>
  <c r="AR701" i="2"/>
  <c r="AZ101" i="2"/>
  <c r="AJ217" i="2"/>
  <c r="BA529" i="2"/>
  <c r="AJ723" i="2"/>
  <c r="BA42" i="2"/>
  <c r="AK792" i="2"/>
  <c r="AN903" i="2"/>
  <c r="AK935" i="2"/>
  <c r="AK993" i="2"/>
  <c r="AS44" i="2"/>
  <c r="AV806" i="2"/>
  <c r="AZ308" i="2"/>
  <c r="BD360" i="2"/>
  <c r="AK492" i="2"/>
  <c r="AK568" i="2"/>
  <c r="AN523" i="2"/>
  <c r="AK275" i="2"/>
  <c r="AN602" i="2"/>
  <c r="BD265" i="2"/>
  <c r="AR121" i="2"/>
  <c r="AK821" i="2"/>
  <c r="AV530" i="2"/>
  <c r="AK655" i="2"/>
  <c r="AZ824" i="2"/>
  <c r="AR940" i="2"/>
  <c r="AJ520" i="2"/>
  <c r="BD934" i="2"/>
  <c r="AV708" i="2"/>
  <c r="AS850" i="2"/>
  <c r="AK60" i="2"/>
  <c r="BA570" i="2"/>
  <c r="AK396" i="2"/>
  <c r="BA331" i="2"/>
  <c r="AZ444" i="2"/>
  <c r="BA184" i="2"/>
  <c r="AV14" i="2"/>
  <c r="AZ159" i="2"/>
  <c r="BA1017" i="2"/>
  <c r="BD651" i="2"/>
  <c r="AS750" i="2"/>
  <c r="AR850" i="2"/>
  <c r="AR521" i="2"/>
  <c r="AR484" i="2"/>
  <c r="AV683" i="2"/>
  <c r="AS286" i="2"/>
  <c r="AK437" i="2"/>
  <c r="AR653" i="2"/>
  <c r="AZ322" i="2"/>
  <c r="AJ522" i="2"/>
  <c r="BA879" i="2"/>
  <c r="AV272" i="2"/>
  <c r="BA988" i="2"/>
  <c r="AV505" i="2"/>
  <c r="AK799" i="2"/>
  <c r="AS42" i="2"/>
  <c r="BD981" i="2"/>
  <c r="BA89" i="2"/>
  <c r="AJ951" i="2"/>
  <c r="BD774" i="2"/>
  <c r="AJ246" i="2"/>
  <c r="AR699" i="2"/>
  <c r="AS755" i="2"/>
  <c r="AJ560" i="2"/>
  <c r="AS146" i="2"/>
  <c r="AZ111" i="2"/>
  <c r="BA983" i="2"/>
  <c r="AR877" i="2"/>
  <c r="AJ766" i="2"/>
  <c r="AZ608" i="2"/>
  <c r="AS927" i="2"/>
  <c r="BA782" i="2"/>
  <c r="BD593" i="2"/>
  <c r="AK615" i="2"/>
  <c r="BA357" i="2"/>
  <c r="AR871" i="2"/>
  <c r="AJ892" i="2"/>
  <c r="AS782" i="2"/>
  <c r="AR658" i="2"/>
  <c r="AJ931" i="2"/>
  <c r="AN332" i="2"/>
  <c r="BA284" i="2"/>
  <c r="AJ75" i="2"/>
  <c r="AR784" i="2"/>
  <c r="BA66" i="2"/>
  <c r="AK189" i="2"/>
  <c r="AV993" i="2"/>
  <c r="BD159" i="2"/>
  <c r="AK899" i="2"/>
  <c r="AV605" i="2"/>
  <c r="BA987" i="2"/>
  <c r="AN678" i="2"/>
  <c r="BA999" i="2"/>
  <c r="AZ545" i="2"/>
  <c r="BD267" i="2"/>
  <c r="AV221" i="2"/>
  <c r="AJ318" i="2"/>
  <c r="AV678" i="2"/>
  <c r="BD792" i="2"/>
  <c r="AK800" i="2"/>
  <c r="AN387" i="2"/>
  <c r="AN469" i="2"/>
  <c r="AS426" i="2"/>
  <c r="AR602" i="2"/>
  <c r="BA862" i="2"/>
  <c r="AR803" i="2"/>
  <c r="BD910" i="2"/>
  <c r="AJ656" i="2"/>
  <c r="BD185" i="2"/>
  <c r="BD610" i="2"/>
  <c r="AZ501" i="2"/>
  <c r="AZ658" i="2"/>
  <c r="AS41" i="2"/>
  <c r="AV650" i="2"/>
  <c r="AJ837" i="2"/>
  <c r="AS736" i="2"/>
  <c r="AN871" i="2"/>
  <c r="AK587" i="2"/>
  <c r="AS893" i="2"/>
  <c r="AN570" i="2"/>
  <c r="AR488" i="2"/>
  <c r="AN804" i="2"/>
  <c r="BD859" i="2"/>
  <c r="BD523" i="2"/>
  <c r="AZ639" i="2"/>
  <c r="AK697" i="2"/>
  <c r="AJ550" i="2"/>
  <c r="AJ391" i="2"/>
  <c r="AJ779" i="2"/>
  <c r="BA805" i="2"/>
  <c r="AZ585" i="2"/>
  <c r="AS387" i="2"/>
  <c r="AK104" i="2"/>
  <c r="AJ1016" i="2"/>
  <c r="AZ223" i="2"/>
  <c r="AN888" i="2"/>
  <c r="AK611" i="2"/>
  <c r="AJ819" i="2"/>
  <c r="AZ180" i="2"/>
  <c r="AK907" i="2"/>
  <c r="AR44" i="2"/>
  <c r="BD402" i="2"/>
  <c r="BA889" i="2"/>
  <c r="AV450" i="2"/>
  <c r="AV85" i="2"/>
  <c r="AK758" i="2"/>
  <c r="AS383" i="2"/>
  <c r="AV952" i="2"/>
  <c r="AS527" i="2"/>
  <c r="AK929" i="2"/>
  <c r="AS904" i="2"/>
  <c r="AS691" i="2"/>
  <c r="BA447" i="2"/>
  <c r="AS615" i="2"/>
  <c r="AR504" i="2"/>
  <c r="BA929" i="2"/>
  <c r="AK481" i="2"/>
  <c r="AV161" i="2"/>
  <c r="BA903" i="2"/>
  <c r="BA630" i="2"/>
  <c r="AJ980" i="2"/>
  <c r="AR937" i="2"/>
  <c r="AR932" i="2"/>
  <c r="BA220" i="2"/>
  <c r="BA653" i="2"/>
  <c r="BA461" i="2"/>
  <c r="AK667" i="2"/>
  <c r="AR997" i="2"/>
  <c r="AN800" i="2"/>
  <c r="AJ922" i="2"/>
  <c r="BA289" i="2"/>
  <c r="AK627" i="2"/>
  <c r="AJ990" i="2"/>
  <c r="AV491" i="2"/>
  <c r="BA964" i="2"/>
  <c r="BD938" i="2"/>
  <c r="BA614" i="2"/>
  <c r="AZ299" i="2"/>
  <c r="AN136" i="2"/>
  <c r="AZ320" i="2"/>
  <c r="AZ587" i="2"/>
  <c r="BA594" i="2"/>
  <c r="BA702" i="2"/>
  <c r="AK981" i="2"/>
  <c r="AJ38" i="2"/>
  <c r="BA868" i="2"/>
  <c r="BA173" i="2"/>
  <c r="AV840" i="2"/>
  <c r="AK731" i="2"/>
  <c r="AR772" i="2"/>
  <c r="AR984" i="2"/>
  <c r="AK722" i="2"/>
  <c r="AJ45" i="2"/>
  <c r="AV378" i="2"/>
  <c r="AR570" i="2"/>
  <c r="AK102" i="2"/>
  <c r="AK987" i="2"/>
  <c r="AR385" i="2"/>
  <c r="BA718" i="2"/>
  <c r="AK405" i="2"/>
  <c r="BA472" i="2"/>
  <c r="AR982" i="2"/>
  <c r="BA919" i="2"/>
  <c r="AJ552" i="2"/>
  <c r="AK963" i="2"/>
  <c r="AN397" i="2"/>
  <c r="AK909" i="2"/>
  <c r="AS936" i="2"/>
  <c r="AJ132" i="2"/>
  <c r="BD616" i="2"/>
  <c r="AN490" i="2"/>
  <c r="BD869" i="2"/>
  <c r="BD655" i="2"/>
  <c r="AJ840" i="2"/>
  <c r="AZ987" i="2"/>
  <c r="AN867" i="2"/>
  <c r="AK288" i="2"/>
  <c r="AK400" i="2"/>
  <c r="AZ521" i="2"/>
  <c r="AV273" i="2"/>
  <c r="AK952" i="2"/>
  <c r="AS985" i="2"/>
  <c r="AS137" i="2"/>
  <c r="AJ93" i="2"/>
  <c r="BA49" i="2"/>
  <c r="AR180" i="2"/>
  <c r="AJ1005" i="2"/>
  <c r="AS701" i="2"/>
  <c r="AK384" i="2"/>
  <c r="AN771" i="2"/>
  <c r="AZ540" i="2"/>
  <c r="AJ370" i="2"/>
  <c r="BA937" i="2"/>
  <c r="AN231" i="2"/>
  <c r="AZ966" i="2"/>
  <c r="AS171" i="2"/>
  <c r="AS940" i="2"/>
  <c r="AJ894" i="2"/>
  <c r="BA939" i="2"/>
  <c r="AN566" i="2"/>
  <c r="BA681" i="2"/>
  <c r="AJ810" i="2"/>
  <c r="BD525" i="2"/>
  <c r="AR331" i="2"/>
  <c r="AJ680" i="2"/>
  <c r="AK266" i="2"/>
  <c r="AR709" i="2"/>
  <c r="AJ48" i="2"/>
  <c r="BD211" i="2"/>
  <c r="AJ407" i="2"/>
  <c r="AN810" i="2"/>
  <c r="AS921" i="2"/>
  <c r="BD530" i="2"/>
  <c r="AN757" i="2"/>
  <c r="BD785" i="2"/>
  <c r="AZ74" i="2"/>
  <c r="AJ948" i="2"/>
  <c r="AJ622" i="2"/>
  <c r="AV839" i="2"/>
  <c r="AV372" i="2"/>
  <c r="AR531" i="2"/>
  <c r="BD996" i="2"/>
  <c r="AJ495" i="2"/>
  <c r="AR983" i="2"/>
  <c r="AR145" i="2"/>
  <c r="BD920" i="2"/>
  <c r="AJ792" i="2"/>
  <c r="AZ969" i="2"/>
  <c r="BA380" i="2"/>
  <c r="AR926" i="2"/>
  <c r="AZ871" i="2"/>
  <c r="AZ696" i="2"/>
  <c r="BD226" i="2"/>
  <c r="AR967" i="2"/>
  <c r="AN162" i="2"/>
  <c r="AK392" i="2"/>
  <c r="AV912" i="2"/>
  <c r="BD367" i="2"/>
  <c r="BD667" i="2"/>
  <c r="AR236" i="2"/>
  <c r="BA806" i="2"/>
  <c r="AZ827" i="2"/>
  <c r="BA76" i="2"/>
  <c r="AS607" i="2"/>
  <c r="AK908" i="2"/>
  <c r="AZ349" i="2"/>
  <c r="AV743" i="2"/>
  <c r="AS767" i="2"/>
  <c r="AJ272" i="2"/>
  <c r="AV607" i="2"/>
  <c r="AZ840" i="2"/>
  <c r="AS605" i="2"/>
  <c r="AS153" i="2"/>
  <c r="AR785" i="2"/>
  <c r="AK510" i="2"/>
  <c r="BA28" i="2"/>
  <c r="AN102" i="2"/>
  <c r="AV177" i="2"/>
  <c r="AS861" i="2"/>
  <c r="BA19" i="2"/>
  <c r="BA441" i="2"/>
  <c r="AJ648" i="2"/>
  <c r="AS895" i="2"/>
  <c r="AZ907" i="2"/>
  <c r="AJ321" i="2"/>
  <c r="BA786" i="2"/>
  <c r="AR835" i="2"/>
  <c r="AR941" i="2"/>
  <c r="AJ721" i="2"/>
  <c r="BA966" i="2"/>
  <c r="AN775" i="2"/>
  <c r="BA865" i="2"/>
  <c r="AN767" i="2"/>
  <c r="AV999" i="2"/>
  <c r="AN964" i="2"/>
  <c r="BD207" i="2"/>
  <c r="AK497" i="2"/>
  <c r="AK134" i="2"/>
  <c r="AS752" i="2"/>
  <c r="AZ12" i="2"/>
  <c r="AZ1017" i="2"/>
  <c r="AJ727" i="2"/>
  <c r="AV831" i="2"/>
  <c r="AZ860" i="2"/>
  <c r="BA913" i="2"/>
  <c r="AN779" i="2"/>
  <c r="AR588" i="2"/>
  <c r="AJ737" i="2"/>
  <c r="AN852" i="2"/>
  <c r="BA356" i="2"/>
  <c r="BA928" i="2"/>
  <c r="AJ298" i="2"/>
  <c r="AS690" i="2"/>
  <c r="AS333" i="2"/>
  <c r="AS329" i="2"/>
  <c r="BA992" i="2"/>
  <c r="AJ924" i="2"/>
  <c r="AR740" i="2"/>
  <c r="BD737" i="2"/>
  <c r="AR188" i="2"/>
  <c r="AN160" i="2"/>
  <c r="BA922" i="2"/>
  <c r="BD632" i="2"/>
  <c r="AN932" i="2"/>
  <c r="AR534" i="2"/>
  <c r="AJ237" i="2"/>
  <c r="BD123" i="2"/>
  <c r="BA397" i="2"/>
  <c r="AK465" i="2"/>
  <c r="AR584" i="2"/>
  <c r="AS308" i="2"/>
  <c r="AK891" i="2"/>
  <c r="AN336" i="2"/>
  <c r="AZ816" i="2"/>
  <c r="BD288" i="2"/>
  <c r="AR64" i="2"/>
  <c r="AJ638" i="2"/>
  <c r="AJ848" i="2"/>
  <c r="AV389" i="2"/>
  <c r="AK894" i="2"/>
  <c r="BD791" i="2"/>
  <c r="AN902" i="2"/>
  <c r="AK160" i="2"/>
  <c r="BD968" i="2"/>
  <c r="AV294" i="2"/>
  <c r="AV921" i="2"/>
  <c r="AN478" i="2"/>
  <c r="AZ411" i="2"/>
  <c r="AZ133" i="2"/>
  <c r="AR880" i="2"/>
  <c r="AZ845" i="2"/>
  <c r="AJ845" i="2"/>
  <c r="AR266" i="2"/>
  <c r="AR457" i="2"/>
  <c r="AR437" i="2"/>
  <c r="AS19" i="2"/>
  <c r="BD50" i="2"/>
  <c r="AJ544" i="2"/>
  <c r="AZ363" i="2"/>
  <c r="BA934" i="2"/>
  <c r="BA565" i="2"/>
  <c r="AZ909" i="2"/>
  <c r="AR115" i="2"/>
  <c r="AN667" i="2"/>
  <c r="AN995" i="2"/>
  <c r="AZ990" i="2"/>
  <c r="AR572" i="2"/>
  <c r="AN589" i="2"/>
  <c r="AV334" i="2"/>
  <c r="AS206" i="2"/>
  <c r="AR604" i="2"/>
  <c r="BD650" i="2"/>
  <c r="AS513" i="2"/>
  <c r="AK926" i="2"/>
  <c r="AN536" i="2"/>
  <c r="AN20" i="2"/>
  <c r="AJ55" i="2"/>
  <c r="BA821" i="2"/>
  <c r="BD375" i="2"/>
  <c r="AJ242" i="2"/>
  <c r="AR268" i="2"/>
  <c r="AK385" i="2"/>
  <c r="AS966" i="2"/>
  <c r="AZ792" i="2"/>
  <c r="AJ804" i="2"/>
  <c r="BA857" i="2"/>
  <c r="AV985" i="2"/>
  <c r="AS958" i="2"/>
  <c r="AZ932" i="2"/>
  <c r="AZ339" i="2"/>
  <c r="AS486" i="2"/>
  <c r="AN225" i="2"/>
  <c r="AN895" i="2"/>
  <c r="AJ844" i="2"/>
  <c r="AS727" i="2"/>
  <c r="AS447" i="2"/>
  <c r="AK654" i="2"/>
  <c r="AS357" i="2"/>
  <c r="AS160" i="2"/>
  <c r="BD871" i="2"/>
  <c r="AZ533" i="2"/>
  <c r="AJ1017" i="2"/>
  <c r="AN621" i="2"/>
  <c r="AJ345" i="2"/>
  <c r="AV790" i="2"/>
  <c r="AK997" i="2"/>
  <c r="AV862" i="2"/>
  <c r="BD912" i="2"/>
  <c r="BA949" i="2"/>
  <c r="AN875" i="2"/>
  <c r="AN492" i="2"/>
  <c r="AJ556" i="2"/>
  <c r="AS234" i="2"/>
  <c r="AK708" i="2"/>
  <c r="AN551" i="2"/>
  <c r="AS939" i="2"/>
  <c r="AN748" i="2"/>
  <c r="AN539" i="2"/>
  <c r="AS533" i="2"/>
  <c r="BA893" i="2"/>
  <c r="AZ242" i="2"/>
  <c r="AK865" i="2"/>
  <c r="AJ646" i="2"/>
  <c r="AJ697" i="2"/>
  <c r="BD188" i="2"/>
  <c r="AN749" i="2"/>
  <c r="AR51" i="2"/>
  <c r="AK735" i="2"/>
  <c r="AN847" i="2"/>
  <c r="BD900" i="2"/>
  <c r="AJ728" i="2"/>
  <c r="AZ580" i="2"/>
  <c r="AS997" i="2"/>
  <c r="AR216" i="2"/>
  <c r="BA674" i="2"/>
  <c r="AS706" i="2"/>
  <c r="AV173" i="2"/>
  <c r="BA64" i="2"/>
  <c r="AV693" i="2"/>
  <c r="AZ448" i="2"/>
  <c r="AZ968" i="2"/>
  <c r="AK888" i="2"/>
  <c r="BD927" i="2"/>
  <c r="BD1018" i="2"/>
  <c r="AN46" i="2"/>
  <c r="AS532" i="2"/>
  <c r="AK932" i="2"/>
  <c r="AV860" i="2"/>
  <c r="AR84" i="2"/>
  <c r="AJ871" i="2"/>
  <c r="BD120" i="2"/>
  <c r="AV695" i="2"/>
  <c r="AN449" i="2"/>
  <c r="AV150" i="2"/>
  <c r="BD901" i="2"/>
  <c r="AK866" i="2"/>
  <c r="AS467" i="2"/>
  <c r="AK842" i="2"/>
  <c r="AR841" i="2"/>
  <c r="AS980" i="2"/>
  <c r="AZ683" i="2"/>
  <c r="AZ593" i="2"/>
  <c r="AN971" i="2"/>
  <c r="AZ736" i="2"/>
  <c r="AV732" i="2"/>
  <c r="AV84" i="2"/>
  <c r="AR962" i="2"/>
  <c r="BA166" i="2"/>
  <c r="BD358" i="2"/>
  <c r="AS248" i="2"/>
  <c r="AK103" i="2"/>
  <c r="AR851" i="2"/>
  <c r="AK831" i="2"/>
  <c r="AZ779" i="2"/>
  <c r="AZ212" i="2"/>
  <c r="AK790" i="2"/>
  <c r="AV497" i="2"/>
  <c r="BD597" i="2"/>
  <c r="BD845" i="2"/>
  <c r="AZ369" i="2"/>
  <c r="AR922" i="2"/>
  <c r="AR594" i="2"/>
  <c r="AZ495" i="2"/>
  <c r="AN223" i="2"/>
  <c r="AZ182" i="2"/>
  <c r="AK835" i="2"/>
  <c r="AS28" i="2"/>
  <c r="AS236" i="2"/>
  <c r="AZ934" i="2"/>
  <c r="AR227" i="2"/>
  <c r="AZ589" i="2"/>
  <c r="AJ186" i="2"/>
  <c r="AJ571" i="2"/>
  <c r="AK901" i="2"/>
  <c r="AN974" i="2"/>
  <c r="AK675" i="2"/>
  <c r="AZ95" i="2"/>
  <c r="AN953" i="2"/>
  <c r="AS787" i="2"/>
  <c r="AR987" i="2"/>
  <c r="AN814" i="2"/>
  <c r="BA659" i="2"/>
  <c r="AK461" i="2"/>
  <c r="AK643" i="2"/>
  <c r="BD290" i="2"/>
  <c r="AN126" i="2"/>
  <c r="BD993" i="2"/>
  <c r="AV937" i="2"/>
  <c r="AR898" i="2"/>
  <c r="BD309" i="2"/>
  <c r="AV740" i="2"/>
  <c r="AZ733" i="2"/>
  <c r="BD536" i="2"/>
  <c r="AK476" i="2"/>
  <c r="AK816" i="2"/>
  <c r="BA982" i="2"/>
  <c r="AN727" i="2"/>
  <c r="AK477" i="2"/>
  <c r="AV926" i="2"/>
  <c r="AR445" i="2"/>
  <c r="BA44" i="2"/>
  <c r="AR18" i="2"/>
  <c r="AV231" i="2"/>
  <c r="AZ636" i="2"/>
  <c r="AK871" i="2"/>
  <c r="BD365" i="2"/>
  <c r="AR811" i="2"/>
  <c r="BA590" i="2"/>
  <c r="AJ590" i="2"/>
  <c r="AV812" i="2"/>
  <c r="AK852" i="2"/>
  <c r="AN722" i="2"/>
  <c r="AR550" i="2"/>
  <c r="AN906" i="2"/>
  <c r="AK59" i="2"/>
  <c r="AZ766" i="2"/>
  <c r="AS827" i="2"/>
  <c r="AV460" i="2"/>
  <c r="AR899" i="2"/>
  <c r="AR956" i="2"/>
  <c r="BA211" i="2"/>
  <c r="AR298" i="2"/>
  <c r="AK136" i="2"/>
  <c r="AS16" i="2"/>
  <c r="BA491" i="2"/>
  <c r="AZ838" i="2"/>
  <c r="AS316" i="2"/>
  <c r="AV109" i="2"/>
  <c r="BD800" i="2"/>
  <c r="AZ609" i="2"/>
  <c r="BD547" i="2"/>
  <c r="BA624" i="2"/>
  <c r="AR42" i="2"/>
  <c r="AZ356" i="2"/>
  <c r="AK236" i="2"/>
  <c r="AZ651" i="2"/>
  <c r="AN962" i="2"/>
  <c r="BD939" i="2"/>
  <c r="AS657" i="2"/>
  <c r="AN109" i="2"/>
  <c r="AZ959" i="2"/>
  <c r="AV434" i="2"/>
  <c r="AZ395" i="2"/>
  <c r="BA974" i="2"/>
  <c r="AN700" i="2"/>
  <c r="AZ705" i="2"/>
  <c r="AZ497" i="2"/>
  <c r="AN770" i="2"/>
  <c r="AS738" i="2"/>
  <c r="AR901" i="2"/>
  <c r="AJ912" i="2"/>
  <c r="BD410" i="2"/>
  <c r="BA489" i="2"/>
  <c r="BD896" i="2"/>
  <c r="AJ908" i="2"/>
  <c r="BD997" i="2"/>
  <c r="AV1019" i="2"/>
  <c r="AS596" i="2"/>
  <c r="AR45" i="2"/>
  <c r="AV561" i="2"/>
  <c r="AN323" i="2"/>
  <c r="AR562" i="2"/>
  <c r="AV163" i="2"/>
  <c r="BD827" i="2"/>
  <c r="BA444" i="2"/>
  <c r="BD918" i="2"/>
  <c r="AR495" i="2"/>
  <c r="AR840" i="2"/>
  <c r="AN360" i="2"/>
  <c r="AZ944" i="2"/>
  <c r="AN873" i="2"/>
  <c r="AV105" i="2"/>
  <c r="AS129" i="2"/>
  <c r="AZ633" i="2"/>
  <c r="AJ907" i="2"/>
  <c r="AJ41" i="2"/>
  <c r="BD455" i="2"/>
  <c r="AJ576" i="2"/>
  <c r="AZ757" i="2"/>
  <c r="AZ956" i="2"/>
  <c r="BA543" i="2"/>
  <c r="BD989" i="2"/>
  <c r="AV617" i="2"/>
  <c r="BA539" i="2"/>
  <c r="BD198" i="2"/>
  <c r="BA828" i="2"/>
  <c r="AZ268" i="2"/>
  <c r="AN64" i="2"/>
  <c r="AN276" i="2"/>
  <c r="AJ675" i="2"/>
  <c r="BD39" i="2"/>
  <c r="AN665" i="2"/>
  <c r="AS871" i="2"/>
  <c r="AV442" i="2"/>
  <c r="AK949" i="2"/>
  <c r="BD789" i="2"/>
  <c r="AS305" i="2"/>
  <c r="AS876" i="2"/>
  <c r="AR862" i="2"/>
  <c r="AN264" i="2"/>
  <c r="AN506" i="2"/>
  <c r="AJ609" i="2"/>
  <c r="AR953" i="2"/>
  <c r="AV727" i="2"/>
  <c r="AV674" i="2"/>
  <c r="AR46" i="2"/>
  <c r="AR698" i="2"/>
  <c r="AJ85" i="2"/>
  <c r="AK296" i="2"/>
  <c r="BD973" i="2"/>
  <c r="AV585" i="2"/>
  <c r="AJ629" i="2"/>
  <c r="BD393" i="2"/>
  <c r="AJ131" i="2"/>
  <c r="BA878" i="2"/>
  <c r="AK43" i="2"/>
  <c r="AK574" i="2"/>
  <c r="AR91" i="2"/>
  <c r="BD897" i="2"/>
  <c r="AZ615" i="2"/>
  <c r="AN829" i="2"/>
  <c r="AV996" i="2"/>
  <c r="BA785" i="2"/>
  <c r="BD639" i="2"/>
  <c r="AJ813" i="2"/>
  <c r="AK319" i="2"/>
  <c r="AV834" i="2"/>
  <c r="AR954" i="2"/>
  <c r="AJ1019" i="2"/>
  <c r="AZ23" i="2"/>
  <c r="AR373" i="2"/>
  <c r="AV969" i="2"/>
  <c r="BA475" i="2"/>
  <c r="AN531" i="2"/>
  <c r="BD936" i="2"/>
  <c r="AN527" i="2"/>
  <c r="AS65" i="2"/>
  <c r="AV967" i="2"/>
  <c r="AZ675" i="2"/>
  <c r="BD857" i="2"/>
  <c r="AN463" i="2"/>
  <c r="BD392" i="2"/>
  <c r="BD594" i="2"/>
  <c r="AN100" i="2"/>
  <c r="AJ215" i="2"/>
  <c r="AJ430" i="2"/>
  <c r="AJ803" i="2"/>
  <c r="AZ531" i="2"/>
  <c r="AZ236" i="2"/>
  <c r="AJ49" i="2"/>
  <c r="BD1001" i="2"/>
  <c r="AR75" i="2"/>
  <c r="AN766" i="2"/>
  <c r="BD491" i="2"/>
  <c r="AN406" i="2"/>
  <c r="AZ729" i="2"/>
  <c r="AJ122" i="2"/>
  <c r="BA638" i="2"/>
  <c r="AJ1000" i="2"/>
  <c r="AS587" i="2"/>
  <c r="AV923" i="2"/>
  <c r="AS981" i="2"/>
  <c r="AN280" i="2"/>
  <c r="AN218" i="2"/>
  <c r="AR747" i="2"/>
  <c r="BD428" i="2"/>
  <c r="AV820" i="2"/>
  <c r="AZ309" i="2"/>
  <c r="AJ512" i="2"/>
  <c r="BA462" i="2"/>
  <c r="BA860" i="2"/>
  <c r="AJ269" i="2"/>
  <c r="AN864" i="2"/>
  <c r="AK313" i="2"/>
  <c r="AR1016" i="2"/>
  <c r="AR739" i="2"/>
  <c r="AK774" i="2"/>
  <c r="AV588" i="2"/>
  <c r="AK498" i="2"/>
  <c r="AR1014" i="2"/>
  <c r="AK833" i="2"/>
  <c r="AR398" i="2"/>
  <c r="AS597" i="2"/>
  <c r="AJ111" i="2"/>
  <c r="BD221" i="2"/>
  <c r="AN784" i="2"/>
  <c r="AZ401" i="2"/>
  <c r="AK851" i="2"/>
  <c r="AZ423" i="2"/>
  <c r="AS843" i="2"/>
  <c r="AK745" i="2"/>
  <c r="AK878" i="2"/>
  <c r="BD891" i="2"/>
  <c r="AK523" i="2"/>
  <c r="AZ673" i="2"/>
  <c r="AK996" i="2"/>
  <c r="AN472" i="2"/>
  <c r="BA596" i="2"/>
  <c r="AN473" i="2"/>
  <c r="BD447" i="2"/>
  <c r="AJ742" i="2"/>
  <c r="AR503" i="2"/>
  <c r="AS728" i="2"/>
  <c r="AK248" i="2"/>
  <c r="AR720" i="2"/>
  <c r="AV880" i="2"/>
  <c r="BA414" i="2"/>
  <c r="AZ421" i="2"/>
  <c r="AZ120" i="2"/>
  <c r="AV275" i="2"/>
  <c r="AS485" i="2"/>
  <c r="BA955" i="2"/>
  <c r="AZ298" i="2"/>
  <c r="BD757" i="2"/>
  <c r="BA749" i="2"/>
  <c r="AS529" i="2"/>
  <c r="AV871" i="2"/>
  <c r="AV998" i="2"/>
  <c r="BD279" i="2"/>
  <c r="AV947" i="2"/>
  <c r="BD378" i="2"/>
  <c r="AN996" i="2"/>
  <c r="AR652" i="2"/>
  <c r="BD879" i="2"/>
  <c r="AJ409" i="2"/>
  <c r="AZ403" i="2"/>
  <c r="AJ303" i="2"/>
  <c r="BA167" i="2"/>
  <c r="AK847" i="2"/>
  <c r="AK251" i="2"/>
  <c r="AR694" i="2"/>
  <c r="AK450" i="2"/>
  <c r="AV357" i="2"/>
  <c r="AR777" i="2"/>
  <c r="BA1001" i="2"/>
  <c r="AJ188" i="2"/>
  <c r="AN979" i="2"/>
  <c r="BD817" i="2"/>
  <c r="AV671" i="2"/>
  <c r="AK374" i="2"/>
  <c r="BD60" i="2"/>
  <c r="AS612" i="2"/>
  <c r="AV1017" i="2"/>
  <c r="AJ717" i="2"/>
  <c r="AK729" i="2"/>
  <c r="AJ302" i="2"/>
  <c r="AJ284" i="2"/>
  <c r="AK499" i="2"/>
  <c r="AR753" i="2"/>
  <c r="AV861" i="2"/>
  <c r="AZ562" i="2"/>
  <c r="AS488" i="2"/>
  <c r="AR153" i="2"/>
  <c r="AR643" i="2"/>
  <c r="AJ429" i="2"/>
  <c r="BD638" i="2"/>
  <c r="BA82" i="2"/>
  <c r="AJ589" i="2"/>
  <c r="AS883" i="2"/>
  <c r="AV847" i="2"/>
  <c r="BD816" i="2"/>
  <c r="AN454" i="2"/>
  <c r="AV958" i="2"/>
  <c r="AR123" i="2"/>
  <c r="AJ265" i="2"/>
  <c r="AN742" i="2"/>
  <c r="AR836" i="2"/>
  <c r="AS838" i="2"/>
  <c r="AN594" i="2"/>
  <c r="AN918" i="2"/>
  <c r="AS445" i="2"/>
  <c r="AN459" i="2"/>
  <c r="AJ928" i="2"/>
  <c r="AS568" i="2"/>
  <c r="AR431" i="2"/>
  <c r="AJ42" i="2"/>
  <c r="AS674" i="2"/>
  <c r="AV984" i="2"/>
  <c r="AV734" i="2"/>
  <c r="BD631" i="2"/>
  <c r="AN817" i="2"/>
  <c r="BD521" i="2"/>
  <c r="BA361" i="2"/>
  <c r="AN973" i="2"/>
  <c r="AV169" i="2"/>
  <c r="AR378" i="2"/>
  <c r="AJ821" i="2"/>
  <c r="AK29" i="2"/>
  <c r="AJ754" i="2"/>
  <c r="AJ459" i="2"/>
  <c r="BD770" i="2"/>
  <c r="AJ715" i="2"/>
  <c r="AS808" i="2"/>
  <c r="AR573" i="2"/>
  <c r="AR339" i="2"/>
  <c r="AJ673" i="2"/>
  <c r="BA1011" i="2"/>
  <c r="AV521" i="2"/>
  <c r="BA726" i="2"/>
  <c r="BD837" i="2"/>
  <c r="AJ445" i="2"/>
  <c r="AZ216" i="2"/>
  <c r="AN306" i="2"/>
  <c r="AN601" i="2"/>
  <c r="AR122" i="2"/>
  <c r="BA639" i="2"/>
  <c r="AS944" i="2"/>
  <c r="BA128" i="2"/>
  <c r="AR703" i="2"/>
  <c r="AS501" i="2"/>
  <c r="AZ617" i="2"/>
  <c r="AV104" i="2"/>
  <c r="AS431" i="2"/>
  <c r="AZ60" i="2"/>
  <c r="AZ738" i="2"/>
  <c r="AR43" i="2"/>
  <c r="BD584" i="2"/>
  <c r="AS685" i="2"/>
  <c r="AK904" i="2"/>
  <c r="AJ117" i="2"/>
  <c r="AS745" i="2"/>
  <c r="AS734" i="2"/>
  <c r="AZ843" i="2"/>
  <c r="AR1007" i="2"/>
  <c r="BD444" i="2"/>
  <c r="AV306" i="2"/>
  <c r="AN286" i="2"/>
  <c r="BA437" i="2"/>
  <c r="BA798" i="2"/>
  <c r="AJ173" i="2"/>
  <c r="AR357" i="2"/>
  <c r="AN429" i="2"/>
  <c r="AN688" i="2"/>
  <c r="AR655" i="2"/>
  <c r="BA777" i="2"/>
  <c r="AZ458" i="2"/>
  <c r="AZ535" i="2"/>
  <c r="AS344" i="2"/>
  <c r="AJ393" i="2"/>
  <c r="AR995" i="2"/>
  <c r="AN165" i="2"/>
  <c r="AS713" i="2"/>
  <c r="AV688" i="2"/>
  <c r="AV347" i="2"/>
  <c r="AS740" i="2"/>
  <c r="AJ487" i="2"/>
  <c r="BA648" i="2"/>
  <c r="AJ967" i="2"/>
  <c r="BD783" i="2"/>
  <c r="BA164" i="2"/>
  <c r="AS948" i="2"/>
  <c r="AN618" i="2"/>
  <c r="BD371" i="2"/>
  <c r="AN29" i="2"/>
  <c r="AJ974" i="2"/>
  <c r="AS415" i="2"/>
  <c r="AN781" i="2"/>
  <c r="AR959" i="2"/>
  <c r="AN275" i="2"/>
  <c r="AR116" i="2"/>
  <c r="BD887" i="2"/>
  <c r="AZ994" i="2"/>
  <c r="AJ235" i="2"/>
  <c r="BD509" i="2"/>
  <c r="AK557" i="2"/>
  <c r="AR160" i="2"/>
  <c r="AR548" i="2"/>
  <c r="AR933" i="2"/>
  <c r="BD999" i="2"/>
  <c r="AK126" i="2"/>
  <c r="BA814" i="2"/>
  <c r="BA775" i="2"/>
  <c r="BA367" i="2"/>
  <c r="AR407" i="2"/>
  <c r="BD341" i="2"/>
  <c r="AK919" i="2"/>
  <c r="AR890" i="2"/>
  <c r="AV490" i="2"/>
  <c r="AS816" i="2"/>
  <c r="AZ604" i="2"/>
  <c r="AV101" i="2"/>
  <c r="AZ985" i="2"/>
  <c r="AJ301" i="2"/>
  <c r="AZ981" i="2"/>
  <c r="AJ574" i="2"/>
  <c r="AJ219" i="2"/>
  <c r="AK801" i="2"/>
  <c r="BA465" i="2"/>
  <c r="AV68" i="2"/>
  <c r="AJ68" i="2"/>
  <c r="AZ928" i="2"/>
  <c r="BA714" i="2"/>
  <c r="AN333" i="2"/>
  <c r="AV423" i="2"/>
  <c r="AS879" i="2"/>
  <c r="AN234" i="2"/>
  <c r="BD429" i="2"/>
  <c r="AR162" i="2"/>
  <c r="AR734" i="2"/>
  <c r="AK331" i="2"/>
  <c r="AV559" i="2"/>
  <c r="AZ79" i="2"/>
  <c r="BA701" i="2"/>
  <c r="BA122" i="2"/>
  <c r="AV681" i="2"/>
  <c r="AK19" i="2"/>
  <c r="AV750" i="2"/>
  <c r="AS654" i="2"/>
  <c r="AN12" i="2"/>
  <c r="AJ262" i="2"/>
  <c r="AJ625" i="2"/>
  <c r="AV782" i="2"/>
  <c r="AJ28" i="2"/>
  <c r="AS919" i="2"/>
  <c r="AN488" i="2"/>
  <c r="AJ547" i="2"/>
  <c r="AS167" i="2"/>
  <c r="AJ77" i="2"/>
  <c r="AK314" i="2"/>
  <c r="AV514" i="2"/>
  <c r="AJ809" i="2"/>
  <c r="BD43" i="2"/>
  <c r="AN642" i="2"/>
  <c r="BD962" i="2"/>
  <c r="AK459" i="2"/>
  <c r="AJ500" i="2"/>
  <c r="AR94" i="2"/>
  <c r="AN984" i="2"/>
  <c r="AN382" i="2"/>
  <c r="AR993" i="2"/>
  <c r="AJ603" i="2"/>
  <c r="BA952" i="2"/>
  <c r="AZ102" i="2"/>
  <c r="AK743" i="2"/>
  <c r="AJ448" i="2"/>
  <c r="BA121" i="2"/>
  <c r="AZ563" i="2"/>
  <c r="AN703" i="2"/>
  <c r="AS953" i="2"/>
  <c r="AZ361" i="2"/>
  <c r="AS837" i="2"/>
  <c r="AK956" i="2"/>
  <c r="AJ249" i="2"/>
  <c r="AR981" i="2"/>
  <c r="BA188" i="2"/>
  <c r="AN879" i="2"/>
  <c r="AR564" i="2"/>
  <c r="BA524" i="2"/>
  <c r="BA953" i="2"/>
  <c r="AR388" i="2"/>
  <c r="BD598" i="2"/>
  <c r="AJ532" i="2"/>
  <c r="AV746" i="2"/>
  <c r="AK161" i="2"/>
  <c r="AZ920" i="2"/>
  <c r="AR717" i="2"/>
  <c r="AR530" i="2"/>
  <c r="AK208" i="2"/>
  <c r="AN345" i="2"/>
  <c r="AN510" i="2"/>
  <c r="AR487" i="2"/>
  <c r="AV690" i="2"/>
  <c r="BA848" i="2"/>
  <c r="BA300" i="2"/>
  <c r="BD499" i="2"/>
  <c r="AS735" i="2"/>
  <c r="AK371" i="2"/>
  <c r="AZ965" i="2"/>
  <c r="AZ135" i="2"/>
  <c r="BD571" i="2"/>
  <c r="AV928" i="2"/>
  <c r="AZ227" i="2"/>
  <c r="AZ890" i="2"/>
  <c r="AK873" i="2"/>
  <c r="AR95" i="2"/>
  <c r="AZ664" i="2"/>
  <c r="AV396" i="2"/>
  <c r="AK383" i="2"/>
  <c r="BD411" i="2"/>
  <c r="AS244" i="2"/>
  <c r="AS969" i="2"/>
  <c r="BA541" i="2"/>
  <c r="AS541" i="2"/>
  <c r="AK595" i="2"/>
  <c r="AV176" i="2"/>
  <c r="AV409" i="2"/>
  <c r="BA130" i="2"/>
  <c r="BD585" i="2"/>
  <c r="AR750" i="2"/>
  <c r="AJ183" i="2"/>
  <c r="AJ64" i="2"/>
  <c r="AV537" i="2"/>
  <c r="BA957" i="2"/>
  <c r="BD567" i="2"/>
  <c r="BD164" i="2"/>
  <c r="AK718" i="2"/>
  <c r="AV964" i="2"/>
  <c r="AJ205" i="2"/>
  <c r="BD284" i="2"/>
  <c r="BA696" i="2"/>
  <c r="AV803" i="2"/>
  <c r="AR808" i="2"/>
  <c r="AK147" i="2"/>
  <c r="AN961" i="2"/>
  <c r="AN628" i="2"/>
  <c r="AZ510" i="2"/>
  <c r="AJ159" i="2"/>
  <c r="AJ681" i="2"/>
  <c r="AJ87" i="2"/>
  <c r="AN744" i="2"/>
  <c r="BA409" i="2"/>
  <c r="AR1008" i="2"/>
  <c r="AS577" i="2"/>
  <c r="AV584" i="2"/>
  <c r="AJ146" i="2"/>
  <c r="AJ867" i="2"/>
  <c r="AS66" i="2"/>
  <c r="AK843" i="2"/>
  <c r="AV136" i="2"/>
  <c r="AZ883" i="2"/>
  <c r="AS847" i="2"/>
  <c r="AS117" i="2"/>
  <c r="AZ169" i="2"/>
  <c r="AZ179" i="2"/>
  <c r="AJ586" i="2"/>
  <c r="BA40" i="2"/>
  <c r="AK897" i="2"/>
  <c r="AJ264" i="2"/>
  <c r="AV529" i="2"/>
  <c r="AN865" i="2"/>
  <c r="AV994" i="2"/>
  <c r="AV989" i="2"/>
  <c r="AN755" i="2"/>
  <c r="AR929" i="2"/>
  <c r="AZ953" i="2"/>
  <c r="AZ55" i="2"/>
  <c r="AN696" i="2"/>
  <c r="AR814" i="2"/>
  <c r="AR944" i="2"/>
  <c r="AS973" i="2"/>
  <c r="AZ846" i="2"/>
  <c r="AV445" i="2"/>
  <c r="AJ294" i="2"/>
  <c r="AS477" i="2"/>
  <c r="AJ787" i="2"/>
  <c r="AK106" i="2"/>
  <c r="AZ850" i="2"/>
  <c r="AZ743" i="2"/>
  <c r="BD170" i="2"/>
  <c r="AZ780" i="2"/>
  <c r="AJ972" i="2"/>
  <c r="AN274" i="2"/>
  <c r="AN241" i="2"/>
  <c r="AK377" i="2"/>
  <c r="BD80" i="2"/>
  <c r="AZ739" i="2"/>
  <c r="AK1006" i="2"/>
  <c r="AN414" i="2"/>
  <c r="AK269" i="2"/>
  <c r="BA236" i="2"/>
  <c r="BA728" i="2"/>
  <c r="AZ800" i="2"/>
  <c r="AR804" i="2"/>
  <c r="AK850" i="2"/>
  <c r="BA552" i="2"/>
  <c r="AJ371" i="2"/>
  <c r="AK802" i="2"/>
  <c r="BA629" i="2"/>
  <c r="AS111" i="2"/>
  <c r="AR626" i="2"/>
  <c r="AN556" i="2"/>
  <c r="AV741" i="2"/>
  <c r="AJ805" i="2"/>
  <c r="AN446" i="2"/>
  <c r="AJ818" i="2"/>
  <c r="BA513" i="2"/>
  <c r="BD487" i="2"/>
  <c r="AZ861" i="2"/>
  <c r="AV850" i="2"/>
  <c r="AR509" i="2"/>
  <c r="AJ562" i="2"/>
  <c r="AN581" i="2"/>
  <c r="AV302" i="2"/>
  <c r="AS709" i="2"/>
  <c r="AS372" i="2"/>
  <c r="AK620" i="2"/>
  <c r="AS356" i="2"/>
  <c r="AS49" i="2"/>
  <c r="BA844" i="2"/>
  <c r="AN361" i="2"/>
  <c r="AK376" i="2"/>
  <c r="AK220" i="2"/>
  <c r="AN952" i="2"/>
  <c r="AR358" i="2"/>
  <c r="AS1007" i="2"/>
  <c r="AN221" i="2"/>
  <c r="AN1014" i="2"/>
  <c r="BD247" i="2"/>
  <c r="AZ523" i="2"/>
  <c r="AS860" i="2"/>
  <c r="BD589" i="2"/>
  <c r="AR167" i="2"/>
  <c r="AS147" i="2"/>
  <c r="AN337" i="2"/>
  <c r="BD712" i="2"/>
  <c r="BD637" i="2"/>
  <c r="AN853" i="2"/>
  <c r="AK12" i="2"/>
  <c r="BA365" i="2"/>
  <c r="AS865" i="2"/>
  <c r="AZ991" i="2"/>
  <c r="BD414" i="2"/>
  <c r="AZ467" i="2"/>
  <c r="AS446" i="2"/>
  <c r="BD235" i="2"/>
  <c r="AS924" i="2"/>
  <c r="AN68" i="2"/>
  <c r="AV211" i="2"/>
  <c r="AS377" i="2"/>
  <c r="AR403" i="2"/>
  <c r="AR807" i="2"/>
  <c r="AS434" i="2"/>
  <c r="AZ614" i="2"/>
  <c r="AS887" i="2"/>
  <c r="AK884" i="2"/>
  <c r="AR642" i="2"/>
  <c r="BA553" i="2"/>
  <c r="AK532" i="2"/>
  <c r="BA433" i="2"/>
  <c r="AS406" i="2"/>
  <c r="AV466" i="2"/>
  <c r="AZ687" i="2"/>
  <c r="AZ661" i="2"/>
  <c r="AJ32" i="2"/>
  <c r="AR613" i="2"/>
  <c r="AV974" i="2"/>
  <c r="AN691" i="2"/>
  <c r="AZ935" i="2"/>
  <c r="AN486" i="2"/>
  <c r="BA511" i="2"/>
  <c r="AS757" i="2"/>
  <c r="AR92" i="2"/>
  <c r="AN993" i="2"/>
  <c r="BA127" i="2"/>
  <c r="AN503" i="2"/>
  <c r="AN151" i="2"/>
  <c r="AN471" i="2"/>
  <c r="AZ390" i="2"/>
  <c r="BD48" i="2"/>
  <c r="AZ399" i="2"/>
  <c r="AR911" i="2"/>
  <c r="BD675" i="2"/>
  <c r="AV394" i="2"/>
  <c r="AS645" i="2"/>
  <c r="AR474" i="2"/>
  <c r="BD636" i="2"/>
  <c r="BA851" i="2"/>
  <c r="AS51" i="2"/>
  <c r="AK868" i="2"/>
  <c r="BA476" i="2"/>
  <c r="AZ462" i="2"/>
  <c r="BA888" i="2"/>
  <c r="BA914" i="2"/>
  <c r="AV94" i="2"/>
  <c r="AZ642" i="2"/>
  <c r="AS116" i="2"/>
  <c r="AR106" i="2"/>
  <c r="AJ832" i="2"/>
  <c r="BA247" i="2"/>
  <c r="AZ655" i="2"/>
  <c r="AS636" i="2"/>
  <c r="BD322" i="2"/>
  <c r="AK440" i="2"/>
  <c r="AJ702" i="2"/>
  <c r="AN80" i="2"/>
  <c r="AN944" i="2"/>
  <c r="AZ652" i="2"/>
  <c r="AR497" i="2"/>
  <c r="AR704" i="2"/>
  <c r="AS208" i="2"/>
  <c r="BD522" i="2"/>
  <c r="AJ515" i="2"/>
  <c r="BA267" i="2"/>
  <c r="AK999" i="2"/>
  <c r="AN778" i="2"/>
  <c r="AS472" i="2"/>
  <c r="AR870" i="2"/>
  <c r="AS240" i="2"/>
  <c r="BA852" i="2"/>
  <c r="BA275" i="2"/>
  <c r="AR961" i="2"/>
  <c r="AV425" i="2"/>
  <c r="BA386" i="2"/>
  <c r="AJ65" i="2"/>
  <c r="AZ287" i="2"/>
  <c r="AR314" i="2"/>
  <c r="AJ902" i="2"/>
  <c r="BA384" i="2"/>
  <c r="AV482" i="2"/>
  <c r="AK81" i="2"/>
  <c r="AN673" i="2"/>
  <c r="AR287" i="2"/>
  <c r="AK37" i="2"/>
  <c r="BA979" i="2"/>
  <c r="AJ738" i="2"/>
  <c r="AK563" i="2"/>
  <c r="BD738" i="2"/>
  <c r="AV93" i="2"/>
  <c r="AN522" i="2"/>
  <c r="AK505" i="2"/>
  <c r="AS964" i="2"/>
  <c r="BA875" i="2"/>
  <c r="AV122" i="2"/>
  <c r="AK614" i="2"/>
  <c r="BA46" i="2"/>
  <c r="AN835" i="2"/>
  <c r="BD405" i="2"/>
  <c r="AR557" i="2"/>
  <c r="AJ279" i="2"/>
  <c r="AV609" i="2"/>
  <c r="AV833" i="2"/>
  <c r="AS943" i="2"/>
  <c r="AN645" i="2"/>
  <c r="BD937" i="2"/>
  <c r="AJ689" i="2"/>
  <c r="AS862" i="2"/>
  <c r="AN629" i="2"/>
  <c r="BA829" i="2"/>
  <c r="AS906" i="2"/>
  <c r="AK575" i="2"/>
  <c r="AZ289" i="2"/>
  <c r="AS338" i="2"/>
  <c r="AV182" i="2"/>
  <c r="BA770" i="2"/>
  <c r="AJ925" i="2"/>
  <c r="BA574" i="2"/>
  <c r="AS875" i="2"/>
  <c r="AV777" i="2"/>
  <c r="AZ396" i="2"/>
  <c r="AS707" i="2"/>
  <c r="AN55" i="2"/>
  <c r="AS696" i="2"/>
  <c r="AN458" i="2"/>
  <c r="AN850" i="2"/>
  <c r="AS475" i="2"/>
  <c r="AS853" i="2"/>
  <c r="AR412" i="2"/>
  <c r="AJ610" i="2"/>
  <c r="AN550" i="2"/>
  <c r="AJ285" i="2"/>
  <c r="AV894" i="2"/>
  <c r="AZ864" i="2"/>
  <c r="AV757" i="2"/>
  <c r="AR552" i="2"/>
  <c r="AR672" i="2"/>
  <c r="AJ54" i="2"/>
  <c r="AV572" i="2"/>
  <c r="AN462" i="2"/>
  <c r="BD542" i="2"/>
  <c r="BA604" i="2"/>
  <c r="AJ184" i="2"/>
  <c r="AN612" i="2"/>
  <c r="AJ178" i="2"/>
  <c r="AJ273" i="2"/>
  <c r="AK513" i="2"/>
  <c r="BD888" i="2"/>
  <c r="AV441" i="2"/>
  <c r="AR733" i="2"/>
  <c r="AZ950" i="2"/>
  <c r="AJ714" i="2"/>
  <c r="AK130" i="2"/>
  <c r="AR361" i="2"/>
  <c r="AS585" i="2"/>
  <c r="AZ740" i="2"/>
  <c r="AJ880" i="2"/>
  <c r="BD959" i="2"/>
  <c r="BD652" i="2"/>
  <c r="BA881" i="2"/>
  <c r="AR831" i="2"/>
  <c r="BD969" i="2"/>
  <c r="AZ217" i="2"/>
  <c r="AK629" i="2"/>
  <c r="AJ816" i="2"/>
  <c r="AK689" i="2"/>
  <c r="BA334" i="2"/>
  <c r="AN928" i="2"/>
  <c r="AN753" i="2"/>
  <c r="AV900" i="2"/>
  <c r="AV25" i="2"/>
  <c r="AZ91" i="2"/>
  <c r="AJ452" i="2"/>
  <c r="AK420" i="2"/>
  <c r="BD629" i="2"/>
  <c r="AJ608" i="2"/>
  <c r="BA407" i="2"/>
  <c r="AR462" i="2"/>
  <c r="AK906" i="2"/>
  <c r="AS433" i="2"/>
  <c r="AJ389" i="2"/>
  <c r="AN235" i="2"/>
  <c r="AN411" i="2"/>
  <c r="AK581" i="2"/>
  <c r="AS549" i="2"/>
  <c r="AZ598" i="2"/>
  <c r="AR861" i="2"/>
  <c r="BD750" i="2"/>
  <c r="BA801" i="2"/>
  <c r="BA368" i="2"/>
  <c r="AS408" i="2"/>
  <c r="AV40" i="2"/>
  <c r="BA662" i="2"/>
  <c r="AN828" i="2"/>
  <c r="AV290" i="2"/>
  <c r="AZ290" i="2"/>
  <c r="AK598" i="2"/>
  <c r="AN583" i="2"/>
  <c r="BA235" i="2"/>
  <c r="AS670" i="2"/>
  <c r="AK636" i="2"/>
  <c r="BA216" i="2"/>
  <c r="AS119" i="2"/>
  <c r="AR630" i="2"/>
  <c r="AZ814" i="2"/>
  <c r="AS393" i="2"/>
  <c r="AV953" i="2"/>
  <c r="AJ121" i="2"/>
  <c r="AJ187" i="2"/>
  <c r="BA214" i="2"/>
  <c r="AK961" i="2"/>
  <c r="AZ625" i="2"/>
  <c r="AJ660" i="2"/>
  <c r="AN153" i="2"/>
  <c r="AS632" i="2"/>
  <c r="AZ802" i="2"/>
  <c r="AR239" i="2"/>
  <c r="AJ314" i="2"/>
  <c r="BA106" i="2"/>
  <c r="BA585" i="2"/>
  <c r="AS505" i="2"/>
  <c r="BA968" i="2"/>
  <c r="AN400" i="2"/>
  <c r="AN909" i="2"/>
  <c r="AR865" i="2"/>
  <c r="AJ917" i="2"/>
  <c r="AJ846" i="2"/>
  <c r="AN465" i="2"/>
  <c r="BD627" i="2"/>
  <c r="AS970" i="2"/>
  <c r="BA887" i="2"/>
  <c r="BA16" i="2"/>
  <c r="AS37" i="2"/>
  <c r="AV427" i="2"/>
  <c r="AN316" i="2"/>
  <c r="AS243" i="2"/>
  <c r="AV516" i="2"/>
  <c r="BD654" i="2"/>
  <c r="AN711" i="2"/>
  <c r="AK879" i="2"/>
  <c r="AS746" i="2"/>
  <c r="BD618" i="2"/>
  <c r="AN371" i="2"/>
  <c r="AZ926" i="2"/>
  <c r="AS823" i="2"/>
  <c r="AK973" i="2"/>
  <c r="AJ172" i="2"/>
  <c r="BA520" i="2"/>
  <c r="AK890" i="2"/>
  <c r="AV88" i="2"/>
  <c r="AV704" i="2"/>
  <c r="AK441" i="2"/>
  <c r="AK521" i="2"/>
  <c r="AK94" i="2"/>
  <c r="AR632" i="2"/>
  <c r="AV876" i="2"/>
  <c r="AV127" i="2"/>
  <c r="AJ859" i="2"/>
  <c r="AZ269" i="2"/>
  <c r="AS337" i="2"/>
  <c r="AZ903" i="2"/>
  <c r="AZ370" i="2"/>
  <c r="AR999" i="2"/>
  <c r="AN166" i="2"/>
  <c r="AJ94" i="2"/>
  <c r="AJ300" i="2"/>
  <c r="AK373" i="2"/>
  <c r="BA715" i="2"/>
  <c r="AK79" i="2"/>
  <c r="AK137" i="2"/>
  <c r="AK365" i="2"/>
  <c r="AJ823" i="2"/>
  <c r="AS889" i="2"/>
  <c r="AZ786" i="2"/>
  <c r="AS303" i="2"/>
  <c r="AV801" i="2"/>
  <c r="AK456" i="2"/>
  <c r="AJ165" i="2"/>
  <c r="BA572" i="2"/>
  <c r="BA810" i="2"/>
  <c r="AZ628" i="2"/>
  <c r="AN38" i="2"/>
  <c r="AZ647" i="2"/>
  <c r="AS503" i="2"/>
  <c r="AS545" i="2"/>
  <c r="AJ216" i="2"/>
  <c r="AV183" i="2"/>
  <c r="AN892" i="2"/>
  <c r="BD541" i="2"/>
  <c r="AV892" i="2"/>
  <c r="BA450" i="2"/>
  <c r="AJ289" i="2"/>
  <c r="AN632" i="2"/>
  <c r="AR832" i="2"/>
  <c r="AR801" i="2"/>
  <c r="AJ415" i="2"/>
  <c r="AN1016" i="2"/>
  <c r="AK11" i="2"/>
  <c r="AZ728" i="2"/>
  <c r="AR187" i="2"/>
  <c r="AN849" i="2"/>
  <c r="AS297" i="2"/>
  <c r="AR278" i="2"/>
  <c r="AR783" i="2"/>
  <c r="AS591" i="2"/>
  <c r="AJ736" i="2"/>
  <c r="AJ151" i="2"/>
  <c r="AV873" i="2"/>
  <c r="AV323" i="2"/>
  <c r="AR316" i="2"/>
  <c r="BA251" i="2"/>
  <c r="AJ639" i="2"/>
  <c r="AZ754" i="2"/>
  <c r="AK848" i="2"/>
  <c r="AR824" i="2"/>
  <c r="BA712" i="2"/>
  <c r="AJ368" i="2"/>
  <c r="BA843" i="2"/>
  <c r="AV849" i="2"/>
  <c r="AJ674" i="2"/>
  <c r="AR964" i="2"/>
  <c r="AR345" i="2"/>
  <c r="AZ887" i="2"/>
  <c r="AJ331" i="2"/>
  <c r="AK584" i="2"/>
  <c r="AJ213" i="2"/>
  <c r="AS748" i="2"/>
  <c r="AK494" i="2"/>
  <c r="AZ276" i="2"/>
  <c r="AR730" i="2"/>
  <c r="AS565" i="2"/>
  <c r="BD174" i="2"/>
  <c r="AS511" i="2"/>
  <c r="AV21" i="2"/>
  <c r="BA969" i="2"/>
  <c r="AV61" i="2"/>
  <c r="BA348" i="2"/>
  <c r="AZ594" i="2"/>
  <c r="AV431" i="2"/>
  <c r="AJ536" i="2"/>
  <c r="AJ479" i="2"/>
  <c r="AZ674" i="2"/>
  <c r="AK375" i="2"/>
  <c r="AV854" i="2"/>
  <c r="BD342" i="2"/>
  <c r="AJ538" i="2"/>
  <c r="BA105" i="2"/>
  <c r="AR809" i="2"/>
  <c r="BA506" i="2"/>
  <c r="AV675" i="2"/>
  <c r="BA27" i="2"/>
  <c r="AJ647" i="2"/>
  <c r="BD892" i="2"/>
  <c r="AR50" i="2"/>
  <c r="AR240" i="2"/>
  <c r="BA768" i="2"/>
  <c r="AR989" i="2"/>
  <c r="AV988" i="2"/>
  <c r="AN998" i="2"/>
  <c r="AN298" i="2"/>
  <c r="AZ847" i="2"/>
  <c r="AV404" i="2"/>
  <c r="AR683" i="2"/>
  <c r="AV995" i="2"/>
  <c r="AV604" i="2"/>
  <c r="AN605" i="2"/>
  <c r="AR691" i="2"/>
  <c r="AS583" i="2"/>
  <c r="BD431" i="2"/>
  <c r="AN586" i="2"/>
  <c r="AR348" i="2"/>
  <c r="BA296" i="2"/>
  <c r="AR137" i="2"/>
  <c r="BD821" i="2"/>
  <c r="AN930" i="2"/>
  <c r="BA266" i="2"/>
  <c r="AV264" i="2"/>
  <c r="AZ62" i="2"/>
  <c r="AK447" i="2"/>
  <c r="AN624" i="2"/>
  <c r="AV577" i="2"/>
  <c r="BA123" i="2"/>
  <c r="BD659" i="2"/>
  <c r="AZ726" i="2"/>
  <c r="BD178" i="2"/>
  <c r="AZ576" i="2"/>
  <c r="BA457" i="2"/>
  <c r="AK285" i="2"/>
  <c r="AJ89" i="2"/>
  <c r="AJ180" i="2"/>
  <c r="BA720" i="2"/>
  <c r="AS92" i="2"/>
  <c r="AS844" i="2"/>
  <c r="AS993" i="2"/>
  <c r="AR994" i="2"/>
  <c r="AV456" i="2"/>
  <c r="AR150" i="2"/>
  <c r="AK295" i="2"/>
  <c r="AR823" i="2"/>
  <c r="AZ967" i="2"/>
  <c r="AS524" i="2"/>
  <c r="AS170" i="2"/>
  <c r="AR68" i="2"/>
  <c r="AJ949" i="2"/>
  <c r="AR674" i="2"/>
  <c r="AJ593" i="2"/>
  <c r="AV210" i="2"/>
  <c r="AZ511" i="2"/>
  <c r="BD573" i="2"/>
  <c r="AV787" i="2"/>
  <c r="BD563" i="2"/>
  <c r="BD534" i="2"/>
  <c r="BA811" i="2"/>
  <c r="BA960" i="2"/>
  <c r="AK520" i="2"/>
  <c r="AR792" i="2"/>
  <c r="AJ939" i="2"/>
  <c r="AN588" i="2"/>
  <c r="AJ533" i="2"/>
  <c r="BD840" i="2"/>
  <c r="AS307" i="2"/>
  <c r="AS593" i="2"/>
  <c r="AR62" i="2"/>
  <c r="AZ451" i="2"/>
  <c r="AS373" i="2"/>
  <c r="AZ881" i="2"/>
  <c r="AJ540" i="2"/>
  <c r="AN372" i="2"/>
  <c r="AS897" i="2"/>
  <c r="BA323" i="2"/>
  <c r="AJ953" i="2"/>
  <c r="BD663" i="2"/>
  <c r="AV107" i="2"/>
  <c r="AK582" i="2"/>
  <c r="AK986" i="2"/>
  <c r="AN85" i="2"/>
  <c r="AZ232" i="2"/>
  <c r="AN393" i="2"/>
  <c r="AK586" i="2"/>
  <c r="AK564" i="2"/>
  <c r="AS833" i="2"/>
  <c r="AK21" i="2"/>
  <c r="AS502" i="2"/>
  <c r="AZ913" i="2"/>
  <c r="AZ48" i="2"/>
  <c r="AZ858" i="2"/>
  <c r="AJ482" i="2"/>
  <c r="AN48" i="2"/>
  <c r="BA780" i="2"/>
  <c r="AN769" i="2"/>
  <c r="AV463" i="2"/>
  <c r="AV614" i="2"/>
  <c r="AN19" i="2"/>
  <c r="BA111" i="2"/>
  <c r="AR132" i="2"/>
  <c r="AK212" i="2"/>
  <c r="AV771" i="2"/>
  <c r="BD209" i="2"/>
  <c r="AS769" i="2"/>
  <c r="BA710" i="2"/>
  <c r="AN474" i="2"/>
  <c r="AK829" i="2"/>
  <c r="AR273" i="2"/>
  <c r="BD695" i="2"/>
  <c r="AK452" i="2"/>
  <c r="AN656" i="2"/>
  <c r="AR671" i="2"/>
  <c r="AS766" i="2"/>
  <c r="AZ1000" i="2"/>
  <c r="AS120" i="2"/>
  <c r="AR716" i="2"/>
  <c r="AR913" i="2"/>
  <c r="AK225" i="2"/>
  <c r="AK509" i="2"/>
  <c r="AZ700" i="2"/>
  <c r="AS986" i="2"/>
  <c r="AK862" i="2"/>
  <c r="BA314" i="2"/>
  <c r="AS781" i="2"/>
  <c r="AS778" i="2"/>
  <c r="AN606" i="2"/>
  <c r="AJ417" i="2"/>
  <c r="AV321" i="2"/>
  <c r="BA688" i="2"/>
  <c r="BD710" i="2"/>
  <c r="AR692" i="2"/>
  <c r="AR970" i="2"/>
  <c r="AK475" i="2"/>
  <c r="AN480" i="2"/>
  <c r="AS238" i="2"/>
  <c r="AJ891" i="2"/>
  <c r="AS548" i="2"/>
  <c r="AK837" i="2"/>
  <c r="AK775" i="2"/>
  <c r="AK943" i="2"/>
  <c r="AZ130" i="2"/>
  <c r="BA231" i="2"/>
  <c r="AS340" i="2"/>
  <c r="AN542" i="2"/>
  <c r="AV901" i="2"/>
  <c r="BA424" i="2"/>
  <c r="AZ315" i="2"/>
  <c r="AR362" i="2"/>
  <c r="AV314" i="2"/>
  <c r="AS903" i="2"/>
  <c r="AZ914" i="2"/>
  <c r="AJ416" i="2"/>
  <c r="BA20" i="2"/>
  <c r="AJ986" i="2"/>
  <c r="AR565" i="2"/>
  <c r="AV810" i="2"/>
  <c r="AV910" i="2"/>
  <c r="AR736" i="2"/>
  <c r="AV392" i="2"/>
  <c r="AZ882" i="2"/>
  <c r="AK616" i="2"/>
  <c r="BD844" i="2"/>
  <c r="AZ415" i="2"/>
  <c r="AN425" i="2"/>
  <c r="AR537" i="2"/>
  <c r="BD658" i="2"/>
  <c r="AZ398" i="2"/>
  <c r="AK323" i="2"/>
  <c r="AR542" i="2"/>
  <c r="AJ232" i="2"/>
  <c r="AN942" i="2"/>
  <c r="AV153" i="2"/>
  <c r="AR900" i="2"/>
  <c r="AN881" i="2"/>
  <c r="AV621" i="2"/>
  <c r="AJ107" i="2"/>
  <c r="AK399" i="2"/>
  <c r="BD172" i="2"/>
  <c r="BA900" i="2"/>
  <c r="AN721" i="2"/>
  <c r="BD850" i="2"/>
  <c r="BA39" i="2"/>
  <c r="AV56" i="2"/>
  <c r="AJ1007" i="2"/>
  <c r="AK944" i="2"/>
  <c r="AR55" i="2"/>
  <c r="AJ84" i="2"/>
  <c r="AS474" i="2"/>
  <c r="AK617" i="2"/>
  <c r="AR667" i="2"/>
  <c r="AV957" i="2"/>
  <c r="AJ155" i="2"/>
  <c r="AZ19" i="2"/>
  <c r="AN685" i="2"/>
  <c r="AJ995" i="2"/>
  <c r="AJ824" i="2"/>
  <c r="AS637" i="2"/>
  <c r="AN982" i="2"/>
  <c r="AR539" i="2"/>
  <c r="AV751" i="2"/>
  <c r="AK739" i="2"/>
  <c r="AN862" i="2"/>
  <c r="BD807" i="2"/>
  <c r="BA746" i="2"/>
  <c r="BD851" i="2"/>
  <c r="BA665" i="2"/>
  <c r="AJ919" i="2"/>
  <c r="AZ524" i="2"/>
  <c r="AV918" i="2"/>
  <c r="AN76" i="2"/>
  <c r="AV65" i="2"/>
  <c r="AV570" i="2"/>
  <c r="BA316" i="2"/>
  <c r="AK693" i="2"/>
  <c r="AS247" i="2"/>
  <c r="AS831" i="2"/>
  <c r="AV382" i="2"/>
  <c r="AS590" i="2"/>
  <c r="AJ129" i="2"/>
  <c r="AR309" i="2"/>
  <c r="AZ273" i="2"/>
  <c r="AV222" i="2"/>
  <c r="AR56" i="2"/>
  <c r="BA874" i="2"/>
  <c r="AV603" i="2"/>
  <c r="AJ92" i="2"/>
  <c r="AV966" i="2"/>
  <c r="AV180" i="2"/>
  <c r="AN714" i="2"/>
  <c r="AK998" i="2"/>
  <c r="AV67" i="2"/>
  <c r="BA682" i="2"/>
  <c r="AV851" i="2"/>
  <c r="AR161" i="2"/>
  <c r="AR559" i="2"/>
  <c r="AK985" i="2"/>
  <c r="BD911" i="2"/>
  <c r="BD364" i="2"/>
  <c r="AV480" i="2"/>
  <c r="AJ677" i="2"/>
  <c r="BD596" i="2"/>
  <c r="AZ663" i="2"/>
  <c r="BA456" i="2"/>
  <c r="AK391" i="2"/>
  <c r="BA742" i="2"/>
  <c r="AR119" i="2"/>
  <c r="BA379" i="2"/>
  <c r="AK14" i="2"/>
  <c r="AR175" i="2"/>
  <c r="AK133" i="2"/>
  <c r="BD553" i="2"/>
  <c r="AR453" i="2"/>
  <c r="AK272" i="2"/>
  <c r="AK592" i="2"/>
  <c r="BD79" i="2"/>
  <c r="AN729" i="2"/>
  <c r="AK305" i="2"/>
  <c r="BD496" i="2"/>
  <c r="AK750" i="2"/>
  <c r="AR163" i="2"/>
  <c r="BA23" i="2"/>
  <c r="AJ690" i="2"/>
  <c r="AN104" i="2"/>
  <c r="AS365" i="2"/>
  <c r="BA390" i="2"/>
  <c r="AZ329" i="2"/>
  <c r="AJ743" i="2"/>
  <c r="AN534" i="2"/>
  <c r="AK859" i="2"/>
  <c r="BD624" i="2"/>
  <c r="AN335" i="2"/>
  <c r="AN315" i="2"/>
  <c r="AR596" i="2"/>
  <c r="AN571" i="2"/>
  <c r="AJ866" i="2"/>
  <c r="AJ909" i="2"/>
  <c r="AK245" i="2"/>
  <c r="AK473" i="2"/>
  <c r="BA611" i="2"/>
  <c r="AR415" i="2"/>
  <c r="AJ643" i="2"/>
  <c r="AV651" i="2"/>
  <c r="AJ971" i="2"/>
  <c r="AV624" i="2"/>
  <c r="AV891" i="2"/>
  <c r="AN591" i="2"/>
  <c r="AN614" i="2"/>
  <c r="AN448" i="2"/>
  <c r="AZ648" i="2"/>
  <c r="AV339" i="2"/>
  <c r="AS379" i="2"/>
  <c r="AN271" i="2"/>
  <c r="BA377" i="2"/>
  <c r="BA341" i="2"/>
  <c r="AK936" i="2"/>
  <c r="BD339" i="2"/>
  <c r="AK118" i="2"/>
  <c r="AZ901" i="2"/>
  <c r="AN633" i="2"/>
  <c r="AS1011" i="2"/>
  <c r="BA973" i="2"/>
  <c r="AJ981" i="2"/>
  <c r="AZ43" i="2"/>
  <c r="AR384" i="2"/>
  <c r="AV841" i="2"/>
  <c r="AN737" i="2"/>
  <c r="AR208" i="2"/>
  <c r="AJ11" i="2"/>
  <c r="AV864" i="2"/>
  <c r="AR356" i="2"/>
  <c r="AK603" i="2"/>
  <c r="AV709" i="2"/>
  <c r="BD40" i="2"/>
  <c r="AS421" i="2"/>
  <c r="BD271" i="2"/>
  <c r="AV779" i="2"/>
  <c r="BD333" i="2"/>
  <c r="AN994" i="2"/>
  <c r="AR566" i="2"/>
  <c r="AK701" i="2"/>
  <c r="AN728" i="2"/>
  <c r="AK1007" i="2"/>
  <c r="AR59" i="2"/>
  <c r="BD839" i="2"/>
  <c r="AS864" i="2"/>
  <c r="BA703" i="2"/>
  <c r="AJ843" i="2"/>
  <c r="AK455" i="2"/>
  <c r="AZ422" i="2"/>
  <c r="BA781" i="2"/>
  <c r="BD44" i="2"/>
  <c r="BA697" i="2"/>
  <c r="AK508" i="2"/>
  <c r="AJ834" i="2"/>
  <c r="AJ901" i="2"/>
  <c r="BD441" i="2"/>
  <c r="AN329" i="2"/>
  <c r="BA198" i="2"/>
  <c r="BD231" i="2"/>
  <c r="AN676" i="2"/>
  <c r="AV433" i="2"/>
  <c r="AS793" i="2"/>
  <c r="AJ667" i="2"/>
  <c r="AJ103" i="2"/>
  <c r="AK32" i="2"/>
  <c r="AZ77" i="2"/>
  <c r="AJ498" i="2"/>
  <c r="BD970" i="2"/>
  <c r="BA528" i="2"/>
  <c r="AR827" i="2"/>
  <c r="BD719" i="2"/>
  <c r="AZ772" i="2"/>
  <c r="AN461" i="2"/>
  <c r="AN836" i="2"/>
  <c r="AS165" i="2"/>
  <c r="AZ568" i="2"/>
  <c r="AS85" i="2"/>
  <c r="AS631" i="2"/>
  <c r="AS218" i="2"/>
  <c r="BA766" i="2"/>
  <c r="AZ214" i="2"/>
  <c r="AR82" i="2"/>
  <c r="AR176" i="2"/>
  <c r="AR864" i="2"/>
  <c r="AN451" i="2"/>
  <c r="AZ842" i="2"/>
  <c r="BA279" i="2"/>
  <c r="AV284" i="2"/>
  <c r="BA381" i="2"/>
  <c r="BA117" i="2"/>
  <c r="BA417" i="2"/>
  <c r="AK853" i="2"/>
  <c r="AK839" i="2"/>
  <c r="AJ930" i="2"/>
  <c r="AJ748" i="2"/>
  <c r="AJ732" i="2"/>
  <c r="AN226" i="2"/>
  <c r="AR892" i="2"/>
  <c r="AZ869" i="2"/>
  <c r="BD92" i="2"/>
  <c r="AR294" i="2"/>
  <c r="BA784" i="2"/>
  <c r="AZ555" i="2"/>
  <c r="BD443" i="2"/>
  <c r="AZ952" i="2"/>
  <c r="AN267" i="2"/>
  <c r="AS556" i="2"/>
  <c r="BA603" i="2"/>
  <c r="AZ910" i="2"/>
  <c r="AS758" i="2"/>
  <c r="AS652" i="2"/>
  <c r="BA86" i="2"/>
  <c r="BD130" i="2"/>
  <c r="AV686" i="2"/>
  <c r="AS990" i="2"/>
  <c r="BA615" i="2"/>
  <c r="AS150" i="2"/>
  <c r="AJ893" i="2"/>
  <c r="AZ318" i="2"/>
  <c r="AR914" i="2"/>
  <c r="AK889" i="2"/>
  <c r="AN801" i="2"/>
  <c r="AR375" i="2"/>
  <c r="AK941" i="2"/>
  <c r="AV676" i="2"/>
  <c r="AN887" i="2"/>
  <c r="AZ302" i="2"/>
  <c r="AN625" i="2"/>
  <c r="AV798" i="2"/>
  <c r="AJ870" i="2"/>
  <c r="AR522" i="2"/>
  <c r="AK635" i="2"/>
  <c r="AZ787" i="2"/>
  <c r="AR341" i="2"/>
  <c r="AV636" i="2"/>
  <c r="AN712" i="2"/>
  <c r="AJ330" i="2"/>
  <c r="BD330" i="2"/>
  <c r="AS362" i="2"/>
  <c r="AK119" i="2"/>
  <c r="AN216" i="2"/>
  <c r="AS684" i="2"/>
  <c r="AV897" i="2"/>
  <c r="BD853" i="2"/>
  <c r="AJ703" i="2"/>
  <c r="AN910" i="2"/>
  <c r="BD673" i="2"/>
  <c r="AV571" i="2"/>
  <c r="AS624" i="2"/>
  <c r="AJ585" i="2"/>
  <c r="BD622" i="2"/>
  <c r="AS13" i="2"/>
  <c r="AR547" i="2"/>
  <c r="AN475" i="2"/>
  <c r="BA278" i="2"/>
  <c r="AS294" i="2"/>
  <c r="AN690" i="2"/>
  <c r="AK410" i="2"/>
  <c r="AZ244" i="2"/>
  <c r="AZ331" i="2"/>
  <c r="AZ301" i="2"/>
  <c r="AN16" i="2"/>
  <c r="AZ635" i="2"/>
  <c r="BD842" i="2"/>
  <c r="AR889" i="2"/>
  <c r="AV823" i="2"/>
  <c r="AS494" i="2"/>
  <c r="AZ116" i="2"/>
  <c r="AN652" i="2"/>
  <c r="AK588" i="2"/>
  <c r="BD549" i="2"/>
  <c r="AZ616" i="2"/>
  <c r="AR897" i="2"/>
  <c r="AJ700" i="2"/>
  <c r="AN682" i="2"/>
  <c r="AJ397" i="2"/>
  <c r="AJ827" i="2"/>
  <c r="AJ362" i="2"/>
  <c r="AZ878" i="2"/>
  <c r="AK27" i="2"/>
  <c r="AN713" i="2"/>
  <c r="AS428" i="2"/>
  <c r="AR313" i="2"/>
  <c r="AK691" i="2"/>
  <c r="AZ78" i="2"/>
  <c r="AV963" i="2"/>
  <c r="AV410" i="2"/>
  <c r="AV383" i="2"/>
  <c r="AV602" i="2"/>
  <c r="AZ662" i="2"/>
  <c r="BD315" i="2"/>
  <c r="AS841" i="2"/>
  <c r="AN933" i="2"/>
  <c r="AN751" i="2"/>
  <c r="AN504" i="2"/>
  <c r="AS100" i="2"/>
  <c r="AR442" i="2"/>
  <c r="AN617" i="2"/>
  <c r="AS661" i="2"/>
  <c r="AS186" i="2"/>
  <c r="AJ662" i="2"/>
  <c r="AJ308" i="2"/>
  <c r="AS988" i="2"/>
  <c r="AS427" i="2"/>
  <c r="AZ819" i="2"/>
  <c r="AS554" i="2"/>
  <c r="AZ557" i="2"/>
  <c r="AK233" i="2"/>
  <c r="AV513" i="2"/>
  <c r="AR147" i="2"/>
  <c r="BD314" i="2"/>
  <c r="AJ553" i="2"/>
  <c r="AZ539" i="2"/>
  <c r="BA602" i="2"/>
  <c r="BA820" i="2"/>
  <c r="AJ921" i="2"/>
  <c r="AK607" i="2"/>
  <c r="AS179" i="2"/>
  <c r="AZ586" i="2"/>
  <c r="AN917" i="2"/>
  <c r="AZ88" i="2"/>
  <c r="BA965" i="2"/>
  <c r="AJ366" i="2"/>
  <c r="AK479" i="2"/>
  <c r="AR41" i="2"/>
  <c r="BD528" i="2"/>
  <c r="BA842" i="2"/>
  <c r="AV653" i="2"/>
  <c r="BD643" i="2"/>
  <c r="AV593" i="2"/>
  <c r="AS275" i="2"/>
  <c r="AN375" i="2"/>
  <c r="AN396" i="2"/>
  <c r="AV805" i="2"/>
  <c r="AN805" i="2"/>
  <c r="BA212" i="2"/>
  <c r="AS81" i="2"/>
  <c r="AK712" i="2"/>
  <c r="AJ847" i="2"/>
  <c r="BD503" i="2"/>
  <c r="AR571" i="2"/>
  <c r="AV319" i="2"/>
  <c r="AV189" i="2"/>
  <c r="BD217" i="2"/>
  <c r="AS686" i="2"/>
  <c r="AV492" i="2"/>
  <c r="AR425" i="2"/>
  <c r="AJ699" i="2"/>
  <c r="AN106" i="2"/>
  <c r="BD815" i="2"/>
  <c r="BD302" i="2"/>
  <c r="BD665" i="2"/>
  <c r="AK861" i="2"/>
  <c r="AJ627" i="2"/>
  <c r="AV412" i="2"/>
  <c r="AS987" i="2"/>
  <c r="AN674" i="2"/>
  <c r="AV342" i="2"/>
  <c r="AZ206" i="2"/>
  <c r="AN861" i="2"/>
  <c r="BA45" i="2"/>
  <c r="AZ672" i="2"/>
  <c r="AS223" i="2"/>
  <c r="AR420" i="2"/>
  <c r="AR222" i="2"/>
  <c r="BD219" i="2"/>
  <c r="AJ581" i="2"/>
  <c r="AK362" i="2"/>
  <c r="BD664" i="2"/>
  <c r="AJ874" i="2"/>
  <c r="BD456" i="2"/>
  <c r="AS410" i="2"/>
  <c r="AS965" i="2"/>
  <c r="AV536" i="2"/>
  <c r="BA239" i="2"/>
  <c r="AV835" i="2"/>
  <c r="AN785" i="2"/>
  <c r="AZ542" i="2"/>
  <c r="AZ392" i="2"/>
  <c r="AS341" i="2"/>
  <c r="AJ587" i="2"/>
  <c r="AS810" i="2"/>
  <c r="AN574" i="2"/>
  <c r="BA958" i="2"/>
  <c r="AJ503" i="2"/>
  <c r="AN820" i="2"/>
  <c r="AZ38" i="2"/>
  <c r="AR906" i="2"/>
  <c r="AZ930" i="2"/>
  <c r="AR756" i="2"/>
  <c r="AN341" i="2"/>
  <c r="AR800" i="2"/>
  <c r="AN374" i="2"/>
  <c r="AZ164" i="2"/>
  <c r="AK876" i="2"/>
  <c r="AJ30" i="2"/>
  <c r="AS368" i="2"/>
  <c r="AN639" i="2"/>
  <c r="BD407" i="2"/>
  <c r="AV132" i="2"/>
  <c r="BA406" i="2"/>
  <c r="AZ788" i="2"/>
  <c r="AN926" i="2"/>
  <c r="AZ709" i="2"/>
  <c r="AJ12" i="2"/>
  <c r="AJ602" i="2"/>
  <c r="AZ208" i="2"/>
  <c r="AV737" i="2"/>
  <c r="BA684" i="2"/>
  <c r="BA376" i="2"/>
  <c r="AZ446" i="2"/>
  <c r="BA480" i="2"/>
  <c r="AJ688" i="2"/>
  <c r="BD436" i="2"/>
  <c r="BD397" i="2"/>
  <c r="BA709" i="2"/>
  <c r="BA83" i="2"/>
  <c r="AK671" i="2"/>
  <c r="AZ288" i="2"/>
  <c r="BA410" i="2"/>
  <c r="BA388" i="2"/>
  <c r="BD223" i="2"/>
  <c r="AZ637" i="2"/>
  <c r="AZ811" i="2"/>
  <c r="AJ707" i="2"/>
  <c r="AJ59" i="2"/>
  <c r="AS1008" i="2"/>
  <c r="AJ123" i="2"/>
  <c r="AZ897" i="2"/>
  <c r="AZ234" i="2"/>
  <c r="AN362" i="2"/>
  <c r="AK623" i="2"/>
  <c r="BD787" i="2"/>
  <c r="AZ999" i="2"/>
  <c r="AV318" i="2"/>
  <c r="AK797" i="2"/>
  <c r="AN369" i="2"/>
  <c r="AR891" i="2"/>
  <c r="BD65" i="2"/>
  <c r="AN348" i="2"/>
  <c r="AR682" i="2"/>
  <c r="AV553" i="2"/>
  <c r="AV878" i="2"/>
  <c r="AN431" i="2"/>
  <c r="AK857" i="2"/>
  <c r="AV468" i="2"/>
  <c r="AS29" i="2"/>
  <c r="AV506" i="2"/>
  <c r="AR895" i="2"/>
  <c r="BA626" i="2"/>
  <c r="AR770" i="2"/>
  <c r="BA774" i="2"/>
  <c r="AK51" i="2"/>
  <c r="AJ274" i="2"/>
  <c r="BA564" i="2"/>
  <c r="AK67" i="2"/>
  <c r="BA990" i="2"/>
  <c r="BD237" i="2"/>
  <c r="BD819" i="2"/>
  <c r="BA50" i="2"/>
  <c r="AV128" i="2"/>
  <c r="BD475" i="2"/>
  <c r="AZ933" i="2"/>
  <c r="BD154" i="2"/>
  <c r="AV922" i="2"/>
  <c r="AN447" i="2"/>
  <c r="AS950" i="2"/>
  <c r="AK684" i="2"/>
  <c r="AZ110" i="2"/>
  <c r="BA989" i="2"/>
  <c r="AS209" i="2"/>
  <c r="BD998" i="2"/>
  <c r="AR650" i="2"/>
  <c r="AR506" i="2"/>
  <c r="AN823" i="2"/>
  <c r="BA930" i="2"/>
  <c r="BA947" i="2"/>
  <c r="AN359" i="2"/>
  <c r="AK706" i="2"/>
  <c r="AR479" i="2"/>
  <c r="AZ347" i="2"/>
  <c r="AR708" i="2"/>
  <c r="AS391" i="2"/>
  <c r="AK404" i="2"/>
  <c r="AV587" i="2"/>
  <c r="AZ178" i="2"/>
  <c r="AK482" i="2"/>
  <c r="AR218" i="2"/>
  <c r="AZ735" i="2"/>
  <c r="AZ684" i="2"/>
  <c r="AZ749" i="2"/>
  <c r="AS599" i="2"/>
  <c r="AZ941" i="2"/>
  <c r="BA899" i="2"/>
  <c r="AR333" i="2"/>
  <c r="BA405" i="2"/>
  <c r="AN220" i="2"/>
  <c r="AN464" i="2"/>
  <c r="AV12" i="2"/>
  <c r="AK93" i="2"/>
  <c r="AJ534" i="2"/>
  <c r="AR174" i="2"/>
  <c r="AJ361" i="2"/>
  <c r="AR902" i="2"/>
  <c r="AJ299" i="2"/>
  <c r="BD516" i="2"/>
  <c r="AS718" i="2"/>
  <c r="AR971" i="2"/>
  <c r="BD754" i="2"/>
  <c r="AR685" i="2"/>
  <c r="AR154" i="2"/>
  <c r="AK925" i="2"/>
  <c r="AS760" i="2"/>
  <c r="AS54" i="2"/>
  <c r="BD122" i="2"/>
  <c r="AK49" i="2"/>
  <c r="AR78" i="2"/>
  <c r="AZ954" i="2"/>
  <c r="AN384" i="2"/>
  <c r="AR480" i="2"/>
  <c r="AK421" i="2"/>
  <c r="AV286" i="2"/>
  <c r="AV95" i="2"/>
  <c r="AZ410" i="2"/>
  <c r="AN773" i="2"/>
  <c r="AZ75" i="2"/>
  <c r="AJ785" i="2"/>
  <c r="AR276" i="2"/>
  <c r="AR876" i="2"/>
  <c r="AZ51" i="2"/>
  <c r="AR396" i="2"/>
  <c r="AJ784" i="2"/>
  <c r="AK329" i="2"/>
  <c r="AR381" i="2"/>
  <c r="BA642" i="2"/>
  <c r="AN263" i="2"/>
  <c r="AR133" i="2"/>
  <c r="BA827" i="2"/>
  <c r="BA206" i="2"/>
  <c r="AV167" i="2"/>
  <c r="AZ452" i="2"/>
  <c r="AJ387" i="2"/>
  <c r="AR476" i="2"/>
  <c r="AZ131" i="2"/>
  <c r="AZ677" i="2"/>
  <c r="AK180" i="2"/>
  <c r="AV866" i="2"/>
  <c r="AN517" i="2"/>
  <c r="AN526" i="2"/>
  <c r="BD177" i="2"/>
  <c r="AS952" i="2"/>
  <c r="AV924" i="2"/>
  <c r="AN91" i="2"/>
  <c r="AZ645" i="2"/>
  <c r="AN443" i="2"/>
  <c r="AV341" i="2"/>
  <c r="AK184" i="2"/>
  <c r="AS982" i="2"/>
  <c r="AR16" i="2"/>
  <c r="AK240" i="2"/>
  <c r="BA537" i="2"/>
  <c r="AS489" i="2"/>
  <c r="AZ59" i="2"/>
  <c r="AR574" i="2"/>
  <c r="AV276" i="2"/>
  <c r="BA578" i="2"/>
  <c r="AS378" i="2"/>
  <c r="AS272" i="2"/>
  <c r="AZ715" i="2"/>
  <c r="AN745" i="2"/>
  <c r="AN630" i="2"/>
  <c r="AS676" i="2"/>
  <c r="AZ848" i="2"/>
  <c r="BD608" i="2"/>
  <c r="AV175" i="2"/>
  <c r="BD606" i="2"/>
  <c r="AZ123" i="2"/>
  <c r="AZ198" i="2"/>
  <c r="BA738" i="2"/>
  <c r="BD865" i="2"/>
  <c r="AJ888" i="2"/>
  <c r="AZ407" i="2"/>
  <c r="AV875" i="2"/>
  <c r="AS187" i="2"/>
  <c r="AV520" i="2"/>
  <c r="AJ791" i="2"/>
  <c r="AR54" i="2"/>
  <c r="BD971" i="2"/>
  <c r="AZ689" i="2"/>
  <c r="AS483" i="2"/>
  <c r="AR649" i="2"/>
  <c r="AZ454" i="2"/>
  <c r="AR368" i="2"/>
  <c r="AZ478" i="2"/>
  <c r="AZ778" i="2"/>
  <c r="BA505" i="2"/>
  <c r="AR270" i="2"/>
  <c r="AK793" i="2"/>
  <c r="AN756" i="2"/>
  <c r="AN683" i="2"/>
  <c r="BD829" i="2"/>
  <c r="AK957" i="2"/>
  <c r="AJ882" i="2"/>
  <c r="AS168" i="2"/>
  <c r="BA515" i="2"/>
  <c r="BD961" i="2"/>
  <c r="AZ239" i="2"/>
  <c r="AR85" i="2"/>
  <c r="AN833" i="2"/>
  <c r="AS656" i="2"/>
  <c r="AJ704" i="2"/>
  <c r="BA550" i="2"/>
  <c r="AR360" i="2"/>
  <c r="AJ496" i="2"/>
  <c r="BA65" i="2"/>
  <c r="AS933" i="2"/>
  <c r="BA25" i="2"/>
  <c r="AK20" i="2"/>
  <c r="AR393" i="2"/>
  <c r="AR143" i="2"/>
  <c r="AN147" i="2"/>
  <c r="AJ243" i="2"/>
  <c r="AK625" i="2"/>
  <c r="BA545" i="2"/>
  <c r="AJ838" i="2"/>
  <c r="AR942" i="2"/>
  <c r="AV564" i="2"/>
  <c r="AV710" i="2"/>
  <c r="AS86" i="2"/>
  <c r="AV951" i="2"/>
  <c r="AS550" i="2"/>
  <c r="AV313" i="2"/>
  <c r="AJ959" i="2"/>
  <c r="AJ985" i="2"/>
  <c r="AK78" i="2"/>
  <c r="AR498" i="2"/>
  <c r="AR434" i="2"/>
  <c r="BD716" i="2"/>
  <c r="AK320" i="2"/>
  <c r="AN546" i="2"/>
  <c r="BA822" i="2"/>
  <c r="AS149" i="2"/>
  <c r="AK159" i="2"/>
  <c r="BA732" i="2"/>
  <c r="BD336" i="2"/>
  <c r="AS402" i="2"/>
  <c r="AR819" i="2"/>
  <c r="AK55" i="2"/>
  <c r="AN686" i="2"/>
  <c r="AJ484" i="2"/>
  <c r="BA153" i="2"/>
  <c r="AK556" i="2"/>
  <c r="AZ596" i="2"/>
  <c r="AJ453" i="2"/>
  <c r="AR611" i="2"/>
  <c r="BD703" i="2"/>
  <c r="AS56" i="2"/>
  <c r="AV452" i="2"/>
  <c r="AS812" i="2"/>
  <c r="AV288" i="2"/>
  <c r="AZ14" i="2"/>
  <c r="AK798" i="2"/>
  <c r="AK358" i="2"/>
  <c r="BA12" i="2"/>
  <c r="AN870" i="2"/>
  <c r="AK820" i="2"/>
  <c r="AK472" i="2"/>
  <c r="AR998" i="2"/>
  <c r="AV395" i="2"/>
  <c r="AN309" i="2"/>
  <c r="AR389" i="2"/>
  <c r="AR883" i="2"/>
  <c r="BD425" i="2"/>
  <c r="BA723" i="2"/>
  <c r="AR127" i="2"/>
  <c r="BD20" i="2"/>
  <c r="AJ599" i="2"/>
  <c r="AR410" i="2"/>
  <c r="AS798" i="2"/>
  <c r="BD373" i="2"/>
  <c r="AV227" i="2"/>
  <c r="AZ28" i="2"/>
  <c r="BD744" i="2"/>
  <c r="AJ923" i="2"/>
  <c r="AV55" i="2"/>
  <c r="AZ530" i="2"/>
  <c r="AS643" i="2"/>
  <c r="AZ427" i="2"/>
  <c r="AS270" i="2"/>
  <c r="AN789" i="2"/>
  <c r="AK651" i="2"/>
  <c r="AZ527" i="2"/>
  <c r="AK427" i="2"/>
  <c r="AS851" i="2"/>
  <c r="AJ988" i="2"/>
  <c r="AN868" i="2"/>
  <c r="AV398" i="2"/>
  <c r="BA756" i="2"/>
  <c r="AZ372" i="2"/>
  <c r="AV181" i="2"/>
  <c r="AV543" i="2"/>
  <c r="AJ962" i="2"/>
  <c r="AZ868" i="2"/>
  <c r="BA339" i="2"/>
  <c r="AK168" i="2"/>
  <c r="AN1018" i="2"/>
  <c r="BD617" i="2"/>
  <c r="BA223" i="2"/>
  <c r="AZ1018" i="2"/>
  <c r="AZ136" i="2"/>
  <c r="AV832" i="2"/>
  <c r="AR394" i="2"/>
  <c r="AZ373" i="2"/>
  <c r="BA501" i="2"/>
  <c r="AS573" i="2"/>
  <c r="BD607" i="2"/>
  <c r="AZ132" i="2"/>
  <c r="AN999" i="2"/>
  <c r="AJ268" i="2"/>
  <c r="AZ24" i="2"/>
  <c r="AJ718" i="2"/>
  <c r="AN290" i="2"/>
  <c r="AV30" i="2"/>
  <c r="AR65" i="2"/>
  <c r="BD967" i="2"/>
  <c r="AJ604" i="2"/>
  <c r="AJ896" i="2"/>
  <c r="AZ601" i="2"/>
  <c r="AR711" i="2"/>
  <c r="AN949" i="2"/>
  <c r="AR336" i="2"/>
  <c r="AZ388" i="2"/>
  <c r="AK31" i="2"/>
  <c r="AZ493" i="2"/>
  <c r="AJ286" i="2"/>
  <c r="AJ153" i="2"/>
  <c r="BA276" i="2"/>
  <c r="AK298" i="2"/>
  <c r="BA755" i="2"/>
  <c r="AK931" i="2"/>
  <c r="AV19" i="2"/>
  <c r="AR460" i="2"/>
  <c r="AN905" i="2"/>
  <c r="AZ393" i="2"/>
  <c r="AS776" i="2"/>
  <c r="BD561" i="2"/>
  <c r="AZ381" i="2"/>
  <c r="AJ997" i="2"/>
  <c r="AS382" i="2"/>
  <c r="AK610" i="2"/>
  <c r="BA467" i="2"/>
  <c r="AZ908" i="2"/>
  <c r="AV606" i="2"/>
  <c r="AN582" i="2"/>
  <c r="AK403" i="2"/>
  <c r="BD684" i="2"/>
  <c r="AJ933" i="2"/>
  <c r="AJ340" i="2"/>
  <c r="AV890" i="2"/>
  <c r="AJ531" i="2"/>
  <c r="AK350" i="2"/>
  <c r="AS737" i="2"/>
  <c r="AZ758" i="2"/>
  <c r="BD753" i="2"/>
  <c r="AS560" i="2"/>
  <c r="AV368" i="2"/>
  <c r="AJ19" i="2"/>
  <c r="AN858" i="2"/>
  <c r="AR624" i="2"/>
  <c r="AZ730" i="2"/>
  <c r="AJ440" i="2"/>
  <c r="AZ143" i="2"/>
  <c r="AZ606" i="2"/>
  <c r="AZ375" i="2"/>
  <c r="AS11" i="2"/>
  <c r="BA372" i="2"/>
  <c r="BD481" i="2"/>
  <c r="AN423" i="2"/>
  <c r="BD319" i="2"/>
  <c r="AN402" i="2"/>
  <c r="AZ251" i="2"/>
  <c r="AJ384" i="2"/>
  <c r="AR912" i="2"/>
  <c r="AR859" i="2"/>
  <c r="AR697" i="2"/>
  <c r="AV373" i="2"/>
  <c r="AJ934" i="2"/>
  <c r="BD545" i="2"/>
  <c r="AJ240" i="2"/>
  <c r="AJ436" i="2"/>
  <c r="AJ755" i="2"/>
  <c r="AK531" i="2"/>
  <c r="BA894" i="2"/>
  <c r="AZ797" i="2"/>
  <c r="AN421" i="2"/>
  <c r="AN774" i="2"/>
  <c r="AJ993" i="2"/>
  <c r="AN319" i="2"/>
  <c r="AR822" i="2"/>
  <c r="AZ711" i="2"/>
  <c r="BA54" i="2"/>
  <c r="AK646" i="2"/>
  <c r="BD301" i="2"/>
  <c r="AZ365" i="2"/>
  <c r="AZ358" i="2"/>
  <c r="AK696" i="2"/>
  <c r="AR553" i="2"/>
  <c r="AS429" i="2"/>
  <c r="AJ983" i="2"/>
  <c r="AR247" i="2"/>
  <c r="AZ499" i="2"/>
  <c r="AR839" i="2"/>
  <c r="AS80" i="2"/>
  <c r="AJ994" i="2"/>
  <c r="AZ799" i="2"/>
  <c r="AV889" i="2"/>
  <c r="AZ486" i="2"/>
  <c r="AN318" i="2"/>
  <c r="AS276" i="2"/>
  <c r="AZ902" i="2"/>
  <c r="AV656" i="2"/>
  <c r="AK639" i="2"/>
  <c r="AZ507" i="2"/>
  <c r="BA547" i="2"/>
  <c r="BD446" i="2"/>
  <c r="AJ16" i="2"/>
  <c r="AZ924" i="2"/>
  <c r="BD427" i="2"/>
  <c r="AJ529" i="2"/>
  <c r="BD727" i="2"/>
  <c r="AJ491" i="2"/>
  <c r="AK844" i="2"/>
  <c r="AN746" i="2"/>
  <c r="AR903" i="2"/>
  <c r="AJ914" i="2"/>
  <c r="BA925" i="2"/>
  <c r="AJ644" i="2"/>
  <c r="AK271" i="2"/>
  <c r="AN41" i="2"/>
  <c r="AZ188" i="2"/>
  <c r="AK734" i="2"/>
  <c r="AS128" i="2"/>
  <c r="AN663" i="2"/>
  <c r="AN538" i="2"/>
  <c r="AS619" i="2"/>
  <c r="AV165" i="2"/>
  <c r="AJ969" i="2"/>
  <c r="AV698" i="2"/>
  <c r="AZ979" i="2"/>
  <c r="BA566" i="2"/>
  <c r="AR347" i="2"/>
  <c r="BA285" i="2"/>
  <c r="AR818" i="2"/>
  <c r="AR648" i="2"/>
  <c r="AJ100" i="2"/>
  <c r="AR812" i="2"/>
  <c r="BD477" i="2"/>
  <c r="BA561" i="2"/>
  <c r="BA917" i="2"/>
  <c r="AS536" i="2"/>
  <c r="BD767" i="2"/>
  <c r="AV225" i="2"/>
  <c r="AZ931" i="2"/>
  <c r="AV149" i="2"/>
  <c r="AJ752" i="2"/>
  <c r="AV615" i="2"/>
  <c r="AK544" i="2"/>
  <c r="AS711" i="2"/>
  <c r="AN608" i="2"/>
  <c r="BD926" i="2"/>
  <c r="AZ424" i="2"/>
  <c r="AS217" i="2"/>
  <c r="AZ888" i="2"/>
  <c r="AR867" i="2"/>
  <c r="AK776" i="2"/>
  <c r="AJ287" i="2"/>
  <c r="BD294" i="2"/>
  <c r="BD958" i="2"/>
  <c r="AK751" i="2"/>
  <c r="BD396" i="2"/>
  <c r="AR617" i="2"/>
  <c r="BD243" i="2"/>
  <c r="AK303" i="2"/>
  <c r="AV829" i="2"/>
  <c r="AJ665" i="2"/>
  <c r="AS566" i="2"/>
  <c r="AV179" i="2"/>
  <c r="AJ911" i="2"/>
  <c r="AK678" i="2"/>
  <c r="AZ464" i="2"/>
  <c r="BD531" i="2"/>
  <c r="AN891" i="2"/>
  <c r="AJ333" i="2"/>
  <c r="AZ775" i="2"/>
  <c r="AV462" i="2"/>
  <c r="AZ68" i="2"/>
  <c r="AJ735" i="2"/>
  <c r="BD700" i="2"/>
  <c r="BD182" i="2"/>
  <c r="AK207" i="2"/>
  <c r="AZ466" i="2"/>
  <c r="AR419" i="2"/>
  <c r="AZ286" i="2"/>
  <c r="AZ638" i="2"/>
  <c r="BD812" i="2"/>
  <c r="AR743" i="2"/>
  <c r="AK337" i="2"/>
  <c r="BA938" i="2"/>
  <c r="AZ723" i="2"/>
  <c r="AZ503" i="2"/>
  <c r="BD61" i="2"/>
  <c r="BA880" i="2"/>
  <c r="BA466" i="2"/>
  <c r="AS658" i="2"/>
  <c r="AV634" i="2"/>
  <c r="AV960" i="2"/>
  <c r="BD434" i="2"/>
  <c r="AJ965" i="2"/>
  <c r="BA322" i="2"/>
  <c r="AV151" i="2"/>
  <c r="AK221" i="2"/>
  <c r="AV982" i="2"/>
  <c r="AJ379" i="2"/>
  <c r="AS210" i="2"/>
  <c r="AZ330" i="2"/>
  <c r="AV654" i="2"/>
  <c r="AK488" i="2"/>
  <c r="AR264" i="2"/>
  <c r="BD736" i="2"/>
  <c r="AZ583" i="2"/>
  <c r="AJ135" i="2"/>
  <c r="AN187" i="2"/>
  <c r="AS582" i="2"/>
  <c r="AJ210" i="2"/>
  <c r="AS753" i="2"/>
  <c r="AZ332" i="2"/>
  <c r="AK692" i="2"/>
  <c r="AS932" i="2"/>
  <c r="AV198" i="2"/>
  <c r="AS435" i="2"/>
  <c r="BD953" i="2"/>
  <c r="AS971" i="2"/>
  <c r="AZ612" i="2"/>
  <c r="AZ437" i="2"/>
  <c r="BD41" i="2"/>
  <c r="BA646" i="2"/>
  <c r="AK504" i="2"/>
  <c r="AR515" i="2"/>
  <c r="AS395" i="2"/>
  <c r="AV522" i="2"/>
  <c r="AV502" i="2"/>
  <c r="AR184" i="2"/>
  <c r="AR600" i="2"/>
  <c r="AJ624" i="2"/>
  <c r="AZ250" i="2"/>
  <c r="AV346" i="2"/>
  <c r="AR510" i="2"/>
  <c r="AZ703" i="2"/>
  <c r="AZ107" i="2"/>
  <c r="AJ789" i="2"/>
  <c r="AV184" i="2"/>
  <c r="AK759" i="2"/>
  <c r="AZ30" i="2"/>
  <c r="AK334" i="2"/>
  <c r="AS677" i="2"/>
  <c r="AN901" i="2"/>
  <c r="AZ526" i="2"/>
  <c r="BA116" i="2"/>
  <c r="AN596" i="2"/>
  <c r="AV459" i="2"/>
  <c r="BA135" i="2"/>
  <c r="BA1014" i="2"/>
  <c r="AR930" i="2"/>
  <c r="AR729" i="2"/>
  <c r="AS396" i="2"/>
  <c r="BA210" i="2"/>
  <c r="AJ777" i="2"/>
  <c r="AS515" i="2"/>
  <c r="BD777" i="2"/>
  <c r="AK631" i="2"/>
  <c r="AV913" i="2"/>
  <c r="AZ751" i="2"/>
  <c r="BD468" i="2"/>
  <c r="AS93" i="2"/>
  <c r="AJ642" i="2"/>
  <c r="AN609" i="2"/>
  <c r="AR752" i="2"/>
  <c r="AK451" i="2"/>
  <c r="AS336" i="2"/>
  <c r="AR833" i="2"/>
  <c r="AN413" i="2"/>
  <c r="AK169" i="2"/>
  <c r="AK430" i="2"/>
  <c r="AK127" i="2"/>
  <c r="BA522" i="2"/>
  <c r="AR939" i="2"/>
  <c r="AK143" i="2"/>
  <c r="AR181" i="2"/>
  <c r="BA670" i="2"/>
  <c r="AR847" i="2"/>
  <c r="BD28" i="2"/>
  <c r="AN217" i="2"/>
  <c r="AR89" i="2"/>
  <c r="AK784" i="2"/>
  <c r="BA573" i="2"/>
  <c r="AZ168" i="2"/>
  <c r="AS884" i="2"/>
  <c r="AK239" i="2"/>
  <c r="AR422" i="2"/>
  <c r="BD356" i="2"/>
  <c r="AS999" i="2"/>
  <c r="AS239" i="2"/>
  <c r="AS384" i="2"/>
  <c r="AJ758" i="2"/>
  <c r="AK89" i="2"/>
  <c r="AJ130" i="2"/>
  <c r="AZ187" i="2"/>
  <c r="BD582" i="2"/>
  <c r="AK418" i="2"/>
  <c r="BA948" i="2"/>
  <c r="BD437" i="2"/>
  <c r="BA18" i="2"/>
  <c r="AS103" i="2"/>
  <c r="AR767" i="2"/>
  <c r="AN107" i="2"/>
  <c r="AV881" i="2"/>
  <c r="BD348" i="2"/>
  <c r="AV902" i="2"/>
  <c r="AR651" i="2"/>
  <c r="AJ918" i="2"/>
  <c r="BD474" i="2"/>
  <c r="AK290" i="2"/>
  <c r="AV119" i="2"/>
  <c r="AZ430" i="2"/>
  <c r="AS91" i="2"/>
  <c r="AV274" i="2"/>
  <c r="AZ1001" i="2"/>
  <c r="AZ63" i="2"/>
  <c r="BD944" i="2"/>
  <c r="AJ375" i="2"/>
  <c r="AK446" i="2"/>
  <c r="BA538" i="2"/>
  <c r="AZ613" i="2"/>
  <c r="AS509" i="2"/>
  <c r="AN198" i="2"/>
  <c r="AK660" i="2"/>
  <c r="AR974" i="2"/>
  <c r="AR263" i="2"/>
  <c r="AZ459" i="2"/>
  <c r="BD149" i="2"/>
  <c r="AN219" i="2"/>
  <c r="BD227" i="2"/>
  <c r="AN598" i="2"/>
  <c r="AZ804" i="2"/>
  <c r="AV137" i="2"/>
  <c r="AR508" i="2"/>
  <c r="AJ336" i="2"/>
  <c r="BA760" i="2"/>
  <c r="AS705" i="2"/>
  <c r="BD413" i="2"/>
  <c r="BA298" i="2"/>
  <c r="AZ701" i="2"/>
  <c r="AV160" i="2"/>
  <c r="AK120" i="2"/>
  <c r="AZ875" i="2"/>
  <c r="BD742" i="2"/>
  <c r="AZ274" i="2"/>
  <c r="AN206" i="2"/>
  <c r="AN412" i="2"/>
  <c r="AN278" i="2"/>
  <c r="AZ342" i="2"/>
  <c r="BD601" i="2"/>
  <c r="AV414" i="2"/>
  <c r="AK356" i="2"/>
  <c r="AJ25" i="2"/>
  <c r="AS609" i="2"/>
  <c r="AK449" i="2"/>
  <c r="AV979" i="2"/>
  <c r="AR179" i="2"/>
  <c r="AR443" i="2"/>
  <c r="AN119" i="2"/>
  <c r="AK215" i="2"/>
  <c r="AK428" i="2"/>
  <c r="BD889" i="2"/>
  <c r="BD922" i="2"/>
  <c r="AN782" i="2"/>
  <c r="AN442" i="2"/>
  <c r="AN821" i="2"/>
  <c r="AK153" i="2"/>
  <c r="AN830" i="2"/>
  <c r="AN935" i="2"/>
  <c r="AN289" i="2"/>
  <c r="AK485" i="2"/>
  <c r="AN620" i="2"/>
  <c r="BA366" i="2"/>
  <c r="AN79" i="2"/>
  <c r="AK928" i="2"/>
  <c r="AZ866" i="2"/>
  <c r="AZ83" i="2"/>
  <c r="AS634" i="2"/>
  <c r="AZ360" i="2"/>
  <c r="AS522" i="2"/>
  <c r="AS553" i="2"/>
  <c r="AR936" i="2"/>
  <c r="AR120" i="2"/>
  <c r="AS818" i="2"/>
  <c r="AV930" i="2"/>
  <c r="AZ220" i="2"/>
  <c r="AN120" i="2"/>
  <c r="AK198" i="2"/>
  <c r="BA503" i="2"/>
  <c r="AK728" i="2"/>
  <c r="BA605" i="2"/>
  <c r="AN992" i="2"/>
  <c r="AK937" i="2"/>
  <c r="AS649" i="2"/>
  <c r="BD560" i="2"/>
  <c r="BD422" i="2"/>
  <c r="AV887" i="2"/>
  <c r="AS317" i="2"/>
  <c r="AZ960" i="2"/>
  <c r="AR710" i="2"/>
  <c r="AK50" i="2"/>
  <c r="AK90" i="2"/>
  <c r="BD430" i="2"/>
  <c r="AN484" i="2"/>
  <c r="BD484" i="2"/>
  <c r="AV612" i="2"/>
  <c r="AS788" i="2"/>
  <c r="AV620" i="2"/>
  <c r="AZ472" i="2"/>
  <c r="BA705" i="2"/>
  <c r="AR546" i="2"/>
  <c r="BD604" i="2"/>
  <c r="AN42" i="2"/>
  <c r="BA584" i="2"/>
  <c r="AS817" i="2"/>
  <c r="AS627" i="2"/>
  <c r="BD382" i="2"/>
  <c r="BA474" i="2"/>
  <c r="AR245" i="2"/>
  <c r="BD843" i="2"/>
  <c r="BA477" i="2"/>
  <c r="AS413" i="2"/>
  <c r="AS266" i="2"/>
  <c r="AV631" i="2"/>
  <c r="AJ963" i="2"/>
  <c r="BA137" i="2"/>
  <c r="AZ532" i="2"/>
  <c r="AJ508" i="2"/>
  <c r="BA313" i="2"/>
  <c r="AZ177" i="2"/>
  <c r="AR554" i="2"/>
  <c r="AR267" i="2"/>
  <c r="AR364" i="2"/>
  <c r="AZ468" i="2"/>
  <c r="AS868" i="2"/>
  <c r="AV997" i="2"/>
  <c r="AK110" i="2"/>
  <c r="AZ718" i="2"/>
  <c r="AK818" i="2"/>
  <c r="BD299" i="2"/>
  <c r="AN806" i="2"/>
  <c r="AV707" i="2"/>
  <c r="BD63" i="2"/>
  <c r="AN86" i="2"/>
  <c r="BA516" i="2"/>
  <c r="AV478" i="2"/>
  <c r="AJ850" i="2"/>
  <c r="AN508" i="2"/>
  <c r="AN146" i="2"/>
  <c r="AS704" i="2"/>
  <c r="AK176" i="2"/>
  <c r="AK166" i="2"/>
  <c r="AV712" i="2"/>
  <c r="BD756" i="2"/>
  <c r="BA218" i="2"/>
  <c r="AK571" i="2"/>
  <c r="AN689" i="2"/>
  <c r="AN175" i="2"/>
  <c r="AZ962" i="2"/>
  <c r="AZ682" i="2"/>
  <c r="AR485" i="2"/>
  <c r="AZ818" i="2"/>
  <c r="AZ284" i="2"/>
  <c r="AJ167" i="2"/>
  <c r="AV494" i="2"/>
  <c r="AS777" i="2"/>
  <c r="AS756" i="2"/>
  <c r="AK226" i="2"/>
  <c r="AR884" i="2"/>
  <c r="AN49" i="2"/>
  <c r="AZ211" i="2"/>
  <c r="BD709" i="2"/>
  <c r="AZ296" i="2"/>
  <c r="AS747" i="2"/>
  <c r="AJ655" i="2"/>
  <c r="AZ986" i="2"/>
  <c r="BD115" i="2"/>
  <c r="AJ769" i="2"/>
  <c r="AN578" i="2"/>
  <c r="AK25" i="2"/>
  <c r="AK389" i="2"/>
  <c r="AS231" i="2"/>
  <c r="AN299" i="2"/>
  <c r="AZ611" i="2"/>
  <c r="AK994" i="2"/>
  <c r="BD493" i="2"/>
  <c r="AZ267" i="2"/>
  <c r="AR401" i="2"/>
  <c r="AN145" i="2"/>
  <c r="AR869" i="2"/>
  <c r="AN777" i="2"/>
  <c r="AZ578" i="2"/>
  <c r="AV1000" i="2"/>
  <c r="AN698" i="2"/>
  <c r="AN390" i="2"/>
  <c r="BD557" i="2"/>
  <c r="AR370" i="2"/>
  <c r="AV927" i="2"/>
  <c r="AS215" i="2"/>
  <c r="AJ458" i="2"/>
  <c r="BD500" i="2"/>
  <c r="AJ437" i="2"/>
  <c r="AZ27" i="2"/>
  <c r="AK306" i="2"/>
  <c r="BD1017" i="2"/>
  <c r="AZ379" i="2"/>
  <c r="AS819" i="2"/>
  <c r="AJ82" i="2"/>
  <c r="AK663" i="2"/>
  <c r="AN797" i="2"/>
  <c r="AS804" i="2"/>
  <c r="AK570" i="2"/>
  <c r="AN741" i="2"/>
  <c r="AN957" i="2"/>
  <c r="AV265" i="2"/>
  <c r="AN956" i="2"/>
  <c r="BA238" i="2"/>
  <c r="AV477" i="2"/>
  <c r="AK682" i="2"/>
  <c r="AN708" i="2"/>
  <c r="BD527" i="2"/>
  <c r="AK214" i="2"/>
  <c r="AN968" i="2"/>
  <c r="AJ40" i="2"/>
  <c r="AS173" i="2"/>
  <c r="AR500" i="2"/>
  <c r="AZ429" i="2"/>
  <c r="BA170" i="2"/>
  <c r="AJ987" i="2"/>
  <c r="AR663" i="2"/>
  <c r="AV991" i="2"/>
  <c r="BD453" i="2"/>
  <c r="AJ241" i="2"/>
  <c r="AK217" i="2"/>
  <c r="AJ835" i="2"/>
  <c r="BA422" i="2"/>
  <c r="AK619" i="2"/>
  <c r="BA771" i="2"/>
  <c r="AK46" i="2"/>
  <c r="AR991" i="2"/>
  <c r="AJ494" i="2"/>
  <c r="AS274" i="2"/>
  <c r="AS998" i="2"/>
  <c r="AV406" i="2"/>
  <c r="BD510" i="2"/>
  <c r="AS404" i="2"/>
  <c r="AN616" i="2"/>
  <c r="AS246" i="2"/>
  <c r="AK969" i="2"/>
  <c r="AR28" i="2"/>
  <c r="AV742" i="2"/>
  <c r="AS789" i="2"/>
  <c r="AK699" i="2"/>
  <c r="AV955" i="2"/>
  <c r="BA927" i="2"/>
  <c r="AS820" i="2"/>
  <c r="BA243" i="2"/>
  <c r="BD87" i="2"/>
  <c r="BD729" i="2"/>
  <c r="AN803" i="2"/>
  <c r="AR599" i="2"/>
  <c r="AV646" i="2"/>
  <c r="AJ955" i="2"/>
  <c r="BA178" i="2"/>
  <c r="BA146" i="2"/>
  <c r="AS278" i="2"/>
  <c r="AR346" i="2"/>
  <c r="AV776" i="2"/>
  <c r="AN937" i="2"/>
  <c r="AJ322" i="2"/>
  <c r="BD685" i="2"/>
  <c r="AK773" i="2"/>
  <c r="AN65" i="2"/>
  <c r="BA918" i="2"/>
  <c r="AV455" i="2"/>
  <c r="AK653" i="2"/>
  <c r="AZ605" i="2"/>
  <c r="AV667" i="2"/>
  <c r="AZ957" i="2"/>
  <c r="AK502" i="2"/>
  <c r="AV895" i="2"/>
  <c r="AV322" i="2"/>
  <c r="AV714" i="2"/>
  <c r="BD862" i="2"/>
  <c r="BA1015" i="2"/>
  <c r="BD78" i="2"/>
  <c r="AR399" i="2"/>
  <c r="BA378" i="2"/>
  <c r="AR774" i="2"/>
  <c r="AZ67" i="2"/>
  <c r="AZ470" i="2"/>
  <c r="AJ875" i="2"/>
  <c r="AJ566" i="2"/>
  <c r="BA479" i="2"/>
  <c r="BA500" i="2"/>
  <c r="AK893" i="2"/>
  <c r="BA143" i="2"/>
  <c r="AV338" i="2"/>
  <c r="AV131" i="2"/>
  <c r="BA496" i="2"/>
  <c r="AK1017" i="2"/>
  <c r="AS574" i="2"/>
  <c r="AZ659" i="2"/>
  <c r="AS679" i="2"/>
  <c r="AN884" i="2"/>
  <c r="BA819" i="2"/>
  <c r="AK606" i="2"/>
  <c r="AN66" i="2"/>
  <c r="AR329" i="2"/>
  <c r="BA882" i="2"/>
  <c r="AS578" i="2"/>
  <c r="AR607" i="2"/>
  <c r="BA481" i="2"/>
  <c r="AK805" i="2"/>
  <c r="BD793" i="2"/>
  <c r="AR88" i="2"/>
  <c r="AZ768" i="2"/>
  <c r="AK882" i="2"/>
  <c r="AZ552" i="2"/>
  <c r="AR605" i="2"/>
  <c r="AR731" i="2"/>
  <c r="AR232" i="2"/>
  <c r="AV905" i="2"/>
  <c r="BA175" i="2"/>
  <c r="AK912" i="2"/>
  <c r="BA634" i="2"/>
  <c r="AK965" i="2"/>
  <c r="AK85" i="2"/>
  <c r="AN420" i="2"/>
  <c r="BA181" i="2"/>
  <c r="AK279" i="2"/>
  <c r="AV642" i="2"/>
  <c r="BA250" i="2"/>
  <c r="BD979" i="2"/>
  <c r="AR397" i="2"/>
  <c r="AJ364" i="2"/>
  <c r="AK397" i="2"/>
  <c r="AV858" i="2"/>
  <c r="BA207" i="2"/>
  <c r="AZ47" i="2"/>
  <c r="AR471" i="2"/>
  <c r="AR660" i="2"/>
  <c r="AZ489" i="2"/>
  <c r="AN791" i="2"/>
  <c r="BD51" i="2"/>
  <c r="AJ998" i="2"/>
  <c r="BD55" i="2"/>
  <c r="BD835" i="2"/>
  <c r="AK984" i="2"/>
  <c r="AK849" i="2"/>
  <c r="AJ44" i="2"/>
  <c r="AN555" i="2"/>
  <c r="AN752" i="2"/>
  <c r="AJ306" i="2"/>
  <c r="AV716" i="2"/>
  <c r="AN569" i="2"/>
  <c r="AJ830" i="2"/>
  <c r="BA494" i="2"/>
  <c r="AK210" i="2"/>
  <c r="AJ744" i="2"/>
  <c r="AN132" i="2"/>
  <c r="AZ917" i="2"/>
  <c r="AR322" i="2"/>
  <c r="AV64" i="2"/>
  <c r="AJ557" i="2"/>
  <c r="AS61" i="2"/>
  <c r="AV385" i="2"/>
  <c r="AS67" i="2"/>
  <c r="BD303" i="2"/>
  <c r="BA374" i="2"/>
  <c r="AZ769" i="2"/>
  <c r="AR943" i="2"/>
  <c r="AR568" i="2"/>
  <c r="BA262" i="2"/>
  <c r="AR49" i="2"/>
  <c r="BD539" i="2"/>
  <c r="AR285" i="2"/>
  <c r="AV616" i="2"/>
  <c r="BD106" i="2"/>
  <c r="AS633" i="2"/>
  <c r="AV263" i="2"/>
  <c r="AV418" i="2"/>
  <c r="AV837" i="2"/>
  <c r="AK834" i="2"/>
  <c r="AZ837" i="2"/>
  <c r="AK30" i="2"/>
  <c r="AN322" i="2"/>
  <c r="AN482" i="2"/>
  <c r="AJ906" i="2"/>
  <c r="AV739" i="2"/>
  <c r="BA451" i="2"/>
  <c r="BA498" i="2"/>
  <c r="BA59" i="2"/>
  <c r="AS48" i="2"/>
  <c r="BA824" i="2"/>
  <c r="AV299" i="2"/>
  <c r="AK630" i="2"/>
  <c r="AR706" i="2"/>
  <c r="AV13" i="2"/>
  <c r="AJ295" i="2"/>
  <c r="AV670" i="2"/>
  <c r="AK702" i="2"/>
  <c r="BA431" i="2"/>
  <c r="AJ695" i="2"/>
  <c r="AZ688" i="2"/>
  <c r="BA745" i="2"/>
  <c r="AJ413" i="2"/>
  <c r="AJ145" i="2"/>
  <c r="AK111" i="2"/>
  <c r="AV705" i="2"/>
  <c r="AK769" i="2"/>
  <c r="AZ384" i="2"/>
  <c r="AZ307" i="2"/>
  <c r="AV74" i="2"/>
  <c r="BA459" i="2"/>
  <c r="AK968" i="2"/>
  <c r="AK243" i="2"/>
  <c r="AS465" i="2"/>
  <c r="AR693" i="2"/>
  <c r="AR344" i="2"/>
  <c r="AS235" i="2"/>
  <c r="AZ364" i="2"/>
  <c r="AZ656" i="2"/>
  <c r="BD469" i="2"/>
  <c r="AV305" i="2"/>
  <c r="AR644" i="2"/>
  <c r="AJ691" i="2"/>
  <c r="AJ895" i="2"/>
  <c r="AS400" i="2"/>
  <c r="AR76" i="2"/>
  <c r="AS279" i="2"/>
  <c r="AR27" i="2"/>
  <c r="AZ541" i="2"/>
  <c r="BD317" i="2"/>
  <c r="AZ732" i="2"/>
  <c r="BA931" i="2"/>
  <c r="AK664" i="2"/>
  <c r="AN466" i="2"/>
  <c r="BA74" i="2"/>
  <c r="AZ759" i="2"/>
  <c r="AJ584" i="2"/>
  <c r="AS492" i="2"/>
  <c r="AR430" i="2"/>
  <c r="AS27" i="2"/>
  <c r="BA160" i="2"/>
  <c r="AJ637" i="2"/>
  <c r="AJ676" i="2"/>
  <c r="AK822" i="2"/>
  <c r="BD498" i="2"/>
  <c r="AV987" i="2"/>
  <c r="BD752" i="2"/>
  <c r="AN693" i="2"/>
  <c r="BA924" i="2"/>
  <c r="AN363" i="2"/>
  <c r="AR595" i="2"/>
  <c r="AK289" i="2"/>
  <c r="AK211" i="2"/>
  <c r="AN388" i="2"/>
  <c r="AS237" i="2"/>
  <c r="AV778" i="2"/>
  <c r="AN613" i="2"/>
  <c r="BD558" i="2"/>
  <c r="AS974" i="2"/>
  <c r="AK395" i="2"/>
  <c r="AV402" i="2"/>
  <c r="AS723" i="2"/>
  <c r="AS592" i="2"/>
  <c r="AS166" i="2"/>
  <c r="AV390" i="2"/>
  <c r="AS700" i="2"/>
  <c r="AK359" i="2"/>
  <c r="AR307" i="2"/>
  <c r="AV745" i="2"/>
  <c r="AZ973" i="2"/>
  <c r="AJ388" i="2"/>
  <c r="BD276" i="2"/>
  <c r="AJ661" i="2"/>
  <c r="AR382" i="2"/>
  <c r="BD183" i="2"/>
  <c r="AR938" i="2"/>
  <c r="BA172" i="2"/>
  <c r="AN822" i="2"/>
  <c r="AZ970" i="2"/>
  <c r="BA623" i="2"/>
  <c r="BD537" i="2"/>
  <c r="AR603" i="2"/>
  <c r="AK265" i="2"/>
  <c r="AV416" i="2"/>
  <c r="AV443" i="2"/>
  <c r="AS715" i="2"/>
  <c r="AN809" i="2"/>
  <c r="AR130" i="2"/>
  <c r="AJ43" i="2"/>
  <c r="AR737" i="2"/>
  <c r="BD644" i="2"/>
  <c r="BA487" i="2"/>
  <c r="AJ95" i="2"/>
  <c r="BA562" i="2"/>
  <c r="AS420" i="2"/>
  <c r="AV16" i="2"/>
  <c r="BD633" i="2"/>
  <c r="AJ106" i="2"/>
  <c r="BD985" i="2"/>
  <c r="AJ350" i="2"/>
  <c r="AN129" i="2"/>
  <c r="AJ461" i="2"/>
  <c r="AJ720" i="2"/>
  <c r="AN813" i="2"/>
  <c r="AK599" i="2"/>
  <c r="AV528" i="2"/>
  <c r="AK262" i="2"/>
  <c r="AJ713" i="2"/>
  <c r="AN595" i="2"/>
  <c r="AN660" i="2"/>
  <c r="AV134" i="2"/>
  <c r="AK634" i="2"/>
  <c r="AV437" i="2"/>
  <c r="AJ628" i="2"/>
  <c r="AN60" i="2"/>
  <c r="AK402" i="2"/>
  <c r="AV415" i="2"/>
  <c r="AR779" i="2"/>
  <c r="AJ869" i="2"/>
  <c r="AK1018" i="2"/>
  <c r="AV961" i="2"/>
  <c r="AV983" i="2"/>
  <c r="AR768" i="2"/>
  <c r="AK527" i="2"/>
  <c r="AV580" i="2"/>
  <c r="AK333" i="2"/>
  <c r="AK777" i="2"/>
  <c r="AR917" i="2"/>
  <c r="BA897" i="2"/>
  <c r="BA176" i="2"/>
  <c r="AS917" i="2"/>
  <c r="AJ632" i="2"/>
  <c r="AS692" i="2"/>
  <c r="AS480" i="2"/>
  <c r="BD81" i="2"/>
  <c r="BD693" i="2"/>
  <c r="BA667" i="2"/>
  <c r="AK922" i="2"/>
  <c r="AJ296" i="2"/>
  <c r="AN913" i="2"/>
  <c r="AN177" i="2"/>
  <c r="AV941" i="2"/>
  <c r="AR289" i="2"/>
  <c r="AR417" i="2"/>
  <c r="AR379" i="2"/>
  <c r="AK164" i="2"/>
  <c r="AV42" i="2"/>
  <c r="AR799" i="2"/>
  <c r="AZ463" i="2"/>
  <c r="BA440" i="2"/>
  <c r="BD552" i="2"/>
  <c r="AZ233" i="2"/>
  <c r="AJ670" i="2"/>
  <c r="BA77" i="2"/>
  <c r="AV971" i="2"/>
  <c r="BD153" i="2"/>
  <c r="AN373" i="2"/>
  <c r="AJ214" i="2"/>
  <c r="BA759" i="2"/>
  <c r="AS801" i="2"/>
  <c r="AS1018" i="2"/>
  <c r="AR170" i="2"/>
  <c r="AS617" i="2"/>
  <c r="AN1017" i="2"/>
  <c r="AN702" i="2"/>
  <c r="AS824" i="2"/>
  <c r="AS534" i="2"/>
  <c r="AR125" i="2"/>
  <c r="AS484" i="2"/>
  <c r="AZ85" i="2"/>
  <c r="AK332" i="2"/>
  <c r="AK632" i="2"/>
  <c r="AJ473" i="2"/>
  <c r="BA797" i="2"/>
  <c r="AZ491" i="2"/>
  <c r="BD1015" i="2"/>
  <c r="AS31" i="2"/>
  <c r="AN808" i="2"/>
  <c r="AV843" i="2"/>
  <c r="AV367" i="2"/>
  <c r="AS221" i="2"/>
  <c r="AN434" i="2"/>
  <c r="AS857" i="2"/>
  <c r="BA861" i="2"/>
  <c r="AN672" i="2"/>
  <c r="AN866" i="2"/>
  <c r="AS710" i="2"/>
  <c r="BA589" i="2"/>
  <c r="AR178" i="2"/>
  <c r="AN838" i="2"/>
  <c r="AZ418" i="2"/>
  <c r="BD676" i="2"/>
  <c r="AZ607" i="2"/>
  <c r="AK605" i="2"/>
  <c r="AK490" i="2"/>
  <c r="AS178" i="2"/>
  <c r="AZ644" i="2"/>
  <c r="AJ313" i="2"/>
  <c r="AS829" i="2"/>
  <c r="AV59" i="2"/>
  <c r="AJ400" i="2"/>
  <c r="AZ551" i="2"/>
  <c r="BA227" i="2"/>
  <c r="AJ653" i="2"/>
  <c r="AZ13" i="2"/>
  <c r="AN834" i="2"/>
  <c r="AV968" i="2"/>
  <c r="AN845" i="2"/>
  <c r="AS131" i="2"/>
  <c r="AS456" i="2"/>
  <c r="AJ149" i="2"/>
  <c r="AS682" i="2"/>
  <c r="AJ694" i="2"/>
  <c r="AJ957" i="2"/>
  <c r="AN116" i="2"/>
  <c r="AV809" i="2"/>
  <c r="AV361" i="2"/>
  <c r="AN47" i="2"/>
  <c r="AV429" i="2"/>
  <c r="AR728" i="2"/>
  <c r="AS390" i="2"/>
  <c r="AK165" i="2"/>
  <c r="AV280" i="2"/>
  <c r="AK877" i="2"/>
  <c r="AZ618" i="2"/>
  <c r="AV470" i="2"/>
  <c r="AK363" i="2"/>
  <c r="AV575" i="2"/>
  <c r="AN750" i="2"/>
  <c r="AR272" i="2"/>
  <c r="AV677" i="2"/>
  <c r="AZ1019" i="2"/>
  <c r="BD943" i="2"/>
  <c r="BD14" i="2"/>
  <c r="AV44" i="2"/>
  <c r="AS405" i="2"/>
  <c r="AS854" i="2"/>
  <c r="BD25" i="2"/>
  <c r="AZ602" i="2"/>
  <c r="AN874" i="2"/>
  <c r="AV517" i="2"/>
  <c r="AK529" i="2"/>
  <c r="AZ940" i="2"/>
  <c r="AR526" i="2"/>
  <c r="AZ671" i="2"/>
  <c r="AN603" i="2"/>
  <c r="AN754" i="2"/>
  <c r="AR908" i="2"/>
  <c r="AZ209" i="2"/>
  <c r="AK979" i="2"/>
  <c r="BA690" i="2"/>
  <c r="AJ719" i="2"/>
  <c r="AR738" i="2"/>
  <c r="AN340" i="2"/>
  <c r="AR320" i="2"/>
  <c r="AK738" i="2"/>
  <c r="AZ128" i="2"/>
  <c r="BA722" i="2"/>
  <c r="AS422" i="2"/>
  <c r="AJ636" i="2"/>
  <c r="AR700" i="2"/>
  <c r="AN285" i="2"/>
  <c r="BD778" i="2"/>
  <c r="BD933" i="2"/>
  <c r="BA898" i="2"/>
  <c r="BA909" i="2"/>
  <c r="AJ898" i="2"/>
  <c r="AV932" i="2"/>
  <c r="AJ564" i="2"/>
  <c r="AN934" i="2"/>
  <c r="AR363" i="2"/>
  <c r="AZ777" i="2"/>
  <c r="BD49" i="2"/>
  <c r="AR992" i="2"/>
  <c r="AR793" i="2"/>
  <c r="BD907" i="2"/>
  <c r="AN593" i="2"/>
  <c r="AK163" i="2"/>
  <c r="BA678" i="2"/>
  <c r="AR186" i="2"/>
  <c r="AN168" i="2"/>
  <c r="AJ649" i="2"/>
  <c r="AJ526" i="2"/>
  <c r="AJ947" i="2"/>
  <c r="BD421" i="2"/>
  <c r="AK1005" i="2"/>
  <c r="AR514" i="2"/>
  <c r="AN680" i="2"/>
  <c r="AS790" i="2"/>
  <c r="AV376" i="2"/>
  <c r="BD179" i="2"/>
  <c r="AR517" i="2"/>
  <c r="AZ366" i="2"/>
  <c r="AK545" i="2"/>
  <c r="AS937" i="2"/>
  <c r="AS452" i="2"/>
  <c r="AJ316" i="2"/>
  <c r="AK501" i="2"/>
  <c r="AN552" i="2"/>
  <c r="AS845" i="2"/>
  <c r="BD586" i="2"/>
  <c r="AK341" i="2"/>
  <c r="BA598" i="2"/>
  <c r="BA871" i="2"/>
  <c r="BD180" i="2"/>
  <c r="BA165" i="2"/>
  <c r="AJ428" i="2"/>
  <c r="AN476" i="2"/>
  <c r="AZ400" i="2"/>
  <c r="AS859" i="2"/>
  <c r="BA981" i="2"/>
  <c r="AV665" i="2"/>
  <c r="AR592" i="2"/>
  <c r="BD490" i="2"/>
  <c r="AN839" i="2"/>
  <c r="AZ690" i="2"/>
  <c r="AV349" i="2"/>
  <c r="AZ174" i="2"/>
  <c r="BA294" i="2"/>
  <c r="AZ371" i="2"/>
  <c r="BA980" i="2"/>
  <c r="AV986" i="2"/>
  <c r="AV775" i="2"/>
  <c r="AN364" i="2"/>
  <c r="AK930" i="2"/>
  <c r="AV639" i="2"/>
  <c r="AZ321" i="2"/>
  <c r="BA423" i="2"/>
  <c r="BA741" i="2"/>
  <c r="AN899" i="2"/>
  <c r="BA29" i="2"/>
  <c r="AK721" i="2"/>
  <c r="BA558" i="2"/>
  <c r="AJ319" i="2"/>
  <c r="AR269" i="2"/>
  <c r="BA149" i="2"/>
  <c r="AV863" i="2"/>
  <c r="AR446" i="2"/>
  <c r="AK39" i="2"/>
  <c r="AK491" i="2"/>
  <c r="AZ246" i="2"/>
  <c r="AN790" i="2"/>
  <c r="AZ504" i="2"/>
  <c r="AJ472" i="2"/>
  <c r="AJ558" i="2"/>
  <c r="AR848" i="2"/>
  <c r="BD74" i="2"/>
  <c r="BD947" i="2"/>
  <c r="AS161" i="2"/>
  <c r="AN706" i="2"/>
  <c r="AZ904" i="2"/>
  <c r="AN666" i="2"/>
  <c r="AN638" i="2"/>
  <c r="AJ820" i="2"/>
  <c r="BA180" i="2"/>
  <c r="AK84" i="2"/>
  <c r="BA581" i="2"/>
  <c r="BD877" i="2"/>
  <c r="AZ65" i="2"/>
  <c r="AS88" i="2"/>
  <c r="AR543" i="2"/>
  <c r="AS842" i="2"/>
  <c r="BD390" i="2"/>
  <c r="BD1014" i="2"/>
  <c r="AJ865" i="2"/>
  <c r="AV525" i="2"/>
  <c r="AK401" i="2"/>
  <c r="AN207" i="2"/>
  <c r="AJ852" i="2"/>
  <c r="AN597" i="2"/>
  <c r="AN988" i="2"/>
  <c r="BD773" i="2"/>
  <c r="AS479" i="2"/>
  <c r="AJ517" i="2"/>
  <c r="AV403" i="2"/>
  <c r="AR1015" i="2"/>
  <c r="AR299" i="2"/>
  <c r="AN559" i="2"/>
  <c r="AN896" i="2"/>
  <c r="BA362" i="2"/>
  <c r="AN622" i="2"/>
  <c r="AJ1001" i="2"/>
  <c r="BD731" i="2"/>
  <c r="BD166" i="2"/>
  <c r="BA412" i="2"/>
  <c r="AR996" i="2"/>
  <c r="BA891" i="2"/>
  <c r="AV630" i="2"/>
  <c r="AZ899" i="2"/>
  <c r="AN143" i="2"/>
  <c r="AN955" i="2"/>
  <c r="AN575" i="2"/>
  <c r="BD126" i="2"/>
  <c r="AR512" i="2"/>
  <c r="AN87" i="2"/>
  <c r="AZ406" i="2"/>
  <c r="AV721" i="2"/>
  <c r="BD587" i="2"/>
  <c r="AN155" i="2"/>
  <c r="AR303" i="2"/>
  <c r="AN929" i="2"/>
  <c r="AN365" i="2"/>
  <c r="AJ776" i="2"/>
  <c r="AJ831" i="2"/>
  <c r="AJ395" i="2"/>
  <c r="AV23" i="2"/>
  <c r="AN846" i="2"/>
  <c r="AV950" i="2"/>
  <c r="AJ334" i="2"/>
  <c r="AR1017" i="2"/>
  <c r="AR715" i="2"/>
  <c r="AR244" i="2"/>
  <c r="BD318" i="2"/>
  <c r="AV213" i="2"/>
  <c r="AS989" i="2"/>
  <c r="AV689" i="2"/>
  <c r="AV285" i="2"/>
  <c r="BA644" i="2"/>
  <c r="BA607" i="2"/>
  <c r="AR411" i="2"/>
  <c r="BD486" i="2"/>
  <c r="BA884" i="2"/>
  <c r="BD464" i="2"/>
  <c r="AJ514" i="2"/>
  <c r="AV738" i="2"/>
  <c r="BA752" i="2"/>
  <c r="AR629" i="2"/>
  <c r="AS666" i="2"/>
  <c r="AK316" i="2"/>
  <c r="BA396" i="2"/>
  <c r="AV566" i="2"/>
  <c r="AR67" i="2"/>
  <c r="AK86" i="2"/>
  <c r="AS151" i="2"/>
  <c r="AJ812" i="2"/>
  <c r="AZ1014" i="2"/>
  <c r="AV316" i="2"/>
  <c r="AK454" i="2"/>
  <c r="AJ61" i="2"/>
  <c r="AZ419" i="2"/>
  <c r="BD124" i="2"/>
  <c r="AV469" i="2"/>
  <c r="AK16" i="2"/>
  <c r="BA997" i="2"/>
  <c r="AN110" i="2"/>
  <c r="AZ127" i="2"/>
  <c r="BD759" i="2"/>
  <c r="BD739" i="2"/>
  <c r="BA371" i="2"/>
  <c r="AJ466" i="2"/>
  <c r="AZ285" i="2"/>
  <c r="AZ773" i="2"/>
  <c r="BA863" i="2"/>
  <c r="AK698" i="2"/>
  <c r="AZ86" i="2"/>
  <c r="AV226" i="2"/>
  <c r="BA186" i="2"/>
  <c r="AV83" i="2"/>
  <c r="BA392" i="2"/>
  <c r="AK683" i="2"/>
  <c r="BD863" i="2"/>
  <c r="AS743" i="2"/>
  <c r="AZ121" i="2"/>
  <c r="AJ577" i="2"/>
  <c r="AJ528" i="2"/>
  <c r="AR680" i="2"/>
  <c r="AJ999" i="2"/>
  <c r="AK920" i="2"/>
  <c r="AK562" i="2"/>
  <c r="AJ612" i="2"/>
  <c r="BD167" i="2"/>
  <c r="AK381" i="2"/>
  <c r="AN963" i="2"/>
  <c r="AS869" i="2"/>
  <c r="BD550" i="2"/>
  <c r="AN657" i="2"/>
  <c r="BA783" i="2"/>
  <c r="BD264" i="2"/>
  <c r="AK171" i="2"/>
  <c r="AK409" i="2"/>
  <c r="AZ984" i="2"/>
  <c r="BD832" i="2"/>
  <c r="BD102" i="2"/>
  <c r="AR321" i="2"/>
  <c r="AR456" i="2"/>
  <c r="AZ579" i="2"/>
  <c r="BD214" i="2"/>
  <c r="AV90" i="2"/>
  <c r="AR751" i="2"/>
  <c r="AS473" i="2"/>
  <c r="AS830" i="2"/>
  <c r="AV400" i="2"/>
  <c r="BA906" i="2"/>
  <c r="AJ588" i="2"/>
  <c r="AZ820" i="2"/>
  <c r="AN339" i="2"/>
  <c r="AN882" i="2"/>
  <c r="AN144" i="2"/>
  <c r="AJ463" i="2"/>
  <c r="AR87" i="2"/>
  <c r="AK846" i="2"/>
  <c r="AR742" i="2"/>
  <c r="AK966" i="2"/>
  <c r="AR920" i="2"/>
  <c r="AV336" i="2"/>
  <c r="AK674" i="2"/>
  <c r="AR466" i="2"/>
  <c r="AZ570" i="2"/>
  <c r="AJ427" i="2"/>
  <c r="AR231" i="2"/>
  <c r="BA317" i="2"/>
  <c r="AK274" i="2"/>
  <c r="AS650" i="2"/>
  <c r="AN831" i="2"/>
  <c r="AN181" i="2"/>
  <c r="AR405" i="2"/>
  <c r="AN627" i="2"/>
  <c r="BA628" i="2"/>
  <c r="AV548" i="2"/>
  <c r="AK170" i="2"/>
  <c r="AJ747" i="2"/>
  <c r="AN11" i="2"/>
  <c r="AK506" i="2"/>
  <c r="AJ910" i="2"/>
  <c r="BA618" i="2"/>
  <c r="BA225" i="2"/>
  <c r="BA864" i="2"/>
  <c r="AJ169" i="2"/>
  <c r="BD672" i="2"/>
  <c r="AV473" i="2"/>
  <c r="AJ101" i="2"/>
  <c r="BA986" i="2"/>
  <c r="AJ166" i="2"/>
  <c r="AV32" i="2"/>
  <c r="AS540" i="2"/>
  <c r="AJ126" i="2"/>
  <c r="AJ521" i="2"/>
  <c r="AZ453" i="2"/>
  <c r="AN496" i="2"/>
  <c r="BD697" i="2"/>
  <c r="AK666" i="2"/>
  <c r="AS1000" i="2"/>
  <c r="AZ833" i="2"/>
  <c r="AZ702" i="2"/>
  <c r="AN529" i="2"/>
  <c r="BA134" i="2"/>
  <c r="AS751" i="2"/>
  <c r="AS931" i="2"/>
  <c r="AR540" i="2"/>
  <c r="BD169" i="2"/>
  <c r="BA904" i="2"/>
  <c r="AS440" i="2"/>
  <c r="AJ664" i="2"/>
  <c r="BD957" i="2"/>
  <c r="AV696" i="2"/>
  <c r="AN842" i="2"/>
  <c r="AS699" i="2"/>
  <c r="AN84" i="2"/>
  <c r="AR621" i="2"/>
  <c r="AR872" i="2"/>
  <c r="AS888" i="2"/>
  <c r="AN697" i="2"/>
  <c r="AN105" i="2"/>
  <c r="BD462" i="2"/>
  <c r="AJ410" i="2"/>
  <c r="BD332" i="2"/>
  <c r="AS815" i="2"/>
  <c r="AS589" i="2"/>
  <c r="AR625" i="2"/>
  <c r="AZ482" i="2"/>
  <c r="AZ828" i="2"/>
  <c r="BA484" i="2"/>
  <c r="AZ665" i="2"/>
  <c r="AZ632" i="2"/>
  <c r="BD466" i="2"/>
  <c r="AK870" i="2"/>
  <c r="AR464" i="2"/>
  <c r="AJ858" i="2"/>
  <c r="AZ241" i="2"/>
  <c r="AZ923" i="2"/>
  <c r="BD345" i="2"/>
  <c r="AZ859" i="2"/>
  <c r="AR560" i="2"/>
  <c r="BA394" i="2"/>
  <c r="AS263" i="2"/>
  <c r="BA591" i="2"/>
  <c r="AS322" i="2"/>
  <c r="AN981" i="2"/>
  <c r="AJ513" i="2"/>
  <c r="AS759" i="2"/>
  <c r="AR297" i="2"/>
  <c r="BA583" i="2"/>
  <c r="AJ606" i="2"/>
  <c r="BD621" i="2"/>
  <c r="AN394" i="2"/>
  <c r="AZ417" i="2"/>
  <c r="AR790" i="2"/>
  <c r="AN115" i="2"/>
  <c r="AV247" i="2"/>
  <c r="AN1000" i="2"/>
  <c r="AN537" i="2"/>
  <c r="AS803" i="2"/>
  <c r="AN174" i="2"/>
  <c r="AS800" i="2"/>
  <c r="AJ147" i="2"/>
  <c r="AN441" i="2"/>
  <c r="AR726" i="2"/>
  <c r="BD218" i="2"/>
  <c r="BD620" i="2"/>
  <c r="AS610" i="2"/>
  <c r="AJ29" i="2"/>
  <c r="AS716" i="2"/>
  <c r="BA560" i="2"/>
  <c r="AV50" i="2"/>
  <c r="AK709" i="2"/>
  <c r="BD1000" i="2"/>
  <c r="AV495" i="2"/>
  <c r="AK524" i="2"/>
  <c r="BA162" i="2"/>
  <c r="BD875" i="2"/>
  <c r="AK249" i="2"/>
  <c r="AS528" i="2"/>
  <c r="AJ31" i="2"/>
  <c r="AV307" i="2"/>
  <c r="AS954" i="2"/>
  <c r="AR620" i="2"/>
  <c r="AN94" i="2"/>
  <c r="BD613" i="2"/>
  <c r="AJ873" i="2"/>
  <c r="BD369" i="2"/>
  <c r="AK883" i="2"/>
  <c r="BD168" i="2"/>
  <c r="AZ782" i="2"/>
  <c r="AN338" i="2"/>
  <c r="AS376" i="2"/>
  <c r="BD334" i="2"/>
  <c r="AR759" i="2"/>
  <c r="AN419" i="2"/>
  <c r="AV736" i="2"/>
  <c r="AK918" i="2"/>
  <c r="AJ378" i="2"/>
  <c r="AN951" i="2"/>
  <c r="BD482" i="2"/>
  <c r="AK589" i="2"/>
  <c r="AS425" i="2"/>
  <c r="AJ857" i="2"/>
  <c r="AJ1018" i="2"/>
  <c r="AV399" i="2"/>
  <c r="BA730" i="2"/>
  <c r="BA428" i="2"/>
  <c r="AZ561" i="2"/>
  <c r="BA663" i="2"/>
  <c r="BD275" i="2"/>
  <c r="BD823" i="2"/>
  <c r="BA485" i="2"/>
  <c r="AS949" i="2"/>
  <c r="AV155" i="2"/>
  <c r="BD357" i="2"/>
  <c r="AK148" i="2"/>
  <c r="AJ920" i="2"/>
  <c r="BD766" i="2"/>
  <c r="AN880" i="2"/>
  <c r="AZ237" i="2"/>
  <c r="AK767" i="2"/>
  <c r="AK87" i="2"/>
  <c r="AK690" i="2"/>
  <c r="AV687" i="2"/>
  <c r="AK752" i="2"/>
  <c r="AZ582" i="2"/>
  <c r="AK167" i="2"/>
  <c r="AK732" i="2"/>
  <c r="AZ280" i="2"/>
  <c r="BA272" i="2"/>
  <c r="BD802" i="2"/>
  <c r="AR988" i="2"/>
  <c r="AJ956" i="2"/>
  <c r="BA672" i="2"/>
  <c r="AN644" i="2"/>
  <c r="AZ961" i="2"/>
  <c r="AS182" i="2"/>
  <c r="AK380" i="2"/>
  <c r="AZ66" i="2"/>
  <c r="AZ509" i="2"/>
  <c r="AS374" i="2"/>
  <c r="AR37" i="2"/>
  <c r="AR802" i="2"/>
  <c r="AS863" i="2"/>
  <c r="AK642" i="2"/>
  <c r="AZ937" i="2"/>
  <c r="BA963" i="2"/>
  <c r="AN547" i="2"/>
  <c r="AR581" i="2"/>
  <c r="AS922" i="2"/>
  <c r="AR274" i="2"/>
  <c r="BD538" i="2"/>
  <c r="AK533" i="2"/>
  <c r="AJ116" i="2"/>
  <c r="AJ56" i="2"/>
  <c r="AS457" i="2"/>
  <c r="AJ457" i="2"/>
  <c r="AV420" i="2"/>
  <c r="AV475" i="2"/>
  <c r="BA695" i="2"/>
  <c r="BD858" i="2"/>
  <c r="AV41" i="2"/>
  <c r="BA739" i="2"/>
  <c r="AZ117" i="2"/>
  <c r="AZ895" i="2"/>
  <c r="AS102" i="2"/>
  <c r="AK507" i="2"/>
  <c r="AV379" i="2"/>
  <c r="AJ666" i="2"/>
  <c r="AN296" i="2"/>
  <c r="BD917" i="2"/>
  <c r="AV622" i="2"/>
  <c r="AN167" i="2"/>
  <c r="BD717" i="2"/>
  <c r="AK754" i="2"/>
  <c r="BA587" i="2"/>
  <c r="AZ412" i="2"/>
  <c r="AR575" i="2"/>
  <c r="AK874" i="2"/>
  <c r="AR458" i="2"/>
  <c r="BD445" i="2"/>
  <c r="BD374" i="2"/>
  <c r="AZ319" i="2"/>
  <c r="AV797" i="2"/>
  <c r="AZ852" i="2"/>
  <c r="AK178" i="2"/>
  <c r="AZ303" i="2"/>
  <c r="AN159" i="2"/>
  <c r="AZ181" i="2"/>
  <c r="BA151" i="2"/>
  <c r="AV629" i="2"/>
  <c r="AS694" i="2"/>
  <c r="AR934" i="2"/>
  <c r="AS20" i="2"/>
  <c r="AV618" i="2"/>
  <c r="AK370" i="2"/>
  <c r="BD603" i="2"/>
  <c r="AK536" i="2"/>
  <c r="AZ404" i="2"/>
  <c r="AK577" i="2"/>
  <c r="AN851" i="2"/>
  <c r="AS154" i="2"/>
  <c r="AR619" i="2"/>
  <c r="AN520" i="2"/>
  <c r="AK361" i="2"/>
  <c r="AV435" i="2"/>
  <c r="AR591" i="2"/>
  <c r="AK442" i="2"/>
  <c r="BA306" i="2"/>
  <c r="AR505" i="2"/>
  <c r="AR477" i="2"/>
  <c r="AR696" i="2"/>
  <c r="AJ940" i="2"/>
  <c r="BD212" i="2"/>
  <c r="BA493" i="2"/>
  <c r="AJ950" i="2"/>
  <c r="AR627" i="2"/>
  <c r="AN433" i="2"/>
  <c r="BD551" i="2"/>
  <c r="AS389" i="2"/>
  <c r="BD580" i="2"/>
  <c r="BA559" i="2"/>
  <c r="BD251" i="2"/>
  <c r="AV432" i="2"/>
  <c r="AJ621" i="2"/>
  <c r="BA92" i="2"/>
  <c r="AK621" i="2"/>
  <c r="AZ549" i="2"/>
  <c r="AK812" i="2"/>
  <c r="AS702" i="2"/>
  <c r="AS635" i="2"/>
  <c r="AR332" i="2"/>
  <c r="AR376" i="2"/>
  <c r="AS497" i="2"/>
  <c r="AS330" i="2"/>
  <c r="AS575" i="2"/>
  <c r="AS442" i="2"/>
  <c r="BD705" i="2"/>
  <c r="AK205" i="2"/>
  <c r="AK554" i="2"/>
  <c r="AR213" i="2"/>
  <c r="AS23" i="2"/>
  <c r="AZ279" i="2"/>
  <c r="AZ793" i="2"/>
  <c r="AS107" i="2"/>
  <c r="BD941" i="2"/>
  <c r="AV884" i="2"/>
  <c r="AJ970" i="2"/>
  <c r="AN701" i="2"/>
  <c r="BD698" i="2"/>
  <c r="AK378" i="2"/>
  <c r="AZ380" i="2"/>
  <c r="AR525" i="2"/>
  <c r="AV28" i="2"/>
  <c r="AK644" i="2"/>
  <c r="AN694" i="2"/>
  <c r="BA799" i="2"/>
  <c r="AK483" i="2"/>
  <c r="BD797" i="2"/>
  <c r="AR300" i="2"/>
  <c r="AZ974" i="2"/>
  <c r="AJ346" i="2"/>
  <c r="BD492" i="2"/>
  <c r="AV471" i="2"/>
  <c r="AN321" i="2"/>
  <c r="AR676" i="2"/>
  <c r="AN723" i="2"/>
  <c r="AV759" i="2"/>
  <c r="AN180" i="2"/>
  <c r="BD86" i="2"/>
  <c r="AN233" i="2"/>
  <c r="BA301" i="2"/>
  <c r="AS455" i="2"/>
  <c r="BA347" i="2"/>
  <c r="BD775" i="2"/>
  <c r="BD674" i="2"/>
  <c r="AV278" i="2"/>
  <c r="BA209" i="2"/>
  <c r="BA185" i="2"/>
  <c r="AV783" i="2"/>
  <c r="AZ213" i="2"/>
  <c r="AV944" i="2"/>
  <c r="AV523" i="2"/>
  <c r="BD849" i="2"/>
  <c r="BA408" i="2"/>
  <c r="AK95" i="2"/>
  <c r="AV638" i="2"/>
  <c r="AS386" i="2"/>
  <c r="BD745" i="2"/>
  <c r="BD951" i="2"/>
  <c r="AV331" i="2"/>
  <c r="AR771" i="2"/>
  <c r="AJ753" i="2"/>
  <c r="AJ422" i="2"/>
  <c r="AJ943" i="2"/>
  <c r="BD21" i="2"/>
  <c r="AS471" i="2"/>
  <c r="BA758" i="2"/>
  <c r="AJ615" i="2"/>
  <c r="AR383" i="2"/>
  <c r="AV80" i="2"/>
  <c r="AK83" i="2"/>
  <c r="AZ167" i="2"/>
  <c r="AJ198" i="2"/>
  <c r="BD688" i="2"/>
  <c r="BD173" i="2"/>
  <c r="BA557" i="2"/>
  <c r="AS370" i="2"/>
  <c r="AN675" i="2"/>
  <c r="AS559" i="2"/>
  <c r="BD395" i="2"/>
  <c r="BD184" i="2"/>
  <c r="AS594" i="2"/>
  <c r="AN720" i="2"/>
  <c r="AV965" i="2"/>
  <c r="AR837" i="2"/>
  <c r="AJ403" i="2"/>
  <c r="AZ995" i="2"/>
  <c r="BD899" i="2"/>
  <c r="AZ919" i="2"/>
  <c r="BA847" i="2"/>
  <c r="AV756" i="2"/>
  <c r="AR416" i="2"/>
  <c r="AK338" i="2"/>
  <c r="AR874" i="2"/>
  <c r="BD349" i="2"/>
  <c r="AZ947" i="2"/>
  <c r="BD942" i="2"/>
  <c r="BD189" i="2"/>
  <c r="BA651" i="2"/>
  <c r="BA526" i="2"/>
  <c r="AN947" i="2"/>
  <c r="AK74" i="2"/>
  <c r="AZ46" i="2"/>
  <c r="AN489" i="2"/>
  <c r="BA637" i="2"/>
  <c r="BA721" i="2"/>
  <c r="AN731" i="2"/>
  <c r="AS731" i="2"/>
  <c r="AZ821" i="2"/>
  <c r="AR820" i="2"/>
  <c r="BA84" i="2"/>
  <c r="AR791" i="2"/>
  <c r="AN643" i="2"/>
  <c r="BD562" i="2"/>
  <c r="AS797" i="2"/>
  <c r="AV18" i="2"/>
  <c r="AK188" i="2"/>
  <c r="AK560" i="2"/>
  <c r="AS663" i="2"/>
  <c r="AR616" i="2"/>
  <c r="AV626" i="2"/>
  <c r="AK736" i="2"/>
  <c r="AR413" i="2"/>
  <c r="AK177" i="2"/>
  <c r="AK982" i="2"/>
  <c r="AN540" i="2"/>
  <c r="BD894" i="2"/>
  <c r="BD814" i="2"/>
  <c r="AV943" i="2"/>
  <c r="AR528" i="2"/>
  <c r="AN386" i="2"/>
  <c r="AN118" i="2"/>
  <c r="AK778" i="2"/>
  <c r="AN294" i="2"/>
  <c r="AJ679" i="2"/>
  <c r="AJ128" i="2"/>
  <c r="AJ510" i="2"/>
  <c r="BD960" i="2"/>
  <c r="BA420" i="2"/>
  <c r="BA270" i="2"/>
  <c r="AK656" i="2"/>
  <c r="BD786" i="2"/>
  <c r="AK23" i="2"/>
  <c r="BD749" i="2"/>
  <c r="BD841" i="2"/>
  <c r="BA215" i="2"/>
  <c r="AR432" i="2"/>
  <c r="AJ798" i="2"/>
  <c r="AR473" i="2"/>
  <c r="AJ507" i="2"/>
  <c r="BD23" i="2"/>
  <c r="AV185" i="2"/>
  <c r="AJ511" i="2"/>
  <c r="AV43" i="2"/>
  <c r="AV75" i="2"/>
  <c r="AV664" i="2"/>
  <c r="AN548" i="2"/>
  <c r="AK927" i="2"/>
  <c r="AS660" i="2"/>
  <c r="AZ988" i="2"/>
  <c r="BD824" i="2"/>
  <c r="AS962" i="2"/>
  <c r="AJ567" i="2"/>
  <c r="BD592" i="2"/>
  <c r="AK810" i="2"/>
  <c r="AV186" i="2"/>
  <c r="AS45" i="2"/>
  <c r="AJ480" i="2"/>
  <c r="AK960" i="2"/>
  <c r="BA133" i="2"/>
  <c r="AK330" i="2"/>
  <c r="AV419" i="2"/>
  <c r="BD296" i="2"/>
  <c r="AR461" i="2"/>
  <c r="BA650" i="2"/>
  <c r="BA382" i="2"/>
  <c r="BD810" i="2"/>
  <c r="BA400" i="2"/>
  <c r="AK336" i="2"/>
  <c r="BD110" i="2"/>
  <c r="AV701" i="2"/>
  <c r="AK471" i="2"/>
  <c r="AR136" i="2"/>
  <c r="AV527" i="2"/>
  <c r="AZ817" i="2"/>
  <c r="AZ719" i="2"/>
  <c r="AJ601" i="2"/>
  <c r="AJ441" i="2"/>
  <c r="BD386" i="2"/>
  <c r="AV49" i="2"/>
  <c r="BA473" i="2"/>
  <c r="AK553" i="2"/>
  <c r="AZ408" i="2"/>
  <c r="AS908" i="2"/>
  <c r="AR879" i="2"/>
  <c r="AN989" i="2"/>
  <c r="AZ335" i="2"/>
  <c r="AJ1006" i="2"/>
  <c r="AJ770" i="2"/>
  <c r="AK155" i="2"/>
  <c r="AR947" i="2"/>
  <c r="AK28" i="2"/>
  <c r="AS866" i="2"/>
  <c r="AR529" i="2"/>
  <c r="AJ182" i="2"/>
  <c r="BA208" i="2"/>
  <c r="AJ278" i="2"/>
  <c r="AS935" i="2"/>
  <c r="AZ161" i="2"/>
  <c r="BD544" i="2"/>
  <c r="BA375" i="2"/>
  <c r="AV120" i="2"/>
  <c r="AV700" i="2"/>
  <c r="AN40" i="2"/>
  <c r="BD902" i="2"/>
  <c r="AN272" i="2"/>
  <c r="AK657" i="2"/>
  <c r="AV371" i="2"/>
  <c r="BA942" i="2"/>
  <c r="AJ358" i="2"/>
  <c r="AJ620" i="2"/>
  <c r="BA627" i="2"/>
  <c r="AZ336" i="2"/>
  <c r="BD905" i="2"/>
  <c r="BA707" i="2"/>
  <c r="AS145" i="2"/>
  <c r="BA492" i="2"/>
  <c r="AR107" i="2"/>
  <c r="BA586" i="2"/>
  <c r="AN684" i="2"/>
  <c r="AK56" i="2"/>
  <c r="BA967" i="2"/>
  <c r="AS24" i="2"/>
  <c r="BD435" i="2"/>
  <c r="AN154" i="2"/>
  <c r="AZ720" i="2"/>
  <c r="AR852" i="2"/>
  <c r="AR866" i="2"/>
  <c r="AR705" i="2"/>
  <c r="AN51" i="2"/>
  <c r="AZ522" i="2"/>
  <c r="AN170" i="2"/>
  <c r="AV123" i="2"/>
  <c r="AK273" i="2"/>
  <c r="AV493" i="2"/>
  <c r="BA872" i="2"/>
  <c r="BA698" i="2"/>
  <c r="AR656" i="2"/>
  <c r="AR586" i="2"/>
  <c r="BA597" i="2"/>
  <c r="AK534" i="2"/>
  <c r="BD704" i="2"/>
  <c r="AZ1015" i="2"/>
  <c r="AR721" i="2"/>
  <c r="AZ502" i="2"/>
  <c r="BD735" i="2"/>
  <c r="AZ621" i="2"/>
  <c r="AR219" i="2"/>
  <c r="AN859" i="2"/>
  <c r="AJ573" i="2"/>
  <c r="AK237" i="2"/>
  <c r="BA363" i="2"/>
  <c r="AR319" i="2"/>
  <c r="BD861" i="2"/>
  <c r="AR377" i="2"/>
  <c r="AJ596" i="2"/>
  <c r="BA734" i="2"/>
  <c r="AR225" i="2"/>
  <c r="AS335" i="2"/>
  <c r="AK836" i="2"/>
  <c r="AR965" i="2"/>
  <c r="AV821" i="2"/>
  <c r="AJ80" i="2"/>
  <c r="AV329" i="2"/>
  <c r="AN284" i="2"/>
  <c r="AJ712" i="2"/>
  <c r="AZ877" i="2"/>
  <c r="AV479" i="2"/>
  <c r="AS874" i="2"/>
  <c r="AV509" i="2"/>
  <c r="BA387" i="2"/>
  <c r="BD408" i="2"/>
  <c r="AZ413" i="2"/>
  <c r="AR810" i="2"/>
  <c r="AR868" i="2"/>
  <c r="AK881" i="2"/>
  <c r="AK486" i="2"/>
  <c r="BA373" i="2"/>
  <c r="AS571" i="2"/>
  <c r="AN592" i="2"/>
  <c r="AK590" i="2"/>
  <c r="AR849" i="2"/>
  <c r="AV405" i="2"/>
  <c r="BD30" i="2"/>
  <c r="BD101" i="2"/>
  <c r="AZ512" i="2"/>
  <c r="AR499" i="2"/>
  <c r="AN273" i="2"/>
  <c r="AS907" i="2"/>
  <c r="BD347" i="2"/>
  <c r="BD834" i="2"/>
  <c r="AN505" i="2"/>
  <c r="AN186" i="2"/>
  <c r="AZ809" i="2"/>
  <c r="AN349" i="2"/>
  <c r="AR816" i="2"/>
  <c r="AV187" i="2"/>
  <c r="AK638" i="2"/>
  <c r="AR896" i="2"/>
  <c r="AV551" i="2"/>
  <c r="BA636" i="2"/>
  <c r="AR342" i="2"/>
  <c r="AR523" i="2"/>
  <c r="AS882" i="2"/>
  <c r="AN950" i="2"/>
  <c r="BD779" i="2"/>
  <c r="AR558" i="2"/>
  <c r="BD171" i="2"/>
  <c r="AZ649" i="2"/>
  <c r="AZ559" i="2"/>
  <c r="AZ32" i="2"/>
  <c r="AS148" i="2"/>
  <c r="AJ399" i="2"/>
  <c r="BD908" i="2"/>
  <c r="AR609" i="2"/>
  <c r="AZ124" i="2"/>
  <c r="AS955" i="2"/>
  <c r="AS118" i="2"/>
  <c r="BA319" i="2"/>
  <c r="BA318" i="2"/>
  <c r="AR105" i="2"/>
  <c r="AS811" i="2"/>
  <c r="AV934" i="2"/>
  <c r="AS840" i="2"/>
  <c r="AR948" i="2"/>
  <c r="AS371" i="2"/>
  <c r="AK597" i="2"/>
  <c r="AK962" i="2"/>
  <c r="BD127" i="2"/>
  <c r="AJ711" i="2"/>
  <c r="AN577" i="2"/>
  <c r="AN889" i="2"/>
  <c r="AJ613" i="2"/>
  <c r="AR679" i="2"/>
  <c r="AJ929" i="2"/>
  <c r="AK429" i="2"/>
  <c r="AJ530" i="2"/>
  <c r="BD75" i="2"/>
  <c r="AK550" i="2"/>
  <c r="AJ60" i="2"/>
  <c r="AR124" i="2"/>
  <c r="AR452" i="2"/>
  <c r="AK954" i="2"/>
  <c r="AJ86" i="2"/>
  <c r="BA612" i="2"/>
  <c r="AS461" i="2"/>
  <c r="BA619" i="2"/>
  <c r="AR211" i="2"/>
  <c r="AR395" i="2"/>
  <c r="BA443" i="2"/>
  <c r="AR805" i="2"/>
  <c r="AZ572" i="2"/>
  <c r="AJ174" i="2"/>
  <c r="BD515" i="2"/>
  <c r="AK242" i="2"/>
  <c r="AS287" i="2"/>
  <c r="BD460" i="2"/>
  <c r="AS807" i="2"/>
  <c r="AV733" i="2"/>
  <c r="AR449" i="2"/>
  <c r="BA118" i="2"/>
  <c r="AJ548" i="2"/>
  <c r="AR985" i="2"/>
  <c r="AK366" i="2"/>
  <c r="AR881" i="2"/>
  <c r="AJ525" i="2"/>
  <c r="AN760" i="2"/>
  <c r="BA47" i="2"/>
  <c r="AK583" i="2"/>
  <c r="AV949" i="2"/>
  <c r="AJ297" i="2"/>
  <c r="AS320" i="2"/>
  <c r="AJ477" i="2"/>
  <c r="AV752" i="2"/>
  <c r="AJ332" i="2"/>
  <c r="BA455" i="2"/>
  <c r="AZ808" i="2"/>
  <c r="AR288" i="2"/>
  <c r="AJ175" i="2"/>
  <c r="AR662" i="2"/>
  <c r="AK478" i="2"/>
  <c r="AN907" i="2"/>
  <c r="AK585" i="2"/>
  <c r="AV802" i="2"/>
  <c r="BA677" i="2"/>
  <c r="AK444" i="2"/>
  <c r="AS198" i="2"/>
  <c r="AJ435" i="2"/>
  <c r="AJ635" i="2"/>
  <c r="AS739" i="2"/>
  <c r="BA320" i="2"/>
  <c r="AZ323" i="2"/>
  <c r="AS581" i="2"/>
  <c r="AR11" i="2"/>
  <c r="BD432" i="2"/>
  <c r="AZ567" i="2"/>
  <c r="AS741" i="2"/>
  <c r="BD743" i="2"/>
  <c r="AK267" i="2"/>
  <c r="BD215" i="2"/>
  <c r="AN980" i="2"/>
  <c r="AV845" i="2"/>
  <c r="AK301" i="2"/>
  <c r="BD295" i="2"/>
  <c r="AN495" i="2"/>
  <c r="AS285" i="2"/>
  <c r="AZ500" i="2"/>
  <c r="AR601" i="2"/>
  <c r="AV549" i="2"/>
  <c r="AN189" i="2"/>
  <c r="AV788" i="2"/>
  <c r="AN500" i="2"/>
  <c r="BD132" i="2"/>
  <c r="AS105" i="2"/>
  <c r="AN498" i="2"/>
  <c r="AN562" i="2"/>
  <c r="AK175" i="2"/>
  <c r="AS76" i="2"/>
  <c r="AJ125" i="2"/>
  <c r="AJ941" i="2"/>
  <c r="AS703" i="2"/>
  <c r="AV448" i="2"/>
  <c r="AJ889" i="2"/>
  <c r="AK116" i="2"/>
  <c r="AR583" i="2"/>
  <c r="BA757" i="2"/>
  <c r="BD470" i="2"/>
  <c r="AN25" i="2"/>
  <c r="AR454" i="2"/>
  <c r="BD625" i="2"/>
  <c r="BA90" i="2"/>
  <c r="AV672" i="2"/>
  <c r="AV359" i="2"/>
  <c r="AN967" i="2"/>
  <c r="AV46" i="2"/>
  <c r="AJ580" i="2"/>
  <c r="AV360" i="2"/>
  <c r="AR371" i="2"/>
  <c r="AJ412" i="2"/>
  <c r="AZ186" i="2"/>
  <c r="BD285" i="2"/>
  <c r="AN922" i="2"/>
  <c r="AS318" i="2"/>
  <c r="AN409" i="2"/>
  <c r="AV534" i="2"/>
  <c r="BA446" i="2"/>
  <c r="AV526" i="2"/>
  <c r="AJ406" i="2"/>
  <c r="AV54" i="2"/>
  <c r="AS813" i="2"/>
  <c r="BA309" i="2"/>
  <c r="AS394" i="2"/>
  <c r="AR249" i="2"/>
  <c r="AK65" i="2"/>
  <c r="AJ420" i="2"/>
  <c r="AR973" i="2"/>
  <c r="AR513" i="2"/>
  <c r="AV465" i="2"/>
  <c r="AR797" i="2"/>
  <c r="BA549" i="2"/>
  <c r="BA631" i="2"/>
  <c r="AZ870" i="2"/>
  <c r="AK123" i="2"/>
  <c r="AK772" i="2"/>
  <c r="AZ119" i="2"/>
  <c r="AS525" i="2"/>
  <c r="BA463" i="2"/>
  <c r="BA685" i="2"/>
  <c r="AR128" i="2"/>
  <c r="AJ456" i="2"/>
  <c r="BD350" i="2"/>
  <c r="AJ570" i="2"/>
  <c r="BA110" i="2"/>
  <c r="AS470" i="2"/>
  <c r="AS205" i="2"/>
  <c r="AZ243" i="2"/>
  <c r="AZ746" i="2"/>
  <c r="AV608" i="2"/>
  <c r="AZ832" i="2"/>
  <c r="AS601" i="2"/>
  <c r="AR223" i="2"/>
  <c r="AR126" i="2"/>
  <c r="AV237" i="2"/>
  <c r="AK757" i="2"/>
  <c r="AV487" i="2"/>
  <c r="AJ233" i="2"/>
  <c r="AK227" i="2"/>
  <c r="AK407" i="2"/>
  <c r="AK670" i="2"/>
  <c r="AS517" i="2"/>
  <c r="AN77" i="2"/>
  <c r="AJ411" i="2"/>
  <c r="AR723" i="2"/>
  <c r="BD838" i="2"/>
  <c r="AZ238" i="2"/>
  <c r="AJ433" i="2"/>
  <c r="BA434" i="2"/>
  <c r="AS896" i="2"/>
  <c r="AZ699" i="2"/>
  <c r="BD890" i="2"/>
  <c r="AK782" i="2"/>
  <c r="AS490" i="2"/>
  <c r="AS295" i="2"/>
  <c r="AK431" i="2"/>
  <c r="AR538" i="2"/>
  <c r="BD507" i="2"/>
  <c r="AZ480" i="2"/>
  <c r="AK64" i="2"/>
  <c r="AR212" i="2"/>
  <c r="AR712" i="2"/>
  <c r="AK115" i="2"/>
  <c r="AV457" i="2"/>
  <c r="BA159" i="2"/>
  <c r="AN63" i="2"/>
  <c r="AZ853" i="2"/>
  <c r="AR214" i="2"/>
  <c r="AZ756" i="2"/>
  <c r="AR815" i="2"/>
  <c r="AR81" i="2"/>
  <c r="AZ588" i="2"/>
  <c r="BA179" i="2"/>
  <c r="AS784" i="2"/>
  <c r="AS535" i="2"/>
  <c r="AV369" i="2"/>
  <c r="AV598" i="2"/>
  <c r="AK68" i="2"/>
  <c r="AV148" i="2"/>
  <c r="AN209" i="2"/>
  <c r="AV685" i="2"/>
  <c r="AK785" i="2"/>
  <c r="BD878" i="2"/>
  <c r="BD16" i="2"/>
  <c r="AK543" i="2"/>
  <c r="AR618" i="2"/>
  <c r="AJ872" i="2"/>
  <c r="BD454" i="2"/>
  <c r="AK278" i="2"/>
  <c r="BA308" i="2"/>
  <c r="AV335" i="2"/>
  <c r="AK737" i="2"/>
  <c r="AK500" i="2"/>
  <c r="AS345" i="2"/>
  <c r="AZ166" i="2"/>
  <c r="BA213" i="2"/>
  <c r="BA823" i="2"/>
  <c r="AR423" i="2"/>
  <c r="AV600" i="2"/>
  <c r="AN677" i="2"/>
  <c r="AJ554" i="2"/>
  <c r="BD131" i="2"/>
  <c r="AJ952" i="2"/>
  <c r="BD721" i="2"/>
  <c r="AR110" i="2"/>
  <c r="AS241" i="2"/>
  <c r="AN117" i="2"/>
  <c r="BD921" i="2"/>
  <c r="AJ423" i="2"/>
  <c r="AJ434" i="2"/>
  <c r="AR741" i="2"/>
  <c r="BA464" i="2"/>
  <c r="BA248" i="2"/>
  <c r="AK880" i="2"/>
  <c r="BD488" i="2"/>
  <c r="BD83" i="2"/>
  <c r="AS90" i="2"/>
  <c r="AZ623" i="2"/>
  <c r="AZ271" i="2"/>
  <c r="AJ502" i="2"/>
  <c r="BA803" i="2"/>
  <c r="AR707" i="2"/>
  <c r="AR369" i="2"/>
  <c r="AV711" i="2"/>
  <c r="BA67" i="2"/>
  <c r="AN972" i="2"/>
  <c r="AS611" i="2"/>
  <c r="BD77" i="2"/>
  <c r="AK458" i="2"/>
  <c r="AS742" i="2"/>
  <c r="AZ145" i="2"/>
  <c r="AZ862" i="2"/>
  <c r="AK565" i="2"/>
  <c r="AJ759" i="2"/>
  <c r="AR406" i="2"/>
  <c r="AZ713" i="2"/>
  <c r="AN453" i="2"/>
  <c r="AZ694" i="2"/>
  <c r="AK82" i="2"/>
  <c r="AK219" i="2"/>
  <c r="BA901" i="2"/>
  <c r="AR689" i="2"/>
  <c r="AS43" i="2"/>
  <c r="AN936" i="2"/>
  <c r="AN164" i="2"/>
  <c r="BD696" i="2"/>
  <c r="AR909" i="2"/>
  <c r="AK235" i="2"/>
  <c r="BD919" i="2"/>
  <c r="AZ80" i="2"/>
  <c r="BD577" i="2"/>
  <c r="AJ104" i="2"/>
  <c r="AR118" i="2"/>
  <c r="AR781" i="2"/>
  <c r="AV348" i="2"/>
  <c r="AR151" i="2"/>
  <c r="AS1005" i="2"/>
  <c r="AJ323" i="2"/>
  <c r="AZ691" i="2"/>
  <c r="AN383" i="2"/>
  <c r="AJ685" i="2"/>
  <c r="AS226" i="2"/>
  <c r="AV344" i="2"/>
  <c r="BA100" i="2"/>
  <c r="AS18" i="2"/>
  <c r="AK346" i="2"/>
  <c r="AJ160" i="2"/>
  <c r="AS220" i="2"/>
  <c r="AJ565" i="2"/>
  <c r="AZ727" i="2"/>
  <c r="BD804" i="2"/>
  <c r="AR757" i="2"/>
  <c r="AS233" i="2"/>
  <c r="AJ833" i="2"/>
  <c r="AZ857" i="2"/>
  <c r="AJ144" i="2"/>
  <c r="AS409" i="2"/>
  <c r="AV86" i="2"/>
  <c r="AV785" i="2"/>
  <c r="AR960" i="2"/>
  <c r="AR144" i="2"/>
  <c r="AK609" i="2"/>
  <c r="AS576" i="2"/>
  <c r="BD379" i="2"/>
  <c r="AR535" i="2"/>
  <c r="AR21" i="2"/>
  <c r="AN172" i="2"/>
  <c r="AV483" i="2"/>
  <c r="AJ359" i="2"/>
  <c r="AJ223" i="2"/>
  <c r="AJ483" i="2"/>
  <c r="AN545" i="2"/>
  <c r="AJ176" i="2"/>
  <c r="AJ497" i="2"/>
  <c r="AJ275" i="2"/>
  <c r="AN211" i="2"/>
  <c r="AV365" i="2"/>
  <c r="AV267" i="2"/>
  <c r="AJ161" i="2"/>
  <c r="AV870" i="2"/>
  <c r="BA595" i="2"/>
  <c r="AZ893" i="2"/>
  <c r="AR77" i="2"/>
  <c r="AV804" i="2"/>
  <c r="BA234" i="2"/>
  <c r="AV799" i="2"/>
  <c r="BD906" i="2"/>
  <c r="AK347" i="2"/>
  <c r="AR580" i="2"/>
  <c r="AR972" i="2"/>
  <c r="AS174" i="2"/>
  <c r="BA686" i="2"/>
  <c r="AN991" i="2"/>
  <c r="AN695" i="2"/>
  <c r="AK827" i="2"/>
  <c r="BA79" i="2"/>
  <c r="BA750" i="2"/>
  <c r="AV697" i="2"/>
  <c r="AZ566" i="2"/>
  <c r="BD520" i="2"/>
  <c r="AR169" i="2"/>
  <c r="BD84" i="2"/>
  <c r="BD103" i="2"/>
  <c r="AV888" i="2"/>
  <c r="BA399" i="2"/>
  <c r="AV786" i="2"/>
  <c r="AS60" i="2"/>
  <c r="BA271" i="2"/>
  <c r="AZ891" i="2"/>
  <c r="AN389" i="2"/>
  <c r="AK186" i="2"/>
  <c r="BA148" i="2"/>
  <c r="AK1015" i="2"/>
  <c r="AV377" i="2"/>
  <c r="AN134" i="2"/>
  <c r="AZ316" i="2"/>
  <c r="AR271" i="2"/>
  <c r="AZ592" i="2"/>
  <c r="AR858" i="2"/>
  <c r="BA804" i="2"/>
  <c r="AZ297" i="2"/>
  <c r="BD570" i="2"/>
  <c r="BA103" i="2"/>
  <c r="AZ306" i="2"/>
  <c r="BD595" i="2"/>
  <c r="AN173" i="2"/>
  <c r="BA131" i="2"/>
  <c r="AJ226" i="2"/>
  <c r="BD657" i="2"/>
  <c r="BD104" i="2"/>
  <c r="BD147" i="2"/>
  <c r="AR746" i="2"/>
  <c r="AZ508" i="2"/>
  <c r="AV956" i="2"/>
  <c r="BD690" i="2"/>
  <c r="AZ553" i="2"/>
  <c r="AS653" i="2"/>
  <c r="AK633" i="2"/>
  <c r="BA499" i="2"/>
  <c r="BA962" i="2"/>
  <c r="AK770" i="2"/>
  <c r="BA926" i="2"/>
  <c r="AV498" i="2"/>
  <c r="AK538" i="2"/>
  <c r="AJ380" i="2"/>
  <c r="BD121" i="2"/>
  <c r="BD424" i="2"/>
  <c r="AS872" i="2"/>
  <c r="AR38" i="2"/>
  <c r="AV102" i="2"/>
  <c r="AN415" i="2"/>
  <c r="BA330" i="2"/>
  <c r="AZ844" i="2"/>
  <c r="AS881" i="2"/>
  <c r="AK503" i="2"/>
  <c r="BD720" i="2"/>
  <c r="AS586" i="2"/>
  <c r="AZ717" i="2"/>
  <c r="AS979" i="2"/>
  <c r="AR251" i="2"/>
  <c r="AN576" i="2"/>
  <c r="AJ582" i="2"/>
  <c r="AR633" i="2"/>
  <c r="BD846" i="2"/>
  <c r="AK122" i="2"/>
  <c r="AN212" i="2"/>
  <c r="BD274" i="2"/>
  <c r="BA556" i="2"/>
  <c r="AK470" i="2"/>
  <c r="AJ734" i="2"/>
  <c r="AK77" i="2"/>
  <c r="AV488" i="2"/>
  <c r="AZ670" i="2"/>
  <c r="AZ434" i="2"/>
  <c r="AV387" i="2"/>
  <c r="BD758" i="2"/>
  <c r="BA1007" i="2"/>
  <c r="AK179" i="2"/>
  <c r="AV218" i="2"/>
  <c r="AK809" i="2"/>
  <c r="AN921" i="2"/>
  <c r="AN970" i="2"/>
  <c r="AV781" i="2"/>
  <c r="AJ46" i="2"/>
  <c r="AS877" i="2"/>
  <c r="AR205" i="2"/>
  <c r="BA592" i="2"/>
  <c r="AN67" i="2"/>
  <c r="AV174" i="2"/>
  <c r="AS547" i="2"/>
  <c r="BA145" i="2"/>
  <c r="AS359" i="2"/>
  <c r="BA661" i="2"/>
  <c r="AV948" i="2"/>
  <c r="BA567" i="2"/>
  <c r="AJ490" i="2"/>
  <c r="AK100" i="2"/>
  <c r="AN692" i="2"/>
  <c r="AK24" i="2"/>
  <c r="AZ546" i="2"/>
  <c r="BD145" i="2"/>
  <c r="AN654" i="2"/>
  <c r="AK302" i="2"/>
  <c r="AZ704" i="2"/>
  <c r="BA342" i="2"/>
  <c r="AV303" i="2"/>
  <c r="AZ610" i="2"/>
  <c r="AZ275" i="2"/>
  <c r="AS749" i="2"/>
  <c r="AZ245" i="2"/>
  <c r="AV474" i="2"/>
  <c r="AZ45" i="2"/>
  <c r="AZ889" i="2"/>
  <c r="AK512" i="2"/>
  <c r="AZ834" i="2"/>
  <c r="AJ234" i="2"/>
  <c r="BD801" i="2"/>
  <c r="BA245" i="2"/>
  <c r="AN437" i="2"/>
  <c r="AK549" i="2"/>
  <c r="AN671" i="2"/>
  <c r="AV568" i="2"/>
  <c r="AK480" i="2"/>
  <c r="AK489" i="2"/>
  <c r="AS314" i="2"/>
  <c r="AS313" i="2"/>
  <c r="AN137" i="2"/>
  <c r="AK222" i="2"/>
  <c r="AJ21" i="2"/>
  <c r="AZ248" i="2"/>
  <c r="AZ165" i="2"/>
  <c r="BD62" i="2"/>
  <c r="AK1014" i="2"/>
  <c r="AZ50" i="2"/>
  <c r="AK771" i="2"/>
  <c r="AS339" i="2"/>
  <c r="AZ925" i="2"/>
  <c r="AV722" i="2"/>
  <c r="AJ539" i="2"/>
  <c r="AK299" i="2"/>
  <c r="AJ418" i="2"/>
  <c r="BA299" i="2"/>
  <c r="BA488" i="2"/>
  <c r="AV27" i="2"/>
  <c r="AZ40" i="2"/>
  <c r="AN733" i="2"/>
  <c r="AS449" i="2"/>
  <c r="AR459" i="2"/>
  <c r="AN452" i="2"/>
  <c r="AK340" i="2"/>
  <c r="AN21" i="2"/>
  <c r="AS487" i="2"/>
  <c r="AS543" i="2"/>
  <c r="BD790" i="2"/>
  <c r="BA854" i="2"/>
  <c r="AS655" i="2"/>
  <c r="BD876" i="2"/>
  <c r="AV413" i="2"/>
  <c r="AS580" i="2"/>
  <c r="AS642" i="2"/>
  <c r="AK604" i="2"/>
  <c r="AV792" i="2"/>
  <c r="BA656" i="2"/>
  <c r="AJ263" i="2"/>
  <c r="AR210" i="2"/>
  <c r="AS249" i="2"/>
  <c r="AV896" i="2"/>
  <c r="AZ918" i="2"/>
  <c r="AS996" i="2"/>
  <c r="AZ626" i="2"/>
  <c r="BA525" i="2"/>
  <c r="AV125" i="2"/>
  <c r="AK972" i="2"/>
  <c r="BD986" i="2"/>
  <c r="AR338" i="2"/>
  <c r="BA664" i="2"/>
  <c r="AR427" i="2"/>
  <c r="AS835" i="2"/>
  <c r="AZ455" i="2"/>
  <c r="BA177" i="2"/>
  <c r="AV317" i="2"/>
  <c r="AR404" i="2"/>
  <c r="AR918" i="2"/>
  <c r="BD559" i="2"/>
  <c r="AS961" i="2"/>
  <c r="AJ212" i="2"/>
  <c r="AV660" i="2"/>
  <c r="BA954" i="2"/>
  <c r="AN245" i="2"/>
  <c r="BD135" i="2"/>
  <c r="BD459" i="2"/>
  <c r="AN215" i="2"/>
  <c r="AZ1011" i="2"/>
  <c r="AN28" i="2"/>
  <c r="AK559" i="2"/>
  <c r="AK677" i="2"/>
  <c r="AZ528" i="2"/>
  <c r="BA788" i="2"/>
  <c r="AJ426" i="2"/>
  <c r="AV754" i="2"/>
  <c r="BD452" i="2"/>
  <c r="AR469" i="2"/>
  <c r="BD656" i="2"/>
  <c r="AS460" i="2"/>
  <c r="AV558" i="2"/>
  <c r="AS416" i="2"/>
  <c r="BA837" i="2"/>
  <c r="AV800" i="2"/>
  <c r="AJ209" i="2"/>
  <c r="AJ783" i="2"/>
  <c r="BD833" i="2"/>
  <c r="AZ906" i="2"/>
  <c r="AV146" i="2"/>
  <c r="AR447" i="2"/>
  <c r="AS130" i="2"/>
  <c r="AZ391" i="2"/>
  <c r="AN404" i="2"/>
  <c r="AR687" i="2"/>
  <c r="AN27" i="2"/>
  <c r="AK528" i="2"/>
  <c r="AS39" i="2"/>
  <c r="AV726" i="2"/>
  <c r="AS360" i="2"/>
  <c r="AZ791" i="2"/>
  <c r="BD588" i="2"/>
  <c r="AZ643" i="2"/>
  <c r="AJ749" i="2"/>
  <c r="AK364" i="2"/>
  <c r="AN334" i="2"/>
  <c r="AK910" i="2"/>
  <c r="AK541" i="2"/>
  <c r="AZ362" i="2"/>
  <c r="AN541" i="2"/>
  <c r="AR905" i="2"/>
  <c r="AR979" i="2"/>
  <c r="AR502" i="2"/>
  <c r="AJ227" i="2"/>
  <c r="AZ402" i="2"/>
  <c r="AS909" i="2"/>
  <c r="BD714" i="2"/>
  <c r="AK561" i="2"/>
  <c r="AK828" i="2"/>
  <c r="AK54" i="2"/>
  <c r="BD143" i="2"/>
  <c r="BA940" i="2"/>
  <c r="BA970" i="2"/>
  <c r="BA344" i="2"/>
  <c r="BA389" i="2"/>
  <c r="AK898" i="2"/>
  <c r="BD467" i="2"/>
  <c r="AJ390" i="2"/>
  <c r="BD670" i="2"/>
  <c r="BD385" i="2"/>
  <c r="AJ568" i="2"/>
  <c r="BA346" i="2"/>
  <c r="BD628" i="2"/>
  <c r="AZ830" i="2"/>
  <c r="BD287" i="2"/>
  <c r="AR688" i="2"/>
  <c r="AS83" i="2"/>
  <c r="AK315" i="2"/>
  <c r="AN479" i="2"/>
  <c r="BD872" i="2"/>
  <c r="AS602" i="2"/>
  <c r="BD165" i="2"/>
  <c r="BD37" i="2"/>
  <c r="AZ31" i="2"/>
  <c r="AS265" i="2"/>
  <c r="AJ447" i="2"/>
  <c r="BA132" i="2"/>
  <c r="AZ505" i="2"/>
  <c r="BD909" i="2"/>
  <c r="AJ682" i="2"/>
  <c r="BA622" i="2"/>
  <c r="AN758" i="2"/>
  <c r="AR496" i="2"/>
  <c r="AN247" i="2"/>
  <c r="AV729" i="2"/>
  <c r="BD19" i="2"/>
  <c r="AK740" i="2"/>
  <c r="BA569" i="2"/>
  <c r="BD873" i="2"/>
  <c r="AR637" i="2"/>
  <c r="AV500" i="2"/>
  <c r="AV893" i="2"/>
  <c r="AK62" i="2"/>
  <c r="BD955" i="2"/>
  <c r="AK514" i="2"/>
  <c r="AS629" i="2"/>
  <c r="AS454" i="2"/>
  <c r="AV954" i="2"/>
  <c r="BA679" i="2"/>
  <c r="AS603" i="2"/>
  <c r="AR20" i="2"/>
  <c r="AJ154" i="2"/>
  <c r="AZ679" i="2"/>
  <c r="AK539" i="2"/>
  <c r="AV545" i="2"/>
  <c r="AV374" i="2"/>
  <c r="AK517" i="2"/>
  <c r="AR19" i="2"/>
  <c r="AR713" i="2"/>
  <c r="BA510" i="2"/>
  <c r="AV449" i="2"/>
  <c r="BD995" i="2"/>
  <c r="AS514" i="2"/>
  <c r="AZ425" i="2"/>
  <c r="AV583" i="2"/>
  <c r="AV171" i="2"/>
  <c r="AS991" i="2"/>
  <c r="AZ823" i="2"/>
  <c r="AZ129" i="2"/>
  <c r="AS245" i="2"/>
  <c r="AZ781" i="2"/>
  <c r="AN457" i="2"/>
  <c r="AV100" i="2"/>
  <c r="AN367" i="2"/>
  <c r="AZ317" i="2"/>
  <c r="AK688" i="2"/>
  <c r="BD635" i="2"/>
  <c r="AJ878" i="2"/>
  <c r="AK950" i="2"/>
  <c r="AN88" i="2"/>
  <c r="AN467" i="2"/>
  <c r="BD713" i="2"/>
  <c r="AN876" i="2"/>
  <c r="AK786" i="2"/>
  <c r="AV544" i="2"/>
  <c r="BD788" i="2"/>
  <c r="AJ270" i="2"/>
  <c r="BD546" i="2"/>
  <c r="AV591" i="2"/>
  <c r="AK101" i="2"/>
  <c r="AJ442" i="2"/>
  <c r="AS101" i="2"/>
  <c r="AS680" i="2"/>
  <c r="AN399" i="2"/>
  <c r="AN30" i="2"/>
  <c r="AJ913" i="2"/>
  <c r="AK579" i="2"/>
  <c r="AN912" i="2"/>
  <c r="AV838" i="2"/>
  <c r="AR577" i="2"/>
  <c r="AV38" i="2"/>
  <c r="AS891" i="2"/>
  <c r="AV699" i="2"/>
  <c r="BA744" i="2"/>
  <c r="AV143" i="2"/>
  <c r="AV118" i="2"/>
  <c r="AV872" i="2"/>
  <c r="BA717" i="2"/>
  <c r="AS262" i="2"/>
  <c r="AS626" i="2"/>
  <c r="AV539" i="2"/>
  <c r="BD494" i="2"/>
  <c r="AV172" i="2"/>
  <c r="AZ595" i="2"/>
  <c r="AS127" i="2"/>
  <c r="BA249" i="2"/>
  <c r="AK652" i="2"/>
  <c r="AN743" i="2"/>
  <c r="BD119" i="2"/>
  <c r="AR248" i="2"/>
  <c r="AR165" i="2"/>
  <c r="AN92" i="2"/>
  <c r="AN726" i="2"/>
  <c r="AV813" i="2"/>
  <c r="AR665" i="2"/>
  <c r="AS169" i="2"/>
  <c r="AV92" i="2"/>
  <c r="BA748" i="2"/>
  <c r="AJ555" i="2"/>
  <c r="BD363" i="2"/>
  <c r="AR234" i="2"/>
  <c r="AJ607" i="2"/>
  <c r="AS929" i="2"/>
  <c r="AZ397" i="2"/>
  <c r="AJ248" i="2"/>
  <c r="AR778" i="2"/>
  <c r="BD100" i="2"/>
  <c r="AJ767" i="2"/>
  <c r="AS873" i="2"/>
  <c r="AJ431" i="2"/>
  <c r="AJ309" i="2"/>
  <c r="AR585" i="2"/>
  <c r="BD272" i="2"/>
  <c r="AZ745" i="2"/>
  <c r="AS78" i="2"/>
  <c r="AR433" i="2"/>
  <c r="BA713" i="2"/>
  <c r="BD85" i="2"/>
  <c r="AJ486" i="2"/>
  <c r="BD412" i="2"/>
  <c r="AS569" i="2"/>
  <c r="AJ633" i="2"/>
  <c r="AZ927" i="2"/>
  <c r="AZ876" i="2"/>
  <c r="BD400" i="2"/>
  <c r="AS300" i="2"/>
  <c r="AZ534" i="2"/>
  <c r="AS55" i="2"/>
  <c r="AZ983" i="2"/>
  <c r="AJ367" i="2"/>
  <c r="AV981" i="2"/>
  <c r="AK695" i="2"/>
  <c r="AR593" i="2"/>
  <c r="AJ348" i="2"/>
  <c r="BD56" i="2"/>
  <c r="AK612" i="2"/>
  <c r="AK726" i="2"/>
  <c r="BA333" i="2"/>
  <c r="BD806" i="2"/>
  <c r="BD133" i="2"/>
  <c r="AK185" i="2"/>
  <c r="AV565" i="2"/>
  <c r="AJ499" i="2"/>
  <c r="AK348" i="2"/>
  <c r="BA548" i="2"/>
  <c r="AN914" i="2"/>
  <c r="AV129" i="2"/>
  <c r="AR173" i="2"/>
  <c r="AS375" i="2"/>
  <c r="AZ445" i="2"/>
  <c r="AK42" i="2"/>
  <c r="AN161" i="2"/>
  <c r="BA21" i="2"/>
  <c r="AN417" i="2"/>
  <c r="AN659" i="2"/>
  <c r="AK109" i="2"/>
  <c r="BA633" i="2"/>
  <c r="AJ339" i="2"/>
  <c r="BA996" i="2"/>
  <c r="AZ163" i="2"/>
  <c r="AR924" i="2"/>
  <c r="AK989" i="2"/>
  <c r="BA563" i="2"/>
  <c r="BD213" i="2"/>
  <c r="AR172" i="2"/>
  <c r="AS913" i="2"/>
  <c r="AJ236" i="2"/>
  <c r="BD401" i="2"/>
  <c r="AJ542" i="2"/>
  <c r="AV296" i="2"/>
  <c r="AJ344" i="2"/>
  <c r="AK1011" i="2"/>
  <c r="AK921" i="2"/>
  <c r="AK386" i="2"/>
  <c r="AV51" i="2"/>
  <c r="BA458" i="2"/>
  <c r="AV223" i="2"/>
  <c r="AR183" i="2"/>
  <c r="AN380" i="2"/>
  <c r="AV77" i="2"/>
  <c r="AN377" i="2"/>
  <c r="AV735" i="2"/>
  <c r="AR111" i="2"/>
  <c r="AZ247" i="2"/>
  <c r="AR555" i="2"/>
  <c r="BD730" i="2"/>
  <c r="AS712" i="2"/>
  <c r="AK88" i="2"/>
  <c r="BA540" i="2"/>
  <c r="AN95" i="2"/>
  <c r="AV663" i="2"/>
  <c r="BA350" i="2"/>
  <c r="AK216" i="2"/>
  <c r="AR409" i="2"/>
  <c r="AJ320" i="2"/>
  <c r="AR290" i="2"/>
  <c r="AR578" i="2"/>
  <c r="BD904" i="2"/>
  <c r="AJ509" i="2"/>
  <c r="AS175" i="2"/>
  <c r="AS942" i="2"/>
  <c r="AS938" i="2"/>
  <c r="BA812" i="2"/>
  <c r="AJ115" i="2"/>
  <c r="BD809" i="2"/>
  <c r="AR426" i="2"/>
  <c r="AJ631" i="2"/>
  <c r="AZ627" i="2"/>
  <c r="AZ44" i="2"/>
  <c r="AR638" i="2"/>
  <c r="BD280" i="2"/>
  <c r="AJ363" i="2"/>
  <c r="AR207" i="2"/>
  <c r="AV401" i="2"/>
  <c r="AV610" i="2"/>
  <c r="AZ420" i="2"/>
  <c r="AR645" i="2"/>
  <c r="AR100" i="2"/>
  <c r="AK864" i="2"/>
  <c r="BD599" i="2"/>
  <c r="BA349" i="2"/>
  <c r="AV337" i="2"/>
  <c r="AZ544" i="2"/>
  <c r="AK711" i="2"/>
  <c r="AZ752" i="2"/>
  <c r="AS448" i="2"/>
  <c r="BA460" i="2"/>
  <c r="BD708" i="2"/>
  <c r="AS68" i="2"/>
  <c r="AN780" i="2"/>
  <c r="BA280" i="2"/>
  <c r="AS920" i="2"/>
  <c r="AS441" i="2"/>
  <c r="AV822" i="2"/>
  <c r="AN44" i="2"/>
  <c r="AK424" i="2"/>
  <c r="BD569" i="2"/>
  <c r="BD409" i="2"/>
  <c r="AN501" i="2"/>
  <c r="AR168" i="2"/>
  <c r="AV472" i="2"/>
  <c r="AR659" i="2"/>
  <c r="AZ394" i="2"/>
  <c r="AK206" i="2"/>
  <c r="AR873" i="2"/>
  <c r="AZ676" i="2"/>
  <c r="BD478" i="2"/>
  <c r="AS695" i="2"/>
  <c r="AR887" i="2"/>
  <c r="AV581" i="2"/>
  <c r="AN45" i="2"/>
  <c r="AS1014" i="2"/>
  <c r="AS430" i="2"/>
  <c r="AS188" i="2"/>
  <c r="AJ347" i="2"/>
  <c r="BD805" i="2"/>
  <c r="AS77" i="2"/>
  <c r="BA155" i="2"/>
  <c r="BA497" i="2"/>
  <c r="AZ16" i="2"/>
  <c r="AS397" i="2"/>
  <c r="BD718" i="2"/>
  <c r="AR844" i="2"/>
  <c r="BA617" i="2"/>
  <c r="BD95" i="2"/>
  <c r="BA94" i="2"/>
  <c r="AN635" i="2"/>
  <c r="AK730" i="2"/>
  <c r="BD715" i="2"/>
  <c r="AS232" i="2"/>
  <c r="AS309" i="2"/>
  <c r="AJ828" i="2"/>
  <c r="AR359" i="2"/>
  <c r="AZ487" i="2"/>
  <c r="AJ171" i="2"/>
  <c r="AK417" i="2"/>
  <c r="AN407" i="2"/>
  <c r="AZ215" i="2"/>
  <c r="AJ88" i="2"/>
  <c r="BA787" i="2"/>
  <c r="AS814" i="2"/>
  <c r="AR60" i="2"/>
  <c r="AR284" i="2"/>
  <c r="AK749" i="2"/>
  <c r="AS967" i="2"/>
  <c r="AJ451" i="2"/>
  <c r="AV524" i="2"/>
  <c r="BA575" i="2"/>
  <c r="AV768" i="2"/>
  <c r="AR155" i="2"/>
  <c r="AK349" i="2"/>
  <c r="BD609" i="2"/>
  <c r="AS507" i="2"/>
  <c r="BA232" i="2"/>
  <c r="BD472" i="2"/>
  <c r="AJ168" i="2"/>
  <c r="AV145" i="2"/>
  <c r="AV554" i="2"/>
  <c r="AS508" i="2"/>
  <c r="AV485" i="2"/>
  <c r="AS730" i="2"/>
  <c r="AJ471" i="2"/>
  <c r="AK448" i="2"/>
  <c r="AR569" i="2"/>
  <c r="BD974" i="2"/>
  <c r="AV251" i="2"/>
  <c r="AV652" i="2"/>
  <c r="AK860" i="2"/>
  <c r="AS925" i="2"/>
  <c r="AS664" i="2"/>
  <c r="BA31" i="2"/>
  <c r="AV914" i="2"/>
  <c r="BD874" i="2"/>
  <c r="AK379" i="2"/>
  <c r="BA789" i="2"/>
  <c r="AJ63" i="2"/>
  <c r="AR666" i="2"/>
  <c r="AS836" i="2"/>
  <c r="AS598" i="2"/>
  <c r="AJ654" i="2"/>
  <c r="BD803" i="2"/>
  <c r="AK661" i="2"/>
  <c r="BA699" i="2"/>
  <c r="AK464" i="2"/>
  <c r="BA93" i="2"/>
  <c r="AK746" i="2"/>
  <c r="AR131" i="2"/>
  <c r="AZ697" i="2"/>
  <c r="BA800" i="2"/>
  <c r="AZ185" i="2"/>
  <c r="AV623" i="2"/>
  <c r="AJ663" i="2"/>
  <c r="AN525" i="2"/>
  <c r="AR639" i="2"/>
  <c r="BA517" i="2"/>
  <c r="AJ267" i="2"/>
  <c r="AZ803" i="2"/>
  <c r="BA747" i="2"/>
  <c r="AK408" i="2"/>
  <c r="AJ671" i="2"/>
  <c r="AR951" i="2"/>
  <c r="BD626" i="2"/>
  <c r="BD882" i="2"/>
  <c r="BA1016" i="2"/>
  <c r="AN857" i="2"/>
  <c r="AJ475" i="2"/>
  <c r="AV356" i="2"/>
  <c r="AS358" i="2"/>
  <c r="BA345" i="2"/>
  <c r="BA411" i="2"/>
  <c r="AJ244" i="2"/>
  <c r="AR606" i="2"/>
  <c r="AS40" i="2"/>
  <c r="BD11" i="2"/>
  <c r="AK308" i="2"/>
  <c r="AK567" i="2"/>
  <c r="BD501" i="2"/>
  <c r="AS496" i="2"/>
  <c r="BA733" i="2"/>
  <c r="AJ492" i="2"/>
  <c r="AV430" i="2"/>
  <c r="BA793" i="2"/>
  <c r="BD864" i="2"/>
  <c r="AK681" i="2"/>
  <c r="BA866" i="2"/>
  <c r="AK727" i="2"/>
  <c r="AJ385" i="2"/>
  <c r="AR493" i="2"/>
  <c r="BD76" i="2"/>
  <c r="AK948" i="2"/>
  <c r="BD605" i="2"/>
  <c r="AR134" i="2"/>
  <c r="AR760" i="2"/>
  <c r="AR48" i="2"/>
  <c r="AS786" i="2"/>
  <c r="AS136" i="2"/>
  <c r="AV936" i="2"/>
  <c r="BA95" i="2"/>
  <c r="AZ515" i="2"/>
  <c r="BA790" i="2"/>
  <c r="AK535" i="2"/>
  <c r="AJ137" i="2"/>
  <c r="AN450" i="2"/>
  <c r="AS342" i="2"/>
  <c r="BD398" i="2"/>
  <c r="AZ18" i="2"/>
  <c r="AN222" i="2"/>
  <c r="BA647" i="2"/>
  <c r="AK569" i="2"/>
  <c r="BA242" i="2"/>
  <c r="AS251" i="2"/>
  <c r="BA78" i="2"/>
  <c r="AJ808" i="2"/>
  <c r="AZ490" i="2"/>
  <c r="AS902" i="2"/>
  <c r="AK38" i="2"/>
  <c r="AR243" i="2"/>
  <c r="AJ76" i="2"/>
  <c r="BA490" i="2"/>
  <c r="AN163" i="2"/>
  <c r="AR863" i="2"/>
  <c r="AJ163" i="2"/>
  <c r="AZ721" i="2"/>
  <c r="BD711" i="2"/>
  <c r="AZ767" i="2"/>
  <c r="AV422" i="2"/>
  <c r="BD234" i="2"/>
  <c r="AZ753" i="2"/>
  <c r="AV920" i="2"/>
  <c r="BA876" i="2"/>
  <c r="AR754" i="2"/>
  <c r="AR541" i="2"/>
  <c r="AS968" i="2"/>
  <c r="BD988" i="2"/>
  <c r="BA303" i="2"/>
  <c r="BA610" i="2"/>
  <c r="AK572" i="2"/>
  <c r="AJ535" i="2"/>
  <c r="AJ863" i="2"/>
  <c r="AN208" i="2"/>
  <c r="BA154" i="2"/>
  <c r="AS172" i="2"/>
  <c r="BA877" i="2"/>
  <c r="AJ449" i="2"/>
  <c r="AZ17" i="2"/>
  <c r="BA418" i="2"/>
  <c r="AS662" i="2"/>
  <c r="AK398" i="2"/>
  <c r="AR164" i="2"/>
  <c r="AJ185" i="2"/>
  <c r="BA51" i="2"/>
  <c r="AS910" i="2"/>
  <c r="BA808" i="2"/>
  <c r="AV147" i="2"/>
  <c r="AJ1008" i="2"/>
  <c r="AN584" i="2"/>
  <c r="AN897" i="2"/>
  <c r="AN445" i="2"/>
  <c r="AN59" i="2"/>
  <c r="AZ620" i="2"/>
  <c r="AN740" i="2"/>
  <c r="AZ936" i="2"/>
  <c r="AS216" i="2"/>
  <c r="AZ447" i="2"/>
  <c r="AK241" i="2"/>
  <c r="AS493" i="2"/>
  <c r="AK144" i="2"/>
  <c r="AZ942" i="2"/>
  <c r="AV694" i="2"/>
  <c r="AZ92" i="2"/>
  <c r="AJ79" i="2"/>
  <c r="AV819" i="2"/>
  <c r="BA385" i="2"/>
  <c r="AN786" i="2"/>
  <c r="AV219" i="2"/>
  <c r="AN123" i="2"/>
  <c r="BA818" i="2"/>
  <c r="AK76" i="2"/>
  <c r="AN768" i="2"/>
  <c r="AZ432" i="2"/>
  <c r="AK938" i="2"/>
  <c r="AS714" i="2"/>
  <c r="AS499" i="2"/>
  <c r="AS89" i="2"/>
  <c r="AR265" i="2"/>
  <c r="AR349" i="2"/>
  <c r="AN716" i="2"/>
  <c r="AK967" i="2"/>
  <c r="AN456" i="2"/>
  <c r="AV535" i="2"/>
  <c r="BD634" i="2"/>
  <c r="AR927" i="2"/>
  <c r="AZ416" i="2"/>
  <c r="BA533" i="2"/>
  <c r="AS443" i="2"/>
  <c r="BA719" i="2"/>
  <c r="BD344" i="2"/>
  <c r="AJ398" i="2"/>
  <c r="AJ657" i="2"/>
  <c r="AS722" i="2"/>
  <c r="BD305" i="2"/>
  <c r="AN734" i="2"/>
  <c r="AN959" i="2"/>
  <c r="AS388" i="2"/>
  <c r="AR468" i="2"/>
  <c r="BD321" i="2"/>
  <c r="AS334" i="2"/>
  <c r="BD748" i="2"/>
  <c r="BA791" i="2"/>
  <c r="AR567" i="2"/>
  <c r="BA530" i="2"/>
  <c r="AV919" i="2"/>
  <c r="AK413" i="2"/>
  <c r="BD313" i="2"/>
  <c r="AV753" i="2"/>
  <c r="BA240" i="2"/>
  <c r="AV973" i="2"/>
  <c r="AS504" i="2"/>
  <c r="BA576" i="2"/>
  <c r="AV560" i="2"/>
  <c r="AJ741" i="2"/>
  <c r="AN872" i="2"/>
  <c r="AJ650" i="2"/>
  <c r="AR40" i="2"/>
  <c r="AV546" i="2"/>
  <c r="AK368" i="2"/>
  <c r="AS134" i="2"/>
  <c r="AS754" i="2"/>
  <c r="AN580" i="2"/>
  <c r="AJ991" i="2"/>
  <c r="BD914" i="2"/>
  <c r="BD206" i="2"/>
  <c r="AJ989" i="2"/>
  <c r="AK551" i="2"/>
  <c r="AS124" i="2"/>
  <c r="AK13" i="2"/>
  <c r="AS546" i="2"/>
  <c r="AR317" i="2"/>
  <c r="AS126" i="2"/>
  <c r="AR400" i="2"/>
  <c r="BD572" i="2"/>
  <c r="AV911" i="2"/>
  <c r="AV29" i="2"/>
  <c r="AR93" i="2"/>
  <c r="AZ872" i="2"/>
  <c r="AJ13" i="2"/>
  <c r="AZ465" i="2"/>
  <c r="BA401" i="2"/>
  <c r="AJ476" i="2"/>
  <c r="AZ591" i="2"/>
  <c r="AR782" i="2"/>
  <c r="AV380" i="2"/>
  <c r="AK715" i="2"/>
  <c r="AV808" i="2"/>
  <c r="AS579" i="2"/>
  <c r="AN890" i="2"/>
  <c r="AJ189" i="2"/>
  <c r="BA404" i="2"/>
  <c r="AZ884" i="2"/>
  <c r="BA395" i="2"/>
  <c r="BD866" i="2"/>
  <c r="AS385" i="2"/>
  <c r="AR755" i="2"/>
  <c r="AN424" i="2"/>
  <c r="AZ134" i="2"/>
  <c r="BD615" i="2"/>
  <c r="BA809" i="2"/>
  <c r="AJ938" i="2"/>
  <c r="AN381" i="2"/>
  <c r="AR813" i="2"/>
  <c r="AZ305" i="2"/>
  <c r="AK414" i="2"/>
  <c r="AJ716" i="2"/>
  <c r="BA452" i="2"/>
  <c r="AV453" i="2"/>
  <c r="AR308" i="2"/>
  <c r="AR775" i="2"/>
  <c r="AJ903" i="2"/>
  <c r="AN83" i="2"/>
  <c r="AZ584" i="2"/>
  <c r="AR23" i="2"/>
  <c r="BA555" i="2"/>
  <c r="BD323" i="2"/>
  <c r="AV87" i="2"/>
  <c r="AV883" i="2"/>
  <c r="AK474" i="2"/>
  <c r="AN210" i="2"/>
  <c r="BD677" i="2"/>
  <c r="AR491" i="2"/>
  <c r="AS403" i="2"/>
  <c r="BD555" i="2"/>
  <c r="BA442" i="2"/>
  <c r="BA743" i="2"/>
  <c r="AZ600" i="2"/>
  <c r="AS802" i="2"/>
  <c r="AN178" i="2"/>
  <c r="AJ797" i="2"/>
  <c r="AR928" i="2"/>
  <c r="AS717" i="2"/>
  <c r="BD734" i="2"/>
  <c r="BA124" i="2"/>
  <c r="AR714" i="2"/>
  <c r="AJ966" i="2"/>
  <c r="AJ446" i="2"/>
  <c r="AZ171" i="2"/>
  <c r="AS880" i="2"/>
  <c r="BA449" i="2"/>
  <c r="AJ206" i="2"/>
  <c r="AJ83" i="2"/>
  <c r="AJ102" i="2"/>
  <c r="BA219" i="2"/>
  <c r="BA273" i="2"/>
  <c r="AJ37" i="2"/>
  <c r="AN75" i="2"/>
  <c r="BD471" i="2"/>
  <c r="AR582" i="2"/>
  <c r="AR494" i="2"/>
  <c r="BA321" i="2"/>
  <c r="AN305" i="2"/>
  <c r="AS852" i="2"/>
  <c r="AR101" i="2"/>
  <c r="AV481" i="2"/>
  <c r="BD129" i="2"/>
  <c r="AN587" i="2"/>
  <c r="BD389" i="2"/>
  <c r="AS417" i="2"/>
  <c r="AS538" i="2"/>
  <c r="AR980" i="2"/>
  <c r="AR492" i="2"/>
  <c r="AK645" i="2"/>
  <c r="AS74" i="2"/>
  <c r="AV760" i="2"/>
  <c r="AS821" i="2"/>
  <c r="AR440" i="2"/>
  <c r="AN623" i="2"/>
  <c r="AK905" i="2"/>
  <c r="AK720" i="2"/>
  <c r="BA608" i="2"/>
  <c r="BD548" i="2"/>
  <c r="AZ61" i="2"/>
  <c r="AR90" i="2"/>
  <c r="AZ485" i="2"/>
  <c r="AJ1015" i="2"/>
  <c r="BA483" i="2"/>
  <c r="AK145" i="2"/>
  <c r="AR817" i="2"/>
  <c r="AJ394" i="2"/>
  <c r="BA833" i="2"/>
  <c r="AS689" i="2"/>
  <c r="AJ493" i="2"/>
  <c r="AK704" i="2"/>
  <c r="BA332" i="2"/>
  <c r="AR647" i="2"/>
  <c r="AN183" i="2"/>
  <c r="AJ561" i="2"/>
  <c r="AZ184" i="2"/>
  <c r="AN391" i="2"/>
  <c r="AR576" i="2"/>
  <c r="AV573" i="2"/>
  <c r="BD687" i="2"/>
  <c r="AN460" i="2"/>
  <c r="AZ836" i="2"/>
  <c r="AV647" i="2"/>
  <c r="BA432" i="2"/>
  <c r="AZ474" i="2"/>
  <c r="BD161" i="2"/>
  <c r="AK703" i="2"/>
  <c r="AK318" i="2"/>
  <c r="BD128" i="2"/>
  <c r="AR1000" i="2"/>
  <c r="AR66" i="2"/>
  <c r="AV124" i="2"/>
  <c r="AN799" i="2"/>
  <c r="AV1014" i="2"/>
  <c r="AK487" i="2"/>
  <c r="AS347" i="2"/>
  <c r="BA514" i="2"/>
  <c r="AV208" i="2"/>
  <c r="BD623" i="2"/>
  <c r="AZ894" i="2"/>
  <c r="AS250" i="2"/>
  <c r="AN244" i="2"/>
  <c r="BA751" i="2"/>
  <c r="BA340" i="2"/>
  <c r="AZ54" i="2"/>
  <c r="AV345" i="2"/>
  <c r="BA63" i="2"/>
  <c r="AK903" i="2"/>
  <c r="AK223" i="2"/>
  <c r="BD583" i="2"/>
  <c r="BA129" i="2"/>
  <c r="BD415" i="2"/>
  <c r="AK593" i="2"/>
  <c r="AJ739" i="2"/>
  <c r="AZ943" i="2"/>
  <c r="BA910" i="2"/>
  <c r="BA830" i="2"/>
  <c r="AV596" i="2"/>
  <c r="AN535" i="2"/>
  <c r="AJ729" i="2"/>
  <c r="AZ706" i="2"/>
  <c r="AZ210" i="2"/>
  <c r="AJ709" i="2"/>
  <c r="AK659" i="2"/>
  <c r="AZ785" i="2"/>
  <c r="AK360" i="2"/>
  <c r="AJ280" i="2"/>
  <c r="AJ778" i="2"/>
  <c r="AJ774" i="2"/>
  <c r="AS319" i="2"/>
  <c r="BD940" i="2"/>
  <c r="AN93" i="2"/>
  <c r="AZ56" i="2"/>
  <c r="AN554" i="2"/>
  <c r="AR935" i="2"/>
  <c r="AV62" i="2"/>
  <c r="BD297" i="2"/>
  <c r="AS298" i="2"/>
  <c r="AR472" i="2"/>
  <c r="AJ124" i="2"/>
  <c r="AN124" i="2"/>
  <c r="AV628" i="2"/>
  <c r="AV719" i="2"/>
  <c r="BD854" i="2"/>
  <c r="AK321" i="2"/>
  <c r="AK436" i="2"/>
  <c r="AS25" i="2"/>
  <c r="AS564" i="2"/>
  <c r="BA222" i="2"/>
  <c r="BD366" i="2"/>
  <c r="AS539" i="2"/>
  <c r="AV731" i="2"/>
  <c r="AJ488" i="2"/>
  <c r="AR925" i="2"/>
  <c r="AN366" i="2"/>
  <c r="BA896" i="2"/>
  <c r="BA189" i="2"/>
  <c r="BD244" i="2"/>
  <c r="AZ150" i="2"/>
  <c r="BD381" i="2"/>
  <c r="AR25" i="2"/>
  <c r="BD420" i="2"/>
  <c r="AK339" i="2"/>
  <c r="AN965" i="2"/>
  <c r="AN342" i="2"/>
  <c r="BD923" i="2"/>
  <c r="BA532" i="2"/>
  <c r="BD18" i="2"/>
  <c r="AV241" i="2"/>
  <c r="AJ854" i="2"/>
  <c r="AV625" i="2"/>
  <c r="AK264" i="2"/>
  <c r="BA813" i="2"/>
  <c r="AJ927" i="2"/>
  <c r="AZ409" i="2"/>
  <c r="BA779" i="2"/>
  <c r="AZ149" i="2"/>
  <c r="AK213" i="2"/>
  <c r="AS959" i="2"/>
  <c r="BD263" i="2"/>
  <c r="BD32" i="2"/>
  <c r="AZ345" i="2"/>
  <c r="AV666" i="2"/>
  <c r="AS806" i="2"/>
  <c r="AS914" i="2"/>
  <c r="AN941" i="2"/>
  <c r="BA169" i="2"/>
  <c r="BA448" i="2"/>
  <c r="AR177" i="2"/>
  <c r="AJ904" i="2"/>
  <c r="AJ936" i="2"/>
  <c r="AV747" i="2"/>
  <c r="AS506" i="2"/>
  <c r="AJ401" i="2"/>
  <c r="AV940" i="2"/>
  <c r="AS733" i="2"/>
  <c r="AJ207" i="2"/>
  <c r="AK867" i="2"/>
  <c r="AS911" i="2"/>
  <c r="BA502" i="2"/>
  <c r="BA302" i="2"/>
  <c r="AJ849" i="2"/>
  <c r="AR104" i="2"/>
  <c r="AV531" i="2"/>
  <c r="AK263" i="2"/>
  <c r="AN378" i="2"/>
  <c r="AS183" i="2"/>
  <c r="AN966" i="2"/>
  <c r="AZ590" i="2"/>
  <c r="AS555" i="2"/>
  <c r="AZ226" i="2"/>
  <c r="AS225" i="2"/>
  <c r="AZ849" i="2"/>
  <c r="BA551" i="2"/>
  <c r="AJ757" i="2"/>
  <c r="AS30" i="2"/>
  <c r="AK768" i="2"/>
  <c r="AJ944" i="2"/>
  <c r="AN924" i="2"/>
  <c r="BA104" i="2"/>
  <c r="AS185" i="2"/>
  <c r="AN792" i="2"/>
  <c r="AJ505" i="2"/>
  <c r="AV828" i="2"/>
  <c r="AN719" i="2"/>
  <c r="BD473" i="2"/>
  <c r="AS618" i="2"/>
  <c r="AV117" i="2"/>
  <c r="AJ579" i="2"/>
  <c r="AR622" i="2"/>
  <c r="AJ841" i="2"/>
  <c r="AV111" i="2"/>
  <c r="AN331" i="2"/>
  <c r="AR441" i="2"/>
  <c r="AZ266" i="2"/>
  <c r="AR788" i="2"/>
  <c r="AK462" i="2"/>
  <c r="BA652" i="2"/>
  <c r="AK434" i="2"/>
  <c r="AZ997" i="2"/>
  <c r="BD286" i="2"/>
  <c r="AJ376" i="2"/>
  <c r="AR24" i="2"/>
  <c r="AK537" i="2"/>
  <c r="AK649" i="2"/>
  <c r="AS526" i="2"/>
  <c r="AR1005" i="2"/>
  <c r="AN615" i="2"/>
  <c r="AN568" i="2"/>
  <c r="AK742" i="2"/>
  <c r="AS331" i="2"/>
  <c r="AK445" i="2"/>
  <c r="AZ971" i="2"/>
  <c r="BA286" i="2"/>
  <c r="AK466" i="2"/>
  <c r="AS32" i="2"/>
  <c r="BD893" i="2"/>
  <c r="BA621" i="2"/>
  <c r="AN300" i="2"/>
  <c r="AS123" i="2"/>
  <c r="AJ221" i="2"/>
  <c r="BA660" i="2"/>
  <c r="AN543" i="2"/>
  <c r="AZ225" i="2"/>
  <c r="AN516" i="2"/>
  <c r="AV807" i="2"/>
  <c r="AK807" i="2"/>
  <c r="AJ722" i="2"/>
  <c r="AV817" i="2"/>
  <c r="AZ892" i="2"/>
  <c r="BA895" i="2"/>
  <c r="AS162" i="2"/>
  <c r="AZ170" i="2"/>
  <c r="AJ465" i="2"/>
  <c r="AK307" i="2"/>
  <c r="BA593" i="2"/>
  <c r="AZ11" i="2"/>
  <c r="AK685" i="2"/>
  <c r="AK863" i="2"/>
  <c r="AN651" i="2"/>
  <c r="AV234" i="2"/>
  <c r="AZ529" i="2"/>
  <c r="BA1005" i="2"/>
  <c r="BD666" i="2"/>
  <c r="AZ378" i="2"/>
  <c r="BD683" i="2"/>
  <c r="AV657" i="2"/>
  <c r="BA393" i="2"/>
  <c r="AK107" i="2"/>
  <c r="AK830" i="2"/>
  <c r="BD387" i="2"/>
  <c r="BD830" i="2"/>
  <c r="AV393" i="2"/>
  <c r="AJ450" i="2"/>
  <c r="AN430" i="2"/>
  <c r="BD645" i="2"/>
  <c r="AJ960" i="2"/>
  <c r="BD134" i="2"/>
  <c r="AN837" i="2"/>
  <c r="AR166" i="2"/>
  <c r="AZ755" i="2"/>
  <c r="AV130" i="2"/>
  <c r="BD591" i="2"/>
  <c r="AJ91" i="2"/>
  <c r="AN908" i="2"/>
  <c r="AJ954" i="2"/>
  <c r="BD426" i="2"/>
  <c r="AN405" i="2"/>
  <c r="AV877" i="2"/>
  <c r="AN655" i="2"/>
  <c r="AN408" i="2"/>
  <c r="AK286" i="2"/>
  <c r="AZ21" i="2"/>
  <c r="AR773" i="2"/>
  <c r="BA554" i="2"/>
  <c r="BA632" i="2"/>
  <c r="BA359" i="2"/>
  <c r="AV780" i="2"/>
  <c r="AJ623" i="2"/>
  <c r="BD813" i="2"/>
  <c r="AR421" i="2"/>
  <c r="AR148" i="2"/>
  <c r="AZ218" i="2"/>
  <c r="AK75" i="2"/>
  <c r="AZ750" i="2"/>
  <c r="BD118" i="2"/>
  <c r="AK317" i="2"/>
  <c r="BA335" i="2"/>
  <c r="AR159" i="2"/>
  <c r="AZ222" i="2"/>
  <c r="AV852" i="2"/>
  <c r="AV47" i="2"/>
  <c r="BA772" i="2"/>
  <c r="AS444" i="2"/>
  <c r="AZ144" i="2"/>
  <c r="AN205" i="2"/>
  <c r="AN179" i="2"/>
  <c r="AV718" i="2"/>
  <c r="BD987" i="2"/>
  <c r="BD205" i="2"/>
  <c r="AR470" i="2"/>
  <c r="AS155" i="2"/>
  <c r="AV451" i="2"/>
  <c r="BA858" i="2"/>
  <c r="BD867" i="2"/>
  <c r="AN344" i="2"/>
  <c r="BD176" i="2"/>
  <c r="AV717" i="2"/>
  <c r="AJ14" i="2"/>
  <c r="BD671" i="2"/>
  <c r="BD611" i="2"/>
  <c r="AN148" i="2"/>
  <c r="AZ867" i="2"/>
  <c r="AK608" i="2"/>
  <c r="AK335" i="2"/>
  <c r="AZ76" i="2"/>
  <c r="AS469" i="2"/>
  <c r="AR1001" i="2"/>
  <c r="AJ337" i="2"/>
  <c r="BD771" i="2"/>
  <c r="AS1015" i="2"/>
  <c r="AN483" i="2"/>
  <c r="AR968" i="2"/>
  <c r="BA469" i="2"/>
  <c r="AZ207" i="2"/>
  <c r="BA48" i="2"/>
  <c r="AS792" i="2"/>
  <c r="AS846" i="2"/>
  <c r="AN532" i="2"/>
  <c r="BA295" i="2"/>
  <c r="AV562" i="2"/>
  <c r="BA358" i="2"/>
  <c r="AZ90" i="2"/>
  <c r="AV540" i="2"/>
  <c r="AR828" i="2"/>
  <c r="BD90" i="2"/>
  <c r="AV245" i="2"/>
  <c r="AS648" i="2"/>
  <c r="AZ476" i="2"/>
  <c r="AN670" i="2"/>
  <c r="AK412" i="2"/>
  <c r="AZ851" i="2"/>
  <c r="AJ454" i="2"/>
  <c r="AV842" i="2"/>
  <c r="AK705" i="2"/>
  <c r="AZ103" i="2"/>
  <c r="AS561" i="2"/>
  <c r="AN171" i="2"/>
  <c r="AV446" i="2"/>
  <c r="AZ471" i="2"/>
  <c r="AZ564" i="2"/>
  <c r="AN288" i="2"/>
  <c r="AN986" i="2"/>
  <c r="AR450" i="2"/>
  <c r="AJ868" i="2"/>
  <c r="AS367" i="2"/>
  <c r="AK600" i="2"/>
  <c r="AS184" i="2"/>
  <c r="AJ598" i="2"/>
  <c r="BA657" i="2"/>
  <c r="AZ231" i="2"/>
  <c r="AN530" i="2"/>
  <c r="BD233" i="2"/>
  <c r="AK970" i="2"/>
  <c r="BA1019" i="2"/>
  <c r="AN819" i="2"/>
  <c r="AS719" i="2"/>
  <c r="AV309" i="2"/>
  <c r="AR623" i="2"/>
  <c r="AN631" i="2"/>
  <c r="AN573" i="2"/>
  <c r="AS639" i="2"/>
  <c r="AN184" i="2"/>
  <c r="AK394" i="2"/>
  <c r="BA14" i="2"/>
  <c r="BA687" i="2"/>
  <c r="AZ714" i="2"/>
  <c r="BD566" i="2"/>
  <c r="AV408" i="2"/>
  <c r="AK238" i="2"/>
  <c r="AV212" i="2"/>
  <c r="AS450" i="2"/>
  <c r="AS133" i="2"/>
  <c r="AZ359" i="2"/>
  <c r="BD747" i="2"/>
  <c r="BD565" i="2"/>
  <c r="AJ926" i="2"/>
  <c r="AZ748" i="2"/>
  <c r="AV489" i="2"/>
  <c r="AS918" i="2"/>
  <c r="BD630" i="2"/>
  <c r="BA478" i="2"/>
  <c r="AZ433" i="2"/>
  <c r="AN428" i="2"/>
  <c r="AK390" i="2"/>
  <c r="AR32" i="2"/>
  <c r="AJ839" i="2"/>
  <c r="AK694" i="2"/>
  <c r="AR86" i="2"/>
  <c r="BA683" i="2"/>
  <c r="AV407" i="2"/>
  <c r="AR516" i="2"/>
  <c r="AR380" i="2"/>
  <c r="AS1017" i="2"/>
  <c r="BA675" i="2"/>
  <c r="AN920" i="2"/>
  <c r="AN553" i="2"/>
  <c r="BD31" i="2"/>
  <c r="BA776" i="2"/>
  <c r="AZ863" i="2"/>
  <c r="BD24" i="2"/>
  <c r="AV79" i="2"/>
  <c r="BD495" i="2"/>
  <c r="AN634" i="2"/>
  <c r="AV992" i="2"/>
  <c r="BA838" i="2"/>
  <c r="AJ877" i="2"/>
  <c r="AR990" i="2"/>
  <c r="AV857" i="2"/>
  <c r="AJ799" i="2"/>
  <c r="AJ133" i="2"/>
  <c r="AN395" i="2"/>
  <c r="BA470" i="2"/>
  <c r="BD619" i="2"/>
  <c r="AK388" i="2"/>
  <c r="AK276" i="2"/>
  <c r="BA716" i="2"/>
  <c r="AV298" i="2"/>
  <c r="AJ315" i="2"/>
  <c r="BD818" i="2"/>
  <c r="BA315" i="2"/>
  <c r="AR408" i="2"/>
  <c r="AZ685" i="2"/>
  <c r="AV297" i="2"/>
  <c r="AV20" i="2"/>
  <c r="BD162" i="2"/>
  <c r="AR657" i="2"/>
  <c r="AK591" i="2"/>
  <c r="BA580" i="2"/>
  <c r="AR634" i="2"/>
  <c r="BA649" i="2"/>
  <c r="AN432" i="2"/>
  <c r="AJ817" i="2"/>
  <c r="AV37" i="2"/>
  <c r="AN827" i="2"/>
  <c r="BA536" i="2"/>
  <c r="AN843" i="2"/>
  <c r="BA911" i="2"/>
  <c r="AN848" i="2"/>
  <c r="AR13" i="2"/>
  <c r="BD776" i="2"/>
  <c r="BD543" i="2"/>
  <c r="BA995" i="2"/>
  <c r="BA419" i="2"/>
  <c r="AZ774" i="2"/>
  <c r="AZ573" i="2"/>
  <c r="AR834" i="2"/>
  <c r="AK940" i="2"/>
  <c r="AN24" i="2"/>
  <c r="AZ829" i="2"/>
  <c r="AN599" i="2"/>
  <c r="BD746" i="2"/>
  <c r="AK933" i="2"/>
  <c r="AN301" i="2"/>
  <c r="AJ489" i="2"/>
  <c r="BD64" i="2"/>
  <c r="AJ578" i="2"/>
  <c r="AZ49" i="2"/>
  <c r="AN948" i="2"/>
  <c r="AR830" i="2"/>
  <c r="AS551" i="2"/>
  <c r="AK250" i="2"/>
  <c r="AV315" i="2"/>
  <c r="BD45" i="2"/>
  <c r="AV611" i="2"/>
  <c r="AS144" i="2"/>
  <c r="AS59" i="2"/>
  <c r="AZ900" i="2"/>
  <c r="AK665" i="2"/>
  <c r="AV789" i="2"/>
  <c r="AJ392" i="2"/>
  <c r="BA119" i="2"/>
  <c r="AS899" i="2"/>
  <c r="AV784" i="2"/>
  <c r="AS414" i="2"/>
  <c r="AK840" i="2"/>
  <c r="AZ205" i="2"/>
  <c r="BD642" i="2"/>
  <c r="AK135" i="2"/>
  <c r="AZ716" i="2"/>
  <c r="BD502" i="2"/>
  <c r="AN736" i="2"/>
  <c r="BD338" i="2"/>
  <c r="AR436" i="2"/>
  <c r="BA841" i="2"/>
  <c r="BD554" i="2"/>
  <c r="AS595" i="2"/>
  <c r="BA268" i="2"/>
  <c r="AZ82" i="2"/>
  <c r="AZ731" i="2"/>
  <c r="AS930" i="2"/>
  <c r="AJ74" i="2"/>
  <c r="AJ551" i="2"/>
  <c r="AK596" i="2"/>
  <c r="BA694" i="2"/>
  <c r="BD574" i="2"/>
  <c r="AV1016" i="2"/>
  <c r="AK680" i="2"/>
  <c r="AS613" i="2"/>
  <c r="AJ876" i="2"/>
  <c r="AZ151" i="2"/>
  <c r="AK511" i="2"/>
  <c r="AS512" i="2"/>
  <c r="AR250" i="2"/>
  <c r="AZ443" i="2"/>
  <c r="AN410" i="2"/>
  <c r="AR719" i="2"/>
  <c r="AV909" i="2"/>
  <c r="BD144" i="2"/>
  <c r="AK345" i="2"/>
  <c r="AV816" i="2"/>
  <c r="AZ1005" i="2"/>
  <c r="AN590" i="2"/>
  <c r="AR83" i="2"/>
  <c r="BD726" i="2"/>
  <c r="AZ440" i="2"/>
  <c r="BA711" i="2"/>
  <c r="AJ853" i="2"/>
  <c r="AZ461" i="2"/>
  <c r="BA246" i="2"/>
  <c r="BA1006" i="2"/>
  <c r="AV552" i="2"/>
  <c r="AR31" i="2"/>
  <c r="AJ595" i="2"/>
  <c r="BA1018" i="2"/>
  <c r="AN182" i="2"/>
  <c r="AN308" i="2"/>
  <c r="AJ432" i="2"/>
  <c r="AV767" i="2"/>
  <c r="BD329" i="2"/>
  <c r="BA150" i="2"/>
  <c r="AR387" i="2"/>
  <c r="AK1016" i="2"/>
  <c r="BA217" i="2"/>
  <c r="AZ300" i="2"/>
  <c r="BD419" i="2"/>
  <c r="AK146" i="2"/>
  <c r="AR907" i="2"/>
  <c r="BD728" i="2"/>
  <c r="AZ106" i="2"/>
  <c r="AN385" i="2"/>
  <c r="AR467" i="2"/>
  <c r="AV170" i="2"/>
  <c r="AS659" i="2"/>
  <c r="AV542" i="2"/>
  <c r="AR1011" i="2"/>
  <c r="AK766" i="2"/>
  <c r="AS608" i="2"/>
  <c r="AV154" i="2"/>
  <c r="AN347" i="2"/>
  <c r="AJ50" i="2"/>
  <c r="AK172" i="2"/>
  <c r="BD575" i="2"/>
  <c r="BA454" i="2"/>
  <c r="BA846" i="2"/>
  <c r="BA671" i="2"/>
  <c r="BD880" i="2"/>
  <c r="AS647" i="2"/>
  <c r="AZ81" i="2"/>
  <c r="AK63" i="2"/>
  <c r="AN213" i="2"/>
  <c r="AV444" i="2"/>
  <c r="AZ741" i="2"/>
  <c r="AV635" i="2"/>
  <c r="AV599" i="2"/>
  <c r="AJ208" i="2"/>
  <c r="BD175" i="2"/>
  <c r="AV589" i="2"/>
  <c r="AN303" i="2"/>
  <c r="AR845" i="2"/>
  <c r="AV594" i="2"/>
  <c r="AS104" i="2"/>
  <c r="AZ680" i="2"/>
  <c r="AZ383" i="2"/>
  <c r="AV308" i="2"/>
  <c r="BD151" i="2"/>
  <c r="AJ684" i="2"/>
  <c r="AK426" i="2"/>
  <c r="AV547" i="2"/>
  <c r="AZ1007" i="2"/>
  <c r="BD600" i="2"/>
  <c r="AZ235" i="2"/>
  <c r="AV567" i="2"/>
  <c r="AS364" i="2"/>
  <c r="BD418" i="2"/>
  <c r="AR428" i="2"/>
  <c r="BD701" i="2"/>
  <c r="BD13" i="2"/>
  <c r="AJ266" i="2"/>
  <c r="AZ789" i="2"/>
  <c r="AS616" i="2"/>
  <c r="BA398" i="2"/>
  <c r="AS530" i="2"/>
  <c r="AZ948" i="2"/>
  <c r="AJ462" i="2"/>
  <c r="AV301" i="2"/>
  <c r="AR561" i="2"/>
  <c r="AN1015" i="2"/>
  <c r="AR507" i="2"/>
  <c r="AZ350" i="2"/>
  <c r="AJ109" i="2"/>
  <c r="AJ979" i="2"/>
  <c r="AN416" i="2"/>
  <c r="AZ629" i="2"/>
  <c r="AN679" i="2"/>
  <c r="AK540" i="2"/>
  <c r="AS132" i="2"/>
  <c r="BA364" i="2"/>
  <c r="AK382" i="2"/>
  <c r="AR286" i="2"/>
  <c r="BA902" i="2"/>
  <c r="BA403" i="2"/>
  <c r="AN844" i="2"/>
  <c r="AN515" i="2"/>
  <c r="AR615" i="2"/>
  <c r="AZ744" i="2"/>
  <c r="AZ41" i="2"/>
  <c r="AN149" i="2"/>
  <c r="AS363" i="2"/>
  <c r="AK672" i="2"/>
  <c r="AZ173" i="2"/>
  <c r="AN997" i="2"/>
  <c r="AZ1006" i="2"/>
  <c r="AS264" i="2"/>
  <c r="AK322" i="2"/>
  <c r="AV980" i="2"/>
  <c r="BA75" i="2"/>
  <c r="AN243" i="2"/>
  <c r="AV533" i="2"/>
  <c r="AR392" i="2"/>
  <c r="AJ467" i="2"/>
  <c r="BA936" i="2"/>
  <c r="AS269" i="2"/>
  <c r="AV1015" i="2"/>
  <c r="AN925" i="2"/>
  <c r="AK576" i="2"/>
  <c r="BA81" i="2"/>
  <c r="BA55" i="2"/>
  <c r="AJ307" i="2"/>
  <c r="AN43" i="2"/>
  <c r="AK270" i="2"/>
  <c r="AZ783" i="2"/>
  <c r="BA512" i="2"/>
  <c r="AR323" i="2"/>
  <c r="BA850" i="2"/>
  <c r="AS785" i="2"/>
  <c r="BD376" i="2"/>
  <c r="AJ24" i="2"/>
  <c r="AK558" i="2"/>
  <c r="BA908" i="2"/>
  <c r="AZ155" i="2"/>
  <c r="BA182" i="2"/>
  <c r="AZ314" i="2"/>
  <c r="BD361" i="2"/>
  <c r="AZ295" i="2"/>
  <c r="AK995" i="2"/>
  <c r="AR318" i="2"/>
  <c r="AK548" i="2"/>
  <c r="BA107" i="2"/>
  <c r="AV925" i="2"/>
  <c r="AV381" i="2"/>
  <c r="AJ271" i="2"/>
  <c r="AK416" i="2"/>
  <c r="AS768" i="2"/>
  <c r="BD391" i="2"/>
  <c r="AN759" i="2"/>
  <c r="AK280" i="2"/>
  <c r="BD82" i="2"/>
  <c r="BA426" i="2"/>
  <c r="AZ525" i="2"/>
  <c r="AS772" i="2"/>
  <c r="BA144" i="2"/>
  <c r="AN320" i="2"/>
  <c r="AZ382" i="2"/>
  <c r="AV848" i="2"/>
  <c r="AR1006" i="2"/>
  <c r="AJ222" i="2"/>
  <c r="AN939" i="2"/>
  <c r="AK121" i="2"/>
  <c r="AS453" i="2"/>
  <c r="BA933" i="2"/>
  <c r="AS567" i="2"/>
  <c r="AS180" i="2"/>
  <c r="BD404" i="2"/>
  <c r="AS315" i="2"/>
  <c r="AJ829" i="2"/>
  <c r="AK124" i="2"/>
  <c r="AJ39" i="2"/>
  <c r="AJ780" i="2"/>
  <c r="AS47" i="2"/>
  <c r="AZ122" i="2"/>
  <c r="AR242" i="2"/>
  <c r="AN558" i="2"/>
  <c r="AN314" i="2"/>
  <c r="AJ181" i="2"/>
  <c r="AN297" i="2"/>
  <c r="AV411" i="2"/>
  <c r="AV770" i="2"/>
  <c r="BA620" i="2"/>
  <c r="BA183" i="2"/>
  <c r="BD384" i="2"/>
  <c r="AK713" i="2"/>
  <c r="AS323" i="2"/>
  <c r="AV31" i="2"/>
  <c r="AV511" i="2"/>
  <c r="AV574" i="2"/>
  <c r="AJ617" i="2"/>
  <c r="AZ219" i="2"/>
  <c r="AS1016" i="2"/>
  <c r="AS491" i="2"/>
  <c r="AV830" i="2"/>
  <c r="AV1001" i="2"/>
  <c r="AS708" i="2"/>
  <c r="AN346" i="2"/>
  <c r="BA425" i="2"/>
  <c r="BD602" i="2"/>
  <c r="BD450" i="2"/>
  <c r="AR490" i="2"/>
  <c r="AN863" i="2"/>
  <c r="AR732" i="2"/>
  <c r="AZ313" i="2"/>
  <c r="AK357" i="2"/>
  <c r="AJ786" i="2"/>
  <c r="BA613" i="2"/>
  <c r="AJ790" i="2"/>
  <c r="AN507" i="2"/>
  <c r="BD148" i="2"/>
  <c r="AR171" i="2"/>
  <c r="AV758" i="2"/>
  <c r="AJ238" i="2"/>
  <c r="AZ879" i="2"/>
  <c r="BD699" i="2"/>
  <c r="AR29" i="2"/>
  <c r="AN954" i="2"/>
  <c r="AS459" i="2"/>
  <c r="BD433" i="2"/>
  <c r="AV397" i="2"/>
  <c r="AR390" i="2"/>
  <c r="AS537" i="2"/>
  <c r="BA68" i="2"/>
  <c r="AJ382" i="2"/>
  <c r="BA991" i="2"/>
  <c r="AS332" i="2"/>
  <c r="AN793" i="2"/>
  <c r="AR237" i="2"/>
  <c r="BD682" i="2"/>
  <c r="BA297" i="2"/>
  <c r="AV592" i="2"/>
  <c r="AR305" i="2"/>
  <c r="AV706" i="2"/>
  <c r="AJ890" i="2"/>
  <c r="AV1018" i="2"/>
  <c r="AS424" i="2"/>
  <c r="AS771" i="2"/>
  <c r="BD109" i="2"/>
  <c r="BD768" i="2"/>
  <c r="AS268" i="2"/>
  <c r="AZ154" i="2"/>
  <c r="BA486" i="2"/>
  <c r="AR372" i="2"/>
  <c r="BA993" i="2"/>
  <c r="AR1019" i="2"/>
  <c r="AZ441" i="2"/>
  <c r="AR842" i="2"/>
  <c r="AR654" i="2"/>
  <c r="AR958" i="2"/>
  <c r="AK132" i="2"/>
  <c r="AK845" i="2"/>
  <c r="AV868" i="2"/>
  <c r="AK958" i="2"/>
  <c r="AZ496" i="2"/>
  <c r="AZ414" i="2"/>
  <c r="AK824" i="2"/>
  <c r="AK573" i="2"/>
  <c r="AN295" i="2"/>
  <c r="AR337" i="2"/>
  <c r="AR857" i="2"/>
  <c r="AN747" i="2"/>
  <c r="AS858" i="2"/>
  <c r="AV645" i="2"/>
  <c r="AS181" i="2"/>
  <c r="AN111" i="2"/>
  <c r="BD511" i="2"/>
  <c r="AS947" i="2"/>
  <c r="BD524" i="2"/>
  <c r="AZ456" i="2"/>
  <c r="AK779" i="2"/>
  <c r="AR745" i="2"/>
  <c r="AN426" i="2"/>
  <c r="AJ937" i="2"/>
  <c r="BA912" i="2"/>
  <c r="BA984" i="2"/>
  <c r="AK578" i="2"/>
  <c r="AS106" i="2"/>
  <c r="AN812" i="2"/>
  <c r="AR681" i="2"/>
  <c r="BA959" i="2"/>
  <c r="AK247" i="2"/>
  <c r="AZ839" i="2"/>
  <c r="AJ559" i="2"/>
  <c r="BA43" i="2"/>
  <c r="AS176" i="2"/>
  <c r="AJ250" i="2"/>
  <c r="AV904" i="2"/>
  <c r="AS523" i="2"/>
  <c r="AZ776" i="2"/>
  <c r="AJ329" i="2"/>
  <c r="AZ619" i="2"/>
  <c r="AR483" i="2"/>
  <c r="AN557" i="2"/>
  <c r="AZ693" i="2"/>
  <c r="AK342" i="2"/>
  <c r="AK992" i="2"/>
  <c r="AS638" i="2"/>
  <c r="BD707" i="2"/>
  <c r="BA689" i="2"/>
  <c r="AS646" i="2"/>
  <c r="AZ922" i="2"/>
  <c r="AV578" i="2"/>
  <c r="AK808" i="2"/>
  <c r="AV931" i="2"/>
  <c r="BD451" i="2"/>
  <c r="AR481" i="2"/>
  <c r="BA1008" i="2"/>
  <c r="AN943" i="2"/>
  <c r="AZ160" i="2"/>
  <c r="AN477" i="2"/>
  <c r="BA125" i="2"/>
  <c r="BA38" i="2"/>
  <c r="AV11" i="2"/>
  <c r="AK791" i="2"/>
  <c r="BD504" i="2"/>
  <c r="AZ989" i="2"/>
  <c r="AR63" i="2"/>
  <c r="AJ750" i="2"/>
  <c r="AK493" i="2"/>
  <c r="AK45" i="2"/>
  <c r="AJ485" i="2"/>
  <c r="AZ294" i="2"/>
  <c r="AJ730" i="2"/>
  <c r="AZ221" i="2"/>
  <c r="AZ905" i="2"/>
  <c r="BD116" i="2"/>
  <c r="AZ337" i="2"/>
  <c r="AZ64" i="2"/>
  <c r="AN927" i="2"/>
  <c r="AZ264" i="2"/>
  <c r="AK760" i="2"/>
  <c r="AN647" i="2"/>
  <c r="AS665" i="2"/>
  <c r="AN487" i="2"/>
  <c r="BA402" i="2"/>
  <c r="AS720" i="2"/>
  <c r="AJ90" i="2"/>
  <c r="BA873" i="2"/>
  <c r="BD924" i="2"/>
  <c r="AV563" i="2"/>
  <c r="AR806" i="2"/>
  <c r="BD137" i="2"/>
  <c r="AN150" i="2"/>
  <c r="BD359" i="2"/>
  <c r="AS898" i="2"/>
  <c r="AZ695" i="2"/>
  <c r="AV730" i="2"/>
  <c r="AR544" i="2"/>
  <c r="AJ317" i="2"/>
  <c r="AR489" i="2"/>
  <c r="AK218" i="2"/>
  <c r="AZ148" i="2"/>
  <c r="AJ134" i="2"/>
  <c r="AR451" i="2"/>
  <c r="AN512" i="2"/>
  <c r="AS688" i="2"/>
  <c r="AK66" i="2"/>
  <c r="AZ87" i="2"/>
  <c r="AK44" i="2"/>
  <c r="AK546" i="2"/>
  <c r="AK162" i="2"/>
  <c r="AN494" i="2"/>
  <c r="AS227" i="2"/>
  <c r="AK917" i="2"/>
  <c r="AS552" i="2"/>
  <c r="BD782" i="2"/>
  <c r="AN418" i="2"/>
  <c r="AV60" i="2"/>
  <c r="AZ263" i="2"/>
  <c r="AK637" i="2"/>
  <c r="AJ404" i="2"/>
  <c r="AV579" i="2"/>
  <c r="BA845" i="2"/>
  <c r="AJ701" i="2"/>
  <c r="AS466" i="2"/>
  <c r="AV659" i="2"/>
  <c r="AK92" i="2"/>
  <c r="AS476" i="2"/>
  <c r="BA708" i="2"/>
  <c r="AJ177" i="2"/>
  <c r="BA802" i="2"/>
  <c r="BD210" i="2"/>
  <c r="AJ740" i="2"/>
  <c r="BA892" i="2"/>
  <c r="AN56" i="2"/>
  <c r="BA923" i="2"/>
  <c r="AZ494" i="2"/>
  <c r="BA706" i="2"/>
  <c r="AV233" i="2"/>
  <c r="BD733" i="2"/>
  <c r="AR843" i="2"/>
  <c r="BA171" i="2"/>
  <c r="AR315" i="2"/>
  <c r="BD508" i="2"/>
  <c r="AJ374" i="2"/>
  <c r="AK756" i="2"/>
  <c r="BA482" i="2"/>
  <c r="BD298" i="2"/>
  <c r="AZ569" i="2"/>
  <c r="BA521" i="2"/>
  <c r="BA468" i="2"/>
  <c r="AJ170" i="2"/>
  <c r="AZ386" i="2"/>
  <c r="BD107" i="2"/>
  <c r="BA288" i="2"/>
  <c r="AR875" i="2"/>
  <c r="AK425" i="2"/>
  <c r="AR598" i="2"/>
  <c r="AZ660" i="2"/>
  <c r="AJ66" i="2"/>
  <c r="AK1000" i="2"/>
  <c r="AK923" i="2"/>
  <c r="AJ605" i="2"/>
  <c r="BA37" i="2"/>
  <c r="AJ506" i="2"/>
  <c r="AR888" i="2"/>
  <c r="AV110" i="2"/>
  <c r="AR675" i="2"/>
  <c r="AN811" i="2"/>
  <c r="AJ247" i="2"/>
  <c r="AZ368" i="2"/>
  <c r="BD289" i="2"/>
  <c r="AK433" i="2"/>
  <c r="AK149" i="2"/>
  <c r="AR957" i="2"/>
  <c r="AK232" i="2"/>
  <c r="AJ964" i="2"/>
  <c r="AV243" i="2"/>
  <c r="BD440" i="2"/>
  <c r="AS399" i="2"/>
  <c r="BA835" i="2"/>
  <c r="AV755" i="2"/>
  <c r="BD417" i="2"/>
  <c r="BA792" i="2"/>
  <c r="AR695" i="2"/>
  <c r="BA91" i="2"/>
  <c r="BD394" i="2"/>
  <c r="BA643" i="2"/>
  <c r="AK268" i="2"/>
  <c r="AS87" i="2"/>
  <c r="AK673" i="2"/>
  <c r="AJ733" i="2"/>
  <c r="BD646" i="2"/>
  <c r="AR690" i="2"/>
  <c r="AJ414" i="2"/>
  <c r="AV744" i="2"/>
  <c r="AN169" i="2"/>
  <c r="AN436" i="2"/>
  <c r="AJ683" i="2"/>
  <c r="AJ338" i="2"/>
  <c r="AZ265" i="2"/>
  <c r="BD982" i="2"/>
  <c r="AK934" i="2"/>
  <c r="AV217" i="2"/>
  <c r="BD512" i="2"/>
  <c r="AN931" i="2"/>
  <c r="BD27" i="2"/>
  <c r="BD741" i="2"/>
  <c r="AR334" i="2"/>
  <c r="AN214" i="2"/>
  <c r="AJ693" i="2"/>
  <c r="BD67" i="2"/>
  <c r="AR233" i="2"/>
  <c r="AZ737" i="2"/>
  <c r="BD88" i="2"/>
  <c r="AS542" i="2"/>
  <c r="AR61" i="2"/>
  <c r="AJ614" i="2"/>
  <c r="AV461" i="2"/>
  <c r="BA80" i="2"/>
  <c r="AR335" i="2"/>
  <c r="AS848" i="2"/>
  <c r="AJ569" i="2"/>
  <c r="AJ251" i="2"/>
  <c r="AS994" i="2"/>
  <c r="AZ431" i="2"/>
  <c r="AV330" i="2"/>
  <c r="BD146" i="2"/>
  <c r="AJ424" i="2"/>
  <c r="BA30" i="2"/>
  <c r="AV440" i="2"/>
  <c r="AR146" i="2"/>
  <c r="AN227" i="2"/>
  <c r="AK648" i="2"/>
  <c r="AJ626" i="2"/>
  <c r="BA338" i="2"/>
  <c r="AK432" i="2"/>
  <c r="BA102" i="2"/>
  <c r="AN893" i="2"/>
  <c r="BD423" i="2"/>
  <c r="AZ20" i="2"/>
  <c r="BA56" i="2"/>
  <c r="AS451" i="2"/>
  <c r="BD681" i="2"/>
  <c r="AN499" i="2"/>
  <c r="AJ549" i="2"/>
  <c r="AN379" i="2"/>
  <c r="AV244" i="2"/>
  <c r="BD458" i="2"/>
  <c r="AV791" i="2"/>
  <c r="AK924" i="2"/>
  <c r="AV939" i="2"/>
  <c r="AR894" i="2"/>
  <c r="AK182" i="2"/>
  <c r="AK284" i="2"/>
  <c r="AZ734" i="2"/>
  <c r="AS219" i="2"/>
  <c r="AR279" i="2"/>
  <c r="AK875" i="2"/>
  <c r="AS348" i="2"/>
  <c r="AZ548" i="2"/>
  <c r="BD155" i="2"/>
  <c r="AR215" i="2"/>
  <c r="BD686" i="2"/>
  <c r="AV168" i="2"/>
  <c r="BA523" i="2"/>
  <c r="AV867" i="2"/>
  <c r="BD932" i="2"/>
  <c r="AS321" i="2"/>
  <c r="AN969" i="2"/>
  <c r="AV815" i="2"/>
  <c r="BA816" i="2"/>
  <c r="AV364" i="2"/>
  <c r="AZ630" i="2"/>
  <c r="BA655" i="2"/>
  <c r="AV162" i="2"/>
  <c r="BA769" i="2"/>
  <c r="AZ39" i="2"/>
  <c r="AK542" i="2"/>
  <c r="AR664" i="2"/>
  <c r="BD186" i="2"/>
  <c r="AJ478" i="2"/>
  <c r="AK393" i="2"/>
  <c r="BD870" i="2"/>
  <c r="AZ89" i="2"/>
  <c r="AN509" i="2"/>
  <c r="AJ225" i="2"/>
  <c r="AK624" i="2"/>
  <c r="AZ742" i="2"/>
  <c r="BA11" i="2"/>
  <c r="BD388" i="2"/>
  <c r="AS620" i="2"/>
  <c r="AK811" i="2"/>
  <c r="BA41" i="2"/>
  <c r="AK744" i="2"/>
  <c r="BA870" i="2"/>
  <c r="AK173" i="2"/>
  <c r="AS212" i="2"/>
  <c r="AR482" i="2"/>
  <c r="BD489" i="2"/>
  <c r="BA421" i="2"/>
  <c r="AZ436" i="2"/>
  <c r="AR129" i="2"/>
  <c r="AS521" i="2"/>
  <c r="AR910" i="2"/>
  <c r="AN940" i="2"/>
  <c r="AS941" i="2"/>
  <c r="AS290" i="2"/>
  <c r="AK47" i="2"/>
  <c r="AZ998" i="2"/>
  <c r="BA920" i="2"/>
  <c r="BD66" i="2"/>
  <c r="AZ428" i="2"/>
  <c r="AK789" i="2"/>
  <c r="AN133" i="2"/>
  <c r="AZ698" i="2"/>
  <c r="AN176" i="2"/>
  <c r="AN528" i="2"/>
  <c r="AV76" i="2"/>
  <c r="AZ484" i="2"/>
  <c r="AR367" i="2"/>
  <c r="AV115" i="2"/>
  <c r="AR238" i="2"/>
  <c r="AK804" i="2"/>
  <c r="AV484" i="2"/>
  <c r="AJ1014" i="2"/>
  <c r="AS783" i="2"/>
  <c r="AK435" i="2"/>
  <c r="BA290" i="2"/>
  <c r="AR532" i="2"/>
  <c r="AN62" i="2"/>
  <c r="AR527" i="2"/>
  <c r="AN990" i="2"/>
  <c r="AV320" i="2"/>
  <c r="BD220" i="2"/>
  <c r="BD406" i="2"/>
  <c r="BD480" i="2"/>
  <c r="AR501" i="2"/>
  <c r="AN877" i="2"/>
  <c r="AK580" i="2"/>
  <c r="AR12" i="2"/>
  <c r="AZ865" i="2"/>
  <c r="AZ147" i="2"/>
  <c r="AR424" i="2"/>
  <c r="AV703" i="2"/>
  <c r="AZ708" i="2"/>
  <c r="AJ377" i="2"/>
  <c r="AR74" i="2"/>
  <c r="AR14" i="2"/>
  <c r="BD529" i="2"/>
  <c r="AN824" i="2"/>
  <c r="BA265" i="2"/>
  <c r="AJ594" i="2"/>
  <c r="AK953" i="2"/>
  <c r="AR608" i="2"/>
  <c r="AV447" i="2"/>
  <c r="BD828" i="2"/>
  <c r="AV503" i="2"/>
  <c r="AZ574" i="2"/>
  <c r="AV557" i="2"/>
  <c r="BD984" i="2"/>
  <c r="AN521" i="2"/>
  <c r="AV728" i="2"/>
  <c r="BD930" i="2"/>
  <c r="AV679" i="2"/>
  <c r="BD337" i="2"/>
  <c r="AN579" i="2"/>
  <c r="AJ973" i="2"/>
  <c r="AZ469" i="2"/>
  <c r="BD965" i="2"/>
  <c r="AZ385" i="2"/>
  <c r="BD755" i="2"/>
  <c r="BD89" i="2"/>
  <c r="BD241" i="2"/>
  <c r="AV723" i="2"/>
  <c r="BA13" i="2"/>
  <c r="AS75" i="2"/>
  <c r="BA599" i="2"/>
  <c r="BD513" i="2"/>
  <c r="AV601" i="2"/>
  <c r="AZ42" i="2"/>
  <c r="BA729" i="2"/>
  <c r="BD29" i="2"/>
  <c r="AR220" i="2"/>
  <c r="AZ175" i="2"/>
  <c r="AR435" i="2"/>
  <c r="AR610" i="2"/>
  <c r="AS832" i="2"/>
  <c r="AR365" i="2"/>
  <c r="BD59" i="2"/>
  <c r="AZ992" i="2"/>
  <c r="AK422" i="2"/>
  <c r="AJ706" i="2"/>
  <c r="BA625" i="2"/>
  <c r="BA370" i="2"/>
  <c r="BA436" i="2"/>
  <c r="AV692" i="2"/>
  <c r="BA174" i="2"/>
  <c r="AZ84" i="2"/>
  <c r="AS478" i="2"/>
  <c r="AS369" i="2"/>
  <c r="AS809" i="2"/>
  <c r="AV818" i="2"/>
  <c r="AJ276" i="2"/>
  <c r="AN816" i="2"/>
  <c r="AV619" i="2"/>
  <c r="AZ183" i="2"/>
  <c r="AZ784" i="2"/>
  <c r="AN61" i="2"/>
  <c r="AN923" i="2"/>
  <c r="AV289" i="2"/>
  <c r="BA60" i="2"/>
  <c r="AV279" i="2"/>
  <c r="AN82" i="2"/>
  <c r="AN898" i="2"/>
  <c r="AJ421" i="2"/>
  <c r="AK647" i="2"/>
  <c r="AR563" i="2"/>
  <c r="AN13" i="2"/>
  <c r="BA836" i="2"/>
  <c r="BD868" i="2"/>
  <c r="BA834" i="2"/>
  <c r="BD125" i="2"/>
  <c r="AJ822" i="2"/>
  <c r="AS828" i="2"/>
  <c r="AK914" i="2"/>
  <c r="AV550" i="2"/>
  <c r="AS46" i="2"/>
  <c r="AJ342" i="2"/>
  <c r="AS572" i="2"/>
  <c r="AV504" i="2"/>
  <c r="AK495" i="2"/>
  <c r="AS468" i="2"/>
  <c r="AK900" i="2"/>
  <c r="AS189" i="2"/>
  <c r="BA600" i="2"/>
  <c r="AJ527" i="2"/>
  <c r="AZ747" i="2"/>
  <c r="AZ405" i="2"/>
  <c r="BA869" i="2"/>
  <c r="AS500" i="2"/>
  <c r="AZ109" i="2"/>
  <c r="AS271" i="2"/>
  <c r="AR786" i="2"/>
  <c r="AN435" i="2"/>
  <c r="AV207" i="2"/>
  <c r="AV541" i="2"/>
  <c r="AN376" i="2"/>
  <c r="BA831" i="2"/>
  <c r="AR306" i="2"/>
  <c r="AS791" i="2"/>
  <c r="AJ942" i="2"/>
  <c r="AJ239" i="2"/>
  <c r="BD476" i="2"/>
  <c r="AR661" i="2"/>
  <c r="AK530" i="2"/>
  <c r="AZ346" i="2"/>
  <c r="AK294" i="2"/>
  <c r="AR966" i="2"/>
  <c r="AZ771" i="2"/>
  <c r="AS570" i="2"/>
  <c r="AZ770" i="2"/>
  <c r="AR735" i="2"/>
  <c r="AS926" i="2"/>
  <c r="BA62" i="2"/>
  <c r="AS671" i="2"/>
  <c r="AJ211" i="2"/>
  <c r="AK484" i="2"/>
  <c r="AZ653" i="2"/>
  <c r="AR787" i="2"/>
  <c r="AN468" i="2"/>
  <c r="AJ802" i="2"/>
  <c r="AN832" i="2"/>
  <c r="AK244" i="2"/>
  <c r="BD308" i="2"/>
  <c r="AK913" i="2"/>
  <c r="BA692" i="2"/>
  <c r="AK367" i="2"/>
  <c r="AR350" i="2"/>
  <c r="AR854" i="2"/>
  <c r="BD751" i="2"/>
  <c r="BA737" i="2"/>
  <c r="AZ473" i="2"/>
  <c r="AZ25" i="2"/>
  <c r="BD694" i="2"/>
  <c r="BA853" i="2"/>
  <c r="AS207" i="2"/>
  <c r="AN604" i="2"/>
  <c r="AS84" i="2"/>
  <c r="BA508" i="2"/>
  <c r="AJ369" i="2"/>
  <c r="AN707" i="2"/>
  <c r="AK658" i="2"/>
  <c r="AK626" i="2"/>
  <c r="BD377" i="2"/>
  <c r="BD831" i="2"/>
  <c r="AS306" i="2"/>
  <c r="AV658" i="2"/>
  <c r="AJ745" i="2"/>
  <c r="AR1018" i="2"/>
  <c r="BA535" i="2"/>
  <c r="AS726" i="2"/>
  <c r="AZ537" i="2"/>
  <c r="AJ231" i="2"/>
  <c r="AK117" i="2"/>
  <c r="AJ470" i="2"/>
  <c r="AK971" i="2"/>
  <c r="AZ547" i="2"/>
  <c r="AN619" i="2"/>
  <c r="AN403" i="2"/>
  <c r="AS458" i="2"/>
  <c r="AZ896" i="2"/>
  <c r="BD300" i="2"/>
  <c r="AK755" i="2"/>
  <c r="AS890" i="2"/>
  <c r="AZ1008" i="2"/>
  <c r="AR80" i="2"/>
  <c r="BD614" i="2"/>
  <c r="AV106" i="2"/>
  <c r="BA147" i="2"/>
  <c r="AV386" i="2"/>
  <c r="BD505" i="2"/>
  <c r="AS721" i="2"/>
  <c r="BD111" i="2"/>
  <c r="AK522" i="2"/>
  <c r="BA867" i="2"/>
  <c r="AZ980" i="2"/>
  <c r="AZ513" i="2"/>
  <c r="AR536" i="2"/>
  <c r="AR391" i="2"/>
  <c r="AJ118" i="2"/>
  <c r="AV532" i="2"/>
  <c r="AK423" i="2"/>
  <c r="AZ939" i="2"/>
  <c r="AJ110" i="2"/>
  <c r="AR798" i="2"/>
  <c r="AR444" i="2"/>
  <c r="AZ426" i="2"/>
  <c r="AS951" i="2"/>
  <c r="AV424" i="2"/>
  <c r="AJ545" i="2"/>
  <c r="AR209" i="2"/>
  <c r="AJ619" i="2"/>
  <c r="AS12" i="2"/>
  <c r="BA951" i="2"/>
  <c r="AJ537" i="2"/>
  <c r="AJ119" i="2"/>
  <c r="AJ51" i="2"/>
  <c r="BA542" i="2"/>
  <c r="BD514" i="2"/>
  <c r="BD540" i="2"/>
  <c r="BD895" i="2"/>
  <c r="BD94" i="2"/>
  <c r="AK297" i="2"/>
  <c r="AS464" i="2"/>
  <c r="BA504" i="2"/>
  <c r="AV748" i="2"/>
  <c r="BA767" i="2"/>
  <c r="AZ972" i="2"/>
  <c r="AJ768" i="2"/>
  <c r="AV538" i="2"/>
  <c r="AS912" i="2"/>
  <c r="BA673" i="2"/>
  <c r="AZ488" i="2"/>
  <c r="AJ373" i="2"/>
  <c r="AJ541" i="2"/>
  <c r="AK231" i="2"/>
  <c r="AZ105" i="2"/>
  <c r="BA666" i="2"/>
  <c r="AJ381" i="2"/>
  <c r="AJ105" i="2"/>
  <c r="AN125" i="2"/>
  <c r="AN878" i="2"/>
  <c r="BA226" i="2"/>
  <c r="AK18" i="2"/>
  <c r="AZ172" i="2"/>
  <c r="AR636" i="2"/>
  <c r="AK552" i="2"/>
  <c r="AR520" i="2"/>
  <c r="BA950" i="2"/>
  <c r="AZ344" i="2"/>
  <c r="AK714" i="2"/>
  <c r="AS95" i="2"/>
  <c r="AS780" i="2"/>
  <c r="AN398" i="2"/>
  <c r="AJ516" i="2"/>
  <c r="AZ126" i="2"/>
  <c r="AS121" i="2"/>
  <c r="AV235" i="2"/>
  <c r="BA658" i="2"/>
  <c r="AK602" i="2"/>
  <c r="BD222" i="2"/>
  <c r="AK457" i="2"/>
  <c r="AK566" i="2"/>
  <c r="AN681" i="2"/>
  <c r="BD966" i="2"/>
  <c r="AZ805" i="2"/>
  <c r="AJ335" i="2"/>
  <c r="AK991" i="2"/>
  <c r="BD706" i="2"/>
  <c r="AJ884" i="2"/>
  <c r="AN470" i="2"/>
  <c r="AK309" i="2"/>
  <c r="AV772" i="2"/>
  <c r="AN481" i="2"/>
  <c r="AK287" i="2"/>
  <c r="BA32" i="2"/>
  <c r="BA994" i="2"/>
  <c r="BA85" i="2"/>
  <c r="AS299" i="2"/>
  <c r="AS588" i="2"/>
  <c r="BA731" i="2"/>
  <c r="AJ572" i="2"/>
  <c r="AR235" i="2"/>
  <c r="AV613" i="2"/>
  <c r="AV865" i="2"/>
  <c r="AK618" i="2"/>
  <c r="AV121" i="2"/>
  <c r="AV917" i="2"/>
  <c r="AS398" i="2"/>
  <c r="AN658" i="2"/>
  <c r="BD612" i="2"/>
  <c r="BD732" i="2"/>
  <c r="BD187" i="2"/>
  <c r="AV340" i="2"/>
  <c r="BD497" i="2"/>
  <c r="AS94" i="2"/>
  <c r="AZ104" i="2"/>
  <c r="BD848" i="2"/>
  <c r="AR475" i="2"/>
  <c r="AV426" i="2"/>
  <c r="AJ18" i="2"/>
  <c r="AK372" i="2"/>
  <c r="BD811" i="2"/>
  <c r="AN653" i="2"/>
  <c r="AR478" i="2"/>
  <c r="AN350" i="2"/>
  <c r="BA24" i="2"/>
  <c r="AV454" i="2"/>
  <c r="AN368" i="2"/>
  <c r="AJ788" i="2"/>
  <c r="AV935" i="2"/>
  <c r="AV824" i="2"/>
  <c r="AK344" i="2"/>
  <c r="AK939" i="2"/>
  <c r="AJ443" i="2"/>
  <c r="AR789" i="2"/>
  <c r="AR295" i="2"/>
  <c r="BD722" i="2"/>
  <c r="AN717" i="2"/>
  <c r="AV627" i="2"/>
  <c r="AN565" i="2"/>
  <c r="AZ996" i="2"/>
  <c r="AJ127" i="2"/>
  <c r="AJ365" i="2"/>
  <c r="BD483" i="2"/>
  <c r="AJ120" i="2"/>
  <c r="AK209" i="2"/>
  <c r="AK415" i="2"/>
  <c r="AJ220" i="2"/>
  <c r="AZ376" i="2"/>
  <c r="AJ793" i="2"/>
  <c r="AN1019" i="2"/>
  <c r="AV515" i="2"/>
  <c r="BA577" i="2"/>
  <c r="BA740" i="2"/>
  <c r="AK964" i="2"/>
  <c r="AS482" i="2"/>
  <c r="AJ150" i="2"/>
  <c r="BD181" i="2"/>
  <c r="AJ659" i="2"/>
  <c r="AZ812" i="2"/>
  <c r="AZ100" i="2"/>
  <c r="AR748" i="2"/>
  <c r="AS732" i="2"/>
  <c r="AK496" i="2"/>
  <c r="AS630" i="2"/>
  <c r="AJ148" i="2"/>
  <c r="AV215" i="2"/>
  <c r="AK128" i="2"/>
  <c r="AN772" i="2"/>
  <c r="AR296" i="2"/>
  <c r="AS934" i="2"/>
  <c r="BD278" i="2"/>
  <c r="AS544" i="2"/>
  <c r="AV436" i="2"/>
  <c r="AZ631" i="2"/>
  <c r="AK707" i="2"/>
  <c r="AS557" i="2"/>
  <c r="AN563" i="2"/>
  <c r="AZ813" i="2"/>
  <c r="AV366" i="2"/>
  <c r="AN90" i="2"/>
  <c r="AK48" i="2"/>
  <c r="AS870" i="2"/>
  <c r="AN787" i="2"/>
  <c r="AS412" i="2"/>
  <c r="AR463" i="2"/>
  <c r="AS584" i="2"/>
  <c r="AR614" i="2"/>
  <c r="AN637" i="2"/>
  <c r="BA961" i="2"/>
  <c r="BD653" i="2"/>
  <c r="AR30" i="2"/>
  <c r="AJ630" i="2"/>
  <c r="AV103" i="2"/>
  <c r="BA998" i="2"/>
  <c r="AZ146" i="2"/>
  <c r="AR109" i="2"/>
  <c r="AS301" i="2"/>
  <c r="AZ854" i="2"/>
  <c r="AN802" i="2"/>
  <c r="AR280" i="2"/>
  <c r="AN188" i="2"/>
  <c r="AZ575" i="2"/>
  <c r="AJ851" i="2"/>
  <c r="AS115" i="2"/>
  <c r="BA921" i="2"/>
  <c r="AZ481" i="2"/>
  <c r="AS822" i="2"/>
  <c r="AS381" i="2"/>
  <c r="AV133" i="2"/>
  <c r="AV89" i="2"/>
  <c r="BD42" i="2"/>
  <c r="AS177" i="2"/>
  <c r="AR722" i="2"/>
  <c r="AZ516" i="2"/>
  <c r="BD799" i="2"/>
  <c r="AK125" i="2"/>
  <c r="AS995" i="2"/>
  <c r="AR744" i="2"/>
  <c r="BA453" i="2"/>
  <c r="AN14" i="2"/>
  <c r="AZ536" i="2"/>
  <c r="AZ815" i="2"/>
  <c r="AZ543" i="2"/>
  <c r="BD769" i="2"/>
  <c r="AS673" i="2"/>
  <c r="AK443" i="2"/>
  <c r="BA61" i="2"/>
  <c r="AJ746" i="2"/>
  <c r="AZ475" i="2"/>
  <c r="AK613" i="2"/>
  <c r="AS558" i="2"/>
  <c r="BD647" i="2"/>
  <c r="AV81" i="2"/>
  <c r="AK896" i="2"/>
  <c r="AJ658" i="2"/>
  <c r="BD38" i="2"/>
  <c r="AS110" i="2"/>
  <c r="AK780" i="2"/>
  <c r="AR727" i="2"/>
  <c r="AZ873" i="2"/>
  <c r="AJ288" i="2"/>
  <c r="BD370" i="2"/>
  <c r="BD935" i="2"/>
  <c r="AN987" i="2"/>
  <c r="AK547" i="2"/>
  <c r="AN89" i="2"/>
  <c r="AK460" i="2"/>
  <c r="AZ270" i="2"/>
  <c r="BD898" i="2"/>
  <c r="BA507" i="2"/>
  <c r="AS38" i="2"/>
  <c r="AS667" i="2"/>
  <c r="AJ290" i="2"/>
  <c r="AR718" i="2"/>
  <c r="BA391" i="2"/>
  <c r="AZ37" i="2"/>
  <c r="AZ94" i="2"/>
  <c r="BD579" i="2"/>
  <c r="BA101" i="2"/>
  <c r="AN611" i="2"/>
  <c r="AN514" i="2"/>
  <c r="AN23" i="2"/>
  <c r="AZ911" i="2"/>
  <c r="AZ514" i="2"/>
  <c r="AV582" i="2"/>
  <c r="AS350" i="2"/>
  <c r="AJ645" i="2"/>
  <c r="AV178" i="2"/>
  <c r="BD980" i="2"/>
  <c r="BD216" i="2"/>
  <c r="AN78" i="2"/>
  <c r="AJ705" i="2"/>
  <c r="BD372" i="2"/>
  <c r="BD535" i="2"/>
  <c r="AS267" i="2"/>
  <c r="AZ807" i="2"/>
  <c r="AK686" i="2"/>
  <c r="BA263" i="2"/>
  <c r="AN265" i="2"/>
  <c r="AR302" i="2"/>
  <c r="AJ523" i="2"/>
  <c r="AS213" i="2"/>
  <c r="BA427" i="2"/>
  <c r="BD12" i="2"/>
  <c r="AV507" i="2"/>
  <c r="AJ773" i="2"/>
  <c r="AZ517" i="2"/>
  <c r="AR579" i="2"/>
  <c r="AV39" i="2"/>
  <c r="BD576" i="2"/>
  <c r="AS437" i="2"/>
  <c r="AZ118" i="2"/>
  <c r="AV680" i="2"/>
  <c r="BD105" i="2"/>
  <c r="AR79" i="2"/>
  <c r="AJ932" i="2"/>
  <c r="BD461" i="2"/>
  <c r="BA187" i="2"/>
  <c r="AV91" i="2"/>
  <c r="BA360" i="2"/>
  <c r="AZ498" i="2"/>
  <c r="AN502" i="2"/>
  <c r="BA680" i="2"/>
  <c r="AS644" i="2"/>
  <c r="AR589" i="2"/>
  <c r="AK300" i="2"/>
  <c r="BA676" i="2"/>
  <c r="AJ815" i="2"/>
  <c r="AV774" i="2"/>
  <c r="AN392" i="2"/>
  <c r="AZ707" i="2"/>
  <c r="AZ348" i="2"/>
  <c r="AN561" i="2"/>
  <c r="AR17" i="2"/>
  <c r="BD91" i="2"/>
  <c r="AJ772" i="2"/>
  <c r="AJ218" i="2"/>
  <c r="BA859" i="2"/>
  <c r="AS681" i="2"/>
  <c r="BD163" i="2"/>
  <c r="AS462" i="2"/>
  <c r="AK838" i="2"/>
  <c r="AN122" i="2"/>
  <c r="BD335" i="2"/>
  <c r="BD983" i="2"/>
  <c r="AN705" i="2"/>
  <c r="BD380" i="2"/>
  <c r="BA430" i="2"/>
  <c r="BA635" i="2"/>
  <c r="AS401" i="2"/>
  <c r="AK723" i="2"/>
  <c r="BD954" i="2"/>
  <c r="BA753" i="2"/>
  <c r="BA941" i="2"/>
  <c r="AV63" i="2"/>
  <c r="AV48" i="2"/>
  <c r="AS683" i="2"/>
  <c r="AS678" i="2"/>
  <c r="AZ874" i="2"/>
  <c r="AV655" i="2"/>
  <c r="AV595" i="2"/>
  <c r="AZ634" i="2"/>
  <c r="AS50" i="2"/>
  <c r="AK151" i="2"/>
  <c r="AK246" i="2"/>
  <c r="AJ356" i="2"/>
  <c r="AV391" i="2"/>
  <c r="AV370" i="2"/>
  <c r="BA645" i="2"/>
  <c r="AN900" i="2"/>
  <c r="AK91" i="2"/>
  <c r="AS672" i="2"/>
  <c r="AV853" i="2"/>
  <c r="AV476" i="2"/>
  <c r="AV972" i="2"/>
  <c r="BD949" i="2"/>
  <c r="AZ790" i="2"/>
  <c r="BD526" i="2"/>
  <c r="AR758" i="2"/>
  <c r="AK716" i="2"/>
  <c r="AS600" i="2"/>
  <c r="BD925" i="2"/>
  <c r="BA546" i="2"/>
  <c r="AR185" i="2"/>
  <c r="AJ710" i="2"/>
  <c r="AN358" i="2"/>
  <c r="BD416" i="2"/>
  <c r="AN911" i="2"/>
  <c r="AN422" i="2"/>
  <c r="AN131" i="2"/>
  <c r="AS64" i="2"/>
  <c r="AR524" i="2"/>
  <c r="AS21" i="2"/>
  <c r="AJ408" i="2"/>
  <c r="AJ419" i="2"/>
  <c r="AJ474" i="2"/>
  <c r="AN600" i="2"/>
  <c r="AN841" i="2"/>
  <c r="AJ405" i="2"/>
  <c r="AR821" i="2"/>
  <c r="AN401" i="2"/>
  <c r="BD679" i="2"/>
  <c r="AV358" i="2"/>
  <c r="AS302" i="2"/>
  <c r="AK463" i="2"/>
  <c r="AS687" i="2"/>
  <c r="BA616" i="2"/>
  <c r="AJ651" i="2"/>
  <c r="BD689" i="2"/>
  <c r="AS623" i="2"/>
  <c r="AS963" i="2"/>
  <c r="BD678" i="2"/>
  <c r="AJ984" i="2"/>
  <c r="AN919" i="2"/>
  <c r="AV643" i="2"/>
  <c r="AR414" i="2"/>
  <c r="AZ692" i="2"/>
  <c r="BA907" i="2"/>
  <c r="AN493" i="2"/>
  <c r="AK942" i="2"/>
  <c r="BA369" i="2"/>
  <c r="BA416" i="2"/>
  <c r="BD457" i="2"/>
  <c r="AS242" i="2"/>
  <c r="AZ993" i="2"/>
  <c r="BA87" i="2"/>
  <c r="BA582" i="2"/>
  <c r="BA849" i="2"/>
  <c r="AS516" i="2"/>
  <c r="AJ425" i="2"/>
  <c r="AK183" i="2"/>
  <c r="AZ938" i="2"/>
  <c r="AV384" i="2"/>
  <c r="AK369" i="2"/>
  <c r="BA588" i="2"/>
  <c r="AS164" i="2"/>
  <c r="BD403" i="2"/>
  <c r="AN251" i="2"/>
  <c r="AZ955" i="2"/>
  <c r="AV632" i="2"/>
  <c r="BA88" i="2"/>
  <c r="AS62" i="2"/>
  <c r="AV159" i="2"/>
  <c r="AN330" i="2"/>
  <c r="AN715" i="2"/>
  <c r="AN130" i="2"/>
  <c r="BA337" i="2"/>
  <c r="AN103" i="2"/>
  <c r="AV644" i="2"/>
  <c r="AZ387" i="2"/>
  <c r="AV510" i="2"/>
  <c r="AK700" i="2"/>
  <c r="BA568" i="2"/>
  <c r="AJ696" i="2"/>
  <c r="AN31" i="2"/>
  <c r="AS614" i="2"/>
  <c r="AN279" i="2"/>
  <c r="AZ686" i="2"/>
  <c r="AS436" i="2"/>
  <c r="AZ357" i="2"/>
  <c r="AJ1011" i="2"/>
  <c r="AK594" i="2"/>
  <c r="AZ577" i="2"/>
  <c r="AV45" i="2"/>
  <c r="AS284" i="2"/>
  <c r="AV206" i="2"/>
  <c r="BA571" i="2"/>
  <c r="AJ698" i="2"/>
  <c r="AZ457" i="2"/>
  <c r="AJ592" i="2"/>
  <c r="AK733" i="2"/>
  <c r="AS628" i="2"/>
  <c r="AK895" i="2"/>
  <c r="AR677" i="2"/>
  <c r="AZ153" i="2"/>
  <c r="AR686" i="2"/>
  <c r="AJ618" i="2"/>
  <c r="AK234" i="2"/>
  <c r="AS289" i="2"/>
  <c r="AJ23" i="2"/>
  <c r="BA163" i="2"/>
  <c r="AZ435" i="2"/>
  <c r="BA336" i="2"/>
  <c r="AZ506" i="2"/>
  <c r="AJ600" i="2"/>
  <c r="AJ17" i="2"/>
  <c r="AJ464" i="2"/>
  <c r="AR221" i="2"/>
  <c r="AK181" i="2"/>
  <c r="AN185" i="2"/>
  <c r="AZ340" i="2"/>
  <c r="AJ731" i="2"/>
  <c r="AV126" i="2"/>
  <c r="AJ708" i="2"/>
  <c r="AV684" i="2"/>
  <c r="BD136" i="2"/>
  <c r="AV874" i="2"/>
  <c r="AZ272" i="2"/>
  <c r="AN549" i="2"/>
  <c r="BA579" i="2"/>
  <c r="AJ678" i="2"/>
  <c r="AZ538" i="2"/>
  <c r="BA329" i="2"/>
  <c r="AK411" i="2"/>
  <c r="AN135" i="2"/>
  <c r="BD93" i="2"/>
  <c r="BA244" i="2"/>
  <c r="AZ798" i="2"/>
  <c r="AJ245" i="2"/>
  <c r="AV421" i="2"/>
  <c r="AK555" i="2"/>
  <c r="AS380" i="2"/>
  <c r="AK468" i="2"/>
  <c r="AK129" i="2"/>
  <c r="BA233" i="2"/>
  <c r="BD963" i="2"/>
  <c r="AJ961" i="2"/>
  <c r="BD517" i="2"/>
  <c r="AS900" i="2"/>
  <c r="AJ444" i="2"/>
  <c r="AK679" i="2"/>
  <c r="AJ164" i="2"/>
  <c r="AS273" i="2"/>
  <c r="AR904" i="2"/>
  <c r="BA383" i="2"/>
  <c r="AR455" i="2"/>
  <c r="AZ460" i="2"/>
  <c r="AN444" i="2"/>
  <c r="AJ372" i="2"/>
  <c r="AK406" i="2"/>
  <c r="AK105" i="2"/>
  <c r="AZ492" i="2"/>
  <c r="BD399" i="2"/>
  <c r="AJ652" i="2"/>
  <c r="AR950" i="2"/>
  <c r="AS799" i="2"/>
  <c r="AJ575" i="2"/>
  <c r="AZ550" i="2"/>
  <c r="AZ556" i="2"/>
  <c r="AR102" i="2"/>
  <c r="AR776" i="2"/>
  <c r="AR39" i="2"/>
  <c r="AK676" i="2"/>
  <c r="AJ687" i="2"/>
  <c r="AJ396" i="2"/>
  <c r="AZ189" i="2"/>
  <c r="AJ81" i="2"/>
  <c r="BA471" i="2"/>
  <c r="AV766" i="2"/>
  <c r="AK788" i="2"/>
  <c r="AV586" i="2"/>
  <c r="BA1000" i="2"/>
  <c r="BD836" i="2"/>
  <c r="AN39" i="2"/>
  <c r="BD449" i="2"/>
  <c r="AS510" i="2"/>
  <c r="AR838" i="2"/>
  <c r="AZ29" i="2"/>
  <c r="AN567" i="2"/>
  <c r="AN440" i="2"/>
  <c r="AR374" i="2"/>
  <c r="BD680" i="2"/>
  <c r="AZ162" i="2"/>
  <c r="AJ583" i="2"/>
  <c r="AS498" i="2"/>
  <c r="AS463" i="2"/>
  <c r="AK974" i="2"/>
  <c r="AJ597" i="2"/>
  <c r="AV375" i="2"/>
  <c r="AZ831" i="2"/>
  <c r="AN860" i="2"/>
  <c r="BD331" i="2"/>
  <c r="AZ520" i="2"/>
  <c r="AK814" i="2"/>
  <c r="AS418" i="2"/>
  <c r="AJ468" i="2"/>
  <c r="BA773" i="2"/>
  <c r="AZ657" i="2"/>
  <c r="AZ565" i="2"/>
  <c r="AV769" i="2"/>
  <c r="AZ560" i="2"/>
  <c r="BD346" i="2"/>
  <c r="BA754" i="2"/>
  <c r="AS563" i="2"/>
  <c r="AK911" i="2"/>
  <c r="AZ249" i="2"/>
  <c r="AV749" i="2"/>
  <c r="AS82" i="2"/>
  <c r="AJ524" i="2"/>
  <c r="BD306" i="2"/>
  <c r="AV869" i="2"/>
  <c r="BA693" i="2"/>
  <c r="AS423" i="2"/>
  <c r="AR628" i="2"/>
  <c r="BA205" i="2"/>
  <c r="AV205" i="2"/>
  <c r="AN427" i="2"/>
  <c r="AK515" i="2"/>
  <c r="BD702" i="2"/>
  <c r="AJ402" i="2"/>
  <c r="AS894" i="2"/>
  <c r="AK869" i="2"/>
  <c r="AJ543" i="2"/>
  <c r="AS562" i="2"/>
  <c r="BA264" i="2"/>
  <c r="AN302" i="2"/>
  <c r="AN585" i="2"/>
  <c r="AZ334" i="2"/>
  <c r="AR217" i="2"/>
  <c r="BD852" i="2"/>
  <c r="AR670" i="2"/>
  <c r="AK131" i="2"/>
  <c r="AZ622" i="2"/>
  <c r="AZ678" i="2"/>
  <c r="AN307" i="2"/>
  <c r="AV879" i="2"/>
  <c r="AV682" i="2"/>
  <c r="AJ897" i="2"/>
  <c r="AR117" i="2"/>
  <c r="AR206" i="2"/>
  <c r="AJ800" i="2"/>
  <c r="BD368" i="2"/>
  <c r="AV576" i="2"/>
  <c r="AS366" i="2"/>
  <c r="AZ125" i="2"/>
  <c r="AR465" i="2"/>
  <c r="AZ442" i="2"/>
  <c r="AR556" i="2"/>
  <c r="AJ771" i="2"/>
  <c r="AS411" i="2"/>
  <c r="AV417" i="2"/>
  <c r="AJ481" i="2"/>
  <c r="BD781" i="2"/>
  <c r="AK387" i="2"/>
  <c r="AN101" i="2"/>
  <c r="AJ563" i="2"/>
  <c r="AN610" i="2"/>
  <c r="AR418" i="2"/>
  <c r="AZ450" i="2"/>
  <c r="AN128" i="2"/>
  <c r="AS163" i="2"/>
  <c r="AS905" i="2"/>
  <c r="AZ667" i="2"/>
  <c r="BD68" i="2"/>
  <c r="AK467" i="2"/>
  <c r="BA935" i="2"/>
  <c r="AN709" i="2"/>
  <c r="AZ603" i="2"/>
  <c r="AR766" i="2"/>
  <c r="AR545" i="2"/>
  <c r="AS280" i="2"/>
  <c r="AZ722" i="2"/>
  <c r="AR846" i="2"/>
  <c r="AJ887" i="2"/>
  <c r="AV144" i="2"/>
  <c r="AZ389" i="2"/>
  <c r="AJ136" i="2"/>
  <c r="AK601" i="2"/>
  <c r="BD556" i="2"/>
  <c r="AJ27" i="2"/>
  <c r="AS972" i="2"/>
  <c r="BD1016" i="2"/>
  <c r="AV496" i="2"/>
  <c r="BD245" i="2"/>
  <c r="AS143" i="2"/>
  <c r="AR448" i="2"/>
  <c r="AJ861" i="2"/>
  <c r="BA307" i="2"/>
  <c r="AZ93" i="2"/>
  <c r="AN357" i="2"/>
  <c r="BD928" i="2"/>
  <c r="AN37" i="2"/>
  <c r="AS419" i="2"/>
  <c r="BD47" i="2"/>
  <c r="AJ341" i="2"/>
  <c r="AR330" i="2"/>
  <c r="AZ137" i="2"/>
  <c r="BD54" i="2"/>
  <c r="BA287" i="2"/>
  <c r="AN815" i="2"/>
  <c r="AR612" i="2"/>
  <c r="AS214" i="2"/>
  <c r="AZ597" i="2"/>
  <c r="AV363" i="2"/>
  <c r="BA943" i="2"/>
  <c r="AN511" i="2"/>
  <c r="AV209" i="2"/>
  <c r="AN739" i="2"/>
  <c r="AV350" i="2"/>
  <c r="AN491" i="2"/>
  <c r="AK154" i="2"/>
  <c r="AZ951" i="2"/>
  <c r="AJ179" i="2"/>
  <c r="AJ860" i="2"/>
  <c r="AN497" i="2"/>
  <c r="AK892" i="2"/>
  <c r="AJ591" i="2"/>
  <c r="AJ905" i="2"/>
  <c r="AJ756" i="2"/>
  <c r="AV216" i="2"/>
  <c r="AK817" i="2"/>
  <c r="BA985" i="2"/>
  <c r="AK980" i="2"/>
  <c r="AR340" i="2"/>
  <c r="BD760" i="2"/>
  <c r="AV166" i="2"/>
  <c r="AV116" i="2"/>
  <c r="BA534" i="2"/>
  <c r="AR198" i="2"/>
  <c r="AK40" i="2"/>
  <c r="BA126" i="2"/>
  <c r="AR262" i="2"/>
  <c r="BD956" i="2"/>
  <c r="AR963" i="2"/>
  <c r="BA136" i="2"/>
  <c r="AV164" i="2"/>
  <c r="AR860" i="2"/>
  <c r="AV501" i="2"/>
  <c r="AV214" i="2"/>
  <c r="AV508" i="2"/>
  <c r="BD784" i="2"/>
  <c r="AJ455" i="2"/>
  <c r="AJ958" i="2"/>
  <c r="AV814" i="2"/>
  <c r="AR182" i="2"/>
  <c r="AZ278" i="2"/>
  <c r="AJ469" i="2"/>
  <c r="AR149" i="2"/>
  <c r="BD533" i="2"/>
  <c r="AJ162" i="2"/>
  <c r="AJ47" i="2"/>
  <c r="BD990" i="2"/>
  <c r="AN287" i="2"/>
  <c r="AR673" i="2"/>
  <c r="AN485" i="2"/>
  <c r="AZ898" i="2"/>
  <c r="BA305" i="2"/>
  <c r="AV859" i="2"/>
  <c r="AS361" i="2"/>
  <c r="AJ360" i="2"/>
  <c r="AR533" i="2"/>
  <c r="AN807" i="2"/>
  <c r="AJ879" i="2"/>
  <c r="AS122" i="2"/>
  <c r="BA429" i="2"/>
  <c r="AN370" i="2"/>
  <c r="AK525" i="2"/>
  <c r="AR47" i="2"/>
  <c r="BD1019" i="2"/>
  <c r="AS520" i="2"/>
  <c r="BD691" i="2"/>
  <c r="BD383" i="2"/>
  <c r="AS211" i="2"/>
  <c r="BD532" i="2"/>
  <c r="AK781" i="2"/>
  <c r="AZ176" i="2"/>
  <c r="AV569" i="2"/>
  <c r="AZ710" i="2"/>
  <c r="BA274" i="2"/>
  <c r="BA115" i="2"/>
  <c r="AK150" i="2"/>
  <c r="AZ880" i="2"/>
  <c r="BC880" i="2" l="1"/>
  <c r="BF880" i="2"/>
  <c r="BE880" i="2"/>
  <c r="BB880" i="2"/>
  <c r="AK1089" i="2"/>
  <c r="BA1081" i="2"/>
  <c r="BE710" i="2"/>
  <c r="BF710" i="2"/>
  <c r="BB710" i="2"/>
  <c r="BC710" i="2"/>
  <c r="BB176" i="2"/>
  <c r="BE176" i="2"/>
  <c r="BC176" i="2"/>
  <c r="BF176" i="2"/>
  <c r="AS197" i="2"/>
  <c r="AW47" i="2"/>
  <c r="AX47" i="2"/>
  <c r="AT47" i="2"/>
  <c r="AU47" i="2"/>
  <c r="AP879" i="2"/>
  <c r="AL879" i="2"/>
  <c r="AM879" i="2"/>
  <c r="AO879" i="2"/>
  <c r="AW533" i="2"/>
  <c r="AX533" i="2"/>
  <c r="AU533" i="2"/>
  <c r="AT533" i="2"/>
  <c r="AM360" i="2"/>
  <c r="AP360" i="2"/>
  <c r="AL360" i="2"/>
  <c r="AO360" i="2"/>
  <c r="BF898" i="2"/>
  <c r="BC898" i="2"/>
  <c r="BE898" i="2"/>
  <c r="BB898" i="2"/>
  <c r="AT673" i="2"/>
  <c r="AX673" i="2"/>
  <c r="AW673" i="2"/>
  <c r="AU673" i="2"/>
  <c r="AP47" i="2"/>
  <c r="AM47" i="2"/>
  <c r="AL47" i="2"/>
  <c r="AO47" i="2"/>
  <c r="AL162" i="2"/>
  <c r="AM162" i="2"/>
  <c r="AP162" i="2"/>
  <c r="AO162" i="2"/>
  <c r="AT149" i="2"/>
  <c r="AW149" i="2"/>
  <c r="AR1088" i="2"/>
  <c r="AX149" i="2"/>
  <c r="AU149" i="2"/>
  <c r="AL469" i="2"/>
  <c r="AO469" i="2"/>
  <c r="AP469" i="2"/>
  <c r="AM469" i="2"/>
  <c r="BC278" i="2"/>
  <c r="BE278" i="2"/>
  <c r="BB278" i="2"/>
  <c r="BF278" i="2"/>
  <c r="AX182" i="2"/>
  <c r="AU182" i="2"/>
  <c r="AT182" i="2"/>
  <c r="AW182" i="2"/>
  <c r="AP958" i="2"/>
  <c r="AL958" i="2"/>
  <c r="AO958" i="2"/>
  <c r="AM958" i="2"/>
  <c r="AO455" i="2"/>
  <c r="AM455" i="2"/>
  <c r="AP455" i="2"/>
  <c r="AL455" i="2"/>
  <c r="AV200" i="2"/>
  <c r="AW860" i="2"/>
  <c r="AX860" i="2"/>
  <c r="AT860" i="2"/>
  <c r="AU860" i="2"/>
  <c r="AX963" i="2"/>
  <c r="AT963" i="2"/>
  <c r="AU963" i="2"/>
  <c r="AW963" i="2"/>
  <c r="AU262" i="2"/>
  <c r="AR253" i="2"/>
  <c r="AT262" i="2"/>
  <c r="AT198" i="2"/>
  <c r="AW198" i="2"/>
  <c r="AT340" i="2"/>
  <c r="AW340" i="2"/>
  <c r="AX340" i="2"/>
  <c r="AU340" i="2"/>
  <c r="AV202" i="2"/>
  <c r="AP756" i="2"/>
  <c r="AM756" i="2"/>
  <c r="AO756" i="2"/>
  <c r="AL756" i="2"/>
  <c r="AO905" i="2"/>
  <c r="AL905" i="2"/>
  <c r="AP905" i="2"/>
  <c r="AM905" i="2"/>
  <c r="AL591" i="2"/>
  <c r="AM591" i="2"/>
  <c r="AP591" i="2"/>
  <c r="AO591" i="2"/>
  <c r="AP860" i="2"/>
  <c r="AO860" i="2"/>
  <c r="AL860" i="2"/>
  <c r="AM860" i="2"/>
  <c r="AO179" i="2"/>
  <c r="AP179" i="2"/>
  <c r="AL179" i="2"/>
  <c r="AM179" i="2"/>
  <c r="BC951" i="2"/>
  <c r="BF951" i="2"/>
  <c r="BB951" i="2"/>
  <c r="BE951" i="2"/>
  <c r="AK1093" i="2"/>
  <c r="AV351" i="2"/>
  <c r="AV195" i="2"/>
  <c r="BF597" i="2"/>
  <c r="BC597" i="2"/>
  <c r="BE597" i="2"/>
  <c r="BB597" i="2"/>
  <c r="AS200" i="2"/>
  <c r="AW612" i="2"/>
  <c r="AX612" i="2"/>
  <c r="AU612" i="2"/>
  <c r="AT612" i="2"/>
  <c r="BF137" i="2"/>
  <c r="BB137" i="2"/>
  <c r="BE137" i="2"/>
  <c r="BC137" i="2"/>
  <c r="AZ1083" i="2"/>
  <c r="AZ138" i="2"/>
  <c r="AU330" i="2"/>
  <c r="AT330" i="2"/>
  <c r="AR326" i="2"/>
  <c r="AW330" i="2"/>
  <c r="AX330" i="2"/>
  <c r="AL341" i="2"/>
  <c r="AM341" i="2"/>
  <c r="AP341" i="2"/>
  <c r="AO341" i="2"/>
  <c r="BB93" i="2"/>
  <c r="BF93" i="2"/>
  <c r="BC93" i="2"/>
  <c r="BE93" i="2"/>
  <c r="AL861" i="2"/>
  <c r="AP861" i="2"/>
  <c r="AO861" i="2"/>
  <c r="AM861" i="2"/>
  <c r="AW448" i="2"/>
  <c r="AX448" i="2"/>
  <c r="AU448" i="2"/>
  <c r="AT448" i="2"/>
  <c r="AS139" i="2"/>
  <c r="AM27" i="2"/>
  <c r="AL27" i="2"/>
  <c r="AO27" i="2"/>
  <c r="AP27" i="2"/>
  <c r="AL136" i="2"/>
  <c r="AO136" i="2"/>
  <c r="AM136" i="2"/>
  <c r="AP136" i="2"/>
  <c r="BE389" i="2"/>
  <c r="BF389" i="2"/>
  <c r="BB389" i="2"/>
  <c r="BC389" i="2"/>
  <c r="AV140" i="2"/>
  <c r="AM887" i="2"/>
  <c r="AP887" i="2"/>
  <c r="AL887" i="2"/>
  <c r="AO887" i="2"/>
  <c r="AU846" i="2"/>
  <c r="AX846" i="2"/>
  <c r="AT846" i="2"/>
  <c r="AW846" i="2"/>
  <c r="BE722" i="2"/>
  <c r="BC722" i="2"/>
  <c r="BB722" i="2"/>
  <c r="BF722" i="2"/>
  <c r="AS281" i="2"/>
  <c r="AT545" i="2"/>
  <c r="AU545" i="2"/>
  <c r="AW545" i="2"/>
  <c r="AX545" i="2"/>
  <c r="AU766" i="2"/>
  <c r="AT766" i="2"/>
  <c r="AW766" i="2"/>
  <c r="AX766" i="2"/>
  <c r="BE603" i="2"/>
  <c r="BB603" i="2"/>
  <c r="BF603" i="2"/>
  <c r="BC603" i="2"/>
  <c r="BB667" i="2"/>
  <c r="BF667" i="2"/>
  <c r="BC667" i="2"/>
  <c r="BE667" i="2"/>
  <c r="BB450" i="2"/>
  <c r="BC450" i="2"/>
  <c r="BE450" i="2"/>
  <c r="BF450" i="2"/>
  <c r="AX418" i="2"/>
  <c r="AT418" i="2"/>
  <c r="AU418" i="2"/>
  <c r="AW418" i="2"/>
  <c r="AO563" i="2"/>
  <c r="AM563" i="2"/>
  <c r="AP563" i="2"/>
  <c r="AL563" i="2"/>
  <c r="AN98" i="2"/>
  <c r="AP481" i="2"/>
  <c r="AM481" i="2"/>
  <c r="AL481" i="2"/>
  <c r="AO481" i="2"/>
  <c r="AL771" i="2"/>
  <c r="AO771" i="2"/>
  <c r="AP771" i="2"/>
  <c r="AM771" i="2"/>
  <c r="AW556" i="2"/>
  <c r="AX556" i="2"/>
  <c r="AT556" i="2"/>
  <c r="AU556" i="2"/>
  <c r="BF442" i="2"/>
  <c r="BC442" i="2"/>
  <c r="BE442" i="2"/>
  <c r="BB442" i="2"/>
  <c r="AT465" i="2"/>
  <c r="AX465" i="2"/>
  <c r="AW465" i="2"/>
  <c r="AU465" i="2"/>
  <c r="BF125" i="2"/>
  <c r="BB125" i="2"/>
  <c r="BE125" i="2"/>
  <c r="BC125" i="2"/>
  <c r="AM800" i="2"/>
  <c r="AL800" i="2"/>
  <c r="AO800" i="2"/>
  <c r="AP800" i="2"/>
  <c r="AX206" i="2"/>
  <c r="AR192" i="2"/>
  <c r="AU206" i="2"/>
  <c r="AW206" i="2"/>
  <c r="AT206" i="2"/>
  <c r="AW117" i="2"/>
  <c r="AX117" i="2"/>
  <c r="AT117" i="2"/>
  <c r="AU117" i="2"/>
  <c r="AL897" i="2"/>
  <c r="AO897" i="2"/>
  <c r="AP897" i="2"/>
  <c r="AM897" i="2"/>
  <c r="BF678" i="2"/>
  <c r="BB678" i="2"/>
  <c r="BC678" i="2"/>
  <c r="BE678" i="2"/>
  <c r="BF622" i="2"/>
  <c r="BC622" i="2"/>
  <c r="BE622" i="2"/>
  <c r="BB622" i="2"/>
  <c r="AX670" i="2"/>
  <c r="AT670" i="2"/>
  <c r="AW670" i="2"/>
  <c r="AU670" i="2"/>
  <c r="AR203" i="2"/>
  <c r="AW217" i="2"/>
  <c r="AT217" i="2"/>
  <c r="AX217" i="2"/>
  <c r="AU217" i="2"/>
  <c r="BF334" i="2"/>
  <c r="BB334" i="2"/>
  <c r="BE334" i="2"/>
  <c r="BC334" i="2"/>
  <c r="BA255" i="2"/>
  <c r="AM543" i="2"/>
  <c r="AO543" i="2"/>
  <c r="AP543" i="2"/>
  <c r="AL543" i="2"/>
  <c r="AP402" i="2"/>
  <c r="AM402" i="2"/>
  <c r="AO402" i="2"/>
  <c r="AL402" i="2"/>
  <c r="AV191" i="2"/>
  <c r="BA191" i="2"/>
  <c r="AU628" i="2"/>
  <c r="AT628" i="2"/>
  <c r="AX628" i="2"/>
  <c r="AW628" i="2"/>
  <c r="AP524" i="2"/>
  <c r="AL524" i="2"/>
  <c r="AM524" i="2"/>
  <c r="AO524" i="2"/>
  <c r="BC249" i="2"/>
  <c r="BE249" i="2"/>
  <c r="BB249" i="2"/>
  <c r="BF249" i="2"/>
  <c r="BE560" i="2"/>
  <c r="BF560" i="2"/>
  <c r="BB560" i="2"/>
  <c r="BC560" i="2"/>
  <c r="BF565" i="2"/>
  <c r="BC565" i="2"/>
  <c r="BE565" i="2"/>
  <c r="BB565" i="2"/>
  <c r="BE657" i="2"/>
  <c r="BB657" i="2"/>
  <c r="BC657" i="2"/>
  <c r="BF657" i="2"/>
  <c r="AL468" i="2"/>
  <c r="AM468" i="2"/>
  <c r="AO468" i="2"/>
  <c r="AP468" i="2"/>
  <c r="BF520" i="2"/>
  <c r="BC520" i="2"/>
  <c r="BB520" i="2"/>
  <c r="BE520" i="2"/>
  <c r="BD327" i="2"/>
  <c r="BF831" i="2"/>
  <c r="BE831" i="2"/>
  <c r="BB831" i="2"/>
  <c r="BC831" i="2"/>
  <c r="AM597" i="2"/>
  <c r="AO597" i="2"/>
  <c r="AL597" i="2"/>
  <c r="AP597" i="2"/>
  <c r="AM583" i="2"/>
  <c r="AL583" i="2"/>
  <c r="AP583" i="2"/>
  <c r="AO583" i="2"/>
  <c r="BE162" i="2"/>
  <c r="BB162" i="2"/>
  <c r="BF162" i="2"/>
  <c r="BC162" i="2"/>
  <c r="AW374" i="2"/>
  <c r="AT374" i="2"/>
  <c r="AX374" i="2"/>
  <c r="AU374" i="2"/>
  <c r="BE29" i="2"/>
  <c r="BC29" i="2"/>
  <c r="BB29" i="2"/>
  <c r="BF29" i="2"/>
  <c r="AU838" i="2"/>
  <c r="AX838" i="2"/>
  <c r="AT838" i="2"/>
  <c r="AW838" i="2"/>
  <c r="AL81" i="2"/>
  <c r="AM81" i="2"/>
  <c r="AO81" i="2"/>
  <c r="AP81" i="2"/>
  <c r="BF189" i="2"/>
  <c r="BC189" i="2"/>
  <c r="BE189" i="2"/>
  <c r="BB189" i="2"/>
  <c r="AZ190" i="2"/>
  <c r="AO396" i="2"/>
  <c r="AM396" i="2"/>
  <c r="AP396" i="2"/>
  <c r="AL396" i="2"/>
  <c r="AL687" i="2"/>
  <c r="AM687" i="2"/>
  <c r="AO687" i="2"/>
  <c r="AP687" i="2"/>
  <c r="AT39" i="2"/>
  <c r="AW39" i="2"/>
  <c r="AU39" i="2"/>
  <c r="AX39" i="2"/>
  <c r="AT776" i="2"/>
  <c r="AU776" i="2"/>
  <c r="AX776" i="2"/>
  <c r="AW776" i="2"/>
  <c r="AT102" i="2"/>
  <c r="AW102" i="2"/>
  <c r="AR99" i="2"/>
  <c r="AU102" i="2"/>
  <c r="AX102" i="2"/>
  <c r="BC556" i="2"/>
  <c r="BE556" i="2"/>
  <c r="BB556" i="2"/>
  <c r="BF556" i="2"/>
  <c r="BC550" i="2"/>
  <c r="BF550" i="2"/>
  <c r="BE550" i="2"/>
  <c r="BB550" i="2"/>
  <c r="AL575" i="2"/>
  <c r="AP575" i="2"/>
  <c r="AO575" i="2"/>
  <c r="AM575" i="2"/>
  <c r="AW950" i="2"/>
  <c r="AU950" i="2"/>
  <c r="AT950" i="2"/>
  <c r="AX950" i="2"/>
  <c r="AM652" i="2"/>
  <c r="AL652" i="2"/>
  <c r="AP652" i="2"/>
  <c r="AO652" i="2"/>
  <c r="BE492" i="2"/>
  <c r="BF492" i="2"/>
  <c r="BB492" i="2"/>
  <c r="BC492" i="2"/>
  <c r="AK1072" i="2"/>
  <c r="AL372" i="2"/>
  <c r="AO372" i="2"/>
  <c r="AP372" i="2"/>
  <c r="AM372" i="2"/>
  <c r="BB460" i="2"/>
  <c r="BF460" i="2"/>
  <c r="BC460" i="2"/>
  <c r="BE460" i="2"/>
  <c r="AU455" i="2"/>
  <c r="AT455" i="2"/>
  <c r="AW455" i="2"/>
  <c r="AX455" i="2"/>
  <c r="AU904" i="2"/>
  <c r="AX904" i="2"/>
  <c r="AW904" i="2"/>
  <c r="AT904" i="2"/>
  <c r="AL164" i="2"/>
  <c r="AM164" i="2"/>
  <c r="AO164" i="2"/>
  <c r="AP164" i="2"/>
  <c r="AM444" i="2"/>
  <c r="AO444" i="2"/>
  <c r="AL444" i="2"/>
  <c r="AP444" i="2"/>
  <c r="AL961" i="2"/>
  <c r="AM961" i="2"/>
  <c r="AP961" i="2"/>
  <c r="AO961" i="2"/>
  <c r="AM245" i="2"/>
  <c r="AP245" i="2"/>
  <c r="AL245" i="2"/>
  <c r="AO245" i="2"/>
  <c r="BE798" i="2"/>
  <c r="BC798" i="2"/>
  <c r="BB798" i="2"/>
  <c r="BF798" i="2"/>
  <c r="BA325" i="2"/>
  <c r="BB538" i="2"/>
  <c r="BE538" i="2"/>
  <c r="BF538" i="2"/>
  <c r="BC538" i="2"/>
  <c r="AP678" i="2"/>
  <c r="AM678" i="2"/>
  <c r="AL678" i="2"/>
  <c r="AO678" i="2"/>
  <c r="BB272" i="2"/>
  <c r="BF272" i="2"/>
  <c r="BE272" i="2"/>
  <c r="BC272" i="2"/>
  <c r="AM708" i="2"/>
  <c r="AP708" i="2"/>
  <c r="AO708" i="2"/>
  <c r="AL708" i="2"/>
  <c r="AM731" i="2"/>
  <c r="AO731" i="2"/>
  <c r="AP731" i="2"/>
  <c r="AL731" i="2"/>
  <c r="BE340" i="2"/>
  <c r="BC340" i="2"/>
  <c r="BF340" i="2"/>
  <c r="BB340" i="2"/>
  <c r="AX221" i="2"/>
  <c r="AU221" i="2"/>
  <c r="AT221" i="2"/>
  <c r="AW221" i="2"/>
  <c r="AM464" i="2"/>
  <c r="AO464" i="2"/>
  <c r="AL464" i="2"/>
  <c r="AP464" i="2"/>
  <c r="AP600" i="2"/>
  <c r="AO600" i="2"/>
  <c r="AM600" i="2"/>
  <c r="AL600" i="2"/>
  <c r="BF506" i="2"/>
  <c r="BC506" i="2"/>
  <c r="BB506" i="2"/>
  <c r="BE506" i="2"/>
  <c r="BB435" i="2"/>
  <c r="BF435" i="2"/>
  <c r="BC435" i="2"/>
  <c r="BE435" i="2"/>
  <c r="AO23" i="2"/>
  <c r="AM23" i="2"/>
  <c r="AL23" i="2"/>
  <c r="AP23" i="2"/>
  <c r="AP618" i="2"/>
  <c r="AM618" i="2"/>
  <c r="AL618" i="2"/>
  <c r="AO618" i="2"/>
  <c r="AW686" i="2"/>
  <c r="AT686" i="2"/>
  <c r="AU686" i="2"/>
  <c r="AX686" i="2"/>
  <c r="AZ1092" i="2"/>
  <c r="BB153" i="2"/>
  <c r="BC153" i="2"/>
  <c r="BE153" i="2"/>
  <c r="BF153" i="2"/>
  <c r="AX677" i="2"/>
  <c r="AW677" i="2"/>
  <c r="AT677" i="2"/>
  <c r="AU677" i="2"/>
  <c r="AM592" i="2"/>
  <c r="AP592" i="2"/>
  <c r="AL592" i="2"/>
  <c r="AO592" i="2"/>
  <c r="BB457" i="2"/>
  <c r="BF457" i="2"/>
  <c r="BC457" i="2"/>
  <c r="BE457" i="2"/>
  <c r="AL698" i="2"/>
  <c r="AM698" i="2"/>
  <c r="AO698" i="2"/>
  <c r="AP698" i="2"/>
  <c r="AV192" i="2"/>
  <c r="BC577" i="2"/>
  <c r="BB577" i="2"/>
  <c r="BF577" i="2"/>
  <c r="BE577" i="2"/>
  <c r="AP1011" i="2"/>
  <c r="AM1011" i="2"/>
  <c r="AL1011" i="2"/>
  <c r="BB357" i="2"/>
  <c r="BC357" i="2"/>
  <c r="BF357" i="2"/>
  <c r="BE357" i="2"/>
  <c r="BF686" i="2"/>
  <c r="BB686" i="2"/>
  <c r="BC686" i="2"/>
  <c r="BE686" i="2"/>
  <c r="AM696" i="2"/>
  <c r="AO696" i="2"/>
  <c r="AP696" i="2"/>
  <c r="AL696" i="2"/>
  <c r="BE387" i="2"/>
  <c r="BF387" i="2"/>
  <c r="BC387" i="2"/>
  <c r="BB387" i="2"/>
  <c r="AN326" i="2"/>
  <c r="BC955" i="2"/>
  <c r="BB955" i="2"/>
  <c r="BE955" i="2"/>
  <c r="BF955" i="2"/>
  <c r="AN252" i="2"/>
  <c r="BE938" i="2"/>
  <c r="BC938" i="2"/>
  <c r="BF938" i="2"/>
  <c r="BB938" i="2"/>
  <c r="AP425" i="2"/>
  <c r="AM425" i="2"/>
  <c r="AL425" i="2"/>
  <c r="AO425" i="2"/>
  <c r="BF993" i="2"/>
  <c r="BB993" i="2"/>
  <c r="BE993" i="2"/>
  <c r="BC993" i="2"/>
  <c r="BF692" i="2"/>
  <c r="BC692" i="2"/>
  <c r="BE692" i="2"/>
  <c r="BB692" i="2"/>
  <c r="AW414" i="2"/>
  <c r="AU414" i="2"/>
  <c r="AT414" i="2"/>
  <c r="AX414" i="2"/>
  <c r="AO984" i="2"/>
  <c r="AL984" i="2"/>
  <c r="AP984" i="2"/>
  <c r="AM984" i="2"/>
  <c r="AO651" i="2"/>
  <c r="AM651" i="2"/>
  <c r="AL651" i="2"/>
  <c r="AP651" i="2"/>
  <c r="AX821" i="2"/>
  <c r="AU821" i="2"/>
  <c r="AT821" i="2"/>
  <c r="AW821" i="2"/>
  <c r="AL405" i="2"/>
  <c r="AM405" i="2"/>
  <c r="AO405" i="2"/>
  <c r="AP405" i="2"/>
  <c r="AO474" i="2"/>
  <c r="AL474" i="2"/>
  <c r="AM474" i="2"/>
  <c r="AP474" i="2"/>
  <c r="AP419" i="2"/>
  <c r="AM419" i="2"/>
  <c r="AL419" i="2"/>
  <c r="AO419" i="2"/>
  <c r="AP408" i="2"/>
  <c r="AM408" i="2"/>
  <c r="AO408" i="2"/>
  <c r="AL408" i="2"/>
  <c r="AS22" i="2"/>
  <c r="AT524" i="2"/>
  <c r="AU524" i="2"/>
  <c r="AW524" i="2"/>
  <c r="AX524" i="2"/>
  <c r="AM710" i="2"/>
  <c r="AP710" i="2"/>
  <c r="AO710" i="2"/>
  <c r="AL710" i="2"/>
  <c r="AT185" i="2"/>
  <c r="AX185" i="2"/>
  <c r="AU185" i="2"/>
  <c r="AW185" i="2"/>
  <c r="AT758" i="2"/>
  <c r="AU758" i="2"/>
  <c r="AW758" i="2"/>
  <c r="AX758" i="2"/>
  <c r="BB790" i="2"/>
  <c r="BC790" i="2"/>
  <c r="BE790" i="2"/>
  <c r="BF790" i="2"/>
  <c r="AL356" i="2"/>
  <c r="AO356" i="2"/>
  <c r="AP356" i="2"/>
  <c r="AM356" i="2"/>
  <c r="AK152" i="2"/>
  <c r="BF634" i="2"/>
  <c r="BB634" i="2"/>
  <c r="BC634" i="2"/>
  <c r="BE634" i="2"/>
  <c r="BC874" i="2"/>
  <c r="BE874" i="2"/>
  <c r="BB874" i="2"/>
  <c r="BF874" i="2"/>
  <c r="AP218" i="2"/>
  <c r="AO218" i="2"/>
  <c r="AM218" i="2"/>
  <c r="AJ204" i="2"/>
  <c r="AL218" i="2"/>
  <c r="AL772" i="2"/>
  <c r="AO772" i="2"/>
  <c r="AP772" i="2"/>
  <c r="AM772" i="2"/>
  <c r="BF348" i="2"/>
  <c r="BB348" i="2"/>
  <c r="BE348" i="2"/>
  <c r="BC348" i="2"/>
  <c r="BE707" i="2"/>
  <c r="BF707" i="2"/>
  <c r="BC707" i="2"/>
  <c r="BB707" i="2"/>
  <c r="AO815" i="2"/>
  <c r="AM815" i="2"/>
  <c r="AP815" i="2"/>
  <c r="AL815" i="2"/>
  <c r="AX589" i="2"/>
  <c r="AW589" i="2"/>
  <c r="AU589" i="2"/>
  <c r="AT589" i="2"/>
  <c r="BE498" i="2"/>
  <c r="BB498" i="2"/>
  <c r="BF498" i="2"/>
  <c r="BC498" i="2"/>
  <c r="AM932" i="2"/>
  <c r="AP932" i="2"/>
  <c r="AL932" i="2"/>
  <c r="AO932" i="2"/>
  <c r="AX79" i="2"/>
  <c r="AU79" i="2"/>
  <c r="AW79" i="2"/>
  <c r="AT79" i="2"/>
  <c r="BD1072" i="2"/>
  <c r="BC118" i="2"/>
  <c r="BF118" i="2"/>
  <c r="BB118" i="2"/>
  <c r="BE118" i="2"/>
  <c r="AW579" i="2"/>
  <c r="AT579" i="2"/>
  <c r="AX579" i="2"/>
  <c r="AU579" i="2"/>
  <c r="BE517" i="2"/>
  <c r="BC517" i="2"/>
  <c r="BF517" i="2"/>
  <c r="BB517" i="2"/>
  <c r="AM773" i="2"/>
  <c r="AL773" i="2"/>
  <c r="AP773" i="2"/>
  <c r="AO773" i="2"/>
  <c r="AS199" i="2"/>
  <c r="AL523" i="2"/>
  <c r="AP523" i="2"/>
  <c r="AO523" i="2"/>
  <c r="AM523" i="2"/>
  <c r="AX302" i="2"/>
  <c r="AW302" i="2"/>
  <c r="AT302" i="2"/>
  <c r="AU302" i="2"/>
  <c r="AN256" i="2"/>
  <c r="BA254" i="2"/>
  <c r="BE807" i="2"/>
  <c r="BB807" i="2"/>
  <c r="BC807" i="2"/>
  <c r="BF807" i="2"/>
  <c r="AS258" i="2"/>
  <c r="AM705" i="2"/>
  <c r="AO705" i="2"/>
  <c r="AP705" i="2"/>
  <c r="AL705" i="2"/>
  <c r="AN1066" i="2"/>
  <c r="BD202" i="2"/>
  <c r="AM645" i="2"/>
  <c r="AO645" i="2"/>
  <c r="AP645" i="2"/>
  <c r="AL645" i="2"/>
  <c r="AS351" i="2"/>
  <c r="BF514" i="2"/>
  <c r="BB514" i="2"/>
  <c r="BE514" i="2"/>
  <c r="BC514" i="2"/>
  <c r="BB911" i="2"/>
  <c r="BE911" i="2"/>
  <c r="BF911" i="2"/>
  <c r="BC911" i="2"/>
  <c r="BA98" i="2"/>
  <c r="BB94" i="2"/>
  <c r="BC94" i="2"/>
  <c r="BF94" i="2"/>
  <c r="BE94" i="2"/>
  <c r="BB37" i="2"/>
  <c r="BE37" i="2"/>
  <c r="BF37" i="2"/>
  <c r="BC37" i="2"/>
  <c r="AX718" i="2"/>
  <c r="AU718" i="2"/>
  <c r="AW718" i="2"/>
  <c r="AT718" i="2"/>
  <c r="AP290" i="2"/>
  <c r="AJ291" i="2"/>
  <c r="AL290" i="2"/>
  <c r="AO290" i="2"/>
  <c r="AM290" i="2"/>
  <c r="BB270" i="2"/>
  <c r="AZ261" i="2"/>
  <c r="BE270" i="2"/>
  <c r="BF270" i="2"/>
  <c r="BC270" i="2"/>
  <c r="AL288" i="2"/>
  <c r="AM288" i="2"/>
  <c r="AO288" i="2"/>
  <c r="AP288" i="2"/>
  <c r="BB873" i="2"/>
  <c r="BE873" i="2"/>
  <c r="BC873" i="2"/>
  <c r="BF873" i="2"/>
  <c r="AW727" i="2"/>
  <c r="AT727" i="2"/>
  <c r="AX727" i="2"/>
  <c r="AU727" i="2"/>
  <c r="AS1077" i="2"/>
  <c r="AL658" i="2"/>
  <c r="AM658" i="2"/>
  <c r="AP658" i="2"/>
  <c r="AO658" i="2"/>
  <c r="BC475" i="2"/>
  <c r="BB475" i="2"/>
  <c r="BE475" i="2"/>
  <c r="BF475" i="2"/>
  <c r="AM746" i="2"/>
  <c r="AP746" i="2"/>
  <c r="AL746" i="2"/>
  <c r="AO746" i="2"/>
  <c r="BF543" i="2"/>
  <c r="BB543" i="2"/>
  <c r="BC543" i="2"/>
  <c r="BE543" i="2"/>
  <c r="BB815" i="2"/>
  <c r="BC815" i="2"/>
  <c r="BE815" i="2"/>
  <c r="BF815" i="2"/>
  <c r="BC536" i="2"/>
  <c r="BF536" i="2"/>
  <c r="BE536" i="2"/>
  <c r="BB536" i="2"/>
  <c r="AN15" i="2"/>
  <c r="AT744" i="2"/>
  <c r="AX744" i="2"/>
  <c r="AW744" i="2"/>
  <c r="AU744" i="2"/>
  <c r="BB516" i="2"/>
  <c r="BE516" i="2"/>
  <c r="BF516" i="2"/>
  <c r="BC516" i="2"/>
  <c r="AT722" i="2"/>
  <c r="AW722" i="2"/>
  <c r="AX722" i="2"/>
  <c r="AU722" i="2"/>
  <c r="BB481" i="2"/>
  <c r="BF481" i="2"/>
  <c r="BC481" i="2"/>
  <c r="BE481" i="2"/>
  <c r="AS1081" i="2"/>
  <c r="AO851" i="2"/>
  <c r="AM851" i="2"/>
  <c r="AP851" i="2"/>
  <c r="AL851" i="2"/>
  <c r="BF575" i="2"/>
  <c r="BB575" i="2"/>
  <c r="BC575" i="2"/>
  <c r="BE575" i="2"/>
  <c r="AX280" i="2"/>
  <c r="AU280" i="2"/>
  <c r="AT280" i="2"/>
  <c r="AW280" i="2"/>
  <c r="AR281" i="2"/>
  <c r="BC854" i="2"/>
  <c r="BB854" i="2"/>
  <c r="BE854" i="2"/>
  <c r="BF854" i="2"/>
  <c r="AW109" i="2"/>
  <c r="AT109" i="2"/>
  <c r="AX109" i="2"/>
  <c r="AU109" i="2"/>
  <c r="AR1076" i="2"/>
  <c r="BF146" i="2"/>
  <c r="BE146" i="2"/>
  <c r="BB146" i="2"/>
  <c r="BC146" i="2"/>
  <c r="AZ142" i="2"/>
  <c r="AP630" i="2"/>
  <c r="AO630" i="2"/>
  <c r="AM630" i="2"/>
  <c r="AL630" i="2"/>
  <c r="AX30" i="2"/>
  <c r="AU30" i="2"/>
  <c r="AW30" i="2"/>
  <c r="AT30" i="2"/>
  <c r="AW614" i="2"/>
  <c r="AT614" i="2"/>
  <c r="AX614" i="2"/>
  <c r="AU614" i="2"/>
  <c r="AT463" i="2"/>
  <c r="AX463" i="2"/>
  <c r="AU463" i="2"/>
  <c r="AW463" i="2"/>
  <c r="BE813" i="2"/>
  <c r="BF813" i="2"/>
  <c r="BC813" i="2"/>
  <c r="BB813" i="2"/>
  <c r="BC631" i="2"/>
  <c r="BE631" i="2"/>
  <c r="BF631" i="2"/>
  <c r="BB631" i="2"/>
  <c r="AW296" i="2"/>
  <c r="AX296" i="2"/>
  <c r="AU296" i="2"/>
  <c r="AT296" i="2"/>
  <c r="AV201" i="2"/>
  <c r="AM148" i="2"/>
  <c r="AL148" i="2"/>
  <c r="AP148" i="2"/>
  <c r="AJ1087" i="2"/>
  <c r="AO148" i="2"/>
  <c r="AU748" i="2"/>
  <c r="AT748" i="2"/>
  <c r="AW748" i="2"/>
  <c r="AX748" i="2"/>
  <c r="BF100" i="2"/>
  <c r="AZ97" i="2"/>
  <c r="BE100" i="2"/>
  <c r="BB100" i="2"/>
  <c r="BC100" i="2"/>
  <c r="BB812" i="2"/>
  <c r="BE812" i="2"/>
  <c r="BC812" i="2"/>
  <c r="BF812" i="2"/>
  <c r="AL659" i="2"/>
  <c r="AM659" i="2"/>
  <c r="AO659" i="2"/>
  <c r="AP659" i="2"/>
  <c r="AO150" i="2"/>
  <c r="AM150" i="2"/>
  <c r="AP150" i="2"/>
  <c r="AL150" i="2"/>
  <c r="AJ1089" i="2"/>
  <c r="AP793" i="2"/>
  <c r="AL793" i="2"/>
  <c r="AM793" i="2"/>
  <c r="AO793" i="2"/>
  <c r="BE376" i="2"/>
  <c r="BF376" i="2"/>
  <c r="BB376" i="2"/>
  <c r="BC376" i="2"/>
  <c r="AL220" i="2"/>
  <c r="AM220" i="2"/>
  <c r="AP220" i="2"/>
  <c r="AO220" i="2"/>
  <c r="AK195" i="2"/>
  <c r="AM120" i="2"/>
  <c r="AP120" i="2"/>
  <c r="AL120" i="2"/>
  <c r="AJ1082" i="2"/>
  <c r="AO120" i="2"/>
  <c r="AL365" i="2"/>
  <c r="AP365" i="2"/>
  <c r="AM365" i="2"/>
  <c r="AO365" i="2"/>
  <c r="AP127" i="2"/>
  <c r="AO127" i="2"/>
  <c r="AM127" i="2"/>
  <c r="AL127" i="2"/>
  <c r="BB996" i="2"/>
  <c r="BF996" i="2"/>
  <c r="BE996" i="2"/>
  <c r="BC996" i="2"/>
  <c r="AT295" i="2"/>
  <c r="AR293" i="2"/>
  <c r="AW295" i="2"/>
  <c r="AX295" i="2"/>
  <c r="AU295" i="2"/>
  <c r="AT789" i="2"/>
  <c r="AX789" i="2"/>
  <c r="AW789" i="2"/>
  <c r="AU789" i="2"/>
  <c r="AL443" i="2"/>
  <c r="AO443" i="2"/>
  <c r="AM443" i="2"/>
  <c r="AP443" i="2"/>
  <c r="AP788" i="2"/>
  <c r="AO788" i="2"/>
  <c r="AM788" i="2"/>
  <c r="AL788" i="2"/>
  <c r="AN351" i="2"/>
  <c r="AU478" i="2"/>
  <c r="AW478" i="2"/>
  <c r="AX478" i="2"/>
  <c r="AT478" i="2"/>
  <c r="AL18" i="2"/>
  <c r="AM18" i="2"/>
  <c r="AO18" i="2"/>
  <c r="AP18" i="2"/>
  <c r="AJ1103" i="2"/>
  <c r="AW475" i="2"/>
  <c r="AT475" i="2"/>
  <c r="AU475" i="2"/>
  <c r="AX475" i="2"/>
  <c r="BF104" i="2"/>
  <c r="AZ1071" i="2"/>
  <c r="BC104" i="2"/>
  <c r="BE104" i="2"/>
  <c r="BB104" i="2"/>
  <c r="AT235" i="2"/>
  <c r="AW235" i="2"/>
  <c r="AU235" i="2"/>
  <c r="AX235" i="2"/>
  <c r="AL572" i="2"/>
  <c r="AO572" i="2"/>
  <c r="AP572" i="2"/>
  <c r="AM572" i="2"/>
  <c r="BA33" i="2"/>
  <c r="AK310" i="2"/>
  <c r="AL884" i="2"/>
  <c r="AO884" i="2"/>
  <c r="AM884" i="2"/>
  <c r="AP884" i="2"/>
  <c r="AO335" i="2"/>
  <c r="AM335" i="2"/>
  <c r="AP335" i="2"/>
  <c r="AL335" i="2"/>
  <c r="BB805" i="2"/>
  <c r="BC805" i="2"/>
  <c r="BF805" i="2"/>
  <c r="BE805" i="2"/>
  <c r="BC126" i="2"/>
  <c r="BB126" i="2"/>
  <c r="BE126" i="2"/>
  <c r="BF126" i="2"/>
  <c r="AL516" i="2"/>
  <c r="AO516" i="2"/>
  <c r="AP516" i="2"/>
  <c r="AM516" i="2"/>
  <c r="AS1067" i="2"/>
  <c r="AS96" i="2"/>
  <c r="BB344" i="2"/>
  <c r="BE344" i="2"/>
  <c r="AT520" i="2"/>
  <c r="AW520" i="2"/>
  <c r="AU520" i="2"/>
  <c r="AX520" i="2"/>
  <c r="AU636" i="2"/>
  <c r="AT636" i="2"/>
  <c r="AX636" i="2"/>
  <c r="AW636" i="2"/>
  <c r="BE172" i="2"/>
  <c r="BB172" i="2"/>
  <c r="BF172" i="2"/>
  <c r="BC172" i="2"/>
  <c r="AK1103" i="2"/>
  <c r="AL105" i="2"/>
  <c r="AJ1072" i="2"/>
  <c r="AP105" i="2"/>
  <c r="AM105" i="2"/>
  <c r="AO105" i="2"/>
  <c r="AP381" i="2"/>
  <c r="AL381" i="2"/>
  <c r="AM381" i="2"/>
  <c r="AO381" i="2"/>
  <c r="BC105" i="2"/>
  <c r="BF105" i="2"/>
  <c r="AZ1072" i="2"/>
  <c r="BE105" i="2"/>
  <c r="BB105" i="2"/>
  <c r="AL541" i="2"/>
  <c r="AM541" i="2"/>
  <c r="AP541" i="2"/>
  <c r="AO541" i="2"/>
  <c r="AM373" i="2"/>
  <c r="AO373" i="2"/>
  <c r="AL373" i="2"/>
  <c r="AP373" i="2"/>
  <c r="BB488" i="2"/>
  <c r="BF488" i="2"/>
  <c r="BE488" i="2"/>
  <c r="BC488" i="2"/>
  <c r="AM768" i="2"/>
  <c r="AP768" i="2"/>
  <c r="AO768" i="2"/>
  <c r="AL768" i="2"/>
  <c r="BC972" i="2"/>
  <c r="BE972" i="2"/>
  <c r="BB972" i="2"/>
  <c r="BF972" i="2"/>
  <c r="AO51" i="2"/>
  <c r="AM51" i="2"/>
  <c r="AL51" i="2"/>
  <c r="AP51" i="2"/>
  <c r="AL119" i="2"/>
  <c r="AP119" i="2"/>
  <c r="AM119" i="2"/>
  <c r="AO119" i="2"/>
  <c r="AL537" i="2"/>
  <c r="AO537" i="2"/>
  <c r="AP537" i="2"/>
  <c r="AM537" i="2"/>
  <c r="AL619" i="2"/>
  <c r="AM619" i="2"/>
  <c r="AP619" i="2"/>
  <c r="AO619" i="2"/>
  <c r="AT209" i="2"/>
  <c r="AW209" i="2"/>
  <c r="AX209" i="2"/>
  <c r="AU209" i="2"/>
  <c r="AR195" i="2"/>
  <c r="AP545" i="2"/>
  <c r="AO545" i="2"/>
  <c r="AL545" i="2"/>
  <c r="AM545" i="2"/>
  <c r="BC426" i="2"/>
  <c r="BE426" i="2"/>
  <c r="BB426" i="2"/>
  <c r="BF426" i="2"/>
  <c r="AW444" i="2"/>
  <c r="AX444" i="2"/>
  <c r="AU444" i="2"/>
  <c r="AT444" i="2"/>
  <c r="AW798" i="2"/>
  <c r="AT798" i="2"/>
  <c r="AU798" i="2"/>
  <c r="AX798" i="2"/>
  <c r="AM110" i="2"/>
  <c r="AL110" i="2"/>
  <c r="AJ1077" i="2"/>
  <c r="AO110" i="2"/>
  <c r="AP110" i="2"/>
  <c r="BE939" i="2"/>
  <c r="BB939" i="2"/>
  <c r="BF939" i="2"/>
  <c r="BC939" i="2"/>
  <c r="AM118" i="2"/>
  <c r="AP118" i="2"/>
  <c r="AO118" i="2"/>
  <c r="AL118" i="2"/>
  <c r="AW391" i="2"/>
  <c r="AU391" i="2"/>
  <c r="AX391" i="2"/>
  <c r="AT391" i="2"/>
  <c r="AW536" i="2"/>
  <c r="AX536" i="2"/>
  <c r="AU536" i="2"/>
  <c r="AT536" i="2"/>
  <c r="BE513" i="2"/>
  <c r="BF513" i="2"/>
  <c r="BB513" i="2"/>
  <c r="BC513" i="2"/>
  <c r="BF980" i="2"/>
  <c r="BB980" i="2"/>
  <c r="BE980" i="2"/>
  <c r="BC980" i="2"/>
  <c r="BD112" i="2"/>
  <c r="AV1073" i="2"/>
  <c r="AT80" i="2"/>
  <c r="AW80" i="2"/>
  <c r="AU80" i="2"/>
  <c r="AX80" i="2"/>
  <c r="BB1008" i="2"/>
  <c r="BF1008" i="2"/>
  <c r="BC1008" i="2"/>
  <c r="BF896" i="2"/>
  <c r="BC896" i="2"/>
  <c r="BE896" i="2"/>
  <c r="BB896" i="2"/>
  <c r="BB547" i="2"/>
  <c r="BC547" i="2"/>
  <c r="BF547" i="2"/>
  <c r="BE547" i="2"/>
  <c r="AO470" i="2"/>
  <c r="AL470" i="2"/>
  <c r="AP470" i="2"/>
  <c r="AM470" i="2"/>
  <c r="AM231" i="2"/>
  <c r="AO231" i="2"/>
  <c r="AL231" i="2"/>
  <c r="AP231" i="2"/>
  <c r="BF537" i="2"/>
  <c r="BC537" i="2"/>
  <c r="BE537" i="2"/>
  <c r="BB537" i="2"/>
  <c r="AS1108" i="2"/>
  <c r="AT1018" i="2"/>
  <c r="AW1018" i="2"/>
  <c r="AP745" i="2"/>
  <c r="AM745" i="2"/>
  <c r="AO745" i="2"/>
  <c r="AL745" i="2"/>
  <c r="AM369" i="2"/>
  <c r="AO369" i="2"/>
  <c r="AP369" i="2"/>
  <c r="AL369" i="2"/>
  <c r="AS193" i="2"/>
  <c r="BE25" i="2"/>
  <c r="BF25" i="2"/>
  <c r="BB25" i="2"/>
  <c r="AZ26" i="2"/>
  <c r="BC25" i="2"/>
  <c r="BF473" i="2"/>
  <c r="BB473" i="2"/>
  <c r="BC473" i="2"/>
  <c r="BE473" i="2"/>
  <c r="AX854" i="2"/>
  <c r="AU854" i="2"/>
  <c r="AT854" i="2"/>
  <c r="AW854" i="2"/>
  <c r="AR351" i="2"/>
  <c r="AT350" i="2"/>
  <c r="AW350" i="2"/>
  <c r="AX350" i="2"/>
  <c r="AU350" i="2"/>
  <c r="AP802" i="2"/>
  <c r="AL802" i="2"/>
  <c r="AO802" i="2"/>
  <c r="AM802" i="2"/>
  <c r="AT787" i="2"/>
  <c r="AU787" i="2"/>
  <c r="AX787" i="2"/>
  <c r="AW787" i="2"/>
  <c r="BB653" i="2"/>
  <c r="BF653" i="2"/>
  <c r="BC653" i="2"/>
  <c r="BE653" i="2"/>
  <c r="AM211" i="2"/>
  <c r="AJ197" i="2"/>
  <c r="AP211" i="2"/>
  <c r="AL211" i="2"/>
  <c r="AO211" i="2"/>
  <c r="AU735" i="2"/>
  <c r="AW735" i="2"/>
  <c r="AX735" i="2"/>
  <c r="AT735" i="2"/>
  <c r="BC770" i="2"/>
  <c r="BF770" i="2"/>
  <c r="BB770" i="2"/>
  <c r="BE770" i="2"/>
  <c r="BB771" i="2"/>
  <c r="BE771" i="2"/>
  <c r="BC771" i="2"/>
  <c r="BF771" i="2"/>
  <c r="AW966" i="2"/>
  <c r="AX966" i="2"/>
  <c r="AU966" i="2"/>
  <c r="AT966" i="2"/>
  <c r="AK292" i="2"/>
  <c r="BE346" i="2"/>
  <c r="BB346" i="2"/>
  <c r="AX661" i="2"/>
  <c r="AT661" i="2"/>
  <c r="AU661" i="2"/>
  <c r="AW661" i="2"/>
  <c r="AM239" i="2"/>
  <c r="AL239" i="2"/>
  <c r="AP239" i="2"/>
  <c r="AO239" i="2"/>
  <c r="AP942" i="2"/>
  <c r="AO942" i="2"/>
  <c r="AM942" i="2"/>
  <c r="AL942" i="2"/>
  <c r="AW306" i="2"/>
  <c r="AT306" i="2"/>
  <c r="AV193" i="2"/>
  <c r="AU786" i="2"/>
  <c r="AX786" i="2"/>
  <c r="AW786" i="2"/>
  <c r="AT786" i="2"/>
  <c r="BC109" i="2"/>
  <c r="BB109" i="2"/>
  <c r="BF109" i="2"/>
  <c r="AZ1076" i="2"/>
  <c r="BE109" i="2"/>
  <c r="BC405" i="2"/>
  <c r="BE405" i="2"/>
  <c r="BB405" i="2"/>
  <c r="BF405" i="2"/>
  <c r="BC747" i="2"/>
  <c r="BF747" i="2"/>
  <c r="BE747" i="2"/>
  <c r="BB747" i="2"/>
  <c r="AM527" i="2"/>
  <c r="AP527" i="2"/>
  <c r="AO527" i="2"/>
  <c r="AL527" i="2"/>
  <c r="AS190" i="2"/>
  <c r="AJ343" i="2"/>
  <c r="AP342" i="2"/>
  <c r="AL342" i="2"/>
  <c r="AO342" i="2"/>
  <c r="AM342" i="2"/>
  <c r="AL822" i="2"/>
  <c r="AO822" i="2"/>
  <c r="AP822" i="2"/>
  <c r="AM822" i="2"/>
  <c r="AX563" i="2"/>
  <c r="AU563" i="2"/>
  <c r="AW563" i="2"/>
  <c r="AT563" i="2"/>
  <c r="AM421" i="2"/>
  <c r="AL421" i="2"/>
  <c r="AO421" i="2"/>
  <c r="AP421" i="2"/>
  <c r="BC784" i="2"/>
  <c r="BF784" i="2"/>
  <c r="BE784" i="2"/>
  <c r="BB784" i="2"/>
  <c r="BC183" i="2"/>
  <c r="BB183" i="2"/>
  <c r="BE183" i="2"/>
  <c r="BF183" i="2"/>
  <c r="AL276" i="2"/>
  <c r="AJ277" i="2"/>
  <c r="AP276" i="2"/>
  <c r="AO276" i="2"/>
  <c r="AM276" i="2"/>
  <c r="BE84" i="2"/>
  <c r="BB84" i="2"/>
  <c r="BC84" i="2"/>
  <c r="BF84" i="2"/>
  <c r="AL706" i="2"/>
  <c r="AP706" i="2"/>
  <c r="AM706" i="2"/>
  <c r="AO706" i="2"/>
  <c r="BE992" i="2"/>
  <c r="BF992" i="2"/>
  <c r="BC992" i="2"/>
  <c r="BB992" i="2"/>
  <c r="AW365" i="2"/>
  <c r="AU365" i="2"/>
  <c r="AX365" i="2"/>
  <c r="AT365" i="2"/>
  <c r="AX610" i="2"/>
  <c r="AW610" i="2"/>
  <c r="AU610" i="2"/>
  <c r="AT610" i="2"/>
  <c r="AX435" i="2"/>
  <c r="AU435" i="2"/>
  <c r="AW435" i="2"/>
  <c r="AT435" i="2"/>
  <c r="BC175" i="2"/>
  <c r="BF175" i="2"/>
  <c r="BB175" i="2"/>
  <c r="BE175" i="2"/>
  <c r="AT220" i="2"/>
  <c r="AX220" i="2"/>
  <c r="AU220" i="2"/>
  <c r="AW220" i="2"/>
  <c r="BB42" i="2"/>
  <c r="BF42" i="2"/>
  <c r="BC42" i="2"/>
  <c r="BE42" i="2"/>
  <c r="BE385" i="2"/>
  <c r="BF385" i="2"/>
  <c r="BB385" i="2"/>
  <c r="BC385" i="2"/>
  <c r="BF469" i="2"/>
  <c r="BE469" i="2"/>
  <c r="BC469" i="2"/>
  <c r="BB469" i="2"/>
  <c r="AM973" i="2"/>
  <c r="AO973" i="2"/>
  <c r="AL973" i="2"/>
  <c r="AP973" i="2"/>
  <c r="BE574" i="2"/>
  <c r="BB574" i="2"/>
  <c r="BC574" i="2"/>
  <c r="BF574" i="2"/>
  <c r="AX608" i="2"/>
  <c r="AT608" i="2"/>
  <c r="AU608" i="2"/>
  <c r="AW608" i="2"/>
  <c r="AM594" i="2"/>
  <c r="AO594" i="2"/>
  <c r="AL594" i="2"/>
  <c r="AP594" i="2"/>
  <c r="BA256" i="2"/>
  <c r="AX14" i="2"/>
  <c r="AU14" i="2"/>
  <c r="AR15" i="2"/>
  <c r="AW14" i="2"/>
  <c r="AT14" i="2"/>
  <c r="AT74" i="2"/>
  <c r="AU74" i="2"/>
  <c r="AW74" i="2"/>
  <c r="AR1065" i="2"/>
  <c r="AX74" i="2"/>
  <c r="AM377" i="2"/>
  <c r="AL377" i="2"/>
  <c r="AP377" i="2"/>
  <c r="AO377" i="2"/>
  <c r="BB708" i="2"/>
  <c r="BC708" i="2"/>
  <c r="BF708" i="2"/>
  <c r="BE708" i="2"/>
  <c r="AU424" i="2"/>
  <c r="AW424" i="2"/>
  <c r="AT424" i="2"/>
  <c r="AX424" i="2"/>
  <c r="BF147" i="2"/>
  <c r="BB147" i="2"/>
  <c r="BC147" i="2"/>
  <c r="BE147" i="2"/>
  <c r="BF865" i="2"/>
  <c r="BB865" i="2"/>
  <c r="BC865" i="2"/>
  <c r="BE865" i="2"/>
  <c r="AX12" i="2"/>
  <c r="AW12" i="2"/>
  <c r="AU12" i="2"/>
  <c r="AT12" i="2"/>
  <c r="AT501" i="2"/>
  <c r="AW501" i="2"/>
  <c r="AU501" i="2"/>
  <c r="AX501" i="2"/>
  <c r="AX527" i="2"/>
  <c r="AW527" i="2"/>
  <c r="AT527" i="2"/>
  <c r="AU527" i="2"/>
  <c r="AT532" i="2"/>
  <c r="AX532" i="2"/>
  <c r="AW532" i="2"/>
  <c r="AU532" i="2"/>
  <c r="BA291" i="2"/>
  <c r="AO1014" i="2"/>
  <c r="AP1014" i="2"/>
  <c r="AL1014" i="2"/>
  <c r="AM1014" i="2"/>
  <c r="AX238" i="2"/>
  <c r="AW238" i="2"/>
  <c r="AU238" i="2"/>
  <c r="AT238" i="2"/>
  <c r="AV1081" i="2"/>
  <c r="AX367" i="2"/>
  <c r="AT367" i="2"/>
  <c r="AW367" i="2"/>
  <c r="AU367" i="2"/>
  <c r="BC484" i="2"/>
  <c r="BE484" i="2"/>
  <c r="BB484" i="2"/>
  <c r="BF484" i="2"/>
  <c r="BE698" i="2"/>
  <c r="BC698" i="2"/>
  <c r="BB698" i="2"/>
  <c r="BF698" i="2"/>
  <c r="BF428" i="2"/>
  <c r="BC428" i="2"/>
  <c r="BE428" i="2"/>
  <c r="BB428" i="2"/>
  <c r="BC998" i="2"/>
  <c r="BB998" i="2"/>
  <c r="BF998" i="2"/>
  <c r="BE998" i="2"/>
  <c r="AS291" i="2"/>
  <c r="AT910" i="2"/>
  <c r="AU910" i="2"/>
  <c r="AW910" i="2"/>
  <c r="AX910" i="2"/>
  <c r="AW129" i="2"/>
  <c r="AT129" i="2"/>
  <c r="AU129" i="2"/>
  <c r="AX129" i="2"/>
  <c r="BC436" i="2"/>
  <c r="BB436" i="2"/>
  <c r="BE436" i="2"/>
  <c r="BF436" i="2"/>
  <c r="AX482" i="2"/>
  <c r="AU482" i="2"/>
  <c r="AT482" i="2"/>
  <c r="AW482" i="2"/>
  <c r="BA1098" i="2"/>
  <c r="BE742" i="2"/>
  <c r="BC742" i="2"/>
  <c r="BF742" i="2"/>
  <c r="BB742" i="2"/>
  <c r="AM225" i="2"/>
  <c r="AP225" i="2"/>
  <c r="AO225" i="2"/>
  <c r="AL225" i="2"/>
  <c r="BF89" i="2"/>
  <c r="BC89" i="2"/>
  <c r="BE89" i="2"/>
  <c r="BB89" i="2"/>
  <c r="AM478" i="2"/>
  <c r="AP478" i="2"/>
  <c r="AL478" i="2"/>
  <c r="AO478" i="2"/>
  <c r="AW664" i="2"/>
  <c r="AT664" i="2"/>
  <c r="AU664" i="2"/>
  <c r="AX664" i="2"/>
  <c r="BE39" i="2"/>
  <c r="BC39" i="2"/>
  <c r="BF39" i="2"/>
  <c r="BB39" i="2"/>
  <c r="BB630" i="2"/>
  <c r="BC630" i="2"/>
  <c r="BF630" i="2"/>
  <c r="BE630" i="2"/>
  <c r="AU215" i="2"/>
  <c r="AR201" i="2"/>
  <c r="AT215" i="2"/>
  <c r="AW215" i="2"/>
  <c r="AX215" i="2"/>
  <c r="BD156" i="2"/>
  <c r="BC548" i="2"/>
  <c r="BF548" i="2"/>
  <c r="BB548" i="2"/>
  <c r="BE548" i="2"/>
  <c r="AT279" i="2"/>
  <c r="AW279" i="2"/>
  <c r="AU279" i="2"/>
  <c r="AX279" i="2"/>
  <c r="BB734" i="2"/>
  <c r="BF734" i="2"/>
  <c r="BE734" i="2"/>
  <c r="BC734" i="2"/>
  <c r="AW894" i="2"/>
  <c r="AU894" i="2"/>
  <c r="AT894" i="2"/>
  <c r="AX894" i="2"/>
  <c r="AP549" i="2"/>
  <c r="AO549" i="2"/>
  <c r="AL549" i="2"/>
  <c r="AM549" i="2"/>
  <c r="BB20" i="2"/>
  <c r="AZ1110" i="2"/>
  <c r="BE20" i="2"/>
  <c r="BC20" i="2"/>
  <c r="BF20" i="2"/>
  <c r="BA99" i="2"/>
  <c r="AL626" i="2"/>
  <c r="AM626" i="2"/>
  <c r="AO626" i="2"/>
  <c r="AP626" i="2"/>
  <c r="AN228" i="2"/>
  <c r="AW146" i="2"/>
  <c r="AX146" i="2"/>
  <c r="AR142" i="2"/>
  <c r="AT146" i="2"/>
  <c r="AU146" i="2"/>
  <c r="AL424" i="2"/>
  <c r="AP424" i="2"/>
  <c r="AO424" i="2"/>
  <c r="AM424" i="2"/>
  <c r="BD142" i="2"/>
  <c r="AV326" i="2"/>
  <c r="BE431" i="2"/>
  <c r="BF431" i="2"/>
  <c r="BC431" i="2"/>
  <c r="BB431" i="2"/>
  <c r="AJ252" i="2"/>
  <c r="AM251" i="2"/>
  <c r="AP251" i="2"/>
  <c r="AL251" i="2"/>
  <c r="AO251" i="2"/>
  <c r="AM569" i="2"/>
  <c r="AP569" i="2"/>
  <c r="AL569" i="2"/>
  <c r="AO569" i="2"/>
  <c r="AX335" i="2"/>
  <c r="AW335" i="2"/>
  <c r="AT335" i="2"/>
  <c r="AU335" i="2"/>
  <c r="AL614" i="2"/>
  <c r="AM614" i="2"/>
  <c r="AP614" i="2"/>
  <c r="AO614" i="2"/>
  <c r="AW61" i="2"/>
  <c r="AX61" i="2"/>
  <c r="AU61" i="2"/>
  <c r="AT61" i="2"/>
  <c r="BB737" i="2"/>
  <c r="BF737" i="2"/>
  <c r="BE737" i="2"/>
  <c r="BC737" i="2"/>
  <c r="AT233" i="2"/>
  <c r="AX233" i="2"/>
  <c r="AW233" i="2"/>
  <c r="AU233" i="2"/>
  <c r="AP693" i="2"/>
  <c r="AM693" i="2"/>
  <c r="AO693" i="2"/>
  <c r="AL693" i="2"/>
  <c r="AN200" i="2"/>
  <c r="AU334" i="2"/>
  <c r="AX334" i="2"/>
  <c r="AT334" i="2"/>
  <c r="AW334" i="2"/>
  <c r="AV203" i="2"/>
  <c r="BC265" i="2"/>
  <c r="BE265" i="2"/>
  <c r="BF265" i="2"/>
  <c r="BB265" i="2"/>
  <c r="AZ256" i="2"/>
  <c r="AM338" i="2"/>
  <c r="AO338" i="2"/>
  <c r="AL338" i="2"/>
  <c r="AP338" i="2"/>
  <c r="AM683" i="2"/>
  <c r="AO683" i="2"/>
  <c r="AL683" i="2"/>
  <c r="AP683" i="2"/>
  <c r="AP414" i="2"/>
  <c r="AL414" i="2"/>
  <c r="AO414" i="2"/>
  <c r="AM414" i="2"/>
  <c r="AT690" i="2"/>
  <c r="AX690" i="2"/>
  <c r="AW690" i="2"/>
  <c r="AU690" i="2"/>
  <c r="AL733" i="2"/>
  <c r="AO733" i="2"/>
  <c r="AP733" i="2"/>
  <c r="AM733" i="2"/>
  <c r="AK259" i="2"/>
  <c r="AT695" i="2"/>
  <c r="AU695" i="2"/>
  <c r="AX695" i="2"/>
  <c r="AW695" i="2"/>
  <c r="AV242" i="2"/>
  <c r="AX242" i="2" s="1"/>
  <c r="AM964" i="2"/>
  <c r="AL964" i="2"/>
  <c r="AO964" i="2"/>
  <c r="AP964" i="2"/>
  <c r="AU957" i="2"/>
  <c r="AW957" i="2"/>
  <c r="AX957" i="2"/>
  <c r="AT957" i="2"/>
  <c r="AK1088" i="2"/>
  <c r="BF368" i="2"/>
  <c r="BB368" i="2"/>
  <c r="BC368" i="2"/>
  <c r="BE368" i="2"/>
  <c r="AO247" i="2"/>
  <c r="AM247" i="2"/>
  <c r="AP247" i="2"/>
  <c r="AL247" i="2"/>
  <c r="AU675" i="2"/>
  <c r="AW675" i="2"/>
  <c r="AT675" i="2"/>
  <c r="AX675" i="2"/>
  <c r="AV1077" i="2"/>
  <c r="AX888" i="2"/>
  <c r="AW888" i="2"/>
  <c r="AU888" i="2"/>
  <c r="AT888" i="2"/>
  <c r="AM506" i="2"/>
  <c r="AP506" i="2"/>
  <c r="AL506" i="2"/>
  <c r="AO506" i="2"/>
  <c r="AO605" i="2"/>
  <c r="AL605" i="2"/>
  <c r="AM605" i="2"/>
  <c r="AP605" i="2"/>
  <c r="AM66" i="2"/>
  <c r="AL66" i="2"/>
  <c r="AO66" i="2"/>
  <c r="AP66" i="2"/>
  <c r="BE660" i="2"/>
  <c r="BB660" i="2"/>
  <c r="BF660" i="2"/>
  <c r="BC660" i="2"/>
  <c r="AT598" i="2"/>
  <c r="AX598" i="2"/>
  <c r="AU598" i="2"/>
  <c r="AW598" i="2"/>
  <c r="AU875" i="2"/>
  <c r="AT875" i="2"/>
  <c r="AX875" i="2"/>
  <c r="AW875" i="2"/>
  <c r="BD108" i="2"/>
  <c r="BB386" i="2"/>
  <c r="BF386" i="2"/>
  <c r="BE386" i="2"/>
  <c r="BC386" i="2"/>
  <c r="AP170" i="2"/>
  <c r="AL170" i="2"/>
  <c r="AO170" i="2"/>
  <c r="AM170" i="2"/>
  <c r="BB569" i="2"/>
  <c r="BF569" i="2"/>
  <c r="BE569" i="2"/>
  <c r="BC569" i="2"/>
  <c r="AM374" i="2"/>
  <c r="AO374" i="2"/>
  <c r="AL374" i="2"/>
  <c r="AP374" i="2"/>
  <c r="AU315" i="2"/>
  <c r="AW315" i="2"/>
  <c r="AX315" i="2"/>
  <c r="AT315" i="2"/>
  <c r="AX843" i="2"/>
  <c r="AW843" i="2"/>
  <c r="AU843" i="2"/>
  <c r="AT843" i="2"/>
  <c r="AV232" i="2"/>
  <c r="AW232" i="2" s="1"/>
  <c r="BB494" i="2"/>
  <c r="BC494" i="2"/>
  <c r="BF494" i="2"/>
  <c r="BE494" i="2"/>
  <c r="AL740" i="2"/>
  <c r="AO740" i="2"/>
  <c r="AM740" i="2"/>
  <c r="AP740" i="2"/>
  <c r="BD196" i="2"/>
  <c r="AP177" i="2"/>
  <c r="AL177" i="2"/>
  <c r="AM177" i="2"/>
  <c r="AO177" i="2"/>
  <c r="AM701" i="2"/>
  <c r="AO701" i="2"/>
  <c r="AP701" i="2"/>
  <c r="AL701" i="2"/>
  <c r="AP404" i="2"/>
  <c r="AO404" i="2"/>
  <c r="AM404" i="2"/>
  <c r="AL404" i="2"/>
  <c r="BE263" i="2"/>
  <c r="BC263" i="2"/>
  <c r="BB263" i="2"/>
  <c r="AZ254" i="2"/>
  <c r="BF263" i="2"/>
  <c r="AS228" i="2"/>
  <c r="BC87" i="2"/>
  <c r="BE87" i="2"/>
  <c r="BF87" i="2"/>
  <c r="BB87" i="2"/>
  <c r="AU451" i="2"/>
  <c r="AT451" i="2"/>
  <c r="AX451" i="2"/>
  <c r="AW451" i="2"/>
  <c r="AM134" i="2"/>
  <c r="AP134" i="2"/>
  <c r="AL134" i="2"/>
  <c r="AO134" i="2"/>
  <c r="AZ1087" i="2"/>
  <c r="BF148" i="2"/>
  <c r="BE148" i="2"/>
  <c r="BC148" i="2"/>
  <c r="BB148" i="2"/>
  <c r="AK204" i="2"/>
  <c r="AT489" i="2"/>
  <c r="AX489" i="2"/>
  <c r="AW489" i="2"/>
  <c r="AU489" i="2"/>
  <c r="AO317" i="2"/>
  <c r="AM317" i="2"/>
  <c r="AL317" i="2"/>
  <c r="AP317" i="2"/>
  <c r="AU544" i="2"/>
  <c r="AW544" i="2"/>
  <c r="AT544" i="2"/>
  <c r="AX544" i="2"/>
  <c r="BF695" i="2"/>
  <c r="BB695" i="2"/>
  <c r="BE695" i="2"/>
  <c r="BC695" i="2"/>
  <c r="AN1089" i="2"/>
  <c r="BD138" i="2"/>
  <c r="BD1083" i="2"/>
  <c r="AU806" i="2"/>
  <c r="AW806" i="2"/>
  <c r="AT806" i="2"/>
  <c r="AX806" i="2"/>
  <c r="AM90" i="2"/>
  <c r="AO90" i="2"/>
  <c r="AP90" i="2"/>
  <c r="AL90" i="2"/>
  <c r="BE264" i="2"/>
  <c r="BF264" i="2"/>
  <c r="AZ255" i="2"/>
  <c r="BC264" i="2"/>
  <c r="BB264" i="2"/>
  <c r="BB64" i="2"/>
  <c r="BF64" i="2"/>
  <c r="BC64" i="2"/>
  <c r="BE64" i="2"/>
  <c r="BC337" i="2"/>
  <c r="BB337" i="2"/>
  <c r="BF337" i="2"/>
  <c r="BE337" i="2"/>
  <c r="BC905" i="2"/>
  <c r="BF905" i="2"/>
  <c r="BE905" i="2"/>
  <c r="BB905" i="2"/>
  <c r="BC221" i="2"/>
  <c r="BE221" i="2"/>
  <c r="BB221" i="2"/>
  <c r="BF221" i="2"/>
  <c r="AL730" i="2"/>
  <c r="AO730" i="2"/>
  <c r="AM730" i="2"/>
  <c r="AP730" i="2"/>
  <c r="BB294" i="2"/>
  <c r="BC294" i="2"/>
  <c r="BF294" i="2"/>
  <c r="BE294" i="2"/>
  <c r="AZ292" i="2"/>
  <c r="AO485" i="2"/>
  <c r="AP485" i="2"/>
  <c r="AM485" i="2"/>
  <c r="AL485" i="2"/>
  <c r="AM750" i="2"/>
  <c r="AL750" i="2"/>
  <c r="AO750" i="2"/>
  <c r="AP750" i="2"/>
  <c r="AT63" i="2"/>
  <c r="AW63" i="2"/>
  <c r="AX63" i="2"/>
  <c r="AU63" i="2"/>
  <c r="BC989" i="2"/>
  <c r="BB989" i="2"/>
  <c r="BE989" i="2"/>
  <c r="BF989" i="2"/>
  <c r="AV1098" i="2"/>
  <c r="BF160" i="2"/>
  <c r="BE160" i="2"/>
  <c r="BB160" i="2"/>
  <c r="BC160" i="2"/>
  <c r="AT481" i="2"/>
  <c r="AU481" i="2"/>
  <c r="AW481" i="2"/>
  <c r="AX481" i="2"/>
  <c r="BB922" i="2"/>
  <c r="BE922" i="2"/>
  <c r="BF922" i="2"/>
  <c r="BC922" i="2"/>
  <c r="AK343" i="2"/>
  <c r="BE693" i="2"/>
  <c r="BF693" i="2"/>
  <c r="BC693" i="2"/>
  <c r="BB693" i="2"/>
  <c r="AU483" i="2"/>
  <c r="AX483" i="2"/>
  <c r="AW483" i="2"/>
  <c r="AT483" i="2"/>
  <c r="BF619" i="2"/>
  <c r="BC619" i="2"/>
  <c r="BB619" i="2"/>
  <c r="BE619" i="2"/>
  <c r="AP329" i="2"/>
  <c r="AL329" i="2"/>
  <c r="AJ325" i="2"/>
  <c r="AM329" i="2"/>
  <c r="AO329" i="2"/>
  <c r="BC776" i="2"/>
  <c r="BE776" i="2"/>
  <c r="BF776" i="2"/>
  <c r="BB776" i="2"/>
  <c r="AO250" i="2"/>
  <c r="AL250" i="2"/>
  <c r="AP250" i="2"/>
  <c r="AM250" i="2"/>
  <c r="BA1109" i="2"/>
  <c r="AM559" i="2"/>
  <c r="AL559" i="2"/>
  <c r="AP559" i="2"/>
  <c r="AO559" i="2"/>
  <c r="BE839" i="2"/>
  <c r="BF839" i="2"/>
  <c r="BC839" i="2"/>
  <c r="BB839" i="2"/>
  <c r="AW681" i="2"/>
  <c r="AT681" i="2"/>
  <c r="AX681" i="2"/>
  <c r="AU681" i="2"/>
  <c r="AS1073" i="2"/>
  <c r="AO937" i="2"/>
  <c r="AM937" i="2"/>
  <c r="AP937" i="2"/>
  <c r="AL937" i="2"/>
  <c r="AX745" i="2"/>
  <c r="AU745" i="2"/>
  <c r="AW745" i="2"/>
  <c r="AT745" i="2"/>
  <c r="BB456" i="2"/>
  <c r="BC456" i="2"/>
  <c r="BE456" i="2"/>
  <c r="BF456" i="2"/>
  <c r="AN112" i="2"/>
  <c r="AT857" i="2"/>
  <c r="AX857" i="2"/>
  <c r="AU857" i="2"/>
  <c r="AW857" i="2"/>
  <c r="AW337" i="2"/>
  <c r="AX337" i="2"/>
  <c r="AU337" i="2"/>
  <c r="AT337" i="2"/>
  <c r="AN293" i="2"/>
  <c r="BC414" i="2"/>
  <c r="BE414" i="2"/>
  <c r="BB414" i="2"/>
  <c r="BF414" i="2"/>
  <c r="BB496" i="2"/>
  <c r="BF496" i="2"/>
  <c r="BE496" i="2"/>
  <c r="BC496" i="2"/>
  <c r="AT958" i="2"/>
  <c r="AU958" i="2"/>
  <c r="AW958" i="2"/>
  <c r="AX958" i="2"/>
  <c r="AU654" i="2"/>
  <c r="AW654" i="2"/>
  <c r="AT654" i="2"/>
  <c r="AX654" i="2"/>
  <c r="AU842" i="2"/>
  <c r="AT842" i="2"/>
  <c r="AX842" i="2"/>
  <c r="AW842" i="2"/>
  <c r="BB441" i="2"/>
  <c r="BE441" i="2"/>
  <c r="BC441" i="2"/>
  <c r="BF441" i="2"/>
  <c r="AU1019" i="2"/>
  <c r="AT1019" i="2"/>
  <c r="AX1019" i="2"/>
  <c r="AW1019" i="2"/>
  <c r="AU372" i="2"/>
  <c r="AW372" i="2"/>
  <c r="AX372" i="2"/>
  <c r="AT372" i="2"/>
  <c r="BB154" i="2"/>
  <c r="BE154" i="2"/>
  <c r="AZ1093" i="2"/>
  <c r="BC154" i="2"/>
  <c r="BF154" i="2"/>
  <c r="AS259" i="2"/>
  <c r="BD1076" i="2"/>
  <c r="AL890" i="2"/>
  <c r="AM890" i="2"/>
  <c r="AO890" i="2"/>
  <c r="AP890" i="2"/>
  <c r="AW305" i="2"/>
  <c r="AT305" i="2"/>
  <c r="AU237" i="2"/>
  <c r="AT237" i="2"/>
  <c r="AX237" i="2"/>
  <c r="AW237" i="2"/>
  <c r="AS328" i="2"/>
  <c r="AM382" i="2"/>
  <c r="AL382" i="2"/>
  <c r="AP382" i="2"/>
  <c r="AO382" i="2"/>
  <c r="AX390" i="2"/>
  <c r="AT390" i="2"/>
  <c r="AU390" i="2"/>
  <c r="AW390" i="2"/>
  <c r="AU29" i="2"/>
  <c r="AT29" i="2"/>
  <c r="AW29" i="2"/>
  <c r="AX29" i="2"/>
  <c r="BE879" i="2"/>
  <c r="BF879" i="2"/>
  <c r="BB879" i="2"/>
  <c r="BC879" i="2"/>
  <c r="AM238" i="2"/>
  <c r="AO238" i="2"/>
  <c r="AL238" i="2"/>
  <c r="AP238" i="2"/>
  <c r="AU171" i="2"/>
  <c r="AX171" i="2"/>
  <c r="AT171" i="2"/>
  <c r="AW171" i="2"/>
  <c r="BD1087" i="2"/>
  <c r="AO790" i="2"/>
  <c r="AL790" i="2"/>
  <c r="AM790" i="2"/>
  <c r="AP790" i="2"/>
  <c r="AM786" i="2"/>
  <c r="AO786" i="2"/>
  <c r="AP786" i="2"/>
  <c r="AL786" i="2"/>
  <c r="BE313" i="2"/>
  <c r="BB313" i="2"/>
  <c r="BF313" i="2"/>
  <c r="BC313" i="2"/>
  <c r="AU732" i="2"/>
  <c r="AT732" i="2"/>
  <c r="AW732" i="2"/>
  <c r="AX732" i="2"/>
  <c r="AW490" i="2"/>
  <c r="AU490" i="2"/>
  <c r="AX490" i="2"/>
  <c r="AT490" i="2"/>
  <c r="BB219" i="2"/>
  <c r="BF219" i="2"/>
  <c r="BE219" i="2"/>
  <c r="BC219" i="2"/>
  <c r="AP617" i="2"/>
  <c r="AL617" i="2"/>
  <c r="AM617" i="2"/>
  <c r="AO617" i="2"/>
  <c r="AS324" i="2"/>
  <c r="AM181" i="2"/>
  <c r="AP181" i="2"/>
  <c r="AL181" i="2"/>
  <c r="AO181" i="2"/>
  <c r="AT242" i="2"/>
  <c r="AU242" i="2"/>
  <c r="AW242" i="2"/>
  <c r="BC122" i="2"/>
  <c r="BE122" i="2"/>
  <c r="BF122" i="2"/>
  <c r="BB122" i="2"/>
  <c r="AP780" i="2"/>
  <c r="AO780" i="2"/>
  <c r="AL780" i="2"/>
  <c r="AM780" i="2"/>
  <c r="AM39" i="2"/>
  <c r="AO39" i="2"/>
  <c r="AL39" i="2"/>
  <c r="AP39" i="2"/>
  <c r="AP829" i="2"/>
  <c r="AL829" i="2"/>
  <c r="AO829" i="2"/>
  <c r="AM829" i="2"/>
  <c r="AL222" i="2"/>
  <c r="AP222" i="2"/>
  <c r="AO222" i="2"/>
  <c r="AM222" i="2"/>
  <c r="AX1006" i="2"/>
  <c r="AT1006" i="2"/>
  <c r="AU1006" i="2"/>
  <c r="BC382" i="2"/>
  <c r="BF382" i="2"/>
  <c r="BE382" i="2"/>
  <c r="BB382" i="2"/>
  <c r="BA140" i="2"/>
  <c r="BC525" i="2"/>
  <c r="BF525" i="2"/>
  <c r="BB525" i="2"/>
  <c r="BE525" i="2"/>
  <c r="AK281" i="2"/>
  <c r="AO271" i="2"/>
  <c r="AM271" i="2"/>
  <c r="AL271" i="2"/>
  <c r="AP271" i="2"/>
  <c r="BA108" i="2"/>
  <c r="AX318" i="2"/>
  <c r="AU318" i="2"/>
  <c r="AW318" i="2"/>
  <c r="AT318" i="2"/>
  <c r="BB295" i="2"/>
  <c r="BC295" i="2"/>
  <c r="AZ293" i="2"/>
  <c r="BF295" i="2"/>
  <c r="BE295" i="2"/>
  <c r="BF314" i="2"/>
  <c r="BC314" i="2"/>
  <c r="BE314" i="2"/>
  <c r="BB314" i="2"/>
  <c r="AZ156" i="2"/>
  <c r="BF155" i="2"/>
  <c r="BB155" i="2"/>
  <c r="BE155" i="2"/>
  <c r="BC155" i="2"/>
  <c r="AM24" i="2"/>
  <c r="AP24" i="2"/>
  <c r="AL24" i="2"/>
  <c r="AO24" i="2"/>
  <c r="AU323" i="2"/>
  <c r="AX323" i="2"/>
  <c r="AR324" i="2"/>
  <c r="AT323" i="2"/>
  <c r="AW323" i="2"/>
  <c r="BE783" i="2"/>
  <c r="BF783" i="2"/>
  <c r="BB783" i="2"/>
  <c r="BC783" i="2"/>
  <c r="AK261" i="2"/>
  <c r="AN1109" i="2"/>
  <c r="AP307" i="2"/>
  <c r="AO307" i="2"/>
  <c r="AL307" i="2"/>
  <c r="AM307" i="2"/>
  <c r="AS260" i="2"/>
  <c r="AM467" i="2"/>
  <c r="AL467" i="2"/>
  <c r="AO467" i="2"/>
  <c r="AP467" i="2"/>
  <c r="AU392" i="2"/>
  <c r="AT392" i="2"/>
  <c r="AX392" i="2"/>
  <c r="AW392" i="2"/>
  <c r="AN242" i="2"/>
  <c r="AP242" i="2" s="1"/>
  <c r="AS255" i="2"/>
  <c r="BF1006" i="2"/>
  <c r="BC1006" i="2"/>
  <c r="BB1006" i="2"/>
  <c r="BB173" i="2"/>
  <c r="BE173" i="2"/>
  <c r="BF173" i="2"/>
  <c r="BC173" i="2"/>
  <c r="AN1088" i="2"/>
  <c r="BE41" i="2"/>
  <c r="BF41" i="2"/>
  <c r="BB41" i="2"/>
  <c r="BC41" i="2"/>
  <c r="BB744" i="2"/>
  <c r="BC744" i="2"/>
  <c r="BF744" i="2"/>
  <c r="BE744" i="2"/>
  <c r="AW615" i="2"/>
  <c r="AU615" i="2"/>
  <c r="AX615" i="2"/>
  <c r="AT615" i="2"/>
  <c r="AU286" i="2"/>
  <c r="AX286" i="2"/>
  <c r="AW286" i="2"/>
  <c r="AT286" i="2"/>
  <c r="BB629" i="2"/>
  <c r="BF629" i="2"/>
  <c r="BE629" i="2"/>
  <c r="BC629" i="2"/>
  <c r="AM979" i="2"/>
  <c r="AO979" i="2"/>
  <c r="AL979" i="2"/>
  <c r="AP979" i="2"/>
  <c r="AO109" i="2"/>
  <c r="AL109" i="2"/>
  <c r="AJ1076" i="2"/>
  <c r="AM109" i="2"/>
  <c r="AP109" i="2"/>
  <c r="BF350" i="2"/>
  <c r="BE350" i="2"/>
  <c r="BC350" i="2"/>
  <c r="BB350" i="2"/>
  <c r="AZ351" i="2"/>
  <c r="AU507" i="2"/>
  <c r="AX507" i="2"/>
  <c r="AW507" i="2"/>
  <c r="AT507" i="2"/>
  <c r="AX561" i="2"/>
  <c r="AU561" i="2"/>
  <c r="AT561" i="2"/>
  <c r="AW561" i="2"/>
  <c r="AO462" i="2"/>
  <c r="AL462" i="2"/>
  <c r="AM462" i="2"/>
  <c r="AP462" i="2"/>
  <c r="BB948" i="2"/>
  <c r="BF948" i="2"/>
  <c r="BC948" i="2"/>
  <c r="BE948" i="2"/>
  <c r="BF789" i="2"/>
  <c r="BE789" i="2"/>
  <c r="BC789" i="2"/>
  <c r="BB789" i="2"/>
  <c r="AM266" i="2"/>
  <c r="AL266" i="2"/>
  <c r="AJ257" i="2"/>
  <c r="AW428" i="2"/>
  <c r="AU428" i="2"/>
  <c r="AX428" i="2"/>
  <c r="AT428" i="2"/>
  <c r="BC235" i="2"/>
  <c r="BB235" i="2"/>
  <c r="BE235" i="2"/>
  <c r="BF235" i="2"/>
  <c r="BC1007" i="2"/>
  <c r="BF1007" i="2"/>
  <c r="BB1007" i="2"/>
  <c r="AP684" i="2"/>
  <c r="AL684" i="2"/>
  <c r="AO684" i="2"/>
  <c r="AM684" i="2"/>
  <c r="BD152" i="2"/>
  <c r="BC383" i="2"/>
  <c r="BF383" i="2"/>
  <c r="BB383" i="2"/>
  <c r="BE383" i="2"/>
  <c r="BE680" i="2"/>
  <c r="BF680" i="2"/>
  <c r="BC680" i="2"/>
  <c r="BB680" i="2"/>
  <c r="AS1071" i="2"/>
  <c r="AW845" i="2"/>
  <c r="AX845" i="2"/>
  <c r="AT845" i="2"/>
  <c r="AU845" i="2"/>
  <c r="AN304" i="2"/>
  <c r="AP208" i="2"/>
  <c r="AM208" i="2"/>
  <c r="AL208" i="2"/>
  <c r="AJ194" i="2"/>
  <c r="AO208" i="2"/>
  <c r="BB741" i="2"/>
  <c r="BC741" i="2"/>
  <c r="BE741" i="2"/>
  <c r="BF741" i="2"/>
  <c r="AN199" i="2"/>
  <c r="BC81" i="2"/>
  <c r="BE81" i="2"/>
  <c r="BB81" i="2"/>
  <c r="BF81" i="2"/>
  <c r="AO50" i="2"/>
  <c r="AL50" i="2"/>
  <c r="AM50" i="2"/>
  <c r="AP50" i="2"/>
  <c r="AV1093" i="2"/>
  <c r="AX1011" i="2"/>
  <c r="AU1011" i="2"/>
  <c r="AT1011" i="2"/>
  <c r="AX467" i="2"/>
  <c r="AW467" i="2"/>
  <c r="AU467" i="2"/>
  <c r="AT467" i="2"/>
  <c r="AZ1073" i="2"/>
  <c r="BB106" i="2"/>
  <c r="BF106" i="2"/>
  <c r="BC106" i="2"/>
  <c r="BE106" i="2"/>
  <c r="AT907" i="2"/>
  <c r="AU907" i="2"/>
  <c r="AX907" i="2"/>
  <c r="AW907" i="2"/>
  <c r="AK142" i="2"/>
  <c r="BC300" i="2"/>
  <c r="BB300" i="2"/>
  <c r="BE300" i="2"/>
  <c r="BF300" i="2"/>
  <c r="BA203" i="2"/>
  <c r="AT387" i="2"/>
  <c r="AX387" i="2"/>
  <c r="AU387" i="2"/>
  <c r="AW387" i="2"/>
  <c r="BA1089" i="2"/>
  <c r="BD325" i="2"/>
  <c r="AM432" i="2"/>
  <c r="AO432" i="2"/>
  <c r="AL432" i="2"/>
  <c r="AP432" i="2"/>
  <c r="AO595" i="2"/>
  <c r="AP595" i="2"/>
  <c r="AM595" i="2"/>
  <c r="AL595" i="2"/>
  <c r="AT31" i="2"/>
  <c r="AU31" i="2"/>
  <c r="AW31" i="2"/>
  <c r="AX31" i="2"/>
  <c r="BB461" i="2"/>
  <c r="BE461" i="2"/>
  <c r="BF461" i="2"/>
  <c r="BC461" i="2"/>
  <c r="AP853" i="2"/>
  <c r="AL853" i="2"/>
  <c r="AM853" i="2"/>
  <c r="AO853" i="2"/>
  <c r="BB440" i="2"/>
  <c r="BC440" i="2"/>
  <c r="BF440" i="2"/>
  <c r="BE440" i="2"/>
  <c r="BD1108" i="2"/>
  <c r="BD1101" i="2" s="1"/>
  <c r="AW83" i="2"/>
  <c r="AU83" i="2"/>
  <c r="AT83" i="2"/>
  <c r="AX83" i="2"/>
  <c r="BF1005" i="2"/>
  <c r="BB1005" i="2"/>
  <c r="BC1005" i="2"/>
  <c r="BD140" i="2"/>
  <c r="AW719" i="2"/>
  <c r="AT719" i="2"/>
  <c r="AX719" i="2"/>
  <c r="AU719" i="2"/>
  <c r="BC443" i="2"/>
  <c r="BF443" i="2"/>
  <c r="BE443" i="2"/>
  <c r="BB443" i="2"/>
  <c r="AT250" i="2"/>
  <c r="AW250" i="2"/>
  <c r="AX250" i="2"/>
  <c r="AU250" i="2"/>
  <c r="BB151" i="2"/>
  <c r="BF151" i="2"/>
  <c r="BC151" i="2"/>
  <c r="AZ152" i="2"/>
  <c r="BE151" i="2"/>
  <c r="AP876" i="2"/>
  <c r="AO876" i="2"/>
  <c r="AM876" i="2"/>
  <c r="AL876" i="2"/>
  <c r="AP551" i="2"/>
  <c r="AO551" i="2"/>
  <c r="AM551" i="2"/>
  <c r="AL551" i="2"/>
  <c r="AJ1065" i="2"/>
  <c r="AL74" i="2"/>
  <c r="AO74" i="2"/>
  <c r="AP74" i="2"/>
  <c r="AM74" i="2"/>
  <c r="BB731" i="2"/>
  <c r="BE731" i="2"/>
  <c r="BC731" i="2"/>
  <c r="BF731" i="2"/>
  <c r="BF82" i="2"/>
  <c r="BE82" i="2"/>
  <c r="BB82" i="2"/>
  <c r="BC82" i="2"/>
  <c r="BA259" i="2"/>
  <c r="AX436" i="2"/>
  <c r="AU436" i="2"/>
  <c r="AW436" i="2"/>
  <c r="AT436" i="2"/>
  <c r="BF716" i="2"/>
  <c r="BC716" i="2"/>
  <c r="BE716" i="2"/>
  <c r="BB716" i="2"/>
  <c r="BE205" i="2"/>
  <c r="BB205" i="2"/>
  <c r="AZ191" i="2"/>
  <c r="BC205" i="2"/>
  <c r="BF205" i="2"/>
  <c r="AP392" i="2"/>
  <c r="AL392" i="2"/>
  <c r="AM392" i="2"/>
  <c r="AO392" i="2"/>
  <c r="BC900" i="2"/>
  <c r="BB900" i="2"/>
  <c r="BF900" i="2"/>
  <c r="BE900" i="2"/>
  <c r="AS140" i="2"/>
  <c r="AT830" i="2"/>
  <c r="AX830" i="2"/>
  <c r="AU830" i="2"/>
  <c r="AW830" i="2"/>
  <c r="BE49" i="2"/>
  <c r="BB49" i="2"/>
  <c r="BC49" i="2"/>
  <c r="BF49" i="2"/>
  <c r="AP578" i="2"/>
  <c r="AM578" i="2"/>
  <c r="AO578" i="2"/>
  <c r="AL578" i="2"/>
  <c r="AP489" i="2"/>
  <c r="AM489" i="2"/>
  <c r="AL489" i="2"/>
  <c r="AO489" i="2"/>
  <c r="BC829" i="2"/>
  <c r="BB829" i="2"/>
  <c r="BE829" i="2"/>
  <c r="BF829" i="2"/>
  <c r="AT834" i="2"/>
  <c r="AW834" i="2"/>
  <c r="AX834" i="2"/>
  <c r="AU834" i="2"/>
  <c r="BF573" i="2"/>
  <c r="BB573" i="2"/>
  <c r="BC573" i="2"/>
  <c r="BE573" i="2"/>
  <c r="BE774" i="2"/>
  <c r="BC774" i="2"/>
  <c r="BB774" i="2"/>
  <c r="BF774" i="2"/>
  <c r="AU13" i="2"/>
  <c r="AT13" i="2"/>
  <c r="AW13" i="2"/>
  <c r="AX13" i="2"/>
  <c r="AP817" i="2"/>
  <c r="AL817" i="2"/>
  <c r="AO817" i="2"/>
  <c r="AM817" i="2"/>
  <c r="AT634" i="2"/>
  <c r="AX634" i="2"/>
  <c r="AW634" i="2"/>
  <c r="AU634" i="2"/>
  <c r="AW657" i="2"/>
  <c r="AT657" i="2"/>
  <c r="AX657" i="2"/>
  <c r="AU657" i="2"/>
  <c r="AV1110" i="2"/>
  <c r="BB685" i="2"/>
  <c r="BE685" i="2"/>
  <c r="BF685" i="2"/>
  <c r="BC685" i="2"/>
  <c r="AT408" i="2"/>
  <c r="AW408" i="2"/>
  <c r="AU408" i="2"/>
  <c r="AX408" i="2"/>
  <c r="AP315" i="2"/>
  <c r="AO315" i="2"/>
  <c r="AL315" i="2"/>
  <c r="AM315" i="2"/>
  <c r="AK277" i="2"/>
  <c r="AO133" i="2"/>
  <c r="AM133" i="2"/>
  <c r="AL133" i="2"/>
  <c r="AP133" i="2"/>
  <c r="AM799" i="2"/>
  <c r="AL799" i="2"/>
  <c r="AO799" i="2"/>
  <c r="AP799" i="2"/>
  <c r="AU990" i="2"/>
  <c r="AT990" i="2"/>
  <c r="AW990" i="2"/>
  <c r="AX990" i="2"/>
  <c r="AM877" i="2"/>
  <c r="AP877" i="2"/>
  <c r="AL877" i="2"/>
  <c r="AO877" i="2"/>
  <c r="BE863" i="2"/>
  <c r="BF863" i="2"/>
  <c r="BC863" i="2"/>
  <c r="BB863" i="2"/>
  <c r="AU380" i="2"/>
  <c r="AT380" i="2"/>
  <c r="AX380" i="2"/>
  <c r="AW380" i="2"/>
  <c r="AW516" i="2"/>
  <c r="AT516" i="2"/>
  <c r="AU516" i="2"/>
  <c r="AX516" i="2"/>
  <c r="AT86" i="2"/>
  <c r="AX86" i="2"/>
  <c r="AW86" i="2"/>
  <c r="AU86" i="2"/>
  <c r="AP839" i="2"/>
  <c r="AM839" i="2"/>
  <c r="AO839" i="2"/>
  <c r="AL839" i="2"/>
  <c r="AW32" i="2"/>
  <c r="AT32" i="2"/>
  <c r="AU32" i="2"/>
  <c r="AR33" i="2"/>
  <c r="AX32" i="2"/>
  <c r="BB433" i="2"/>
  <c r="BF433" i="2"/>
  <c r="BC433" i="2"/>
  <c r="BE433" i="2"/>
  <c r="BF748" i="2"/>
  <c r="BB748" i="2"/>
  <c r="BC748" i="2"/>
  <c r="BE748" i="2"/>
  <c r="AP926" i="2"/>
  <c r="AL926" i="2"/>
  <c r="AO926" i="2"/>
  <c r="AM926" i="2"/>
  <c r="BB359" i="2"/>
  <c r="BC359" i="2"/>
  <c r="BF359" i="2"/>
  <c r="BE359" i="2"/>
  <c r="BB714" i="2"/>
  <c r="BF714" i="2"/>
  <c r="BE714" i="2"/>
  <c r="BC714" i="2"/>
  <c r="BA15" i="2"/>
  <c r="AW623" i="2"/>
  <c r="AX623" i="2"/>
  <c r="AU623" i="2"/>
  <c r="AT623" i="2"/>
  <c r="AV310" i="2"/>
  <c r="BD232" i="2"/>
  <c r="BF232" i="2" s="1"/>
  <c r="BF231" i="2"/>
  <c r="BC231" i="2"/>
  <c r="BE231" i="2"/>
  <c r="BB231" i="2"/>
  <c r="AL598" i="2"/>
  <c r="AM598" i="2"/>
  <c r="AO598" i="2"/>
  <c r="AP598" i="2"/>
  <c r="AL868" i="2"/>
  <c r="AO868" i="2"/>
  <c r="AP868" i="2"/>
  <c r="AM868" i="2"/>
  <c r="AT450" i="2"/>
  <c r="AU450" i="2"/>
  <c r="AW450" i="2"/>
  <c r="AX450" i="2"/>
  <c r="BB564" i="2"/>
  <c r="BC564" i="2"/>
  <c r="BE564" i="2"/>
  <c r="BF564" i="2"/>
  <c r="BE471" i="2"/>
  <c r="BB471" i="2"/>
  <c r="BF471" i="2"/>
  <c r="BC471" i="2"/>
  <c r="BE103" i="2"/>
  <c r="BF103" i="2"/>
  <c r="BC103" i="2"/>
  <c r="BB103" i="2"/>
  <c r="AM454" i="2"/>
  <c r="AO454" i="2"/>
  <c r="AL454" i="2"/>
  <c r="AP454" i="2"/>
  <c r="BB851" i="2"/>
  <c r="BE851" i="2"/>
  <c r="BC851" i="2"/>
  <c r="BF851" i="2"/>
  <c r="BC476" i="2"/>
  <c r="BF476" i="2"/>
  <c r="BB476" i="2"/>
  <c r="BE476" i="2"/>
  <c r="AT828" i="2"/>
  <c r="AX828" i="2"/>
  <c r="AU828" i="2"/>
  <c r="AW828" i="2"/>
  <c r="BB90" i="2"/>
  <c r="BE90" i="2"/>
  <c r="BF90" i="2"/>
  <c r="BC90" i="2"/>
  <c r="BA293" i="2"/>
  <c r="BB207" i="2"/>
  <c r="BC207" i="2"/>
  <c r="BE207" i="2"/>
  <c r="AZ193" i="2"/>
  <c r="BF207" i="2"/>
  <c r="AW968" i="2"/>
  <c r="AX968" i="2"/>
  <c r="AU968" i="2"/>
  <c r="AT968" i="2"/>
  <c r="AO337" i="2"/>
  <c r="AL337" i="2"/>
  <c r="AP337" i="2"/>
  <c r="AM337" i="2"/>
  <c r="AT1001" i="2"/>
  <c r="AW1001" i="2"/>
  <c r="AU1001" i="2"/>
  <c r="AX1001" i="2"/>
  <c r="BB76" i="2"/>
  <c r="BF76" i="2"/>
  <c r="BE76" i="2"/>
  <c r="BC76" i="2"/>
  <c r="BC867" i="2"/>
  <c r="BE867" i="2"/>
  <c r="BF867" i="2"/>
  <c r="BB867" i="2"/>
  <c r="AN1087" i="2"/>
  <c r="AN1085" i="2" s="1"/>
  <c r="AP14" i="2"/>
  <c r="AJ15" i="2"/>
  <c r="AL14" i="2"/>
  <c r="AM14" i="2"/>
  <c r="AO14" i="2"/>
  <c r="AS156" i="2"/>
  <c r="AW470" i="2"/>
  <c r="AX470" i="2"/>
  <c r="AU470" i="2"/>
  <c r="AT470" i="2"/>
  <c r="BD191" i="2"/>
  <c r="AN191" i="2"/>
  <c r="BB144" i="2"/>
  <c r="BE144" i="2"/>
  <c r="BF144" i="2"/>
  <c r="BC144" i="2"/>
  <c r="AZ140" i="2"/>
  <c r="BE222" i="2"/>
  <c r="BF222" i="2"/>
  <c r="BC222" i="2"/>
  <c r="BB222" i="2"/>
  <c r="AU159" i="2"/>
  <c r="AT159" i="2"/>
  <c r="AW159" i="2"/>
  <c r="AX159" i="2"/>
  <c r="BE750" i="2"/>
  <c r="BB750" i="2"/>
  <c r="BC750" i="2"/>
  <c r="BF750" i="2"/>
  <c r="BF218" i="2"/>
  <c r="BC218" i="2"/>
  <c r="BB218" i="2"/>
  <c r="BE218" i="2"/>
  <c r="AZ204" i="2"/>
  <c r="AW148" i="2"/>
  <c r="AT148" i="2"/>
  <c r="AU148" i="2"/>
  <c r="AX148" i="2"/>
  <c r="AR1087" i="2"/>
  <c r="AU421" i="2"/>
  <c r="AT421" i="2"/>
  <c r="AW421" i="2"/>
  <c r="AX421" i="2"/>
  <c r="AO623" i="2"/>
  <c r="AM623" i="2"/>
  <c r="AL623" i="2"/>
  <c r="AP623" i="2"/>
  <c r="AW773" i="2"/>
  <c r="AT773" i="2"/>
  <c r="AX773" i="2"/>
  <c r="AU773" i="2"/>
  <c r="BE21" i="2"/>
  <c r="BB21" i="2"/>
  <c r="BF21" i="2"/>
  <c r="AZ22" i="2"/>
  <c r="BC21" i="2"/>
  <c r="AL954" i="2"/>
  <c r="AM954" i="2"/>
  <c r="AP954" i="2"/>
  <c r="AO954" i="2"/>
  <c r="AM91" i="2"/>
  <c r="AL91" i="2"/>
  <c r="AO91" i="2"/>
  <c r="AP91" i="2"/>
  <c r="BF755" i="2"/>
  <c r="BC755" i="2"/>
  <c r="BB755" i="2"/>
  <c r="BE755" i="2"/>
  <c r="AT166" i="2"/>
  <c r="AW166" i="2"/>
  <c r="AU166" i="2"/>
  <c r="AX166" i="2"/>
  <c r="AM960" i="2"/>
  <c r="AP960" i="2"/>
  <c r="AO960" i="2"/>
  <c r="AL960" i="2"/>
  <c r="AO450" i="2"/>
  <c r="AM450" i="2"/>
  <c r="AL450" i="2"/>
  <c r="AP450" i="2"/>
  <c r="AK108" i="2"/>
  <c r="BB378" i="2"/>
  <c r="BF378" i="2"/>
  <c r="BE378" i="2"/>
  <c r="BC378" i="2"/>
  <c r="BC529" i="2"/>
  <c r="BB529" i="2"/>
  <c r="BF529" i="2"/>
  <c r="BE529" i="2"/>
  <c r="BF11" i="2"/>
  <c r="BB11" i="2"/>
  <c r="BC11" i="2"/>
  <c r="AZ1098" i="2"/>
  <c r="BE11" i="2"/>
  <c r="AM465" i="2"/>
  <c r="AL465" i="2"/>
  <c r="AO465" i="2"/>
  <c r="AP465" i="2"/>
  <c r="BE170" i="2"/>
  <c r="BF170" i="2"/>
  <c r="BB170" i="2"/>
  <c r="BC170" i="2"/>
  <c r="BE892" i="2"/>
  <c r="BF892" i="2"/>
  <c r="BC892" i="2"/>
  <c r="BB892" i="2"/>
  <c r="AL722" i="2"/>
  <c r="AO722" i="2"/>
  <c r="AP722" i="2"/>
  <c r="AM722" i="2"/>
  <c r="BB225" i="2"/>
  <c r="BF225" i="2"/>
  <c r="BE225" i="2"/>
  <c r="BC225" i="2"/>
  <c r="AP221" i="2"/>
  <c r="AM221" i="2"/>
  <c r="AO221" i="2"/>
  <c r="AL221" i="2"/>
  <c r="AS33" i="2"/>
  <c r="BE971" i="2"/>
  <c r="BF971" i="2"/>
  <c r="BB971" i="2"/>
  <c r="BC971" i="2"/>
  <c r="AS327" i="2"/>
  <c r="AX1005" i="2"/>
  <c r="AT1005" i="2"/>
  <c r="AU1005" i="2"/>
  <c r="AU24" i="2"/>
  <c r="AT24" i="2"/>
  <c r="AX24" i="2"/>
  <c r="AW24" i="2"/>
  <c r="AL376" i="2"/>
  <c r="AP376" i="2"/>
  <c r="AO376" i="2"/>
  <c r="AM376" i="2"/>
  <c r="BE997" i="2"/>
  <c r="BB997" i="2"/>
  <c r="BC997" i="2"/>
  <c r="BF997" i="2"/>
  <c r="AU788" i="2"/>
  <c r="AT788" i="2"/>
  <c r="AX788" i="2"/>
  <c r="AW788" i="2"/>
  <c r="BC266" i="2"/>
  <c r="AZ257" i="2"/>
  <c r="BB266" i="2"/>
  <c r="AT441" i="2"/>
  <c r="AU441" i="2"/>
  <c r="AW441" i="2"/>
  <c r="AX441" i="2"/>
  <c r="AN327" i="2"/>
  <c r="AV112" i="2"/>
  <c r="AP841" i="2"/>
  <c r="AL841" i="2"/>
  <c r="AO841" i="2"/>
  <c r="AM841" i="2"/>
  <c r="AU622" i="2"/>
  <c r="AT622" i="2"/>
  <c r="AW622" i="2"/>
  <c r="AX622" i="2"/>
  <c r="AP579" i="2"/>
  <c r="AL579" i="2"/>
  <c r="AO579" i="2"/>
  <c r="AM579" i="2"/>
  <c r="AL505" i="2"/>
  <c r="AO505" i="2"/>
  <c r="AP505" i="2"/>
  <c r="AM505" i="2"/>
  <c r="BA1071" i="2"/>
  <c r="AO944" i="2"/>
  <c r="AL944" i="2"/>
  <c r="AM944" i="2"/>
  <c r="AP944" i="2"/>
  <c r="AO757" i="2"/>
  <c r="AL757" i="2"/>
  <c r="AP757" i="2"/>
  <c r="AM757" i="2"/>
  <c r="BE849" i="2"/>
  <c r="BF849" i="2"/>
  <c r="BB849" i="2"/>
  <c r="BC849" i="2"/>
  <c r="BF226" i="2"/>
  <c r="BE226" i="2"/>
  <c r="BC226" i="2"/>
  <c r="BB226" i="2"/>
  <c r="BC590" i="2"/>
  <c r="BF590" i="2"/>
  <c r="BE590" i="2"/>
  <c r="BB590" i="2"/>
  <c r="AK254" i="2"/>
  <c r="AR1071" i="2"/>
  <c r="AX104" i="2"/>
  <c r="AW104" i="2"/>
  <c r="AT104" i="2"/>
  <c r="AU104" i="2"/>
  <c r="AM849" i="2"/>
  <c r="AP849" i="2"/>
  <c r="AO849" i="2"/>
  <c r="AL849" i="2"/>
  <c r="AL207" i="2"/>
  <c r="AP207" i="2"/>
  <c r="AJ193" i="2"/>
  <c r="AM207" i="2"/>
  <c r="AO207" i="2"/>
  <c r="AM401" i="2"/>
  <c r="AP401" i="2"/>
  <c r="AO401" i="2"/>
  <c r="AL401" i="2"/>
  <c r="AP936" i="2"/>
  <c r="AL936" i="2"/>
  <c r="AO936" i="2"/>
  <c r="AM936" i="2"/>
  <c r="AL904" i="2"/>
  <c r="AM904" i="2"/>
  <c r="AO904" i="2"/>
  <c r="AP904" i="2"/>
  <c r="AX177" i="2"/>
  <c r="AU177" i="2"/>
  <c r="AW177" i="2"/>
  <c r="AT177" i="2"/>
  <c r="BB345" i="2"/>
  <c r="BE345" i="2"/>
  <c r="BD33" i="2"/>
  <c r="BD254" i="2"/>
  <c r="BD262" i="2"/>
  <c r="BD253" i="2" s="1"/>
  <c r="AK199" i="2"/>
  <c r="BB149" i="2"/>
  <c r="BE149" i="2"/>
  <c r="BF149" i="2"/>
  <c r="BC149" i="2"/>
  <c r="AZ1088" i="2"/>
  <c r="BC409" i="2"/>
  <c r="BE409" i="2"/>
  <c r="BB409" i="2"/>
  <c r="BF409" i="2"/>
  <c r="AL927" i="2"/>
  <c r="AO927" i="2"/>
  <c r="AM927" i="2"/>
  <c r="AP927" i="2"/>
  <c r="AK255" i="2"/>
  <c r="AO854" i="2"/>
  <c r="AM854" i="2"/>
  <c r="AL854" i="2"/>
  <c r="AP854" i="2"/>
  <c r="BD1103" i="2"/>
  <c r="AN343" i="2"/>
  <c r="AT25" i="2"/>
  <c r="AW25" i="2"/>
  <c r="AU25" i="2"/>
  <c r="AR26" i="2"/>
  <c r="AX25" i="2"/>
  <c r="BB150" i="2"/>
  <c r="BE150" i="2"/>
  <c r="AZ1089" i="2"/>
  <c r="BF150" i="2"/>
  <c r="BC150" i="2"/>
  <c r="BA190" i="2"/>
  <c r="AU925" i="2"/>
  <c r="AW925" i="2"/>
  <c r="AT925" i="2"/>
  <c r="AX925" i="2"/>
  <c r="AM488" i="2"/>
  <c r="AL488" i="2"/>
  <c r="AP488" i="2"/>
  <c r="AO488" i="2"/>
  <c r="AS26" i="2"/>
  <c r="AO124" i="2"/>
  <c r="AP124" i="2"/>
  <c r="AM124" i="2"/>
  <c r="AL124" i="2"/>
  <c r="AX472" i="2"/>
  <c r="AW472" i="2"/>
  <c r="AT472" i="2"/>
  <c r="AU472" i="2"/>
  <c r="AT935" i="2"/>
  <c r="AW935" i="2"/>
  <c r="AU935" i="2"/>
  <c r="AX935" i="2"/>
  <c r="BF56" i="2"/>
  <c r="BB56" i="2"/>
  <c r="BC56" i="2"/>
  <c r="BE56" i="2"/>
  <c r="AM774" i="2"/>
  <c r="AP774" i="2"/>
  <c r="AL774" i="2"/>
  <c r="AO774" i="2"/>
  <c r="AP778" i="2"/>
  <c r="AM778" i="2"/>
  <c r="AO778" i="2"/>
  <c r="AL778" i="2"/>
  <c r="AM280" i="2"/>
  <c r="AP280" i="2"/>
  <c r="AL280" i="2"/>
  <c r="AO280" i="2"/>
  <c r="AJ281" i="2"/>
  <c r="BE785" i="2"/>
  <c r="BF785" i="2"/>
  <c r="BB785" i="2"/>
  <c r="BC785" i="2"/>
  <c r="AM709" i="2"/>
  <c r="AP709" i="2"/>
  <c r="AO709" i="2"/>
  <c r="AL709" i="2"/>
  <c r="BE210" i="2"/>
  <c r="BB210" i="2"/>
  <c r="AZ196" i="2"/>
  <c r="BF210" i="2"/>
  <c r="BC210" i="2"/>
  <c r="BE706" i="2"/>
  <c r="BC706" i="2"/>
  <c r="BB706" i="2"/>
  <c r="BF706" i="2"/>
  <c r="AL729" i="2"/>
  <c r="AP729" i="2"/>
  <c r="AM729" i="2"/>
  <c r="AO729" i="2"/>
  <c r="BC943" i="2"/>
  <c r="BB943" i="2"/>
  <c r="BF943" i="2"/>
  <c r="BE943" i="2"/>
  <c r="AL739" i="2"/>
  <c r="AO739" i="2"/>
  <c r="AP739" i="2"/>
  <c r="AM739" i="2"/>
  <c r="AK224" i="2"/>
  <c r="BE54" i="2"/>
  <c r="BF54" i="2"/>
  <c r="BB54" i="2"/>
  <c r="BC54" i="2"/>
  <c r="BF894" i="2"/>
  <c r="BC894" i="2"/>
  <c r="BB894" i="2"/>
  <c r="BE894" i="2"/>
  <c r="AV194" i="2"/>
  <c r="AW66" i="2"/>
  <c r="AT66" i="2"/>
  <c r="AU66" i="2"/>
  <c r="AX66" i="2"/>
  <c r="AW1000" i="2"/>
  <c r="AT1000" i="2"/>
  <c r="AX1000" i="2"/>
  <c r="AU1000" i="2"/>
  <c r="BE474" i="2"/>
  <c r="BC474" i="2"/>
  <c r="BF474" i="2"/>
  <c r="BB474" i="2"/>
  <c r="BB836" i="2"/>
  <c r="BE836" i="2"/>
  <c r="BF836" i="2"/>
  <c r="BC836" i="2"/>
  <c r="AX576" i="2"/>
  <c r="AT576" i="2"/>
  <c r="AW576" i="2"/>
  <c r="AU576" i="2"/>
  <c r="BF184" i="2"/>
  <c r="BC184" i="2"/>
  <c r="BB184" i="2"/>
  <c r="BE184" i="2"/>
  <c r="AM561" i="2"/>
  <c r="AL561" i="2"/>
  <c r="AP561" i="2"/>
  <c r="AO561" i="2"/>
  <c r="AW647" i="2"/>
  <c r="AT647" i="2"/>
  <c r="AX647" i="2"/>
  <c r="AU647" i="2"/>
  <c r="BA328" i="2"/>
  <c r="AL493" i="2"/>
  <c r="AM493" i="2"/>
  <c r="AP493" i="2"/>
  <c r="AO493" i="2"/>
  <c r="AL394" i="2"/>
  <c r="AO394" i="2"/>
  <c r="AP394" i="2"/>
  <c r="AM394" i="2"/>
  <c r="AU817" i="2"/>
  <c r="AT817" i="2"/>
  <c r="AX817" i="2"/>
  <c r="AW817" i="2"/>
  <c r="AK141" i="2"/>
  <c r="AO1015" i="2"/>
  <c r="AP1015" i="2"/>
  <c r="AM1015" i="2"/>
  <c r="AL1015" i="2"/>
  <c r="BF485" i="2"/>
  <c r="BB485" i="2"/>
  <c r="BE485" i="2"/>
  <c r="BC485" i="2"/>
  <c r="AW90" i="2"/>
  <c r="AX90" i="2"/>
  <c r="AT90" i="2"/>
  <c r="AU90" i="2"/>
  <c r="BC61" i="2"/>
  <c r="BB61" i="2"/>
  <c r="BF61" i="2"/>
  <c r="BE61" i="2"/>
  <c r="AX440" i="2"/>
  <c r="AU440" i="2"/>
  <c r="AW440" i="2"/>
  <c r="AT440" i="2"/>
  <c r="AS1065" i="2"/>
  <c r="AW492" i="2"/>
  <c r="AX492" i="2"/>
  <c r="AU492" i="2"/>
  <c r="AT492" i="2"/>
  <c r="AW980" i="2"/>
  <c r="AX980" i="2"/>
  <c r="AT980" i="2"/>
  <c r="AU980" i="2"/>
  <c r="AT101" i="2"/>
  <c r="AX101" i="2"/>
  <c r="AW101" i="2"/>
  <c r="AU101" i="2"/>
  <c r="AR98" i="2"/>
  <c r="AU494" i="2"/>
  <c r="AX494" i="2"/>
  <c r="AT494" i="2"/>
  <c r="AW494" i="2"/>
  <c r="AX582" i="2"/>
  <c r="AW582" i="2"/>
  <c r="AU582" i="2"/>
  <c r="AT582" i="2"/>
  <c r="AL37" i="2"/>
  <c r="AP37" i="2"/>
  <c r="AM37" i="2"/>
  <c r="AO37" i="2"/>
  <c r="AP102" i="2"/>
  <c r="AL102" i="2"/>
  <c r="AM102" i="2"/>
  <c r="AJ99" i="2"/>
  <c r="AO102" i="2"/>
  <c r="AL83" i="2"/>
  <c r="AO83" i="2"/>
  <c r="AM83" i="2"/>
  <c r="AP83" i="2"/>
  <c r="AM206" i="2"/>
  <c r="AO206" i="2"/>
  <c r="AL206" i="2"/>
  <c r="AJ192" i="2"/>
  <c r="AP206" i="2"/>
  <c r="BF171" i="2"/>
  <c r="BB171" i="2"/>
  <c r="BE171" i="2"/>
  <c r="BC171" i="2"/>
  <c r="AL446" i="2"/>
  <c r="AM446" i="2"/>
  <c r="AP446" i="2"/>
  <c r="AO446" i="2"/>
  <c r="AP966" i="2"/>
  <c r="AL966" i="2"/>
  <c r="AM966" i="2"/>
  <c r="AO966" i="2"/>
  <c r="AU714" i="2"/>
  <c r="AX714" i="2"/>
  <c r="AW714" i="2"/>
  <c r="AT714" i="2"/>
  <c r="AT928" i="2"/>
  <c r="AU928" i="2"/>
  <c r="AX928" i="2"/>
  <c r="AW928" i="2"/>
  <c r="AM797" i="2"/>
  <c r="AO797" i="2"/>
  <c r="AP797" i="2"/>
  <c r="AL797" i="2"/>
  <c r="BB600" i="2"/>
  <c r="BE600" i="2"/>
  <c r="BF600" i="2"/>
  <c r="BC600" i="2"/>
  <c r="AT491" i="2"/>
  <c r="AU491" i="2"/>
  <c r="AW491" i="2"/>
  <c r="AX491" i="2"/>
  <c r="AN196" i="2"/>
  <c r="BD324" i="2"/>
  <c r="AX23" i="2"/>
  <c r="AU23" i="2"/>
  <c r="AW23" i="2"/>
  <c r="AT23" i="2"/>
  <c r="BE584" i="2"/>
  <c r="BF584" i="2"/>
  <c r="BB584" i="2"/>
  <c r="BC584" i="2"/>
  <c r="AO903" i="2"/>
  <c r="AP903" i="2"/>
  <c r="AM903" i="2"/>
  <c r="AL903" i="2"/>
  <c r="AU775" i="2"/>
  <c r="AX775" i="2"/>
  <c r="AW775" i="2"/>
  <c r="AT775" i="2"/>
  <c r="AX308" i="2"/>
  <c r="AU308" i="2"/>
  <c r="AT308" i="2"/>
  <c r="AW308" i="2"/>
  <c r="AM716" i="2"/>
  <c r="AL716" i="2"/>
  <c r="AO716" i="2"/>
  <c r="AP716" i="2"/>
  <c r="BE305" i="2"/>
  <c r="BB305" i="2"/>
  <c r="AW813" i="2"/>
  <c r="AT813" i="2"/>
  <c r="AX813" i="2"/>
  <c r="AU813" i="2"/>
  <c r="AL938" i="2"/>
  <c r="AM938" i="2"/>
  <c r="AO938" i="2"/>
  <c r="AP938" i="2"/>
  <c r="BC134" i="2"/>
  <c r="BE134" i="2"/>
  <c r="BF134" i="2"/>
  <c r="BB134" i="2"/>
  <c r="AT755" i="2"/>
  <c r="AU755" i="2"/>
  <c r="AX755" i="2"/>
  <c r="AW755" i="2"/>
  <c r="BF884" i="2"/>
  <c r="BC884" i="2"/>
  <c r="BE884" i="2"/>
  <c r="BB884" i="2"/>
  <c r="AJ190" i="2"/>
  <c r="AP189" i="2"/>
  <c r="AM189" i="2"/>
  <c r="AO189" i="2"/>
  <c r="AL189" i="2"/>
  <c r="AT782" i="2"/>
  <c r="AX782" i="2"/>
  <c r="AU782" i="2"/>
  <c r="AW782" i="2"/>
  <c r="BC591" i="2"/>
  <c r="BE591" i="2"/>
  <c r="BF591" i="2"/>
  <c r="BB591" i="2"/>
  <c r="AL476" i="2"/>
  <c r="AP476" i="2"/>
  <c r="AM476" i="2"/>
  <c r="AO476" i="2"/>
  <c r="BF465" i="2"/>
  <c r="BB465" i="2"/>
  <c r="BC465" i="2"/>
  <c r="BE465" i="2"/>
  <c r="AP13" i="2"/>
  <c r="AL13" i="2"/>
  <c r="AM13" i="2"/>
  <c r="AO13" i="2"/>
  <c r="BC872" i="2"/>
  <c r="BB872" i="2"/>
  <c r="BE872" i="2"/>
  <c r="BF872" i="2"/>
  <c r="AX93" i="2"/>
  <c r="AU93" i="2"/>
  <c r="AT93" i="2"/>
  <c r="AW93" i="2"/>
  <c r="AW400" i="2"/>
  <c r="AX400" i="2"/>
  <c r="AU400" i="2"/>
  <c r="AT400" i="2"/>
  <c r="AX317" i="2"/>
  <c r="AW317" i="2"/>
  <c r="AU317" i="2"/>
  <c r="AT317" i="2"/>
  <c r="AO989" i="2"/>
  <c r="AL989" i="2"/>
  <c r="AP989" i="2"/>
  <c r="AM989" i="2"/>
  <c r="BD192" i="2"/>
  <c r="AL991" i="2"/>
  <c r="AO991" i="2"/>
  <c r="AP991" i="2"/>
  <c r="AM991" i="2"/>
  <c r="AW40" i="2"/>
  <c r="AT40" i="2"/>
  <c r="AU40" i="2"/>
  <c r="AX40" i="2"/>
  <c r="AO650" i="2"/>
  <c r="AP650" i="2"/>
  <c r="AM650" i="2"/>
  <c r="AL650" i="2"/>
  <c r="AM741" i="2"/>
  <c r="AO741" i="2"/>
  <c r="AL741" i="2"/>
  <c r="AP741" i="2"/>
  <c r="AT567" i="2"/>
  <c r="AU567" i="2"/>
  <c r="AX567" i="2"/>
  <c r="AW567" i="2"/>
  <c r="AT468" i="2"/>
  <c r="AX468" i="2"/>
  <c r="AU468" i="2"/>
  <c r="AW468" i="2"/>
  <c r="AP657" i="2"/>
  <c r="AO657" i="2"/>
  <c r="AM657" i="2"/>
  <c r="AL657" i="2"/>
  <c r="AM398" i="2"/>
  <c r="AO398" i="2"/>
  <c r="AP398" i="2"/>
  <c r="AL398" i="2"/>
  <c r="BE416" i="2"/>
  <c r="BC416" i="2"/>
  <c r="BB416" i="2"/>
  <c r="BF416" i="2"/>
  <c r="AU927" i="2"/>
  <c r="AT927" i="2"/>
  <c r="AX927" i="2"/>
  <c r="AW927" i="2"/>
  <c r="AT349" i="2"/>
  <c r="AX349" i="2"/>
  <c r="AU349" i="2"/>
  <c r="AW349" i="2"/>
  <c r="AR256" i="2"/>
  <c r="AW265" i="2"/>
  <c r="AX265" i="2"/>
  <c r="AT265" i="2"/>
  <c r="AU265" i="2"/>
  <c r="BB432" i="2"/>
  <c r="BE432" i="2"/>
  <c r="BF432" i="2"/>
  <c r="BC432" i="2"/>
  <c r="AP79" i="2"/>
  <c r="AL79" i="2"/>
  <c r="AM79" i="2"/>
  <c r="AO79" i="2"/>
  <c r="BF92" i="2"/>
  <c r="BE92" i="2"/>
  <c r="BC92" i="2"/>
  <c r="BB92" i="2"/>
  <c r="BC942" i="2"/>
  <c r="BF942" i="2"/>
  <c r="BB942" i="2"/>
  <c r="BE942" i="2"/>
  <c r="AK140" i="2"/>
  <c r="BC447" i="2"/>
  <c r="BE447" i="2"/>
  <c r="BB447" i="2"/>
  <c r="BF447" i="2"/>
  <c r="AS202" i="2"/>
  <c r="BE936" i="2"/>
  <c r="BC936" i="2"/>
  <c r="BB936" i="2"/>
  <c r="BF936" i="2"/>
  <c r="BB620" i="2"/>
  <c r="BC620" i="2"/>
  <c r="BE620" i="2"/>
  <c r="BF620" i="2"/>
  <c r="AP1008" i="2"/>
  <c r="AL1008" i="2"/>
  <c r="AM1008" i="2"/>
  <c r="AP185" i="2"/>
  <c r="AM185" i="2"/>
  <c r="AO185" i="2"/>
  <c r="AL185" i="2"/>
  <c r="AX164" i="2"/>
  <c r="AU164" i="2"/>
  <c r="AW164" i="2"/>
  <c r="AT164" i="2"/>
  <c r="AP449" i="2"/>
  <c r="AO449" i="2"/>
  <c r="AM449" i="2"/>
  <c r="AL449" i="2"/>
  <c r="BA1093" i="2"/>
  <c r="AN194" i="2"/>
  <c r="AP863" i="2"/>
  <c r="AO863" i="2"/>
  <c r="AM863" i="2"/>
  <c r="AL863" i="2"/>
  <c r="AL535" i="2"/>
  <c r="AM535" i="2"/>
  <c r="AP535" i="2"/>
  <c r="AO535" i="2"/>
  <c r="BA304" i="2"/>
  <c r="AT541" i="2"/>
  <c r="AW541" i="2"/>
  <c r="AX541" i="2"/>
  <c r="AU541" i="2"/>
  <c r="AX754" i="2"/>
  <c r="AW754" i="2"/>
  <c r="AU754" i="2"/>
  <c r="AT754" i="2"/>
  <c r="BC753" i="2"/>
  <c r="BF753" i="2"/>
  <c r="BE753" i="2"/>
  <c r="BB753" i="2"/>
  <c r="BE767" i="2"/>
  <c r="BB767" i="2"/>
  <c r="BC767" i="2"/>
  <c r="BF767" i="2"/>
  <c r="BE721" i="2"/>
  <c r="BC721" i="2"/>
  <c r="BF721" i="2"/>
  <c r="BB721" i="2"/>
  <c r="AO163" i="2"/>
  <c r="AP163" i="2"/>
  <c r="AL163" i="2"/>
  <c r="AM163" i="2"/>
  <c r="AW863" i="2"/>
  <c r="AU863" i="2"/>
  <c r="AT863" i="2"/>
  <c r="AX863" i="2"/>
  <c r="AP76" i="2"/>
  <c r="AO76" i="2"/>
  <c r="AM76" i="2"/>
  <c r="AL76" i="2"/>
  <c r="AT243" i="2"/>
  <c r="AX243" i="2"/>
  <c r="AW243" i="2"/>
  <c r="AU243" i="2"/>
  <c r="BC490" i="2"/>
  <c r="BE490" i="2"/>
  <c r="BF490" i="2"/>
  <c r="BB490" i="2"/>
  <c r="AL808" i="2"/>
  <c r="AM808" i="2"/>
  <c r="AO808" i="2"/>
  <c r="AP808" i="2"/>
  <c r="BA1066" i="2"/>
  <c r="AS252" i="2"/>
  <c r="BE18" i="2"/>
  <c r="AZ1103" i="2"/>
  <c r="BF18" i="2"/>
  <c r="BB18" i="2"/>
  <c r="BC18" i="2"/>
  <c r="AS343" i="2"/>
  <c r="AP137" i="2"/>
  <c r="AJ138" i="2"/>
  <c r="AJ1083" i="2"/>
  <c r="AL137" i="2"/>
  <c r="AO137" i="2"/>
  <c r="AM137" i="2"/>
  <c r="BF515" i="2"/>
  <c r="BE515" i="2"/>
  <c r="BB515" i="2"/>
  <c r="BC515" i="2"/>
  <c r="BA96" i="2"/>
  <c r="BA1067" i="2"/>
  <c r="AX48" i="2"/>
  <c r="AU48" i="2"/>
  <c r="AW48" i="2"/>
  <c r="AT48" i="2"/>
  <c r="AT760" i="2"/>
  <c r="AW760" i="2"/>
  <c r="AX760" i="2"/>
  <c r="AU760" i="2"/>
  <c r="AW134" i="2"/>
  <c r="AU134" i="2"/>
  <c r="AT134" i="2"/>
  <c r="AX134" i="2"/>
  <c r="AU493" i="2"/>
  <c r="AX493" i="2"/>
  <c r="AW493" i="2"/>
  <c r="AT493" i="2"/>
  <c r="AP385" i="2"/>
  <c r="AL385" i="2"/>
  <c r="AO385" i="2"/>
  <c r="AM385" i="2"/>
  <c r="AO492" i="2"/>
  <c r="AL492" i="2"/>
  <c r="AP492" i="2"/>
  <c r="AM492" i="2"/>
  <c r="BD1098" i="2"/>
  <c r="AW606" i="2"/>
  <c r="AU606" i="2"/>
  <c r="AT606" i="2"/>
  <c r="AX606" i="2"/>
  <c r="AP244" i="2"/>
  <c r="AL244" i="2"/>
  <c r="AM244" i="2"/>
  <c r="AO244" i="2"/>
  <c r="AL475" i="2"/>
  <c r="AM475" i="2"/>
  <c r="AP475" i="2"/>
  <c r="AO475" i="2"/>
  <c r="AX951" i="2"/>
  <c r="AW951" i="2"/>
  <c r="AU951" i="2"/>
  <c r="AT951" i="2"/>
  <c r="AM671" i="2"/>
  <c r="AL671" i="2"/>
  <c r="AO671" i="2"/>
  <c r="AP671" i="2"/>
  <c r="BB803" i="2"/>
  <c r="BC803" i="2"/>
  <c r="BF803" i="2"/>
  <c r="BE803" i="2"/>
  <c r="AP267" i="2"/>
  <c r="AM267" i="2"/>
  <c r="AO267" i="2"/>
  <c r="AJ258" i="2"/>
  <c r="AL267" i="2"/>
  <c r="AX639" i="2"/>
  <c r="AW639" i="2"/>
  <c r="AT639" i="2"/>
  <c r="AU639" i="2"/>
  <c r="AM663" i="2"/>
  <c r="AO663" i="2"/>
  <c r="AL663" i="2"/>
  <c r="AP663" i="2"/>
  <c r="BF185" i="2"/>
  <c r="BC185" i="2"/>
  <c r="BB185" i="2"/>
  <c r="BE185" i="2"/>
  <c r="BC697" i="2"/>
  <c r="BB697" i="2"/>
  <c r="BF697" i="2"/>
  <c r="BE697" i="2"/>
  <c r="AX131" i="2"/>
  <c r="AT131" i="2"/>
  <c r="AW131" i="2"/>
  <c r="AU131" i="2"/>
  <c r="AL654" i="2"/>
  <c r="AO654" i="2"/>
  <c r="AM654" i="2"/>
  <c r="AP654" i="2"/>
  <c r="AU666" i="2"/>
  <c r="AX666" i="2"/>
  <c r="AW666" i="2"/>
  <c r="AT666" i="2"/>
  <c r="AO63" i="2"/>
  <c r="AP63" i="2"/>
  <c r="AM63" i="2"/>
  <c r="AL63" i="2"/>
  <c r="AV252" i="2"/>
  <c r="AW569" i="2"/>
  <c r="AX569" i="2"/>
  <c r="AT569" i="2"/>
  <c r="AU569" i="2"/>
  <c r="AM471" i="2"/>
  <c r="AL471" i="2"/>
  <c r="AP471" i="2"/>
  <c r="AO471" i="2"/>
  <c r="AV141" i="2"/>
  <c r="AP168" i="2"/>
  <c r="AL168" i="2"/>
  <c r="AM168" i="2"/>
  <c r="AO168" i="2"/>
  <c r="AU155" i="2"/>
  <c r="AX155" i="2"/>
  <c r="AR156" i="2"/>
  <c r="AT155" i="2"/>
  <c r="AW155" i="2"/>
  <c r="AP451" i="2"/>
  <c r="AM451" i="2"/>
  <c r="AO451" i="2"/>
  <c r="AL451" i="2"/>
  <c r="AT284" i="2"/>
  <c r="AX284" i="2"/>
  <c r="AW284" i="2"/>
  <c r="AU284" i="2"/>
  <c r="AW60" i="2"/>
  <c r="AT60" i="2"/>
  <c r="AU60" i="2"/>
  <c r="AX60" i="2"/>
  <c r="AM88" i="2"/>
  <c r="AO88" i="2"/>
  <c r="AL88" i="2"/>
  <c r="AP88" i="2"/>
  <c r="AZ201" i="2"/>
  <c r="BF215" i="2"/>
  <c r="BC215" i="2"/>
  <c r="BB215" i="2"/>
  <c r="BE215" i="2"/>
  <c r="AO171" i="2"/>
  <c r="AM171" i="2"/>
  <c r="AL171" i="2"/>
  <c r="AP171" i="2"/>
  <c r="BE487" i="2"/>
  <c r="BB487" i="2"/>
  <c r="BF487" i="2"/>
  <c r="BC487" i="2"/>
  <c r="AX359" i="2"/>
  <c r="AT359" i="2"/>
  <c r="AW359" i="2"/>
  <c r="AU359" i="2"/>
  <c r="AP828" i="2"/>
  <c r="AM828" i="2"/>
  <c r="AO828" i="2"/>
  <c r="AL828" i="2"/>
  <c r="AS310" i="2"/>
  <c r="BD96" i="2"/>
  <c r="BD1067" i="2"/>
  <c r="AU844" i="2"/>
  <c r="AX844" i="2"/>
  <c r="AW844" i="2"/>
  <c r="AT844" i="2"/>
  <c r="BB16" i="2"/>
  <c r="BE16" i="2"/>
  <c r="BF16" i="2"/>
  <c r="BC16" i="2"/>
  <c r="BA156" i="2"/>
  <c r="AO347" i="2"/>
  <c r="AL347" i="2"/>
  <c r="AU887" i="2"/>
  <c r="AX887" i="2"/>
  <c r="AT887" i="2"/>
  <c r="AW887" i="2"/>
  <c r="BF676" i="2"/>
  <c r="BC676" i="2"/>
  <c r="BB676" i="2"/>
  <c r="BE676" i="2"/>
  <c r="AX873" i="2"/>
  <c r="AU873" i="2"/>
  <c r="AT873" i="2"/>
  <c r="AW873" i="2"/>
  <c r="AK192" i="2"/>
  <c r="BB394" i="2"/>
  <c r="BC394" i="2"/>
  <c r="BE394" i="2"/>
  <c r="BF394" i="2"/>
  <c r="AX659" i="2"/>
  <c r="AT659" i="2"/>
  <c r="AU659" i="2"/>
  <c r="AW659" i="2"/>
  <c r="AX168" i="2"/>
  <c r="AT168" i="2"/>
  <c r="AW168" i="2"/>
  <c r="AU168" i="2"/>
  <c r="BA281" i="2"/>
  <c r="BB752" i="2"/>
  <c r="BC752" i="2"/>
  <c r="BE752" i="2"/>
  <c r="BF752" i="2"/>
  <c r="BC544" i="2"/>
  <c r="BB544" i="2"/>
  <c r="BE544" i="2"/>
  <c r="BF544" i="2"/>
  <c r="AX100" i="2"/>
  <c r="AR97" i="2"/>
  <c r="AW100" i="2"/>
  <c r="AU100" i="2"/>
  <c r="AT100" i="2"/>
  <c r="AT645" i="2"/>
  <c r="AX645" i="2"/>
  <c r="AW645" i="2"/>
  <c r="AU645" i="2"/>
  <c r="BF420" i="2"/>
  <c r="BC420" i="2"/>
  <c r="BB420" i="2"/>
  <c r="BE420" i="2"/>
  <c r="AU207" i="2"/>
  <c r="AR193" i="2"/>
  <c r="AW207" i="2"/>
  <c r="AX207" i="2"/>
  <c r="AT207" i="2"/>
  <c r="AP363" i="2"/>
  <c r="AL363" i="2"/>
  <c r="AM363" i="2"/>
  <c r="AO363" i="2"/>
  <c r="BD281" i="2"/>
  <c r="AX638" i="2"/>
  <c r="AU638" i="2"/>
  <c r="AW638" i="2"/>
  <c r="AT638" i="2"/>
  <c r="BB44" i="2"/>
  <c r="BE44" i="2"/>
  <c r="BC44" i="2"/>
  <c r="BF44" i="2"/>
  <c r="BB627" i="2"/>
  <c r="BC627" i="2"/>
  <c r="BF627" i="2"/>
  <c r="BE627" i="2"/>
  <c r="AM631" i="2"/>
  <c r="AO631" i="2"/>
  <c r="AL631" i="2"/>
  <c r="AP631" i="2"/>
  <c r="AW426" i="2"/>
  <c r="AU426" i="2"/>
  <c r="AT426" i="2"/>
  <c r="AX426" i="2"/>
  <c r="AO115" i="2"/>
  <c r="AP115" i="2"/>
  <c r="AM115" i="2"/>
  <c r="AL115" i="2"/>
  <c r="AJ1081" i="2"/>
  <c r="AP509" i="2"/>
  <c r="AO509" i="2"/>
  <c r="AL509" i="2"/>
  <c r="AM509" i="2"/>
  <c r="AX578" i="2"/>
  <c r="AT578" i="2"/>
  <c r="AU578" i="2"/>
  <c r="AW578" i="2"/>
  <c r="AW290" i="2"/>
  <c r="AR291" i="2"/>
  <c r="AT290" i="2"/>
  <c r="AX290" i="2"/>
  <c r="AU290" i="2"/>
  <c r="AL320" i="2"/>
  <c r="AP320" i="2"/>
  <c r="AM320" i="2"/>
  <c r="AO320" i="2"/>
  <c r="AX409" i="2"/>
  <c r="AU409" i="2"/>
  <c r="AW409" i="2"/>
  <c r="AT409" i="2"/>
  <c r="AK202" i="2"/>
  <c r="BA351" i="2"/>
  <c r="AN1067" i="2"/>
  <c r="AN96" i="2"/>
  <c r="AW555" i="2"/>
  <c r="AT555" i="2"/>
  <c r="AX555" i="2"/>
  <c r="AU555" i="2"/>
  <c r="BF247" i="2"/>
  <c r="BE247" i="2"/>
  <c r="BB247" i="2"/>
  <c r="BC247" i="2"/>
  <c r="AR112" i="2"/>
  <c r="AU111" i="2"/>
  <c r="AW111" i="2"/>
  <c r="AT111" i="2"/>
  <c r="AX111" i="2"/>
  <c r="AW183" i="2"/>
  <c r="AX183" i="2"/>
  <c r="AT183" i="2"/>
  <c r="AU183" i="2"/>
  <c r="AV224" i="2"/>
  <c r="AO344" i="2"/>
  <c r="AL344" i="2"/>
  <c r="AO542" i="2"/>
  <c r="AP542" i="2"/>
  <c r="AM542" i="2"/>
  <c r="AL542" i="2"/>
  <c r="AL236" i="2"/>
  <c r="AM236" i="2"/>
  <c r="AX172" i="2"/>
  <c r="AU172" i="2"/>
  <c r="AW172" i="2"/>
  <c r="AT172" i="2"/>
  <c r="BD199" i="2"/>
  <c r="AT924" i="2"/>
  <c r="AW924" i="2"/>
  <c r="AU924" i="2"/>
  <c r="AX924" i="2"/>
  <c r="BB163" i="2"/>
  <c r="BE163" i="2"/>
  <c r="BF163" i="2"/>
  <c r="BC163" i="2"/>
  <c r="AO339" i="2"/>
  <c r="AL339" i="2"/>
  <c r="AP339" i="2"/>
  <c r="AM339" i="2"/>
  <c r="AK1076" i="2"/>
  <c r="BA22" i="2"/>
  <c r="BC445" i="2"/>
  <c r="BE445" i="2"/>
  <c r="BF445" i="2"/>
  <c r="BB445" i="2"/>
  <c r="AT173" i="2"/>
  <c r="AU173" i="2"/>
  <c r="AW173" i="2"/>
  <c r="AX173" i="2"/>
  <c r="AP499" i="2"/>
  <c r="AL499" i="2"/>
  <c r="AM499" i="2"/>
  <c r="AO499" i="2"/>
  <c r="AK1108" i="2"/>
  <c r="AM348" i="2"/>
  <c r="AP348" i="2"/>
  <c r="AO348" i="2"/>
  <c r="AL348" i="2"/>
  <c r="AU593" i="2"/>
  <c r="AW593" i="2"/>
  <c r="AX593" i="2"/>
  <c r="AT593" i="2"/>
  <c r="AM367" i="2"/>
  <c r="AL367" i="2"/>
  <c r="AO367" i="2"/>
  <c r="AP367" i="2"/>
  <c r="BF983" i="2"/>
  <c r="BB983" i="2"/>
  <c r="BE983" i="2"/>
  <c r="BC983" i="2"/>
  <c r="BE534" i="2"/>
  <c r="BC534" i="2"/>
  <c r="BF534" i="2"/>
  <c r="BB534" i="2"/>
  <c r="BB876" i="2"/>
  <c r="BF876" i="2"/>
  <c r="BE876" i="2"/>
  <c r="BC876" i="2"/>
  <c r="BF927" i="2"/>
  <c r="BC927" i="2"/>
  <c r="BE927" i="2"/>
  <c r="BB927" i="2"/>
  <c r="AM633" i="2"/>
  <c r="AP633" i="2"/>
  <c r="AO633" i="2"/>
  <c r="AL633" i="2"/>
  <c r="AM486" i="2"/>
  <c r="AL486" i="2"/>
  <c r="AO486" i="2"/>
  <c r="AP486" i="2"/>
  <c r="AX433" i="2"/>
  <c r="AW433" i="2"/>
  <c r="AT433" i="2"/>
  <c r="AU433" i="2"/>
  <c r="AS1066" i="2"/>
  <c r="BF745" i="2"/>
  <c r="BC745" i="2"/>
  <c r="BE745" i="2"/>
  <c r="BB745" i="2"/>
  <c r="AU585" i="2"/>
  <c r="AT585" i="2"/>
  <c r="AX585" i="2"/>
  <c r="AW585" i="2"/>
  <c r="AL309" i="2"/>
  <c r="AJ310" i="2"/>
  <c r="AO309" i="2"/>
  <c r="AP309" i="2"/>
  <c r="AM309" i="2"/>
  <c r="AO431" i="2"/>
  <c r="AM431" i="2"/>
  <c r="AL431" i="2"/>
  <c r="AP431" i="2"/>
  <c r="AP767" i="2"/>
  <c r="AM767" i="2"/>
  <c r="AL767" i="2"/>
  <c r="AO767" i="2"/>
  <c r="BD97" i="2"/>
  <c r="AT778" i="2"/>
  <c r="AX778" i="2"/>
  <c r="AW778" i="2"/>
  <c r="AU778" i="2"/>
  <c r="AM248" i="2"/>
  <c r="AP248" i="2"/>
  <c r="AL248" i="2"/>
  <c r="AO248" i="2"/>
  <c r="BC397" i="2"/>
  <c r="BB397" i="2"/>
  <c r="BE397" i="2"/>
  <c r="BF397" i="2"/>
  <c r="AO607" i="2"/>
  <c r="AP607" i="2"/>
  <c r="AL607" i="2"/>
  <c r="AM607" i="2"/>
  <c r="AW234" i="2"/>
  <c r="AT234" i="2"/>
  <c r="AX234" i="2"/>
  <c r="AU234" i="2"/>
  <c r="AP555" i="2"/>
  <c r="AL555" i="2"/>
  <c r="AM555" i="2"/>
  <c r="AO555" i="2"/>
  <c r="AT665" i="2"/>
  <c r="AW665" i="2"/>
  <c r="AX665" i="2"/>
  <c r="AU665" i="2"/>
  <c r="AN1108" i="2"/>
  <c r="AN1101" i="2" s="1"/>
  <c r="AW165" i="2"/>
  <c r="AX165" i="2"/>
  <c r="AU165" i="2"/>
  <c r="AT165" i="2"/>
  <c r="AT248" i="2"/>
  <c r="AX248" i="2"/>
  <c r="AU248" i="2"/>
  <c r="AW248" i="2"/>
  <c r="BB595" i="2"/>
  <c r="BF595" i="2"/>
  <c r="BE595" i="2"/>
  <c r="BC595" i="2"/>
  <c r="AS253" i="2"/>
  <c r="AV139" i="2"/>
  <c r="AU577" i="2"/>
  <c r="AT577" i="2"/>
  <c r="AX577" i="2"/>
  <c r="AW577" i="2"/>
  <c r="AP913" i="2"/>
  <c r="AO913" i="2"/>
  <c r="AM913" i="2"/>
  <c r="AL913" i="2"/>
  <c r="AS98" i="2"/>
  <c r="AM442" i="2"/>
  <c r="AP442" i="2"/>
  <c r="AO442" i="2"/>
  <c r="AL442" i="2"/>
  <c r="AK98" i="2"/>
  <c r="AJ261" i="2"/>
  <c r="AP270" i="2"/>
  <c r="AO270" i="2"/>
  <c r="AM270" i="2"/>
  <c r="AL270" i="2"/>
  <c r="AM878" i="2"/>
  <c r="AL878" i="2"/>
  <c r="AO878" i="2"/>
  <c r="AP878" i="2"/>
  <c r="BE317" i="2"/>
  <c r="BC317" i="2"/>
  <c r="BB317" i="2"/>
  <c r="BF317" i="2"/>
  <c r="AV97" i="2"/>
  <c r="BF781" i="2"/>
  <c r="BB781" i="2"/>
  <c r="BC781" i="2"/>
  <c r="BE781" i="2"/>
  <c r="BF129" i="2"/>
  <c r="BE129" i="2"/>
  <c r="BB129" i="2"/>
  <c r="BC129" i="2"/>
  <c r="BC823" i="2"/>
  <c r="BB823" i="2"/>
  <c r="BE823" i="2"/>
  <c r="BF823" i="2"/>
  <c r="BC425" i="2"/>
  <c r="BF425" i="2"/>
  <c r="BE425" i="2"/>
  <c r="BB425" i="2"/>
  <c r="AX713" i="2"/>
  <c r="AT713" i="2"/>
  <c r="AW713" i="2"/>
  <c r="AU713" i="2"/>
  <c r="AU19" i="2"/>
  <c r="AW19" i="2"/>
  <c r="AR1102" i="2"/>
  <c r="AT19" i="2"/>
  <c r="AX19" i="2"/>
  <c r="BB679" i="2"/>
  <c r="BE679" i="2"/>
  <c r="BC679" i="2"/>
  <c r="BF679" i="2"/>
  <c r="AM154" i="2"/>
  <c r="AO154" i="2"/>
  <c r="AL154" i="2"/>
  <c r="AJ1093" i="2"/>
  <c r="AP154" i="2"/>
  <c r="AW20" i="2"/>
  <c r="AR1110" i="2"/>
  <c r="AT20" i="2"/>
  <c r="AX20" i="2"/>
  <c r="AU20" i="2"/>
  <c r="AU637" i="2"/>
  <c r="AW637" i="2"/>
  <c r="AX637" i="2"/>
  <c r="AT637" i="2"/>
  <c r="BD1102" i="2"/>
  <c r="AN246" i="2"/>
  <c r="AO246" i="2" s="1"/>
  <c r="AW496" i="2"/>
  <c r="AT496" i="2"/>
  <c r="AU496" i="2"/>
  <c r="AX496" i="2"/>
  <c r="AO682" i="2"/>
  <c r="AL682" i="2"/>
  <c r="AM682" i="2"/>
  <c r="AP682" i="2"/>
  <c r="BE505" i="2"/>
  <c r="BC505" i="2"/>
  <c r="BF505" i="2"/>
  <c r="BB505" i="2"/>
  <c r="AO447" i="2"/>
  <c r="AL447" i="2"/>
  <c r="AP447" i="2"/>
  <c r="AM447" i="2"/>
  <c r="AS256" i="2"/>
  <c r="BC31" i="2"/>
  <c r="BF31" i="2"/>
  <c r="BB31" i="2"/>
  <c r="BE31" i="2"/>
  <c r="AT688" i="2"/>
  <c r="AX688" i="2"/>
  <c r="AU688" i="2"/>
  <c r="AW688" i="2"/>
  <c r="BF830" i="2"/>
  <c r="BE830" i="2"/>
  <c r="BB830" i="2"/>
  <c r="BC830" i="2"/>
  <c r="AL568" i="2"/>
  <c r="AO568" i="2"/>
  <c r="AM568" i="2"/>
  <c r="AP568" i="2"/>
  <c r="AL390" i="2"/>
  <c r="AP390" i="2"/>
  <c r="AM390" i="2"/>
  <c r="AO390" i="2"/>
  <c r="BD139" i="2"/>
  <c r="BC402" i="2"/>
  <c r="BE402" i="2"/>
  <c r="BF402" i="2"/>
  <c r="BB402" i="2"/>
  <c r="AP227" i="2"/>
  <c r="AL227" i="2"/>
  <c r="AJ228" i="2"/>
  <c r="AM227" i="2"/>
  <c r="AO227" i="2"/>
  <c r="AW502" i="2"/>
  <c r="AX502" i="2"/>
  <c r="AU502" i="2"/>
  <c r="AT502" i="2"/>
  <c r="AX979" i="2"/>
  <c r="AU979" i="2"/>
  <c r="AT979" i="2"/>
  <c r="AW979" i="2"/>
  <c r="AW905" i="2"/>
  <c r="AX905" i="2"/>
  <c r="AT905" i="2"/>
  <c r="AU905" i="2"/>
  <c r="BF362" i="2"/>
  <c r="BB362" i="2"/>
  <c r="BC362" i="2"/>
  <c r="BE362" i="2"/>
  <c r="AP749" i="2"/>
  <c r="AO749" i="2"/>
  <c r="AM749" i="2"/>
  <c r="AL749" i="2"/>
  <c r="BF643" i="2"/>
  <c r="BC643" i="2"/>
  <c r="BE643" i="2"/>
  <c r="BB643" i="2"/>
  <c r="BE791" i="2"/>
  <c r="BB791" i="2"/>
  <c r="BC791" i="2"/>
  <c r="BF791" i="2"/>
  <c r="AV1108" i="2"/>
  <c r="AV1101" i="2" s="1"/>
  <c r="AX687" i="2"/>
  <c r="AW687" i="2"/>
  <c r="AU687" i="2"/>
  <c r="AT687" i="2"/>
  <c r="BE391" i="2"/>
  <c r="BB391" i="2"/>
  <c r="BC391" i="2"/>
  <c r="BF391" i="2"/>
  <c r="AU447" i="2"/>
  <c r="AW447" i="2"/>
  <c r="AT447" i="2"/>
  <c r="AX447" i="2"/>
  <c r="AV142" i="2"/>
  <c r="BE906" i="2"/>
  <c r="BF906" i="2"/>
  <c r="BB906" i="2"/>
  <c r="BC906" i="2"/>
  <c r="AO783" i="2"/>
  <c r="AL783" i="2"/>
  <c r="AP783" i="2"/>
  <c r="AM783" i="2"/>
  <c r="AO209" i="2"/>
  <c r="AJ195" i="2"/>
  <c r="AM209" i="2"/>
  <c r="AL209" i="2"/>
  <c r="AP209" i="2"/>
  <c r="AW469" i="2"/>
  <c r="AX469" i="2"/>
  <c r="AU469" i="2"/>
  <c r="AT469" i="2"/>
  <c r="AL426" i="2"/>
  <c r="AO426" i="2"/>
  <c r="AP426" i="2"/>
  <c r="AM426" i="2"/>
  <c r="BF528" i="2"/>
  <c r="BB528" i="2"/>
  <c r="BC528" i="2"/>
  <c r="BE528" i="2"/>
  <c r="BF1011" i="2"/>
  <c r="BB1011" i="2"/>
  <c r="BC1011" i="2"/>
  <c r="AN201" i="2"/>
  <c r="AP212" i="2"/>
  <c r="AM212" i="2"/>
  <c r="AO212" i="2"/>
  <c r="AL212" i="2"/>
  <c r="AW918" i="2"/>
  <c r="AT918" i="2"/>
  <c r="AU918" i="2"/>
  <c r="AX918" i="2"/>
  <c r="AW404" i="2"/>
  <c r="AX404" i="2"/>
  <c r="AT404" i="2"/>
  <c r="AU404" i="2"/>
  <c r="BF455" i="2"/>
  <c r="BB455" i="2"/>
  <c r="BE455" i="2"/>
  <c r="BC455" i="2"/>
  <c r="AT427" i="2"/>
  <c r="AW427" i="2"/>
  <c r="AU427" i="2"/>
  <c r="AX427" i="2"/>
  <c r="AX338" i="2"/>
  <c r="AU338" i="2"/>
  <c r="AW338" i="2"/>
  <c r="AT338" i="2"/>
  <c r="BC626" i="2"/>
  <c r="BE626" i="2"/>
  <c r="BF626" i="2"/>
  <c r="BB626" i="2"/>
  <c r="BC918" i="2"/>
  <c r="BF918" i="2"/>
  <c r="BE918" i="2"/>
  <c r="BB918" i="2"/>
  <c r="AW210" i="2"/>
  <c r="AU210" i="2"/>
  <c r="AT210" i="2"/>
  <c r="AR196" i="2"/>
  <c r="AX210" i="2"/>
  <c r="AO263" i="2"/>
  <c r="AM263" i="2"/>
  <c r="AJ254" i="2"/>
  <c r="AP263" i="2"/>
  <c r="AL263" i="2"/>
  <c r="AN22" i="2"/>
  <c r="AX459" i="2"/>
  <c r="AW459" i="2"/>
  <c r="AT459" i="2"/>
  <c r="AU459" i="2"/>
  <c r="BB40" i="2"/>
  <c r="BC40" i="2"/>
  <c r="BF40" i="2"/>
  <c r="BE40" i="2"/>
  <c r="AM418" i="2"/>
  <c r="AO418" i="2"/>
  <c r="AP418" i="2"/>
  <c r="AL418" i="2"/>
  <c r="AL539" i="2"/>
  <c r="AP539" i="2"/>
  <c r="AO539" i="2"/>
  <c r="AM539" i="2"/>
  <c r="BB925" i="2"/>
  <c r="BE925" i="2"/>
  <c r="BF925" i="2"/>
  <c r="BC925" i="2"/>
  <c r="BE50" i="2"/>
  <c r="BF50" i="2"/>
  <c r="BC50" i="2"/>
  <c r="BB50" i="2"/>
  <c r="BC165" i="2"/>
  <c r="BB165" i="2"/>
  <c r="BE165" i="2"/>
  <c r="BF165" i="2"/>
  <c r="BC248" i="2"/>
  <c r="BE248" i="2"/>
  <c r="BF248" i="2"/>
  <c r="BB248" i="2"/>
  <c r="AM21" i="2"/>
  <c r="AP21" i="2"/>
  <c r="AL21" i="2"/>
  <c r="AO21" i="2"/>
  <c r="AJ22" i="2"/>
  <c r="AN1083" i="2"/>
  <c r="AN138" i="2"/>
  <c r="AO234" i="2"/>
  <c r="AL234" i="2"/>
  <c r="AP234" i="2"/>
  <c r="AM234" i="2"/>
  <c r="BE834" i="2"/>
  <c r="BF834" i="2"/>
  <c r="BC834" i="2"/>
  <c r="BB834" i="2"/>
  <c r="BE889" i="2"/>
  <c r="BC889" i="2"/>
  <c r="BF889" i="2"/>
  <c r="BB889" i="2"/>
  <c r="BB45" i="2"/>
  <c r="BC45" i="2"/>
  <c r="BF45" i="2"/>
  <c r="BE45" i="2"/>
  <c r="BB245" i="2"/>
  <c r="BE245" i="2"/>
  <c r="BC245" i="2"/>
  <c r="BF245" i="2"/>
  <c r="BF275" i="2"/>
  <c r="BB275" i="2"/>
  <c r="BC275" i="2"/>
  <c r="BE275" i="2"/>
  <c r="BF610" i="2"/>
  <c r="BB610" i="2"/>
  <c r="BC610" i="2"/>
  <c r="BE610" i="2"/>
  <c r="AV304" i="2"/>
  <c r="BA343" i="2"/>
  <c r="BE704" i="2"/>
  <c r="BC704" i="2"/>
  <c r="BF704" i="2"/>
  <c r="BB704" i="2"/>
  <c r="BD141" i="2"/>
  <c r="BC546" i="2"/>
  <c r="BE546" i="2"/>
  <c r="BB546" i="2"/>
  <c r="BF546" i="2"/>
  <c r="AK97" i="2"/>
  <c r="AM490" i="2"/>
  <c r="AP490" i="2"/>
  <c r="AO490" i="2"/>
  <c r="AL490" i="2"/>
  <c r="BA141" i="2"/>
  <c r="AR191" i="2"/>
  <c r="AU205" i="2"/>
  <c r="AW205" i="2"/>
  <c r="AT205" i="2"/>
  <c r="AX205" i="2"/>
  <c r="AP46" i="2"/>
  <c r="AM46" i="2"/>
  <c r="AL46" i="2"/>
  <c r="AO46" i="2"/>
  <c r="AV204" i="2"/>
  <c r="BC434" i="2"/>
  <c r="BB434" i="2"/>
  <c r="BF434" i="2"/>
  <c r="BE434" i="2"/>
  <c r="BB670" i="2"/>
  <c r="BC670" i="2"/>
  <c r="BE670" i="2"/>
  <c r="BF670" i="2"/>
  <c r="AO734" i="2"/>
  <c r="AL734" i="2"/>
  <c r="AM734" i="2"/>
  <c r="AP734" i="2"/>
  <c r="AW633" i="2"/>
  <c r="AT633" i="2"/>
  <c r="AU633" i="2"/>
  <c r="AX633" i="2"/>
  <c r="AL582" i="2"/>
  <c r="AP582" i="2"/>
  <c r="AM582" i="2"/>
  <c r="AO582" i="2"/>
  <c r="AU251" i="2"/>
  <c r="AT251" i="2"/>
  <c r="AW251" i="2"/>
  <c r="AR252" i="2"/>
  <c r="AX251" i="2"/>
  <c r="BC717" i="2"/>
  <c r="BB717" i="2"/>
  <c r="BF717" i="2"/>
  <c r="BE717" i="2"/>
  <c r="BF844" i="2"/>
  <c r="BC844" i="2"/>
  <c r="BE844" i="2"/>
  <c r="BB844" i="2"/>
  <c r="BA326" i="2"/>
  <c r="AV99" i="2"/>
  <c r="AX38" i="2"/>
  <c r="AW38" i="2"/>
  <c r="AU38" i="2"/>
  <c r="AT38" i="2"/>
  <c r="AO380" i="2"/>
  <c r="AL380" i="2"/>
  <c r="AM380" i="2"/>
  <c r="AP380" i="2"/>
  <c r="BE553" i="2"/>
  <c r="BB553" i="2"/>
  <c r="BF553" i="2"/>
  <c r="BC553" i="2"/>
  <c r="BE508" i="2"/>
  <c r="BB508" i="2"/>
  <c r="BC508" i="2"/>
  <c r="BF508" i="2"/>
  <c r="AW746" i="2"/>
  <c r="AX746" i="2"/>
  <c r="AT746" i="2"/>
  <c r="AU746" i="2"/>
  <c r="BD1071" i="2"/>
  <c r="AO226" i="2"/>
  <c r="AP226" i="2"/>
  <c r="AL226" i="2"/>
  <c r="AM226" i="2"/>
  <c r="BE306" i="2"/>
  <c r="BB306" i="2"/>
  <c r="BC297" i="2"/>
  <c r="BE297" i="2"/>
  <c r="BF297" i="2"/>
  <c r="BB297" i="2"/>
  <c r="AU858" i="2"/>
  <c r="AW858" i="2"/>
  <c r="AT858" i="2"/>
  <c r="AX858" i="2"/>
  <c r="BC592" i="2"/>
  <c r="BF592" i="2"/>
  <c r="BB592" i="2"/>
  <c r="BE592" i="2"/>
  <c r="AX271" i="2"/>
  <c r="AT271" i="2"/>
  <c r="AU271" i="2"/>
  <c r="AW271" i="2"/>
  <c r="BC316" i="2"/>
  <c r="BE316" i="2"/>
  <c r="BF316" i="2"/>
  <c r="BB316" i="2"/>
  <c r="BA1087" i="2"/>
  <c r="BC891" i="2"/>
  <c r="BE891" i="2"/>
  <c r="BF891" i="2"/>
  <c r="BB891" i="2"/>
  <c r="AW169" i="2"/>
  <c r="AT169" i="2"/>
  <c r="AX169" i="2"/>
  <c r="AU169" i="2"/>
  <c r="BE566" i="2"/>
  <c r="BC566" i="2"/>
  <c r="BF566" i="2"/>
  <c r="BB566" i="2"/>
  <c r="AX972" i="2"/>
  <c r="AT972" i="2"/>
  <c r="AU972" i="2"/>
  <c r="AW972" i="2"/>
  <c r="AX580" i="2"/>
  <c r="AW580" i="2"/>
  <c r="AU580" i="2"/>
  <c r="AT580" i="2"/>
  <c r="AX77" i="2"/>
  <c r="AW77" i="2"/>
  <c r="AT77" i="2"/>
  <c r="AU77" i="2"/>
  <c r="BE893" i="2"/>
  <c r="BF893" i="2"/>
  <c r="BB893" i="2"/>
  <c r="BC893" i="2"/>
  <c r="AL161" i="2"/>
  <c r="AP161" i="2"/>
  <c r="AO161" i="2"/>
  <c r="AM161" i="2"/>
  <c r="AV266" i="2"/>
  <c r="AV258" i="2"/>
  <c r="AN197" i="2"/>
  <c r="AO275" i="2"/>
  <c r="AL275" i="2"/>
  <c r="AM275" i="2"/>
  <c r="AP275" i="2"/>
  <c r="AO497" i="2"/>
  <c r="AL497" i="2"/>
  <c r="AM497" i="2"/>
  <c r="AP497" i="2"/>
  <c r="AM176" i="2"/>
  <c r="AP176" i="2"/>
  <c r="AO176" i="2"/>
  <c r="AL176" i="2"/>
  <c r="AM483" i="2"/>
  <c r="AL483" i="2"/>
  <c r="AO483" i="2"/>
  <c r="AP483" i="2"/>
  <c r="AO223" i="2"/>
  <c r="AL223" i="2"/>
  <c r="AP223" i="2"/>
  <c r="AJ224" i="2"/>
  <c r="AM223" i="2"/>
  <c r="AM359" i="2"/>
  <c r="AL359" i="2"/>
  <c r="AO359" i="2"/>
  <c r="AP359" i="2"/>
  <c r="AX21" i="2"/>
  <c r="AR22" i="2"/>
  <c r="AT21" i="2"/>
  <c r="AU21" i="2"/>
  <c r="AW21" i="2"/>
  <c r="AW535" i="2"/>
  <c r="AX535" i="2"/>
  <c r="AT535" i="2"/>
  <c r="AU535" i="2"/>
  <c r="AU144" i="2"/>
  <c r="AW144" i="2"/>
  <c r="AT144" i="2"/>
  <c r="AX144" i="2"/>
  <c r="AR140" i="2"/>
  <c r="AT960" i="2"/>
  <c r="AX960" i="2"/>
  <c r="AU960" i="2"/>
  <c r="AW960" i="2"/>
  <c r="AP144" i="2"/>
  <c r="AO144" i="2"/>
  <c r="AM144" i="2"/>
  <c r="AJ140" i="2"/>
  <c r="AL144" i="2"/>
  <c r="BB857" i="2"/>
  <c r="BF857" i="2"/>
  <c r="BC857" i="2"/>
  <c r="BE857" i="2"/>
  <c r="AM833" i="2"/>
  <c r="AP833" i="2"/>
  <c r="AL833" i="2"/>
  <c r="AO833" i="2"/>
  <c r="AW757" i="2"/>
  <c r="AT757" i="2"/>
  <c r="AX757" i="2"/>
  <c r="AU757" i="2"/>
  <c r="BF727" i="2"/>
  <c r="BB727" i="2"/>
  <c r="BE727" i="2"/>
  <c r="BC727" i="2"/>
  <c r="AO565" i="2"/>
  <c r="AL565" i="2"/>
  <c r="AP565" i="2"/>
  <c r="AM565" i="2"/>
  <c r="AP160" i="2"/>
  <c r="AM160" i="2"/>
  <c r="AL160" i="2"/>
  <c r="AO160" i="2"/>
  <c r="AS1103" i="2"/>
  <c r="BA97" i="2"/>
  <c r="AP685" i="2"/>
  <c r="AL685" i="2"/>
  <c r="AM685" i="2"/>
  <c r="AO685" i="2"/>
  <c r="BF691" i="2"/>
  <c r="BE691" i="2"/>
  <c r="BC691" i="2"/>
  <c r="BB691" i="2"/>
  <c r="AP323" i="2"/>
  <c r="AL323" i="2"/>
  <c r="AJ324" i="2"/>
  <c r="AO323" i="2"/>
  <c r="AM323" i="2"/>
  <c r="AU151" i="2"/>
  <c r="AR152" i="2"/>
  <c r="AX151" i="2"/>
  <c r="AT151" i="2"/>
  <c r="AW151" i="2"/>
  <c r="AW781" i="2"/>
  <c r="AX781" i="2"/>
  <c r="AT781" i="2"/>
  <c r="AU781" i="2"/>
  <c r="AW118" i="2"/>
  <c r="AX118" i="2"/>
  <c r="AT118" i="2"/>
  <c r="AU118" i="2"/>
  <c r="AM104" i="2"/>
  <c r="AP104" i="2"/>
  <c r="AO104" i="2"/>
  <c r="AJ1071" i="2"/>
  <c r="AL104" i="2"/>
  <c r="BE80" i="2"/>
  <c r="BC80" i="2"/>
  <c r="BB80" i="2"/>
  <c r="BF80" i="2"/>
  <c r="AW909" i="2"/>
  <c r="AU909" i="2"/>
  <c r="AT909" i="2"/>
  <c r="AX909" i="2"/>
  <c r="AS1109" i="2"/>
  <c r="AW689" i="2"/>
  <c r="AT689" i="2"/>
  <c r="AX689" i="2"/>
  <c r="AU689" i="2"/>
  <c r="BE694" i="2"/>
  <c r="BF694" i="2"/>
  <c r="BC694" i="2"/>
  <c r="BB694" i="2"/>
  <c r="BC713" i="2"/>
  <c r="BE713" i="2"/>
  <c r="BB713" i="2"/>
  <c r="BF713" i="2"/>
  <c r="AT406" i="2"/>
  <c r="AX406" i="2"/>
  <c r="AU406" i="2"/>
  <c r="AW406" i="2"/>
  <c r="AP759" i="2"/>
  <c r="AL759" i="2"/>
  <c r="AM759" i="2"/>
  <c r="AO759" i="2"/>
  <c r="BE862" i="2"/>
  <c r="BC862" i="2"/>
  <c r="BF862" i="2"/>
  <c r="BB862" i="2"/>
  <c r="BE145" i="2"/>
  <c r="BC145" i="2"/>
  <c r="BB145" i="2"/>
  <c r="BF145" i="2"/>
  <c r="AZ141" i="2"/>
  <c r="AU369" i="2"/>
  <c r="AW369" i="2"/>
  <c r="AT369" i="2"/>
  <c r="AX369" i="2"/>
  <c r="AX707" i="2"/>
  <c r="AT707" i="2"/>
  <c r="AU707" i="2"/>
  <c r="AW707" i="2"/>
  <c r="AM502" i="2"/>
  <c r="AL502" i="2"/>
  <c r="AP502" i="2"/>
  <c r="AO502" i="2"/>
  <c r="BC271" i="2"/>
  <c r="BF271" i="2"/>
  <c r="BB271" i="2"/>
  <c r="BE271" i="2"/>
  <c r="BF623" i="2"/>
  <c r="BC623" i="2"/>
  <c r="BE623" i="2"/>
  <c r="BB623" i="2"/>
  <c r="AU741" i="2"/>
  <c r="AX741" i="2"/>
  <c r="AW741" i="2"/>
  <c r="AT741" i="2"/>
  <c r="AO434" i="2"/>
  <c r="AL434" i="2"/>
  <c r="AP434" i="2"/>
  <c r="AM434" i="2"/>
  <c r="AO423" i="2"/>
  <c r="AM423" i="2"/>
  <c r="AL423" i="2"/>
  <c r="AP423" i="2"/>
  <c r="AR1077" i="2"/>
  <c r="AX110" i="2"/>
  <c r="AU110" i="2"/>
  <c r="AT110" i="2"/>
  <c r="AW110" i="2"/>
  <c r="AP952" i="2"/>
  <c r="AL952" i="2"/>
  <c r="AM952" i="2"/>
  <c r="AO952" i="2"/>
  <c r="AO554" i="2"/>
  <c r="AL554" i="2"/>
  <c r="AP554" i="2"/>
  <c r="AM554" i="2"/>
  <c r="AW423" i="2"/>
  <c r="AX423" i="2"/>
  <c r="AT423" i="2"/>
  <c r="AU423" i="2"/>
  <c r="BA199" i="2"/>
  <c r="BF166" i="2"/>
  <c r="BC166" i="2"/>
  <c r="BB166" i="2"/>
  <c r="BE166" i="2"/>
  <c r="AM872" i="2"/>
  <c r="AO872" i="2"/>
  <c r="AL872" i="2"/>
  <c r="AP872" i="2"/>
  <c r="AX618" i="2"/>
  <c r="AU618" i="2"/>
  <c r="AT618" i="2"/>
  <c r="AW618" i="2"/>
  <c r="BD17" i="2"/>
  <c r="BE17" i="2" s="1"/>
  <c r="AN195" i="2"/>
  <c r="AV1087" i="2"/>
  <c r="BC588" i="2"/>
  <c r="BB588" i="2"/>
  <c r="BF588" i="2"/>
  <c r="BE588" i="2"/>
  <c r="AW81" i="2"/>
  <c r="AX81" i="2"/>
  <c r="AU81" i="2"/>
  <c r="AT81" i="2"/>
  <c r="AX815" i="2"/>
  <c r="AT815" i="2"/>
  <c r="AW815" i="2"/>
  <c r="AU815" i="2"/>
  <c r="BB756" i="2"/>
  <c r="BE756" i="2"/>
  <c r="BF756" i="2"/>
  <c r="BC756" i="2"/>
  <c r="AW214" i="2"/>
  <c r="AX214" i="2"/>
  <c r="AR200" i="2"/>
  <c r="AU214" i="2"/>
  <c r="AT214" i="2"/>
  <c r="BF853" i="2"/>
  <c r="BB853" i="2"/>
  <c r="BC853" i="2"/>
  <c r="BE853" i="2"/>
  <c r="AK1081" i="2"/>
  <c r="AT712" i="2"/>
  <c r="AW712" i="2"/>
  <c r="AX712" i="2"/>
  <c r="AU712" i="2"/>
  <c r="AT212" i="2"/>
  <c r="AW212" i="2"/>
  <c r="AU212" i="2"/>
  <c r="AX212" i="2"/>
  <c r="BF480" i="2"/>
  <c r="BE480" i="2"/>
  <c r="BC480" i="2"/>
  <c r="BB480" i="2"/>
  <c r="AW538" i="2"/>
  <c r="AX538" i="2"/>
  <c r="AT538" i="2"/>
  <c r="AU538" i="2"/>
  <c r="AS293" i="2"/>
  <c r="BE699" i="2"/>
  <c r="BB699" i="2"/>
  <c r="BF699" i="2"/>
  <c r="BC699" i="2"/>
  <c r="AL433" i="2"/>
  <c r="AO433" i="2"/>
  <c r="AM433" i="2"/>
  <c r="AP433" i="2"/>
  <c r="BE238" i="2"/>
  <c r="BC238" i="2"/>
  <c r="BB238" i="2"/>
  <c r="BF238" i="2"/>
  <c r="AU723" i="2"/>
  <c r="AW723" i="2"/>
  <c r="AX723" i="2"/>
  <c r="AT723" i="2"/>
  <c r="AM411" i="2"/>
  <c r="AO411" i="2"/>
  <c r="AP411" i="2"/>
  <c r="AL411" i="2"/>
  <c r="AK228" i="2"/>
  <c r="AM233" i="2"/>
  <c r="AO233" i="2"/>
  <c r="AP233" i="2"/>
  <c r="AL233" i="2"/>
  <c r="AV236" i="2"/>
  <c r="AX236" i="2" s="1"/>
  <c r="AT126" i="2"/>
  <c r="AX126" i="2"/>
  <c r="AU126" i="2"/>
  <c r="AW126" i="2"/>
  <c r="AT223" i="2"/>
  <c r="AU223" i="2"/>
  <c r="AX223" i="2"/>
  <c r="AW223" i="2"/>
  <c r="AR224" i="2"/>
  <c r="BE832" i="2"/>
  <c r="BF832" i="2"/>
  <c r="BC832" i="2"/>
  <c r="BB832" i="2"/>
  <c r="BE746" i="2"/>
  <c r="BF746" i="2"/>
  <c r="BB746" i="2"/>
  <c r="BC746" i="2"/>
  <c r="BE243" i="2"/>
  <c r="BF243" i="2"/>
  <c r="BB243" i="2"/>
  <c r="BC243" i="2"/>
  <c r="AS191" i="2"/>
  <c r="BA1077" i="2"/>
  <c r="AM570" i="2"/>
  <c r="AP570" i="2"/>
  <c r="AL570" i="2"/>
  <c r="AO570" i="2"/>
  <c r="BD351" i="2"/>
  <c r="AL456" i="2"/>
  <c r="AM456" i="2"/>
  <c r="AP456" i="2"/>
  <c r="AO456" i="2"/>
  <c r="AT128" i="2"/>
  <c r="AW128" i="2"/>
  <c r="AU128" i="2"/>
  <c r="AX128" i="2"/>
  <c r="BB119" i="2"/>
  <c r="BC119" i="2"/>
  <c r="BE119" i="2"/>
  <c r="BF119" i="2"/>
  <c r="BF870" i="2"/>
  <c r="BE870" i="2"/>
  <c r="BC870" i="2"/>
  <c r="BB870" i="2"/>
  <c r="AT797" i="2"/>
  <c r="AU797" i="2"/>
  <c r="AX797" i="2"/>
  <c r="AW797" i="2"/>
  <c r="AW513" i="2"/>
  <c r="AX513" i="2"/>
  <c r="AT513" i="2"/>
  <c r="AU513" i="2"/>
  <c r="AU973" i="2"/>
  <c r="AT973" i="2"/>
  <c r="AX973" i="2"/>
  <c r="AW973" i="2"/>
  <c r="AP420" i="2"/>
  <c r="AO420" i="2"/>
  <c r="AM420" i="2"/>
  <c r="AL420" i="2"/>
  <c r="AW249" i="2"/>
  <c r="AX249" i="2"/>
  <c r="AT249" i="2"/>
  <c r="AU249" i="2"/>
  <c r="BA310" i="2"/>
  <c r="AM406" i="2"/>
  <c r="AO406" i="2"/>
  <c r="AL406" i="2"/>
  <c r="AP406" i="2"/>
  <c r="BF186" i="2"/>
  <c r="BB186" i="2"/>
  <c r="BC186" i="2"/>
  <c r="BE186" i="2"/>
  <c r="AP412" i="2"/>
  <c r="AO412" i="2"/>
  <c r="AL412" i="2"/>
  <c r="AM412" i="2"/>
  <c r="AX371" i="2"/>
  <c r="AU371" i="2"/>
  <c r="AW371" i="2"/>
  <c r="AT371" i="2"/>
  <c r="AO580" i="2"/>
  <c r="AL580" i="2"/>
  <c r="AP580" i="2"/>
  <c r="AM580" i="2"/>
  <c r="AU454" i="2"/>
  <c r="AT454" i="2"/>
  <c r="AX454" i="2"/>
  <c r="AW454" i="2"/>
  <c r="AN26" i="2"/>
  <c r="AT583" i="2"/>
  <c r="AX583" i="2"/>
  <c r="AW583" i="2"/>
  <c r="AU583" i="2"/>
  <c r="AM889" i="2"/>
  <c r="AP889" i="2"/>
  <c r="AL889" i="2"/>
  <c r="AO889" i="2"/>
  <c r="AL941" i="2"/>
  <c r="AO941" i="2"/>
  <c r="AP941" i="2"/>
  <c r="AM941" i="2"/>
  <c r="AL125" i="2"/>
  <c r="AP125" i="2"/>
  <c r="AM125" i="2"/>
  <c r="AO125" i="2"/>
  <c r="AS1072" i="2"/>
  <c r="AN190" i="2"/>
  <c r="AW601" i="2"/>
  <c r="AT601" i="2"/>
  <c r="AU601" i="2"/>
  <c r="AX601" i="2"/>
  <c r="BB500" i="2"/>
  <c r="BF500" i="2"/>
  <c r="BC500" i="2"/>
  <c r="BE500" i="2"/>
  <c r="BD293" i="2"/>
  <c r="BD201" i="2"/>
  <c r="AK258" i="2"/>
  <c r="BE567" i="2"/>
  <c r="BF567" i="2"/>
  <c r="BC567" i="2"/>
  <c r="BB567" i="2"/>
  <c r="AX11" i="2"/>
  <c r="AR1098" i="2"/>
  <c r="AU11" i="2"/>
  <c r="AW11" i="2"/>
  <c r="AT11" i="2"/>
  <c r="AZ324" i="2"/>
  <c r="BB323" i="2"/>
  <c r="BF323" i="2"/>
  <c r="BE323" i="2"/>
  <c r="BC323" i="2"/>
  <c r="AM635" i="2"/>
  <c r="AO635" i="2"/>
  <c r="AP635" i="2"/>
  <c r="AL635" i="2"/>
  <c r="AM435" i="2"/>
  <c r="AP435" i="2"/>
  <c r="AO435" i="2"/>
  <c r="AL435" i="2"/>
  <c r="AX662" i="2"/>
  <c r="AT662" i="2"/>
  <c r="AW662" i="2"/>
  <c r="AU662" i="2"/>
  <c r="AO175" i="2"/>
  <c r="AP175" i="2"/>
  <c r="AM175" i="2"/>
  <c r="AL175" i="2"/>
  <c r="AW288" i="2"/>
  <c r="AT288" i="2"/>
  <c r="AU288" i="2"/>
  <c r="AX288" i="2"/>
  <c r="BF808" i="2"/>
  <c r="BE808" i="2"/>
  <c r="BB808" i="2"/>
  <c r="BC808" i="2"/>
  <c r="AO332" i="2"/>
  <c r="AL332" i="2"/>
  <c r="AM332" i="2"/>
  <c r="AP332" i="2"/>
  <c r="AJ328" i="2"/>
  <c r="AM477" i="2"/>
  <c r="AO477" i="2"/>
  <c r="AL477" i="2"/>
  <c r="AP477" i="2"/>
  <c r="AO297" i="2"/>
  <c r="AL297" i="2"/>
  <c r="AP297" i="2"/>
  <c r="AM297" i="2"/>
  <c r="AP525" i="2"/>
  <c r="AM525" i="2"/>
  <c r="AL525" i="2"/>
  <c r="AO525" i="2"/>
  <c r="AX881" i="2"/>
  <c r="AW881" i="2"/>
  <c r="AT881" i="2"/>
  <c r="AU881" i="2"/>
  <c r="AW985" i="2"/>
  <c r="AU985" i="2"/>
  <c r="AX985" i="2"/>
  <c r="AT985" i="2"/>
  <c r="AP548" i="2"/>
  <c r="AM548" i="2"/>
  <c r="AL548" i="2"/>
  <c r="AO548" i="2"/>
  <c r="AX449" i="2"/>
  <c r="AU449" i="2"/>
  <c r="AT449" i="2"/>
  <c r="AW449" i="2"/>
  <c r="AM174" i="2"/>
  <c r="AO174" i="2"/>
  <c r="AL174" i="2"/>
  <c r="AP174" i="2"/>
  <c r="BC572" i="2"/>
  <c r="BB572" i="2"/>
  <c r="BE572" i="2"/>
  <c r="BF572" i="2"/>
  <c r="AX805" i="2"/>
  <c r="AW805" i="2"/>
  <c r="AU805" i="2"/>
  <c r="AT805" i="2"/>
  <c r="AW395" i="2"/>
  <c r="AX395" i="2"/>
  <c r="AT395" i="2"/>
  <c r="AU395" i="2"/>
  <c r="AX211" i="2"/>
  <c r="AT211" i="2"/>
  <c r="AW211" i="2"/>
  <c r="AU211" i="2"/>
  <c r="AR197" i="2"/>
  <c r="AO86" i="2"/>
  <c r="AL86" i="2"/>
  <c r="AP86" i="2"/>
  <c r="AM86" i="2"/>
  <c r="AW452" i="2"/>
  <c r="AU452" i="2"/>
  <c r="AX452" i="2"/>
  <c r="AT452" i="2"/>
  <c r="AW124" i="2"/>
  <c r="AU124" i="2"/>
  <c r="AT124" i="2"/>
  <c r="AX124" i="2"/>
  <c r="AO60" i="2"/>
  <c r="AL60" i="2"/>
  <c r="AM60" i="2"/>
  <c r="AP60" i="2"/>
  <c r="AM530" i="2"/>
  <c r="AP530" i="2"/>
  <c r="AL530" i="2"/>
  <c r="AO530" i="2"/>
  <c r="AP929" i="2"/>
  <c r="AO929" i="2"/>
  <c r="AL929" i="2"/>
  <c r="AM929" i="2"/>
  <c r="AU679" i="2"/>
  <c r="AW679" i="2"/>
  <c r="AT679" i="2"/>
  <c r="AX679" i="2"/>
  <c r="AM613" i="2"/>
  <c r="AP613" i="2"/>
  <c r="AL613" i="2"/>
  <c r="AO613" i="2"/>
  <c r="AO711" i="2"/>
  <c r="AL711" i="2"/>
  <c r="AM711" i="2"/>
  <c r="AP711" i="2"/>
  <c r="AX948" i="2"/>
  <c r="AW948" i="2"/>
  <c r="AU948" i="2"/>
  <c r="AT948" i="2"/>
  <c r="AR1072" i="2"/>
  <c r="AU105" i="2"/>
  <c r="AT105" i="2"/>
  <c r="AW105" i="2"/>
  <c r="AX105" i="2"/>
  <c r="BF124" i="2"/>
  <c r="BC124" i="2"/>
  <c r="BB124" i="2"/>
  <c r="BE124" i="2"/>
  <c r="AT609" i="2"/>
  <c r="AU609" i="2"/>
  <c r="AW609" i="2"/>
  <c r="AX609" i="2"/>
  <c r="AP399" i="2"/>
  <c r="AL399" i="2"/>
  <c r="AM399" i="2"/>
  <c r="AO399" i="2"/>
  <c r="AS1087" i="2"/>
  <c r="BB32" i="2"/>
  <c r="BF32" i="2"/>
  <c r="AZ33" i="2"/>
  <c r="BE32" i="2"/>
  <c r="BC32" i="2"/>
  <c r="BB559" i="2"/>
  <c r="BF559" i="2"/>
  <c r="BC559" i="2"/>
  <c r="BE559" i="2"/>
  <c r="BF649" i="2"/>
  <c r="BE649" i="2"/>
  <c r="BB649" i="2"/>
  <c r="BC649" i="2"/>
  <c r="AX558" i="2"/>
  <c r="AW558" i="2"/>
  <c r="AT558" i="2"/>
  <c r="AU558" i="2"/>
  <c r="AW523" i="2"/>
  <c r="AX523" i="2"/>
  <c r="AT523" i="2"/>
  <c r="AU523" i="2"/>
  <c r="AR343" i="2"/>
  <c r="AW342" i="2"/>
  <c r="AX342" i="2"/>
  <c r="AU342" i="2"/>
  <c r="AT342" i="2"/>
  <c r="AU896" i="2"/>
  <c r="AX896" i="2"/>
  <c r="AW896" i="2"/>
  <c r="AT896" i="2"/>
  <c r="AT816" i="2"/>
  <c r="AW816" i="2"/>
  <c r="AX816" i="2"/>
  <c r="AU816" i="2"/>
  <c r="BF809" i="2"/>
  <c r="BE809" i="2"/>
  <c r="BB809" i="2"/>
  <c r="BC809" i="2"/>
  <c r="AW499" i="2"/>
  <c r="AX499" i="2"/>
  <c r="AT499" i="2"/>
  <c r="AU499" i="2"/>
  <c r="BC512" i="2"/>
  <c r="BF512" i="2"/>
  <c r="BE512" i="2"/>
  <c r="BB512" i="2"/>
  <c r="BD98" i="2"/>
  <c r="AW849" i="2"/>
  <c r="AX849" i="2"/>
  <c r="AT849" i="2"/>
  <c r="AU849" i="2"/>
  <c r="AU868" i="2"/>
  <c r="AW868" i="2"/>
  <c r="AX868" i="2"/>
  <c r="AT868" i="2"/>
  <c r="AT810" i="2"/>
  <c r="AX810" i="2"/>
  <c r="AW810" i="2"/>
  <c r="AU810" i="2"/>
  <c r="BF413" i="2"/>
  <c r="BE413" i="2"/>
  <c r="BC413" i="2"/>
  <c r="BB413" i="2"/>
  <c r="BE877" i="2"/>
  <c r="BF877" i="2"/>
  <c r="BB877" i="2"/>
  <c r="BC877" i="2"/>
  <c r="AP712" i="2"/>
  <c r="AM712" i="2"/>
  <c r="AL712" i="2"/>
  <c r="AO712" i="2"/>
  <c r="AV325" i="2"/>
  <c r="AO80" i="2"/>
  <c r="AM80" i="2"/>
  <c r="AL80" i="2"/>
  <c r="AP80" i="2"/>
  <c r="AU965" i="2"/>
  <c r="AX965" i="2"/>
  <c r="AT965" i="2"/>
  <c r="AW965" i="2"/>
  <c r="AX225" i="2"/>
  <c r="AU225" i="2"/>
  <c r="AW225" i="2"/>
  <c r="AT225" i="2"/>
  <c r="AL596" i="2"/>
  <c r="AO596" i="2"/>
  <c r="AM596" i="2"/>
  <c r="AP596" i="2"/>
  <c r="AX377" i="2"/>
  <c r="AT377" i="2"/>
  <c r="AW377" i="2"/>
  <c r="AU377" i="2"/>
  <c r="AT319" i="2"/>
  <c r="AU319" i="2"/>
  <c r="AX319" i="2"/>
  <c r="AW319" i="2"/>
  <c r="AO573" i="2"/>
  <c r="AP573" i="2"/>
  <c r="AL573" i="2"/>
  <c r="AM573" i="2"/>
  <c r="AW219" i="2"/>
  <c r="AU219" i="2"/>
  <c r="AX219" i="2"/>
  <c r="AT219" i="2"/>
  <c r="BC621" i="2"/>
  <c r="BF621" i="2"/>
  <c r="BB621" i="2"/>
  <c r="BE621" i="2"/>
  <c r="BF502" i="2"/>
  <c r="BE502" i="2"/>
  <c r="BB502" i="2"/>
  <c r="BC502" i="2"/>
  <c r="AT721" i="2"/>
  <c r="AX721" i="2"/>
  <c r="AW721" i="2"/>
  <c r="AU721" i="2"/>
  <c r="BC1015" i="2"/>
  <c r="BF1015" i="2"/>
  <c r="BB1015" i="2"/>
  <c r="BE1015" i="2"/>
  <c r="AU586" i="2"/>
  <c r="AX586" i="2"/>
  <c r="AW586" i="2"/>
  <c r="AT586" i="2"/>
  <c r="AW656" i="2"/>
  <c r="AT656" i="2"/>
  <c r="AU656" i="2"/>
  <c r="AX656" i="2"/>
  <c r="BF522" i="2"/>
  <c r="BB522" i="2"/>
  <c r="BC522" i="2"/>
  <c r="BE522" i="2"/>
  <c r="AT705" i="2"/>
  <c r="AW705" i="2"/>
  <c r="AU705" i="2"/>
  <c r="AX705" i="2"/>
  <c r="AU866" i="2"/>
  <c r="AX866" i="2"/>
  <c r="AT866" i="2"/>
  <c r="AW866" i="2"/>
  <c r="AW852" i="2"/>
  <c r="AU852" i="2"/>
  <c r="AX852" i="2"/>
  <c r="AT852" i="2"/>
  <c r="BE720" i="2"/>
  <c r="BB720" i="2"/>
  <c r="BF720" i="2"/>
  <c r="BC720" i="2"/>
  <c r="AN1093" i="2"/>
  <c r="AX107" i="2"/>
  <c r="AW107" i="2"/>
  <c r="AT107" i="2"/>
  <c r="AR108" i="2"/>
  <c r="AU107" i="2"/>
  <c r="AS141" i="2"/>
  <c r="BB336" i="2"/>
  <c r="BC336" i="2"/>
  <c r="BE336" i="2"/>
  <c r="BF336" i="2"/>
  <c r="AP620" i="2"/>
  <c r="AO620" i="2"/>
  <c r="AL620" i="2"/>
  <c r="AM620" i="2"/>
  <c r="AO358" i="2"/>
  <c r="AP358" i="2"/>
  <c r="AM358" i="2"/>
  <c r="AL358" i="2"/>
  <c r="AV1082" i="2"/>
  <c r="BF161" i="2"/>
  <c r="BC161" i="2"/>
  <c r="BB161" i="2"/>
  <c r="BE161" i="2"/>
  <c r="AO278" i="2"/>
  <c r="AP278" i="2"/>
  <c r="AM278" i="2"/>
  <c r="AL278" i="2"/>
  <c r="BA194" i="2"/>
  <c r="AM182" i="2"/>
  <c r="AP182" i="2"/>
  <c r="AO182" i="2"/>
  <c r="AL182" i="2"/>
  <c r="AU529" i="2"/>
  <c r="AT529" i="2"/>
  <c r="AW529" i="2"/>
  <c r="AX529" i="2"/>
  <c r="AU947" i="2"/>
  <c r="AW947" i="2"/>
  <c r="AT947" i="2"/>
  <c r="AX947" i="2"/>
  <c r="AK156" i="2"/>
  <c r="AO770" i="2"/>
  <c r="AM770" i="2"/>
  <c r="AL770" i="2"/>
  <c r="AP770" i="2"/>
  <c r="AL1006" i="2"/>
  <c r="AM1006" i="2"/>
  <c r="AP1006" i="2"/>
  <c r="BE335" i="2"/>
  <c r="BB335" i="2"/>
  <c r="BF335" i="2"/>
  <c r="BC335" i="2"/>
  <c r="AU879" i="2"/>
  <c r="AT879" i="2"/>
  <c r="AX879" i="2"/>
  <c r="AW879" i="2"/>
  <c r="BE408" i="2"/>
  <c r="BF408" i="2"/>
  <c r="BB408" i="2"/>
  <c r="BC408" i="2"/>
  <c r="AO441" i="2"/>
  <c r="AM441" i="2"/>
  <c r="AL441" i="2"/>
  <c r="AP441" i="2"/>
  <c r="AL601" i="2"/>
  <c r="AM601" i="2"/>
  <c r="AP601" i="2"/>
  <c r="AO601" i="2"/>
  <c r="BC719" i="2"/>
  <c r="BF719" i="2"/>
  <c r="BB719" i="2"/>
  <c r="BE719" i="2"/>
  <c r="BF817" i="2"/>
  <c r="BE817" i="2"/>
  <c r="BC817" i="2"/>
  <c r="BB817" i="2"/>
  <c r="AW136" i="2"/>
  <c r="AU136" i="2"/>
  <c r="AX136" i="2"/>
  <c r="AT136" i="2"/>
  <c r="BD1077" i="2"/>
  <c r="AW461" i="2"/>
  <c r="AX461" i="2"/>
  <c r="AU461" i="2"/>
  <c r="AT461" i="2"/>
  <c r="AK326" i="2"/>
  <c r="AL480" i="2"/>
  <c r="AP480" i="2"/>
  <c r="AM480" i="2"/>
  <c r="AO480" i="2"/>
  <c r="AM567" i="2"/>
  <c r="AL567" i="2"/>
  <c r="AP567" i="2"/>
  <c r="AO567" i="2"/>
  <c r="BE988" i="2"/>
  <c r="BB988" i="2"/>
  <c r="BF988" i="2"/>
  <c r="BC988" i="2"/>
  <c r="AV1109" i="2"/>
  <c r="AO511" i="2"/>
  <c r="AL511" i="2"/>
  <c r="AP511" i="2"/>
  <c r="AM511" i="2"/>
  <c r="AL507" i="2"/>
  <c r="AP507" i="2"/>
  <c r="AO507" i="2"/>
  <c r="AM507" i="2"/>
  <c r="AU473" i="2"/>
  <c r="AT473" i="2"/>
  <c r="AX473" i="2"/>
  <c r="AW473" i="2"/>
  <c r="AM798" i="2"/>
  <c r="AP798" i="2"/>
  <c r="AO798" i="2"/>
  <c r="AL798" i="2"/>
  <c r="AU432" i="2"/>
  <c r="AT432" i="2"/>
  <c r="AW432" i="2"/>
  <c r="AX432" i="2"/>
  <c r="BA201" i="2"/>
  <c r="BA261" i="2"/>
  <c r="AO510" i="2"/>
  <c r="AP510" i="2"/>
  <c r="AM510" i="2"/>
  <c r="AL510" i="2"/>
  <c r="AM128" i="2"/>
  <c r="AO128" i="2"/>
  <c r="AP128" i="2"/>
  <c r="AL128" i="2"/>
  <c r="AO679" i="2"/>
  <c r="AM679" i="2"/>
  <c r="AL679" i="2"/>
  <c r="AP679" i="2"/>
  <c r="AN292" i="2"/>
  <c r="AX528" i="2"/>
  <c r="AU528" i="2"/>
  <c r="AW528" i="2"/>
  <c r="AT528" i="2"/>
  <c r="AX413" i="2"/>
  <c r="AT413" i="2"/>
  <c r="AW413" i="2"/>
  <c r="AU413" i="2"/>
  <c r="AX616" i="2"/>
  <c r="AT616" i="2"/>
  <c r="AU616" i="2"/>
  <c r="AW616" i="2"/>
  <c r="AV1103" i="2"/>
  <c r="AT791" i="2"/>
  <c r="AW791" i="2"/>
  <c r="AU791" i="2"/>
  <c r="AX791" i="2"/>
  <c r="AU820" i="2"/>
  <c r="AT820" i="2"/>
  <c r="AX820" i="2"/>
  <c r="AW820" i="2"/>
  <c r="BE821" i="2"/>
  <c r="BB821" i="2"/>
  <c r="BF821" i="2"/>
  <c r="BC821" i="2"/>
  <c r="BE46" i="2"/>
  <c r="BC46" i="2"/>
  <c r="BF46" i="2"/>
  <c r="BB46" i="2"/>
  <c r="AK1065" i="2"/>
  <c r="BD190" i="2"/>
  <c r="BC947" i="2"/>
  <c r="BF947" i="2"/>
  <c r="BE947" i="2"/>
  <c r="BB947" i="2"/>
  <c r="AT874" i="2"/>
  <c r="AX874" i="2"/>
  <c r="AW874" i="2"/>
  <c r="AU874" i="2"/>
  <c r="AT416" i="2"/>
  <c r="AX416" i="2"/>
  <c r="AW416" i="2"/>
  <c r="AU416" i="2"/>
  <c r="BB919" i="2"/>
  <c r="BF919" i="2"/>
  <c r="BE919" i="2"/>
  <c r="BC919" i="2"/>
  <c r="BF995" i="2"/>
  <c r="BB995" i="2"/>
  <c r="BE995" i="2"/>
  <c r="BC995" i="2"/>
  <c r="AP403" i="2"/>
  <c r="AO403" i="2"/>
  <c r="AL403" i="2"/>
  <c r="AM403" i="2"/>
  <c r="AW837" i="2"/>
  <c r="AX837" i="2"/>
  <c r="AT837" i="2"/>
  <c r="AU837" i="2"/>
  <c r="AO198" i="2"/>
  <c r="AL198" i="2"/>
  <c r="BF167" i="2"/>
  <c r="BE167" i="2"/>
  <c r="BC167" i="2"/>
  <c r="BB167" i="2"/>
  <c r="AW383" i="2"/>
  <c r="AX383" i="2"/>
  <c r="AT383" i="2"/>
  <c r="AU383" i="2"/>
  <c r="AP615" i="2"/>
  <c r="AL615" i="2"/>
  <c r="AO615" i="2"/>
  <c r="AM615" i="2"/>
  <c r="BD22" i="2"/>
  <c r="AL943" i="2"/>
  <c r="AO943" i="2"/>
  <c r="AM943" i="2"/>
  <c r="AP943" i="2"/>
  <c r="AO422" i="2"/>
  <c r="AL422" i="2"/>
  <c r="AM422" i="2"/>
  <c r="AP422" i="2"/>
  <c r="AO753" i="2"/>
  <c r="AL753" i="2"/>
  <c r="AP753" i="2"/>
  <c r="AM753" i="2"/>
  <c r="AU771" i="2"/>
  <c r="AW771" i="2"/>
  <c r="AT771" i="2"/>
  <c r="AX771" i="2"/>
  <c r="AV327" i="2"/>
  <c r="AK1067" i="2"/>
  <c r="AK96" i="2"/>
  <c r="AZ199" i="2"/>
  <c r="BB213" i="2"/>
  <c r="BF213" i="2"/>
  <c r="BE213" i="2"/>
  <c r="BC213" i="2"/>
  <c r="BA195" i="2"/>
  <c r="AN232" i="2"/>
  <c r="AP232" i="2" s="1"/>
  <c r="AT676" i="2"/>
  <c r="AX676" i="2"/>
  <c r="AW676" i="2"/>
  <c r="AU676" i="2"/>
  <c r="AL346" i="2"/>
  <c r="AO346" i="2"/>
  <c r="BE974" i="2"/>
  <c r="BF974" i="2"/>
  <c r="BB974" i="2"/>
  <c r="BC974" i="2"/>
  <c r="AU300" i="2"/>
  <c r="AX300" i="2"/>
  <c r="AW300" i="2"/>
  <c r="AT300" i="2"/>
  <c r="AX525" i="2"/>
  <c r="AW525" i="2"/>
  <c r="AT525" i="2"/>
  <c r="AU525" i="2"/>
  <c r="BF380" i="2"/>
  <c r="BE380" i="2"/>
  <c r="BC380" i="2"/>
  <c r="BB380" i="2"/>
  <c r="AP970" i="2"/>
  <c r="AM970" i="2"/>
  <c r="AO970" i="2"/>
  <c r="AL970" i="2"/>
  <c r="AS108" i="2"/>
  <c r="BC793" i="2"/>
  <c r="BE793" i="2"/>
  <c r="BB793" i="2"/>
  <c r="BF793" i="2"/>
  <c r="BC279" i="2"/>
  <c r="BE279" i="2"/>
  <c r="BB279" i="2"/>
  <c r="BF279" i="2"/>
  <c r="AX213" i="2"/>
  <c r="AR199" i="2"/>
  <c r="AW213" i="2"/>
  <c r="AU213" i="2"/>
  <c r="AT213" i="2"/>
  <c r="AK191" i="2"/>
  <c r="AS326" i="2"/>
  <c r="AT376" i="2"/>
  <c r="AU376" i="2"/>
  <c r="AX376" i="2"/>
  <c r="AW376" i="2"/>
  <c r="AR328" i="2"/>
  <c r="AT332" i="2"/>
  <c r="AU332" i="2"/>
  <c r="AW332" i="2"/>
  <c r="AX332" i="2"/>
  <c r="BC549" i="2"/>
  <c r="BB549" i="2"/>
  <c r="BF549" i="2"/>
  <c r="BE549" i="2"/>
  <c r="AO621" i="2"/>
  <c r="AL621" i="2"/>
  <c r="AP621" i="2"/>
  <c r="AM621" i="2"/>
  <c r="BD252" i="2"/>
  <c r="AT627" i="2"/>
  <c r="AX627" i="2"/>
  <c r="AU627" i="2"/>
  <c r="AW627" i="2"/>
  <c r="AL950" i="2"/>
  <c r="AO950" i="2"/>
  <c r="AP950" i="2"/>
  <c r="AM950" i="2"/>
  <c r="AM940" i="2"/>
  <c r="AO940" i="2"/>
  <c r="AP940" i="2"/>
  <c r="AL940" i="2"/>
  <c r="AW696" i="2"/>
  <c r="AU696" i="2"/>
  <c r="AX696" i="2"/>
  <c r="AT696" i="2"/>
  <c r="AT477" i="2"/>
  <c r="AX477" i="2"/>
  <c r="AW477" i="2"/>
  <c r="AU477" i="2"/>
  <c r="AW505" i="2"/>
  <c r="AU505" i="2"/>
  <c r="AX505" i="2"/>
  <c r="AT505" i="2"/>
  <c r="AU591" i="2"/>
  <c r="AX591" i="2"/>
  <c r="AT591" i="2"/>
  <c r="AW591" i="2"/>
  <c r="AU619" i="2"/>
  <c r="AW619" i="2"/>
  <c r="AX619" i="2"/>
  <c r="AT619" i="2"/>
  <c r="AS1093" i="2"/>
  <c r="BF404" i="2"/>
  <c r="BE404" i="2"/>
  <c r="BC404" i="2"/>
  <c r="BB404" i="2"/>
  <c r="AS1110" i="2"/>
  <c r="AX934" i="2"/>
  <c r="AU934" i="2"/>
  <c r="AT934" i="2"/>
  <c r="AW934" i="2"/>
  <c r="BA152" i="2"/>
  <c r="BC181" i="2"/>
  <c r="BF181" i="2"/>
  <c r="BE181" i="2"/>
  <c r="BB181" i="2"/>
  <c r="BF303" i="2"/>
  <c r="AZ304" i="2"/>
  <c r="BB303" i="2"/>
  <c r="BE303" i="2"/>
  <c r="BC303" i="2"/>
  <c r="BB852" i="2"/>
  <c r="BC852" i="2"/>
  <c r="BF852" i="2"/>
  <c r="BE852" i="2"/>
  <c r="BC319" i="2"/>
  <c r="BB319" i="2"/>
  <c r="BF319" i="2"/>
  <c r="BE319" i="2"/>
  <c r="AU458" i="2"/>
  <c r="AW458" i="2"/>
  <c r="AT458" i="2"/>
  <c r="AX458" i="2"/>
  <c r="AX575" i="2"/>
  <c r="AW575" i="2"/>
  <c r="AU575" i="2"/>
  <c r="AT575" i="2"/>
  <c r="BF412" i="2"/>
  <c r="BC412" i="2"/>
  <c r="BB412" i="2"/>
  <c r="BE412" i="2"/>
  <c r="AL666" i="2"/>
  <c r="AM666" i="2"/>
  <c r="AO666" i="2"/>
  <c r="AP666" i="2"/>
  <c r="AS99" i="2"/>
  <c r="BC895" i="2"/>
  <c r="BF895" i="2"/>
  <c r="BB895" i="2"/>
  <c r="BE895" i="2"/>
  <c r="BB117" i="2"/>
  <c r="BE117" i="2"/>
  <c r="BC117" i="2"/>
  <c r="BF117" i="2"/>
  <c r="AL457" i="2"/>
  <c r="AO457" i="2"/>
  <c r="AM457" i="2"/>
  <c r="AP457" i="2"/>
  <c r="AM56" i="2"/>
  <c r="AO56" i="2"/>
  <c r="AP56" i="2"/>
  <c r="AL56" i="2"/>
  <c r="AO116" i="2"/>
  <c r="AP116" i="2"/>
  <c r="AL116" i="2"/>
  <c r="AM116" i="2"/>
  <c r="AW274" i="2"/>
  <c r="AX274" i="2"/>
  <c r="AU274" i="2"/>
  <c r="AT274" i="2"/>
  <c r="AT581" i="2"/>
  <c r="AW581" i="2"/>
  <c r="AU581" i="2"/>
  <c r="AX581" i="2"/>
  <c r="BE937" i="2"/>
  <c r="BF937" i="2"/>
  <c r="BB937" i="2"/>
  <c r="BC937" i="2"/>
  <c r="AX802" i="2"/>
  <c r="AU802" i="2"/>
  <c r="AW802" i="2"/>
  <c r="AT802" i="2"/>
  <c r="AW37" i="2"/>
  <c r="AT37" i="2"/>
  <c r="AU37" i="2"/>
  <c r="AX37" i="2"/>
  <c r="BB509" i="2"/>
  <c r="BF509" i="2"/>
  <c r="BC509" i="2"/>
  <c r="BE509" i="2"/>
  <c r="BB66" i="2"/>
  <c r="BF66" i="2"/>
  <c r="BC66" i="2"/>
  <c r="BE66" i="2"/>
  <c r="BB961" i="2"/>
  <c r="BF961" i="2"/>
  <c r="BE961" i="2"/>
  <c r="BC961" i="2"/>
  <c r="AL956" i="2"/>
  <c r="AP956" i="2"/>
  <c r="AO956" i="2"/>
  <c r="AM956" i="2"/>
  <c r="AT988" i="2"/>
  <c r="AW988" i="2"/>
  <c r="AU988" i="2"/>
  <c r="AX988" i="2"/>
  <c r="BB280" i="2"/>
  <c r="AZ281" i="2"/>
  <c r="BE280" i="2"/>
  <c r="BC280" i="2"/>
  <c r="BF280" i="2"/>
  <c r="BF582" i="2"/>
  <c r="BB582" i="2"/>
  <c r="BE582" i="2"/>
  <c r="BC582" i="2"/>
  <c r="BB237" i="2"/>
  <c r="BF237" i="2"/>
  <c r="BC237" i="2"/>
  <c r="BE237" i="2"/>
  <c r="AL920" i="2"/>
  <c r="AP920" i="2"/>
  <c r="AO920" i="2"/>
  <c r="AM920" i="2"/>
  <c r="AK1087" i="2"/>
  <c r="AK1085" i="2" s="1"/>
  <c r="AK1086" i="2" s="1"/>
  <c r="AV156" i="2"/>
  <c r="BB561" i="2"/>
  <c r="BE561" i="2"/>
  <c r="BC561" i="2"/>
  <c r="BF561" i="2"/>
  <c r="AO1018" i="2"/>
  <c r="AL1018" i="2"/>
  <c r="AO857" i="2"/>
  <c r="AL857" i="2"/>
  <c r="AM857" i="2"/>
  <c r="AP857" i="2"/>
  <c r="AO378" i="2"/>
  <c r="AL378" i="2"/>
  <c r="AM378" i="2"/>
  <c r="AP378" i="2"/>
  <c r="AT759" i="2"/>
  <c r="AU759" i="2"/>
  <c r="AW759" i="2"/>
  <c r="AX759" i="2"/>
  <c r="BC782" i="2"/>
  <c r="BF782" i="2"/>
  <c r="BB782" i="2"/>
  <c r="BE782" i="2"/>
  <c r="AO873" i="2"/>
  <c r="AP873" i="2"/>
  <c r="AM873" i="2"/>
  <c r="AL873" i="2"/>
  <c r="AT620" i="2"/>
  <c r="AW620" i="2"/>
  <c r="AX620" i="2"/>
  <c r="AU620" i="2"/>
  <c r="AL31" i="2"/>
  <c r="AM31" i="2"/>
  <c r="AO31" i="2"/>
  <c r="AP31" i="2"/>
  <c r="AP29" i="2"/>
  <c r="AO29" i="2"/>
  <c r="AM29" i="2"/>
  <c r="AL29" i="2"/>
  <c r="BD204" i="2"/>
  <c r="AU726" i="2"/>
  <c r="AX726" i="2"/>
  <c r="AW726" i="2"/>
  <c r="AT726" i="2"/>
  <c r="AR1108" i="2"/>
  <c r="AR1101" i="2" s="1"/>
  <c r="AM147" i="2"/>
  <c r="AO147" i="2"/>
  <c r="AP147" i="2"/>
  <c r="AL147" i="2"/>
  <c r="AV246" i="2"/>
  <c r="AX246" i="2" s="1"/>
  <c r="AN1081" i="2"/>
  <c r="AW790" i="2"/>
  <c r="AT790" i="2"/>
  <c r="AU790" i="2"/>
  <c r="AX790" i="2"/>
  <c r="BE417" i="2"/>
  <c r="BF417" i="2"/>
  <c r="BC417" i="2"/>
  <c r="BB417" i="2"/>
  <c r="AM606" i="2"/>
  <c r="AO606" i="2"/>
  <c r="AP606" i="2"/>
  <c r="AL606" i="2"/>
  <c r="AX297" i="2"/>
  <c r="AW297" i="2"/>
  <c r="AU297" i="2"/>
  <c r="AT297" i="2"/>
  <c r="AM513" i="2"/>
  <c r="AL513" i="2"/>
  <c r="AO513" i="2"/>
  <c r="AP513" i="2"/>
  <c r="AS254" i="2"/>
  <c r="AU560" i="2"/>
  <c r="AW560" i="2"/>
  <c r="AX560" i="2"/>
  <c r="AT560" i="2"/>
  <c r="BB859" i="2"/>
  <c r="BF859" i="2"/>
  <c r="BE859" i="2"/>
  <c r="BC859" i="2"/>
  <c r="BC923" i="2"/>
  <c r="BE923" i="2"/>
  <c r="BF923" i="2"/>
  <c r="BB923" i="2"/>
  <c r="BC241" i="2"/>
  <c r="BF241" i="2"/>
  <c r="BB241" i="2"/>
  <c r="BE241" i="2"/>
  <c r="AM858" i="2"/>
  <c r="AL858" i="2"/>
  <c r="AO858" i="2"/>
  <c r="AP858" i="2"/>
  <c r="AU464" i="2"/>
  <c r="AT464" i="2"/>
  <c r="AX464" i="2"/>
  <c r="AW464" i="2"/>
  <c r="BE632" i="2"/>
  <c r="BF632" i="2"/>
  <c r="BC632" i="2"/>
  <c r="BB632" i="2"/>
  <c r="BF665" i="2"/>
  <c r="BE665" i="2"/>
  <c r="BC665" i="2"/>
  <c r="BB665" i="2"/>
  <c r="BF828" i="2"/>
  <c r="BC828" i="2"/>
  <c r="BB828" i="2"/>
  <c r="BE828" i="2"/>
  <c r="BB482" i="2"/>
  <c r="BE482" i="2"/>
  <c r="BF482" i="2"/>
  <c r="BC482" i="2"/>
  <c r="AX625" i="2"/>
  <c r="AT625" i="2"/>
  <c r="AU625" i="2"/>
  <c r="AW625" i="2"/>
  <c r="BD328" i="2"/>
  <c r="AM410" i="2"/>
  <c r="AP410" i="2"/>
  <c r="AL410" i="2"/>
  <c r="AO410" i="2"/>
  <c r="AN1072" i="2"/>
  <c r="AX872" i="2"/>
  <c r="AT872" i="2"/>
  <c r="AU872" i="2"/>
  <c r="AW872" i="2"/>
  <c r="AW621" i="2"/>
  <c r="AX621" i="2"/>
  <c r="AT621" i="2"/>
  <c r="AU621" i="2"/>
  <c r="AO664" i="2"/>
  <c r="AP664" i="2"/>
  <c r="AM664" i="2"/>
  <c r="AL664" i="2"/>
  <c r="AU540" i="2"/>
  <c r="AX540" i="2"/>
  <c r="AW540" i="2"/>
  <c r="AT540" i="2"/>
  <c r="BC702" i="2"/>
  <c r="BE702" i="2"/>
  <c r="BB702" i="2"/>
  <c r="BF702" i="2"/>
  <c r="BB833" i="2"/>
  <c r="BF833" i="2"/>
  <c r="BE833" i="2"/>
  <c r="BC833" i="2"/>
  <c r="BC453" i="2"/>
  <c r="BB453" i="2"/>
  <c r="BE453" i="2"/>
  <c r="BF453" i="2"/>
  <c r="AL521" i="2"/>
  <c r="AM521" i="2"/>
  <c r="AP521" i="2"/>
  <c r="AO521" i="2"/>
  <c r="AL126" i="2"/>
  <c r="AP126" i="2"/>
  <c r="AO126" i="2"/>
  <c r="AM126" i="2"/>
  <c r="AV33" i="2"/>
  <c r="AL166" i="2"/>
  <c r="AM166" i="2"/>
  <c r="AO166" i="2"/>
  <c r="AP166" i="2"/>
  <c r="AJ98" i="2"/>
  <c r="AM101" i="2"/>
  <c r="AL101" i="2"/>
  <c r="AP101" i="2"/>
  <c r="AO101" i="2"/>
  <c r="AL169" i="2"/>
  <c r="AP169" i="2"/>
  <c r="AM169" i="2"/>
  <c r="AO169" i="2"/>
  <c r="AM910" i="2"/>
  <c r="AO910" i="2"/>
  <c r="AL910" i="2"/>
  <c r="AP910" i="2"/>
  <c r="AN1098" i="2"/>
  <c r="AM747" i="2"/>
  <c r="AO747" i="2"/>
  <c r="AP747" i="2"/>
  <c r="AL747" i="2"/>
  <c r="AX405" i="2"/>
  <c r="AU405" i="2"/>
  <c r="AW405" i="2"/>
  <c r="AT405" i="2"/>
  <c r="AU231" i="2"/>
  <c r="AW231" i="2"/>
  <c r="AT231" i="2"/>
  <c r="AX231" i="2"/>
  <c r="AL427" i="2"/>
  <c r="AM427" i="2"/>
  <c r="AP427" i="2"/>
  <c r="AO427" i="2"/>
  <c r="BB570" i="2"/>
  <c r="BF570" i="2"/>
  <c r="BE570" i="2"/>
  <c r="BC570" i="2"/>
  <c r="AX466" i="2"/>
  <c r="AU466" i="2"/>
  <c r="AT466" i="2"/>
  <c r="AW466" i="2"/>
  <c r="AU920" i="2"/>
  <c r="AX920" i="2"/>
  <c r="AT920" i="2"/>
  <c r="AW920" i="2"/>
  <c r="AT742" i="2"/>
  <c r="AW742" i="2"/>
  <c r="AU742" i="2"/>
  <c r="AX742" i="2"/>
  <c r="AX87" i="2"/>
  <c r="AT87" i="2"/>
  <c r="AW87" i="2"/>
  <c r="AU87" i="2"/>
  <c r="AL463" i="2"/>
  <c r="AM463" i="2"/>
  <c r="AO463" i="2"/>
  <c r="AP463" i="2"/>
  <c r="AN140" i="2"/>
  <c r="BB820" i="2"/>
  <c r="BE820" i="2"/>
  <c r="BF820" i="2"/>
  <c r="BC820" i="2"/>
  <c r="AP588" i="2"/>
  <c r="AM588" i="2"/>
  <c r="AL588" i="2"/>
  <c r="AO588" i="2"/>
  <c r="AX751" i="2"/>
  <c r="AU751" i="2"/>
  <c r="AW751" i="2"/>
  <c r="AT751" i="2"/>
  <c r="BD200" i="2"/>
  <c r="BF579" i="2"/>
  <c r="BC579" i="2"/>
  <c r="BE579" i="2"/>
  <c r="BB579" i="2"/>
  <c r="AX456" i="2"/>
  <c r="AT456" i="2"/>
  <c r="AU456" i="2"/>
  <c r="AW456" i="2"/>
  <c r="AU321" i="2"/>
  <c r="AX321" i="2"/>
  <c r="AT321" i="2"/>
  <c r="AW321" i="2"/>
  <c r="BD99" i="2"/>
  <c r="BB984" i="2"/>
  <c r="BE984" i="2"/>
  <c r="BF984" i="2"/>
  <c r="BC984" i="2"/>
  <c r="BD255" i="2"/>
  <c r="AL612" i="2"/>
  <c r="AM612" i="2"/>
  <c r="AO612" i="2"/>
  <c r="AP612" i="2"/>
  <c r="AP999" i="2"/>
  <c r="AM999" i="2"/>
  <c r="AO999" i="2"/>
  <c r="AL999" i="2"/>
  <c r="AU680" i="2"/>
  <c r="AW680" i="2"/>
  <c r="AT680" i="2"/>
  <c r="AX680" i="2"/>
  <c r="AO528" i="2"/>
  <c r="AM528" i="2"/>
  <c r="AL528" i="2"/>
  <c r="AP528" i="2"/>
  <c r="AP577" i="2"/>
  <c r="AO577" i="2"/>
  <c r="AL577" i="2"/>
  <c r="AM577" i="2"/>
  <c r="BB121" i="2"/>
  <c r="BE121" i="2"/>
  <c r="BC121" i="2"/>
  <c r="BF121" i="2"/>
  <c r="BB86" i="2"/>
  <c r="BC86" i="2"/>
  <c r="BF86" i="2"/>
  <c r="BE86" i="2"/>
  <c r="BC773" i="2"/>
  <c r="BF773" i="2"/>
  <c r="BE773" i="2"/>
  <c r="BB773" i="2"/>
  <c r="BE285" i="2"/>
  <c r="BB285" i="2"/>
  <c r="BF285" i="2"/>
  <c r="BC285" i="2"/>
  <c r="AO466" i="2"/>
  <c r="AP466" i="2"/>
  <c r="AL466" i="2"/>
  <c r="AM466" i="2"/>
  <c r="BB127" i="2"/>
  <c r="BC127" i="2"/>
  <c r="BF127" i="2"/>
  <c r="BE127" i="2"/>
  <c r="AN1077" i="2"/>
  <c r="AK17" i="2"/>
  <c r="AL17" i="2" s="1"/>
  <c r="BF419" i="2"/>
  <c r="BC419" i="2"/>
  <c r="BE419" i="2"/>
  <c r="BB419" i="2"/>
  <c r="AL61" i="2"/>
  <c r="AP61" i="2"/>
  <c r="AO61" i="2"/>
  <c r="AM61" i="2"/>
  <c r="BF1014" i="2"/>
  <c r="BB1014" i="2"/>
  <c r="BC1014" i="2"/>
  <c r="BE1014" i="2"/>
  <c r="AO812" i="2"/>
  <c r="AP812" i="2"/>
  <c r="AL812" i="2"/>
  <c r="AM812" i="2"/>
  <c r="AS152" i="2"/>
  <c r="AX67" i="2"/>
  <c r="AT67" i="2"/>
  <c r="AU67" i="2"/>
  <c r="AW67" i="2"/>
  <c r="AX629" i="2"/>
  <c r="AU629" i="2"/>
  <c r="AW629" i="2"/>
  <c r="AT629" i="2"/>
  <c r="AP514" i="2"/>
  <c r="AM514" i="2"/>
  <c r="AO514" i="2"/>
  <c r="AL514" i="2"/>
  <c r="AT411" i="2"/>
  <c r="AW411" i="2"/>
  <c r="AX411" i="2"/>
  <c r="AU411" i="2"/>
  <c r="AV199" i="2"/>
  <c r="AX244" i="2"/>
  <c r="AW244" i="2"/>
  <c r="AU244" i="2"/>
  <c r="AT244" i="2"/>
  <c r="AT715" i="2"/>
  <c r="AU715" i="2"/>
  <c r="AW715" i="2"/>
  <c r="AX715" i="2"/>
  <c r="AT1017" i="2"/>
  <c r="AX1017" i="2"/>
  <c r="AW1017" i="2"/>
  <c r="AU1017" i="2"/>
  <c r="AO334" i="2"/>
  <c r="AM334" i="2"/>
  <c r="AL334" i="2"/>
  <c r="AP334" i="2"/>
  <c r="AP395" i="2"/>
  <c r="AO395" i="2"/>
  <c r="AL395" i="2"/>
  <c r="AM395" i="2"/>
  <c r="AL831" i="2"/>
  <c r="AM831" i="2"/>
  <c r="AP831" i="2"/>
  <c r="AO831" i="2"/>
  <c r="AL776" i="2"/>
  <c r="AM776" i="2"/>
  <c r="AO776" i="2"/>
  <c r="AP776" i="2"/>
  <c r="AT303" i="2"/>
  <c r="AU303" i="2"/>
  <c r="AW303" i="2"/>
  <c r="AR304" i="2"/>
  <c r="AX303" i="2"/>
  <c r="AN156" i="2"/>
  <c r="BC406" i="2"/>
  <c r="BE406" i="2"/>
  <c r="BF406" i="2"/>
  <c r="BB406" i="2"/>
  <c r="AW512" i="2"/>
  <c r="AU512" i="2"/>
  <c r="AX512" i="2"/>
  <c r="AT512" i="2"/>
  <c r="AN139" i="2"/>
  <c r="BB899" i="2"/>
  <c r="BE899" i="2"/>
  <c r="BF899" i="2"/>
  <c r="BC899" i="2"/>
  <c r="AU996" i="2"/>
  <c r="AW996" i="2"/>
  <c r="AT996" i="2"/>
  <c r="AX996" i="2"/>
  <c r="AL1001" i="2"/>
  <c r="AM1001" i="2"/>
  <c r="AO1001" i="2"/>
  <c r="AP1001" i="2"/>
  <c r="AU299" i="2"/>
  <c r="AT299" i="2"/>
  <c r="AW299" i="2"/>
  <c r="AX299" i="2"/>
  <c r="AU1015" i="2"/>
  <c r="AW1015" i="2"/>
  <c r="AX1015" i="2"/>
  <c r="AT1015" i="2"/>
  <c r="AO517" i="2"/>
  <c r="AL517" i="2"/>
  <c r="AM517" i="2"/>
  <c r="AP517" i="2"/>
  <c r="AM852" i="2"/>
  <c r="AP852" i="2"/>
  <c r="AL852" i="2"/>
  <c r="AO852" i="2"/>
  <c r="AN193" i="2"/>
  <c r="AM865" i="2"/>
  <c r="AP865" i="2"/>
  <c r="AL865" i="2"/>
  <c r="AO865" i="2"/>
  <c r="AU543" i="2"/>
  <c r="AW543" i="2"/>
  <c r="AX543" i="2"/>
  <c r="AT543" i="2"/>
  <c r="BB65" i="2"/>
  <c r="BC65" i="2"/>
  <c r="BF65" i="2"/>
  <c r="BE65" i="2"/>
  <c r="AP820" i="2"/>
  <c r="AM820" i="2"/>
  <c r="AL820" i="2"/>
  <c r="AO820" i="2"/>
  <c r="BE904" i="2"/>
  <c r="BF904" i="2"/>
  <c r="BC904" i="2"/>
  <c r="BB904" i="2"/>
  <c r="BD1065" i="2"/>
  <c r="AU848" i="2"/>
  <c r="AW848" i="2"/>
  <c r="AT848" i="2"/>
  <c r="AX848" i="2"/>
  <c r="AP558" i="2"/>
  <c r="AL558" i="2"/>
  <c r="AM558" i="2"/>
  <c r="AO558" i="2"/>
  <c r="AM472" i="2"/>
  <c r="AP472" i="2"/>
  <c r="AL472" i="2"/>
  <c r="AO472" i="2"/>
  <c r="BC504" i="2"/>
  <c r="BF504" i="2"/>
  <c r="BB504" i="2"/>
  <c r="BE504" i="2"/>
  <c r="BC246" i="2"/>
  <c r="BB246" i="2"/>
  <c r="AU446" i="2"/>
  <c r="AT446" i="2"/>
  <c r="AW446" i="2"/>
  <c r="AX446" i="2"/>
  <c r="BA1088" i="2"/>
  <c r="AW269" i="2"/>
  <c r="AT269" i="2"/>
  <c r="AR260" i="2"/>
  <c r="AU269" i="2"/>
  <c r="AX269" i="2"/>
  <c r="AO319" i="2"/>
  <c r="AP319" i="2"/>
  <c r="AM319" i="2"/>
  <c r="AL319" i="2"/>
  <c r="BF321" i="2"/>
  <c r="BE321" i="2"/>
  <c r="BB321" i="2"/>
  <c r="BC321" i="2"/>
  <c r="BC371" i="2"/>
  <c r="BB371" i="2"/>
  <c r="BF371" i="2"/>
  <c r="BE371" i="2"/>
  <c r="BA292" i="2"/>
  <c r="BF174" i="2"/>
  <c r="BC174" i="2"/>
  <c r="BE174" i="2"/>
  <c r="BB174" i="2"/>
  <c r="BC690" i="2"/>
  <c r="BF690" i="2"/>
  <c r="BB690" i="2"/>
  <c r="BE690" i="2"/>
  <c r="AX592" i="2"/>
  <c r="AT592" i="2"/>
  <c r="AW592" i="2"/>
  <c r="AU592" i="2"/>
  <c r="BE400" i="2"/>
  <c r="BB400" i="2"/>
  <c r="BC400" i="2"/>
  <c r="BF400" i="2"/>
  <c r="AL428" i="2"/>
  <c r="AM428" i="2"/>
  <c r="AO428" i="2"/>
  <c r="AP428" i="2"/>
  <c r="AP316" i="2"/>
  <c r="AM316" i="2"/>
  <c r="AO316" i="2"/>
  <c r="AL316" i="2"/>
  <c r="BF366" i="2"/>
  <c r="BE366" i="2"/>
  <c r="BB366" i="2"/>
  <c r="BC366" i="2"/>
  <c r="AT517" i="2"/>
  <c r="AW517" i="2"/>
  <c r="AX517" i="2"/>
  <c r="AU517" i="2"/>
  <c r="AW514" i="2"/>
  <c r="AX514" i="2"/>
  <c r="AT514" i="2"/>
  <c r="AU514" i="2"/>
  <c r="AP947" i="2"/>
  <c r="AO947" i="2"/>
  <c r="AM947" i="2"/>
  <c r="AL947" i="2"/>
  <c r="AP526" i="2"/>
  <c r="AO526" i="2"/>
  <c r="AL526" i="2"/>
  <c r="AM526" i="2"/>
  <c r="AO649" i="2"/>
  <c r="AM649" i="2"/>
  <c r="AP649" i="2"/>
  <c r="AL649" i="2"/>
  <c r="AW186" i="2"/>
  <c r="AX186" i="2"/>
  <c r="AT186" i="2"/>
  <c r="AU186" i="2"/>
  <c r="AU793" i="2"/>
  <c r="AX793" i="2"/>
  <c r="AW793" i="2"/>
  <c r="AT793" i="2"/>
  <c r="AX992" i="2"/>
  <c r="AW992" i="2"/>
  <c r="AT992" i="2"/>
  <c r="AU992" i="2"/>
  <c r="BC777" i="2"/>
  <c r="BB777" i="2"/>
  <c r="BF777" i="2"/>
  <c r="BE777" i="2"/>
  <c r="AW363" i="2"/>
  <c r="AT363" i="2"/>
  <c r="AU363" i="2"/>
  <c r="AX363" i="2"/>
  <c r="AL564" i="2"/>
  <c r="AO564" i="2"/>
  <c r="AP564" i="2"/>
  <c r="AM564" i="2"/>
  <c r="AL898" i="2"/>
  <c r="AP898" i="2"/>
  <c r="AO898" i="2"/>
  <c r="AM898" i="2"/>
  <c r="AT700" i="2"/>
  <c r="AW700" i="2"/>
  <c r="AU700" i="2"/>
  <c r="AX700" i="2"/>
  <c r="AL636" i="2"/>
  <c r="AM636" i="2"/>
  <c r="AP636" i="2"/>
  <c r="AO636" i="2"/>
  <c r="BE128" i="2"/>
  <c r="BC128" i="2"/>
  <c r="BF128" i="2"/>
  <c r="BB128" i="2"/>
  <c r="AT320" i="2"/>
  <c r="AX320" i="2"/>
  <c r="AW320" i="2"/>
  <c r="AU320" i="2"/>
  <c r="AU738" i="2"/>
  <c r="AW738" i="2"/>
  <c r="AX738" i="2"/>
  <c r="AT738" i="2"/>
  <c r="AM719" i="2"/>
  <c r="AP719" i="2"/>
  <c r="AL719" i="2"/>
  <c r="AO719" i="2"/>
  <c r="AZ195" i="2"/>
  <c r="BF209" i="2"/>
  <c r="BB209" i="2"/>
  <c r="BE209" i="2"/>
  <c r="BC209" i="2"/>
  <c r="AX908" i="2"/>
  <c r="AW908" i="2"/>
  <c r="AU908" i="2"/>
  <c r="AT908" i="2"/>
  <c r="BB671" i="2"/>
  <c r="BC671" i="2"/>
  <c r="BF671" i="2"/>
  <c r="BE671" i="2"/>
  <c r="AT526" i="2"/>
  <c r="AX526" i="2"/>
  <c r="AW526" i="2"/>
  <c r="AU526" i="2"/>
  <c r="BE940" i="2"/>
  <c r="BB940" i="2"/>
  <c r="BC940" i="2"/>
  <c r="BF940" i="2"/>
  <c r="BB602" i="2"/>
  <c r="BF602" i="2"/>
  <c r="BE602" i="2"/>
  <c r="BC602" i="2"/>
  <c r="BD26" i="2"/>
  <c r="BD15" i="2"/>
  <c r="BF1019" i="2"/>
  <c r="BE1019" i="2"/>
  <c r="BB1019" i="2"/>
  <c r="BC1019" i="2"/>
  <c r="AU272" i="2"/>
  <c r="AW272" i="2"/>
  <c r="AX272" i="2"/>
  <c r="AT272" i="2"/>
  <c r="BE618" i="2"/>
  <c r="BC618" i="2"/>
  <c r="BF618" i="2"/>
  <c r="BB618" i="2"/>
  <c r="AV281" i="2"/>
  <c r="AU728" i="2"/>
  <c r="AT728" i="2"/>
  <c r="AW728" i="2"/>
  <c r="AX728" i="2"/>
  <c r="AP957" i="2"/>
  <c r="AM957" i="2"/>
  <c r="AL957" i="2"/>
  <c r="AO957" i="2"/>
  <c r="AO694" i="2"/>
  <c r="AL694" i="2"/>
  <c r="AP694" i="2"/>
  <c r="AM694" i="2"/>
  <c r="AM149" i="2"/>
  <c r="AJ1088" i="2"/>
  <c r="AL149" i="2"/>
  <c r="AO149" i="2"/>
  <c r="AP149" i="2"/>
  <c r="BB13" i="2"/>
  <c r="BC13" i="2"/>
  <c r="BF13" i="2"/>
  <c r="BE13" i="2"/>
  <c r="AO653" i="2"/>
  <c r="AP653" i="2"/>
  <c r="AM653" i="2"/>
  <c r="AL653" i="2"/>
  <c r="BA228" i="2"/>
  <c r="BE551" i="2"/>
  <c r="BB551" i="2"/>
  <c r="BC551" i="2"/>
  <c r="BF551" i="2"/>
  <c r="AL400" i="2"/>
  <c r="AM400" i="2"/>
  <c r="AP400" i="2"/>
  <c r="AO400" i="2"/>
  <c r="AP313" i="2"/>
  <c r="AO313" i="2"/>
  <c r="AL313" i="2"/>
  <c r="AM313" i="2"/>
  <c r="BC644" i="2"/>
  <c r="BB644" i="2"/>
  <c r="BE644" i="2"/>
  <c r="BF644" i="2"/>
  <c r="BC607" i="2"/>
  <c r="BF607" i="2"/>
  <c r="BB607" i="2"/>
  <c r="BE607" i="2"/>
  <c r="BB418" i="2"/>
  <c r="BF418" i="2"/>
  <c r="BC418" i="2"/>
  <c r="BE418" i="2"/>
  <c r="AX178" i="2"/>
  <c r="AW178" i="2"/>
  <c r="AU178" i="2"/>
  <c r="AT178" i="2"/>
  <c r="BC491" i="2"/>
  <c r="BF491" i="2"/>
  <c r="BB491" i="2"/>
  <c r="BE491" i="2"/>
  <c r="AO473" i="2"/>
  <c r="AP473" i="2"/>
  <c r="AL473" i="2"/>
  <c r="AM473" i="2"/>
  <c r="AK328" i="2"/>
  <c r="BB85" i="2"/>
  <c r="BF85" i="2"/>
  <c r="BC85" i="2"/>
  <c r="BE85" i="2"/>
  <c r="AW125" i="2"/>
  <c r="AX125" i="2"/>
  <c r="AT125" i="2"/>
  <c r="AU125" i="2"/>
  <c r="AX170" i="2"/>
  <c r="AT170" i="2"/>
  <c r="AW170" i="2"/>
  <c r="AU170" i="2"/>
  <c r="AO214" i="2"/>
  <c r="AL214" i="2"/>
  <c r="AP214" i="2"/>
  <c r="AJ200" i="2"/>
  <c r="AM214" i="2"/>
  <c r="BD1092" i="2"/>
  <c r="AM670" i="2"/>
  <c r="AL670" i="2"/>
  <c r="AO670" i="2"/>
  <c r="AP670" i="2"/>
  <c r="BE233" i="2"/>
  <c r="BF233" i="2"/>
  <c r="BB233" i="2"/>
  <c r="BC233" i="2"/>
  <c r="BC463" i="2"/>
  <c r="BB463" i="2"/>
  <c r="BE463" i="2"/>
  <c r="BF463" i="2"/>
  <c r="AX799" i="2"/>
  <c r="AW799" i="2"/>
  <c r="AT799" i="2"/>
  <c r="AU799" i="2"/>
  <c r="AT379" i="2"/>
  <c r="AW379" i="2"/>
  <c r="AX379" i="2"/>
  <c r="AU379" i="2"/>
  <c r="AX417" i="2"/>
  <c r="AU417" i="2"/>
  <c r="AW417" i="2"/>
  <c r="AT417" i="2"/>
  <c r="AU289" i="2"/>
  <c r="AW289" i="2"/>
  <c r="AT289" i="2"/>
  <c r="AX289" i="2"/>
  <c r="AM296" i="2"/>
  <c r="AP296" i="2"/>
  <c r="AO296" i="2"/>
  <c r="AL296" i="2"/>
  <c r="AL632" i="2"/>
  <c r="AP632" i="2"/>
  <c r="AM632" i="2"/>
  <c r="AO632" i="2"/>
  <c r="AX917" i="2"/>
  <c r="AW917" i="2"/>
  <c r="AU917" i="2"/>
  <c r="AT917" i="2"/>
  <c r="AW768" i="2"/>
  <c r="AX768" i="2"/>
  <c r="AT768" i="2"/>
  <c r="AU768" i="2"/>
  <c r="AM869" i="2"/>
  <c r="AO869" i="2"/>
  <c r="AP869" i="2"/>
  <c r="AL869" i="2"/>
  <c r="AU779" i="2"/>
  <c r="AT779" i="2"/>
  <c r="AX779" i="2"/>
  <c r="AW779" i="2"/>
  <c r="AL628" i="2"/>
  <c r="AO628" i="2"/>
  <c r="AP628" i="2"/>
  <c r="AM628" i="2"/>
  <c r="AP713" i="2"/>
  <c r="AM713" i="2"/>
  <c r="AO713" i="2"/>
  <c r="AL713" i="2"/>
  <c r="AK253" i="2"/>
  <c r="AM720" i="2"/>
  <c r="AO720" i="2"/>
  <c r="AL720" i="2"/>
  <c r="AP720" i="2"/>
  <c r="AO461" i="2"/>
  <c r="AL461" i="2"/>
  <c r="AP461" i="2"/>
  <c r="AM461" i="2"/>
  <c r="AJ351" i="2"/>
  <c r="AL350" i="2"/>
  <c r="AP350" i="2"/>
  <c r="AO350" i="2"/>
  <c r="AM350" i="2"/>
  <c r="AL106" i="2"/>
  <c r="AO106" i="2"/>
  <c r="AJ1073" i="2"/>
  <c r="AM106" i="2"/>
  <c r="AP106" i="2"/>
  <c r="AV17" i="2"/>
  <c r="AW17" i="2" s="1"/>
  <c r="AJ1067" i="2"/>
  <c r="AJ96" i="2"/>
  <c r="AP95" i="2"/>
  <c r="AM95" i="2"/>
  <c r="AL95" i="2"/>
  <c r="AO95" i="2"/>
  <c r="AU737" i="2"/>
  <c r="AW737" i="2"/>
  <c r="AT737" i="2"/>
  <c r="AX737" i="2"/>
  <c r="AM43" i="2"/>
  <c r="AP43" i="2"/>
  <c r="AJ1109" i="2"/>
  <c r="AO43" i="2"/>
  <c r="AL43" i="2"/>
  <c r="AT130" i="2"/>
  <c r="AU130" i="2"/>
  <c r="AW130" i="2"/>
  <c r="AX130" i="2"/>
  <c r="AK256" i="2"/>
  <c r="AW603" i="2"/>
  <c r="AU603" i="2"/>
  <c r="AX603" i="2"/>
  <c r="AT603" i="2"/>
  <c r="BB970" i="2"/>
  <c r="BF970" i="2"/>
  <c r="BC970" i="2"/>
  <c r="BE970" i="2"/>
  <c r="AW938" i="2"/>
  <c r="AU938" i="2"/>
  <c r="AT938" i="2"/>
  <c r="AX938" i="2"/>
  <c r="AU382" i="2"/>
  <c r="AW382" i="2"/>
  <c r="AT382" i="2"/>
  <c r="AX382" i="2"/>
  <c r="AM661" i="2"/>
  <c r="AP661" i="2"/>
  <c r="AL661" i="2"/>
  <c r="AO661" i="2"/>
  <c r="BD277" i="2"/>
  <c r="AP388" i="2"/>
  <c r="AO388" i="2"/>
  <c r="AM388" i="2"/>
  <c r="AL388" i="2"/>
  <c r="BE973" i="2"/>
  <c r="BF973" i="2"/>
  <c r="BB973" i="2"/>
  <c r="BC973" i="2"/>
  <c r="AT307" i="2"/>
  <c r="AU307" i="2"/>
  <c r="AW307" i="2"/>
  <c r="AX307" i="2"/>
  <c r="AK197" i="2"/>
  <c r="AT595" i="2"/>
  <c r="AW595" i="2"/>
  <c r="AU595" i="2"/>
  <c r="AX595" i="2"/>
  <c r="AO676" i="2"/>
  <c r="AM676" i="2"/>
  <c r="AP676" i="2"/>
  <c r="AL676" i="2"/>
  <c r="AL637" i="2"/>
  <c r="AO637" i="2"/>
  <c r="AP637" i="2"/>
  <c r="AM637" i="2"/>
  <c r="AT430" i="2"/>
  <c r="AX430" i="2"/>
  <c r="AU430" i="2"/>
  <c r="AW430" i="2"/>
  <c r="AO584" i="2"/>
  <c r="AM584" i="2"/>
  <c r="AL584" i="2"/>
  <c r="AP584" i="2"/>
  <c r="BB759" i="2"/>
  <c r="BF759" i="2"/>
  <c r="BC759" i="2"/>
  <c r="BE759" i="2"/>
  <c r="BA1065" i="2"/>
  <c r="BF732" i="2"/>
  <c r="BB732" i="2"/>
  <c r="BE732" i="2"/>
  <c r="BC732" i="2"/>
  <c r="BF541" i="2"/>
  <c r="BE541" i="2"/>
  <c r="BC541" i="2"/>
  <c r="BB541" i="2"/>
  <c r="AW27" i="2"/>
  <c r="AT27" i="2"/>
  <c r="AX27" i="2"/>
  <c r="AU27" i="2"/>
  <c r="AX76" i="2"/>
  <c r="AW76" i="2"/>
  <c r="AT76" i="2"/>
  <c r="AU76" i="2"/>
  <c r="AP895" i="2"/>
  <c r="AL895" i="2"/>
  <c r="AO895" i="2"/>
  <c r="AM895" i="2"/>
  <c r="AL691" i="2"/>
  <c r="AP691" i="2"/>
  <c r="AM691" i="2"/>
  <c r="AO691" i="2"/>
  <c r="AU644" i="2"/>
  <c r="AX644" i="2"/>
  <c r="AT644" i="2"/>
  <c r="AW644" i="2"/>
  <c r="BE656" i="2"/>
  <c r="BB656" i="2"/>
  <c r="BC656" i="2"/>
  <c r="BF656" i="2"/>
  <c r="BE364" i="2"/>
  <c r="BB364" i="2"/>
  <c r="BC364" i="2"/>
  <c r="BF364" i="2"/>
  <c r="AT344" i="2"/>
  <c r="AW344" i="2"/>
  <c r="AU693" i="2"/>
  <c r="AW693" i="2"/>
  <c r="AX693" i="2"/>
  <c r="AT693" i="2"/>
  <c r="AV1065" i="2"/>
  <c r="BB307" i="2"/>
  <c r="BE307" i="2"/>
  <c r="BF307" i="2"/>
  <c r="BC307" i="2"/>
  <c r="BB384" i="2"/>
  <c r="BE384" i="2"/>
  <c r="BF384" i="2"/>
  <c r="BC384" i="2"/>
  <c r="AK112" i="2"/>
  <c r="AO145" i="2"/>
  <c r="AM145" i="2"/>
  <c r="AP145" i="2"/>
  <c r="AL145" i="2"/>
  <c r="AJ141" i="2"/>
  <c r="AM413" i="2"/>
  <c r="AL413" i="2"/>
  <c r="AO413" i="2"/>
  <c r="AP413" i="2"/>
  <c r="BE688" i="2"/>
  <c r="BB688" i="2"/>
  <c r="BF688" i="2"/>
  <c r="BC688" i="2"/>
  <c r="AL695" i="2"/>
  <c r="AM695" i="2"/>
  <c r="AP695" i="2"/>
  <c r="AO695" i="2"/>
  <c r="AL295" i="2"/>
  <c r="AJ293" i="2"/>
  <c r="AM295" i="2"/>
  <c r="AO295" i="2"/>
  <c r="AP295" i="2"/>
  <c r="AW706" i="2"/>
  <c r="AT706" i="2"/>
  <c r="AX706" i="2"/>
  <c r="AU706" i="2"/>
  <c r="AO906" i="2"/>
  <c r="AM906" i="2"/>
  <c r="AP906" i="2"/>
  <c r="AL906" i="2"/>
  <c r="BF837" i="2"/>
  <c r="BE837" i="2"/>
  <c r="BB837" i="2"/>
  <c r="BC837" i="2"/>
  <c r="AV254" i="2"/>
  <c r="AV262" i="2"/>
  <c r="BD1073" i="2"/>
  <c r="AX285" i="2"/>
  <c r="AT285" i="2"/>
  <c r="AW285" i="2"/>
  <c r="AU285" i="2"/>
  <c r="AX49" i="2"/>
  <c r="AW49" i="2"/>
  <c r="AT49" i="2"/>
  <c r="AU49" i="2"/>
  <c r="BA253" i="2"/>
  <c r="AU568" i="2"/>
  <c r="AX568" i="2"/>
  <c r="AW568" i="2"/>
  <c r="AT568" i="2"/>
  <c r="AW943" i="2"/>
  <c r="AT943" i="2"/>
  <c r="AX943" i="2"/>
  <c r="AU943" i="2"/>
  <c r="BE769" i="2"/>
  <c r="BB769" i="2"/>
  <c r="BC769" i="2"/>
  <c r="BF769" i="2"/>
  <c r="BD304" i="2"/>
  <c r="AO557" i="2"/>
  <c r="AP557" i="2"/>
  <c r="AM557" i="2"/>
  <c r="AL557" i="2"/>
  <c r="AU322" i="2"/>
  <c r="AT322" i="2"/>
  <c r="AW322" i="2"/>
  <c r="AX322" i="2"/>
  <c r="BF917" i="2"/>
  <c r="BB917" i="2"/>
  <c r="BC917" i="2"/>
  <c r="BE917" i="2"/>
  <c r="AL744" i="2"/>
  <c r="AM744" i="2"/>
  <c r="AO744" i="2"/>
  <c r="AP744" i="2"/>
  <c r="AK196" i="2"/>
  <c r="AP830" i="2"/>
  <c r="AO830" i="2"/>
  <c r="AL830" i="2"/>
  <c r="AM830" i="2"/>
  <c r="AL306" i="2"/>
  <c r="AO306" i="2"/>
  <c r="AM44" i="2"/>
  <c r="AP44" i="2"/>
  <c r="AO44" i="2"/>
  <c r="AL44" i="2"/>
  <c r="AP998" i="2"/>
  <c r="AM998" i="2"/>
  <c r="AO998" i="2"/>
  <c r="AL998" i="2"/>
  <c r="BE489" i="2"/>
  <c r="BF489" i="2"/>
  <c r="BB489" i="2"/>
  <c r="BC489" i="2"/>
  <c r="AU660" i="2"/>
  <c r="AX660" i="2"/>
  <c r="AT660" i="2"/>
  <c r="AW660" i="2"/>
  <c r="AU471" i="2"/>
  <c r="AW471" i="2"/>
  <c r="AX471" i="2"/>
  <c r="AT471" i="2"/>
  <c r="BE47" i="2"/>
  <c r="BC47" i="2"/>
  <c r="BF47" i="2"/>
  <c r="BB47" i="2"/>
  <c r="BA193" i="2"/>
  <c r="AP364" i="2"/>
  <c r="AL364" i="2"/>
  <c r="AO364" i="2"/>
  <c r="AM364" i="2"/>
  <c r="AX397" i="2"/>
  <c r="AT397" i="2"/>
  <c r="AW397" i="2"/>
  <c r="AU397" i="2"/>
  <c r="AT232" i="2"/>
  <c r="AU232" i="2"/>
  <c r="AX232" i="2"/>
  <c r="AX731" i="2"/>
  <c r="AT731" i="2"/>
  <c r="AW731" i="2"/>
  <c r="AU731" i="2"/>
  <c r="AT605" i="2"/>
  <c r="AX605" i="2"/>
  <c r="AW605" i="2"/>
  <c r="AU605" i="2"/>
  <c r="BE552" i="2"/>
  <c r="BF552" i="2"/>
  <c r="BB552" i="2"/>
  <c r="BC552" i="2"/>
  <c r="BE768" i="2"/>
  <c r="BC768" i="2"/>
  <c r="BB768" i="2"/>
  <c r="BF768" i="2"/>
  <c r="AT88" i="2"/>
  <c r="AU88" i="2"/>
  <c r="AW88" i="2"/>
  <c r="AX88" i="2"/>
  <c r="AT607" i="2"/>
  <c r="AX607" i="2"/>
  <c r="AU607" i="2"/>
  <c r="AW607" i="2"/>
  <c r="AT329" i="2"/>
  <c r="AW329" i="2"/>
  <c r="AU329" i="2"/>
  <c r="AX329" i="2"/>
  <c r="AR325" i="2"/>
  <c r="BF659" i="2"/>
  <c r="BC659" i="2"/>
  <c r="BB659" i="2"/>
  <c r="BE659" i="2"/>
  <c r="BA139" i="2"/>
  <c r="AO566" i="2"/>
  <c r="AL566" i="2"/>
  <c r="AP566" i="2"/>
  <c r="AM566" i="2"/>
  <c r="AM875" i="2"/>
  <c r="AP875" i="2"/>
  <c r="AO875" i="2"/>
  <c r="AL875" i="2"/>
  <c r="BC470" i="2"/>
  <c r="BB470" i="2"/>
  <c r="BE470" i="2"/>
  <c r="BF470" i="2"/>
  <c r="BC67" i="2"/>
  <c r="BF67" i="2"/>
  <c r="BE67" i="2"/>
  <c r="BB67" i="2"/>
  <c r="AU774" i="2"/>
  <c r="AT774" i="2"/>
  <c r="AW774" i="2"/>
  <c r="AX774" i="2"/>
  <c r="AU399" i="2"/>
  <c r="AT399" i="2"/>
  <c r="AX399" i="2"/>
  <c r="AW399" i="2"/>
  <c r="BD1066" i="2"/>
  <c r="BE957" i="2"/>
  <c r="BF957" i="2"/>
  <c r="BC957" i="2"/>
  <c r="BB957" i="2"/>
  <c r="BF605" i="2"/>
  <c r="BC605" i="2"/>
  <c r="BE605" i="2"/>
  <c r="BB605" i="2"/>
  <c r="AO322" i="2"/>
  <c r="AL322" i="2"/>
  <c r="AM322" i="2"/>
  <c r="AP322" i="2"/>
  <c r="AT346" i="2"/>
  <c r="AW346" i="2"/>
  <c r="BA142" i="2"/>
  <c r="AL955" i="2"/>
  <c r="AP955" i="2"/>
  <c r="AM955" i="2"/>
  <c r="AO955" i="2"/>
  <c r="AW599" i="2"/>
  <c r="AX599" i="2"/>
  <c r="AU599" i="2"/>
  <c r="AT599" i="2"/>
  <c r="AX28" i="2"/>
  <c r="AU28" i="2"/>
  <c r="AT28" i="2"/>
  <c r="AW28" i="2"/>
  <c r="AM494" i="2"/>
  <c r="AO494" i="2"/>
  <c r="AL494" i="2"/>
  <c r="AP494" i="2"/>
  <c r="AU991" i="2"/>
  <c r="AT991" i="2"/>
  <c r="AX991" i="2"/>
  <c r="AW991" i="2"/>
  <c r="AO835" i="2"/>
  <c r="AL835" i="2"/>
  <c r="AP835" i="2"/>
  <c r="AM835" i="2"/>
  <c r="AK203" i="2"/>
  <c r="AM241" i="2"/>
  <c r="AP241" i="2"/>
  <c r="AO241" i="2"/>
  <c r="AL241" i="2"/>
  <c r="AT663" i="2"/>
  <c r="AU663" i="2"/>
  <c r="AX663" i="2"/>
  <c r="AW663" i="2"/>
  <c r="AO987" i="2"/>
  <c r="AP987" i="2"/>
  <c r="AM987" i="2"/>
  <c r="AL987" i="2"/>
  <c r="BB429" i="2"/>
  <c r="BE429" i="2"/>
  <c r="BC429" i="2"/>
  <c r="BF429" i="2"/>
  <c r="AT500" i="2"/>
  <c r="AX500" i="2"/>
  <c r="AU500" i="2"/>
  <c r="AW500" i="2"/>
  <c r="AO40" i="2"/>
  <c r="AM40" i="2"/>
  <c r="AP40" i="2"/>
  <c r="AL40" i="2"/>
  <c r="AK200" i="2"/>
  <c r="AV256" i="2"/>
  <c r="AO82" i="2"/>
  <c r="AM82" i="2"/>
  <c r="AL82" i="2"/>
  <c r="AP82" i="2"/>
  <c r="BF379" i="2"/>
  <c r="BE379" i="2"/>
  <c r="BB379" i="2"/>
  <c r="BC379" i="2"/>
  <c r="BE27" i="2"/>
  <c r="BB27" i="2"/>
  <c r="BC27" i="2"/>
  <c r="BF27" i="2"/>
  <c r="AM437" i="2"/>
  <c r="AP437" i="2"/>
  <c r="AL437" i="2"/>
  <c r="AO437" i="2"/>
  <c r="AP458" i="2"/>
  <c r="AO458" i="2"/>
  <c r="AL458" i="2"/>
  <c r="AM458" i="2"/>
  <c r="AS201" i="2"/>
  <c r="AW370" i="2"/>
  <c r="AX370" i="2"/>
  <c r="AT370" i="2"/>
  <c r="AU370" i="2"/>
  <c r="BB578" i="2"/>
  <c r="BE578" i="2"/>
  <c r="BF578" i="2"/>
  <c r="BC578" i="2"/>
  <c r="AX869" i="2"/>
  <c r="AT869" i="2"/>
  <c r="AU869" i="2"/>
  <c r="AW869" i="2"/>
  <c r="AN141" i="2"/>
  <c r="AU401" i="2"/>
  <c r="AT401" i="2"/>
  <c r="AW401" i="2"/>
  <c r="AX401" i="2"/>
  <c r="BB267" i="2"/>
  <c r="BF267" i="2"/>
  <c r="AZ258" i="2"/>
  <c r="BC267" i="2"/>
  <c r="BE267" i="2"/>
  <c r="BE611" i="2"/>
  <c r="BB611" i="2"/>
  <c r="BF611" i="2"/>
  <c r="BC611" i="2"/>
  <c r="AK26" i="2"/>
  <c r="AP769" i="2"/>
  <c r="AO769" i="2"/>
  <c r="AM769" i="2"/>
  <c r="AL769" i="2"/>
  <c r="BD1081" i="2"/>
  <c r="BB986" i="2"/>
  <c r="BF986" i="2"/>
  <c r="BE986" i="2"/>
  <c r="BC986" i="2"/>
  <c r="AP655" i="2"/>
  <c r="AO655" i="2"/>
  <c r="AL655" i="2"/>
  <c r="AM655" i="2"/>
  <c r="BB296" i="2"/>
  <c r="BF296" i="2"/>
  <c r="BE296" i="2"/>
  <c r="BC296" i="2"/>
  <c r="AZ197" i="2"/>
  <c r="BE211" i="2"/>
  <c r="BB211" i="2"/>
  <c r="BC211" i="2"/>
  <c r="BF211" i="2"/>
  <c r="AU884" i="2"/>
  <c r="AX884" i="2"/>
  <c r="AT884" i="2"/>
  <c r="AW884" i="2"/>
  <c r="AO167" i="2"/>
  <c r="AL167" i="2"/>
  <c r="AM167" i="2"/>
  <c r="AP167" i="2"/>
  <c r="BC284" i="2"/>
  <c r="BF284" i="2"/>
  <c r="BB284" i="2"/>
  <c r="BE284" i="2"/>
  <c r="BB818" i="2"/>
  <c r="BF818" i="2"/>
  <c r="BC818" i="2"/>
  <c r="BE818" i="2"/>
  <c r="AT485" i="2"/>
  <c r="AW485" i="2"/>
  <c r="AX485" i="2"/>
  <c r="AU485" i="2"/>
  <c r="BB682" i="2"/>
  <c r="BE682" i="2"/>
  <c r="BC682" i="2"/>
  <c r="BF682" i="2"/>
  <c r="BF962" i="2"/>
  <c r="BB962" i="2"/>
  <c r="BE962" i="2"/>
  <c r="BC962" i="2"/>
  <c r="BA204" i="2"/>
  <c r="AN142" i="2"/>
  <c r="AL850" i="2"/>
  <c r="AM850" i="2"/>
  <c r="AP850" i="2"/>
  <c r="AO850" i="2"/>
  <c r="BC718" i="2"/>
  <c r="BF718" i="2"/>
  <c r="BB718" i="2"/>
  <c r="BE718" i="2"/>
  <c r="AK1077" i="2"/>
  <c r="BC468" i="2"/>
  <c r="BF468" i="2"/>
  <c r="BE468" i="2"/>
  <c r="BB468" i="2"/>
  <c r="AU364" i="2"/>
  <c r="AT364" i="2"/>
  <c r="AX364" i="2"/>
  <c r="AW364" i="2"/>
  <c r="AR258" i="2"/>
  <c r="AX267" i="2"/>
  <c r="AW267" i="2"/>
  <c r="AT267" i="2"/>
  <c r="AU267" i="2"/>
  <c r="AU554" i="2"/>
  <c r="AX554" i="2"/>
  <c r="AW554" i="2"/>
  <c r="AT554" i="2"/>
  <c r="BF177" i="2"/>
  <c r="BB177" i="2"/>
  <c r="BC177" i="2"/>
  <c r="BE177" i="2"/>
  <c r="AL508" i="2"/>
  <c r="AP508" i="2"/>
  <c r="AO508" i="2"/>
  <c r="AM508" i="2"/>
  <c r="BE532" i="2"/>
  <c r="BF532" i="2"/>
  <c r="BC532" i="2"/>
  <c r="BB532" i="2"/>
  <c r="BA138" i="2"/>
  <c r="BA1083" i="2"/>
  <c r="AM963" i="2"/>
  <c r="AO963" i="2"/>
  <c r="AP963" i="2"/>
  <c r="AL963" i="2"/>
  <c r="AS257" i="2"/>
  <c r="AW245" i="2"/>
  <c r="AT245" i="2"/>
  <c r="AU245" i="2"/>
  <c r="AX245" i="2"/>
  <c r="AX546" i="2"/>
  <c r="AW546" i="2"/>
  <c r="AU546" i="2"/>
  <c r="AT546" i="2"/>
  <c r="BC472" i="2"/>
  <c r="BE472" i="2"/>
  <c r="BF472" i="2"/>
  <c r="BB472" i="2"/>
  <c r="AW710" i="2"/>
  <c r="AU710" i="2"/>
  <c r="AX710" i="2"/>
  <c r="AT710" i="2"/>
  <c r="BB960" i="2"/>
  <c r="BE960" i="2"/>
  <c r="BC960" i="2"/>
  <c r="BF960" i="2"/>
  <c r="AN1082" i="2"/>
  <c r="BC220" i="2"/>
  <c r="BF220" i="2"/>
  <c r="BE220" i="2"/>
  <c r="BB220" i="2"/>
  <c r="AX120" i="2"/>
  <c r="AU120" i="2"/>
  <c r="AW120" i="2"/>
  <c r="AR1082" i="2"/>
  <c r="AT120" i="2"/>
  <c r="AX936" i="2"/>
  <c r="AU936" i="2"/>
  <c r="AW936" i="2"/>
  <c r="AT936" i="2"/>
  <c r="BC360" i="2"/>
  <c r="BE360" i="2"/>
  <c r="BB360" i="2"/>
  <c r="BF360" i="2"/>
  <c r="BB83" i="2"/>
  <c r="BC83" i="2"/>
  <c r="BF83" i="2"/>
  <c r="BE83" i="2"/>
  <c r="BB866" i="2"/>
  <c r="BC866" i="2"/>
  <c r="BE866" i="2"/>
  <c r="BF866" i="2"/>
  <c r="AK1092" i="2"/>
  <c r="AK201" i="2"/>
  <c r="AW443" i="2"/>
  <c r="AU443" i="2"/>
  <c r="AX443" i="2"/>
  <c r="AT443" i="2"/>
  <c r="AU179" i="2"/>
  <c r="AT179" i="2"/>
  <c r="AX179" i="2"/>
  <c r="AW179" i="2"/>
  <c r="AP25" i="2"/>
  <c r="AM25" i="2"/>
  <c r="AL25" i="2"/>
  <c r="AJ26" i="2"/>
  <c r="AO25" i="2"/>
  <c r="BB342" i="2"/>
  <c r="BE342" i="2"/>
  <c r="BC342" i="2"/>
  <c r="AZ343" i="2"/>
  <c r="BF342" i="2"/>
  <c r="AN192" i="2"/>
  <c r="BF274" i="2"/>
  <c r="BE274" i="2"/>
  <c r="BC274" i="2"/>
  <c r="BB274" i="2"/>
  <c r="BE875" i="2"/>
  <c r="BB875" i="2"/>
  <c r="BF875" i="2"/>
  <c r="BC875" i="2"/>
  <c r="AK1082" i="2"/>
  <c r="BB701" i="2"/>
  <c r="BC701" i="2"/>
  <c r="BE701" i="2"/>
  <c r="BF701" i="2"/>
  <c r="AM336" i="2"/>
  <c r="AO336" i="2"/>
  <c r="AP336" i="2"/>
  <c r="AL336" i="2"/>
  <c r="AU508" i="2"/>
  <c r="AX508" i="2"/>
  <c r="AW508" i="2"/>
  <c r="AT508" i="2"/>
  <c r="AV1083" i="2"/>
  <c r="AV138" i="2"/>
  <c r="BE804" i="2"/>
  <c r="BF804" i="2"/>
  <c r="BC804" i="2"/>
  <c r="BB804" i="2"/>
  <c r="BD228" i="2"/>
  <c r="BD1088" i="2"/>
  <c r="BE459" i="2"/>
  <c r="BC459" i="2"/>
  <c r="BF459" i="2"/>
  <c r="BB459" i="2"/>
  <c r="AR254" i="2"/>
  <c r="AT263" i="2"/>
  <c r="AU263" i="2"/>
  <c r="AW263" i="2"/>
  <c r="AX263" i="2"/>
  <c r="AU974" i="2"/>
  <c r="AX974" i="2"/>
  <c r="AT974" i="2"/>
  <c r="AW974" i="2"/>
  <c r="BC613" i="2"/>
  <c r="BE613" i="2"/>
  <c r="BF613" i="2"/>
  <c r="BB613" i="2"/>
  <c r="AL375" i="2"/>
  <c r="AM375" i="2"/>
  <c r="AO375" i="2"/>
  <c r="AP375" i="2"/>
  <c r="BB63" i="2"/>
  <c r="BF63" i="2"/>
  <c r="BC63" i="2"/>
  <c r="BE63" i="2"/>
  <c r="BE1001" i="2"/>
  <c r="BB1001" i="2"/>
  <c r="BC1001" i="2"/>
  <c r="BF1001" i="2"/>
  <c r="BB430" i="2"/>
  <c r="BC430" i="2"/>
  <c r="BE430" i="2"/>
  <c r="BF430" i="2"/>
  <c r="AK291" i="2"/>
  <c r="AO918" i="2"/>
  <c r="AP918" i="2"/>
  <c r="AM918" i="2"/>
  <c r="AL918" i="2"/>
  <c r="AU651" i="2"/>
  <c r="AX651" i="2"/>
  <c r="AT651" i="2"/>
  <c r="AW651" i="2"/>
  <c r="AN108" i="2"/>
  <c r="AW767" i="2"/>
  <c r="AT767" i="2"/>
  <c r="AX767" i="2"/>
  <c r="AU767" i="2"/>
  <c r="BA1103" i="2"/>
  <c r="BF187" i="2"/>
  <c r="BE187" i="2"/>
  <c r="BB187" i="2"/>
  <c r="BC187" i="2"/>
  <c r="AL130" i="2"/>
  <c r="AO130" i="2"/>
  <c r="AP130" i="2"/>
  <c r="AM130" i="2"/>
  <c r="AO758" i="2"/>
  <c r="AP758" i="2"/>
  <c r="AM758" i="2"/>
  <c r="AL758" i="2"/>
  <c r="AX422" i="2"/>
  <c r="AU422" i="2"/>
  <c r="AT422" i="2"/>
  <c r="AW422" i="2"/>
  <c r="BB168" i="2"/>
  <c r="BE168" i="2"/>
  <c r="BC168" i="2"/>
  <c r="BF168" i="2"/>
  <c r="AX89" i="2"/>
  <c r="AW89" i="2"/>
  <c r="AU89" i="2"/>
  <c r="AT89" i="2"/>
  <c r="AN203" i="2"/>
  <c r="AX847" i="2"/>
  <c r="AU847" i="2"/>
  <c r="AT847" i="2"/>
  <c r="AW847" i="2"/>
  <c r="AU181" i="2"/>
  <c r="AX181" i="2"/>
  <c r="AT181" i="2"/>
  <c r="AW181" i="2"/>
  <c r="AK139" i="2"/>
  <c r="AT939" i="2"/>
  <c r="AX939" i="2"/>
  <c r="AU939" i="2"/>
  <c r="AW939" i="2"/>
  <c r="AW833" i="2"/>
  <c r="AU833" i="2"/>
  <c r="AT833" i="2"/>
  <c r="AX833" i="2"/>
  <c r="AT752" i="2"/>
  <c r="AX752" i="2"/>
  <c r="AU752" i="2"/>
  <c r="AW752" i="2"/>
  <c r="AO642" i="2"/>
  <c r="AL642" i="2"/>
  <c r="AM642" i="2"/>
  <c r="AP642" i="2"/>
  <c r="BC751" i="2"/>
  <c r="BF751" i="2"/>
  <c r="BE751" i="2"/>
  <c r="BB751" i="2"/>
  <c r="AM777" i="2"/>
  <c r="AO777" i="2"/>
  <c r="AL777" i="2"/>
  <c r="AP777" i="2"/>
  <c r="BA196" i="2"/>
  <c r="AU729" i="2"/>
  <c r="AW729" i="2"/>
  <c r="AX729" i="2"/>
  <c r="AT729" i="2"/>
  <c r="AW930" i="2"/>
  <c r="AU930" i="2"/>
  <c r="AX930" i="2"/>
  <c r="AT930" i="2"/>
  <c r="BB526" i="2"/>
  <c r="BF526" i="2"/>
  <c r="BC526" i="2"/>
  <c r="BE526" i="2"/>
  <c r="BE30" i="2"/>
  <c r="BC30" i="2"/>
  <c r="BF30" i="2"/>
  <c r="BB30" i="2"/>
  <c r="AO789" i="2"/>
  <c r="AM789" i="2"/>
  <c r="AL789" i="2"/>
  <c r="AP789" i="2"/>
  <c r="AZ108" i="2"/>
  <c r="BE107" i="2"/>
  <c r="BB107" i="2"/>
  <c r="BF107" i="2"/>
  <c r="BC107" i="2"/>
  <c r="BE703" i="2"/>
  <c r="BF703" i="2"/>
  <c r="BC703" i="2"/>
  <c r="BB703" i="2"/>
  <c r="AT510" i="2"/>
  <c r="AU510" i="2"/>
  <c r="AW510" i="2"/>
  <c r="AX510" i="2"/>
  <c r="BE250" i="2"/>
  <c r="BF250" i="2"/>
  <c r="BC250" i="2"/>
  <c r="BB250" i="2"/>
  <c r="AP624" i="2"/>
  <c r="AL624" i="2"/>
  <c r="AO624" i="2"/>
  <c r="AM624" i="2"/>
  <c r="AW600" i="2"/>
  <c r="AT600" i="2"/>
  <c r="AU600" i="2"/>
  <c r="AX600" i="2"/>
  <c r="AU184" i="2"/>
  <c r="AW184" i="2"/>
  <c r="AT184" i="2"/>
  <c r="AX184" i="2"/>
  <c r="AX515" i="2"/>
  <c r="AU515" i="2"/>
  <c r="AW515" i="2"/>
  <c r="AT515" i="2"/>
  <c r="BB437" i="2"/>
  <c r="BF437" i="2"/>
  <c r="BC437" i="2"/>
  <c r="BE437" i="2"/>
  <c r="BE612" i="2"/>
  <c r="BF612" i="2"/>
  <c r="BB612" i="2"/>
  <c r="BC612" i="2"/>
  <c r="BF332" i="2"/>
  <c r="BB332" i="2"/>
  <c r="AZ328" i="2"/>
  <c r="BC332" i="2"/>
  <c r="BE332" i="2"/>
  <c r="AL210" i="2"/>
  <c r="AO210" i="2"/>
  <c r="AM210" i="2"/>
  <c r="AJ196" i="2"/>
  <c r="AP210" i="2"/>
  <c r="AP135" i="2"/>
  <c r="AM135" i="2"/>
  <c r="AO135" i="2"/>
  <c r="AL135" i="2"/>
  <c r="BB583" i="2"/>
  <c r="BF583" i="2"/>
  <c r="BC583" i="2"/>
  <c r="BE583" i="2"/>
  <c r="AR255" i="2"/>
  <c r="AT264" i="2"/>
  <c r="AU264" i="2"/>
  <c r="AW264" i="2"/>
  <c r="AX264" i="2"/>
  <c r="BF330" i="2"/>
  <c r="BC330" i="2"/>
  <c r="AZ326" i="2"/>
  <c r="BE330" i="2"/>
  <c r="BB330" i="2"/>
  <c r="AS196" i="2"/>
  <c r="AL379" i="2"/>
  <c r="AP379" i="2"/>
  <c r="AM379" i="2"/>
  <c r="AO379" i="2"/>
  <c r="AV152" i="2"/>
  <c r="AO965" i="2"/>
  <c r="AM965" i="2"/>
  <c r="AP965" i="2"/>
  <c r="AL965" i="2"/>
  <c r="BB503" i="2"/>
  <c r="BE503" i="2"/>
  <c r="BC503" i="2"/>
  <c r="BF503" i="2"/>
  <c r="BF723" i="2"/>
  <c r="BC723" i="2"/>
  <c r="BE723" i="2"/>
  <c r="BB723" i="2"/>
  <c r="AX743" i="2"/>
  <c r="AW743" i="2"/>
  <c r="AU743" i="2"/>
  <c r="AT743" i="2"/>
  <c r="BB638" i="2"/>
  <c r="BF638" i="2"/>
  <c r="BC638" i="2"/>
  <c r="BE638" i="2"/>
  <c r="BF286" i="2"/>
  <c r="BB286" i="2"/>
  <c r="BC286" i="2"/>
  <c r="BE286" i="2"/>
  <c r="AU419" i="2"/>
  <c r="AW419" i="2"/>
  <c r="AT419" i="2"/>
  <c r="AX419" i="2"/>
  <c r="BF466" i="2"/>
  <c r="BB466" i="2"/>
  <c r="BE466" i="2"/>
  <c r="BC466" i="2"/>
  <c r="AK193" i="2"/>
  <c r="AL735" i="2"/>
  <c r="AP735" i="2"/>
  <c r="AM735" i="2"/>
  <c r="AO735" i="2"/>
  <c r="BF68" i="2"/>
  <c r="BC68" i="2"/>
  <c r="BE68" i="2"/>
  <c r="BB68" i="2"/>
  <c r="BB775" i="2"/>
  <c r="BE775" i="2"/>
  <c r="BF775" i="2"/>
  <c r="BC775" i="2"/>
  <c r="AM333" i="2"/>
  <c r="AO333" i="2"/>
  <c r="AL333" i="2"/>
  <c r="AP333" i="2"/>
  <c r="BC464" i="2"/>
  <c r="BE464" i="2"/>
  <c r="BB464" i="2"/>
  <c r="BF464" i="2"/>
  <c r="AL911" i="2"/>
  <c r="AM911" i="2"/>
  <c r="AO911" i="2"/>
  <c r="AP911" i="2"/>
  <c r="AO665" i="2"/>
  <c r="AL665" i="2"/>
  <c r="AM665" i="2"/>
  <c r="AP665" i="2"/>
  <c r="AK304" i="2"/>
  <c r="BD242" i="2"/>
  <c r="BE242" i="2" s="1"/>
  <c r="AU617" i="2"/>
  <c r="AT617" i="2"/>
  <c r="AX617" i="2"/>
  <c r="AW617" i="2"/>
  <c r="BD292" i="2"/>
  <c r="AL287" i="2"/>
  <c r="AM287" i="2"/>
  <c r="AO287" i="2"/>
  <c r="AP287" i="2"/>
  <c r="AT867" i="2"/>
  <c r="AW867" i="2"/>
  <c r="AU867" i="2"/>
  <c r="AX867" i="2"/>
  <c r="BE888" i="2"/>
  <c r="BB888" i="2"/>
  <c r="BC888" i="2"/>
  <c r="BF888" i="2"/>
  <c r="AS203" i="2"/>
  <c r="BB424" i="2"/>
  <c r="BF424" i="2"/>
  <c r="BC424" i="2"/>
  <c r="BE424" i="2"/>
  <c r="AM752" i="2"/>
  <c r="AL752" i="2"/>
  <c r="AP752" i="2"/>
  <c r="AO752" i="2"/>
  <c r="AV1088" i="2"/>
  <c r="BB931" i="2"/>
  <c r="BE931" i="2"/>
  <c r="BC931" i="2"/>
  <c r="BF931" i="2"/>
  <c r="AU812" i="2"/>
  <c r="AW812" i="2"/>
  <c r="AX812" i="2"/>
  <c r="AT812" i="2"/>
  <c r="AP100" i="2"/>
  <c r="AM100" i="2"/>
  <c r="AO100" i="2"/>
  <c r="AJ97" i="2"/>
  <c r="AL100" i="2"/>
  <c r="AW648" i="2"/>
  <c r="AT648" i="2"/>
  <c r="AU648" i="2"/>
  <c r="AX648" i="2"/>
  <c r="AW818" i="2"/>
  <c r="AX818" i="2"/>
  <c r="AU818" i="2"/>
  <c r="AT818" i="2"/>
  <c r="AT347" i="2"/>
  <c r="AW347" i="2"/>
  <c r="BC979" i="2"/>
  <c r="BE979" i="2"/>
  <c r="BB979" i="2"/>
  <c r="BF979" i="2"/>
  <c r="AM969" i="2"/>
  <c r="AL969" i="2"/>
  <c r="AP969" i="2"/>
  <c r="AO969" i="2"/>
  <c r="BC188" i="2"/>
  <c r="BB188" i="2"/>
  <c r="BF188" i="2"/>
  <c r="BE188" i="2"/>
  <c r="AP644" i="2"/>
  <c r="AL644" i="2"/>
  <c r="AO644" i="2"/>
  <c r="AM644" i="2"/>
  <c r="AM914" i="2"/>
  <c r="AP914" i="2"/>
  <c r="AO914" i="2"/>
  <c r="AL914" i="2"/>
  <c r="AU903" i="2"/>
  <c r="AT903" i="2"/>
  <c r="AX903" i="2"/>
  <c r="AW903" i="2"/>
  <c r="AO491" i="2"/>
  <c r="AP491" i="2"/>
  <c r="AL491" i="2"/>
  <c r="AM491" i="2"/>
  <c r="AM529" i="2"/>
  <c r="AP529" i="2"/>
  <c r="AO529" i="2"/>
  <c r="AL529" i="2"/>
  <c r="BE924" i="2"/>
  <c r="BF924" i="2"/>
  <c r="BB924" i="2"/>
  <c r="BC924" i="2"/>
  <c r="AL16" i="2"/>
  <c r="AO16" i="2"/>
  <c r="AP16" i="2"/>
  <c r="AM16" i="2"/>
  <c r="BF507" i="2"/>
  <c r="BC507" i="2"/>
  <c r="BE507" i="2"/>
  <c r="BB507" i="2"/>
  <c r="BC902" i="2"/>
  <c r="BE902" i="2"/>
  <c r="BF902" i="2"/>
  <c r="BB902" i="2"/>
  <c r="AS277" i="2"/>
  <c r="BC486" i="2"/>
  <c r="BB486" i="2"/>
  <c r="BE486" i="2"/>
  <c r="BF486" i="2"/>
  <c r="BB799" i="2"/>
  <c r="BE799" i="2"/>
  <c r="BC799" i="2"/>
  <c r="BF799" i="2"/>
  <c r="AP994" i="2"/>
  <c r="AO994" i="2"/>
  <c r="AM994" i="2"/>
  <c r="AL994" i="2"/>
  <c r="AW839" i="2"/>
  <c r="AX839" i="2"/>
  <c r="AU839" i="2"/>
  <c r="AT839" i="2"/>
  <c r="BE499" i="2"/>
  <c r="BC499" i="2"/>
  <c r="BF499" i="2"/>
  <c r="BB499" i="2"/>
  <c r="AU247" i="2"/>
  <c r="AX247" i="2"/>
  <c r="AT247" i="2"/>
  <c r="AW247" i="2"/>
  <c r="AL983" i="2"/>
  <c r="AO983" i="2"/>
  <c r="AM983" i="2"/>
  <c r="AP983" i="2"/>
  <c r="AX553" i="2"/>
  <c r="AT553" i="2"/>
  <c r="AU553" i="2"/>
  <c r="AW553" i="2"/>
  <c r="BE358" i="2"/>
  <c r="BB358" i="2"/>
  <c r="BF358" i="2"/>
  <c r="BC358" i="2"/>
  <c r="BB365" i="2"/>
  <c r="BF365" i="2"/>
  <c r="BC365" i="2"/>
  <c r="BE365" i="2"/>
  <c r="BB711" i="2"/>
  <c r="BC711" i="2"/>
  <c r="BE711" i="2"/>
  <c r="BF711" i="2"/>
  <c r="AW822" i="2"/>
  <c r="AT822" i="2"/>
  <c r="AU822" i="2"/>
  <c r="AX822" i="2"/>
  <c r="AM993" i="2"/>
  <c r="AL993" i="2"/>
  <c r="AP993" i="2"/>
  <c r="AO993" i="2"/>
  <c r="BC797" i="2"/>
  <c r="BE797" i="2"/>
  <c r="BF797" i="2"/>
  <c r="BB797" i="2"/>
  <c r="AO755" i="2"/>
  <c r="AL755" i="2"/>
  <c r="AP755" i="2"/>
  <c r="AM755" i="2"/>
  <c r="AM436" i="2"/>
  <c r="AO436" i="2"/>
  <c r="AL436" i="2"/>
  <c r="AP436" i="2"/>
  <c r="AM240" i="2"/>
  <c r="AP240" i="2"/>
  <c r="AO240" i="2"/>
  <c r="AL240" i="2"/>
  <c r="AO934" i="2"/>
  <c r="AL934" i="2"/>
  <c r="AP934" i="2"/>
  <c r="AM934" i="2"/>
  <c r="AX697" i="2"/>
  <c r="AT697" i="2"/>
  <c r="AU697" i="2"/>
  <c r="AW697" i="2"/>
  <c r="AU859" i="2"/>
  <c r="AX859" i="2"/>
  <c r="AT859" i="2"/>
  <c r="AW859" i="2"/>
  <c r="AU912" i="2"/>
  <c r="AT912" i="2"/>
  <c r="AX912" i="2"/>
  <c r="AW912" i="2"/>
  <c r="AO384" i="2"/>
  <c r="AM384" i="2"/>
  <c r="AP384" i="2"/>
  <c r="AL384" i="2"/>
  <c r="BB251" i="2"/>
  <c r="BC251" i="2"/>
  <c r="BE251" i="2"/>
  <c r="BF251" i="2"/>
  <c r="AZ252" i="2"/>
  <c r="AS1098" i="2"/>
  <c r="BC375" i="2"/>
  <c r="BE375" i="2"/>
  <c r="BB375" i="2"/>
  <c r="BF375" i="2"/>
  <c r="BE606" i="2"/>
  <c r="BC606" i="2"/>
  <c r="BB606" i="2"/>
  <c r="BF606" i="2"/>
  <c r="BB143" i="2"/>
  <c r="BC143" i="2"/>
  <c r="AZ139" i="2"/>
  <c r="BE143" i="2"/>
  <c r="BF143" i="2"/>
  <c r="AO440" i="2"/>
  <c r="AL440" i="2"/>
  <c r="AM440" i="2"/>
  <c r="AP440" i="2"/>
  <c r="BB730" i="2"/>
  <c r="BE730" i="2"/>
  <c r="BF730" i="2"/>
  <c r="BC730" i="2"/>
  <c r="AU624" i="2"/>
  <c r="AT624" i="2"/>
  <c r="AX624" i="2"/>
  <c r="AW624" i="2"/>
  <c r="AM19" i="2"/>
  <c r="AL19" i="2"/>
  <c r="AP19" i="2"/>
  <c r="AO19" i="2"/>
  <c r="AJ1102" i="2"/>
  <c r="BF758" i="2"/>
  <c r="BB758" i="2"/>
  <c r="BE758" i="2"/>
  <c r="BC758" i="2"/>
  <c r="AK351" i="2"/>
  <c r="AL531" i="2"/>
  <c r="AO531" i="2"/>
  <c r="AM531" i="2"/>
  <c r="AP531" i="2"/>
  <c r="AM340" i="2"/>
  <c r="AO340" i="2"/>
  <c r="AL340" i="2"/>
  <c r="AP340" i="2"/>
  <c r="AO933" i="2"/>
  <c r="AP933" i="2"/>
  <c r="AM933" i="2"/>
  <c r="AL933" i="2"/>
  <c r="BB908" i="2"/>
  <c r="BC908" i="2"/>
  <c r="BF908" i="2"/>
  <c r="BE908" i="2"/>
  <c r="AP997" i="2"/>
  <c r="AO997" i="2"/>
  <c r="AL997" i="2"/>
  <c r="AM997" i="2"/>
  <c r="BB381" i="2"/>
  <c r="BF381" i="2"/>
  <c r="BE381" i="2"/>
  <c r="BC381" i="2"/>
  <c r="BE393" i="2"/>
  <c r="BB393" i="2"/>
  <c r="BF393" i="2"/>
  <c r="BC393" i="2"/>
  <c r="AT460" i="2"/>
  <c r="AW460" i="2"/>
  <c r="AU460" i="2"/>
  <c r="AX460" i="2"/>
  <c r="AV1102" i="2"/>
  <c r="BA277" i="2"/>
  <c r="AO153" i="2"/>
  <c r="AP153" i="2"/>
  <c r="AJ1092" i="2"/>
  <c r="AL153" i="2"/>
  <c r="AM153" i="2"/>
  <c r="AM286" i="2"/>
  <c r="AL286" i="2"/>
  <c r="AO286" i="2"/>
  <c r="AP286" i="2"/>
  <c r="BE493" i="2"/>
  <c r="BB493" i="2"/>
  <c r="BC493" i="2"/>
  <c r="BF493" i="2"/>
  <c r="BF388" i="2"/>
  <c r="BC388" i="2"/>
  <c r="BB388" i="2"/>
  <c r="BE388" i="2"/>
  <c r="AU336" i="2"/>
  <c r="AT336" i="2"/>
  <c r="AW336" i="2"/>
  <c r="AX336" i="2"/>
  <c r="AX711" i="2"/>
  <c r="AW711" i="2"/>
  <c r="AT711" i="2"/>
  <c r="AU711" i="2"/>
  <c r="BF601" i="2"/>
  <c r="BB601" i="2"/>
  <c r="BC601" i="2"/>
  <c r="BE601" i="2"/>
  <c r="AL896" i="2"/>
  <c r="AO896" i="2"/>
  <c r="AP896" i="2"/>
  <c r="AM896" i="2"/>
  <c r="AL604" i="2"/>
  <c r="AM604" i="2"/>
  <c r="AP604" i="2"/>
  <c r="AO604" i="2"/>
  <c r="AW65" i="2"/>
  <c r="AU65" i="2"/>
  <c r="AT65" i="2"/>
  <c r="AX65" i="2"/>
  <c r="AN291" i="2"/>
  <c r="AL718" i="2"/>
  <c r="AO718" i="2"/>
  <c r="AM718" i="2"/>
  <c r="AP718" i="2"/>
  <c r="BB24" i="2"/>
  <c r="BE24" i="2"/>
  <c r="BF24" i="2"/>
  <c r="BC24" i="2"/>
  <c r="AJ259" i="2"/>
  <c r="AP268" i="2"/>
  <c r="AO268" i="2"/>
  <c r="AL268" i="2"/>
  <c r="AM268" i="2"/>
  <c r="BC132" i="2"/>
  <c r="BE132" i="2"/>
  <c r="BF132" i="2"/>
  <c r="BB132" i="2"/>
  <c r="BE373" i="2"/>
  <c r="BF373" i="2"/>
  <c r="BC373" i="2"/>
  <c r="BB373" i="2"/>
  <c r="AX394" i="2"/>
  <c r="AT394" i="2"/>
  <c r="AU394" i="2"/>
  <c r="AW394" i="2"/>
  <c r="BF136" i="2"/>
  <c r="BC136" i="2"/>
  <c r="BB136" i="2"/>
  <c r="BE136" i="2"/>
  <c r="BB1018" i="2"/>
  <c r="BE1018" i="2"/>
  <c r="BA224" i="2"/>
  <c r="BE868" i="2"/>
  <c r="BF868" i="2"/>
  <c r="BC868" i="2"/>
  <c r="BB868" i="2"/>
  <c r="AP962" i="2"/>
  <c r="AL962" i="2"/>
  <c r="AM962" i="2"/>
  <c r="AO962" i="2"/>
  <c r="BC372" i="2"/>
  <c r="BF372" i="2"/>
  <c r="BE372" i="2"/>
  <c r="BB372" i="2"/>
  <c r="AP988" i="2"/>
  <c r="AL988" i="2"/>
  <c r="AM988" i="2"/>
  <c r="AO988" i="2"/>
  <c r="BC527" i="2"/>
  <c r="BF527" i="2"/>
  <c r="BE527" i="2"/>
  <c r="BB527" i="2"/>
  <c r="AS261" i="2"/>
  <c r="BF427" i="2"/>
  <c r="BC427" i="2"/>
  <c r="BE427" i="2"/>
  <c r="BB427" i="2"/>
  <c r="BE530" i="2"/>
  <c r="BB530" i="2"/>
  <c r="BC530" i="2"/>
  <c r="BF530" i="2"/>
  <c r="AM923" i="2"/>
  <c r="AP923" i="2"/>
  <c r="AO923" i="2"/>
  <c r="AL923" i="2"/>
  <c r="BF28" i="2"/>
  <c r="BC28" i="2"/>
  <c r="BB28" i="2"/>
  <c r="BE28" i="2"/>
  <c r="AV228" i="2"/>
  <c r="AU410" i="2"/>
  <c r="AX410" i="2"/>
  <c r="AT410" i="2"/>
  <c r="AW410" i="2"/>
  <c r="AO599" i="2"/>
  <c r="AM599" i="2"/>
  <c r="AP599" i="2"/>
  <c r="AL599" i="2"/>
  <c r="BD1110" i="2"/>
  <c r="AW127" i="2"/>
  <c r="AU127" i="2"/>
  <c r="AX127" i="2"/>
  <c r="AT127" i="2"/>
  <c r="AU883" i="2"/>
  <c r="AT883" i="2"/>
  <c r="AW883" i="2"/>
  <c r="AX883" i="2"/>
  <c r="AX389" i="2"/>
  <c r="AU389" i="2"/>
  <c r="AW389" i="2"/>
  <c r="AT389" i="2"/>
  <c r="AN310" i="2"/>
  <c r="AT998" i="2"/>
  <c r="AW998" i="2"/>
  <c r="AU998" i="2"/>
  <c r="AX998" i="2"/>
  <c r="BB14" i="2"/>
  <c r="AZ15" i="2"/>
  <c r="BC14" i="2"/>
  <c r="BF14" i="2"/>
  <c r="BE14" i="2"/>
  <c r="AX611" i="2"/>
  <c r="AU611" i="2"/>
  <c r="AW611" i="2"/>
  <c r="AT611" i="2"/>
  <c r="AM453" i="2"/>
  <c r="AO453" i="2"/>
  <c r="AL453" i="2"/>
  <c r="AP453" i="2"/>
  <c r="BB596" i="2"/>
  <c r="BF596" i="2"/>
  <c r="BC596" i="2"/>
  <c r="BE596" i="2"/>
  <c r="BA1092" i="2"/>
  <c r="AM484" i="2"/>
  <c r="AP484" i="2"/>
  <c r="AO484" i="2"/>
  <c r="AL484" i="2"/>
  <c r="AU819" i="2"/>
  <c r="AW819" i="2"/>
  <c r="AX819" i="2"/>
  <c r="AT819" i="2"/>
  <c r="AS1088" i="2"/>
  <c r="AU434" i="2"/>
  <c r="AW434" i="2"/>
  <c r="AX434" i="2"/>
  <c r="AT434" i="2"/>
  <c r="AU498" i="2"/>
  <c r="AX498" i="2"/>
  <c r="AW498" i="2"/>
  <c r="AT498" i="2"/>
  <c r="AK1066" i="2"/>
  <c r="AO985" i="2"/>
  <c r="AM985" i="2"/>
  <c r="AP985" i="2"/>
  <c r="AL985" i="2"/>
  <c r="AO959" i="2"/>
  <c r="AL959" i="2"/>
  <c r="AP959" i="2"/>
  <c r="AM959" i="2"/>
  <c r="AT942" i="2"/>
  <c r="AX942" i="2"/>
  <c r="AW942" i="2"/>
  <c r="AU942" i="2"/>
  <c r="AM838" i="2"/>
  <c r="AL838" i="2"/>
  <c r="AP838" i="2"/>
  <c r="AO838" i="2"/>
  <c r="AO243" i="2"/>
  <c r="AM243" i="2"/>
  <c r="AL243" i="2"/>
  <c r="AP243" i="2"/>
  <c r="AX143" i="2"/>
  <c r="AT143" i="2"/>
  <c r="AW143" i="2"/>
  <c r="AU143" i="2"/>
  <c r="AR139" i="2"/>
  <c r="AU393" i="2"/>
  <c r="AW393" i="2"/>
  <c r="AT393" i="2"/>
  <c r="AX393" i="2"/>
  <c r="AK1110" i="2"/>
  <c r="BA26" i="2"/>
  <c r="AO496" i="2"/>
  <c r="AM496" i="2"/>
  <c r="AL496" i="2"/>
  <c r="AP496" i="2"/>
  <c r="AX360" i="2"/>
  <c r="AU360" i="2"/>
  <c r="AW360" i="2"/>
  <c r="AT360" i="2"/>
  <c r="AM704" i="2"/>
  <c r="AL704" i="2"/>
  <c r="AO704" i="2"/>
  <c r="AP704" i="2"/>
  <c r="AW85" i="2"/>
  <c r="AX85" i="2"/>
  <c r="AU85" i="2"/>
  <c r="AT85" i="2"/>
  <c r="BC239" i="2"/>
  <c r="BE239" i="2"/>
  <c r="BF239" i="2"/>
  <c r="BB239" i="2"/>
  <c r="AL882" i="2"/>
  <c r="AO882" i="2"/>
  <c r="AP882" i="2"/>
  <c r="AM882" i="2"/>
  <c r="AR261" i="2"/>
  <c r="AT270" i="2"/>
  <c r="AW270" i="2"/>
  <c r="AX270" i="2"/>
  <c r="AU270" i="2"/>
  <c r="BC778" i="2"/>
  <c r="BE778" i="2"/>
  <c r="BF778" i="2"/>
  <c r="BB778" i="2"/>
  <c r="BC478" i="2"/>
  <c r="BB478" i="2"/>
  <c r="BF478" i="2"/>
  <c r="BE478" i="2"/>
  <c r="AU368" i="2"/>
  <c r="AX368" i="2"/>
  <c r="AT368" i="2"/>
  <c r="AW368" i="2"/>
  <c r="BC454" i="2"/>
  <c r="BB454" i="2"/>
  <c r="BF454" i="2"/>
  <c r="BE454" i="2"/>
  <c r="AW649" i="2"/>
  <c r="AU649" i="2"/>
  <c r="AX649" i="2"/>
  <c r="AT649" i="2"/>
  <c r="BE689" i="2"/>
  <c r="BC689" i="2"/>
  <c r="BF689" i="2"/>
  <c r="BB689" i="2"/>
  <c r="AW54" i="2"/>
  <c r="AX54" i="2"/>
  <c r="AT54" i="2"/>
  <c r="AU54" i="2"/>
  <c r="AM791" i="2"/>
  <c r="AO791" i="2"/>
  <c r="AL791" i="2"/>
  <c r="AP791" i="2"/>
  <c r="BB407" i="2"/>
  <c r="BC407" i="2"/>
  <c r="BF407" i="2"/>
  <c r="BE407" i="2"/>
  <c r="AO888" i="2"/>
  <c r="AL888" i="2"/>
  <c r="AM888" i="2"/>
  <c r="AP888" i="2"/>
  <c r="BB198" i="2"/>
  <c r="BE198" i="2"/>
  <c r="BC123" i="2"/>
  <c r="BF123" i="2"/>
  <c r="BB123" i="2"/>
  <c r="BE123" i="2"/>
  <c r="BB848" i="2"/>
  <c r="BC848" i="2"/>
  <c r="BE848" i="2"/>
  <c r="BF848" i="2"/>
  <c r="BC715" i="2"/>
  <c r="BB715" i="2"/>
  <c r="BF715" i="2"/>
  <c r="BE715" i="2"/>
  <c r="AV277" i="2"/>
  <c r="AT574" i="2"/>
  <c r="AU574" i="2"/>
  <c r="AW574" i="2"/>
  <c r="AX574" i="2"/>
  <c r="BC59" i="2"/>
  <c r="BF59" i="2"/>
  <c r="BB59" i="2"/>
  <c r="BE59" i="2"/>
  <c r="AU16" i="2"/>
  <c r="AW16" i="2"/>
  <c r="AX16" i="2"/>
  <c r="AT16" i="2"/>
  <c r="BB645" i="2"/>
  <c r="BC645" i="2"/>
  <c r="BE645" i="2"/>
  <c r="BF645" i="2"/>
  <c r="BB677" i="2"/>
  <c r="BF677" i="2"/>
  <c r="BC677" i="2"/>
  <c r="BE677" i="2"/>
  <c r="BC131" i="2"/>
  <c r="BE131" i="2"/>
  <c r="BF131" i="2"/>
  <c r="BB131" i="2"/>
  <c r="AU476" i="2"/>
  <c r="AX476" i="2"/>
  <c r="AW476" i="2"/>
  <c r="AT476" i="2"/>
  <c r="AL387" i="2"/>
  <c r="AO387" i="2"/>
  <c r="AP387" i="2"/>
  <c r="AM387" i="2"/>
  <c r="BC452" i="2"/>
  <c r="BE452" i="2"/>
  <c r="BB452" i="2"/>
  <c r="BF452" i="2"/>
  <c r="BA192" i="2"/>
  <c r="AU133" i="2"/>
  <c r="AW133" i="2"/>
  <c r="AX133" i="2"/>
  <c r="AT133" i="2"/>
  <c r="AN254" i="2"/>
  <c r="AN262" i="2"/>
  <c r="AN253" i="2" s="1"/>
  <c r="AX381" i="2"/>
  <c r="AW381" i="2"/>
  <c r="AU381" i="2"/>
  <c r="AT381" i="2"/>
  <c r="AK325" i="2"/>
  <c r="AP784" i="2"/>
  <c r="AM784" i="2"/>
  <c r="AO784" i="2"/>
  <c r="AL784" i="2"/>
  <c r="AU396" i="2"/>
  <c r="AW396" i="2"/>
  <c r="AX396" i="2"/>
  <c r="AT396" i="2"/>
  <c r="BE51" i="2"/>
  <c r="BB51" i="2"/>
  <c r="BF51" i="2"/>
  <c r="BC51" i="2"/>
  <c r="AW876" i="2"/>
  <c r="AX876" i="2"/>
  <c r="AT876" i="2"/>
  <c r="AU876" i="2"/>
  <c r="AU276" i="2"/>
  <c r="AR277" i="2"/>
  <c r="AX276" i="2"/>
  <c r="AT276" i="2"/>
  <c r="AW276" i="2"/>
  <c r="AP785" i="2"/>
  <c r="AL785" i="2"/>
  <c r="AM785" i="2"/>
  <c r="AO785" i="2"/>
  <c r="BE75" i="2"/>
  <c r="BF75" i="2"/>
  <c r="BC75" i="2"/>
  <c r="BB75" i="2"/>
  <c r="BC410" i="2"/>
  <c r="BF410" i="2"/>
  <c r="BE410" i="2"/>
  <c r="BB410" i="2"/>
  <c r="AV96" i="2"/>
  <c r="AV1067" i="2"/>
  <c r="AX480" i="2"/>
  <c r="AW480" i="2"/>
  <c r="AU480" i="2"/>
  <c r="AT480" i="2"/>
  <c r="BB954" i="2"/>
  <c r="BF954" i="2"/>
  <c r="BC954" i="2"/>
  <c r="BE954" i="2"/>
  <c r="AX78" i="2"/>
  <c r="AU78" i="2"/>
  <c r="AW78" i="2"/>
  <c r="AT78" i="2"/>
  <c r="AR1066" i="2"/>
  <c r="AR1093" i="2"/>
  <c r="AW154" i="2"/>
  <c r="AU154" i="2"/>
  <c r="AX154" i="2"/>
  <c r="AT154" i="2"/>
  <c r="AT685" i="2"/>
  <c r="AU685" i="2"/>
  <c r="AW685" i="2"/>
  <c r="AX685" i="2"/>
  <c r="AT971" i="2"/>
  <c r="AX971" i="2"/>
  <c r="AU971" i="2"/>
  <c r="AW971" i="2"/>
  <c r="AL299" i="2"/>
  <c r="AP299" i="2"/>
  <c r="AM299" i="2"/>
  <c r="AO299" i="2"/>
  <c r="AX902" i="2"/>
  <c r="AW902" i="2"/>
  <c r="AT902" i="2"/>
  <c r="AU902" i="2"/>
  <c r="AL361" i="2"/>
  <c r="AO361" i="2"/>
  <c r="AM361" i="2"/>
  <c r="AP361" i="2"/>
  <c r="AW174" i="2"/>
  <c r="AT174" i="2"/>
  <c r="AX174" i="2"/>
  <c r="AU174" i="2"/>
  <c r="AP534" i="2"/>
  <c r="AM534" i="2"/>
  <c r="AO534" i="2"/>
  <c r="AL534" i="2"/>
  <c r="AW333" i="2"/>
  <c r="AX333" i="2"/>
  <c r="AT333" i="2"/>
  <c r="AU333" i="2"/>
  <c r="BF941" i="2"/>
  <c r="BB941" i="2"/>
  <c r="BC941" i="2"/>
  <c r="BE941" i="2"/>
  <c r="BE749" i="2"/>
  <c r="BF749" i="2"/>
  <c r="BB749" i="2"/>
  <c r="BC749" i="2"/>
  <c r="BF684" i="2"/>
  <c r="BE684" i="2"/>
  <c r="BC684" i="2"/>
  <c r="BB684" i="2"/>
  <c r="BC735" i="2"/>
  <c r="BB735" i="2"/>
  <c r="BF735" i="2"/>
  <c r="BE735" i="2"/>
  <c r="AU218" i="2"/>
  <c r="AW218" i="2"/>
  <c r="AX218" i="2"/>
  <c r="AR204" i="2"/>
  <c r="AT218" i="2"/>
  <c r="BF178" i="2"/>
  <c r="BC178" i="2"/>
  <c r="BE178" i="2"/>
  <c r="BB178" i="2"/>
  <c r="AT708" i="2"/>
  <c r="AW708" i="2"/>
  <c r="AU708" i="2"/>
  <c r="AX708" i="2"/>
  <c r="BE347" i="2"/>
  <c r="BB347" i="2"/>
  <c r="AX479" i="2"/>
  <c r="AT479" i="2"/>
  <c r="AU479" i="2"/>
  <c r="AW479" i="2"/>
  <c r="AW506" i="2"/>
  <c r="AU506" i="2"/>
  <c r="AX506" i="2"/>
  <c r="AT506" i="2"/>
  <c r="AT650" i="2"/>
  <c r="AW650" i="2"/>
  <c r="AU650" i="2"/>
  <c r="AX650" i="2"/>
  <c r="AS195" i="2"/>
  <c r="BB110" i="2"/>
  <c r="BC110" i="2"/>
  <c r="AZ1077" i="2"/>
  <c r="BF110" i="2"/>
  <c r="BE110" i="2"/>
  <c r="BD1093" i="2"/>
  <c r="BE933" i="2"/>
  <c r="BF933" i="2"/>
  <c r="BB933" i="2"/>
  <c r="BC933" i="2"/>
  <c r="BD236" i="2"/>
  <c r="BF236" i="2" s="1"/>
  <c r="AP274" i="2"/>
  <c r="AO274" i="2"/>
  <c r="AM274" i="2"/>
  <c r="AL274" i="2"/>
  <c r="AX770" i="2"/>
  <c r="AT770" i="2"/>
  <c r="AU770" i="2"/>
  <c r="AW770" i="2"/>
  <c r="AT895" i="2"/>
  <c r="AW895" i="2"/>
  <c r="AX895" i="2"/>
  <c r="AU895" i="2"/>
  <c r="AU682" i="2"/>
  <c r="AX682" i="2"/>
  <c r="AW682" i="2"/>
  <c r="AT682" i="2"/>
  <c r="AW891" i="2"/>
  <c r="AU891" i="2"/>
  <c r="AT891" i="2"/>
  <c r="AX891" i="2"/>
  <c r="BB999" i="2"/>
  <c r="BF999" i="2"/>
  <c r="BC999" i="2"/>
  <c r="BE999" i="2"/>
  <c r="BB234" i="2"/>
  <c r="BC234" i="2"/>
  <c r="BE234" i="2"/>
  <c r="BF234" i="2"/>
  <c r="BF897" i="2"/>
  <c r="BC897" i="2"/>
  <c r="BB897" i="2"/>
  <c r="BE897" i="2"/>
  <c r="AL123" i="2"/>
  <c r="AO123" i="2"/>
  <c r="AM123" i="2"/>
  <c r="AP123" i="2"/>
  <c r="AM59" i="2"/>
  <c r="AO59" i="2"/>
  <c r="AL59" i="2"/>
  <c r="AP59" i="2"/>
  <c r="AL707" i="2"/>
  <c r="AM707" i="2"/>
  <c r="AP707" i="2"/>
  <c r="AO707" i="2"/>
  <c r="BE811" i="2"/>
  <c r="BC811" i="2"/>
  <c r="BB811" i="2"/>
  <c r="BF811" i="2"/>
  <c r="BC637" i="2"/>
  <c r="BB637" i="2"/>
  <c r="BF637" i="2"/>
  <c r="BE637" i="2"/>
  <c r="BD224" i="2"/>
  <c r="BC288" i="2"/>
  <c r="BF288" i="2"/>
  <c r="BB288" i="2"/>
  <c r="BE288" i="2"/>
  <c r="AM688" i="2"/>
  <c r="AP688" i="2"/>
  <c r="AL688" i="2"/>
  <c r="AO688" i="2"/>
  <c r="BF446" i="2"/>
  <c r="BB446" i="2"/>
  <c r="BE446" i="2"/>
  <c r="BC446" i="2"/>
  <c r="BC208" i="2"/>
  <c r="BE208" i="2"/>
  <c r="BB208" i="2"/>
  <c r="BF208" i="2"/>
  <c r="AZ194" i="2"/>
  <c r="AM602" i="2"/>
  <c r="AO602" i="2"/>
  <c r="AL602" i="2"/>
  <c r="AP602" i="2"/>
  <c r="AL12" i="2"/>
  <c r="AP12" i="2"/>
  <c r="AO12" i="2"/>
  <c r="AM12" i="2"/>
  <c r="BC709" i="2"/>
  <c r="BF709" i="2"/>
  <c r="BB709" i="2"/>
  <c r="BE709" i="2"/>
  <c r="BB788" i="2"/>
  <c r="BE788" i="2"/>
  <c r="BF788" i="2"/>
  <c r="BC788" i="2"/>
  <c r="AP30" i="2"/>
  <c r="AO30" i="2"/>
  <c r="AL30" i="2"/>
  <c r="AM30" i="2"/>
  <c r="BB164" i="2"/>
  <c r="BF164" i="2"/>
  <c r="BC164" i="2"/>
  <c r="BE164" i="2"/>
  <c r="AT800" i="2"/>
  <c r="AX800" i="2"/>
  <c r="AW800" i="2"/>
  <c r="AU800" i="2"/>
  <c r="AX756" i="2"/>
  <c r="AT756" i="2"/>
  <c r="AW756" i="2"/>
  <c r="AU756" i="2"/>
  <c r="BE930" i="2"/>
  <c r="BC930" i="2"/>
  <c r="BB930" i="2"/>
  <c r="BF930" i="2"/>
  <c r="AU906" i="2"/>
  <c r="AT906" i="2"/>
  <c r="AW906" i="2"/>
  <c r="AX906" i="2"/>
  <c r="BF38" i="2"/>
  <c r="BC38" i="2"/>
  <c r="BB38" i="2"/>
  <c r="BE38" i="2"/>
  <c r="AL503" i="2"/>
  <c r="AM503" i="2"/>
  <c r="AP503" i="2"/>
  <c r="AO503" i="2"/>
  <c r="AO587" i="2"/>
  <c r="AM587" i="2"/>
  <c r="AP587" i="2"/>
  <c r="AL587" i="2"/>
  <c r="BC392" i="2"/>
  <c r="BF392" i="2"/>
  <c r="BB392" i="2"/>
  <c r="BE392" i="2"/>
  <c r="BE542" i="2"/>
  <c r="BB542" i="2"/>
  <c r="BF542" i="2"/>
  <c r="BC542" i="2"/>
  <c r="AO874" i="2"/>
  <c r="AL874" i="2"/>
  <c r="AP874" i="2"/>
  <c r="AM874" i="2"/>
  <c r="AO581" i="2"/>
  <c r="AL581" i="2"/>
  <c r="AM581" i="2"/>
  <c r="AP581" i="2"/>
  <c r="AW222" i="2"/>
  <c r="AU222" i="2"/>
  <c r="AT222" i="2"/>
  <c r="AX222" i="2"/>
  <c r="AT420" i="2"/>
  <c r="AX420" i="2"/>
  <c r="AW420" i="2"/>
  <c r="AU420" i="2"/>
  <c r="AS224" i="2"/>
  <c r="BC672" i="2"/>
  <c r="BE672" i="2"/>
  <c r="BB672" i="2"/>
  <c r="BF672" i="2"/>
  <c r="BE206" i="2"/>
  <c r="AZ192" i="2"/>
  <c r="BF206" i="2"/>
  <c r="BB206" i="2"/>
  <c r="BC206" i="2"/>
  <c r="AV343" i="2"/>
  <c r="AL627" i="2"/>
  <c r="AP627" i="2"/>
  <c r="AM627" i="2"/>
  <c r="AO627" i="2"/>
  <c r="AN1073" i="2"/>
  <c r="AO699" i="2"/>
  <c r="AM699" i="2"/>
  <c r="AL699" i="2"/>
  <c r="AP699" i="2"/>
  <c r="AT425" i="2"/>
  <c r="AX425" i="2"/>
  <c r="AW425" i="2"/>
  <c r="AU425" i="2"/>
  <c r="BD203" i="2"/>
  <c r="AV190" i="2"/>
  <c r="AU571" i="2"/>
  <c r="AW571" i="2"/>
  <c r="AX571" i="2"/>
  <c r="AT571" i="2"/>
  <c r="AL847" i="2"/>
  <c r="AP847" i="2"/>
  <c r="AM847" i="2"/>
  <c r="AO847" i="2"/>
  <c r="AW41" i="2"/>
  <c r="AU41" i="2"/>
  <c r="AX41" i="2"/>
  <c r="AT41" i="2"/>
  <c r="AP366" i="2"/>
  <c r="AL366" i="2"/>
  <c r="AM366" i="2"/>
  <c r="AO366" i="2"/>
  <c r="BC88" i="2"/>
  <c r="BF88" i="2"/>
  <c r="BB88" i="2"/>
  <c r="BE88" i="2"/>
  <c r="BB586" i="2"/>
  <c r="BF586" i="2"/>
  <c r="BC586" i="2"/>
  <c r="BE586" i="2"/>
  <c r="AO921" i="2"/>
  <c r="AM921" i="2"/>
  <c r="AP921" i="2"/>
  <c r="AL921" i="2"/>
  <c r="BF539" i="2"/>
  <c r="BC539" i="2"/>
  <c r="BE539" i="2"/>
  <c r="BB539" i="2"/>
  <c r="AP553" i="2"/>
  <c r="AM553" i="2"/>
  <c r="AO553" i="2"/>
  <c r="AL553" i="2"/>
  <c r="AX147" i="2"/>
  <c r="AT147" i="2"/>
  <c r="AU147" i="2"/>
  <c r="AW147" i="2"/>
  <c r="BC557" i="2"/>
  <c r="BE557" i="2"/>
  <c r="BB557" i="2"/>
  <c r="BF557" i="2"/>
  <c r="BC819" i="2"/>
  <c r="BF819" i="2"/>
  <c r="BB819" i="2"/>
  <c r="BE819" i="2"/>
  <c r="AL308" i="2"/>
  <c r="AM308" i="2"/>
  <c r="AP308" i="2"/>
  <c r="AO308" i="2"/>
  <c r="AM662" i="2"/>
  <c r="AL662" i="2"/>
  <c r="AO662" i="2"/>
  <c r="AP662" i="2"/>
  <c r="AT442" i="2"/>
  <c r="AW442" i="2"/>
  <c r="AU442" i="2"/>
  <c r="AX442" i="2"/>
  <c r="AS97" i="2"/>
  <c r="BC662" i="2"/>
  <c r="BE662" i="2"/>
  <c r="BB662" i="2"/>
  <c r="BF662" i="2"/>
  <c r="BB78" i="2"/>
  <c r="AZ1066" i="2"/>
  <c r="BF78" i="2"/>
  <c r="BC78" i="2"/>
  <c r="BE78" i="2"/>
  <c r="AU313" i="2"/>
  <c r="AW313" i="2"/>
  <c r="AX313" i="2"/>
  <c r="AT313" i="2"/>
  <c r="BB878" i="2"/>
  <c r="BE878" i="2"/>
  <c r="BF878" i="2"/>
  <c r="BC878" i="2"/>
  <c r="AM362" i="2"/>
  <c r="AL362" i="2"/>
  <c r="AP362" i="2"/>
  <c r="AO362" i="2"/>
  <c r="AM827" i="2"/>
  <c r="AL827" i="2"/>
  <c r="AP827" i="2"/>
  <c r="AO827" i="2"/>
  <c r="AO397" i="2"/>
  <c r="AM397" i="2"/>
  <c r="AL397" i="2"/>
  <c r="AP397" i="2"/>
  <c r="AL700" i="2"/>
  <c r="AP700" i="2"/>
  <c r="AO700" i="2"/>
  <c r="AM700" i="2"/>
  <c r="AX897" i="2"/>
  <c r="AT897" i="2"/>
  <c r="AW897" i="2"/>
  <c r="AU897" i="2"/>
  <c r="BC616" i="2"/>
  <c r="BE616" i="2"/>
  <c r="BF616" i="2"/>
  <c r="BB616" i="2"/>
  <c r="BF116" i="2"/>
  <c r="BE116" i="2"/>
  <c r="BC116" i="2"/>
  <c r="BB116" i="2"/>
  <c r="AW889" i="2"/>
  <c r="AT889" i="2"/>
  <c r="AU889" i="2"/>
  <c r="AX889" i="2"/>
  <c r="BC635" i="2"/>
  <c r="BB635" i="2"/>
  <c r="BE635" i="2"/>
  <c r="BF635" i="2"/>
  <c r="AN17" i="2"/>
  <c r="AO17" i="2" s="1"/>
  <c r="BF301" i="2"/>
  <c r="BB301" i="2"/>
  <c r="BE301" i="2"/>
  <c r="BC301" i="2"/>
  <c r="BE331" i="2"/>
  <c r="BB331" i="2"/>
  <c r="AZ327" i="2"/>
  <c r="BC331" i="2"/>
  <c r="BF331" i="2"/>
  <c r="BB244" i="2"/>
  <c r="BE244" i="2"/>
  <c r="BF244" i="2"/>
  <c r="BC244" i="2"/>
  <c r="AS292" i="2"/>
  <c r="AT547" i="2"/>
  <c r="AW547" i="2"/>
  <c r="AU547" i="2"/>
  <c r="AX547" i="2"/>
  <c r="AS1101" i="2"/>
  <c r="AM585" i="2"/>
  <c r="AP585" i="2"/>
  <c r="AL585" i="2"/>
  <c r="AO585" i="2"/>
  <c r="AL703" i="2"/>
  <c r="AP703" i="2"/>
  <c r="AM703" i="2"/>
  <c r="AO703" i="2"/>
  <c r="AN202" i="2"/>
  <c r="BD326" i="2"/>
  <c r="AM330" i="2"/>
  <c r="AL330" i="2"/>
  <c r="AO330" i="2"/>
  <c r="AJ326" i="2"/>
  <c r="AP330" i="2"/>
  <c r="AU341" i="2"/>
  <c r="AT341" i="2"/>
  <c r="AX341" i="2"/>
  <c r="AW341" i="2"/>
  <c r="BB787" i="2"/>
  <c r="BF787" i="2"/>
  <c r="BE787" i="2"/>
  <c r="BC787" i="2"/>
  <c r="AX522" i="2"/>
  <c r="AW522" i="2"/>
  <c r="AT522" i="2"/>
  <c r="AU522" i="2"/>
  <c r="AL870" i="2"/>
  <c r="AP870" i="2"/>
  <c r="AO870" i="2"/>
  <c r="AM870" i="2"/>
  <c r="BB302" i="2"/>
  <c r="BF302" i="2"/>
  <c r="BC302" i="2"/>
  <c r="BE302" i="2"/>
  <c r="AT375" i="2"/>
  <c r="AW375" i="2"/>
  <c r="AU375" i="2"/>
  <c r="AX375" i="2"/>
  <c r="AT914" i="2"/>
  <c r="AU914" i="2"/>
  <c r="AW914" i="2"/>
  <c r="AX914" i="2"/>
  <c r="BC318" i="2"/>
  <c r="BB318" i="2"/>
  <c r="BE318" i="2"/>
  <c r="BF318" i="2"/>
  <c r="AP893" i="2"/>
  <c r="AO893" i="2"/>
  <c r="AM893" i="2"/>
  <c r="AL893" i="2"/>
  <c r="AS1089" i="2"/>
  <c r="BF910" i="2"/>
  <c r="BE910" i="2"/>
  <c r="BB910" i="2"/>
  <c r="BC910" i="2"/>
  <c r="AN266" i="2"/>
  <c r="AO266" i="2" s="1"/>
  <c r="AN258" i="2"/>
  <c r="BF952" i="2"/>
  <c r="BB952" i="2"/>
  <c r="BE952" i="2"/>
  <c r="BC952" i="2"/>
  <c r="BC555" i="2"/>
  <c r="BE555" i="2"/>
  <c r="BB555" i="2"/>
  <c r="BF555" i="2"/>
  <c r="AR292" i="2"/>
  <c r="AT294" i="2"/>
  <c r="AX294" i="2"/>
  <c r="AU294" i="2"/>
  <c r="AW294" i="2"/>
  <c r="BE869" i="2"/>
  <c r="BC869" i="2"/>
  <c r="BF869" i="2"/>
  <c r="BB869" i="2"/>
  <c r="AT892" i="2"/>
  <c r="AW892" i="2"/>
  <c r="AU892" i="2"/>
  <c r="AX892" i="2"/>
  <c r="AL732" i="2"/>
  <c r="AO732" i="2"/>
  <c r="AM732" i="2"/>
  <c r="AP732" i="2"/>
  <c r="AL748" i="2"/>
  <c r="AM748" i="2"/>
  <c r="AP748" i="2"/>
  <c r="AO748" i="2"/>
  <c r="AL930" i="2"/>
  <c r="AO930" i="2"/>
  <c r="AM930" i="2"/>
  <c r="AP930" i="2"/>
  <c r="BF842" i="2"/>
  <c r="BE842" i="2"/>
  <c r="BC842" i="2"/>
  <c r="BB842" i="2"/>
  <c r="AX864" i="2"/>
  <c r="AW864" i="2"/>
  <c r="AU864" i="2"/>
  <c r="AT864" i="2"/>
  <c r="AX176" i="2"/>
  <c r="AU176" i="2"/>
  <c r="AW176" i="2"/>
  <c r="AT176" i="2"/>
  <c r="AT82" i="2"/>
  <c r="AU82" i="2"/>
  <c r="AX82" i="2"/>
  <c r="AW82" i="2"/>
  <c r="BE214" i="2"/>
  <c r="BC214" i="2"/>
  <c r="BF214" i="2"/>
  <c r="BB214" i="2"/>
  <c r="AZ200" i="2"/>
  <c r="AS204" i="2"/>
  <c r="BC568" i="2"/>
  <c r="BE568" i="2"/>
  <c r="BB568" i="2"/>
  <c r="BF568" i="2"/>
  <c r="BE772" i="2"/>
  <c r="BF772" i="2"/>
  <c r="BC772" i="2"/>
  <c r="BB772" i="2"/>
  <c r="AX827" i="2"/>
  <c r="AU827" i="2"/>
  <c r="AW827" i="2"/>
  <c r="AT827" i="2"/>
  <c r="AM498" i="2"/>
  <c r="AO498" i="2"/>
  <c r="AL498" i="2"/>
  <c r="AP498" i="2"/>
  <c r="BE77" i="2"/>
  <c r="BB77" i="2"/>
  <c r="BF77" i="2"/>
  <c r="BC77" i="2"/>
  <c r="AK33" i="2"/>
  <c r="AL103" i="2"/>
  <c r="AP103" i="2"/>
  <c r="AO103" i="2"/>
  <c r="AM103" i="2"/>
  <c r="AO667" i="2"/>
  <c r="AP667" i="2"/>
  <c r="AM667" i="2"/>
  <c r="AL667" i="2"/>
  <c r="AN325" i="2"/>
  <c r="AP901" i="2"/>
  <c r="AO901" i="2"/>
  <c r="AM901" i="2"/>
  <c r="AL901" i="2"/>
  <c r="AM834" i="2"/>
  <c r="AO834" i="2"/>
  <c r="AL834" i="2"/>
  <c r="AP834" i="2"/>
  <c r="BE422" i="2"/>
  <c r="BB422" i="2"/>
  <c r="BC422" i="2"/>
  <c r="BF422" i="2"/>
  <c r="AL843" i="2"/>
  <c r="AP843" i="2"/>
  <c r="AM843" i="2"/>
  <c r="AO843" i="2"/>
  <c r="AX59" i="2"/>
  <c r="AW59" i="2"/>
  <c r="AT59" i="2"/>
  <c r="AU59" i="2"/>
  <c r="AT566" i="2"/>
  <c r="AW566" i="2"/>
  <c r="AX566" i="2"/>
  <c r="AU566" i="2"/>
  <c r="AW356" i="2"/>
  <c r="AU356" i="2"/>
  <c r="AT356" i="2"/>
  <c r="AX356" i="2"/>
  <c r="AL11" i="2"/>
  <c r="AO11" i="2"/>
  <c r="AP11" i="2"/>
  <c r="AJ1098" i="2"/>
  <c r="AM11" i="2"/>
  <c r="AR194" i="2"/>
  <c r="AT208" i="2"/>
  <c r="AW208" i="2"/>
  <c r="AX208" i="2"/>
  <c r="AU208" i="2"/>
  <c r="AW384" i="2"/>
  <c r="AU384" i="2"/>
  <c r="AT384" i="2"/>
  <c r="AX384" i="2"/>
  <c r="BF43" i="2"/>
  <c r="BB43" i="2"/>
  <c r="BC43" i="2"/>
  <c r="BE43" i="2"/>
  <c r="AZ1109" i="2"/>
  <c r="AP981" i="2"/>
  <c r="AL981" i="2"/>
  <c r="AO981" i="2"/>
  <c r="AM981" i="2"/>
  <c r="BC901" i="2"/>
  <c r="BE901" i="2"/>
  <c r="BB901" i="2"/>
  <c r="BF901" i="2"/>
  <c r="BF648" i="2"/>
  <c r="BE648" i="2"/>
  <c r="BC648" i="2"/>
  <c r="BB648" i="2"/>
  <c r="AP971" i="2"/>
  <c r="AM971" i="2"/>
  <c r="AO971" i="2"/>
  <c r="AL971" i="2"/>
  <c r="AL643" i="2"/>
  <c r="AP643" i="2"/>
  <c r="AM643" i="2"/>
  <c r="AO643" i="2"/>
  <c r="AT415" i="2"/>
  <c r="AX415" i="2"/>
  <c r="AU415" i="2"/>
  <c r="AW415" i="2"/>
  <c r="AP909" i="2"/>
  <c r="AM909" i="2"/>
  <c r="AO909" i="2"/>
  <c r="AL909" i="2"/>
  <c r="AO866" i="2"/>
  <c r="AP866" i="2"/>
  <c r="AM866" i="2"/>
  <c r="AL866" i="2"/>
  <c r="AT596" i="2"/>
  <c r="AU596" i="2"/>
  <c r="AW596" i="2"/>
  <c r="AX596" i="2"/>
  <c r="AL743" i="2"/>
  <c r="AO743" i="2"/>
  <c r="AM743" i="2"/>
  <c r="AP743" i="2"/>
  <c r="AZ325" i="2"/>
  <c r="BC329" i="2"/>
  <c r="BF329" i="2"/>
  <c r="BB329" i="2"/>
  <c r="BE329" i="2"/>
  <c r="AN1071" i="2"/>
  <c r="AN1069" i="2" s="1"/>
  <c r="AP690" i="2"/>
  <c r="AO690" i="2"/>
  <c r="AL690" i="2"/>
  <c r="AM690" i="2"/>
  <c r="AU163" i="2"/>
  <c r="AW163" i="2"/>
  <c r="AX163" i="2"/>
  <c r="AT163" i="2"/>
  <c r="AW453" i="2"/>
  <c r="AX453" i="2"/>
  <c r="AT453" i="2"/>
  <c r="AU453" i="2"/>
  <c r="AW175" i="2"/>
  <c r="AX175" i="2"/>
  <c r="AT175" i="2"/>
  <c r="AU175" i="2"/>
  <c r="AK15" i="2"/>
  <c r="AW119" i="2"/>
  <c r="AX119" i="2"/>
  <c r="AT119" i="2"/>
  <c r="AU119" i="2"/>
  <c r="BB663" i="2"/>
  <c r="BE663" i="2"/>
  <c r="BF663" i="2"/>
  <c r="BC663" i="2"/>
  <c r="AL677" i="2"/>
  <c r="AO677" i="2"/>
  <c r="AP677" i="2"/>
  <c r="AM677" i="2"/>
  <c r="AW559" i="2"/>
  <c r="AT559" i="2"/>
  <c r="AX559" i="2"/>
  <c r="AU559" i="2"/>
  <c r="AT161" i="2"/>
  <c r="AW161" i="2"/>
  <c r="AU161" i="2"/>
  <c r="AX161" i="2"/>
  <c r="AM92" i="2"/>
  <c r="AO92" i="2"/>
  <c r="AP92" i="2"/>
  <c r="AL92" i="2"/>
  <c r="AW56" i="2"/>
  <c r="AX56" i="2"/>
  <c r="AT56" i="2"/>
  <c r="AU56" i="2"/>
  <c r="BC273" i="2"/>
  <c r="BE273" i="2"/>
  <c r="BB273" i="2"/>
  <c r="BF273" i="2"/>
  <c r="AW309" i="2"/>
  <c r="AX309" i="2"/>
  <c r="AR310" i="2"/>
  <c r="AT309" i="2"/>
  <c r="AU309" i="2"/>
  <c r="AO129" i="2"/>
  <c r="AL129" i="2"/>
  <c r="AP129" i="2"/>
  <c r="AM129" i="2"/>
  <c r="BB524" i="2"/>
  <c r="BF524" i="2"/>
  <c r="BC524" i="2"/>
  <c r="BE524" i="2"/>
  <c r="AL919" i="2"/>
  <c r="AP919" i="2"/>
  <c r="AO919" i="2"/>
  <c r="AM919" i="2"/>
  <c r="AT539" i="2"/>
  <c r="AW539" i="2"/>
  <c r="AX539" i="2"/>
  <c r="AU539" i="2"/>
  <c r="AL824" i="2"/>
  <c r="AP824" i="2"/>
  <c r="AO824" i="2"/>
  <c r="AM824" i="2"/>
  <c r="AO995" i="2"/>
  <c r="AP995" i="2"/>
  <c r="AL995" i="2"/>
  <c r="AM995" i="2"/>
  <c r="BB19" i="2"/>
  <c r="AZ1102" i="2"/>
  <c r="BF19" i="2"/>
  <c r="BE19" i="2"/>
  <c r="BC19" i="2"/>
  <c r="AM155" i="2"/>
  <c r="AO155" i="2"/>
  <c r="AP155" i="2"/>
  <c r="AJ156" i="2"/>
  <c r="AL155" i="2"/>
  <c r="AW667" i="2"/>
  <c r="AU667" i="2"/>
  <c r="AT667" i="2"/>
  <c r="AX667" i="2"/>
  <c r="AP84" i="2"/>
  <c r="AM84" i="2"/>
  <c r="AO84" i="2"/>
  <c r="AL84" i="2"/>
  <c r="AU55" i="2"/>
  <c r="AX55" i="2"/>
  <c r="AT55" i="2"/>
  <c r="AW55" i="2"/>
  <c r="AP1007" i="2"/>
  <c r="AM1007" i="2"/>
  <c r="AL1007" i="2"/>
  <c r="AL107" i="2"/>
  <c r="AP107" i="2"/>
  <c r="AO107" i="2"/>
  <c r="AJ108" i="2"/>
  <c r="AM107" i="2"/>
  <c r="AW900" i="2"/>
  <c r="AX900" i="2"/>
  <c r="AU900" i="2"/>
  <c r="AT900" i="2"/>
  <c r="AV1092" i="2"/>
  <c r="AL232" i="2"/>
  <c r="AM232" i="2"/>
  <c r="AO232" i="2"/>
  <c r="AT542" i="2"/>
  <c r="AU542" i="2"/>
  <c r="AW542" i="2"/>
  <c r="AX542" i="2"/>
  <c r="AK324" i="2"/>
  <c r="BB398" i="2"/>
  <c r="BC398" i="2"/>
  <c r="BE398" i="2"/>
  <c r="BF398" i="2"/>
  <c r="AX537" i="2"/>
  <c r="AT537" i="2"/>
  <c r="AU537" i="2"/>
  <c r="AW537" i="2"/>
  <c r="BF415" i="2"/>
  <c r="BC415" i="2"/>
  <c r="BB415" i="2"/>
  <c r="BE415" i="2"/>
  <c r="BF882" i="2"/>
  <c r="BE882" i="2"/>
  <c r="BB882" i="2"/>
  <c r="BC882" i="2"/>
  <c r="AT736" i="2"/>
  <c r="AX736" i="2"/>
  <c r="AW736" i="2"/>
  <c r="AU736" i="2"/>
  <c r="AX565" i="2"/>
  <c r="AT565" i="2"/>
  <c r="AU565" i="2"/>
  <c r="AW565" i="2"/>
  <c r="AM986" i="2"/>
  <c r="AL986" i="2"/>
  <c r="AP986" i="2"/>
  <c r="AO986" i="2"/>
  <c r="BA1110" i="2"/>
  <c r="AO416" i="2"/>
  <c r="AP416" i="2"/>
  <c r="AL416" i="2"/>
  <c r="AM416" i="2"/>
  <c r="BC914" i="2"/>
  <c r="BF914" i="2"/>
  <c r="BE914" i="2"/>
  <c r="BB914" i="2"/>
  <c r="AX362" i="2"/>
  <c r="AW362" i="2"/>
  <c r="AU362" i="2"/>
  <c r="AT362" i="2"/>
  <c r="BB315" i="2"/>
  <c r="BF315" i="2"/>
  <c r="BC315" i="2"/>
  <c r="BE315" i="2"/>
  <c r="BE130" i="2"/>
  <c r="BB130" i="2"/>
  <c r="BC130" i="2"/>
  <c r="BF130" i="2"/>
  <c r="AO891" i="2"/>
  <c r="AL891" i="2"/>
  <c r="AM891" i="2"/>
  <c r="AP891" i="2"/>
  <c r="AW970" i="2"/>
  <c r="AU970" i="2"/>
  <c r="AX970" i="2"/>
  <c r="AT970" i="2"/>
  <c r="AW692" i="2"/>
  <c r="AT692" i="2"/>
  <c r="AX692" i="2"/>
  <c r="AU692" i="2"/>
  <c r="AL417" i="2"/>
  <c r="AP417" i="2"/>
  <c r="AM417" i="2"/>
  <c r="AO417" i="2"/>
  <c r="BF700" i="2"/>
  <c r="BB700" i="2"/>
  <c r="BC700" i="2"/>
  <c r="BE700" i="2"/>
  <c r="AW913" i="2"/>
  <c r="AT913" i="2"/>
  <c r="AU913" i="2"/>
  <c r="AX913" i="2"/>
  <c r="AX716" i="2"/>
  <c r="AW716" i="2"/>
  <c r="AT716" i="2"/>
  <c r="AU716" i="2"/>
  <c r="AS1082" i="2"/>
  <c r="BB1000" i="2"/>
  <c r="BC1000" i="2"/>
  <c r="BF1000" i="2"/>
  <c r="BE1000" i="2"/>
  <c r="AW671" i="2"/>
  <c r="AU671" i="2"/>
  <c r="AX671" i="2"/>
  <c r="AT671" i="2"/>
  <c r="AU273" i="2"/>
  <c r="AX273" i="2"/>
  <c r="AT273" i="2"/>
  <c r="AW273" i="2"/>
  <c r="BD195" i="2"/>
  <c r="AT132" i="2"/>
  <c r="AW132" i="2"/>
  <c r="AU132" i="2"/>
  <c r="AX132" i="2"/>
  <c r="BA112" i="2"/>
  <c r="AN1102" i="2"/>
  <c r="AL482" i="2"/>
  <c r="AM482" i="2"/>
  <c r="AO482" i="2"/>
  <c r="AP482" i="2"/>
  <c r="BE858" i="2"/>
  <c r="BF858" i="2"/>
  <c r="BC858" i="2"/>
  <c r="BB858" i="2"/>
  <c r="BB48" i="2"/>
  <c r="BC48" i="2"/>
  <c r="BF48" i="2"/>
  <c r="BE48" i="2"/>
  <c r="BC913" i="2"/>
  <c r="BF913" i="2"/>
  <c r="BE913" i="2"/>
  <c r="BB913" i="2"/>
  <c r="AK22" i="2"/>
  <c r="BB232" i="2"/>
  <c r="BE232" i="2"/>
  <c r="BC232" i="2"/>
  <c r="AV108" i="2"/>
  <c r="AM953" i="2"/>
  <c r="AP953" i="2"/>
  <c r="AO953" i="2"/>
  <c r="AL953" i="2"/>
  <c r="BA324" i="2"/>
  <c r="AM540" i="2"/>
  <c r="AL540" i="2"/>
  <c r="AP540" i="2"/>
  <c r="AO540" i="2"/>
  <c r="BB881" i="2"/>
  <c r="BC881" i="2"/>
  <c r="BE881" i="2"/>
  <c r="BF881" i="2"/>
  <c r="BB451" i="2"/>
  <c r="BC451" i="2"/>
  <c r="BF451" i="2"/>
  <c r="BE451" i="2"/>
  <c r="AU62" i="2"/>
  <c r="AT62" i="2"/>
  <c r="AX62" i="2"/>
  <c r="AW62" i="2"/>
  <c r="AO533" i="2"/>
  <c r="AL533" i="2"/>
  <c r="AM533" i="2"/>
  <c r="AP533" i="2"/>
  <c r="AP939" i="2"/>
  <c r="AL939" i="2"/>
  <c r="AO939" i="2"/>
  <c r="AM939" i="2"/>
  <c r="AW792" i="2"/>
  <c r="AT792" i="2"/>
  <c r="AX792" i="2"/>
  <c r="AU792" i="2"/>
  <c r="BC511" i="2"/>
  <c r="BB511" i="2"/>
  <c r="BF511" i="2"/>
  <c r="BE511" i="2"/>
  <c r="AV196" i="2"/>
  <c r="AP593" i="2"/>
  <c r="AL593" i="2"/>
  <c r="AM593" i="2"/>
  <c r="AO593" i="2"/>
  <c r="AX674" i="2"/>
  <c r="AU674" i="2"/>
  <c r="AW674" i="2"/>
  <c r="AT674" i="2"/>
  <c r="AO949" i="2"/>
  <c r="AM949" i="2"/>
  <c r="AL949" i="2"/>
  <c r="AP949" i="2"/>
  <c r="AT68" i="2"/>
  <c r="AX68" i="2"/>
  <c r="AU68" i="2"/>
  <c r="AW68" i="2"/>
  <c r="BE967" i="2"/>
  <c r="BF967" i="2"/>
  <c r="BC967" i="2"/>
  <c r="BB967" i="2"/>
  <c r="AW823" i="2"/>
  <c r="AX823" i="2"/>
  <c r="AU823" i="2"/>
  <c r="AT823" i="2"/>
  <c r="AK293" i="2"/>
  <c r="AW150" i="2"/>
  <c r="AR1089" i="2"/>
  <c r="AT150" i="2"/>
  <c r="AX150" i="2"/>
  <c r="AU150" i="2"/>
  <c r="AU994" i="2"/>
  <c r="AW994" i="2"/>
  <c r="AX994" i="2"/>
  <c r="AT994" i="2"/>
  <c r="AM180" i="2"/>
  <c r="AL180" i="2"/>
  <c r="AO180" i="2"/>
  <c r="AP180" i="2"/>
  <c r="AP89" i="2"/>
  <c r="AO89" i="2"/>
  <c r="AL89" i="2"/>
  <c r="AM89" i="2"/>
  <c r="BE576" i="2"/>
  <c r="BC576" i="2"/>
  <c r="BF576" i="2"/>
  <c r="BB576" i="2"/>
  <c r="BF726" i="2"/>
  <c r="BE726" i="2"/>
  <c r="AZ1108" i="2"/>
  <c r="BB726" i="2"/>
  <c r="BC726" i="2"/>
  <c r="BC62" i="2"/>
  <c r="BF62" i="2"/>
  <c r="BB62" i="2"/>
  <c r="BE62" i="2"/>
  <c r="AV255" i="2"/>
  <c r="BA257" i="2"/>
  <c r="AR138" i="2"/>
  <c r="AX137" i="2"/>
  <c r="AU137" i="2"/>
  <c r="AR1083" i="2"/>
  <c r="AW137" i="2"/>
  <c r="AT137" i="2"/>
  <c r="AT348" i="2"/>
  <c r="AW348" i="2"/>
  <c r="AX348" i="2"/>
  <c r="AU348" i="2"/>
  <c r="AT691" i="2"/>
  <c r="AW691" i="2"/>
  <c r="AU691" i="2"/>
  <c r="AX691" i="2"/>
  <c r="AU683" i="2"/>
  <c r="AT683" i="2"/>
  <c r="AW683" i="2"/>
  <c r="AX683" i="2"/>
  <c r="BE847" i="2"/>
  <c r="BB847" i="2"/>
  <c r="BC847" i="2"/>
  <c r="BF847" i="2"/>
  <c r="AX989" i="2"/>
  <c r="AW989" i="2"/>
  <c r="AU989" i="2"/>
  <c r="AT989" i="2"/>
  <c r="AT240" i="2"/>
  <c r="AU240" i="2"/>
  <c r="AX240" i="2"/>
  <c r="AW240" i="2"/>
  <c r="AU50" i="2"/>
  <c r="AW50" i="2"/>
  <c r="AT50" i="2"/>
  <c r="AX50" i="2"/>
  <c r="AL647" i="2"/>
  <c r="AP647" i="2"/>
  <c r="AM647" i="2"/>
  <c r="AO647" i="2"/>
  <c r="AU809" i="2"/>
  <c r="AW809" i="2"/>
  <c r="AT809" i="2"/>
  <c r="AX809" i="2"/>
  <c r="BA1072" i="2"/>
  <c r="AP538" i="2"/>
  <c r="AL538" i="2"/>
  <c r="AM538" i="2"/>
  <c r="AO538" i="2"/>
  <c r="BD343" i="2"/>
  <c r="BE674" i="2"/>
  <c r="BF674" i="2"/>
  <c r="BB674" i="2"/>
  <c r="BC674" i="2"/>
  <c r="AM479" i="2"/>
  <c r="AL479" i="2"/>
  <c r="AO479" i="2"/>
  <c r="AP479" i="2"/>
  <c r="AM536" i="2"/>
  <c r="AO536" i="2"/>
  <c r="AL536" i="2"/>
  <c r="AP536" i="2"/>
  <c r="BC594" i="2"/>
  <c r="BB594" i="2"/>
  <c r="BE594" i="2"/>
  <c r="BF594" i="2"/>
  <c r="AV22" i="2"/>
  <c r="AU730" i="2"/>
  <c r="AW730" i="2"/>
  <c r="AT730" i="2"/>
  <c r="AX730" i="2"/>
  <c r="BC276" i="2"/>
  <c r="BB276" i="2"/>
  <c r="BE276" i="2"/>
  <c r="AZ277" i="2"/>
  <c r="BF276" i="2"/>
  <c r="AO213" i="2"/>
  <c r="AL213" i="2"/>
  <c r="AM213" i="2"/>
  <c r="AJ199" i="2"/>
  <c r="AP213" i="2"/>
  <c r="AJ327" i="2"/>
  <c r="AO331" i="2"/>
  <c r="AP331" i="2"/>
  <c r="AL331" i="2"/>
  <c r="AM331" i="2"/>
  <c r="BE887" i="2"/>
  <c r="BC887" i="2"/>
  <c r="BB887" i="2"/>
  <c r="BF887" i="2"/>
  <c r="AW345" i="2"/>
  <c r="AT345" i="2"/>
  <c r="AU964" i="2"/>
  <c r="AT964" i="2"/>
  <c r="AX964" i="2"/>
  <c r="AW964" i="2"/>
  <c r="AM674" i="2"/>
  <c r="AL674" i="2"/>
  <c r="AP674" i="2"/>
  <c r="AO674" i="2"/>
  <c r="AP368" i="2"/>
  <c r="AO368" i="2"/>
  <c r="AL368" i="2"/>
  <c r="AM368" i="2"/>
  <c r="AX824" i="2"/>
  <c r="AT824" i="2"/>
  <c r="AU824" i="2"/>
  <c r="AW824" i="2"/>
  <c r="BB754" i="2"/>
  <c r="BC754" i="2"/>
  <c r="BE754" i="2"/>
  <c r="BF754" i="2"/>
  <c r="AO639" i="2"/>
  <c r="AM639" i="2"/>
  <c r="AP639" i="2"/>
  <c r="AL639" i="2"/>
  <c r="BA252" i="2"/>
  <c r="AX316" i="2"/>
  <c r="AT316" i="2"/>
  <c r="AW316" i="2"/>
  <c r="AU316" i="2"/>
  <c r="AV324" i="2"/>
  <c r="AJ152" i="2"/>
  <c r="AM151" i="2"/>
  <c r="AP151" i="2"/>
  <c r="AL151" i="2"/>
  <c r="AO151" i="2"/>
  <c r="AO736" i="2"/>
  <c r="AL736" i="2"/>
  <c r="AM736" i="2"/>
  <c r="AP736" i="2"/>
  <c r="AT783" i="2"/>
  <c r="AX783" i="2"/>
  <c r="AU783" i="2"/>
  <c r="AW783" i="2"/>
  <c r="AU278" i="2"/>
  <c r="AT278" i="2"/>
  <c r="AX278" i="2"/>
  <c r="AW278" i="2"/>
  <c r="AT187" i="2"/>
  <c r="AW187" i="2"/>
  <c r="AU187" i="2"/>
  <c r="AX187" i="2"/>
  <c r="BE728" i="2"/>
  <c r="BF728" i="2"/>
  <c r="BB728" i="2"/>
  <c r="BC728" i="2"/>
  <c r="AK1098" i="2"/>
  <c r="AP415" i="2"/>
  <c r="AM415" i="2"/>
  <c r="AO415" i="2"/>
  <c r="AL415" i="2"/>
  <c r="AT801" i="2"/>
  <c r="AX801" i="2"/>
  <c r="AU801" i="2"/>
  <c r="AW801" i="2"/>
  <c r="AT832" i="2"/>
  <c r="AW832" i="2"/>
  <c r="AX832" i="2"/>
  <c r="AU832" i="2"/>
  <c r="AO289" i="2"/>
  <c r="AL289" i="2"/>
  <c r="AM289" i="2"/>
  <c r="AP289" i="2"/>
  <c r="AJ202" i="2"/>
  <c r="AO216" i="2"/>
  <c r="AP216" i="2"/>
  <c r="AM216" i="2"/>
  <c r="AL216" i="2"/>
  <c r="BF647" i="2"/>
  <c r="BE647" i="2"/>
  <c r="BB647" i="2"/>
  <c r="BC647" i="2"/>
  <c r="BF628" i="2"/>
  <c r="BE628" i="2"/>
  <c r="BB628" i="2"/>
  <c r="BC628" i="2"/>
  <c r="AO165" i="2"/>
  <c r="AP165" i="2"/>
  <c r="AM165" i="2"/>
  <c r="AL165" i="2"/>
  <c r="AS304" i="2"/>
  <c r="BF786" i="2"/>
  <c r="BE786" i="2"/>
  <c r="BB786" i="2"/>
  <c r="BC786" i="2"/>
  <c r="AO823" i="2"/>
  <c r="AL823" i="2"/>
  <c r="AP823" i="2"/>
  <c r="AM823" i="2"/>
  <c r="AK138" i="2"/>
  <c r="AK1083" i="2"/>
  <c r="AP300" i="2"/>
  <c r="AO300" i="2"/>
  <c r="AL300" i="2"/>
  <c r="AM300" i="2"/>
  <c r="AM94" i="2"/>
  <c r="AP94" i="2"/>
  <c r="AL94" i="2"/>
  <c r="AO94" i="2"/>
  <c r="AX999" i="2"/>
  <c r="AW999" i="2"/>
  <c r="AT999" i="2"/>
  <c r="AU999" i="2"/>
  <c r="BC370" i="2"/>
  <c r="BB370" i="2"/>
  <c r="BE370" i="2"/>
  <c r="BF370" i="2"/>
  <c r="BF903" i="2"/>
  <c r="BE903" i="2"/>
  <c r="BC903" i="2"/>
  <c r="BB903" i="2"/>
  <c r="BE269" i="2"/>
  <c r="BC269" i="2"/>
  <c r="BB269" i="2"/>
  <c r="AZ260" i="2"/>
  <c r="BF269" i="2"/>
  <c r="AL859" i="2"/>
  <c r="AO859" i="2"/>
  <c r="AM859" i="2"/>
  <c r="AP859" i="2"/>
  <c r="AW632" i="2"/>
  <c r="AX632" i="2"/>
  <c r="AU632" i="2"/>
  <c r="AT632" i="2"/>
  <c r="AO172" i="2"/>
  <c r="AL172" i="2"/>
  <c r="AM172" i="2"/>
  <c r="AP172" i="2"/>
  <c r="BC926" i="2"/>
  <c r="BF926" i="2"/>
  <c r="BE926" i="2"/>
  <c r="BB926" i="2"/>
  <c r="BA17" i="2"/>
  <c r="BB17" i="2" s="1"/>
  <c r="AO846" i="2"/>
  <c r="AM846" i="2"/>
  <c r="AP846" i="2"/>
  <c r="AL846" i="2"/>
  <c r="AM917" i="2"/>
  <c r="AL917" i="2"/>
  <c r="AO917" i="2"/>
  <c r="AP917" i="2"/>
  <c r="AW865" i="2"/>
  <c r="AX865" i="2"/>
  <c r="AU865" i="2"/>
  <c r="AT865" i="2"/>
  <c r="BA1073" i="2"/>
  <c r="AL314" i="2"/>
  <c r="AM314" i="2"/>
  <c r="AO314" i="2"/>
  <c r="AP314" i="2"/>
  <c r="AW239" i="2"/>
  <c r="AT239" i="2"/>
  <c r="AU239" i="2"/>
  <c r="AX239" i="2"/>
  <c r="BE802" i="2"/>
  <c r="BC802" i="2"/>
  <c r="BB802" i="2"/>
  <c r="BF802" i="2"/>
  <c r="AN1092" i="2"/>
  <c r="AL660" i="2"/>
  <c r="AP660" i="2"/>
  <c r="AO660" i="2"/>
  <c r="AM660" i="2"/>
  <c r="BF625" i="2"/>
  <c r="BC625" i="2"/>
  <c r="BE625" i="2"/>
  <c r="BB625" i="2"/>
  <c r="BA200" i="2"/>
  <c r="AO187" i="2"/>
  <c r="AP187" i="2"/>
  <c r="AL187" i="2"/>
  <c r="AM187" i="2"/>
  <c r="AL121" i="2"/>
  <c r="AO121" i="2"/>
  <c r="AP121" i="2"/>
  <c r="AM121" i="2"/>
  <c r="BE814" i="2"/>
  <c r="BF814" i="2"/>
  <c r="BC814" i="2"/>
  <c r="BB814" i="2"/>
  <c r="AX630" i="2"/>
  <c r="AU630" i="2"/>
  <c r="AW630" i="2"/>
  <c r="AT630" i="2"/>
  <c r="BA202" i="2"/>
  <c r="BF290" i="2"/>
  <c r="BE290" i="2"/>
  <c r="BB290" i="2"/>
  <c r="BC290" i="2"/>
  <c r="AZ291" i="2"/>
  <c r="AV291" i="2"/>
  <c r="AT861" i="2"/>
  <c r="AX861" i="2"/>
  <c r="AU861" i="2"/>
  <c r="AW861" i="2"/>
  <c r="BE598" i="2"/>
  <c r="BC598" i="2"/>
  <c r="BB598" i="2"/>
  <c r="BF598" i="2"/>
  <c r="AM389" i="2"/>
  <c r="AP389" i="2"/>
  <c r="AO389" i="2"/>
  <c r="AL389" i="2"/>
  <c r="AX462" i="2"/>
  <c r="AU462" i="2"/>
  <c r="AW462" i="2"/>
  <c r="AT462" i="2"/>
  <c r="AM608" i="2"/>
  <c r="AO608" i="2"/>
  <c r="AP608" i="2"/>
  <c r="AL608" i="2"/>
  <c r="AM452" i="2"/>
  <c r="AO452" i="2"/>
  <c r="AL452" i="2"/>
  <c r="AP452" i="2"/>
  <c r="BE91" i="2"/>
  <c r="BC91" i="2"/>
  <c r="BB91" i="2"/>
  <c r="BF91" i="2"/>
  <c r="AV26" i="2"/>
  <c r="AM816" i="2"/>
  <c r="AL816" i="2"/>
  <c r="AP816" i="2"/>
  <c r="AO816" i="2"/>
  <c r="BB217" i="2"/>
  <c r="BF217" i="2"/>
  <c r="BE217" i="2"/>
  <c r="BC217" i="2"/>
  <c r="AZ203" i="2"/>
  <c r="AW831" i="2"/>
  <c r="AU831" i="2"/>
  <c r="AT831" i="2"/>
  <c r="AX831" i="2"/>
  <c r="AP880" i="2"/>
  <c r="AO880" i="2"/>
  <c r="AL880" i="2"/>
  <c r="AM880" i="2"/>
  <c r="BF740" i="2"/>
  <c r="BB740" i="2"/>
  <c r="BC740" i="2"/>
  <c r="BE740" i="2"/>
  <c r="AU361" i="2"/>
  <c r="AT361" i="2"/>
  <c r="AW361" i="2"/>
  <c r="AX361" i="2"/>
  <c r="AM714" i="2"/>
  <c r="AL714" i="2"/>
  <c r="AO714" i="2"/>
  <c r="AP714" i="2"/>
  <c r="BB950" i="2"/>
  <c r="BC950" i="2"/>
  <c r="BF950" i="2"/>
  <c r="BE950" i="2"/>
  <c r="AX733" i="2"/>
  <c r="AT733" i="2"/>
  <c r="AW733" i="2"/>
  <c r="AU733" i="2"/>
  <c r="AP273" i="2"/>
  <c r="AL273" i="2"/>
  <c r="AO273" i="2"/>
  <c r="AM273" i="2"/>
  <c r="AP178" i="2"/>
  <c r="AL178" i="2"/>
  <c r="AO178" i="2"/>
  <c r="AM178" i="2"/>
  <c r="AL184" i="2"/>
  <c r="AO184" i="2"/>
  <c r="AP184" i="2"/>
  <c r="AM184" i="2"/>
  <c r="AM54" i="2"/>
  <c r="AP54" i="2"/>
  <c r="AL54" i="2"/>
  <c r="AO54" i="2"/>
  <c r="AX672" i="2"/>
  <c r="AT672" i="2"/>
  <c r="AW672" i="2"/>
  <c r="AU672" i="2"/>
  <c r="AT552" i="2"/>
  <c r="AW552" i="2"/>
  <c r="AX552" i="2"/>
  <c r="AU552" i="2"/>
  <c r="BE864" i="2"/>
  <c r="BF864" i="2"/>
  <c r="BB864" i="2"/>
  <c r="BC864" i="2"/>
  <c r="AO285" i="2"/>
  <c r="AM285" i="2"/>
  <c r="AL285" i="2"/>
  <c r="AP285" i="2"/>
  <c r="AO610" i="2"/>
  <c r="AL610" i="2"/>
  <c r="AM610" i="2"/>
  <c r="AP610" i="2"/>
  <c r="AU412" i="2"/>
  <c r="AX412" i="2"/>
  <c r="AT412" i="2"/>
  <c r="AW412" i="2"/>
  <c r="BE396" i="2"/>
  <c r="BC396" i="2"/>
  <c r="BF396" i="2"/>
  <c r="BB396" i="2"/>
  <c r="AL925" i="2"/>
  <c r="AO925" i="2"/>
  <c r="AM925" i="2"/>
  <c r="AP925" i="2"/>
  <c r="BE289" i="2"/>
  <c r="BC289" i="2"/>
  <c r="BB289" i="2"/>
  <c r="BF289" i="2"/>
  <c r="AP689" i="2"/>
  <c r="AO689" i="2"/>
  <c r="AL689" i="2"/>
  <c r="AM689" i="2"/>
  <c r="AO279" i="2"/>
  <c r="AL279" i="2"/>
  <c r="AM279" i="2"/>
  <c r="AP279" i="2"/>
  <c r="AT557" i="2"/>
  <c r="AU557" i="2"/>
  <c r="AX557" i="2"/>
  <c r="AW557" i="2"/>
  <c r="AP738" i="2"/>
  <c r="AL738" i="2"/>
  <c r="AM738" i="2"/>
  <c r="AO738" i="2"/>
  <c r="AX287" i="2"/>
  <c r="AU287" i="2"/>
  <c r="AW287" i="2"/>
  <c r="AT287" i="2"/>
  <c r="AM902" i="2"/>
  <c r="AO902" i="2"/>
  <c r="AP902" i="2"/>
  <c r="AL902" i="2"/>
  <c r="AT314" i="2"/>
  <c r="AU314" i="2"/>
  <c r="AX314" i="2"/>
  <c r="AW314" i="2"/>
  <c r="BC287" i="2"/>
  <c r="BF287" i="2"/>
  <c r="BB287" i="2"/>
  <c r="BE287" i="2"/>
  <c r="AM65" i="2"/>
  <c r="AL65" i="2"/>
  <c r="AP65" i="2"/>
  <c r="AO65" i="2"/>
  <c r="AT961" i="2"/>
  <c r="AW961" i="2"/>
  <c r="AU961" i="2"/>
  <c r="AX961" i="2"/>
  <c r="AW870" i="2"/>
  <c r="AX870" i="2"/>
  <c r="AU870" i="2"/>
  <c r="AT870" i="2"/>
  <c r="BA258" i="2"/>
  <c r="AM515" i="2"/>
  <c r="AL515" i="2"/>
  <c r="AO515" i="2"/>
  <c r="AP515" i="2"/>
  <c r="AS194" i="2"/>
  <c r="AX704" i="2"/>
  <c r="AT704" i="2"/>
  <c r="AW704" i="2"/>
  <c r="AU704" i="2"/>
  <c r="AX497" i="2"/>
  <c r="AT497" i="2"/>
  <c r="AU497" i="2"/>
  <c r="AW497" i="2"/>
  <c r="BE652" i="2"/>
  <c r="BB652" i="2"/>
  <c r="BC652" i="2"/>
  <c r="BF652" i="2"/>
  <c r="AO702" i="2"/>
  <c r="AM702" i="2"/>
  <c r="AP702" i="2"/>
  <c r="AL702" i="2"/>
  <c r="BF655" i="2"/>
  <c r="BE655" i="2"/>
  <c r="BB655" i="2"/>
  <c r="BC655" i="2"/>
  <c r="AP832" i="2"/>
  <c r="AO832" i="2"/>
  <c r="AL832" i="2"/>
  <c r="AM832" i="2"/>
  <c r="AT106" i="2"/>
  <c r="AR1073" i="2"/>
  <c r="AX106" i="2"/>
  <c r="AW106" i="2"/>
  <c r="AU106" i="2"/>
  <c r="BE642" i="2"/>
  <c r="BB642" i="2"/>
  <c r="BF642" i="2"/>
  <c r="BC642" i="2"/>
  <c r="BC462" i="2"/>
  <c r="BE462" i="2"/>
  <c r="BF462" i="2"/>
  <c r="BB462" i="2"/>
  <c r="AT474" i="2"/>
  <c r="AW474" i="2"/>
  <c r="AU474" i="2"/>
  <c r="AX474" i="2"/>
  <c r="AU911" i="2"/>
  <c r="AX911" i="2"/>
  <c r="AT911" i="2"/>
  <c r="AW911" i="2"/>
  <c r="BE399" i="2"/>
  <c r="BB399" i="2"/>
  <c r="BC399" i="2"/>
  <c r="BF399" i="2"/>
  <c r="BF390" i="2"/>
  <c r="BC390" i="2"/>
  <c r="BE390" i="2"/>
  <c r="BB390" i="2"/>
  <c r="AN152" i="2"/>
  <c r="AW92" i="2"/>
  <c r="AX92" i="2"/>
  <c r="AU92" i="2"/>
  <c r="AT92" i="2"/>
  <c r="BC935" i="2"/>
  <c r="BE935" i="2"/>
  <c r="BB935" i="2"/>
  <c r="BF935" i="2"/>
  <c r="AW613" i="2"/>
  <c r="AT613" i="2"/>
  <c r="AU613" i="2"/>
  <c r="AX613" i="2"/>
  <c r="AL32" i="2"/>
  <c r="AP32" i="2"/>
  <c r="AJ33" i="2"/>
  <c r="AM32" i="2"/>
  <c r="AO32" i="2"/>
  <c r="BB661" i="2"/>
  <c r="BC661" i="2"/>
  <c r="BE661" i="2"/>
  <c r="BF661" i="2"/>
  <c r="BF687" i="2"/>
  <c r="BC687" i="2"/>
  <c r="BB687" i="2"/>
  <c r="BE687" i="2"/>
  <c r="AT642" i="2"/>
  <c r="AU642" i="2"/>
  <c r="AX642" i="2"/>
  <c r="AW642" i="2"/>
  <c r="BE614" i="2"/>
  <c r="BB614" i="2"/>
  <c r="BC614" i="2"/>
  <c r="BF614" i="2"/>
  <c r="AT807" i="2"/>
  <c r="AX807" i="2"/>
  <c r="AU807" i="2"/>
  <c r="AW807" i="2"/>
  <c r="AU403" i="2"/>
  <c r="AW403" i="2"/>
  <c r="AX403" i="2"/>
  <c r="AT403" i="2"/>
  <c r="AV197" i="2"/>
  <c r="BF467" i="2"/>
  <c r="BC467" i="2"/>
  <c r="BE467" i="2"/>
  <c r="BB467" i="2"/>
  <c r="BB991" i="2"/>
  <c r="BF991" i="2"/>
  <c r="BC991" i="2"/>
  <c r="BE991" i="2"/>
  <c r="AW167" i="2"/>
  <c r="AT167" i="2"/>
  <c r="AU167" i="2"/>
  <c r="AX167" i="2"/>
  <c r="BC523" i="2"/>
  <c r="BF523" i="2"/>
  <c r="BE523" i="2"/>
  <c r="BB523" i="2"/>
  <c r="BD246" i="2"/>
  <c r="BF246" i="2" s="1"/>
  <c r="AU358" i="2"/>
  <c r="AX358" i="2"/>
  <c r="AW358" i="2"/>
  <c r="AT358" i="2"/>
  <c r="AL562" i="2"/>
  <c r="AO562" i="2"/>
  <c r="AM562" i="2"/>
  <c r="AP562" i="2"/>
  <c r="AW509" i="2"/>
  <c r="AT509" i="2"/>
  <c r="AU509" i="2"/>
  <c r="AX509" i="2"/>
  <c r="BC861" i="2"/>
  <c r="BE861" i="2"/>
  <c r="BF861" i="2"/>
  <c r="BB861" i="2"/>
  <c r="AP818" i="2"/>
  <c r="AO818" i="2"/>
  <c r="AM818" i="2"/>
  <c r="AL818" i="2"/>
  <c r="AL805" i="2"/>
  <c r="AP805" i="2"/>
  <c r="AO805" i="2"/>
  <c r="AM805" i="2"/>
  <c r="AU626" i="2"/>
  <c r="AX626" i="2"/>
  <c r="AW626" i="2"/>
  <c r="AT626" i="2"/>
  <c r="AS112" i="2"/>
  <c r="AL371" i="2"/>
  <c r="AO371" i="2"/>
  <c r="AP371" i="2"/>
  <c r="AM371" i="2"/>
  <c r="AT804" i="2"/>
  <c r="AU804" i="2"/>
  <c r="AX804" i="2"/>
  <c r="AW804" i="2"/>
  <c r="BB800" i="2"/>
  <c r="BF800" i="2"/>
  <c r="BC800" i="2"/>
  <c r="BE800" i="2"/>
  <c r="AK260" i="2"/>
  <c r="BE739" i="2"/>
  <c r="BB739" i="2"/>
  <c r="BF739" i="2"/>
  <c r="BC739" i="2"/>
  <c r="AM972" i="2"/>
  <c r="AP972" i="2"/>
  <c r="AO972" i="2"/>
  <c r="AL972" i="2"/>
  <c r="BB780" i="2"/>
  <c r="BC780" i="2"/>
  <c r="BF780" i="2"/>
  <c r="BE780" i="2"/>
  <c r="BF743" i="2"/>
  <c r="BB743" i="2"/>
  <c r="BC743" i="2"/>
  <c r="BE743" i="2"/>
  <c r="BC850" i="2"/>
  <c r="BF850" i="2"/>
  <c r="BE850" i="2"/>
  <c r="BB850" i="2"/>
  <c r="AK1073" i="2"/>
  <c r="AP787" i="2"/>
  <c r="AL787" i="2"/>
  <c r="AO787" i="2"/>
  <c r="AM787" i="2"/>
  <c r="AL294" i="2"/>
  <c r="AO294" i="2"/>
  <c r="AM294" i="2"/>
  <c r="AP294" i="2"/>
  <c r="AJ292" i="2"/>
  <c r="BC846" i="2"/>
  <c r="BF846" i="2"/>
  <c r="BB846" i="2"/>
  <c r="BE846" i="2"/>
  <c r="AT944" i="2"/>
  <c r="AU944" i="2"/>
  <c r="AW944" i="2"/>
  <c r="AX944" i="2"/>
  <c r="AX814" i="2"/>
  <c r="AU814" i="2"/>
  <c r="AW814" i="2"/>
  <c r="AT814" i="2"/>
  <c r="BC55" i="2"/>
  <c r="BE55" i="2"/>
  <c r="BB55" i="2"/>
  <c r="BF55" i="2"/>
  <c r="BE953" i="2"/>
  <c r="BC953" i="2"/>
  <c r="BF953" i="2"/>
  <c r="BB953" i="2"/>
  <c r="AU929" i="2"/>
  <c r="AW929" i="2"/>
  <c r="AT929" i="2"/>
  <c r="AX929" i="2"/>
  <c r="AO264" i="2"/>
  <c r="AP264" i="2"/>
  <c r="AM264" i="2"/>
  <c r="AJ255" i="2"/>
  <c r="AL264" i="2"/>
  <c r="AL586" i="2"/>
  <c r="AO586" i="2"/>
  <c r="AM586" i="2"/>
  <c r="AP586" i="2"/>
  <c r="BB179" i="2"/>
  <c r="BF179" i="2"/>
  <c r="BC179" i="2"/>
  <c r="BE179" i="2"/>
  <c r="BC169" i="2"/>
  <c r="BF169" i="2"/>
  <c r="BB169" i="2"/>
  <c r="BE169" i="2"/>
  <c r="BC883" i="2"/>
  <c r="BF883" i="2"/>
  <c r="BE883" i="2"/>
  <c r="BB883" i="2"/>
  <c r="AO867" i="2"/>
  <c r="AL867" i="2"/>
  <c r="AP867" i="2"/>
  <c r="AM867" i="2"/>
  <c r="AP146" i="2"/>
  <c r="AM146" i="2"/>
  <c r="AO146" i="2"/>
  <c r="AJ142" i="2"/>
  <c r="AL146" i="2"/>
  <c r="AX1008" i="2"/>
  <c r="AU1008" i="2"/>
  <c r="AT1008" i="2"/>
  <c r="AM87" i="2"/>
  <c r="AO87" i="2"/>
  <c r="AL87" i="2"/>
  <c r="AP87" i="2"/>
  <c r="AM681" i="2"/>
  <c r="AL681" i="2"/>
  <c r="AO681" i="2"/>
  <c r="AP681" i="2"/>
  <c r="AL159" i="2"/>
  <c r="AO159" i="2"/>
  <c r="AP159" i="2"/>
  <c r="AM159" i="2"/>
  <c r="BE510" i="2"/>
  <c r="BB510" i="2"/>
  <c r="BF510" i="2"/>
  <c r="BC510" i="2"/>
  <c r="AU808" i="2"/>
  <c r="AW808" i="2"/>
  <c r="AX808" i="2"/>
  <c r="AT808" i="2"/>
  <c r="AO205" i="2"/>
  <c r="AL205" i="2"/>
  <c r="AP205" i="2"/>
  <c r="AM205" i="2"/>
  <c r="AJ191" i="2"/>
  <c r="AM64" i="2"/>
  <c r="AP64" i="2"/>
  <c r="AO64" i="2"/>
  <c r="AL64" i="2"/>
  <c r="AM183" i="2"/>
  <c r="AO183" i="2"/>
  <c r="AP183" i="2"/>
  <c r="AL183" i="2"/>
  <c r="AW750" i="2"/>
  <c r="AT750" i="2"/>
  <c r="AU750" i="2"/>
  <c r="AX750" i="2"/>
  <c r="BB664" i="2"/>
  <c r="BC664" i="2"/>
  <c r="BF664" i="2"/>
  <c r="BE664" i="2"/>
  <c r="AU95" i="2"/>
  <c r="AR1067" i="2"/>
  <c r="AR96" i="2"/>
  <c r="AW95" i="2"/>
  <c r="AX95" i="2"/>
  <c r="AT95" i="2"/>
  <c r="BE890" i="2"/>
  <c r="BF890" i="2"/>
  <c r="BB890" i="2"/>
  <c r="BC890" i="2"/>
  <c r="BF227" i="2"/>
  <c r="BC227" i="2"/>
  <c r="BE227" i="2"/>
  <c r="AZ228" i="2"/>
  <c r="BB227" i="2"/>
  <c r="BC135" i="2"/>
  <c r="BE135" i="2"/>
  <c r="BB135" i="2"/>
  <c r="BF135" i="2"/>
  <c r="BE965" i="2"/>
  <c r="BC965" i="2"/>
  <c r="BF965" i="2"/>
  <c r="BB965" i="2"/>
  <c r="AU487" i="2"/>
  <c r="AW487" i="2"/>
  <c r="AT487" i="2"/>
  <c r="AX487" i="2"/>
  <c r="AK194" i="2"/>
  <c r="AW530" i="2"/>
  <c r="AX530" i="2"/>
  <c r="AU530" i="2"/>
  <c r="AT530" i="2"/>
  <c r="AT717" i="2"/>
  <c r="AX717" i="2"/>
  <c r="AW717" i="2"/>
  <c r="AU717" i="2"/>
  <c r="BF920" i="2"/>
  <c r="BC920" i="2"/>
  <c r="BB920" i="2"/>
  <c r="BE920" i="2"/>
  <c r="AM532" i="2"/>
  <c r="AL532" i="2"/>
  <c r="AP532" i="2"/>
  <c r="AO532" i="2"/>
  <c r="AT388" i="2"/>
  <c r="AX388" i="2"/>
  <c r="AU388" i="2"/>
  <c r="AW388" i="2"/>
  <c r="AT564" i="2"/>
  <c r="AU564" i="2"/>
  <c r="AW564" i="2"/>
  <c r="AX564" i="2"/>
  <c r="AU981" i="2"/>
  <c r="AT981" i="2"/>
  <c r="AX981" i="2"/>
  <c r="AW981" i="2"/>
  <c r="AO249" i="2"/>
  <c r="AL249" i="2"/>
  <c r="AP249" i="2"/>
  <c r="AM249" i="2"/>
  <c r="BB361" i="2"/>
  <c r="BF361" i="2"/>
  <c r="BC361" i="2"/>
  <c r="BE361" i="2"/>
  <c r="BB563" i="2"/>
  <c r="BC563" i="2"/>
  <c r="BF563" i="2"/>
  <c r="BE563" i="2"/>
  <c r="AL448" i="2"/>
  <c r="AO448" i="2"/>
  <c r="AP448" i="2"/>
  <c r="AM448" i="2"/>
  <c r="BF102" i="2"/>
  <c r="AZ99" i="2"/>
  <c r="BB102" i="2"/>
  <c r="BC102" i="2"/>
  <c r="BE102" i="2"/>
  <c r="AM603" i="2"/>
  <c r="AO603" i="2"/>
  <c r="AL603" i="2"/>
  <c r="AP603" i="2"/>
  <c r="AX993" i="2"/>
  <c r="AU993" i="2"/>
  <c r="AW993" i="2"/>
  <c r="AT993" i="2"/>
  <c r="AX94" i="2"/>
  <c r="AW94" i="2"/>
  <c r="AU94" i="2"/>
  <c r="AT94" i="2"/>
  <c r="AP500" i="2"/>
  <c r="AM500" i="2"/>
  <c r="AL500" i="2"/>
  <c r="AO500" i="2"/>
  <c r="BD1109" i="2"/>
  <c r="AL809" i="2"/>
  <c r="AP809" i="2"/>
  <c r="AO809" i="2"/>
  <c r="AM809" i="2"/>
  <c r="AM77" i="2"/>
  <c r="AO77" i="2"/>
  <c r="AL77" i="2"/>
  <c r="AP77" i="2"/>
  <c r="AL547" i="2"/>
  <c r="AM547" i="2"/>
  <c r="AO547" i="2"/>
  <c r="AP547" i="2"/>
  <c r="AO28" i="2"/>
  <c r="AM28" i="2"/>
  <c r="AP28" i="2"/>
  <c r="AL28" i="2"/>
  <c r="AL625" i="2"/>
  <c r="AM625" i="2"/>
  <c r="AP625" i="2"/>
  <c r="AO625" i="2"/>
  <c r="AM262" i="2"/>
  <c r="AJ253" i="2"/>
  <c r="AL253" i="2" s="1"/>
  <c r="AL262" i="2"/>
  <c r="AO262" i="2"/>
  <c r="AK1102" i="2"/>
  <c r="BC79" i="2"/>
  <c r="BF79" i="2"/>
  <c r="BB79" i="2"/>
  <c r="BE79" i="2"/>
  <c r="AK327" i="2"/>
  <c r="AU734" i="2"/>
  <c r="AX734" i="2"/>
  <c r="AW734" i="2"/>
  <c r="AT734" i="2"/>
  <c r="AX162" i="2"/>
  <c r="AW162" i="2"/>
  <c r="AU162" i="2"/>
  <c r="AT162" i="2"/>
  <c r="BC928" i="2"/>
  <c r="BB928" i="2"/>
  <c r="BE928" i="2"/>
  <c r="BF928" i="2"/>
  <c r="AL68" i="2"/>
  <c r="AM68" i="2"/>
  <c r="AO68" i="2"/>
  <c r="AP68" i="2"/>
  <c r="AO219" i="2"/>
  <c r="AM219" i="2"/>
  <c r="AL219" i="2"/>
  <c r="AP219" i="2"/>
  <c r="AO574" i="2"/>
  <c r="AL574" i="2"/>
  <c r="AM574" i="2"/>
  <c r="AP574" i="2"/>
  <c r="BF981" i="2"/>
  <c r="BC981" i="2"/>
  <c r="BE981" i="2"/>
  <c r="BB981" i="2"/>
  <c r="AL301" i="2"/>
  <c r="AM301" i="2"/>
  <c r="AO301" i="2"/>
  <c r="AP301" i="2"/>
  <c r="BB985" i="2"/>
  <c r="BF985" i="2"/>
  <c r="BC985" i="2"/>
  <c r="BE985" i="2"/>
  <c r="AV98" i="2"/>
  <c r="BE604" i="2"/>
  <c r="BB604" i="2"/>
  <c r="BC604" i="2"/>
  <c r="BF604" i="2"/>
  <c r="AW890" i="2"/>
  <c r="AU890" i="2"/>
  <c r="AT890" i="2"/>
  <c r="AX890" i="2"/>
  <c r="AW407" i="2"/>
  <c r="AX407" i="2"/>
  <c r="AT407" i="2"/>
  <c r="AU407" i="2"/>
  <c r="AT933" i="2"/>
  <c r="AU933" i="2"/>
  <c r="AX933" i="2"/>
  <c r="AW933" i="2"/>
  <c r="AT548" i="2"/>
  <c r="AW548" i="2"/>
  <c r="AX548" i="2"/>
  <c r="AU548" i="2"/>
  <c r="AX160" i="2"/>
  <c r="AW160" i="2"/>
  <c r="AT160" i="2"/>
  <c r="AU160" i="2"/>
  <c r="AO235" i="2"/>
  <c r="AM235" i="2"/>
  <c r="AL235" i="2"/>
  <c r="AP235" i="2"/>
  <c r="BF994" i="2"/>
  <c r="BC994" i="2"/>
  <c r="BB994" i="2"/>
  <c r="BE994" i="2"/>
  <c r="AW116" i="2"/>
  <c r="AT116" i="2"/>
  <c r="AX116" i="2"/>
  <c r="AU116" i="2"/>
  <c r="AX959" i="2"/>
  <c r="AT959" i="2"/>
  <c r="AU959" i="2"/>
  <c r="AW959" i="2"/>
  <c r="AO974" i="2"/>
  <c r="AM974" i="2"/>
  <c r="AP974" i="2"/>
  <c r="AL974" i="2"/>
  <c r="AP967" i="2"/>
  <c r="AM967" i="2"/>
  <c r="AO967" i="2"/>
  <c r="AL967" i="2"/>
  <c r="AP487" i="2"/>
  <c r="AO487" i="2"/>
  <c r="AM487" i="2"/>
  <c r="AL487" i="2"/>
  <c r="AW995" i="2"/>
  <c r="AU995" i="2"/>
  <c r="AT995" i="2"/>
  <c r="AX995" i="2"/>
  <c r="AP393" i="2"/>
  <c r="AM393" i="2"/>
  <c r="AO393" i="2"/>
  <c r="AL393" i="2"/>
  <c r="BC535" i="2"/>
  <c r="BB535" i="2"/>
  <c r="BE535" i="2"/>
  <c r="BF535" i="2"/>
  <c r="BB458" i="2"/>
  <c r="BF458" i="2"/>
  <c r="BC458" i="2"/>
  <c r="BE458" i="2"/>
  <c r="AW655" i="2"/>
  <c r="AT655" i="2"/>
  <c r="AX655" i="2"/>
  <c r="AU655" i="2"/>
  <c r="AX357" i="2"/>
  <c r="AW357" i="2"/>
  <c r="AT357" i="2"/>
  <c r="AU357" i="2"/>
  <c r="AM173" i="2"/>
  <c r="AO173" i="2"/>
  <c r="AP173" i="2"/>
  <c r="AL173" i="2"/>
  <c r="AX1007" i="2"/>
  <c r="AU1007" i="2"/>
  <c r="AT1007" i="2"/>
  <c r="BE843" i="2"/>
  <c r="BC843" i="2"/>
  <c r="BF843" i="2"/>
  <c r="BB843" i="2"/>
  <c r="AL117" i="2"/>
  <c r="AO117" i="2"/>
  <c r="AP117" i="2"/>
  <c r="AM117" i="2"/>
  <c r="AX43" i="2"/>
  <c r="AR1109" i="2"/>
  <c r="AU43" i="2"/>
  <c r="AT43" i="2"/>
  <c r="AW43" i="2"/>
  <c r="BC738" i="2"/>
  <c r="BE738" i="2"/>
  <c r="BF738" i="2"/>
  <c r="BB738" i="2"/>
  <c r="BE60" i="2"/>
  <c r="BC60" i="2"/>
  <c r="BF60" i="2"/>
  <c r="BB60" i="2"/>
  <c r="AV1071" i="2"/>
  <c r="BF617" i="2"/>
  <c r="BB617" i="2"/>
  <c r="BE617" i="2"/>
  <c r="BC617" i="2"/>
  <c r="AW703" i="2"/>
  <c r="AU703" i="2"/>
  <c r="AT703" i="2"/>
  <c r="AX703" i="2"/>
  <c r="AU122" i="2"/>
  <c r="AT122" i="2"/>
  <c r="AX122" i="2"/>
  <c r="AW122" i="2"/>
  <c r="BE216" i="2"/>
  <c r="BF216" i="2"/>
  <c r="AZ202" i="2"/>
  <c r="BC216" i="2"/>
  <c r="BB216" i="2"/>
  <c r="AP445" i="2"/>
  <c r="AM445" i="2"/>
  <c r="AL445" i="2"/>
  <c r="AO445" i="2"/>
  <c r="BA1108" i="2"/>
  <c r="BA1106" i="2" s="1"/>
  <c r="BA1107" i="2" s="1"/>
  <c r="AO673" i="2"/>
  <c r="AP673" i="2"/>
  <c r="AM673" i="2"/>
  <c r="AL673" i="2"/>
  <c r="AW339" i="2"/>
  <c r="AU339" i="2"/>
  <c r="AT339" i="2"/>
  <c r="AX339" i="2"/>
  <c r="AX573" i="2"/>
  <c r="AT573" i="2"/>
  <c r="AU573" i="2"/>
  <c r="AW573" i="2"/>
  <c r="AO715" i="2"/>
  <c r="AM715" i="2"/>
  <c r="AL715" i="2"/>
  <c r="AP715" i="2"/>
  <c r="AL459" i="2"/>
  <c r="AO459" i="2"/>
  <c r="AP459" i="2"/>
  <c r="AM459" i="2"/>
  <c r="AP754" i="2"/>
  <c r="AM754" i="2"/>
  <c r="AL754" i="2"/>
  <c r="AO754" i="2"/>
  <c r="AO821" i="2"/>
  <c r="AL821" i="2"/>
  <c r="AP821" i="2"/>
  <c r="AM821" i="2"/>
  <c r="AU378" i="2"/>
  <c r="AX378" i="2"/>
  <c r="AT378" i="2"/>
  <c r="AW378" i="2"/>
  <c r="AM42" i="2"/>
  <c r="AL42" i="2"/>
  <c r="AP42" i="2"/>
  <c r="AO42" i="2"/>
  <c r="AU431" i="2"/>
  <c r="AW431" i="2"/>
  <c r="AX431" i="2"/>
  <c r="AT431" i="2"/>
  <c r="AM928" i="2"/>
  <c r="AL928" i="2"/>
  <c r="AP928" i="2"/>
  <c r="AO928" i="2"/>
  <c r="AT836" i="2"/>
  <c r="AX836" i="2"/>
  <c r="AU836" i="2"/>
  <c r="AW836" i="2"/>
  <c r="AP265" i="2"/>
  <c r="AO265" i="2"/>
  <c r="AM265" i="2"/>
  <c r="AJ256" i="2"/>
  <c r="AL265" i="2"/>
  <c r="AW123" i="2"/>
  <c r="AX123" i="2"/>
  <c r="AT123" i="2"/>
  <c r="AU123" i="2"/>
  <c r="AO589" i="2"/>
  <c r="AL589" i="2"/>
  <c r="AP589" i="2"/>
  <c r="AM589" i="2"/>
  <c r="AM429" i="2"/>
  <c r="AP429" i="2"/>
  <c r="AO429" i="2"/>
  <c r="AL429" i="2"/>
  <c r="AW643" i="2"/>
  <c r="AT643" i="2"/>
  <c r="AU643" i="2"/>
  <c r="AX643" i="2"/>
  <c r="AW153" i="2"/>
  <c r="AX153" i="2"/>
  <c r="AU153" i="2"/>
  <c r="AT153" i="2"/>
  <c r="AR1092" i="2"/>
  <c r="BF562" i="2"/>
  <c r="BB562" i="2"/>
  <c r="BE562" i="2"/>
  <c r="BC562" i="2"/>
  <c r="AU753" i="2"/>
  <c r="AT753" i="2"/>
  <c r="AX753" i="2"/>
  <c r="AW753" i="2"/>
  <c r="AO284" i="2"/>
  <c r="AL284" i="2"/>
  <c r="AM284" i="2"/>
  <c r="AP284" i="2"/>
  <c r="AL302" i="2"/>
  <c r="AM302" i="2"/>
  <c r="AP302" i="2"/>
  <c r="AO302" i="2"/>
  <c r="AP717" i="2"/>
  <c r="AM717" i="2"/>
  <c r="AO717" i="2"/>
  <c r="AL717" i="2"/>
  <c r="AO188" i="2"/>
  <c r="AL188" i="2"/>
  <c r="AP188" i="2"/>
  <c r="AM188" i="2"/>
  <c r="AX777" i="2"/>
  <c r="AU777" i="2"/>
  <c r="AT777" i="2"/>
  <c r="AW777" i="2"/>
  <c r="AW694" i="2"/>
  <c r="AU694" i="2"/>
  <c r="AX694" i="2"/>
  <c r="AT694" i="2"/>
  <c r="AK252" i="2"/>
  <c r="AM303" i="2"/>
  <c r="AP303" i="2"/>
  <c r="AO303" i="2"/>
  <c r="AJ304" i="2"/>
  <c r="AL303" i="2"/>
  <c r="BB403" i="2"/>
  <c r="BF403" i="2"/>
  <c r="BC403" i="2"/>
  <c r="BE403" i="2"/>
  <c r="AM409" i="2"/>
  <c r="AO409" i="2"/>
  <c r="AP409" i="2"/>
  <c r="AL409" i="2"/>
  <c r="AU652" i="2"/>
  <c r="AW652" i="2"/>
  <c r="AT652" i="2"/>
  <c r="AX652" i="2"/>
  <c r="BB298" i="2"/>
  <c r="BC298" i="2"/>
  <c r="BE298" i="2"/>
  <c r="BF298" i="2"/>
  <c r="BE120" i="2"/>
  <c r="BC120" i="2"/>
  <c r="BB120" i="2"/>
  <c r="BF120" i="2"/>
  <c r="AZ1082" i="2"/>
  <c r="BC421" i="2"/>
  <c r="BF421" i="2"/>
  <c r="BB421" i="2"/>
  <c r="BE421" i="2"/>
  <c r="AU720" i="2"/>
  <c r="AW720" i="2"/>
  <c r="AX720" i="2"/>
  <c r="AT720" i="2"/>
  <c r="AX503" i="2"/>
  <c r="AU503" i="2"/>
  <c r="AT503" i="2"/>
  <c r="AW503" i="2"/>
  <c r="AL742" i="2"/>
  <c r="AO742" i="2"/>
  <c r="AM742" i="2"/>
  <c r="AP742" i="2"/>
  <c r="BF673" i="2"/>
  <c r="BB673" i="2"/>
  <c r="BC673" i="2"/>
  <c r="BE673" i="2"/>
  <c r="BF423" i="2"/>
  <c r="BE423" i="2"/>
  <c r="BB423" i="2"/>
  <c r="BC423" i="2"/>
  <c r="BB401" i="2"/>
  <c r="BF401" i="2"/>
  <c r="BE401" i="2"/>
  <c r="BC401" i="2"/>
  <c r="AP111" i="2"/>
  <c r="AM111" i="2"/>
  <c r="AO111" i="2"/>
  <c r="AJ112" i="2"/>
  <c r="AL111" i="2"/>
  <c r="AW398" i="2"/>
  <c r="AU398" i="2"/>
  <c r="AX398" i="2"/>
  <c r="AT398" i="2"/>
  <c r="AX1014" i="2"/>
  <c r="AU1014" i="2"/>
  <c r="AW1014" i="2"/>
  <c r="AT1014" i="2"/>
  <c r="AX739" i="2"/>
  <c r="AT739" i="2"/>
  <c r="AU739" i="2"/>
  <c r="AW739" i="2"/>
  <c r="AW1016" i="2"/>
  <c r="AT1016" i="2"/>
  <c r="AP269" i="2"/>
  <c r="AO269" i="2"/>
  <c r="AL269" i="2"/>
  <c r="AM269" i="2"/>
  <c r="AJ260" i="2"/>
  <c r="AM512" i="2"/>
  <c r="AP512" i="2"/>
  <c r="AO512" i="2"/>
  <c r="AL512" i="2"/>
  <c r="BC309" i="2"/>
  <c r="BF309" i="2"/>
  <c r="AZ310" i="2"/>
  <c r="BE309" i="2"/>
  <c r="BB309" i="2"/>
  <c r="AU747" i="2"/>
  <c r="AW747" i="2"/>
  <c r="AT747" i="2"/>
  <c r="AX747" i="2"/>
  <c r="AN204" i="2"/>
  <c r="AN281" i="2"/>
  <c r="AL1000" i="2"/>
  <c r="AM1000" i="2"/>
  <c r="AP1000" i="2"/>
  <c r="AO1000" i="2"/>
  <c r="AP122" i="2"/>
  <c r="AM122" i="2"/>
  <c r="AL122" i="2"/>
  <c r="AO122" i="2"/>
  <c r="BE729" i="2"/>
  <c r="BB729" i="2"/>
  <c r="BC729" i="2"/>
  <c r="BF729" i="2"/>
  <c r="AW75" i="2"/>
  <c r="AT75" i="2"/>
  <c r="AX75" i="2"/>
  <c r="AU75" i="2"/>
  <c r="AP49" i="2"/>
  <c r="AO49" i="2"/>
  <c r="AL49" i="2"/>
  <c r="AM49" i="2"/>
  <c r="BB236" i="2"/>
  <c r="BC236" i="2"/>
  <c r="BE236" i="2"/>
  <c r="BC531" i="2"/>
  <c r="BB531" i="2"/>
  <c r="BF531" i="2"/>
  <c r="BE531" i="2"/>
  <c r="AO803" i="2"/>
  <c r="AP803" i="2"/>
  <c r="AL803" i="2"/>
  <c r="AM803" i="2"/>
  <c r="AP430" i="2"/>
  <c r="AM430" i="2"/>
  <c r="AL430" i="2"/>
  <c r="AO430" i="2"/>
  <c r="AP215" i="2"/>
  <c r="AM215" i="2"/>
  <c r="AO215" i="2"/>
  <c r="AL215" i="2"/>
  <c r="AJ201" i="2"/>
  <c r="AN97" i="2"/>
  <c r="BC675" i="2"/>
  <c r="BB675" i="2"/>
  <c r="BF675" i="2"/>
  <c r="BE675" i="2"/>
  <c r="AW373" i="2"/>
  <c r="AX373" i="2"/>
  <c r="AU373" i="2"/>
  <c r="AT373" i="2"/>
  <c r="BF23" i="2"/>
  <c r="BE23" i="2"/>
  <c r="BC23" i="2"/>
  <c r="BB23" i="2"/>
  <c r="AP1019" i="2"/>
  <c r="AM1019" i="2"/>
  <c r="AL1019" i="2"/>
  <c r="AO1019" i="2"/>
  <c r="AT954" i="2"/>
  <c r="AX954" i="2"/>
  <c r="AW954" i="2"/>
  <c r="AU954" i="2"/>
  <c r="AO813" i="2"/>
  <c r="AL813" i="2"/>
  <c r="AM813" i="2"/>
  <c r="AP813" i="2"/>
  <c r="BC615" i="2"/>
  <c r="BE615" i="2"/>
  <c r="BB615" i="2"/>
  <c r="BF615" i="2"/>
  <c r="AW91" i="2"/>
  <c r="AX91" i="2"/>
  <c r="AU91" i="2"/>
  <c r="AT91" i="2"/>
  <c r="AK1109" i="2"/>
  <c r="AM131" i="2"/>
  <c r="AP131" i="2"/>
  <c r="AL131" i="2"/>
  <c r="AO131" i="2"/>
  <c r="AO629" i="2"/>
  <c r="AL629" i="2"/>
  <c r="AP629" i="2"/>
  <c r="AM629" i="2"/>
  <c r="AP85" i="2"/>
  <c r="AL85" i="2"/>
  <c r="AM85" i="2"/>
  <c r="AO85" i="2"/>
  <c r="AX698" i="2"/>
  <c r="AU698" i="2"/>
  <c r="AT698" i="2"/>
  <c r="AW698" i="2"/>
  <c r="AU46" i="2"/>
  <c r="AW46" i="2"/>
  <c r="AT46" i="2"/>
  <c r="AX46" i="2"/>
  <c r="AT953" i="2"/>
  <c r="AW953" i="2"/>
  <c r="AU953" i="2"/>
  <c r="AX953" i="2"/>
  <c r="AP609" i="2"/>
  <c r="AM609" i="2"/>
  <c r="AO609" i="2"/>
  <c r="AL609" i="2"/>
  <c r="AN255" i="2"/>
  <c r="AW862" i="2"/>
  <c r="AX862" i="2"/>
  <c r="AU862" i="2"/>
  <c r="AT862" i="2"/>
  <c r="AP675" i="2"/>
  <c r="AL675" i="2"/>
  <c r="AO675" i="2"/>
  <c r="AM675" i="2"/>
  <c r="AN277" i="2"/>
  <c r="BC268" i="2"/>
  <c r="BB268" i="2"/>
  <c r="BF268" i="2"/>
  <c r="BE268" i="2"/>
  <c r="AZ259" i="2"/>
  <c r="BE956" i="2"/>
  <c r="BC956" i="2"/>
  <c r="BB956" i="2"/>
  <c r="BF956" i="2"/>
  <c r="BC757" i="2"/>
  <c r="BE757" i="2"/>
  <c r="BF757" i="2"/>
  <c r="BB757" i="2"/>
  <c r="AL576" i="2"/>
  <c r="AP576" i="2"/>
  <c r="AO576" i="2"/>
  <c r="AM576" i="2"/>
  <c r="AP41" i="2"/>
  <c r="AO41" i="2"/>
  <c r="AL41" i="2"/>
  <c r="AM41" i="2"/>
  <c r="AL907" i="2"/>
  <c r="AP907" i="2"/>
  <c r="AM907" i="2"/>
  <c r="AO907" i="2"/>
  <c r="BB633" i="2"/>
  <c r="BE633" i="2"/>
  <c r="BF633" i="2"/>
  <c r="BC633" i="2"/>
  <c r="AV1072" i="2"/>
  <c r="BF944" i="2"/>
  <c r="BC944" i="2"/>
  <c r="BE944" i="2"/>
  <c r="BB944" i="2"/>
  <c r="AT840" i="2"/>
  <c r="AW840" i="2"/>
  <c r="AU840" i="2"/>
  <c r="AX840" i="2"/>
  <c r="AX495" i="2"/>
  <c r="AW495" i="2"/>
  <c r="AT495" i="2"/>
  <c r="AU495" i="2"/>
  <c r="AX562" i="2"/>
  <c r="AT562" i="2"/>
  <c r="AU562" i="2"/>
  <c r="AW562" i="2"/>
  <c r="AN324" i="2"/>
  <c r="AW45" i="2"/>
  <c r="AT45" i="2"/>
  <c r="AX45" i="2"/>
  <c r="AU45" i="2"/>
  <c r="AO908" i="2"/>
  <c r="AM908" i="2"/>
  <c r="AL908" i="2"/>
  <c r="AP908" i="2"/>
  <c r="AO912" i="2"/>
  <c r="AP912" i="2"/>
  <c r="AM912" i="2"/>
  <c r="AL912" i="2"/>
  <c r="AX901" i="2"/>
  <c r="AU901" i="2"/>
  <c r="AW901" i="2"/>
  <c r="AT901" i="2"/>
  <c r="BB497" i="2"/>
  <c r="BE497" i="2"/>
  <c r="BF497" i="2"/>
  <c r="BC497" i="2"/>
  <c r="BC705" i="2"/>
  <c r="BF705" i="2"/>
  <c r="BE705" i="2"/>
  <c r="BB705" i="2"/>
  <c r="BE395" i="2"/>
  <c r="BB395" i="2"/>
  <c r="BF395" i="2"/>
  <c r="BC395" i="2"/>
  <c r="BF959" i="2"/>
  <c r="BB959" i="2"/>
  <c r="BE959" i="2"/>
  <c r="BC959" i="2"/>
  <c r="AN1076" i="2"/>
  <c r="BB651" i="2"/>
  <c r="BF651" i="2"/>
  <c r="BC651" i="2"/>
  <c r="BE651" i="2"/>
  <c r="BF356" i="2"/>
  <c r="BB356" i="2"/>
  <c r="BE356" i="2"/>
  <c r="BC356" i="2"/>
  <c r="AU42" i="2"/>
  <c r="AT42" i="2"/>
  <c r="AW42" i="2"/>
  <c r="AX42" i="2"/>
  <c r="BF609" i="2"/>
  <c r="BC609" i="2"/>
  <c r="BE609" i="2"/>
  <c r="BB609" i="2"/>
  <c r="AV1076" i="2"/>
  <c r="BE838" i="2"/>
  <c r="BB838" i="2"/>
  <c r="BC838" i="2"/>
  <c r="BF838" i="2"/>
  <c r="AS17" i="2"/>
  <c r="AT17" i="2" s="1"/>
  <c r="AU298" i="2"/>
  <c r="AW298" i="2"/>
  <c r="AT298" i="2"/>
  <c r="AX298" i="2"/>
  <c r="BA197" i="2"/>
  <c r="AW956" i="2"/>
  <c r="AT956" i="2"/>
  <c r="AX956" i="2"/>
  <c r="AU956" i="2"/>
  <c r="AT899" i="2"/>
  <c r="AU899" i="2"/>
  <c r="AX899" i="2"/>
  <c r="AW899" i="2"/>
  <c r="BC766" i="2"/>
  <c r="BF766" i="2"/>
  <c r="BB766" i="2"/>
  <c r="BE766" i="2"/>
  <c r="AT550" i="2"/>
  <c r="AU550" i="2"/>
  <c r="AW550" i="2"/>
  <c r="AX550" i="2"/>
  <c r="AM590" i="2"/>
  <c r="AP590" i="2"/>
  <c r="AO590" i="2"/>
  <c r="AL590" i="2"/>
  <c r="AW811" i="2"/>
  <c r="AU811" i="2"/>
  <c r="AX811" i="2"/>
  <c r="AT811" i="2"/>
  <c r="BE636" i="2"/>
  <c r="BB636" i="2"/>
  <c r="BC636" i="2"/>
  <c r="BF636" i="2"/>
  <c r="AX18" i="2"/>
  <c r="AR1103" i="2"/>
  <c r="AW18" i="2"/>
  <c r="AU18" i="2"/>
  <c r="AT18" i="2"/>
  <c r="AU445" i="2"/>
  <c r="AX445" i="2"/>
  <c r="AT445" i="2"/>
  <c r="AW445" i="2"/>
  <c r="BB733" i="2"/>
  <c r="BE733" i="2"/>
  <c r="BF733" i="2"/>
  <c r="BC733" i="2"/>
  <c r="BD310" i="2"/>
  <c r="AX898" i="2"/>
  <c r="AW898" i="2"/>
  <c r="AT898" i="2"/>
  <c r="AU898" i="2"/>
  <c r="BD291" i="2"/>
  <c r="AT987" i="2"/>
  <c r="AX987" i="2"/>
  <c r="AW987" i="2"/>
  <c r="AU987" i="2"/>
  <c r="BC95" i="2"/>
  <c r="BB95" i="2"/>
  <c r="AZ1067" i="2"/>
  <c r="BE95" i="2"/>
  <c r="AZ96" i="2"/>
  <c r="BF95" i="2"/>
  <c r="AM571" i="2"/>
  <c r="AL571" i="2"/>
  <c r="AP571" i="2"/>
  <c r="AO571" i="2"/>
  <c r="AP186" i="2"/>
  <c r="AO186" i="2"/>
  <c r="AL186" i="2"/>
  <c r="AM186" i="2"/>
  <c r="BB589" i="2"/>
  <c r="BF589" i="2"/>
  <c r="BE589" i="2"/>
  <c r="BC589" i="2"/>
  <c r="AX227" i="2"/>
  <c r="AU227" i="2"/>
  <c r="AR228" i="2"/>
  <c r="AW227" i="2"/>
  <c r="AT227" i="2"/>
  <c r="BC934" i="2"/>
  <c r="BB934" i="2"/>
  <c r="BE934" i="2"/>
  <c r="BF934" i="2"/>
  <c r="BF182" i="2"/>
  <c r="BC182" i="2"/>
  <c r="BE182" i="2"/>
  <c r="BB182" i="2"/>
  <c r="AN224" i="2"/>
  <c r="BF495" i="2"/>
  <c r="BC495" i="2"/>
  <c r="BE495" i="2"/>
  <c r="BB495" i="2"/>
  <c r="AT594" i="2"/>
  <c r="AW594" i="2"/>
  <c r="AX594" i="2"/>
  <c r="AU594" i="2"/>
  <c r="AW922" i="2"/>
  <c r="AU922" i="2"/>
  <c r="AX922" i="2"/>
  <c r="AT922" i="2"/>
  <c r="BB369" i="2"/>
  <c r="BE369" i="2"/>
  <c r="BF369" i="2"/>
  <c r="BC369" i="2"/>
  <c r="BB212" i="2"/>
  <c r="BF212" i="2"/>
  <c r="BE212" i="2"/>
  <c r="BC212" i="2"/>
  <c r="BF779" i="2"/>
  <c r="BE779" i="2"/>
  <c r="BC779" i="2"/>
  <c r="BB779" i="2"/>
  <c r="AU851" i="2"/>
  <c r="AW851" i="2"/>
  <c r="AT851" i="2"/>
  <c r="AX851" i="2"/>
  <c r="AX962" i="2"/>
  <c r="AU962" i="2"/>
  <c r="AW962" i="2"/>
  <c r="AT962" i="2"/>
  <c r="BB736" i="2"/>
  <c r="BE736" i="2"/>
  <c r="BC736" i="2"/>
  <c r="BF736" i="2"/>
  <c r="BB593" i="2"/>
  <c r="BE593" i="2"/>
  <c r="BF593" i="2"/>
  <c r="BC593" i="2"/>
  <c r="BE683" i="2"/>
  <c r="BB683" i="2"/>
  <c r="BC683" i="2"/>
  <c r="BF683" i="2"/>
  <c r="AT841" i="2"/>
  <c r="AW841" i="2"/>
  <c r="AU841" i="2"/>
  <c r="AX841" i="2"/>
  <c r="AV1089" i="2"/>
  <c r="BD1082" i="2"/>
  <c r="AM871" i="2"/>
  <c r="AL871" i="2"/>
  <c r="AP871" i="2"/>
  <c r="AO871" i="2"/>
  <c r="AU84" i="2"/>
  <c r="AW84" i="2"/>
  <c r="AX84" i="2"/>
  <c r="AT84" i="2"/>
  <c r="BF968" i="2"/>
  <c r="BB968" i="2"/>
  <c r="BE968" i="2"/>
  <c r="BC968" i="2"/>
  <c r="BE448" i="2"/>
  <c r="BF448" i="2"/>
  <c r="BC448" i="2"/>
  <c r="BB448" i="2"/>
  <c r="AW216" i="2"/>
  <c r="AX216" i="2"/>
  <c r="AU216" i="2"/>
  <c r="AT216" i="2"/>
  <c r="AR202" i="2"/>
  <c r="BF580" i="2"/>
  <c r="BB580" i="2"/>
  <c r="BE580" i="2"/>
  <c r="BC580" i="2"/>
  <c r="AP728" i="2"/>
  <c r="AM728" i="2"/>
  <c r="AL728" i="2"/>
  <c r="AO728" i="2"/>
  <c r="AX51" i="2"/>
  <c r="AT51" i="2"/>
  <c r="AU51" i="2"/>
  <c r="AW51" i="2"/>
  <c r="AO697" i="2"/>
  <c r="AL697" i="2"/>
  <c r="AP697" i="2"/>
  <c r="AM697" i="2"/>
  <c r="AP646" i="2"/>
  <c r="AM646" i="2"/>
  <c r="AL646" i="2"/>
  <c r="AO646" i="2"/>
  <c r="BB242" i="2"/>
  <c r="BC242" i="2"/>
  <c r="BF242" i="2"/>
  <c r="AP556" i="2"/>
  <c r="AL556" i="2"/>
  <c r="AO556" i="2"/>
  <c r="AM556" i="2"/>
  <c r="AO345" i="2"/>
  <c r="AL345" i="2"/>
  <c r="AL1017" i="2"/>
  <c r="AP1017" i="2"/>
  <c r="AO1017" i="2"/>
  <c r="AM1017" i="2"/>
  <c r="BE533" i="2"/>
  <c r="BC533" i="2"/>
  <c r="BF533" i="2"/>
  <c r="BB533" i="2"/>
  <c r="AL844" i="2"/>
  <c r="AM844" i="2"/>
  <c r="AP844" i="2"/>
  <c r="AO844" i="2"/>
  <c r="BB339" i="2"/>
  <c r="BC339" i="2"/>
  <c r="BF339" i="2"/>
  <c r="BE339" i="2"/>
  <c r="BC932" i="2"/>
  <c r="BF932" i="2"/>
  <c r="BE932" i="2"/>
  <c r="BB932" i="2"/>
  <c r="AP804" i="2"/>
  <c r="AL804" i="2"/>
  <c r="AO804" i="2"/>
  <c r="AM804" i="2"/>
  <c r="BE792" i="2"/>
  <c r="BF792" i="2"/>
  <c r="BB792" i="2"/>
  <c r="BC792" i="2"/>
  <c r="AU268" i="2"/>
  <c r="AT268" i="2"/>
  <c r="AW268" i="2"/>
  <c r="AR259" i="2"/>
  <c r="AX268" i="2"/>
  <c r="AL242" i="2"/>
  <c r="AM242" i="2"/>
  <c r="AO242" i="2"/>
  <c r="AP55" i="2"/>
  <c r="AL55" i="2"/>
  <c r="AM55" i="2"/>
  <c r="AO55" i="2"/>
  <c r="AN1110" i="2"/>
  <c r="AT604" i="2"/>
  <c r="AU604" i="2"/>
  <c r="AW604" i="2"/>
  <c r="AX604" i="2"/>
  <c r="AS192" i="2"/>
  <c r="AX572" i="2"/>
  <c r="AW572" i="2"/>
  <c r="AU572" i="2"/>
  <c r="AT572" i="2"/>
  <c r="BF990" i="2"/>
  <c r="BB990" i="2"/>
  <c r="BE990" i="2"/>
  <c r="BC990" i="2"/>
  <c r="AW115" i="2"/>
  <c r="AR1081" i="2"/>
  <c r="AU115" i="2"/>
  <c r="AX115" i="2"/>
  <c r="AT115" i="2"/>
  <c r="BF909" i="2"/>
  <c r="BE909" i="2"/>
  <c r="BB909" i="2"/>
  <c r="BC909" i="2"/>
  <c r="BF363" i="2"/>
  <c r="BB363" i="2"/>
  <c r="BE363" i="2"/>
  <c r="BC363" i="2"/>
  <c r="AM544" i="2"/>
  <c r="AP544" i="2"/>
  <c r="AL544" i="2"/>
  <c r="AO544" i="2"/>
  <c r="AS1102" i="2"/>
  <c r="AT437" i="2"/>
  <c r="AX437" i="2"/>
  <c r="AW437" i="2"/>
  <c r="AU437" i="2"/>
  <c r="AT457" i="2"/>
  <c r="AW457" i="2"/>
  <c r="AX457" i="2"/>
  <c r="AU457" i="2"/>
  <c r="AR257" i="2"/>
  <c r="AT257" i="2" s="1"/>
  <c r="AW266" i="2"/>
  <c r="AT266" i="2"/>
  <c r="AU266" i="2"/>
  <c r="AX266" i="2"/>
  <c r="AP845" i="2"/>
  <c r="AL845" i="2"/>
  <c r="AO845" i="2"/>
  <c r="AM845" i="2"/>
  <c r="BC845" i="2"/>
  <c r="BF845" i="2"/>
  <c r="BE845" i="2"/>
  <c r="BB845" i="2"/>
  <c r="AT880" i="2"/>
  <c r="AU880" i="2"/>
  <c r="AX880" i="2"/>
  <c r="AW880" i="2"/>
  <c r="BB133" i="2"/>
  <c r="BE133" i="2"/>
  <c r="BF133" i="2"/>
  <c r="BC133" i="2"/>
  <c r="BB411" i="2"/>
  <c r="BC411" i="2"/>
  <c r="BF411" i="2"/>
  <c r="BE411" i="2"/>
  <c r="AV292" i="2"/>
  <c r="AM848" i="2"/>
  <c r="AO848" i="2"/>
  <c r="AL848" i="2"/>
  <c r="AP848" i="2"/>
  <c r="AL638" i="2"/>
  <c r="AP638" i="2"/>
  <c r="AM638" i="2"/>
  <c r="AO638" i="2"/>
  <c r="AX64" i="2"/>
  <c r="AT64" i="2"/>
  <c r="AW64" i="2"/>
  <c r="AU64" i="2"/>
  <c r="BC816" i="2"/>
  <c r="BB816" i="2"/>
  <c r="BE816" i="2"/>
  <c r="BF816" i="2"/>
  <c r="AT584" i="2"/>
  <c r="AW584" i="2"/>
  <c r="AU584" i="2"/>
  <c r="AX584" i="2"/>
  <c r="AL237" i="2"/>
  <c r="AM237" i="2"/>
  <c r="AP237" i="2"/>
  <c r="AO237" i="2"/>
  <c r="AX534" i="2"/>
  <c r="AT534" i="2"/>
  <c r="AW534" i="2"/>
  <c r="AU534" i="2"/>
  <c r="AT188" i="2"/>
  <c r="AW188" i="2"/>
  <c r="AU188" i="2"/>
  <c r="AX188" i="2"/>
  <c r="AW740" i="2"/>
  <c r="AX740" i="2"/>
  <c r="AU740" i="2"/>
  <c r="AT740" i="2"/>
  <c r="AL924" i="2"/>
  <c r="AO924" i="2"/>
  <c r="AP924" i="2"/>
  <c r="AM924" i="2"/>
  <c r="AS325" i="2"/>
  <c r="AP298" i="2"/>
  <c r="AO298" i="2"/>
  <c r="AM298" i="2"/>
  <c r="AL298" i="2"/>
  <c r="AP737" i="2"/>
  <c r="AL737" i="2"/>
  <c r="AM737" i="2"/>
  <c r="AO737" i="2"/>
  <c r="AU588" i="2"/>
  <c r="AX588" i="2"/>
  <c r="AW588" i="2"/>
  <c r="AT588" i="2"/>
  <c r="BE860" i="2"/>
  <c r="BB860" i="2"/>
  <c r="BC860" i="2"/>
  <c r="BF860" i="2"/>
  <c r="AL727" i="2"/>
  <c r="AP727" i="2"/>
  <c r="AO727" i="2"/>
  <c r="AM727" i="2"/>
  <c r="BE1017" i="2"/>
  <c r="BC1017" i="2"/>
  <c r="BF1017" i="2"/>
  <c r="BB1017" i="2"/>
  <c r="BF12" i="2"/>
  <c r="BE12" i="2"/>
  <c r="BC12" i="2"/>
  <c r="BB12" i="2"/>
  <c r="BD193" i="2"/>
  <c r="AM721" i="2"/>
  <c r="AP721" i="2"/>
  <c r="AO721" i="2"/>
  <c r="AL721" i="2"/>
  <c r="AU941" i="2"/>
  <c r="AW941" i="2"/>
  <c r="AT941" i="2"/>
  <c r="AX941" i="2"/>
  <c r="AX835" i="2"/>
  <c r="AT835" i="2"/>
  <c r="AW835" i="2"/>
  <c r="AU835" i="2"/>
  <c r="AO321" i="2"/>
  <c r="AM321" i="2"/>
  <c r="AL321" i="2"/>
  <c r="AP321" i="2"/>
  <c r="BE907" i="2"/>
  <c r="BC907" i="2"/>
  <c r="BB907" i="2"/>
  <c r="BF907" i="2"/>
  <c r="AO648" i="2"/>
  <c r="AP648" i="2"/>
  <c r="AL648" i="2"/>
  <c r="AM648" i="2"/>
  <c r="BA1102" i="2"/>
  <c r="AN99" i="2"/>
  <c r="AT785" i="2"/>
  <c r="AU785" i="2"/>
  <c r="AW785" i="2"/>
  <c r="AX785" i="2"/>
  <c r="AS1092" i="2"/>
  <c r="BB840" i="2"/>
  <c r="BE840" i="2"/>
  <c r="BC840" i="2"/>
  <c r="BF840" i="2"/>
  <c r="AL272" i="2"/>
  <c r="AO272" i="2"/>
  <c r="AP272" i="2"/>
  <c r="AM272" i="2"/>
  <c r="BC349" i="2"/>
  <c r="BB349" i="2"/>
  <c r="BE349" i="2"/>
  <c r="BF349" i="2"/>
  <c r="BF827" i="2"/>
  <c r="BC827" i="2"/>
  <c r="BB827" i="2"/>
  <c r="BE827" i="2"/>
  <c r="AT236" i="2"/>
  <c r="AU236" i="2"/>
  <c r="AW236" i="2"/>
  <c r="AT967" i="2"/>
  <c r="AW967" i="2"/>
  <c r="AX967" i="2"/>
  <c r="AU967" i="2"/>
  <c r="BF696" i="2"/>
  <c r="BC696" i="2"/>
  <c r="BE696" i="2"/>
  <c r="BB696" i="2"/>
  <c r="BC871" i="2"/>
  <c r="BF871" i="2"/>
  <c r="BB871" i="2"/>
  <c r="BE871" i="2"/>
  <c r="AU926" i="2"/>
  <c r="AW926" i="2"/>
  <c r="AT926" i="2"/>
  <c r="AX926" i="2"/>
  <c r="BB969" i="2"/>
  <c r="BE969" i="2"/>
  <c r="BC969" i="2"/>
  <c r="BF969" i="2"/>
  <c r="AO792" i="2"/>
  <c r="AP792" i="2"/>
  <c r="AL792" i="2"/>
  <c r="AM792" i="2"/>
  <c r="AW145" i="2"/>
  <c r="AX145" i="2"/>
  <c r="AU145" i="2"/>
  <c r="AR141" i="2"/>
  <c r="AT145" i="2"/>
  <c r="AW983" i="2"/>
  <c r="AT983" i="2"/>
  <c r="AX983" i="2"/>
  <c r="AU983" i="2"/>
  <c r="AP495" i="2"/>
  <c r="AL495" i="2"/>
  <c r="AM495" i="2"/>
  <c r="AO495" i="2"/>
  <c r="AX531" i="2"/>
  <c r="AU531" i="2"/>
  <c r="AW531" i="2"/>
  <c r="AT531" i="2"/>
  <c r="AM622" i="2"/>
  <c r="AO622" i="2"/>
  <c r="AL622" i="2"/>
  <c r="AP622" i="2"/>
  <c r="AO948" i="2"/>
  <c r="AL948" i="2"/>
  <c r="AP948" i="2"/>
  <c r="AM948" i="2"/>
  <c r="BF74" i="2"/>
  <c r="BB74" i="2"/>
  <c r="BE74" i="2"/>
  <c r="BC74" i="2"/>
  <c r="AZ1065" i="2"/>
  <c r="AM407" i="2"/>
  <c r="AP407" i="2"/>
  <c r="AL407" i="2"/>
  <c r="AO407" i="2"/>
  <c r="BD197" i="2"/>
  <c r="AO48" i="2"/>
  <c r="AM48" i="2"/>
  <c r="AL48" i="2"/>
  <c r="AP48" i="2"/>
  <c r="AU709" i="2"/>
  <c r="AX709" i="2"/>
  <c r="AT709" i="2"/>
  <c r="AW709" i="2"/>
  <c r="AK257" i="2"/>
  <c r="AL680" i="2"/>
  <c r="AM680" i="2"/>
  <c r="AP680" i="2"/>
  <c r="AO680" i="2"/>
  <c r="AU331" i="2"/>
  <c r="AR327" i="2"/>
  <c r="AX331" i="2"/>
  <c r="AT331" i="2"/>
  <c r="AW331" i="2"/>
  <c r="AP810" i="2"/>
  <c r="AL810" i="2"/>
  <c r="AO810" i="2"/>
  <c r="AM810" i="2"/>
  <c r="AO894" i="2"/>
  <c r="AP894" i="2"/>
  <c r="AM894" i="2"/>
  <c r="AL894" i="2"/>
  <c r="BC966" i="2"/>
  <c r="BF966" i="2"/>
  <c r="BB966" i="2"/>
  <c r="BE966" i="2"/>
  <c r="AM370" i="2"/>
  <c r="AO370" i="2"/>
  <c r="AP370" i="2"/>
  <c r="AL370" i="2"/>
  <c r="BB540" i="2"/>
  <c r="BE540" i="2"/>
  <c r="BC540" i="2"/>
  <c r="BF540" i="2"/>
  <c r="AM1005" i="2"/>
  <c r="AL1005" i="2"/>
  <c r="AP1005" i="2"/>
  <c r="AW180" i="2"/>
  <c r="AT180" i="2"/>
  <c r="AX180" i="2"/>
  <c r="AU180" i="2"/>
  <c r="AM93" i="2"/>
  <c r="AP93" i="2"/>
  <c r="AO93" i="2"/>
  <c r="AL93" i="2"/>
  <c r="AS1083" i="2"/>
  <c r="AS138" i="2"/>
  <c r="BB521" i="2"/>
  <c r="BE521" i="2"/>
  <c r="BC521" i="2"/>
  <c r="BF521" i="2"/>
  <c r="BC987" i="2"/>
  <c r="BF987" i="2"/>
  <c r="BB987" i="2"/>
  <c r="BE987" i="2"/>
  <c r="AM840" i="2"/>
  <c r="AP840" i="2"/>
  <c r="AO840" i="2"/>
  <c r="AL840" i="2"/>
  <c r="AL132" i="2"/>
  <c r="AM132" i="2"/>
  <c r="AP132" i="2"/>
  <c r="AO132" i="2"/>
  <c r="AM552" i="2"/>
  <c r="AP552" i="2"/>
  <c r="AL552" i="2"/>
  <c r="AO552" i="2"/>
  <c r="AU982" i="2"/>
  <c r="AT982" i="2"/>
  <c r="AX982" i="2"/>
  <c r="AW982" i="2"/>
  <c r="AW385" i="2"/>
  <c r="AX385" i="2"/>
  <c r="AT385" i="2"/>
  <c r="AU385" i="2"/>
  <c r="AK99" i="2"/>
  <c r="AX570" i="2"/>
  <c r="AT570" i="2"/>
  <c r="AU570" i="2"/>
  <c r="AW570" i="2"/>
  <c r="AO45" i="2"/>
  <c r="AM45" i="2"/>
  <c r="AL45" i="2"/>
  <c r="AP45" i="2"/>
  <c r="AW984" i="2"/>
  <c r="AU984" i="2"/>
  <c r="AX984" i="2"/>
  <c r="AT984" i="2"/>
  <c r="AW772" i="2"/>
  <c r="AX772" i="2"/>
  <c r="AU772" i="2"/>
  <c r="AT772" i="2"/>
  <c r="AL38" i="2"/>
  <c r="AM38" i="2"/>
  <c r="AP38" i="2"/>
  <c r="AO38" i="2"/>
  <c r="BB587" i="2"/>
  <c r="BE587" i="2"/>
  <c r="BC587" i="2"/>
  <c r="BF587" i="2"/>
  <c r="BE320" i="2"/>
  <c r="BB320" i="2"/>
  <c r="BC320" i="2"/>
  <c r="BF320" i="2"/>
  <c r="BB299" i="2"/>
  <c r="BF299" i="2"/>
  <c r="BE299" i="2"/>
  <c r="BC299" i="2"/>
  <c r="AO990" i="2"/>
  <c r="AL990" i="2"/>
  <c r="AM990" i="2"/>
  <c r="AP990" i="2"/>
  <c r="AL922" i="2"/>
  <c r="AO922" i="2"/>
  <c r="AP922" i="2"/>
  <c r="AM922" i="2"/>
  <c r="AT997" i="2"/>
  <c r="AW997" i="2"/>
  <c r="AX997" i="2"/>
  <c r="AU997" i="2"/>
  <c r="AT932" i="2"/>
  <c r="AX932" i="2"/>
  <c r="AW932" i="2"/>
  <c r="AU932" i="2"/>
  <c r="AX937" i="2"/>
  <c r="AT937" i="2"/>
  <c r="AW937" i="2"/>
  <c r="AU937" i="2"/>
  <c r="AL980" i="2"/>
  <c r="AP980" i="2"/>
  <c r="AO980" i="2"/>
  <c r="AM980" i="2"/>
  <c r="AW504" i="2"/>
  <c r="AU504" i="2"/>
  <c r="AT504" i="2"/>
  <c r="AX504" i="2"/>
  <c r="AW44" i="2"/>
  <c r="AT44" i="2"/>
  <c r="AU44" i="2"/>
  <c r="AX44" i="2"/>
  <c r="BF180" i="2"/>
  <c r="BE180" i="2"/>
  <c r="BB180" i="2"/>
  <c r="BC180" i="2"/>
  <c r="AO819" i="2"/>
  <c r="AM819" i="2"/>
  <c r="AL819" i="2"/>
  <c r="AP819" i="2"/>
  <c r="BE223" i="2"/>
  <c r="BC223" i="2"/>
  <c r="BB223" i="2"/>
  <c r="BF223" i="2"/>
  <c r="AZ224" i="2"/>
  <c r="AO1016" i="2"/>
  <c r="AL1016" i="2"/>
  <c r="AK1071" i="2"/>
  <c r="BE585" i="2"/>
  <c r="BF585" i="2"/>
  <c r="BC585" i="2"/>
  <c r="BB585" i="2"/>
  <c r="AL779" i="2"/>
  <c r="AM779" i="2"/>
  <c r="AO779" i="2"/>
  <c r="AP779" i="2"/>
  <c r="AM391" i="2"/>
  <c r="AO391" i="2"/>
  <c r="AP391" i="2"/>
  <c r="AL391" i="2"/>
  <c r="AM550" i="2"/>
  <c r="AP550" i="2"/>
  <c r="AL550" i="2"/>
  <c r="AO550" i="2"/>
  <c r="BF639" i="2"/>
  <c r="BE639" i="2"/>
  <c r="BC639" i="2"/>
  <c r="BB639" i="2"/>
  <c r="AU488" i="2"/>
  <c r="AT488" i="2"/>
  <c r="AW488" i="2"/>
  <c r="AX488" i="2"/>
  <c r="AM837" i="2"/>
  <c r="AO837" i="2"/>
  <c r="AL837" i="2"/>
  <c r="AP837" i="2"/>
  <c r="BC658" i="2"/>
  <c r="BE658" i="2"/>
  <c r="BF658" i="2"/>
  <c r="BB658" i="2"/>
  <c r="BC501" i="2"/>
  <c r="BF501" i="2"/>
  <c r="BE501" i="2"/>
  <c r="BB501" i="2"/>
  <c r="AO656" i="2"/>
  <c r="AP656" i="2"/>
  <c r="AL656" i="2"/>
  <c r="AM656" i="2"/>
  <c r="AT803" i="2"/>
  <c r="AW803" i="2"/>
  <c r="AX803" i="2"/>
  <c r="AU803" i="2"/>
  <c r="AX602" i="2"/>
  <c r="AU602" i="2"/>
  <c r="AW602" i="2"/>
  <c r="AT602" i="2"/>
  <c r="AP318" i="2"/>
  <c r="AM318" i="2"/>
  <c r="AO318" i="2"/>
  <c r="AL318" i="2"/>
  <c r="BD266" i="2"/>
  <c r="BD257" i="2" s="1"/>
  <c r="BE257" i="2" s="1"/>
  <c r="BD258" i="2"/>
  <c r="BF545" i="2"/>
  <c r="BC545" i="2"/>
  <c r="BE545" i="2"/>
  <c r="BB545" i="2"/>
  <c r="AK190" i="2"/>
  <c r="AT784" i="2"/>
  <c r="AU784" i="2"/>
  <c r="AW784" i="2"/>
  <c r="AX784" i="2"/>
  <c r="AM75" i="2"/>
  <c r="AP75" i="2"/>
  <c r="AL75" i="2"/>
  <c r="AO75" i="2"/>
  <c r="AN328" i="2"/>
  <c r="AM931" i="2"/>
  <c r="AL931" i="2"/>
  <c r="AO931" i="2"/>
  <c r="AP931" i="2"/>
  <c r="AU658" i="2"/>
  <c r="AW658" i="2"/>
  <c r="AT658" i="2"/>
  <c r="AX658" i="2"/>
  <c r="AM892" i="2"/>
  <c r="AP892" i="2"/>
  <c r="AO892" i="2"/>
  <c r="AL892" i="2"/>
  <c r="AX871" i="2"/>
  <c r="AT871" i="2"/>
  <c r="AW871" i="2"/>
  <c r="AU871" i="2"/>
  <c r="BC608" i="2"/>
  <c r="BE608" i="2"/>
  <c r="BB608" i="2"/>
  <c r="BF608" i="2"/>
  <c r="AM766" i="2"/>
  <c r="AL766" i="2"/>
  <c r="AP766" i="2"/>
  <c r="AO766" i="2"/>
  <c r="AX877" i="2"/>
  <c r="AU877" i="2"/>
  <c r="AT877" i="2"/>
  <c r="AW877" i="2"/>
  <c r="BE111" i="2"/>
  <c r="BC111" i="2"/>
  <c r="BB111" i="2"/>
  <c r="BF111" i="2"/>
  <c r="AZ112" i="2"/>
  <c r="AS142" i="2"/>
  <c r="AM560" i="2"/>
  <c r="AP560" i="2"/>
  <c r="AO560" i="2"/>
  <c r="AL560" i="2"/>
  <c r="AU699" i="2"/>
  <c r="AT699" i="2"/>
  <c r="AX699" i="2"/>
  <c r="AW699" i="2"/>
  <c r="AM246" i="2"/>
  <c r="AL246" i="2"/>
  <c r="AP246" i="2"/>
  <c r="AP951" i="2"/>
  <c r="AL951" i="2"/>
  <c r="AO951" i="2"/>
  <c r="AM951" i="2"/>
  <c r="AP522" i="2"/>
  <c r="AO522" i="2"/>
  <c r="AM522" i="2"/>
  <c r="AL522" i="2"/>
  <c r="BB322" i="2"/>
  <c r="BE322" i="2"/>
  <c r="BF322" i="2"/>
  <c r="BC322" i="2"/>
  <c r="AT653" i="2"/>
  <c r="AX653" i="2"/>
  <c r="AW653" i="2"/>
  <c r="AU653" i="2"/>
  <c r="AU484" i="2"/>
  <c r="AW484" i="2"/>
  <c r="AT484" i="2"/>
  <c r="AX484" i="2"/>
  <c r="AU521" i="2"/>
  <c r="AT521" i="2"/>
  <c r="AW521" i="2"/>
  <c r="AX521" i="2"/>
  <c r="AW850" i="2"/>
  <c r="AT850" i="2"/>
  <c r="AU850" i="2"/>
  <c r="AX850" i="2"/>
  <c r="BC159" i="2"/>
  <c r="BF159" i="2"/>
  <c r="BE159" i="2"/>
  <c r="BB159" i="2"/>
  <c r="AV15" i="2"/>
  <c r="BB444" i="2"/>
  <c r="BC444" i="2"/>
  <c r="BE444" i="2"/>
  <c r="BF444" i="2"/>
  <c r="BA327" i="2"/>
  <c r="AO520" i="2"/>
  <c r="AL520" i="2"/>
  <c r="AP520" i="2"/>
  <c r="AM520" i="2"/>
  <c r="AU940" i="2"/>
  <c r="AW940" i="2"/>
  <c r="AX940" i="2"/>
  <c r="AT940" i="2"/>
  <c r="BC824" i="2"/>
  <c r="BF824" i="2"/>
  <c r="BE824" i="2"/>
  <c r="BB824" i="2"/>
  <c r="AU121" i="2"/>
  <c r="AX121" i="2"/>
  <c r="AT121" i="2"/>
  <c r="AW121" i="2"/>
  <c r="BD256" i="2"/>
  <c r="BE308" i="2"/>
  <c r="BC308" i="2"/>
  <c r="BB308" i="2"/>
  <c r="BF308" i="2"/>
  <c r="AO723" i="2"/>
  <c r="AP723" i="2"/>
  <c r="AL723" i="2"/>
  <c r="AM723" i="2"/>
  <c r="AP217" i="2"/>
  <c r="AO217" i="2"/>
  <c r="AJ203" i="2"/>
  <c r="AM217" i="2"/>
  <c r="AL217" i="2"/>
  <c r="BB101" i="2"/>
  <c r="AZ98" i="2"/>
  <c r="BC101" i="2"/>
  <c r="BF101" i="2"/>
  <c r="BE101" i="2"/>
  <c r="AT701" i="2"/>
  <c r="AX701" i="2"/>
  <c r="AW701" i="2"/>
  <c r="AU701" i="2"/>
  <c r="AU246" i="2"/>
  <c r="AT246" i="2"/>
  <c r="AW246" i="2"/>
  <c r="BB760" i="2"/>
  <c r="BC760" i="2"/>
  <c r="BF760" i="2"/>
  <c r="BE760" i="2"/>
  <c r="AV328" i="2"/>
  <c r="BE949" i="2"/>
  <c r="BB949" i="2"/>
  <c r="BF949" i="2"/>
  <c r="BC949" i="2"/>
  <c r="AW486" i="2"/>
  <c r="AX486" i="2"/>
  <c r="AU486" i="2"/>
  <c r="AT486" i="2"/>
  <c r="AM386" i="2"/>
  <c r="AL386" i="2"/>
  <c r="AO386" i="2"/>
  <c r="AP386" i="2"/>
  <c r="BA1082" i="2"/>
  <c r="BC581" i="2"/>
  <c r="BE581" i="2"/>
  <c r="BF581" i="2"/>
  <c r="BB581" i="2"/>
  <c r="AW366" i="2"/>
  <c r="AX366" i="2"/>
  <c r="AT366" i="2"/>
  <c r="AU366" i="2"/>
  <c r="BB654" i="2"/>
  <c r="BC654" i="2"/>
  <c r="BF654" i="2"/>
  <c r="BE654" i="2"/>
  <c r="BB835" i="2"/>
  <c r="BC835" i="2"/>
  <c r="BE835" i="2"/>
  <c r="BF835" i="2"/>
  <c r="AW241" i="2"/>
  <c r="AX241" i="2"/>
  <c r="AT241" i="2"/>
  <c r="AU241" i="2"/>
  <c r="BF554" i="2"/>
  <c r="BC554" i="2"/>
  <c r="BB554" i="2"/>
  <c r="BE554" i="2"/>
  <c r="AT955" i="2"/>
  <c r="AX955" i="2"/>
  <c r="AU955" i="2"/>
  <c r="AW955" i="2"/>
  <c r="AM143" i="2"/>
  <c r="AJ139" i="2"/>
  <c r="AO143" i="2"/>
  <c r="AL143" i="2"/>
  <c r="AP143" i="2"/>
  <c r="AO78" i="2"/>
  <c r="AP78" i="2"/>
  <c r="AL78" i="2"/>
  <c r="AM78" i="2"/>
  <c r="AJ1066" i="2"/>
  <c r="AX429" i="2"/>
  <c r="AU429" i="2"/>
  <c r="AT429" i="2"/>
  <c r="AW429" i="2"/>
  <c r="AP842" i="2"/>
  <c r="AO842" i="2"/>
  <c r="AL842" i="2"/>
  <c r="AM842" i="2"/>
  <c r="BF646" i="2"/>
  <c r="BC646" i="2"/>
  <c r="BB646" i="2"/>
  <c r="BE646" i="2"/>
  <c r="BF240" i="2"/>
  <c r="BC240" i="2"/>
  <c r="BB240" i="2"/>
  <c r="BE240" i="2"/>
  <c r="BF333" i="2"/>
  <c r="BE333" i="2"/>
  <c r="BB333" i="2"/>
  <c r="BC333" i="2"/>
  <c r="AO546" i="2"/>
  <c r="AP546" i="2"/>
  <c r="AL546" i="2"/>
  <c r="AM546" i="2"/>
  <c r="BB599" i="2"/>
  <c r="BE599" i="2"/>
  <c r="BC599" i="2"/>
  <c r="BF599" i="2"/>
  <c r="AO686" i="2"/>
  <c r="AP686" i="2"/>
  <c r="AM686" i="2"/>
  <c r="AL686" i="2"/>
  <c r="AP782" i="2"/>
  <c r="AO782" i="2"/>
  <c r="AL782" i="2"/>
  <c r="AM782" i="2"/>
  <c r="BB650" i="2"/>
  <c r="BF650" i="2"/>
  <c r="BE650" i="2"/>
  <c r="BC650" i="2"/>
  <c r="AL305" i="2"/>
  <c r="AO305" i="2"/>
  <c r="AO935" i="2"/>
  <c r="AM935" i="2"/>
  <c r="AL935" i="2"/>
  <c r="AP935" i="2"/>
  <c r="AP504" i="2"/>
  <c r="AL504" i="2"/>
  <c r="AO504" i="2"/>
  <c r="AM504" i="2"/>
  <c r="AU511" i="2"/>
  <c r="AT511" i="2"/>
  <c r="AW511" i="2"/>
  <c r="AX511" i="2"/>
  <c r="BC624" i="2"/>
  <c r="BB624" i="2"/>
  <c r="BE624" i="2"/>
  <c r="BF624" i="2"/>
  <c r="BC963" i="2"/>
  <c r="BB963" i="2"/>
  <c r="BF963" i="2"/>
  <c r="BE963" i="2"/>
  <c r="AT780" i="2"/>
  <c r="AW780" i="2"/>
  <c r="AU780" i="2"/>
  <c r="AX780" i="2"/>
  <c r="AP726" i="2"/>
  <c r="AJ1108" i="2"/>
  <c r="AJ1101" i="2" s="1"/>
  <c r="AO726" i="2"/>
  <c r="AM726" i="2"/>
  <c r="AL726" i="2"/>
  <c r="BF810" i="2"/>
  <c r="BB810" i="2"/>
  <c r="BC810" i="2"/>
  <c r="BE810" i="2"/>
  <c r="AO806" i="2"/>
  <c r="AL806" i="2"/>
  <c r="AM806" i="2"/>
  <c r="AP806" i="2"/>
  <c r="AT103" i="2"/>
  <c r="AX103" i="2"/>
  <c r="AW103" i="2"/>
  <c r="AU103" i="2"/>
  <c r="BE712" i="2"/>
  <c r="BB712" i="2"/>
  <c r="BF712" i="2"/>
  <c r="BC712" i="2"/>
  <c r="BE341" i="2"/>
  <c r="BF341" i="2"/>
  <c r="BB341" i="2"/>
  <c r="BC341" i="2"/>
  <c r="AL349" i="2"/>
  <c r="AP349" i="2"/>
  <c r="AM349" i="2"/>
  <c r="AO349" i="2"/>
  <c r="BC367" i="2"/>
  <c r="BF367" i="2"/>
  <c r="BB367" i="2"/>
  <c r="BE367" i="2"/>
  <c r="AX923" i="2"/>
  <c r="AU923" i="2"/>
  <c r="AT923" i="2"/>
  <c r="AW923" i="2"/>
  <c r="AU684" i="2"/>
  <c r="AX684" i="2"/>
  <c r="AW684" i="2"/>
  <c r="AT684" i="2"/>
  <c r="AW749" i="2"/>
  <c r="AU749" i="2"/>
  <c r="AT749" i="2"/>
  <c r="AX749" i="2"/>
  <c r="AL751" i="2"/>
  <c r="AP751" i="2"/>
  <c r="AM751" i="2"/>
  <c r="AO751" i="2"/>
  <c r="AS15" i="2"/>
  <c r="AX702" i="2"/>
  <c r="AW702" i="2"/>
  <c r="AT702" i="2"/>
  <c r="AU702" i="2"/>
  <c r="AT587" i="2"/>
  <c r="AU587" i="2"/>
  <c r="AW587" i="2"/>
  <c r="AX587" i="2"/>
  <c r="AN1065" i="2"/>
  <c r="AN1103" i="2"/>
  <c r="BB262" i="2"/>
  <c r="AZ253" i="2"/>
  <c r="BB253" i="2" s="1"/>
  <c r="BC262" i="2"/>
  <c r="BF262" i="2"/>
  <c r="BE262" i="2"/>
  <c r="BE666" i="2"/>
  <c r="BF666" i="2"/>
  <c r="BB666" i="2"/>
  <c r="BC666" i="2"/>
  <c r="AX549" i="2"/>
  <c r="AW549" i="2"/>
  <c r="AU549" i="2"/>
  <c r="AT549" i="2"/>
  <c r="AX135" i="2"/>
  <c r="AU135" i="2"/>
  <c r="AT135" i="2"/>
  <c r="AW135" i="2"/>
  <c r="AP672" i="2"/>
  <c r="AM672" i="2"/>
  <c r="AL672" i="2"/>
  <c r="AO672" i="2"/>
  <c r="AP992" i="2"/>
  <c r="AO992" i="2"/>
  <c r="AM992" i="2"/>
  <c r="AL992" i="2"/>
  <c r="AU878" i="2"/>
  <c r="AW878" i="2"/>
  <c r="AX878" i="2"/>
  <c r="AT878" i="2"/>
  <c r="BB964" i="2"/>
  <c r="BE964" i="2"/>
  <c r="BC964" i="2"/>
  <c r="BF964" i="2"/>
  <c r="AM982" i="2"/>
  <c r="AO982" i="2"/>
  <c r="AP982" i="2"/>
  <c r="AL982" i="2"/>
  <c r="AM781" i="2"/>
  <c r="AL781" i="2"/>
  <c r="AP781" i="2"/>
  <c r="AO781" i="2"/>
  <c r="BA260" i="2"/>
  <c r="AX551" i="2"/>
  <c r="AW551" i="2"/>
  <c r="AU551" i="2"/>
  <c r="AT551" i="2"/>
  <c r="AX189" i="2"/>
  <c r="AT189" i="2"/>
  <c r="AR190" i="2"/>
  <c r="AW189" i="2"/>
  <c r="AU189" i="2"/>
  <c r="AX919" i="2"/>
  <c r="AT919" i="2"/>
  <c r="AW919" i="2"/>
  <c r="AU919" i="2"/>
  <c r="AX386" i="2"/>
  <c r="AU386" i="2"/>
  <c r="AT386" i="2"/>
  <c r="AW386" i="2"/>
  <c r="AU402" i="2"/>
  <c r="AT402" i="2"/>
  <c r="AW402" i="2"/>
  <c r="AX402" i="2"/>
  <c r="AW986" i="2"/>
  <c r="AU986" i="2"/>
  <c r="AX986" i="2"/>
  <c r="AT986" i="2"/>
  <c r="AT853" i="2"/>
  <c r="AX853" i="2"/>
  <c r="AW853" i="2"/>
  <c r="AU853" i="2"/>
  <c r="AX921" i="2"/>
  <c r="AT921" i="2"/>
  <c r="AW921" i="2"/>
  <c r="AU921" i="2"/>
  <c r="BD194" i="2"/>
  <c r="BF571" i="2"/>
  <c r="BE571" i="2"/>
  <c r="BB571" i="2"/>
  <c r="BC571" i="2"/>
  <c r="BD1089" i="2"/>
  <c r="AT646" i="2"/>
  <c r="AU646" i="2"/>
  <c r="AW646" i="2"/>
  <c r="AX646" i="2"/>
  <c r="BC929" i="2"/>
  <c r="BF929" i="2"/>
  <c r="BB929" i="2"/>
  <c r="BE929" i="2"/>
  <c r="AL692" i="2"/>
  <c r="AP692" i="2"/>
  <c r="AO692" i="2"/>
  <c r="AM692" i="2"/>
  <c r="AM634" i="2"/>
  <c r="AP634" i="2"/>
  <c r="AL634" i="2"/>
  <c r="AO634" i="2"/>
  <c r="AX226" i="2"/>
  <c r="AU226" i="2"/>
  <c r="AW226" i="2"/>
  <c r="AT226" i="2"/>
  <c r="BB806" i="2"/>
  <c r="BE806" i="2"/>
  <c r="BF806" i="2"/>
  <c r="BC806" i="2"/>
  <c r="AX949" i="2"/>
  <c r="AU949" i="2"/>
  <c r="AT949" i="2"/>
  <c r="AW949" i="2"/>
  <c r="AL807" i="2"/>
  <c r="AM807" i="2"/>
  <c r="AO807" i="2"/>
  <c r="AP807" i="2"/>
  <c r="AL899" i="2"/>
  <c r="AO899" i="2"/>
  <c r="AP899" i="2"/>
  <c r="AM899" i="2"/>
  <c r="AP357" i="2"/>
  <c r="AO357" i="2"/>
  <c r="AM357" i="2"/>
  <c r="AL357" i="2"/>
  <c r="AM460" i="2"/>
  <c r="AO460" i="2"/>
  <c r="AL460" i="2"/>
  <c r="AP460" i="2"/>
  <c r="AT882" i="2"/>
  <c r="AU882" i="2"/>
  <c r="AX882" i="2"/>
  <c r="AW882" i="2"/>
  <c r="AU952" i="2"/>
  <c r="AX952" i="2"/>
  <c r="AW952" i="2"/>
  <c r="AT952" i="2"/>
  <c r="BE822" i="2"/>
  <c r="BF822" i="2"/>
  <c r="BB822" i="2"/>
  <c r="BC822" i="2"/>
  <c r="AW931" i="2"/>
  <c r="AU931" i="2"/>
  <c r="AX931" i="2"/>
  <c r="AT931" i="2"/>
  <c r="AM611" i="2"/>
  <c r="AP611" i="2"/>
  <c r="AO611" i="2"/>
  <c r="AL611" i="2"/>
  <c r="AP836" i="2"/>
  <c r="AL836" i="2"/>
  <c r="AM836" i="2"/>
  <c r="AO836" i="2"/>
  <c r="BE1016" i="2"/>
  <c r="BB1016" i="2"/>
  <c r="AM864" i="2"/>
  <c r="AL864" i="2"/>
  <c r="AP864" i="2"/>
  <c r="AO864" i="2"/>
  <c r="AX969" i="2"/>
  <c r="AT969" i="2"/>
  <c r="AW969" i="2"/>
  <c r="AU969" i="2"/>
  <c r="AM383" i="2"/>
  <c r="AP383" i="2"/>
  <c r="AL383" i="2"/>
  <c r="AO383" i="2"/>
  <c r="BC958" i="2"/>
  <c r="BF958" i="2"/>
  <c r="BB958" i="2"/>
  <c r="BE958" i="2"/>
  <c r="BC801" i="2"/>
  <c r="BE801" i="2"/>
  <c r="BF801" i="2"/>
  <c r="BB801" i="2"/>
  <c r="BC449" i="2"/>
  <c r="BB449" i="2"/>
  <c r="BE449" i="2"/>
  <c r="BF449" i="2"/>
  <c r="AM62" i="2"/>
  <c r="AP62" i="2"/>
  <c r="AL62" i="2"/>
  <c r="AO62" i="2"/>
  <c r="AO862" i="2"/>
  <c r="AP862" i="2"/>
  <c r="AM862" i="2"/>
  <c r="AL862" i="2"/>
  <c r="BB374" i="2"/>
  <c r="BC374" i="2"/>
  <c r="BE374" i="2"/>
  <c r="BF374" i="2"/>
  <c r="AP616" i="2"/>
  <c r="AL616" i="2"/>
  <c r="AO616" i="2"/>
  <c r="AM616" i="2"/>
  <c r="AL801" i="2"/>
  <c r="AM801" i="2"/>
  <c r="AO801" i="2"/>
  <c r="AP801" i="2"/>
  <c r="AP811" i="2"/>
  <c r="AL811" i="2"/>
  <c r="AM811" i="2"/>
  <c r="AO811" i="2"/>
  <c r="BF558" i="2"/>
  <c r="BC558" i="2"/>
  <c r="BE558" i="2"/>
  <c r="BB558" i="2"/>
  <c r="BB115" i="2"/>
  <c r="BC115" i="2"/>
  <c r="AZ1081" i="2"/>
  <c r="BE115" i="2"/>
  <c r="BF115" i="2"/>
  <c r="BF377" i="2"/>
  <c r="BB377" i="2"/>
  <c r="BC377" i="2"/>
  <c r="BE377" i="2"/>
  <c r="AU590" i="2"/>
  <c r="AX590" i="2"/>
  <c r="AT590" i="2"/>
  <c r="AW590" i="2"/>
  <c r="BF841" i="2"/>
  <c r="BE841" i="2"/>
  <c r="BB841" i="2"/>
  <c r="BC841" i="2"/>
  <c r="AP760" i="2"/>
  <c r="AO760" i="2"/>
  <c r="AM760" i="2"/>
  <c r="AL760" i="2"/>
  <c r="AP814" i="2"/>
  <c r="AL814" i="2"/>
  <c r="AO814" i="2"/>
  <c r="AM814" i="2"/>
  <c r="AX769" i="2"/>
  <c r="AU769" i="2"/>
  <c r="AW769" i="2"/>
  <c r="AT769" i="2"/>
  <c r="BF338" i="2"/>
  <c r="BB338" i="2"/>
  <c r="BC338" i="2"/>
  <c r="BE338" i="2"/>
  <c r="AW301" i="2"/>
  <c r="AU301" i="2"/>
  <c r="AT301" i="2"/>
  <c r="AX301" i="2"/>
  <c r="AX597" i="2"/>
  <c r="AU597" i="2"/>
  <c r="AW597" i="2"/>
  <c r="AT597" i="2"/>
  <c r="AV293" i="2"/>
  <c r="AN33" i="2"/>
  <c r="AJ1110" i="2"/>
  <c r="AM20" i="2"/>
  <c r="AP20" i="2"/>
  <c r="AO20" i="2"/>
  <c r="AL20" i="2"/>
  <c r="BF921" i="2"/>
  <c r="BB921" i="2"/>
  <c r="BE921" i="2"/>
  <c r="BC921" i="2"/>
  <c r="AV1066" i="2"/>
  <c r="BB982" i="2"/>
  <c r="BF982" i="2"/>
  <c r="BE982" i="2"/>
  <c r="BC982" i="2"/>
  <c r="AP775" i="2"/>
  <c r="AO775" i="2"/>
  <c r="AL775" i="2"/>
  <c r="AM775" i="2"/>
  <c r="AN236" i="2"/>
  <c r="AO236" i="2" s="1"/>
  <c r="BB479" i="2"/>
  <c r="BC479" i="2"/>
  <c r="BE479" i="2"/>
  <c r="BF479" i="2"/>
  <c r="AL881" i="2"/>
  <c r="AP881" i="2"/>
  <c r="AM881" i="2"/>
  <c r="AO881" i="2"/>
  <c r="AU829" i="2"/>
  <c r="AW829" i="2"/>
  <c r="AT829" i="2"/>
  <c r="AX829" i="2"/>
  <c r="AT893" i="2"/>
  <c r="AW893" i="2"/>
  <c r="AX893" i="2"/>
  <c r="AU893" i="2"/>
  <c r="BA1076" i="2"/>
  <c r="AS1076" i="2"/>
  <c r="AT275" i="2"/>
  <c r="AU275" i="2"/>
  <c r="AW275" i="2"/>
  <c r="AX275" i="2"/>
  <c r="BB477" i="2"/>
  <c r="BE477" i="2"/>
  <c r="BC477" i="2"/>
  <c r="BF477" i="2"/>
  <c r="BC912" i="2"/>
  <c r="BE912" i="2"/>
  <c r="BF912" i="2"/>
  <c r="BB912" i="2"/>
  <c r="BE483" i="2"/>
  <c r="BB483" i="2"/>
  <c r="BC483" i="2"/>
  <c r="BF483" i="2"/>
  <c r="AT635" i="2"/>
  <c r="AW635" i="2"/>
  <c r="AU635" i="2"/>
  <c r="AX635" i="2"/>
  <c r="AM996" i="2"/>
  <c r="AP996" i="2"/>
  <c r="AL996" i="2"/>
  <c r="AO996" i="2"/>
  <c r="BC681" i="2"/>
  <c r="BE681" i="2"/>
  <c r="BB681" i="2"/>
  <c r="BF681" i="2"/>
  <c r="AX678" i="2"/>
  <c r="AW678" i="2"/>
  <c r="AT678" i="2"/>
  <c r="AU678" i="2"/>
  <c r="AO968" i="2"/>
  <c r="AM968" i="2"/>
  <c r="AP968" i="2"/>
  <c r="AL968" i="2"/>
  <c r="AM900" i="2"/>
  <c r="AP900" i="2"/>
  <c r="AO900" i="2"/>
  <c r="AL900" i="2"/>
  <c r="AL67" i="2"/>
  <c r="AO67" i="2"/>
  <c r="AP67" i="2"/>
  <c r="AM67" i="2"/>
  <c r="AL501" i="2"/>
  <c r="AO501" i="2"/>
  <c r="AM501" i="2"/>
  <c r="AP501" i="2"/>
  <c r="AW631" i="2"/>
  <c r="AU631" i="2"/>
  <c r="AX631" i="2"/>
  <c r="AT631" i="2"/>
  <c r="AL883" i="2"/>
  <c r="AP883" i="2"/>
  <c r="AO883" i="2"/>
  <c r="AM883" i="2"/>
  <c r="AN1070" i="2" l="1"/>
  <c r="AS1099" i="2"/>
  <c r="AS1100" i="2" s="1"/>
  <c r="BD1099" i="2"/>
  <c r="BD1100" i="2" s="1"/>
  <c r="AP262" i="2"/>
  <c r="AN1099" i="2"/>
  <c r="AN1100" i="2" s="1"/>
  <c r="AP1101" i="2"/>
  <c r="AJ1099" i="2"/>
  <c r="AO1101" i="2"/>
  <c r="AU1101" i="2"/>
  <c r="AX1101" i="2"/>
  <c r="AR1099" i="2"/>
  <c r="AT1101" i="2"/>
  <c r="AW1101" i="2"/>
  <c r="AL293" i="2"/>
  <c r="AO293" i="2"/>
  <c r="AL96" i="2"/>
  <c r="AO96" i="2"/>
  <c r="AL351" i="2"/>
  <c r="AO351" i="2"/>
  <c r="AO200" i="2"/>
  <c r="AL200" i="2"/>
  <c r="BB199" i="2"/>
  <c r="BE199" i="2"/>
  <c r="AT108" i="2"/>
  <c r="AW108" i="2"/>
  <c r="AO328" i="2"/>
  <c r="AL328" i="2"/>
  <c r="AW200" i="2"/>
  <c r="AT200" i="2"/>
  <c r="BB141" i="2"/>
  <c r="BE141" i="2"/>
  <c r="AO140" i="2"/>
  <c r="AL140" i="2"/>
  <c r="AT140" i="2"/>
  <c r="AW140" i="2"/>
  <c r="AT22" i="2"/>
  <c r="AW22" i="2"/>
  <c r="AV1106" i="2"/>
  <c r="AV1107" i="2" s="1"/>
  <c r="AL1093" i="2"/>
  <c r="AM1093" i="2"/>
  <c r="AP1093" i="2"/>
  <c r="AO1093" i="2"/>
  <c r="AL310" i="2"/>
  <c r="AO310" i="2"/>
  <c r="AT193" i="2"/>
  <c r="AW193" i="2"/>
  <c r="BD1068" i="2"/>
  <c r="AL258" i="2"/>
  <c r="AO258" i="2"/>
  <c r="AL99" i="2"/>
  <c r="AO99" i="2"/>
  <c r="AW98" i="2"/>
  <c r="AT98" i="2"/>
  <c r="BB196" i="2"/>
  <c r="BE196" i="2"/>
  <c r="BB1089" i="2"/>
  <c r="BE1089" i="2"/>
  <c r="BC1089" i="2"/>
  <c r="BF1089" i="2"/>
  <c r="AT26" i="2"/>
  <c r="AW26" i="2"/>
  <c r="AO193" i="2"/>
  <c r="AL193" i="2"/>
  <c r="BE266" i="2"/>
  <c r="AN1086" i="2"/>
  <c r="BC1073" i="2"/>
  <c r="BF1073" i="2"/>
  <c r="BB1073" i="2"/>
  <c r="BE1073" i="2"/>
  <c r="AS1069" i="2"/>
  <c r="AS1070" i="2" s="1"/>
  <c r="BE292" i="2"/>
  <c r="BB292" i="2"/>
  <c r="BE256" i="2"/>
  <c r="BB256" i="2"/>
  <c r="AW142" i="2"/>
  <c r="AT142" i="2"/>
  <c r="BF1110" i="2"/>
  <c r="BC1110" i="2"/>
  <c r="BE1110" i="2"/>
  <c r="BB1110" i="2"/>
  <c r="AT351" i="2"/>
  <c r="AW351" i="2"/>
  <c r="AT195" i="2"/>
  <c r="AW195" i="2"/>
  <c r="AT293" i="2"/>
  <c r="AW293" i="2"/>
  <c r="AM1089" i="2"/>
  <c r="AP1089" i="2"/>
  <c r="AL1089" i="2"/>
  <c r="AO1089" i="2"/>
  <c r="BB97" i="2"/>
  <c r="BE97" i="2"/>
  <c r="BE142" i="2"/>
  <c r="BB142" i="2"/>
  <c r="AL1066" i="2"/>
  <c r="AP1066" i="2"/>
  <c r="AO1066" i="2"/>
  <c r="AM1066" i="2"/>
  <c r="BE224" i="2"/>
  <c r="BB224" i="2"/>
  <c r="AW141" i="2"/>
  <c r="AT141" i="2"/>
  <c r="AO201" i="2"/>
  <c r="AL201" i="2"/>
  <c r="BE310" i="2"/>
  <c r="BB310" i="2"/>
  <c r="AO199" i="2"/>
  <c r="AL199" i="2"/>
  <c r="AW310" i="2"/>
  <c r="AT310" i="2"/>
  <c r="BE200" i="2"/>
  <c r="BB200" i="2"/>
  <c r="AT139" i="2"/>
  <c r="AW139" i="2"/>
  <c r="AL259" i="2"/>
  <c r="AO259" i="2"/>
  <c r="AT228" i="2"/>
  <c r="AW228" i="2"/>
  <c r="BB96" i="2"/>
  <c r="BE96" i="2"/>
  <c r="BE291" i="2"/>
  <c r="BB291" i="2"/>
  <c r="AO152" i="2"/>
  <c r="AL152" i="2"/>
  <c r="BE277" i="2"/>
  <c r="BB277" i="2"/>
  <c r="AT138" i="2"/>
  <c r="AW138" i="2"/>
  <c r="AO108" i="2"/>
  <c r="AL108" i="2"/>
  <c r="AO156" i="2"/>
  <c r="AL156" i="2"/>
  <c r="BB325" i="2"/>
  <c r="BE325" i="2"/>
  <c r="AO1098" i="2"/>
  <c r="AP1098" i="2"/>
  <c r="AM1098" i="2"/>
  <c r="AL1098" i="2"/>
  <c r="AJ1104" i="2"/>
  <c r="AT292" i="2"/>
  <c r="AW292" i="2"/>
  <c r="BB192" i="2"/>
  <c r="BE192" i="2"/>
  <c r="AW204" i="2"/>
  <c r="AT204" i="2"/>
  <c r="AU1093" i="2"/>
  <c r="AT1093" i="2"/>
  <c r="AX1093" i="2"/>
  <c r="AW1093" i="2"/>
  <c r="AT261" i="2"/>
  <c r="AW261" i="2"/>
  <c r="BB139" i="2"/>
  <c r="BE139" i="2"/>
  <c r="BE252" i="2"/>
  <c r="BB252" i="2"/>
  <c r="AL196" i="2"/>
  <c r="AO196" i="2"/>
  <c r="AW254" i="2"/>
  <c r="AT254" i="2"/>
  <c r="AV1084" i="2"/>
  <c r="BE343" i="2"/>
  <c r="BB343" i="2"/>
  <c r="AU1082" i="2"/>
  <c r="AT1082" i="2"/>
  <c r="AW1082" i="2"/>
  <c r="AX1082" i="2"/>
  <c r="AT258" i="2"/>
  <c r="AW258" i="2"/>
  <c r="BB197" i="2"/>
  <c r="BE197" i="2"/>
  <c r="AM1109" i="2"/>
  <c r="AL1109" i="2"/>
  <c r="AO1109" i="2"/>
  <c r="AP1109" i="2"/>
  <c r="AO1067" i="2"/>
  <c r="AP1067" i="2"/>
  <c r="AJ1068" i="2"/>
  <c r="AM1067" i="2"/>
  <c r="AL1067" i="2"/>
  <c r="AO1073" i="2"/>
  <c r="AM1073" i="2"/>
  <c r="AL1073" i="2"/>
  <c r="AP1073" i="2"/>
  <c r="AP1088" i="2"/>
  <c r="AO1088" i="2"/>
  <c r="AM1088" i="2"/>
  <c r="AL1088" i="2"/>
  <c r="BB304" i="2"/>
  <c r="BE304" i="2"/>
  <c r="AT199" i="2"/>
  <c r="AW199" i="2"/>
  <c r="AS1085" i="2"/>
  <c r="AS1086" i="2" s="1"/>
  <c r="BB324" i="2"/>
  <c r="BE324" i="2"/>
  <c r="AW1098" i="2"/>
  <c r="AX1098" i="2"/>
  <c r="AT1098" i="2"/>
  <c r="AU1098" i="2"/>
  <c r="AR1104" i="2"/>
  <c r="AW224" i="2"/>
  <c r="AT224" i="2"/>
  <c r="AV257" i="2"/>
  <c r="AW257" i="2" s="1"/>
  <c r="BD1069" i="2"/>
  <c r="BD1070" i="2" s="1"/>
  <c r="AT252" i="2"/>
  <c r="AW252" i="2"/>
  <c r="AN1084" i="2"/>
  <c r="AN1090" i="2"/>
  <c r="AO195" i="2"/>
  <c r="AL195" i="2"/>
  <c r="AT1110" i="2"/>
  <c r="AX1110" i="2"/>
  <c r="AW1110" i="2"/>
  <c r="AU1110" i="2"/>
  <c r="AW112" i="2"/>
  <c r="AT112" i="2"/>
  <c r="AT291" i="2"/>
  <c r="AW291" i="2"/>
  <c r="AT97" i="2"/>
  <c r="AW97" i="2"/>
  <c r="BA1068" i="2"/>
  <c r="BE1103" i="2"/>
  <c r="BB1103" i="2"/>
  <c r="BF1103" i="2"/>
  <c r="BC1103" i="2"/>
  <c r="AT256" i="2"/>
  <c r="AW256" i="2"/>
  <c r="AL190" i="2"/>
  <c r="AO190" i="2"/>
  <c r="BE253" i="2"/>
  <c r="BA1069" i="2"/>
  <c r="BA1070" i="2" s="1"/>
  <c r="BF266" i="2"/>
  <c r="BB22" i="2"/>
  <c r="BE22" i="2"/>
  <c r="AT1087" i="2"/>
  <c r="AW1087" i="2"/>
  <c r="AR1085" i="2"/>
  <c r="AU1087" i="2"/>
  <c r="AX1087" i="2"/>
  <c r="BE191" i="2"/>
  <c r="BB191" i="2"/>
  <c r="AO1065" i="2"/>
  <c r="AL1065" i="2"/>
  <c r="AP1065" i="2"/>
  <c r="AM1065" i="2"/>
  <c r="AO1076" i="2"/>
  <c r="AM1076" i="2"/>
  <c r="AP1076" i="2"/>
  <c r="AL1076" i="2"/>
  <c r="BB293" i="2"/>
  <c r="BE293" i="2"/>
  <c r="BE254" i="2"/>
  <c r="BB254" i="2"/>
  <c r="AX1065" i="2"/>
  <c r="AU1065" i="2"/>
  <c r="AT1065" i="2"/>
  <c r="AW1065" i="2"/>
  <c r="BC1076" i="2"/>
  <c r="BB1076" i="2"/>
  <c r="BE1076" i="2"/>
  <c r="BF1076" i="2"/>
  <c r="AS1106" i="2"/>
  <c r="AS1107" i="2" s="1"/>
  <c r="AM1077" i="2"/>
  <c r="AP1077" i="2"/>
  <c r="AO1077" i="2"/>
  <c r="AL1077" i="2"/>
  <c r="AM1072" i="2"/>
  <c r="AP1072" i="2"/>
  <c r="AO1072" i="2"/>
  <c r="AL1072" i="2"/>
  <c r="BB1071" i="2"/>
  <c r="AZ1069" i="2"/>
  <c r="BE1071" i="2"/>
  <c r="BC1071" i="2"/>
  <c r="BF1071" i="2"/>
  <c r="AW1076" i="2"/>
  <c r="AT1076" i="2"/>
  <c r="AU1076" i="2"/>
  <c r="AX1076" i="2"/>
  <c r="BB261" i="2"/>
  <c r="BE261" i="2"/>
  <c r="AT253" i="2"/>
  <c r="BF1081" i="2"/>
  <c r="BC1081" i="2"/>
  <c r="BE1081" i="2"/>
  <c r="BB1081" i="2"/>
  <c r="AO139" i="2"/>
  <c r="AL139" i="2"/>
  <c r="BB112" i="2"/>
  <c r="BE112" i="2"/>
  <c r="AO256" i="2"/>
  <c r="AL256" i="2"/>
  <c r="AK1084" i="2"/>
  <c r="AK1090" i="2"/>
  <c r="BE1102" i="2"/>
  <c r="BC1102" i="2"/>
  <c r="BF1102" i="2"/>
  <c r="BB1102" i="2"/>
  <c r="BE327" i="2"/>
  <c r="BB327" i="2"/>
  <c r="BE194" i="2"/>
  <c r="BB194" i="2"/>
  <c r="AL1092" i="2"/>
  <c r="AP1092" i="2"/>
  <c r="AM1092" i="2"/>
  <c r="AO1092" i="2"/>
  <c r="AS1104" i="2"/>
  <c r="BB326" i="2"/>
  <c r="BE326" i="2"/>
  <c r="AV1099" i="2"/>
  <c r="AV1100" i="2" s="1"/>
  <c r="AT190" i="2"/>
  <c r="AW190" i="2"/>
  <c r="AO191" i="2"/>
  <c r="AL191" i="2"/>
  <c r="BE98" i="2"/>
  <c r="BB98" i="2"/>
  <c r="AO203" i="2"/>
  <c r="AL203" i="2"/>
  <c r="AT327" i="2"/>
  <c r="AW327" i="2"/>
  <c r="BE1065" i="2"/>
  <c r="BC1065" i="2"/>
  <c r="BF1065" i="2"/>
  <c r="BB1065" i="2"/>
  <c r="AX1081" i="2"/>
  <c r="AU1081" i="2"/>
  <c r="AT1081" i="2"/>
  <c r="AW1081" i="2"/>
  <c r="AT259" i="2"/>
  <c r="AW259" i="2"/>
  <c r="AW1092" i="2"/>
  <c r="AT1092" i="2"/>
  <c r="AX1092" i="2"/>
  <c r="AU1092" i="2"/>
  <c r="AV1069" i="2"/>
  <c r="AV1070" i="2" s="1"/>
  <c r="AT1109" i="2"/>
  <c r="AW1109" i="2"/>
  <c r="AX1109" i="2"/>
  <c r="AU1109" i="2"/>
  <c r="AW96" i="2"/>
  <c r="AT96" i="2"/>
  <c r="AL142" i="2"/>
  <c r="AO142" i="2"/>
  <c r="AW1073" i="2"/>
  <c r="AT1073" i="2"/>
  <c r="AU1073" i="2"/>
  <c r="AX1073" i="2"/>
  <c r="BE203" i="2"/>
  <c r="BB203" i="2"/>
  <c r="AO327" i="2"/>
  <c r="AL327" i="2"/>
  <c r="AT1083" i="2"/>
  <c r="AW1083" i="2"/>
  <c r="AU1083" i="2"/>
  <c r="AX1083" i="2"/>
  <c r="AR1084" i="2"/>
  <c r="AR1090" i="2"/>
  <c r="AZ1101" i="2"/>
  <c r="BE1108" i="2"/>
  <c r="BC1108" i="2"/>
  <c r="AZ1106" i="2"/>
  <c r="BF1108" i="2"/>
  <c r="BB1108" i="2"/>
  <c r="BE1109" i="2"/>
  <c r="BB1109" i="2"/>
  <c r="BC1109" i="2"/>
  <c r="BF1109" i="2"/>
  <c r="AL326" i="2"/>
  <c r="AO326" i="2"/>
  <c r="BF1077" i="2"/>
  <c r="BB1077" i="2"/>
  <c r="BC1077" i="2"/>
  <c r="BE1077" i="2"/>
  <c r="AT1066" i="2"/>
  <c r="AX1066" i="2"/>
  <c r="AW1066" i="2"/>
  <c r="AU1066" i="2"/>
  <c r="AM1102" i="2"/>
  <c r="AL1102" i="2"/>
  <c r="AP1102" i="2"/>
  <c r="AO1102" i="2"/>
  <c r="AO97" i="2"/>
  <c r="AL97" i="2"/>
  <c r="BB108" i="2"/>
  <c r="BE108" i="2"/>
  <c r="AL26" i="2"/>
  <c r="AO26" i="2"/>
  <c r="BB258" i="2"/>
  <c r="BE258" i="2"/>
  <c r="AW262" i="2"/>
  <c r="AV253" i="2"/>
  <c r="AW253" i="2" s="1"/>
  <c r="AL141" i="2"/>
  <c r="AO141" i="2"/>
  <c r="BB195" i="2"/>
  <c r="BE195" i="2"/>
  <c r="AW260" i="2"/>
  <c r="AT260" i="2"/>
  <c r="BE246" i="2"/>
  <c r="AT304" i="2"/>
  <c r="AW304" i="2"/>
  <c r="AN1104" i="2"/>
  <c r="AT1108" i="2"/>
  <c r="AR1106" i="2"/>
  <c r="AX1108" i="2"/>
  <c r="AU1108" i="2"/>
  <c r="AW1108" i="2"/>
  <c r="AK1068" i="2"/>
  <c r="BE33" i="2"/>
  <c r="BB33" i="2"/>
  <c r="AU1072" i="2"/>
  <c r="AX1072" i="2"/>
  <c r="AT1072" i="2"/>
  <c r="AW1072" i="2"/>
  <c r="AW152" i="2"/>
  <c r="AT152" i="2"/>
  <c r="AO324" i="2"/>
  <c r="AL324" i="2"/>
  <c r="BA1085" i="2"/>
  <c r="BA1086" i="2" s="1"/>
  <c r="AW191" i="2"/>
  <c r="AT191" i="2"/>
  <c r="AL22" i="2"/>
  <c r="AO22" i="2"/>
  <c r="AL254" i="2"/>
  <c r="AO254" i="2"/>
  <c r="AW196" i="2"/>
  <c r="AT196" i="2"/>
  <c r="AX1102" i="2"/>
  <c r="AW1102" i="2"/>
  <c r="AT1102" i="2"/>
  <c r="AU1102" i="2"/>
  <c r="AL261" i="2"/>
  <c r="AO261" i="2"/>
  <c r="AT156" i="2"/>
  <c r="AW156" i="2"/>
  <c r="AL1083" i="2"/>
  <c r="AJ1084" i="2"/>
  <c r="AM1083" i="2"/>
  <c r="AP1083" i="2"/>
  <c r="AO1083" i="2"/>
  <c r="BE204" i="2"/>
  <c r="BB204" i="2"/>
  <c r="AO15" i="2"/>
  <c r="AL15" i="2"/>
  <c r="BE193" i="2"/>
  <c r="BB193" i="2"/>
  <c r="BB351" i="2"/>
  <c r="BE351" i="2"/>
  <c r="BB156" i="2"/>
  <c r="BE156" i="2"/>
  <c r="BD1085" i="2"/>
  <c r="BD1086" i="2" s="1"/>
  <c r="BC1093" i="2"/>
  <c r="BB1093" i="2"/>
  <c r="BF1093" i="2"/>
  <c r="BE1093" i="2"/>
  <c r="BD1084" i="2"/>
  <c r="BE1087" i="2"/>
  <c r="BF1087" i="2"/>
  <c r="BC1087" i="2"/>
  <c r="BB1087" i="2"/>
  <c r="AZ1085" i="2"/>
  <c r="AZ1090" i="2" s="1"/>
  <c r="AT201" i="2"/>
  <c r="AW201" i="2"/>
  <c r="AL343" i="2"/>
  <c r="AO343" i="2"/>
  <c r="AO197" i="2"/>
  <c r="AL197" i="2"/>
  <c r="BB26" i="2"/>
  <c r="BE26" i="2"/>
  <c r="AW281" i="2"/>
  <c r="AT281" i="2"/>
  <c r="AL291" i="2"/>
  <c r="AO291" i="2"/>
  <c r="AO204" i="2"/>
  <c r="AL204" i="2"/>
  <c r="BB1092" i="2"/>
  <c r="BE1092" i="2"/>
  <c r="BC1092" i="2"/>
  <c r="BF1092" i="2"/>
  <c r="BE190" i="2"/>
  <c r="BB190" i="2"/>
  <c r="BB138" i="2"/>
  <c r="BE138" i="2"/>
  <c r="AW1088" i="2"/>
  <c r="AU1088" i="2"/>
  <c r="AX1088" i="2"/>
  <c r="AT1088" i="2"/>
  <c r="AO1108" i="2"/>
  <c r="AM1108" i="2"/>
  <c r="AP1108" i="2"/>
  <c r="AJ1106" i="2"/>
  <c r="AL1108" i="2"/>
  <c r="BB260" i="2"/>
  <c r="BE260" i="2"/>
  <c r="AW1089" i="2"/>
  <c r="AX1089" i="2"/>
  <c r="AT1089" i="2"/>
  <c r="AU1089" i="2"/>
  <c r="AT277" i="2"/>
  <c r="AW277" i="2"/>
  <c r="AK1069" i="2"/>
  <c r="AK1070" i="2" s="1"/>
  <c r="AL304" i="2"/>
  <c r="AO304" i="2"/>
  <c r="AP1110" i="2"/>
  <c r="AL1110" i="2"/>
  <c r="AO1110" i="2"/>
  <c r="AM1110" i="2"/>
  <c r="AS1084" i="2"/>
  <c r="AS1090" i="2"/>
  <c r="AT202" i="2"/>
  <c r="AW202" i="2"/>
  <c r="BC1067" i="2"/>
  <c r="AZ1074" i="2"/>
  <c r="BF1067" i="2"/>
  <c r="BE1067" i="2"/>
  <c r="AZ1068" i="2"/>
  <c r="BB1067" i="2"/>
  <c r="AU1103" i="2"/>
  <c r="AW1103" i="2"/>
  <c r="AT1103" i="2"/>
  <c r="AX1103" i="2"/>
  <c r="BB259" i="2"/>
  <c r="BE259" i="2"/>
  <c r="AL260" i="2"/>
  <c r="AO260" i="2"/>
  <c r="AO112" i="2"/>
  <c r="AL112" i="2"/>
  <c r="BB1082" i="2"/>
  <c r="BF1082" i="2"/>
  <c r="BC1082" i="2"/>
  <c r="BE1082" i="2"/>
  <c r="BB202" i="2"/>
  <c r="BE202" i="2"/>
  <c r="BE99" i="2"/>
  <c r="BB99" i="2"/>
  <c r="BB228" i="2"/>
  <c r="BE228" i="2"/>
  <c r="AT1067" i="2"/>
  <c r="AR1068" i="2"/>
  <c r="AW1067" i="2"/>
  <c r="AX1067" i="2"/>
  <c r="AU1067" i="2"/>
  <c r="AO255" i="2"/>
  <c r="AL255" i="2"/>
  <c r="AO292" i="2"/>
  <c r="AL292" i="2"/>
  <c r="AL33" i="2"/>
  <c r="AO33" i="2"/>
  <c r="AO202" i="2"/>
  <c r="AL202" i="2"/>
  <c r="AT194" i="2"/>
  <c r="AW194" i="2"/>
  <c r="AP266" i="2"/>
  <c r="AN257" i="2"/>
  <c r="AO257" i="2" s="1"/>
  <c r="BE1066" i="2"/>
  <c r="BF1066" i="2"/>
  <c r="BC1066" i="2"/>
  <c r="BB1066" i="2"/>
  <c r="AV1068" i="2"/>
  <c r="AV1074" i="2"/>
  <c r="AO253" i="2"/>
  <c r="BB15" i="2"/>
  <c r="BE15" i="2"/>
  <c r="AW255" i="2"/>
  <c r="AT255" i="2"/>
  <c r="BB328" i="2"/>
  <c r="BE328" i="2"/>
  <c r="BA1084" i="2"/>
  <c r="BA1090" i="2"/>
  <c r="AT325" i="2"/>
  <c r="AW325" i="2"/>
  <c r="AL98" i="2"/>
  <c r="AO98" i="2"/>
  <c r="BB281" i="2"/>
  <c r="BE281" i="2"/>
  <c r="AW328" i="2"/>
  <c r="AT328" i="2"/>
  <c r="AW343" i="2"/>
  <c r="AT343" i="2"/>
  <c r="AT197" i="2"/>
  <c r="AW197" i="2"/>
  <c r="AV1085" i="2"/>
  <c r="AV1086" i="2" s="1"/>
  <c r="AT1077" i="2"/>
  <c r="AU1077" i="2"/>
  <c r="AX1077" i="2"/>
  <c r="AW1077" i="2"/>
  <c r="AM1071" i="2"/>
  <c r="AO1071" i="2"/>
  <c r="AL1071" i="2"/>
  <c r="AP1071" i="2"/>
  <c r="AJ1069" i="2"/>
  <c r="AL224" i="2"/>
  <c r="AO224" i="2"/>
  <c r="AO228" i="2"/>
  <c r="AL228" i="2"/>
  <c r="AN1106" i="2"/>
  <c r="AN1107" i="2" s="1"/>
  <c r="AK1106" i="2"/>
  <c r="AK1107" i="2" s="1"/>
  <c r="AP236" i="2"/>
  <c r="AN1068" i="2"/>
  <c r="AN1074" i="2"/>
  <c r="AL1081" i="2"/>
  <c r="AO1081" i="2"/>
  <c r="AP1081" i="2"/>
  <c r="AM1081" i="2"/>
  <c r="BB201" i="2"/>
  <c r="BE201" i="2"/>
  <c r="AL138" i="2"/>
  <c r="AO138" i="2"/>
  <c r="AK1101" i="2"/>
  <c r="AK1099" i="2" s="1"/>
  <c r="AK1100" i="2" s="1"/>
  <c r="AL192" i="2"/>
  <c r="AO192" i="2"/>
  <c r="AL281" i="2"/>
  <c r="AO281" i="2"/>
  <c r="BC1088" i="2"/>
  <c r="BF1088" i="2"/>
  <c r="BB1088" i="2"/>
  <c r="BE1088" i="2"/>
  <c r="AW1071" i="2"/>
  <c r="AX1071" i="2"/>
  <c r="AT1071" i="2"/>
  <c r="AU1071" i="2"/>
  <c r="AR1069" i="2"/>
  <c r="BB257" i="2"/>
  <c r="BB1098" i="2"/>
  <c r="BE1098" i="2"/>
  <c r="BF1098" i="2"/>
  <c r="BC1098" i="2"/>
  <c r="BE140" i="2"/>
  <c r="BB140" i="2"/>
  <c r="AW33" i="2"/>
  <c r="AT33" i="2"/>
  <c r="BB152" i="2"/>
  <c r="BE152" i="2"/>
  <c r="BD1106" i="2"/>
  <c r="BD1107" i="2" s="1"/>
  <c r="AO194" i="2"/>
  <c r="AL194" i="2"/>
  <c r="AL257" i="2"/>
  <c r="AT324" i="2"/>
  <c r="AW324" i="2"/>
  <c r="AL325" i="2"/>
  <c r="AO325" i="2"/>
  <c r="AV1104" i="2"/>
  <c r="BB255" i="2"/>
  <c r="BE255" i="2"/>
  <c r="AO252" i="2"/>
  <c r="AL252" i="2"/>
  <c r="AT15" i="2"/>
  <c r="AW15" i="2"/>
  <c r="BA1101" i="2"/>
  <c r="BA1099" i="2" s="1"/>
  <c r="BA1100" i="2" s="1"/>
  <c r="AL277" i="2"/>
  <c r="AO277" i="2"/>
  <c r="BB1072" i="2"/>
  <c r="BE1072" i="2"/>
  <c r="BF1072" i="2"/>
  <c r="BC1072" i="2"/>
  <c r="AS1068" i="2"/>
  <c r="AS1074" i="2"/>
  <c r="AO1103" i="2"/>
  <c r="AM1103" i="2"/>
  <c r="AL1103" i="2"/>
  <c r="AP1103" i="2"/>
  <c r="AP1082" i="2"/>
  <c r="AM1082" i="2"/>
  <c r="AO1082" i="2"/>
  <c r="AL1082" i="2"/>
  <c r="AM1087" i="2"/>
  <c r="AO1087" i="2"/>
  <c r="AP1087" i="2"/>
  <c r="AJ1085" i="2"/>
  <c r="AL1087" i="2"/>
  <c r="AT99" i="2"/>
  <c r="AW99" i="2"/>
  <c r="AW203" i="2"/>
  <c r="AT203" i="2"/>
  <c r="AT192" i="2"/>
  <c r="AW192" i="2"/>
  <c r="AT326" i="2"/>
  <c r="AW326" i="2"/>
  <c r="AZ1084" i="2"/>
  <c r="BC1083" i="2"/>
  <c r="BE1083" i="2"/>
  <c r="BB1083" i="2"/>
  <c r="BF1083" i="2"/>
  <c r="AX262" i="2"/>
  <c r="BD1104" i="2" l="1"/>
  <c r="AN1075" i="2"/>
  <c r="AN1078" i="2"/>
  <c r="AV1078" i="2"/>
  <c r="AV1075" i="2"/>
  <c r="AZ1078" i="2"/>
  <c r="AZ1075" i="2"/>
  <c r="AS1091" i="2"/>
  <c r="AS1094" i="2"/>
  <c r="AW1106" i="2"/>
  <c r="AU1106" i="2"/>
  <c r="AX1106" i="2"/>
  <c r="AT1106" i="2"/>
  <c r="AR1107" i="2"/>
  <c r="AS1105" i="2"/>
  <c r="AS1111" i="2" s="1"/>
  <c r="AS1112" i="2" s="1"/>
  <c r="AS1113" i="2"/>
  <c r="AS1114" i="2" s="1"/>
  <c r="AN1091" i="2"/>
  <c r="AN1094" i="2"/>
  <c r="AX1104" i="2"/>
  <c r="AT1104" i="2"/>
  <c r="AR1105" i="2"/>
  <c r="AU1104" i="2"/>
  <c r="AR1113" i="2"/>
  <c r="AW1104" i="2"/>
  <c r="BA1104" i="2"/>
  <c r="BD1113" i="2"/>
  <c r="BD1114" i="2" s="1"/>
  <c r="BD1105" i="2"/>
  <c r="BD1111" i="2" s="1"/>
  <c r="BD1112" i="2" s="1"/>
  <c r="AW1099" i="2"/>
  <c r="AR1100" i="2"/>
  <c r="AT1099" i="2"/>
  <c r="AX1099" i="2"/>
  <c r="AU1099" i="2"/>
  <c r="AO1099" i="2"/>
  <c r="AM1099" i="2"/>
  <c r="AP1099" i="2"/>
  <c r="AL1099" i="2"/>
  <c r="AJ1100" i="2"/>
  <c r="BC1090" i="2"/>
  <c r="AZ1094" i="2"/>
  <c r="AZ1091" i="2"/>
  <c r="BB1090" i="2"/>
  <c r="AJ1074" i="2"/>
  <c r="AM1069" i="2"/>
  <c r="AO1069" i="2"/>
  <c r="AL1069" i="2"/>
  <c r="AJ1070" i="2"/>
  <c r="AP1069" i="2"/>
  <c r="BC1085" i="2"/>
  <c r="BE1085" i="2"/>
  <c r="AZ1086" i="2"/>
  <c r="BB1085" i="2"/>
  <c r="BF1085" i="2"/>
  <c r="AZ1099" i="2"/>
  <c r="BC1101" i="2"/>
  <c r="BB1101" i="2"/>
  <c r="BE1101" i="2"/>
  <c r="BF1101" i="2"/>
  <c r="AK1091" i="2"/>
  <c r="AK1094" i="2"/>
  <c r="AO1104" i="2"/>
  <c r="AP1104" i="2"/>
  <c r="AJ1113" i="2"/>
  <c r="AJ1105" i="2"/>
  <c r="AL1101" i="2"/>
  <c r="AV1113" i="2"/>
  <c r="AV1114" i="2" s="1"/>
  <c r="AV1105" i="2"/>
  <c r="AV1111" i="2" s="1"/>
  <c r="AV1112" i="2" s="1"/>
  <c r="AR1070" i="2"/>
  <c r="AU1069" i="2"/>
  <c r="AT1069" i="2"/>
  <c r="AW1069" i="2"/>
  <c r="AX1069" i="2"/>
  <c r="AR1074" i="2"/>
  <c r="BD1090" i="2"/>
  <c r="AN1113" i="2"/>
  <c r="AN1114" i="2" s="1"/>
  <c r="AN1105" i="2"/>
  <c r="AN1111" i="2" s="1"/>
  <c r="AN1112" i="2" s="1"/>
  <c r="BB1106" i="2"/>
  <c r="BC1106" i="2"/>
  <c r="BF1106" i="2"/>
  <c r="BE1106" i="2"/>
  <c r="AZ1107" i="2"/>
  <c r="AT1090" i="2"/>
  <c r="AR1094" i="2"/>
  <c r="AR1091" i="2"/>
  <c r="AU1090" i="2"/>
  <c r="AT1085" i="2"/>
  <c r="AX1085" i="2"/>
  <c r="AW1085" i="2"/>
  <c r="AU1085" i="2"/>
  <c r="AR1086" i="2"/>
  <c r="BA1074" i="2"/>
  <c r="AM1101" i="2"/>
  <c r="AJ1090" i="2"/>
  <c r="AL1085" i="2"/>
  <c r="AO1085" i="2"/>
  <c r="AJ1086" i="2"/>
  <c r="AP1085" i="2"/>
  <c r="AM1085" i="2"/>
  <c r="AS1075" i="2"/>
  <c r="AS1078" i="2"/>
  <c r="BA1094" i="2"/>
  <c r="BA1091" i="2"/>
  <c r="AK1104" i="2"/>
  <c r="AM1106" i="2"/>
  <c r="AL1106" i="2"/>
  <c r="AJ1107" i="2"/>
  <c r="AO1106" i="2"/>
  <c r="AP1106" i="2"/>
  <c r="AJ1111" i="2"/>
  <c r="AK1074" i="2"/>
  <c r="AZ1070" i="2"/>
  <c r="BC1069" i="2"/>
  <c r="BB1069" i="2"/>
  <c r="BF1069" i="2"/>
  <c r="BE1069" i="2"/>
  <c r="AV1090" i="2"/>
  <c r="AX1090" i="2" s="1"/>
  <c r="BD1074" i="2"/>
  <c r="AK1105" i="2" l="1"/>
  <c r="AK1111" i="2" s="1"/>
  <c r="AK1112" i="2" s="1"/>
  <c r="AK1113" i="2"/>
  <c r="AK1114" i="2" s="1"/>
  <c r="BA1075" i="2"/>
  <c r="BA1078" i="2"/>
  <c r="BC1078" i="2" s="1"/>
  <c r="BE1107" i="2"/>
  <c r="BB1107" i="2"/>
  <c r="BD1094" i="2"/>
  <c r="BE1094" i="2" s="1"/>
  <c r="BD1091" i="2"/>
  <c r="AL1100" i="2"/>
  <c r="AO1100" i="2"/>
  <c r="AT1100" i="2"/>
  <c r="AW1100" i="2"/>
  <c r="AO1107" i="2"/>
  <c r="AL1107" i="2"/>
  <c r="AT1094" i="2"/>
  <c r="AU1094" i="2"/>
  <c r="AR1075" i="2"/>
  <c r="AT1074" i="2"/>
  <c r="AU1074" i="2"/>
  <c r="AX1074" i="2"/>
  <c r="AR1078" i="2"/>
  <c r="AW1074" i="2"/>
  <c r="AJ1075" i="2"/>
  <c r="AL1074" i="2"/>
  <c r="AJ1078" i="2"/>
  <c r="AM1074" i="2"/>
  <c r="AP1074" i="2"/>
  <c r="BC1094" i="2"/>
  <c r="BB1094" i="2"/>
  <c r="BA1105" i="2"/>
  <c r="BA1111" i="2" s="1"/>
  <c r="BA1112" i="2" s="1"/>
  <c r="BA1113" i="2"/>
  <c r="BA1114" i="2" s="1"/>
  <c r="AW1105" i="2"/>
  <c r="AT1105" i="2"/>
  <c r="AR1111" i="2"/>
  <c r="BB1074" i="2"/>
  <c r="AK1078" i="2"/>
  <c r="AK1075" i="2"/>
  <c r="BD1075" i="2"/>
  <c r="BD1078" i="2"/>
  <c r="BE1078" i="2" s="1"/>
  <c r="AO1111" i="2"/>
  <c r="AL1111" i="2"/>
  <c r="AP1111" i="2"/>
  <c r="AJ1112" i="2"/>
  <c r="AM1111" i="2"/>
  <c r="AJ1094" i="2"/>
  <c r="AM1090" i="2"/>
  <c r="AJ1091" i="2"/>
  <c r="AL1090" i="2"/>
  <c r="AO1090" i="2"/>
  <c r="AL1105" i="2"/>
  <c r="AO1105" i="2"/>
  <c r="AM1104" i="2"/>
  <c r="AZ1104" i="2"/>
  <c r="BF1099" i="2"/>
  <c r="AZ1100" i="2"/>
  <c r="BC1099" i="2"/>
  <c r="BE1099" i="2"/>
  <c r="BB1099" i="2"/>
  <c r="BF1090" i="2"/>
  <c r="AP1090" i="2"/>
  <c r="AW1107" i="2"/>
  <c r="AT1107" i="2"/>
  <c r="BE1074" i="2"/>
  <c r="BF1074" i="2"/>
  <c r="AV1091" i="2"/>
  <c r="AV1094" i="2"/>
  <c r="AX1094" i="2" s="1"/>
  <c r="AW1090" i="2"/>
  <c r="AJ1114" i="2"/>
  <c r="AO1113" i="2"/>
  <c r="AL1113" i="2"/>
  <c r="AP1113" i="2"/>
  <c r="AM1113" i="2"/>
  <c r="AL1104" i="2"/>
  <c r="BE1090" i="2"/>
  <c r="AW1113" i="2"/>
  <c r="AX1113" i="2"/>
  <c r="AU1113" i="2"/>
  <c r="AR1114" i="2"/>
  <c r="AT1113" i="2"/>
  <c r="BC1074" i="2"/>
  <c r="AO1074" i="2"/>
  <c r="BF1094" i="2" l="1"/>
  <c r="BB1078" i="2"/>
  <c r="BF1078" i="2"/>
  <c r="AW1114" i="2"/>
  <c r="AT1114" i="2"/>
  <c r="AR1112" i="2"/>
  <c r="AW1111" i="2"/>
  <c r="AU1111" i="2"/>
  <c r="AX1111" i="2"/>
  <c r="AT1111" i="2"/>
  <c r="AP1078" i="2"/>
  <c r="AM1078" i="2"/>
  <c r="AL1078" i="2"/>
  <c r="AO1078" i="2"/>
  <c r="AU1078" i="2"/>
  <c r="AT1078" i="2"/>
  <c r="AW1078" i="2"/>
  <c r="AX1078" i="2"/>
  <c r="BE1104" i="2"/>
  <c r="AZ1113" i="2"/>
  <c r="AZ1105" i="2"/>
  <c r="BB1104" i="2"/>
  <c r="BF1104" i="2"/>
  <c r="AL1094" i="2"/>
  <c r="AM1094" i="2"/>
  <c r="AP1094" i="2"/>
  <c r="BC1104" i="2"/>
  <c r="AW1094" i="2"/>
  <c r="AO1114" i="2"/>
  <c r="AL1114" i="2"/>
  <c r="BE1100" i="2"/>
  <c r="BB1100" i="2"/>
  <c r="AL1112" i="2"/>
  <c r="AO1112" i="2"/>
  <c r="AO1094" i="2"/>
  <c r="AT1112" i="2" l="1"/>
  <c r="AW1112" i="2"/>
  <c r="BE1105" i="2"/>
  <c r="BB1105" i="2"/>
  <c r="AZ1111" i="2"/>
  <c r="AZ1114" i="2"/>
  <c r="BE1113" i="2"/>
  <c r="BF1113" i="2"/>
  <c r="BC1113" i="2"/>
  <c r="BB1113" i="2"/>
  <c r="AZ1112" i="2" l="1"/>
  <c r="BE1111" i="2"/>
  <c r="BF1111" i="2"/>
  <c r="BB1111" i="2"/>
  <c r="BC1111" i="2"/>
  <c r="BB1114" i="2"/>
  <c r="BE1114" i="2"/>
  <c r="BB1112" i="2" l="1"/>
  <c r="BE1112" i="2"/>
</calcChain>
</file>

<file path=xl/sharedStrings.xml><?xml version="1.0" encoding="utf-8"?>
<sst xmlns="http://schemas.openxmlformats.org/spreadsheetml/2006/main" count="10309" uniqueCount="1459">
  <si>
    <t>May</t>
  </si>
  <si>
    <t>Other Financial Income</t>
  </si>
  <si>
    <t>Non-Product</t>
  </si>
  <si>
    <t>Non-Channel</t>
  </si>
  <si>
    <t>Non-HW/NH</t>
  </si>
  <si>
    <t>Non-Segment</t>
  </si>
  <si>
    <t>Other Financial Expenses</t>
  </si>
  <si>
    <t>GE_None</t>
  </si>
  <si>
    <t>Taxes and Others</t>
  </si>
  <si>
    <t>Net Sales</t>
  </si>
  <si>
    <t>Operating Profit</t>
  </si>
  <si>
    <t>Others</t>
  </si>
  <si>
    <t>IMS</t>
  </si>
  <si>
    <t>MCS</t>
  </si>
  <si>
    <t>BPS</t>
  </si>
  <si>
    <t>Selling Expenses</t>
  </si>
  <si>
    <t>Adverting Expenses</t>
  </si>
  <si>
    <t>Logistics Expense</t>
  </si>
  <si>
    <t>Variable Wages &amp; Salaries</t>
  </si>
  <si>
    <t>Fixed Wages &amp; Salaries</t>
  </si>
  <si>
    <t>Retirement Benefit Cost</t>
  </si>
  <si>
    <t>Repair and Maintenance</t>
  </si>
  <si>
    <t>Rent Expenses</t>
  </si>
  <si>
    <t>Other Expenses.</t>
  </si>
  <si>
    <t>Other Non-Operating Income</t>
  </si>
  <si>
    <t>Other Non-Operating Expenses</t>
  </si>
  <si>
    <t>Other Variable Expenses</t>
  </si>
  <si>
    <t>Other Wages &amp; Salaries</t>
  </si>
  <si>
    <t>Other Fixed Expenses</t>
  </si>
  <si>
    <t>OFFICE A3</t>
  </si>
  <si>
    <t>KMI (Direct)</t>
  </si>
  <si>
    <t>Hardware</t>
  </si>
  <si>
    <t>GP(2)</t>
  </si>
  <si>
    <t>KMI (Indirect)</t>
  </si>
  <si>
    <t>Aftermarket(NH)</t>
  </si>
  <si>
    <t>OFFICE A4</t>
  </si>
  <si>
    <t>3rd Party (Direct)</t>
  </si>
  <si>
    <t>3rd Party(Indirect)</t>
  </si>
  <si>
    <t>Outside Segment</t>
  </si>
  <si>
    <t>For analysis</t>
  </si>
  <si>
    <t>Gross Sales</t>
  </si>
  <si>
    <t>Service (Project)</t>
  </si>
  <si>
    <t>Service (Recurring)</t>
  </si>
  <si>
    <t>Rent income from Property, Plant and Equipment</t>
  </si>
  <si>
    <t>Commissions and Fees Income</t>
  </si>
  <si>
    <t>Gains on Sales of Asset</t>
  </si>
  <si>
    <t>Impairment Loss</t>
  </si>
  <si>
    <t>SG&amp;A Total</t>
  </si>
  <si>
    <t>GP</t>
  </si>
  <si>
    <t>BCP</t>
  </si>
  <si>
    <t>ITS</t>
  </si>
  <si>
    <t>Traveling Expenses</t>
  </si>
  <si>
    <t>Depreciation &amp; Amortization</t>
  </si>
  <si>
    <t>Service Charges and Fees</t>
  </si>
  <si>
    <t>Losses on Sales of Asset, Disposal of Asset</t>
  </si>
  <si>
    <t>Office(A3+A4)</t>
  </si>
  <si>
    <t>WPH</t>
  </si>
  <si>
    <t>PP</t>
  </si>
  <si>
    <t>IP</t>
  </si>
  <si>
    <t>KM-1</t>
  </si>
  <si>
    <t>MS</t>
  </si>
  <si>
    <t>Procurement</t>
  </si>
  <si>
    <t>Production</t>
  </si>
  <si>
    <t>On Demand Printing</t>
  </si>
  <si>
    <t>HeadCount</t>
  </si>
  <si>
    <t>Department Total</t>
  </si>
  <si>
    <t>Sales Total</t>
  </si>
  <si>
    <t>Direct Sales Rep.</t>
  </si>
  <si>
    <t>Direct Sales Engineers</t>
  </si>
  <si>
    <t>Dealer(Indirect) Sales Rep.</t>
  </si>
  <si>
    <t>Sales Admin</t>
  </si>
  <si>
    <t>Onsite Engineer</t>
  </si>
  <si>
    <t>Remote Engineer</t>
  </si>
  <si>
    <t>Technical Support</t>
  </si>
  <si>
    <t>Dealer(Indirect) Support</t>
  </si>
  <si>
    <t>Service Admin</t>
  </si>
  <si>
    <t>Marketing dept.</t>
  </si>
  <si>
    <t>Administration Total</t>
  </si>
  <si>
    <t>IT</t>
  </si>
  <si>
    <t>Finance</t>
  </si>
  <si>
    <t>HR</t>
  </si>
  <si>
    <t>Training (Academy)</t>
  </si>
  <si>
    <t>Admin Others</t>
  </si>
  <si>
    <t>Administration</t>
  </si>
  <si>
    <t>Warehouse</t>
  </si>
  <si>
    <t>Workshop</t>
  </si>
  <si>
    <t>Inventories Total</t>
  </si>
  <si>
    <t>Product Total</t>
  </si>
  <si>
    <t>Inventories from 3rd Party</t>
  </si>
  <si>
    <t>Solution</t>
  </si>
  <si>
    <t>Services Total</t>
  </si>
  <si>
    <t>Logistics Dept Total</t>
  </si>
  <si>
    <t>ITS(All)</t>
  </si>
  <si>
    <t>Variable Expenses Total</t>
  </si>
  <si>
    <t>Wages &amp; Salaries Total</t>
  </si>
  <si>
    <t>Fixed Expenses Total</t>
  </si>
  <si>
    <t>Restructuring Expense</t>
  </si>
  <si>
    <t>1-2.SGA Expenses Details</t>
  </si>
  <si>
    <t>1-1. P/L Statement</t>
  </si>
  <si>
    <t>Non-hard</t>
  </si>
  <si>
    <t>Wages &amp; Salaries</t>
  </si>
  <si>
    <t>SGA Expenses</t>
  </si>
  <si>
    <t>(1) Office</t>
  </si>
  <si>
    <t>(0) Total</t>
  </si>
  <si>
    <t>2nd H</t>
  </si>
  <si>
    <t>1st H</t>
  </si>
  <si>
    <t>Q4</t>
  </si>
  <si>
    <t>Q3</t>
  </si>
  <si>
    <t>Q2</t>
  </si>
  <si>
    <t>Q1</t>
  </si>
  <si>
    <t>Cost of Sales</t>
  </si>
  <si>
    <t>Mar</t>
  </si>
  <si>
    <t>Feb</t>
  </si>
  <si>
    <t>Jan</t>
  </si>
  <si>
    <t>Dec</t>
  </si>
  <si>
    <t>Nov</t>
  </si>
  <si>
    <t>Oct</t>
  </si>
  <si>
    <t>Sep</t>
  </si>
  <si>
    <t>Aug</t>
  </si>
  <si>
    <t>Jul</t>
  </si>
  <si>
    <t>Jun</t>
  </si>
  <si>
    <t xml:space="preserve">    OPS%</t>
  </si>
  <si>
    <t>Net Sales by OPS (Office Direct Sales)</t>
  </si>
  <si>
    <t>Total Office Direct Sales</t>
  </si>
  <si>
    <t>Purchased from BT cons. companies</t>
    <phoneticPr fontId="106"/>
  </si>
  <si>
    <t>Yr.</t>
  </si>
  <si>
    <t>Information Technology</t>
  </si>
  <si>
    <t>Administration/Others</t>
  </si>
  <si>
    <t>Dealer(Indirect) support</t>
  </si>
  <si>
    <t>Technical support</t>
  </si>
  <si>
    <t>Dealer(Indirect) sales rep.</t>
  </si>
  <si>
    <t>Direct sales engineers</t>
  </si>
  <si>
    <t>Direct sales rep.</t>
  </si>
  <si>
    <t>Sales Total</t>
    <phoneticPr fontId="106"/>
  </si>
  <si>
    <t>Total</t>
    <phoneticPr fontId="1"/>
  </si>
  <si>
    <t>BT Consolidated Sales</t>
  </si>
  <si>
    <t>BT Consolidated Sales</t>
    <phoneticPr fontId="106"/>
  </si>
  <si>
    <t>(0) Total</t>
    <phoneticPr fontId="106"/>
  </si>
  <si>
    <t>Others</t>
    <phoneticPr fontId="106"/>
  </si>
  <si>
    <t>MGI</t>
    <phoneticPr fontId="106"/>
  </si>
  <si>
    <t>Hardware</t>
    <phoneticPr fontId="106"/>
  </si>
  <si>
    <t>Gross Profit</t>
  </si>
  <si>
    <t>(%)</t>
  </si>
  <si>
    <t>Business Contribution Profit</t>
  </si>
  <si>
    <t>Hard</t>
  </si>
  <si>
    <t xml:space="preserve">Other income </t>
    <phoneticPr fontId="1"/>
  </si>
  <si>
    <t>Gains on Sales of Asset</t>
    <phoneticPr fontId="1"/>
  </si>
  <si>
    <t>Commissions and Fees Income</t>
    <phoneticPr fontId="1"/>
  </si>
  <si>
    <t>Personnel Costs Total</t>
  </si>
  <si>
    <t>Fixed Expenses</t>
  </si>
  <si>
    <t>Variable Expenses</t>
  </si>
  <si>
    <t>Profit before Taxes</t>
  </si>
  <si>
    <t xml:space="preserve"> Input fields</t>
  </si>
  <si>
    <t>3rd Party</t>
  </si>
  <si>
    <t>BUS</t>
  </si>
  <si>
    <t>(Unit: 1,000 Local currency)</t>
  </si>
  <si>
    <t>Others(3rd Party)</t>
    <phoneticPr fontId="106"/>
  </si>
  <si>
    <t>Incidental Cost</t>
    <phoneticPr fontId="1"/>
  </si>
  <si>
    <t>Inventory Analysis</t>
    <phoneticPr fontId="1"/>
  </si>
  <si>
    <t>Supplies</t>
  </si>
  <si>
    <t>Option</t>
  </si>
  <si>
    <t>Machine</t>
  </si>
  <si>
    <t>Detail of Purchase</t>
    <phoneticPr fontId="1"/>
  </si>
  <si>
    <t>Other Expenses</t>
    <phoneticPr fontId="106"/>
  </si>
  <si>
    <t>Allocation method</t>
  </si>
  <si>
    <t>EFI VUTEk</t>
  </si>
  <si>
    <t>Label Printer related businesses</t>
  </si>
  <si>
    <t>Marketing solution services such as; Marketing planning, Customer insight, Creative, Planning, Data, and Technology</t>
  </si>
  <si>
    <t>Marketing production services such as; Onsite studio, Central creative production agency, Pre-Media, Asset creation, and Marketing technology</t>
  </si>
  <si>
    <t>EX)Color Care, Page Pro NDPS, Print Shop</t>
  </si>
  <si>
    <t>Color Management/Variable Data Printing/Print Automation/Make Ready/Web to print</t>
  </si>
  <si>
    <t>Application S/W, Application S/W related H/W, S/W Licensees related to PP</t>
  </si>
  <si>
    <t>Non-Contract service for Office products classified by item code. Including Office products installation fees (Including contracted MIFs)</t>
  </si>
  <si>
    <t>Click business for Office products classified by item code or allocated for Office(A3/A4). Minimum commitment and over volume included. (KMJ: Kit contract included)</t>
  </si>
  <si>
    <t>KMJ</t>
  </si>
  <si>
    <t>Input</t>
    <phoneticPr fontId="1"/>
  </si>
  <si>
    <t>GE_None</t>
    <phoneticPr fontId="1"/>
  </si>
  <si>
    <t>Before Recovery</t>
    <phoneticPr fontId="1"/>
  </si>
  <si>
    <t>(Unit:1000LC)</t>
    <phoneticPr fontId="106"/>
  </si>
  <si>
    <t>1-1. P/L Statement</t>
    <phoneticPr fontId="106"/>
  </si>
  <si>
    <t>Variable Expenses</t>
    <phoneticPr fontId="106"/>
  </si>
  <si>
    <t>Wages &amp; Salaries</t>
    <phoneticPr fontId="106"/>
  </si>
  <si>
    <t>Fixed Expenses</t>
    <phoneticPr fontId="106"/>
  </si>
  <si>
    <t>Business Contribution Profit</t>
    <phoneticPr fontId="106"/>
  </si>
  <si>
    <t>Other Income</t>
    <phoneticPr fontId="106"/>
  </si>
  <si>
    <t>Other Expenses</t>
    <phoneticPr fontId="106"/>
  </si>
  <si>
    <t>Operating Profit</t>
    <phoneticPr fontId="106"/>
  </si>
  <si>
    <t>Financial Income (Expenses), net</t>
    <phoneticPr fontId="106"/>
  </si>
  <si>
    <t>Financial Income</t>
    <phoneticPr fontId="106"/>
  </si>
  <si>
    <t>Financial Expenses</t>
    <phoneticPr fontId="106"/>
  </si>
  <si>
    <t>Tax Expenses &amp; Others</t>
    <phoneticPr fontId="106"/>
  </si>
  <si>
    <t>Net Profit</t>
    <phoneticPr fontId="106"/>
  </si>
  <si>
    <t>Selling Expenses</t>
    <phoneticPr fontId="1"/>
  </si>
  <si>
    <t>Adverting Expenses</t>
    <phoneticPr fontId="1"/>
  </si>
  <si>
    <t>Logistics Expense</t>
    <phoneticPr fontId="1"/>
  </si>
  <si>
    <t>Variable Wages &amp; Salaries</t>
    <phoneticPr fontId="1"/>
  </si>
  <si>
    <t>Fixed Wages &amp; Salaries</t>
    <phoneticPr fontId="1"/>
  </si>
  <si>
    <t>Retirement Benefit Cost</t>
    <phoneticPr fontId="1"/>
  </si>
  <si>
    <t xml:space="preserve">Traveling Expenses </t>
    <phoneticPr fontId="1"/>
  </si>
  <si>
    <t xml:space="preserve">Depreciation &amp; Amortization </t>
    <phoneticPr fontId="1"/>
  </si>
  <si>
    <t>Repair and Maintenance</t>
    <phoneticPr fontId="1"/>
  </si>
  <si>
    <t>Rent Expenses</t>
    <phoneticPr fontId="1"/>
  </si>
  <si>
    <t>Other Expenses</t>
    <phoneticPr fontId="1"/>
  </si>
  <si>
    <t>Rent income from Property, Plant and Equipment</t>
    <phoneticPr fontId="1"/>
  </si>
  <si>
    <t>Other Expense</t>
    <phoneticPr fontId="1"/>
  </si>
  <si>
    <t xml:space="preserve">Losses on Sales of Asset, Disposal of Asset </t>
    <phoneticPr fontId="1"/>
  </si>
  <si>
    <t>Impairment Loss</t>
    <phoneticPr fontId="1"/>
  </si>
  <si>
    <t>Other Expense</t>
    <phoneticPr fontId="1"/>
  </si>
  <si>
    <t>(%)</t>
    <phoneticPr fontId="106"/>
  </si>
  <si>
    <t>Variable Expenses</t>
    <phoneticPr fontId="106"/>
  </si>
  <si>
    <t>Wages &amp; Salaries</t>
    <phoneticPr fontId="106"/>
  </si>
  <si>
    <t>Fixed Expenses</t>
    <phoneticPr fontId="106"/>
  </si>
  <si>
    <t>Other Income</t>
    <phoneticPr fontId="106"/>
  </si>
  <si>
    <t>Other Expenses</t>
    <phoneticPr fontId="106"/>
  </si>
  <si>
    <t>Operating Profit</t>
    <phoneticPr fontId="106"/>
  </si>
  <si>
    <t>Others</t>
    <phoneticPr fontId="106"/>
  </si>
  <si>
    <t>Procurement</t>
    <phoneticPr fontId="106"/>
  </si>
  <si>
    <t>Production</t>
    <phoneticPr fontId="106"/>
  </si>
  <si>
    <t>Solution</t>
    <phoneticPr fontId="106"/>
  </si>
  <si>
    <t>KM-1</t>
    <phoneticPr fontId="106"/>
  </si>
  <si>
    <t>Label Printer</t>
    <phoneticPr fontId="106"/>
  </si>
  <si>
    <t>EFI/LF</t>
    <phoneticPr fontId="106"/>
  </si>
  <si>
    <t>Net Sales</t>
    <phoneticPr fontId="106"/>
  </si>
  <si>
    <t>Direct</t>
    <phoneticPr fontId="106"/>
  </si>
  <si>
    <t>Hard</t>
    <phoneticPr fontId="106"/>
  </si>
  <si>
    <t>KMI</t>
    <phoneticPr fontId="106"/>
  </si>
  <si>
    <t>Office A3</t>
    <phoneticPr fontId="106"/>
  </si>
  <si>
    <t>Office A4</t>
    <phoneticPr fontId="106"/>
  </si>
  <si>
    <t>3rd Party</t>
    <phoneticPr fontId="106"/>
  </si>
  <si>
    <t>Non-hard</t>
    <phoneticPr fontId="106"/>
  </si>
  <si>
    <t>Copy Click (Kit)</t>
    <phoneticPr fontId="106"/>
  </si>
  <si>
    <t>Non Contract</t>
    <phoneticPr fontId="106"/>
  </si>
  <si>
    <t>Indirect</t>
    <phoneticPr fontId="106"/>
  </si>
  <si>
    <t>Consumables</t>
    <phoneticPr fontId="106"/>
  </si>
  <si>
    <t>Parts</t>
    <phoneticPr fontId="106"/>
  </si>
  <si>
    <t>Gross Profit</t>
    <phoneticPr fontId="106"/>
  </si>
  <si>
    <t>Field Service Cost (-)</t>
    <phoneticPr fontId="106"/>
  </si>
  <si>
    <t>Software</t>
    <phoneticPr fontId="106"/>
  </si>
  <si>
    <t>Professional Service</t>
    <phoneticPr fontId="106"/>
  </si>
  <si>
    <t>(0) Total</t>
    <phoneticPr fontId="106"/>
  </si>
  <si>
    <t>1. Headcount Details</t>
    <phoneticPr fontId="106"/>
  </si>
  <si>
    <t>Service Total</t>
    <phoneticPr fontId="106"/>
  </si>
  <si>
    <t>Onsite Engineer</t>
    <phoneticPr fontId="106"/>
  </si>
  <si>
    <t>Remote Engineer</t>
    <phoneticPr fontId="106"/>
  </si>
  <si>
    <t>Administration Total</t>
    <phoneticPr fontId="106"/>
  </si>
  <si>
    <t>Logistics Total</t>
    <phoneticPr fontId="106"/>
  </si>
  <si>
    <t>Logistics Total</t>
    <phoneticPr fontId="106"/>
  </si>
  <si>
    <t>Sales Total</t>
    <phoneticPr fontId="106"/>
  </si>
  <si>
    <t>Service Total</t>
    <phoneticPr fontId="106"/>
  </si>
  <si>
    <t>Onsite Engineer</t>
    <phoneticPr fontId="106"/>
  </si>
  <si>
    <t>Remote Engineer</t>
    <phoneticPr fontId="106"/>
  </si>
  <si>
    <t>Administration Total</t>
    <phoneticPr fontId="106"/>
  </si>
  <si>
    <t>(0) Total Inventories</t>
    <phoneticPr fontId="106"/>
  </si>
  <si>
    <t>3rd Party</t>
    <phoneticPr fontId="106"/>
  </si>
  <si>
    <t>3rd Party</t>
    <phoneticPr fontId="106"/>
  </si>
  <si>
    <t>Purchased from BT cons. companies</t>
    <phoneticPr fontId="106"/>
  </si>
  <si>
    <t xml:space="preserve">    GP%</t>
    <phoneticPr fontId="106"/>
  </si>
  <si>
    <t>Number of OPS customers in Direct sales channel</t>
    <phoneticPr fontId="106"/>
  </si>
  <si>
    <t>(Unit:1000LC)</t>
    <phoneticPr fontId="106"/>
  </si>
  <si>
    <t>K_EUR</t>
    <phoneticPr fontId="1"/>
  </si>
  <si>
    <t>IJIT</t>
    <phoneticPr fontId="1"/>
  </si>
  <si>
    <t>K_RMB</t>
    <phoneticPr fontId="1"/>
  </si>
  <si>
    <t>K_EUR12</t>
    <phoneticPr fontId="1"/>
  </si>
  <si>
    <t>MGI</t>
    <phoneticPr fontId="1"/>
  </si>
  <si>
    <t>K_AUD</t>
    <phoneticPr fontId="1"/>
  </si>
  <si>
    <t>BEAU</t>
  </si>
  <si>
    <t>K_KRW</t>
    <phoneticPr fontId="1"/>
  </si>
  <si>
    <t>BPKR</t>
  </si>
  <si>
    <t>BKK</t>
  </si>
  <si>
    <t>K_BRL</t>
    <phoneticPr fontId="1"/>
  </si>
  <si>
    <t>BBR</t>
  </si>
  <si>
    <t>BAU</t>
  </si>
  <si>
    <t>K_HKD</t>
    <phoneticPr fontId="1"/>
  </si>
  <si>
    <t>BHK</t>
  </si>
  <si>
    <t>BCN</t>
  </si>
  <si>
    <t>K_INR</t>
    <phoneticPr fontId="1"/>
  </si>
  <si>
    <t>BIN</t>
  </si>
  <si>
    <t>K_USD</t>
    <phoneticPr fontId="1"/>
  </si>
  <si>
    <t>BME</t>
  </si>
  <si>
    <t>K_THB</t>
    <phoneticPr fontId="1"/>
  </si>
  <si>
    <t>BTH</t>
  </si>
  <si>
    <t>K_MYR</t>
    <phoneticPr fontId="1"/>
  </si>
  <si>
    <t>BMY</t>
  </si>
  <si>
    <t>BSA</t>
  </si>
  <si>
    <t>BEU-Cons</t>
    <phoneticPr fontId="1"/>
  </si>
  <si>
    <t>BEU</t>
    <phoneticPr fontId="56"/>
  </si>
  <si>
    <t>BCHUS</t>
  </si>
  <si>
    <t>K_JPY</t>
    <phoneticPr fontId="1"/>
  </si>
  <si>
    <t>BEJ</t>
  </si>
  <si>
    <t>BKJ</t>
  </si>
  <si>
    <t>Currency</t>
    <phoneticPr fontId="1"/>
  </si>
  <si>
    <t>for Others</t>
    <phoneticPr fontId="1"/>
  </si>
  <si>
    <t>for BBR</t>
    <phoneticPr fontId="1"/>
  </si>
  <si>
    <t>Initial period of fiscal year</t>
    <phoneticPr fontId="1"/>
  </si>
  <si>
    <t>Office Solution</t>
  </si>
  <si>
    <t>Business Development</t>
    <phoneticPr fontId="1"/>
  </si>
  <si>
    <t>Channel Marketing</t>
    <phoneticPr fontId="1"/>
  </si>
  <si>
    <t>Product Marketing</t>
    <phoneticPr fontId="1"/>
  </si>
  <si>
    <t>Marketing Communication / Others</t>
    <phoneticPr fontId="1"/>
  </si>
  <si>
    <t>Marketing Total</t>
    <phoneticPr fontId="106"/>
  </si>
  <si>
    <t>1-1. P/L Statement</t>
    <phoneticPr fontId="106"/>
  </si>
  <si>
    <t>(%)</t>
    <phoneticPr fontId="106"/>
  </si>
  <si>
    <t>Variable Expenses</t>
    <phoneticPr fontId="106"/>
  </si>
  <si>
    <t>Business Contribution Profit</t>
    <phoneticPr fontId="106"/>
  </si>
  <si>
    <t>Financial Income</t>
  </si>
  <si>
    <t>Financial Expenses</t>
  </si>
  <si>
    <t>Financial Expenses</t>
    <phoneticPr fontId="106"/>
  </si>
  <si>
    <t>Tax Expenses &amp; Others</t>
    <phoneticPr fontId="106"/>
  </si>
  <si>
    <t>Net Profit</t>
    <phoneticPr fontId="106"/>
  </si>
  <si>
    <t>Net Profit</t>
  </si>
  <si>
    <t>1. Headcount Details</t>
    <phoneticPr fontId="106"/>
  </si>
  <si>
    <t>(0) Total</t>
    <phoneticPr fontId="106"/>
  </si>
  <si>
    <t>Sales Total</t>
    <phoneticPr fontId="106"/>
  </si>
  <si>
    <t>Service Total</t>
    <phoneticPr fontId="106"/>
  </si>
  <si>
    <t>Administration Total</t>
    <phoneticPr fontId="106"/>
  </si>
  <si>
    <t>Logistics Total</t>
    <phoneticPr fontId="106"/>
  </si>
  <si>
    <t>(%)</t>
    <phoneticPr fontId="106"/>
  </si>
  <si>
    <t>Textile Printer</t>
    <phoneticPr fontId="106"/>
  </si>
  <si>
    <t>Textile Printer</t>
    <phoneticPr fontId="106"/>
  </si>
  <si>
    <t>Non-hard</t>
    <phoneticPr fontId="106"/>
  </si>
  <si>
    <t>KMJ's special products only.</t>
  </si>
  <si>
    <t>Semi-Full-Time/Part-Time Employees /Contractors</t>
    <phoneticPr fontId="1"/>
  </si>
  <si>
    <t>Marketing Total</t>
    <phoneticPr fontId="106"/>
  </si>
  <si>
    <t>Hard</t>
    <phoneticPr fontId="1"/>
  </si>
  <si>
    <t>KMI</t>
    <phoneticPr fontId="1"/>
  </si>
  <si>
    <t>KM1</t>
    <phoneticPr fontId="106"/>
  </si>
  <si>
    <t>MGI</t>
    <phoneticPr fontId="106"/>
  </si>
  <si>
    <t>EFI/LF</t>
    <phoneticPr fontId="106"/>
  </si>
  <si>
    <t xml:space="preserve">Service Charges and Fees </t>
    <phoneticPr fontId="1"/>
  </si>
  <si>
    <t xml:space="preserve">Restructuring Expense </t>
    <phoneticPr fontId="1"/>
  </si>
  <si>
    <t>Hard &amp; Solution</t>
    <phoneticPr fontId="1"/>
  </si>
  <si>
    <t>Hard &amp; Solution</t>
    <phoneticPr fontId="106"/>
  </si>
  <si>
    <t>Non-hard</t>
    <phoneticPr fontId="1"/>
  </si>
  <si>
    <t>KM-1</t>
    <phoneticPr fontId="106"/>
  </si>
  <si>
    <t>Non-hard</t>
    <phoneticPr fontId="106"/>
  </si>
  <si>
    <t>For KMJ Only</t>
    <phoneticPr fontId="1"/>
  </si>
  <si>
    <t>Direct</t>
    <phoneticPr fontId="106"/>
  </si>
  <si>
    <t>Indirect</t>
    <phoneticPr fontId="106"/>
  </si>
  <si>
    <t>&lt;Direct&gt; Field Service Cost (-)</t>
    <phoneticPr fontId="106"/>
  </si>
  <si>
    <t>&lt;Indirect&gt; Field Service Cost (-)</t>
    <phoneticPr fontId="106"/>
  </si>
  <si>
    <r>
      <t>Included in SG&amp;</t>
    </r>
    <r>
      <rPr>
        <sz val="11"/>
        <rFont val="Arial"/>
        <family val="2"/>
      </rPr>
      <t>A (Wages &amp; Salaries</t>
    </r>
    <r>
      <rPr>
        <sz val="11"/>
        <rFont val="ＭＳ Ｐゴシック"/>
        <family val="3"/>
        <charset val="128"/>
      </rPr>
      <t>）</t>
    </r>
    <phoneticPr fontId="1"/>
  </si>
  <si>
    <t>Non-RR</t>
  </si>
  <si>
    <t>Purchase for South Africa</t>
  </si>
  <si>
    <t>Purchase for Oli</t>
  </si>
  <si>
    <t>①Supplier = BT</t>
  </si>
  <si>
    <t>WPH(All)</t>
  </si>
  <si>
    <t>KM1(IP)</t>
  </si>
  <si>
    <t>Label Printer(IP)</t>
  </si>
  <si>
    <t>MGI(IP)</t>
  </si>
  <si>
    <t>EFI/LF(IP)</t>
  </si>
  <si>
    <t>Textile Printer(IP)</t>
  </si>
  <si>
    <t>Others(IP)</t>
  </si>
  <si>
    <t>Non-Currency</t>
  </si>
  <si>
    <t>Business Development</t>
  </si>
  <si>
    <t>Channel Marketing</t>
  </si>
  <si>
    <t>Product Marketing</t>
  </si>
  <si>
    <t>Marketing Communication / Others</t>
  </si>
  <si>
    <t>Semi/Part/Contractors</t>
  </si>
  <si>
    <r>
      <t>OPS Gross Profit (Office Direct Sales</t>
    </r>
    <r>
      <rPr>
        <sz val="11"/>
        <rFont val="Calibri"/>
        <family val="2"/>
      </rPr>
      <t>）</t>
    </r>
    <phoneticPr fontId="106"/>
  </si>
  <si>
    <t>Full-Time Employees / Temporary Transfer from Other Company</t>
  </si>
  <si>
    <t>Full-Time Employees / Temporary Transfer from Other Company</t>
    <phoneticPr fontId="106"/>
  </si>
  <si>
    <t>Technical support</t>
    <phoneticPr fontId="106"/>
  </si>
  <si>
    <t>Onsite Engineer</t>
    <phoneticPr fontId="106"/>
  </si>
  <si>
    <t>Remote Engineer</t>
    <phoneticPr fontId="106"/>
  </si>
  <si>
    <t>Service Total</t>
  </si>
  <si>
    <t>Marketing Total</t>
  </si>
  <si>
    <t>Logistics Total</t>
  </si>
  <si>
    <t>Onsite Engineer</t>
    <phoneticPr fontId="106"/>
  </si>
  <si>
    <t>Remote Engineer</t>
    <phoneticPr fontId="106"/>
  </si>
  <si>
    <t>Technical support</t>
    <phoneticPr fontId="106"/>
  </si>
  <si>
    <t>Business Development</t>
    <phoneticPr fontId="1"/>
  </si>
  <si>
    <t>Channel Marketing</t>
    <phoneticPr fontId="1"/>
  </si>
  <si>
    <t>Product Marketing</t>
    <phoneticPr fontId="1"/>
  </si>
  <si>
    <t>Marketing Communication / Others</t>
    <phoneticPr fontId="1"/>
  </si>
  <si>
    <t>Semi-Full-Time/Part-Time Employees /Contractors</t>
    <phoneticPr fontId="1"/>
  </si>
  <si>
    <t>Marketing</t>
  </si>
  <si>
    <t>Hard</t>
    <phoneticPr fontId="106"/>
  </si>
  <si>
    <t>KMI</t>
    <phoneticPr fontId="106"/>
  </si>
  <si>
    <t>3rd Party</t>
    <phoneticPr fontId="106"/>
  </si>
  <si>
    <t>Non-hard</t>
    <phoneticPr fontId="106"/>
  </si>
  <si>
    <t>Consumables</t>
    <phoneticPr fontId="106"/>
  </si>
  <si>
    <t>Parts</t>
    <phoneticPr fontId="106"/>
  </si>
  <si>
    <t>Solution</t>
    <phoneticPr fontId="106"/>
  </si>
  <si>
    <t>Hardware</t>
    <phoneticPr fontId="106"/>
  </si>
  <si>
    <t>Software</t>
    <phoneticPr fontId="106"/>
  </si>
  <si>
    <t>Professional Service</t>
    <phoneticPr fontId="106"/>
  </si>
  <si>
    <t>Others</t>
    <phoneticPr fontId="106"/>
  </si>
  <si>
    <t>Hard</t>
    <phoneticPr fontId="106"/>
  </si>
  <si>
    <t>KMI</t>
    <phoneticPr fontId="106"/>
  </si>
  <si>
    <t>3rd Party</t>
    <phoneticPr fontId="106"/>
  </si>
  <si>
    <t>Non-hard</t>
    <phoneticPr fontId="106"/>
  </si>
  <si>
    <t>Copy Click (Kit)</t>
    <phoneticPr fontId="106"/>
  </si>
  <si>
    <t>Non Contract</t>
    <phoneticPr fontId="106"/>
  </si>
  <si>
    <t>Office A3</t>
    <phoneticPr fontId="106"/>
  </si>
  <si>
    <t>Office A4</t>
    <phoneticPr fontId="106"/>
  </si>
  <si>
    <t>Hard</t>
    <phoneticPr fontId="106"/>
  </si>
  <si>
    <t>KMI</t>
    <phoneticPr fontId="106"/>
  </si>
  <si>
    <t>Office A3</t>
    <phoneticPr fontId="106"/>
  </si>
  <si>
    <t>Office A4</t>
    <phoneticPr fontId="106"/>
  </si>
  <si>
    <t>3rd Party</t>
    <phoneticPr fontId="106"/>
  </si>
  <si>
    <t>Non-hard</t>
    <phoneticPr fontId="106"/>
  </si>
  <si>
    <t>Copy Click (Kit)</t>
    <phoneticPr fontId="106"/>
  </si>
  <si>
    <t>Non Contract</t>
    <phoneticPr fontId="106"/>
  </si>
  <si>
    <t>Others</t>
    <phoneticPr fontId="106"/>
  </si>
  <si>
    <t>Label Printer</t>
    <phoneticPr fontId="106"/>
  </si>
  <si>
    <t>Field Service Cost (-)</t>
    <phoneticPr fontId="106"/>
  </si>
  <si>
    <t>Textile Printer</t>
    <phoneticPr fontId="106"/>
  </si>
  <si>
    <t>Field Service Cost (-)</t>
    <phoneticPr fontId="106"/>
  </si>
  <si>
    <t>KM-1</t>
    <phoneticPr fontId="106"/>
  </si>
  <si>
    <t>Field Service Cost (-)</t>
    <phoneticPr fontId="106"/>
  </si>
  <si>
    <t>Label Printer</t>
    <phoneticPr fontId="106"/>
  </si>
  <si>
    <t>MGI</t>
    <phoneticPr fontId="106"/>
  </si>
  <si>
    <t>EFI/LF</t>
    <phoneticPr fontId="106"/>
  </si>
  <si>
    <t>Textile Printer</t>
    <phoneticPr fontId="106"/>
  </si>
  <si>
    <t>Field Service Cost</t>
    <phoneticPr fontId="1"/>
  </si>
  <si>
    <t>Service Desk Cost</t>
    <phoneticPr fontId="1"/>
  </si>
  <si>
    <t>Full-Time Employees / Temporary Transfer from Other Company</t>
    <phoneticPr fontId="106"/>
  </si>
  <si>
    <t>(2) Mobotix</t>
    <phoneticPr fontId="1"/>
  </si>
  <si>
    <t>Charge by annual sales ratio allocation bases to BU. Allocation% should be same for  each month in FY18</t>
  </si>
  <si>
    <t>BVN</t>
    <phoneticPr fontId="1"/>
  </si>
  <si>
    <t>K_VND</t>
    <phoneticPr fontId="1"/>
  </si>
  <si>
    <t>Personnel Costs(Service)</t>
    <phoneticPr fontId="106"/>
  </si>
  <si>
    <t>Traveling Expenses(Service)</t>
    <phoneticPr fontId="106"/>
  </si>
  <si>
    <t>KM-1</t>
    <phoneticPr fontId="1"/>
  </si>
  <si>
    <t xml:space="preserve">Label Printer </t>
    <phoneticPr fontId="1"/>
  </si>
  <si>
    <t>MGI</t>
    <phoneticPr fontId="1"/>
  </si>
  <si>
    <t>EFI/LF</t>
    <phoneticPr fontId="1"/>
  </si>
  <si>
    <t>Textile Printer</t>
    <phoneticPr fontId="1"/>
  </si>
  <si>
    <t>KM-1</t>
    <phoneticPr fontId="1"/>
  </si>
  <si>
    <t>Label Printer</t>
    <phoneticPr fontId="1"/>
  </si>
  <si>
    <t>Textile Printer</t>
    <phoneticPr fontId="1"/>
  </si>
  <si>
    <t>Other Fixed Costs(Service)</t>
    <phoneticPr fontId="106"/>
  </si>
  <si>
    <t>&lt;Indirect&gt; Service Desk Cost (-)</t>
    <phoneticPr fontId="106"/>
  </si>
  <si>
    <t>Included in COGS [Personnel Costs(Service)]</t>
    <phoneticPr fontId="106"/>
  </si>
  <si>
    <t>Included in COGS [Traveling Expenses(Service)]</t>
    <phoneticPr fontId="106"/>
  </si>
  <si>
    <t>Included in COGS [Other Fixed Costs(Service)]</t>
    <phoneticPr fontId="106"/>
  </si>
  <si>
    <t>Personnel Costs(Service)</t>
  </si>
  <si>
    <t>Personnel Costs(Service)</t>
    <phoneticPr fontId="106"/>
  </si>
  <si>
    <t>Other Fixed Costs(Service)</t>
  </si>
  <si>
    <t>(0) Total</t>
    <phoneticPr fontId="106"/>
  </si>
  <si>
    <t>2. P/L(2)- Overview by BU</t>
    <phoneticPr fontId="106"/>
  </si>
  <si>
    <t>2-1. P/L Statement by BU</t>
    <phoneticPr fontId="106"/>
  </si>
  <si>
    <t>2-2. Sales/GP Details by BU</t>
    <phoneticPr fontId="106"/>
  </si>
  <si>
    <t xml:space="preserve">3. Headcount </t>
    <phoneticPr fontId="106"/>
  </si>
  <si>
    <t>3-1. Headcount Details</t>
    <phoneticPr fontId="106"/>
  </si>
  <si>
    <t>3-2. Headcount by BU</t>
    <phoneticPr fontId="106"/>
  </si>
  <si>
    <t>4. B/S (1) - Inventories</t>
    <phoneticPr fontId="106"/>
  </si>
  <si>
    <t>(%)</t>
    <phoneticPr fontId="106"/>
  </si>
  <si>
    <t>Other Income</t>
    <phoneticPr fontId="106"/>
  </si>
  <si>
    <t>Other Expenses</t>
    <phoneticPr fontId="106"/>
  </si>
  <si>
    <t>Q1</t>
    <phoneticPr fontId="106"/>
  </si>
  <si>
    <t>(1) Office</t>
    <phoneticPr fontId="1"/>
  </si>
  <si>
    <t>RR</t>
    <phoneticPr fontId="1"/>
  </si>
  <si>
    <t>Non-RR</t>
    <phoneticPr fontId="1"/>
  </si>
  <si>
    <t>Others</t>
    <phoneticPr fontId="1"/>
  </si>
  <si>
    <t>BT Support/Discount</t>
    <phoneticPr fontId="1"/>
  </si>
  <si>
    <t>Parts</t>
    <phoneticPr fontId="1"/>
  </si>
  <si>
    <t>Others(KM1,EFI/LF,Textile,others)</t>
    <phoneticPr fontId="1"/>
  </si>
  <si>
    <t>Additional Purchase information</t>
    <phoneticPr fontId="1"/>
  </si>
  <si>
    <t>RR Purchase</t>
    <phoneticPr fontId="106"/>
  </si>
  <si>
    <t>(for BEU)</t>
    <phoneticPr fontId="106"/>
  </si>
  <si>
    <t>(for BEU)</t>
    <phoneticPr fontId="1"/>
  </si>
  <si>
    <t>Purchase for Aurora</t>
    <phoneticPr fontId="106"/>
  </si>
  <si>
    <t>(for BCN)</t>
    <phoneticPr fontId="106"/>
  </si>
  <si>
    <t>Purchase for Murata</t>
    <phoneticPr fontId="106"/>
  </si>
  <si>
    <t>(for KMJ)</t>
    <phoneticPr fontId="106"/>
  </si>
  <si>
    <t>(for KMJ/BEU/BCN)</t>
    <phoneticPr fontId="1"/>
  </si>
  <si>
    <t>CHK--&gt;</t>
    <phoneticPr fontId="106"/>
  </si>
  <si>
    <t>OUT Total</t>
    <phoneticPr fontId="1"/>
  </si>
  <si>
    <t>balance CHK--&gt;</t>
    <phoneticPr fontId="106"/>
  </si>
  <si>
    <t>Apr</t>
    <phoneticPr fontId="1"/>
  </si>
  <si>
    <t>IP(All)</t>
  </si>
  <si>
    <t>Personnel Costs(Service)</t>
    <phoneticPr fontId="106"/>
  </si>
  <si>
    <t>Traveling Expenses(Service)</t>
    <phoneticPr fontId="106"/>
  </si>
  <si>
    <t>Other Fixed Costs(Service)</t>
    <phoneticPr fontId="106"/>
  </si>
  <si>
    <t>FieldSC_Personnel Costs</t>
  </si>
  <si>
    <t>FieldSC_Traveling Expenses</t>
  </si>
  <si>
    <t>FieldSC_Depreciation &amp; Amortization</t>
  </si>
  <si>
    <t>FieldSC_Other Fixed Costs</t>
  </si>
  <si>
    <t>ServiceDC_Personnel Costs</t>
  </si>
  <si>
    <t>ServiceDC_Other Fixed Costs</t>
  </si>
  <si>
    <t>ITS</t>
    <phoneticPr fontId="1"/>
  </si>
  <si>
    <t>WPH</t>
    <phoneticPr fontId="1"/>
  </si>
  <si>
    <t>IP</t>
    <phoneticPr fontId="1"/>
  </si>
  <si>
    <t>MS</t>
    <phoneticPr fontId="1"/>
  </si>
  <si>
    <t>Office</t>
    <phoneticPr fontId="1"/>
  </si>
  <si>
    <t>PP</t>
    <phoneticPr fontId="1"/>
  </si>
  <si>
    <t>Segment(Hyp)</t>
    <phoneticPr fontId="1"/>
  </si>
  <si>
    <t>Actual</t>
    <phoneticPr fontId="1"/>
  </si>
  <si>
    <t>Fixed Cost in COGS</t>
    <phoneticPr fontId="106"/>
  </si>
  <si>
    <t>②Other BT-Gr Suppliers (BSF/BCUS)</t>
  </si>
  <si>
    <t>③Other BT-Gr Suppliers (MGI)</t>
  </si>
  <si>
    <r>
      <t>①</t>
    </r>
    <r>
      <rPr>
        <b/>
        <sz val="11"/>
        <rFont val="Arial"/>
        <family val="2"/>
      </rPr>
      <t>Supplier = BT</t>
    </r>
  </si>
  <si>
    <t>IN Total</t>
    <phoneticPr fontId="1"/>
  </si>
  <si>
    <t>Inventories from BT(exc.MGI)</t>
  </si>
  <si>
    <t>MarketingTotal</t>
    <phoneticPr fontId="106"/>
  </si>
  <si>
    <r>
      <t>Purchased from BT cons. companies</t>
    </r>
    <r>
      <rPr>
        <sz val="11"/>
        <color rgb="FFFF0000"/>
        <rFont val="Arial"/>
        <family val="2"/>
      </rPr>
      <t xml:space="preserve"> &lt;exclude MGI&gt;</t>
    </r>
    <phoneticPr fontId="106"/>
  </si>
  <si>
    <r>
      <t>Purchased from</t>
    </r>
    <r>
      <rPr>
        <sz val="11"/>
        <color rgb="FFFF0000"/>
        <rFont val="Arial"/>
        <family val="2"/>
      </rPr>
      <t xml:space="preserve"> MGI</t>
    </r>
    <r>
      <rPr>
        <sz val="11"/>
        <rFont val="Arial"/>
        <family val="2"/>
      </rPr>
      <t xml:space="preserve"> (BT-Gr)</t>
    </r>
    <phoneticPr fontId="106"/>
  </si>
  <si>
    <r>
      <t>Purchased from BT cons. companies</t>
    </r>
    <r>
      <rPr>
        <sz val="11"/>
        <color rgb="FFFF0000"/>
        <rFont val="Arial"/>
        <family val="2"/>
      </rPr>
      <t xml:space="preserve"> &lt;exclude MGI&gt;</t>
    </r>
    <phoneticPr fontId="106"/>
  </si>
  <si>
    <r>
      <t>Purchased from</t>
    </r>
    <r>
      <rPr>
        <sz val="11"/>
        <color rgb="FFFF0000"/>
        <rFont val="Arial"/>
        <family val="2"/>
      </rPr>
      <t xml:space="preserve"> MGI</t>
    </r>
    <r>
      <rPr>
        <sz val="11"/>
        <rFont val="Arial"/>
        <family val="2"/>
      </rPr>
      <t xml:space="preserve"> (BT-Gr)</t>
    </r>
    <phoneticPr fontId="106"/>
  </si>
  <si>
    <t>BSA-Cons</t>
    <phoneticPr fontId="1"/>
  </si>
  <si>
    <t>From BT-Gr (Include BSF/BCUS/MGI)</t>
  </si>
  <si>
    <t>Reporting Period</t>
    <phoneticPr fontId="1"/>
  </si>
  <si>
    <t>12th Month</t>
  </si>
  <si>
    <t>1st Month</t>
  </si>
  <si>
    <t>2nd Month</t>
  </si>
  <si>
    <t>3rd Month</t>
  </si>
  <si>
    <t>4th Month</t>
  </si>
  <si>
    <t>5th Month</t>
  </si>
  <si>
    <t>6th Month</t>
  </si>
  <si>
    <t>7th Month</t>
  </si>
  <si>
    <t>8th Month</t>
  </si>
  <si>
    <t>9th Month</t>
  </si>
  <si>
    <t>10th Month</t>
  </si>
  <si>
    <t>11th Month</t>
  </si>
  <si>
    <t>4-1. Inventories</t>
    <phoneticPr fontId="106"/>
  </si>
  <si>
    <t>Inventory at the beginning</t>
  </si>
  <si>
    <t>Purchase</t>
  </si>
  <si>
    <t>Loss &amp; Disposal of Inventories</t>
  </si>
  <si>
    <t>Inventory at the end</t>
  </si>
  <si>
    <t>Same Segment</t>
  </si>
  <si>
    <t>Inter Segment</t>
  </si>
  <si>
    <t>Outside</t>
  </si>
  <si>
    <t>&lt; free input                            &gt;</t>
    <phoneticPr fontId="1"/>
  </si>
  <si>
    <t>Others</t>
    <phoneticPr fontId="1"/>
  </si>
  <si>
    <t>IP, WPH, Others</t>
  </si>
  <si>
    <t>New</t>
    <phoneticPr fontId="106"/>
  </si>
  <si>
    <t>Material Cost(Toner, Parts, Consumable)</t>
  </si>
  <si>
    <t>Direct</t>
    <phoneticPr fontId="106"/>
  </si>
  <si>
    <t>Indirect</t>
    <phoneticPr fontId="106"/>
  </si>
  <si>
    <t>Others</t>
    <phoneticPr fontId="106"/>
  </si>
  <si>
    <t>Cost of Sales</t>
    <phoneticPr fontId="1"/>
  </si>
  <si>
    <t>Depreciation &amp; Amortization</t>
    <phoneticPr fontId="106"/>
  </si>
  <si>
    <t>Included in COGS [Other Fixed Costs(Service)]</t>
    <phoneticPr fontId="106"/>
  </si>
  <si>
    <t>Included in COGS [Other Fixed Costs(Service)]</t>
    <phoneticPr fontId="106"/>
  </si>
  <si>
    <t>Included in COGS [Other Fixed Costs(Service)]</t>
    <phoneticPr fontId="106"/>
  </si>
  <si>
    <t>&lt;Direct&gt;Field Service Cost (-)</t>
    <phoneticPr fontId="106"/>
  </si>
  <si>
    <t>&lt;Direct&gt;Service Desk Cost (-)</t>
    <phoneticPr fontId="106"/>
  </si>
  <si>
    <t>&lt;Indirect&gt;Field Service Cost (-)</t>
    <phoneticPr fontId="106"/>
  </si>
  <si>
    <t>&lt;Indirect&gt;Service Desk Cost (-)</t>
    <phoneticPr fontId="106"/>
  </si>
  <si>
    <t>&lt;Direct&gt; Service Desk Cost (-)</t>
    <phoneticPr fontId="106"/>
  </si>
  <si>
    <t>&lt;Direct&gt; Service Desk Cost (-)</t>
    <phoneticPr fontId="1"/>
  </si>
  <si>
    <t>&lt;Indirect&gt; Service Desk Cost (-)</t>
    <phoneticPr fontId="1"/>
  </si>
  <si>
    <t>(1) BIC</t>
    <phoneticPr fontId="1"/>
  </si>
  <si>
    <t>(1) BIC</t>
    <phoneticPr fontId="1"/>
  </si>
  <si>
    <t>BT Support</t>
    <phoneticPr fontId="1"/>
  </si>
  <si>
    <t xml:space="preserve">Not include Incidental Cost </t>
    <phoneticPr fontId="1"/>
  </si>
  <si>
    <t>except BT Support (HW, NH)</t>
    <phoneticPr fontId="1"/>
  </si>
  <si>
    <t>(2) PP</t>
    <phoneticPr fontId="106"/>
  </si>
  <si>
    <t>(3) IP</t>
    <phoneticPr fontId="106"/>
  </si>
  <si>
    <t>(4) MS (Marketing Service)</t>
    <phoneticPr fontId="106"/>
  </si>
  <si>
    <t>(2) PP</t>
    <phoneticPr fontId="106"/>
  </si>
  <si>
    <t>(2) PP</t>
    <phoneticPr fontId="106"/>
  </si>
  <si>
    <t>(4) MS</t>
    <phoneticPr fontId="106"/>
  </si>
  <si>
    <t>(3) IP</t>
    <phoneticPr fontId="106"/>
  </si>
  <si>
    <t>(4) MS (Marketing Service)</t>
    <phoneticPr fontId="106"/>
  </si>
  <si>
    <t>(2) PP</t>
    <phoneticPr fontId="106"/>
  </si>
  <si>
    <t>we revised as follows to confirm inventory estimation and In-Out balance consistency by each BU in order to solve this problem.</t>
  </si>
  <si>
    <t>In calculating unrealized profit by each BU of KMI(FY2018), there is a huge gap between monthly estimation (from Rolling Forecast) and Actual result.</t>
    <phoneticPr fontId="1"/>
  </si>
  <si>
    <t>Remote technician, 1st and 2nd level call agent, catch &amp; dispatch</t>
  </si>
  <si>
    <t>Product specialists, Problem manager</t>
  </si>
  <si>
    <t>District/Regional Service Managers, other</t>
  </si>
  <si>
    <t>This fields require the cost related to Toner, Parts and Consumables used during the service for products in field.</t>
  </si>
  <si>
    <t xml:space="preserve">Please enter both total of the following: </t>
  </si>
  <si>
    <t xml:space="preserve">  Cost of goods that engineer use at customers</t>
  </si>
  <si>
    <t xml:space="preserve">  Cost of goods that sent directly to customers</t>
  </si>
  <si>
    <t>Please enter by each business unit and by direct / indirect.</t>
  </si>
  <si>
    <t>Material Cost</t>
  </si>
  <si>
    <t>1-3.Total Personnel Costs</t>
    <phoneticPr fontId="1"/>
  </si>
  <si>
    <t>1-4.Break-down of Other Income, Other Expense</t>
    <phoneticPr fontId="1"/>
  </si>
  <si>
    <t>Transfer from Inventory</t>
    <phoneticPr fontId="1"/>
  </si>
  <si>
    <t>KMJ/BUS/BEU Stand Alone/BCN/BSA-Cons/BAU/BIN</t>
    <phoneticPr fontId="106"/>
  </si>
  <si>
    <t>SG&amp;A</t>
    <phoneticPr fontId="1"/>
  </si>
  <si>
    <t>Other Income</t>
  </si>
  <si>
    <t>ALL</t>
    <phoneticPr fontId="1"/>
  </si>
  <si>
    <t>Net Sales</t>
    <phoneticPr fontId="1"/>
  </si>
  <si>
    <t>HeadCount</t>
    <phoneticPr fontId="1"/>
  </si>
  <si>
    <t>Employees</t>
    <phoneticPr fontId="1"/>
  </si>
  <si>
    <t>Inventories</t>
    <phoneticPr fontId="1"/>
  </si>
  <si>
    <t>from 3rd Party</t>
    <phoneticPr fontId="1"/>
  </si>
  <si>
    <t>Non-Hard</t>
    <phoneticPr fontId="1"/>
  </si>
  <si>
    <t>PL</t>
    <phoneticPr fontId="1"/>
  </si>
  <si>
    <t>from BT</t>
    <phoneticPr fontId="1"/>
  </si>
  <si>
    <t>分類</t>
    <rPh sb="0" eb="2">
      <t>ブンルイ</t>
    </rPh>
    <phoneticPr fontId="138"/>
  </si>
  <si>
    <t>SBU</t>
  </si>
  <si>
    <t>明細</t>
    <rPh sb="0" eb="2">
      <t>メイサイ</t>
    </rPh>
    <phoneticPr fontId="138"/>
  </si>
  <si>
    <t>科目分類</t>
    <rPh sb="0" eb="2">
      <t>カモク</t>
    </rPh>
    <rPh sb="2" eb="4">
      <t>ブンルイ</t>
    </rPh>
    <phoneticPr fontId="138"/>
  </si>
  <si>
    <t>A</t>
  </si>
  <si>
    <t>B</t>
  </si>
  <si>
    <t>C</t>
  </si>
  <si>
    <t>D</t>
  </si>
  <si>
    <t>会社</t>
    <rPh sb="0" eb="2">
      <t>カイシャ</t>
    </rPh>
    <phoneticPr fontId="0"/>
  </si>
  <si>
    <t>通貨</t>
    <rPh sb="0" eb="2">
      <t>ツウカ</t>
    </rPh>
    <phoneticPr fontId="0"/>
  </si>
  <si>
    <t>Non-Hard</t>
  </si>
  <si>
    <t>2-3. Fixed Cost in COGS(Cost of Goods Sales) by BU</t>
  </si>
  <si>
    <t>Included in COGS [Depreciation &amp; Amortization]</t>
    <phoneticPr fontId="106"/>
  </si>
  <si>
    <t>Investment</t>
  </si>
  <si>
    <t>New Channel Acquisition</t>
  </si>
  <si>
    <t>Rental Machinery</t>
  </si>
  <si>
    <t>This sheet includes BT(6BU), BIC, Mobotix and DM.</t>
    <phoneticPr fontId="1"/>
  </si>
  <si>
    <t>This is optional sheet. Please use it if you want to confirm the whole value including another segments( BIC, Mobotix, DM).</t>
    <phoneticPr fontId="1"/>
  </si>
  <si>
    <t>(Formula: Gross Profit / Net Sales)</t>
    <phoneticPr fontId="106"/>
  </si>
  <si>
    <t>(Includes Sales to BT-Gr. Companies)</t>
  </si>
  <si>
    <t>(Includes Sales to BT-Gr. Companies)</t>
    <phoneticPr fontId="106"/>
  </si>
  <si>
    <t>(Excludes Sales to BT-Gr. Companies)</t>
  </si>
  <si>
    <t>(Excludes Sales to BT-Gr. Companies)</t>
    <phoneticPr fontId="106"/>
  </si>
  <si>
    <t>&lt;Direct&gt;Depreciation &amp; Amortization (-)</t>
    <phoneticPr fontId="106"/>
  </si>
  <si>
    <t>&lt;Indirect&gt;Depreciation &amp; Amortization (-)</t>
    <phoneticPr fontId="106"/>
  </si>
  <si>
    <t>&lt;Direct&gt;Depreciation &amp; Amortization (-)</t>
    <phoneticPr fontId="106"/>
  </si>
  <si>
    <t>&lt;Indirect&gt;Depreciation &amp; Amortization (-)</t>
    <phoneticPr fontId="106"/>
  </si>
  <si>
    <t>&lt;Direct&gt; Depreciation &amp; Amortization (-)</t>
    <phoneticPr fontId="106"/>
  </si>
  <si>
    <t>&lt;Indirect&gt; Depreciation &amp; Amortization (-)</t>
    <phoneticPr fontId="106"/>
  </si>
  <si>
    <t>1. P/L (1) - Overview</t>
    <phoneticPr fontId="106"/>
  </si>
  <si>
    <t>Product (one-off)</t>
  </si>
  <si>
    <t>Product (Recurring)</t>
  </si>
  <si>
    <r>
      <t xml:space="preserve">Included in COGS </t>
    </r>
    <r>
      <rPr>
        <sz val="11"/>
        <rFont val="ＭＳ Ｐゴシック"/>
        <family val="3"/>
        <charset val="128"/>
      </rPr>
      <t>（</t>
    </r>
    <r>
      <rPr>
        <sz val="11"/>
        <rFont val="Arial"/>
        <family val="2"/>
      </rPr>
      <t>Field Service cost /Service Desk Cost</t>
    </r>
    <r>
      <rPr>
        <sz val="11"/>
        <rFont val="ＭＳ Ｐゴシック"/>
        <family val="3"/>
        <charset val="128"/>
      </rPr>
      <t>）</t>
    </r>
    <phoneticPr fontId="1"/>
  </si>
  <si>
    <t>Variable Expenses</t>
    <phoneticPr fontId="106"/>
  </si>
  <si>
    <t>Wages &amp; Salaries</t>
    <phoneticPr fontId="106"/>
  </si>
  <si>
    <t>Fixed Expenses</t>
    <phoneticPr fontId="106"/>
  </si>
  <si>
    <t>breakdown by Service Line (please allocate each Service Line)</t>
    <phoneticPr fontId="106"/>
  </si>
  <si>
    <t>Wages &amp; Salaries</t>
    <phoneticPr fontId="106"/>
  </si>
  <si>
    <t>Material Cost(Toner, Parts, Consumable)</t>
    <phoneticPr fontId="106"/>
  </si>
  <si>
    <t>Direct chargeable cost</t>
  </si>
  <si>
    <t>Non-direct chargeable cost</t>
  </si>
  <si>
    <t>Service (Project)</t>
    <phoneticPr fontId="106"/>
  </si>
  <si>
    <t>Service (Recurring)</t>
    <phoneticPr fontId="106"/>
  </si>
  <si>
    <t>Managed Contents Services support distributing and managing information and contents ECM, Document Management, Document Process Outsourcing  (Refer Note1)
EX) SharePoint, Square 9, Onbase,  Dispatcher Phoenix, Open Bee Scan, eCopy, Document navigator, Komi scan, Autostore etc.</t>
    <phoneticPr fontId="1"/>
  </si>
  <si>
    <t>Common fields for all BU</t>
    <phoneticPr fontId="1"/>
  </si>
  <si>
    <t>Field Service Cost</t>
    <phoneticPr fontId="1"/>
  </si>
  <si>
    <t>Wages &amp; Salaries, Travel expenses, Communication fee for Onsite Engineers</t>
    <phoneticPr fontId="1"/>
  </si>
  <si>
    <t>included in COGS</t>
    <phoneticPr fontId="1"/>
  </si>
  <si>
    <t>Wages &amp; Salaries, Communication fee for Remote Engineers</t>
    <phoneticPr fontId="1"/>
  </si>
  <si>
    <t>Headcount</t>
    <phoneticPr fontId="1"/>
  </si>
  <si>
    <t>Items</t>
    <phoneticPr fontId="1"/>
  </si>
  <si>
    <t>Dedicated employee</t>
    <phoneticPr fontId="1"/>
  </si>
  <si>
    <t>Common function employee</t>
    <phoneticPr fontId="1"/>
  </si>
  <si>
    <t>Direct chargeable cost</t>
    <phoneticPr fontId="1"/>
  </si>
  <si>
    <t>Direct charge to Service Line (IMS, MCS…)</t>
    <phoneticPr fontId="1"/>
  </si>
  <si>
    <t>Service Headcount Definition</t>
    <phoneticPr fontId="1"/>
  </si>
  <si>
    <t>Definition</t>
    <phoneticPr fontId="1"/>
  </si>
  <si>
    <t xml:space="preserve">  Service Total</t>
    <phoneticPr fontId="106"/>
  </si>
  <si>
    <t xml:space="preserve"> -</t>
    <phoneticPr fontId="1"/>
  </si>
  <si>
    <t>Technicians who visit customers and maintain machines.</t>
    <phoneticPr fontId="1"/>
  </si>
  <si>
    <t>Included in COGS [Depreciation &amp; Amortization]</t>
    <phoneticPr fontId="106"/>
  </si>
  <si>
    <t>Hard (%)</t>
    <phoneticPr fontId="106"/>
  </si>
  <si>
    <t>Non-hard (%)</t>
    <phoneticPr fontId="106"/>
  </si>
  <si>
    <t>Others (%)</t>
    <phoneticPr fontId="106"/>
  </si>
  <si>
    <t>Solution</t>
    <phoneticPr fontId="106"/>
  </si>
  <si>
    <t>Solution (%)</t>
    <phoneticPr fontId="106"/>
  </si>
  <si>
    <t>(%)</t>
    <phoneticPr fontId="106"/>
  </si>
  <si>
    <t>Hard &amp; Solution (%)</t>
    <phoneticPr fontId="106"/>
  </si>
  <si>
    <t>KM-1 (%)</t>
    <phoneticPr fontId="106"/>
  </si>
  <si>
    <t>Label Printer (%)</t>
    <phoneticPr fontId="106"/>
  </si>
  <si>
    <t>MGI (%)</t>
    <phoneticPr fontId="106"/>
  </si>
  <si>
    <t>EFI/LF (%)</t>
    <phoneticPr fontId="106"/>
  </si>
  <si>
    <t>Textile Printer (%)</t>
    <phoneticPr fontId="106"/>
  </si>
  <si>
    <t>Others (%)</t>
    <phoneticPr fontId="106"/>
  </si>
  <si>
    <t>Non-hard (%)</t>
    <phoneticPr fontId="106"/>
  </si>
  <si>
    <t>Procurement (%)</t>
    <phoneticPr fontId="106"/>
  </si>
  <si>
    <t>Production (%)</t>
    <phoneticPr fontId="106"/>
  </si>
  <si>
    <t>On Demand Printing (%)</t>
    <phoneticPr fontId="106"/>
  </si>
  <si>
    <t>(%)</t>
    <phoneticPr fontId="106"/>
  </si>
  <si>
    <t>Other Income</t>
    <phoneticPr fontId="106"/>
  </si>
  <si>
    <t>Operating Profit</t>
    <phoneticPr fontId="106"/>
  </si>
  <si>
    <t>Fixed Expenses</t>
    <phoneticPr fontId="106"/>
  </si>
  <si>
    <t>Other Expenses</t>
    <phoneticPr fontId="106"/>
  </si>
  <si>
    <t>Variable Expenses</t>
    <phoneticPr fontId="106"/>
  </si>
  <si>
    <t>Wages &amp; Salaries</t>
    <phoneticPr fontId="106"/>
  </si>
  <si>
    <t>Other Expenses</t>
    <phoneticPr fontId="106"/>
  </si>
  <si>
    <t>Operating Profit</t>
    <phoneticPr fontId="106"/>
  </si>
  <si>
    <t>Office &lt;OUT&gt;</t>
    <phoneticPr fontId="1"/>
  </si>
  <si>
    <t>PP &lt;OUT&gt;</t>
    <phoneticPr fontId="1"/>
  </si>
  <si>
    <t>Others &lt;OUT&gt;</t>
    <phoneticPr fontId="1"/>
  </si>
  <si>
    <t>Others of Others</t>
    <phoneticPr fontId="1"/>
  </si>
  <si>
    <t>difference check.</t>
    <phoneticPr fontId="1"/>
  </si>
  <si>
    <t>OUT check by BU</t>
    <phoneticPr fontId="1"/>
  </si>
  <si>
    <t>(3) DM (Digital Manufacturing)</t>
    <phoneticPr fontId="1"/>
  </si>
  <si>
    <t>Input fields, but not affect PL</t>
    <phoneticPr fontId="106"/>
  </si>
  <si>
    <t xml:space="preserve">Classification </t>
    <phoneticPr fontId="1"/>
  </si>
  <si>
    <t>Classified by item code (by products)</t>
    <phoneticPr fontId="1"/>
  </si>
  <si>
    <t>Non Contract</t>
    <phoneticPr fontId="106"/>
  </si>
  <si>
    <t>Purchased from KMI</t>
    <phoneticPr fontId="1"/>
  </si>
  <si>
    <t>Purchased from KMI</t>
    <phoneticPr fontId="1"/>
  </si>
  <si>
    <t>Purchased from Other Vendors</t>
    <phoneticPr fontId="1"/>
  </si>
  <si>
    <t>(2) PP</t>
    <phoneticPr fontId="1"/>
  </si>
  <si>
    <t>Classified by items code (by products)</t>
    <phoneticPr fontId="1"/>
  </si>
  <si>
    <t>Other</t>
    <phoneticPr fontId="1"/>
  </si>
  <si>
    <t>KIP,EPSON,WF</t>
    <phoneticPr fontId="1"/>
  </si>
  <si>
    <t>KMJ's special products only.</t>
    <phoneticPr fontId="1"/>
  </si>
  <si>
    <t>(3) IP</t>
    <phoneticPr fontId="1"/>
  </si>
  <si>
    <t>KM-1 related businesses. This includes KM-1s</t>
    <phoneticPr fontId="1"/>
  </si>
  <si>
    <t>Label Printer</t>
    <phoneticPr fontId="106"/>
  </si>
  <si>
    <t>MGI related businesses (Meteor / Digi-iFOIL)</t>
    <phoneticPr fontId="1"/>
  </si>
  <si>
    <t>IJ-PP Textile Printer</t>
    <phoneticPr fontId="1"/>
  </si>
  <si>
    <t>3D Printers, Other local equipment</t>
    <phoneticPr fontId="1"/>
  </si>
  <si>
    <t>(4) MS (Marketing Service)</t>
    <phoneticPr fontId="1"/>
  </si>
  <si>
    <t xml:space="preserve">Marketing procurement services such as; Marketing printing, POS, Direct mail, PPOS, Merchandise, and Packaging </t>
    <phoneticPr fontId="1"/>
  </si>
  <si>
    <t>Full-Time Employees
/ Temporary Transfer from Other Company</t>
    <phoneticPr fontId="1"/>
  </si>
  <si>
    <t xml:space="preserve">This is the same as Stravis definition.
Include "Full-Time Employees" and "Temporary Transfer from Other Company"
1) Please enter the number of employees whose personnel cost is borne by your company. 
2) Please do NOT include "Transferred To Other Company" in "Full-Time."
3) Please do NOT include directors, employees on long-term leave, employees who resigned on the end of the period.
4) Those who are re-employed by consolidated company upon resigning the original company on the end of the period should be counted as employees at original company.  </t>
    <phoneticPr fontId="1"/>
  </si>
  <si>
    <t>Semi-Full-Time/Part-Time Employees /Contractors</t>
    <phoneticPr fontId="1"/>
  </si>
  <si>
    <t>Include "Semi-Full-Time/Part-Time Employees" and "Contractors"</t>
    <phoneticPr fontId="1"/>
  </si>
  <si>
    <t>Headcount allocation bases by SBU</t>
    <phoneticPr fontId="1"/>
  </si>
  <si>
    <t>Direct charge to SBU</t>
    <phoneticPr fontId="1"/>
  </si>
  <si>
    <t>Non-dedicated (concurrent post) employee</t>
    <phoneticPr fontId="1"/>
  </si>
  <si>
    <t>Charge  to main SBU</t>
    <phoneticPr fontId="1"/>
  </si>
  <si>
    <t>SGA allocation bases by SBU</t>
    <phoneticPr fontId="1"/>
  </si>
  <si>
    <t>Items</t>
    <phoneticPr fontId="1"/>
  </si>
  <si>
    <t>Dedicated employee</t>
    <phoneticPr fontId="1"/>
  </si>
  <si>
    <t>Direct charge to SBU</t>
    <phoneticPr fontId="1"/>
  </si>
  <si>
    <t>Common function</t>
    <phoneticPr fontId="1"/>
  </si>
  <si>
    <t>Non-dedicated employee</t>
    <phoneticPr fontId="1"/>
  </si>
  <si>
    <t>Direct charge to SBU</t>
    <phoneticPr fontId="1"/>
  </si>
  <si>
    <t>Non-direct chargeable cost</t>
    <phoneticPr fontId="1"/>
  </si>
  <si>
    <t>DWP) SGA allocation bases by Service Line in ITS &amp; WPH</t>
    <phoneticPr fontId="1"/>
  </si>
  <si>
    <t>Items</t>
    <phoneticPr fontId="1"/>
  </si>
  <si>
    <t>Remote Engineer</t>
    <phoneticPr fontId="1"/>
  </si>
  <si>
    <r>
      <t>Infrastructure Management Services provide ICT infrastructure ad its management</t>
    </r>
    <r>
      <rPr>
        <sz val="11"/>
        <color theme="1"/>
        <rFont val="Arial Unicode MS"/>
        <family val="3"/>
        <charset val="128"/>
      </rPr>
      <t>　</t>
    </r>
    <r>
      <rPr>
        <sz val="11"/>
        <color theme="1"/>
        <rFont val="Arial"/>
        <family val="2"/>
      </rPr>
      <t>(ICT= Information and communications technologies)
EX) Infrastructure as a service, Helpdesk service, Security, Data management etc.</t>
    </r>
    <phoneticPr fontId="1"/>
  </si>
  <si>
    <t>Recurring type of procurement such as software/hardware annual support by 3rd vendor</t>
  </si>
  <si>
    <t>One time professional services such as consultation, implementation or training</t>
  </si>
  <si>
    <t>Business Process Services improve customer’s business critical processes、EX) ERP, CRM, BI, etc.   (Refer Note1)</t>
  </si>
  <si>
    <t>WPH Hardware and Software</t>
  </si>
  <si>
    <t>#3 Solution</t>
    <phoneticPr fontId="1"/>
  </si>
  <si>
    <t>Refer to Definition</t>
  </si>
  <si>
    <t>Accounts(Hyp)</t>
    <phoneticPr fontId="1"/>
  </si>
  <si>
    <t>SBU(Hyp)</t>
    <phoneticPr fontId="1"/>
  </si>
  <si>
    <t>Channel(Hyp)</t>
    <phoneticPr fontId="1"/>
  </si>
  <si>
    <t>HW,NH(Hyp)</t>
    <phoneticPr fontId="1"/>
  </si>
  <si>
    <t>PL</t>
    <phoneticPr fontId="1"/>
  </si>
  <si>
    <t>Other Financial</t>
    <phoneticPr fontId="1"/>
  </si>
  <si>
    <t>ALL</t>
    <phoneticPr fontId="1"/>
  </si>
  <si>
    <t>Other Financial</t>
    <phoneticPr fontId="1"/>
  </si>
  <si>
    <t>ALL</t>
    <phoneticPr fontId="1"/>
  </si>
  <si>
    <t>Taxes and Others</t>
    <phoneticPr fontId="1"/>
  </si>
  <si>
    <t>Analysis</t>
    <phoneticPr fontId="1"/>
  </si>
  <si>
    <t>SG&amp;A</t>
    <phoneticPr fontId="1"/>
  </si>
  <si>
    <t>Analysis</t>
    <phoneticPr fontId="1"/>
  </si>
  <si>
    <t>SG&amp;A</t>
    <phoneticPr fontId="1"/>
  </si>
  <si>
    <t>Analysis</t>
    <phoneticPr fontId="1"/>
  </si>
  <si>
    <t>Other Income</t>
    <phoneticPr fontId="1"/>
  </si>
  <si>
    <t>Other Expenses</t>
    <phoneticPr fontId="1"/>
  </si>
  <si>
    <t>Other Expenses</t>
    <phoneticPr fontId="1"/>
  </si>
  <si>
    <t>PL</t>
    <phoneticPr fontId="1"/>
  </si>
  <si>
    <t>Hard</t>
    <phoneticPr fontId="1"/>
  </si>
  <si>
    <t>Office</t>
    <phoneticPr fontId="1"/>
  </si>
  <si>
    <t>Non-Hard</t>
    <phoneticPr fontId="1"/>
  </si>
  <si>
    <t>Non-Hard</t>
    <phoneticPr fontId="1"/>
  </si>
  <si>
    <t>PL</t>
    <phoneticPr fontId="1"/>
  </si>
  <si>
    <t>Office</t>
    <phoneticPr fontId="1"/>
  </si>
  <si>
    <t>Office</t>
    <phoneticPr fontId="1"/>
  </si>
  <si>
    <t>PL</t>
    <phoneticPr fontId="1"/>
  </si>
  <si>
    <t>Others</t>
    <phoneticPr fontId="1"/>
  </si>
  <si>
    <t>Office</t>
    <phoneticPr fontId="1"/>
  </si>
  <si>
    <t>Non-Hard</t>
    <phoneticPr fontId="1"/>
  </si>
  <si>
    <t>Others</t>
    <phoneticPr fontId="1"/>
  </si>
  <si>
    <t>ITS</t>
    <phoneticPr fontId="1"/>
  </si>
  <si>
    <t>IMS</t>
    <phoneticPr fontId="1"/>
  </si>
  <si>
    <t>ITS</t>
    <phoneticPr fontId="1"/>
  </si>
  <si>
    <t>IMS</t>
    <phoneticPr fontId="1"/>
  </si>
  <si>
    <t>ITS</t>
    <phoneticPr fontId="1"/>
  </si>
  <si>
    <t>ITS</t>
    <phoneticPr fontId="1"/>
  </si>
  <si>
    <t>ALL</t>
    <phoneticPr fontId="1"/>
  </si>
  <si>
    <t>SG&amp;A</t>
    <phoneticPr fontId="1"/>
  </si>
  <si>
    <t>Other Expenses</t>
    <phoneticPr fontId="1"/>
  </si>
  <si>
    <t>WPH</t>
    <phoneticPr fontId="1"/>
  </si>
  <si>
    <t>Net Sales</t>
    <phoneticPr fontId="1"/>
  </si>
  <si>
    <t>WPH</t>
    <phoneticPr fontId="1"/>
  </si>
  <si>
    <t>WPH</t>
    <phoneticPr fontId="1"/>
  </si>
  <si>
    <t>PP</t>
    <phoneticPr fontId="1"/>
  </si>
  <si>
    <t>PP</t>
    <phoneticPr fontId="1"/>
  </si>
  <si>
    <t>PP</t>
    <phoneticPr fontId="1"/>
  </si>
  <si>
    <t>Non-Hard</t>
    <phoneticPr fontId="1"/>
  </si>
  <si>
    <t>Others</t>
    <phoneticPr fontId="1"/>
  </si>
  <si>
    <t>PP</t>
    <phoneticPr fontId="1"/>
  </si>
  <si>
    <t>IP</t>
    <phoneticPr fontId="1"/>
  </si>
  <si>
    <t>Hard</t>
    <phoneticPr fontId="1"/>
  </si>
  <si>
    <t>Hard</t>
    <phoneticPr fontId="1"/>
  </si>
  <si>
    <t>IP</t>
    <phoneticPr fontId="1"/>
  </si>
  <si>
    <t>IP</t>
    <phoneticPr fontId="1"/>
  </si>
  <si>
    <t>IP</t>
    <phoneticPr fontId="1"/>
  </si>
  <si>
    <t>PL</t>
    <phoneticPr fontId="1"/>
  </si>
  <si>
    <t>Non-Hard</t>
    <phoneticPr fontId="1"/>
  </si>
  <si>
    <t>IP</t>
    <phoneticPr fontId="1"/>
  </si>
  <si>
    <t>SG&amp;A</t>
    <phoneticPr fontId="1"/>
  </si>
  <si>
    <t>MS</t>
    <phoneticPr fontId="1"/>
  </si>
  <si>
    <t>MS</t>
    <phoneticPr fontId="1"/>
  </si>
  <si>
    <t>HeadCount</t>
    <phoneticPr fontId="1"/>
  </si>
  <si>
    <t>HeadCount</t>
    <phoneticPr fontId="1"/>
  </si>
  <si>
    <t>Employees</t>
    <phoneticPr fontId="1"/>
  </si>
  <si>
    <t>Office</t>
    <phoneticPr fontId="1"/>
  </si>
  <si>
    <t>Employees</t>
    <phoneticPr fontId="1"/>
  </si>
  <si>
    <t>Inventories</t>
    <phoneticPr fontId="1"/>
  </si>
  <si>
    <t>Inventories</t>
    <phoneticPr fontId="1"/>
  </si>
  <si>
    <t>from 3rd Party</t>
    <phoneticPr fontId="1"/>
  </si>
  <si>
    <t>from BT(MGI)</t>
    <phoneticPr fontId="1"/>
  </si>
  <si>
    <t>Inventories from BT(MGI)</t>
    <phoneticPr fontId="1"/>
  </si>
  <si>
    <t>Investment</t>
    <phoneticPr fontId="1"/>
  </si>
  <si>
    <t>Office</t>
  </si>
  <si>
    <t>Ch.1/ WPH #1</t>
  </si>
  <si>
    <t>Ch.1/ WPH #1</t>
    <phoneticPr fontId="106"/>
  </si>
  <si>
    <t>Ch.1/ ITS-IMS</t>
  </si>
  <si>
    <t>Ch.1/ ITS-IMS</t>
    <phoneticPr fontId="106"/>
  </si>
  <si>
    <t>Ch.2/ ITS-MCS</t>
  </si>
  <si>
    <t>Ch.2/ ITS-MCS</t>
    <phoneticPr fontId="106"/>
  </si>
  <si>
    <t>Ch.2/ ITS-BPS</t>
  </si>
  <si>
    <t>Ch.2/ ITS-BPS</t>
    <phoneticPr fontId="106"/>
  </si>
  <si>
    <t>Ch.2/ ITS-Office Solution</t>
  </si>
  <si>
    <t>Ch.2/ ITS-Office Solution</t>
    <phoneticPr fontId="106"/>
  </si>
  <si>
    <r>
      <t xml:space="preserve">2. Headcount </t>
    </r>
    <r>
      <rPr>
        <b/>
        <sz val="14"/>
        <rFont val="ＭＳ Ｐゴシック"/>
        <family val="3"/>
        <charset val="128"/>
      </rPr>
      <t>（</t>
    </r>
    <r>
      <rPr>
        <b/>
        <sz val="14"/>
        <rFont val="Arial"/>
        <family val="2"/>
      </rPr>
      <t>Include BIC, Mobotix and DM)</t>
    </r>
    <phoneticPr fontId="106"/>
  </si>
  <si>
    <r>
      <t>1. P/L - Overview</t>
    </r>
    <r>
      <rPr>
        <b/>
        <sz val="14"/>
        <rFont val="ＭＳ Ｐゴシック"/>
        <family val="3"/>
        <charset val="128"/>
      </rPr>
      <t>（</t>
    </r>
    <r>
      <rPr>
        <b/>
        <sz val="14"/>
        <rFont val="Arial"/>
        <family val="2"/>
      </rPr>
      <t>Include BIC, Mobotix and DM)</t>
    </r>
    <phoneticPr fontId="106"/>
  </si>
  <si>
    <t>1-2. P/L Statement by BU</t>
    <phoneticPr fontId="106"/>
  </si>
  <si>
    <t>FY20 new topic</t>
    <phoneticPr fontId="1"/>
  </si>
  <si>
    <t>Ch.1</t>
    <phoneticPr fontId="1"/>
  </si>
  <si>
    <t>WPH #1</t>
    <phoneticPr fontId="1"/>
  </si>
  <si>
    <t>ITS IMS/Security</t>
    <phoneticPr fontId="106"/>
  </si>
  <si>
    <t>Ch.2</t>
    <phoneticPr fontId="106"/>
  </si>
  <si>
    <t>ITS Office Solution</t>
    <phoneticPr fontId="106"/>
  </si>
  <si>
    <t>S/W &amp; H/W related to Office MFP
EX) SafeQ, PageScope, Print Fleet</t>
    <phoneticPr fontId="1"/>
  </si>
  <si>
    <t>ITS MCS</t>
    <phoneticPr fontId="106"/>
  </si>
  <si>
    <t>ITS BPS</t>
    <phoneticPr fontId="106"/>
  </si>
  <si>
    <t>Ch.3</t>
    <phoneticPr fontId="1"/>
  </si>
  <si>
    <t xml:space="preserve">Anything sold as-a-service
Maintenance services (Monthly/quarterly/Annual), </t>
    <phoneticPr fontId="1"/>
  </si>
  <si>
    <t>Consolidated Sales</t>
    <phoneticPr fontId="1"/>
  </si>
  <si>
    <t>(Excludes Sales to KM-Gr. Companies)</t>
  </si>
  <si>
    <t>Consolidated Sales</t>
  </si>
  <si>
    <t>MPM</t>
    <phoneticPr fontId="106"/>
  </si>
  <si>
    <t>ODP</t>
    <phoneticPr fontId="106"/>
  </si>
  <si>
    <t>Marketing Service</t>
  </si>
  <si>
    <t>Digital Solution</t>
  </si>
  <si>
    <t>ODP New Business</t>
  </si>
  <si>
    <t>MPM(%)</t>
    <phoneticPr fontId="106"/>
  </si>
  <si>
    <t>ODP(%)</t>
    <phoneticPr fontId="106"/>
  </si>
  <si>
    <t>Marketing Service (%)</t>
    <phoneticPr fontId="106"/>
  </si>
  <si>
    <t>Digital Solution (%)</t>
    <phoneticPr fontId="106"/>
  </si>
  <si>
    <t>ODP New Business (%)</t>
    <phoneticPr fontId="106"/>
  </si>
  <si>
    <t>Ch.1/ IMS</t>
  </si>
  <si>
    <t>Ch.2/ MCS</t>
  </si>
  <si>
    <t>Ch.2/ BPS</t>
  </si>
  <si>
    <t>Ch.2/ Office Solution</t>
  </si>
  <si>
    <t>Ch.1/ IMS (%)</t>
    <phoneticPr fontId="106"/>
  </si>
  <si>
    <t>Ch.2/ MCS (%)</t>
    <phoneticPr fontId="106"/>
  </si>
  <si>
    <t>Ch.2/ BPS (%)</t>
    <phoneticPr fontId="106"/>
  </si>
  <si>
    <t>Ch.2/ Office Solution (%)</t>
    <phoneticPr fontId="106"/>
  </si>
  <si>
    <t>(6) DWP-ITS (Digital Workplace-ITS)</t>
    <phoneticPr fontId="106"/>
  </si>
  <si>
    <t>(5) DWP-WPH (Digital Workplace-WPH)</t>
    <phoneticPr fontId="106"/>
  </si>
  <si>
    <t>(5) DWP-WPH</t>
    <phoneticPr fontId="106"/>
  </si>
  <si>
    <t>(6) DWP-ITS</t>
    <phoneticPr fontId="106"/>
  </si>
  <si>
    <t>Ch.3/ WPH #3</t>
  </si>
  <si>
    <t>Ch.3/ WPH #3</t>
    <phoneticPr fontId="106"/>
  </si>
  <si>
    <t>Ch.1/ WPH #1(%)</t>
    <phoneticPr fontId="106"/>
  </si>
  <si>
    <t>Ch.3/ WPH #3(%)</t>
    <phoneticPr fontId="106"/>
  </si>
  <si>
    <t>Changed</t>
    <phoneticPr fontId="106"/>
  </si>
  <si>
    <t>(5) DWP-WPH</t>
    <phoneticPr fontId="1"/>
  </si>
  <si>
    <t>(6) DWP-ITS</t>
    <phoneticPr fontId="1"/>
  </si>
  <si>
    <t>DWP Business Type</t>
    <phoneticPr fontId="1"/>
  </si>
  <si>
    <t>Others</t>
    <phoneticPr fontId="1"/>
  </si>
  <si>
    <t>Ch.2</t>
    <phoneticPr fontId="1"/>
  </si>
  <si>
    <t>SG&amp;A2</t>
  </si>
  <si>
    <t>SG&amp;A2</t>
    <phoneticPr fontId="1"/>
  </si>
  <si>
    <t>WPH #1</t>
  </si>
  <si>
    <t>WPH #3</t>
  </si>
  <si>
    <t>WPH #3</t>
    <phoneticPr fontId="1"/>
  </si>
  <si>
    <t>Ch.1</t>
    <phoneticPr fontId="1"/>
  </si>
  <si>
    <t>Ch.3</t>
    <phoneticPr fontId="1"/>
  </si>
  <si>
    <t>Non-HW/NH</t>
    <phoneticPr fontId="1"/>
  </si>
  <si>
    <t>GP(2)</t>
    <phoneticPr fontId="1"/>
  </si>
  <si>
    <t>BCP</t>
    <phoneticPr fontId="1"/>
  </si>
  <si>
    <t>ALL</t>
  </si>
  <si>
    <t>SG&amp;A Total</t>
    <phoneticPr fontId="1"/>
  </si>
  <si>
    <t>PL</t>
  </si>
  <si>
    <t>Operating Profit</t>
    <phoneticPr fontId="1"/>
  </si>
  <si>
    <t>Non-Channel</t>
    <phoneticPr fontId="1"/>
  </si>
  <si>
    <t>Production</t>
    <phoneticPr fontId="1"/>
  </si>
  <si>
    <t>MS-MPM</t>
    <phoneticPr fontId="1"/>
  </si>
  <si>
    <t>MS-ODP</t>
    <phoneticPr fontId="1"/>
  </si>
  <si>
    <t>Others(IP)</t>
    <phoneticPr fontId="1"/>
  </si>
  <si>
    <t>WPH(All)</t>
    <phoneticPr fontId="1"/>
  </si>
  <si>
    <t>ITS(All)</t>
    <phoneticPr fontId="1"/>
  </si>
  <si>
    <t>Office(A3+A4)</t>
    <phoneticPr fontId="1"/>
  </si>
  <si>
    <t>FY2020</t>
    <phoneticPr fontId="1"/>
  </si>
  <si>
    <t>(5) DWP-DWH</t>
    <phoneticPr fontId="106"/>
  </si>
  <si>
    <t>Capital Investment</t>
    <phoneticPr fontId="1"/>
  </si>
  <si>
    <t>Capital Investment</t>
  </si>
  <si>
    <t>IT Software</t>
  </si>
  <si>
    <t>IT Software</t>
    <phoneticPr fontId="1"/>
  </si>
  <si>
    <t>IT Hardware/Others</t>
  </si>
  <si>
    <t>IT Hardware/Others</t>
    <phoneticPr fontId="1"/>
  </si>
  <si>
    <t>Office Move/Renovation</t>
  </si>
  <si>
    <t>Office Move/Renovation</t>
    <phoneticPr fontId="1"/>
  </si>
  <si>
    <t>Office Fixtures</t>
  </si>
  <si>
    <t>Office Fixtures</t>
    <phoneticPr fontId="1"/>
  </si>
  <si>
    <t>Showroom related</t>
  </si>
  <si>
    <t>Showroom related</t>
    <phoneticPr fontId="1"/>
  </si>
  <si>
    <t>Capital Others</t>
  </si>
  <si>
    <t>Capital Others</t>
    <phoneticPr fontId="1"/>
  </si>
  <si>
    <t>(6) ITS</t>
    <phoneticPr fontId="1"/>
  </si>
  <si>
    <t>(5) WPH</t>
    <phoneticPr fontId="1"/>
  </si>
  <si>
    <t>KMJS</t>
    <phoneticPr fontId="1"/>
  </si>
  <si>
    <t>One time product sales including software and hardware</t>
  </si>
  <si>
    <t>Definition separately provided by KMI DWP BU</t>
  </si>
  <si>
    <t>Offer a single bundled and fixed rate Invoice (not only traditional MFP hardware and service, but also unlimited value added KM services such as ECM, MIT etc. for the future)</t>
    <phoneticPr fontId="1"/>
  </si>
  <si>
    <t>HW(One Rate)</t>
  </si>
  <si>
    <t>NH(One Rate)</t>
  </si>
  <si>
    <t>6. OPS</t>
    <phoneticPr fontId="106"/>
  </si>
  <si>
    <t>One Rate</t>
    <phoneticPr fontId="1"/>
  </si>
  <si>
    <t>5-1. One Rate  (included in Office/ITS)</t>
    <phoneticPr fontId="106"/>
  </si>
  <si>
    <t>5-2. Free to Fee  (included in Office/ITS)</t>
    <phoneticPr fontId="106"/>
  </si>
  <si>
    <t>(Unit)</t>
    <phoneticPr fontId="106"/>
  </si>
  <si>
    <r>
      <t>Unit Sales</t>
    </r>
    <r>
      <rPr>
        <sz val="11"/>
        <rFont val="Arial"/>
        <family val="2"/>
      </rPr>
      <t xml:space="preserve"> (One Rate)</t>
    </r>
    <phoneticPr fontId="106"/>
  </si>
  <si>
    <r>
      <t>Net Sales</t>
    </r>
    <r>
      <rPr>
        <sz val="11"/>
        <rFont val="Arial"/>
        <family val="2"/>
      </rPr>
      <t xml:space="preserve"> (One Rate)</t>
    </r>
    <phoneticPr fontId="106"/>
  </si>
  <si>
    <t>Ending Balance</t>
  </si>
  <si>
    <r>
      <t xml:space="preserve">Net Sales </t>
    </r>
    <r>
      <rPr>
        <sz val="11"/>
        <rFont val="Arial"/>
        <family val="2"/>
      </rPr>
      <t>(Free to Fee)</t>
    </r>
    <phoneticPr fontId="106"/>
  </si>
  <si>
    <t xml:space="preserve">4. [Financial Position] </t>
    <phoneticPr fontId="1"/>
  </si>
  <si>
    <t xml:space="preserve">3. [Financial Position] </t>
    <phoneticPr fontId="1"/>
  </si>
  <si>
    <t>2. MS category</t>
    <phoneticPr fontId="1"/>
  </si>
  <si>
    <t xml:space="preserve">In response to investment capital management policy, cash flow such as acquisition, depreciation&amp;amortization will be managed as well as fixed asset balance. </t>
    <phoneticPr fontId="1"/>
  </si>
  <si>
    <t>1. One Rate/ Free to Fee</t>
    <phoneticPr fontId="1"/>
  </si>
  <si>
    <t>Financial Position</t>
    <phoneticPr fontId="1"/>
  </si>
  <si>
    <t>Account Receivable</t>
  </si>
  <si>
    <t>Outside Segment</t>
    <phoneticPr fontId="1"/>
  </si>
  <si>
    <t>FP</t>
    <phoneticPr fontId="1"/>
  </si>
  <si>
    <t>Account Receivable</t>
    <phoneticPr fontId="1"/>
  </si>
  <si>
    <t>not yet Overdue</t>
  </si>
  <si>
    <t>Overdue(1-30 days)</t>
    <phoneticPr fontId="1"/>
  </si>
  <si>
    <t>Overdue(31-90 days)</t>
    <phoneticPr fontId="1"/>
  </si>
  <si>
    <t>Overdue(91-180 days)</t>
    <phoneticPr fontId="1"/>
  </si>
  <si>
    <t>Overdue(over 180 days)</t>
    <phoneticPr fontId="1"/>
  </si>
  <si>
    <t>Overdue(Allowance)</t>
    <phoneticPr fontId="1"/>
  </si>
  <si>
    <t>Accounts Payable</t>
  </si>
  <si>
    <t>Acquisition Purchase</t>
  </si>
  <si>
    <t>Acquisition Purchase</t>
    <phoneticPr fontId="1"/>
  </si>
  <si>
    <t>Depreciation</t>
  </si>
  <si>
    <t>Depreciation</t>
    <phoneticPr fontId="1"/>
  </si>
  <si>
    <t>Sales/Disposal</t>
  </si>
  <si>
    <t>Sales/Disposal</t>
    <phoneticPr fontId="1"/>
  </si>
  <si>
    <t>Others: Transfers/Impairment loss</t>
  </si>
  <si>
    <t>Others: Transfers/Impairment loss</t>
    <phoneticPr fontId="1"/>
  </si>
  <si>
    <t>Tangible Assets(Lease)</t>
    <phoneticPr fontId="1"/>
  </si>
  <si>
    <t>Tangible Assets(Rental)</t>
    <phoneticPr fontId="1"/>
  </si>
  <si>
    <t>Tangible Assets(Others)</t>
    <phoneticPr fontId="1"/>
  </si>
  <si>
    <t>Intangible Assets</t>
    <phoneticPr fontId="1"/>
  </si>
  <si>
    <t>Amortization</t>
    <phoneticPr fontId="1"/>
  </si>
  <si>
    <t>Fixed Assets</t>
    <phoneticPr fontId="1"/>
  </si>
  <si>
    <t>Borrowings</t>
  </si>
  <si>
    <t>Borrowings</t>
    <phoneticPr fontId="1"/>
  </si>
  <si>
    <t>Account Receivable(Segment)</t>
    <phoneticPr fontId="1"/>
  </si>
  <si>
    <t>Account Receivable(Overdue)</t>
    <phoneticPr fontId="1"/>
  </si>
  <si>
    <t>SG&amp;A ALL</t>
    <phoneticPr fontId="1"/>
  </si>
  <si>
    <t>Other Income/Expenses</t>
    <phoneticPr fontId="1"/>
  </si>
  <si>
    <t>Unit Sales</t>
    <phoneticPr fontId="1"/>
  </si>
  <si>
    <t>Free to Fee</t>
    <phoneticPr fontId="1"/>
  </si>
  <si>
    <t>Net Sales(One Rate)</t>
    <phoneticPr fontId="1"/>
  </si>
  <si>
    <t>Net Sales(Free to Fee)</t>
    <phoneticPr fontId="1"/>
  </si>
  <si>
    <t>Unit Sales(One Rate)</t>
    <phoneticPr fontId="1"/>
  </si>
  <si>
    <t>5. One Rate / Free to Fee</t>
    <phoneticPr fontId="106"/>
  </si>
  <si>
    <t>Invoice Fee</t>
  </si>
  <si>
    <t>Old MIF Fee</t>
  </si>
  <si>
    <t>Scan Fee</t>
  </si>
  <si>
    <t>Counter Estimation Fee</t>
  </si>
  <si>
    <t>Invoice / Administration fee to handle/generate invoice(both Paper based and Electric based included)</t>
    <phoneticPr fontId="1"/>
  </si>
  <si>
    <t>IMACD Services</t>
  </si>
  <si>
    <r>
      <rPr>
        <sz val="12"/>
        <color rgb="FF0000FF"/>
        <rFont val="ＭＳ Ｐゴシック"/>
        <family val="3"/>
        <charset val="128"/>
      </rPr>
      <t>★</t>
    </r>
    <phoneticPr fontId="1"/>
  </si>
  <si>
    <t>Training</t>
  </si>
  <si>
    <t>End user training on the operation of devices, workflow, and software associated with a solution</t>
  </si>
  <si>
    <t>price per year for units older than X years - cover cost of older parts and increased service</t>
    <phoneticPr fontId="1"/>
  </si>
  <si>
    <t>price per month to scan, incl XXXX scan / month</t>
    <phoneticPr fontId="1"/>
  </si>
  <si>
    <t>Others</t>
    <phoneticPr fontId="1"/>
  </si>
  <si>
    <t>Install, Move, Add, Change or Dispose work for any HW, SW or Service</t>
    <phoneticPr fontId="1"/>
  </si>
  <si>
    <t>Initiatives to secure revenue by firmly charging services that were previously offered free of charge except for click charge.
Service items may vary depending on the region. Please refer to the examples as below:</t>
    <phoneticPr fontId="1"/>
  </si>
  <si>
    <t>Refer to Definition</t>
    <phoneticPr fontId="106"/>
  </si>
  <si>
    <t>2 new items are added in line with Office strategy. Please refer to Definition</t>
    <phoneticPr fontId="1"/>
  </si>
  <si>
    <t>In ODP business, new categories for recurring sales are added (for BKJ/BKK)</t>
    <phoneticPr fontId="1"/>
  </si>
  <si>
    <t>DSO(Days Sales Outstanding) and overdue of account receivables are managed strengthly in FY20</t>
    <phoneticPr fontId="1"/>
  </si>
  <si>
    <t>MPM</t>
    <phoneticPr fontId="1"/>
  </si>
  <si>
    <t>ODP</t>
    <phoneticPr fontId="1"/>
  </si>
  <si>
    <r>
      <t>For Kinko's (BKK BKJ)
Original printing business such as Copy &amp; Print, Business card,  etc</t>
    </r>
    <r>
      <rPr>
        <sz val="11"/>
        <color theme="1"/>
        <rFont val="ＭＳ ゴシック"/>
        <family val="2"/>
        <charset val="128"/>
      </rPr>
      <t>　（</t>
    </r>
    <r>
      <rPr>
        <sz val="11"/>
        <color theme="1"/>
        <rFont val="Arial"/>
        <family val="2"/>
      </rPr>
      <t>All Business except below 3 categories</t>
    </r>
    <r>
      <rPr>
        <sz val="11"/>
        <color theme="1"/>
        <rFont val="ＭＳ ゴシック"/>
        <family val="2"/>
        <charset val="128"/>
      </rPr>
      <t>）</t>
    </r>
    <phoneticPr fontId="1"/>
  </si>
  <si>
    <t>For Kinko's (BKK BKJ)
Sign &amp; Graphic(Display) exclude Ondemand MPM</t>
    <phoneticPr fontId="1"/>
  </si>
  <si>
    <t>For Kinko's (BKK BKJ)
ODP New Business such as TSUKURU</t>
    <phoneticPr fontId="1"/>
  </si>
  <si>
    <t>Ch.1</t>
  </si>
  <si>
    <t>24 hours / 7 days service ,etc.</t>
    <phoneticPr fontId="1"/>
  </si>
  <si>
    <t>Fee if customer who do not have CSRC is not sending us counters</t>
    <phoneticPr fontId="1"/>
  </si>
  <si>
    <t>For Kinko's (BKK BKJ)
Ondemand MPM(POSM), WiL, Kinko's commerce, Mobotix, C3-Value, etc.</t>
  </si>
  <si>
    <r>
      <t xml:space="preserve">FY2019 Monthly Actual </t>
    </r>
    <r>
      <rPr>
        <b/>
        <u/>
        <sz val="12"/>
        <rFont val="Arial"/>
        <family val="2"/>
      </rPr>
      <t>ver1.0</t>
    </r>
    <phoneticPr fontId="1"/>
  </si>
  <si>
    <t>(BUS TTL)</t>
  </si>
  <si>
    <t>On Demand Printing</t>
    <phoneticPr fontId="1"/>
  </si>
  <si>
    <t>(5) DWP-ITS (Digital Workplace-ITS)</t>
  </si>
  <si>
    <t>Office Solution</t>
    <phoneticPr fontId="106"/>
  </si>
  <si>
    <t>ITS Sales via MarketPlace/EC site</t>
  </si>
  <si>
    <t>IMS (%)</t>
    <phoneticPr fontId="106"/>
  </si>
  <si>
    <t>MCS (%)</t>
    <phoneticPr fontId="106"/>
  </si>
  <si>
    <t>BPS (%)</t>
    <phoneticPr fontId="106"/>
  </si>
  <si>
    <t>Office Solution (%)</t>
    <phoneticPr fontId="106"/>
  </si>
  <si>
    <t>ITS Sales via MarketPlace/EC site (%)</t>
    <phoneticPr fontId="106"/>
  </si>
  <si>
    <t>BPS</t>
    <phoneticPr fontId="106"/>
  </si>
  <si>
    <t>ITS Sales via MarketPlace/EC site</t>
    <phoneticPr fontId="106"/>
  </si>
  <si>
    <t>(6) DWP-WPH (Digital Workplace-WPH)</t>
  </si>
  <si>
    <t>#3 Solution</t>
    <phoneticPr fontId="106"/>
  </si>
  <si>
    <t>#3 Solution</t>
  </si>
  <si>
    <t>WPH (%)</t>
    <phoneticPr fontId="106"/>
  </si>
  <si>
    <t>#3 Solution(%)</t>
    <phoneticPr fontId="106"/>
  </si>
  <si>
    <t>IMS</t>
    <phoneticPr fontId="106"/>
  </si>
  <si>
    <t>MCS</t>
    <phoneticPr fontId="106"/>
  </si>
  <si>
    <r>
      <t>Office Solution</t>
    </r>
    <r>
      <rPr>
        <b/>
        <strike/>
        <sz val="11"/>
        <color rgb="FFFF0000"/>
        <rFont val="Calibri"/>
        <family val="2"/>
        <charset val="128"/>
        <scheme val="minor"/>
      </rPr>
      <t/>
    </r>
    <phoneticPr fontId="106"/>
  </si>
  <si>
    <t>WPH</t>
    <phoneticPr fontId="106"/>
  </si>
  <si>
    <t>One-off</t>
  </si>
  <si>
    <t>Recurring</t>
  </si>
  <si>
    <t>(5) DWP-ITS</t>
    <phoneticPr fontId="106"/>
  </si>
  <si>
    <t>(6) DWP-WPH</t>
    <phoneticPr fontId="106"/>
  </si>
  <si>
    <t>(6) DWP-DWH</t>
    <phoneticPr fontId="106"/>
  </si>
  <si>
    <t>5. OPS</t>
    <phoneticPr fontId="106"/>
  </si>
  <si>
    <t>OP</t>
    <phoneticPr fontId="106"/>
  </si>
  <si>
    <t>vs OP</t>
    <phoneticPr fontId="106"/>
  </si>
  <si>
    <t>FY19</t>
    <phoneticPr fontId="106"/>
  </si>
  <si>
    <t>vs FY19</t>
    <phoneticPr fontId="106"/>
  </si>
  <si>
    <t>single month</t>
    <phoneticPr fontId="106"/>
  </si>
  <si>
    <t>Quarter (QTD)</t>
    <phoneticPr fontId="106"/>
  </si>
  <si>
    <t>Annual Year (YTD)</t>
    <phoneticPr fontId="106"/>
  </si>
  <si>
    <t>Prev</t>
    <phoneticPr fontId="106"/>
  </si>
  <si>
    <t>Result</t>
    <phoneticPr fontId="106"/>
  </si>
  <si>
    <t>Select period (1-12)</t>
    <phoneticPr fontId="106"/>
  </si>
  <si>
    <t>vs OP / vs FY19</t>
    <phoneticPr fontId="106"/>
  </si>
  <si>
    <t>'OP'!</t>
    <phoneticPr fontId="106"/>
  </si>
  <si>
    <t>'Previous'!</t>
    <phoneticPr fontId="106"/>
  </si>
  <si>
    <t>Period</t>
    <phoneticPr fontId="1"/>
  </si>
  <si>
    <t>OP</t>
    <phoneticPr fontId="1"/>
  </si>
  <si>
    <t>Previous</t>
    <phoneticPr fontId="1"/>
  </si>
  <si>
    <t>single month</t>
    <phoneticPr fontId="1"/>
  </si>
  <si>
    <t>Quarter</t>
    <phoneticPr fontId="1"/>
  </si>
  <si>
    <t>Annual Year</t>
    <phoneticPr fontId="1"/>
  </si>
  <si>
    <t>M</t>
  </si>
  <si>
    <t>M</t>
    <phoneticPr fontId="1"/>
  </si>
  <si>
    <t>N</t>
    <phoneticPr fontId="1"/>
  </si>
  <si>
    <t>O</t>
    <phoneticPr fontId="1"/>
  </si>
  <si>
    <t>P</t>
  </si>
  <si>
    <t>P</t>
    <phoneticPr fontId="1"/>
  </si>
  <si>
    <t>Q</t>
    <phoneticPr fontId="1"/>
  </si>
  <si>
    <t>R</t>
    <phoneticPr fontId="1"/>
  </si>
  <si>
    <t>S</t>
  </si>
  <si>
    <t>S</t>
    <phoneticPr fontId="1"/>
  </si>
  <si>
    <t>T</t>
    <phoneticPr fontId="1"/>
  </si>
  <si>
    <t>U</t>
    <phoneticPr fontId="1"/>
  </si>
  <si>
    <t>V</t>
  </si>
  <si>
    <t>V</t>
    <phoneticPr fontId="1"/>
  </si>
  <si>
    <t>W</t>
    <phoneticPr fontId="1"/>
  </si>
  <si>
    <t>X</t>
    <phoneticPr fontId="1"/>
  </si>
  <si>
    <t>Result</t>
    <phoneticPr fontId="1"/>
  </si>
  <si>
    <t>Z</t>
    <phoneticPr fontId="1"/>
  </si>
  <si>
    <t>AA</t>
    <phoneticPr fontId="1"/>
  </si>
  <si>
    <t>Y</t>
  </si>
  <si>
    <t>Y</t>
    <phoneticPr fontId="1"/>
  </si>
  <si>
    <t>1</t>
    <phoneticPr fontId="1"/>
  </si>
  <si>
    <t>2</t>
    <phoneticPr fontId="1"/>
  </si>
  <si>
    <t>3</t>
    <phoneticPr fontId="1"/>
  </si>
  <si>
    <t>4</t>
    <phoneticPr fontId="1"/>
  </si>
  <si>
    <t>5</t>
    <phoneticPr fontId="1"/>
  </si>
  <si>
    <t>6</t>
    <phoneticPr fontId="1"/>
  </si>
  <si>
    <t>7</t>
    <phoneticPr fontId="1"/>
  </si>
  <si>
    <t>8</t>
    <phoneticPr fontId="1"/>
  </si>
  <si>
    <t>9</t>
    <phoneticPr fontId="1"/>
  </si>
  <si>
    <t>10</t>
    <phoneticPr fontId="1"/>
  </si>
  <si>
    <t>11</t>
    <phoneticPr fontId="1"/>
  </si>
  <si>
    <t>12</t>
    <phoneticPr fontId="1"/>
  </si>
  <si>
    <t>Period-Start</t>
    <phoneticPr fontId="1"/>
  </si>
  <si>
    <t>Period-End</t>
    <phoneticPr fontId="1"/>
  </si>
  <si>
    <t>10</t>
    <phoneticPr fontId="106"/>
  </si>
  <si>
    <t>%</t>
    <phoneticPr fontId="106"/>
  </si>
  <si>
    <t>ex. Apr -&gt;1, Feb -&gt;2 ,,,Mar -&gt;12  *BBR: Jan -&gt;1, Feb -&gt;2 ,,,Dec -&gt;12</t>
    <phoneticPr fontId="106"/>
  </si>
  <si>
    <t>7. Rolling forecast only</t>
    <phoneticPr fontId="106"/>
  </si>
  <si>
    <t>Total</t>
    <phoneticPr fontId="106"/>
  </si>
  <si>
    <t>Depreciation &amp; Amortization  included in COCS</t>
    <phoneticPr fontId="106"/>
  </si>
  <si>
    <t>Depreciation &amp; Amortization  included in SGA</t>
    <phoneticPr fontId="106"/>
  </si>
  <si>
    <t>7-1. Depreciation &amp; Amortization</t>
    <phoneticPr fontId="106"/>
  </si>
  <si>
    <t>Same Segment</t>
    <phoneticPr fontId="106"/>
  </si>
  <si>
    <t>Inter Segment &amp; Outside</t>
    <phoneticPr fontId="106"/>
  </si>
  <si>
    <t>Product Name</t>
  </si>
  <si>
    <t>Codename</t>
  </si>
  <si>
    <t>Ac Jet KM-1</t>
  </si>
  <si>
    <t>Ac Jet KM-1e</t>
  </si>
  <si>
    <t>KM-2</t>
  </si>
  <si>
    <t>bh PRESS C71cf/AccurioLabel 190</t>
    <phoneticPr fontId="106"/>
  </si>
  <si>
    <t>Degas R2R</t>
  </si>
  <si>
    <t>Accurio Label 230</t>
  </si>
  <si>
    <t>Degas-e MLK R2R</t>
  </si>
  <si>
    <t>Meteor Unlimited Color</t>
  </si>
  <si>
    <t>MUC</t>
  </si>
  <si>
    <t>JETvarnish 3DS</t>
  </si>
  <si>
    <t>JV3DS</t>
  </si>
  <si>
    <t>JETvarnish 3D Evolution52</t>
  </si>
  <si>
    <t>JV3D Evo52</t>
  </si>
  <si>
    <t>JETvarnish 3D Evolution64</t>
  </si>
  <si>
    <t>JV3D Evo64</t>
  </si>
  <si>
    <t>JETvarnish 3D Evolution75</t>
  </si>
  <si>
    <t>JV3D Evo75</t>
  </si>
  <si>
    <t>JETvarnish 3DW</t>
  </si>
  <si>
    <t>JV3DW</t>
  </si>
  <si>
    <t>JETvarnish 3D</t>
  </si>
  <si>
    <t>JV3D</t>
  </si>
  <si>
    <t>JETvarnish 3DL</t>
  </si>
  <si>
    <t>JV3DL</t>
  </si>
  <si>
    <t>H1625LED</t>
  </si>
  <si>
    <t>AccurioWide 200</t>
  </si>
  <si>
    <t>Agfa WF200(BUS)</t>
  </si>
  <si>
    <t>AccurioWide 160</t>
  </si>
  <si>
    <t>Agfa WF160(BUS)</t>
  </si>
  <si>
    <t>Textile Printer</t>
  </si>
  <si>
    <t xml:space="preserve">Nassenger PRO 120 </t>
  </si>
  <si>
    <t>LIBRA2</t>
  </si>
  <si>
    <t>Nassenger PRO 1000</t>
  </si>
  <si>
    <t>TP-9</t>
  </si>
  <si>
    <t>Nassenger 10</t>
  </si>
  <si>
    <t>TP-10</t>
  </si>
  <si>
    <t>Nassenger 8</t>
  </si>
  <si>
    <t>LIBRA3</t>
  </si>
  <si>
    <t>Nassenger SP-1</t>
  </si>
  <si>
    <t>STP</t>
  </si>
  <si>
    <t>7-2. Notes and Accounts Receivable-Trade</t>
    <phoneticPr fontId="106"/>
  </si>
  <si>
    <t>7-3. Notes and Accounts Payable-Trade</t>
    <phoneticPr fontId="106"/>
  </si>
  <si>
    <t>7-4. IP Unit</t>
    <phoneticPr fontId="106"/>
  </si>
  <si>
    <t>Allocation Confirmation of SG&amp;A, Employees</t>
    <phoneticPr fontId="1"/>
  </si>
  <si>
    <t>(Unit:1000LC)</t>
  </si>
  <si>
    <t xml:space="preserve">Full-Time Employees / </t>
    <phoneticPr fontId="106"/>
  </si>
  <si>
    <t>Temporary Transfer from Other Company</t>
  </si>
  <si>
    <t>Total</t>
  </si>
  <si>
    <t xml:space="preserve">Full-Time Employees / </t>
  </si>
  <si>
    <t>1. Direct charge/Allocated cost of SG&amp;A</t>
    <phoneticPr fontId="1"/>
  </si>
  <si>
    <t>2. Direct charge/Allocated persons of employees</t>
    <phoneticPr fontId="1"/>
  </si>
  <si>
    <t>Direct charge</t>
  </si>
  <si>
    <t>Direct charge</t>
    <phoneticPr fontId="1"/>
  </si>
  <si>
    <t>Allocation</t>
  </si>
  <si>
    <t>Allocation</t>
    <phoneticPr fontId="1"/>
  </si>
  <si>
    <t>(5) DWP-WPH (Digital Workplace-WPH)</t>
    <phoneticPr fontId="1"/>
  </si>
  <si>
    <t>(6) DWP-ITS (Digital Workplace-ITS)</t>
    <phoneticPr fontId="1"/>
  </si>
  <si>
    <t>dummy</t>
    <phoneticPr fontId="106"/>
  </si>
  <si>
    <t>8. Reference</t>
    <phoneticPr fontId="106"/>
  </si>
  <si>
    <t>8-2. Professional Print Business HQ (PP+IP)</t>
    <phoneticPr fontId="106"/>
  </si>
  <si>
    <t>Variable Cost</t>
    <phoneticPr fontId="106"/>
  </si>
  <si>
    <t>Marginal Profit</t>
    <phoneticPr fontId="106"/>
  </si>
  <si>
    <t>Fixed Cost</t>
    <phoneticPr fontId="106"/>
  </si>
  <si>
    <t>BCP</t>
    <phoneticPr fontId="106"/>
  </si>
  <si>
    <t>COGS (ex. field service cost/ Service desk cost)</t>
    <phoneticPr fontId="106"/>
  </si>
  <si>
    <t>9. Variable Costing Income Statement</t>
    <phoneticPr fontId="106"/>
  </si>
  <si>
    <t>8-1. Digital Workplace Business HQ (Office+ITS+WPH)</t>
  </si>
  <si>
    <t>Due date of FY20 submission</t>
    <phoneticPr fontId="149"/>
  </si>
  <si>
    <r>
      <t xml:space="preserve">Due date of </t>
    </r>
    <r>
      <rPr>
        <b/>
        <u/>
        <sz val="14"/>
        <color theme="4"/>
        <rFont val="Calibri"/>
        <family val="2"/>
      </rPr>
      <t>Unit Report</t>
    </r>
    <r>
      <rPr>
        <b/>
        <u/>
        <sz val="14"/>
        <color theme="8"/>
        <rFont val="Calibri"/>
        <family val="2"/>
      </rPr>
      <t xml:space="preserve"> </t>
    </r>
    <r>
      <rPr>
        <b/>
        <u/>
        <sz val="14"/>
        <rFont val="Calibri"/>
        <family val="2"/>
      </rPr>
      <t>on FY2020</t>
    </r>
    <phoneticPr fontId="149"/>
  </si>
  <si>
    <r>
      <t xml:space="preserve">Due date of </t>
    </r>
    <r>
      <rPr>
        <b/>
        <u/>
        <sz val="14"/>
        <color theme="4"/>
        <rFont val="Calibri"/>
        <family val="2"/>
      </rPr>
      <t>BT-Package</t>
    </r>
    <r>
      <rPr>
        <b/>
        <u/>
        <sz val="14"/>
        <color theme="8"/>
        <rFont val="Calibri"/>
        <family val="2"/>
      </rPr>
      <t xml:space="preserve"> </t>
    </r>
    <r>
      <rPr>
        <b/>
        <u/>
        <sz val="14"/>
        <rFont val="Calibri"/>
        <family val="2"/>
      </rPr>
      <t>on FY2020</t>
    </r>
    <phoneticPr fontId="149"/>
  </si>
  <si>
    <r>
      <t xml:space="preserve">Due date of </t>
    </r>
    <r>
      <rPr>
        <b/>
        <u/>
        <sz val="14"/>
        <color theme="4"/>
        <rFont val="Calibri"/>
        <family val="2"/>
      </rPr>
      <t>CEO Report</t>
    </r>
    <r>
      <rPr>
        <b/>
        <u/>
        <sz val="14"/>
        <color theme="8"/>
        <rFont val="Calibri"/>
        <family val="2"/>
      </rPr>
      <t xml:space="preserve"> </t>
    </r>
    <r>
      <rPr>
        <b/>
        <u/>
        <sz val="14"/>
        <rFont val="Calibri"/>
        <family val="2"/>
      </rPr>
      <t>on FY2020</t>
    </r>
    <phoneticPr fontId="149"/>
  </si>
  <si>
    <t>[BUS/BEU/KMJ/BCN/BHK/BSA/BAU/BIN]</t>
    <phoneticPr fontId="149"/>
  </si>
  <si>
    <r>
      <rPr>
        <sz val="10"/>
        <rFont val="Meiryo UI"/>
        <family val="3"/>
        <charset val="128"/>
      </rPr>
      <t xml:space="preserve">Due date of </t>
    </r>
    <r>
      <rPr>
        <b/>
        <sz val="10"/>
        <rFont val="Meiryo UI"/>
        <family val="3"/>
        <charset val="128"/>
      </rPr>
      <t>Unit Report</t>
    </r>
    <phoneticPr fontId="1"/>
  </si>
  <si>
    <r>
      <rPr>
        <sz val="10"/>
        <rFont val="Meiryo UI"/>
        <family val="3"/>
        <charset val="128"/>
      </rPr>
      <t xml:space="preserve">Due date of </t>
    </r>
    <r>
      <rPr>
        <b/>
        <sz val="10"/>
        <rFont val="Meiryo UI"/>
        <family val="3"/>
        <charset val="128"/>
      </rPr>
      <t>BT-Package</t>
    </r>
    <phoneticPr fontId="149"/>
  </si>
  <si>
    <r>
      <rPr>
        <sz val="10"/>
        <rFont val="Meiryo UI"/>
        <family val="3"/>
        <charset val="128"/>
      </rPr>
      <t xml:space="preserve">Due date of </t>
    </r>
    <r>
      <rPr>
        <b/>
        <sz val="10"/>
        <rFont val="Meiryo UI"/>
        <family val="3"/>
        <charset val="128"/>
      </rPr>
      <t>CEO Report</t>
    </r>
    <phoneticPr fontId="149"/>
  </si>
  <si>
    <t>1st Month</t>
    <phoneticPr fontId="149"/>
  </si>
  <si>
    <t>Apr, 2020</t>
    <phoneticPr fontId="149"/>
  </si>
  <si>
    <t>May 7, 2020
(Companies in Japan: May 11, 2020)</t>
    <phoneticPr fontId="1"/>
  </si>
  <si>
    <t>May 8, 2020
(Companies in Japan: May 12, 2020)</t>
    <phoneticPr fontId="1"/>
  </si>
  <si>
    <r>
      <t xml:space="preserve">May 13, 2020
(KMJ: May 14, 2020 </t>
    </r>
    <r>
      <rPr>
        <b/>
        <sz val="11"/>
        <rFont val="Calibri"/>
        <family val="2"/>
      </rPr>
      <t>at 12:00</t>
    </r>
    <r>
      <rPr>
        <sz val="11"/>
        <rFont val="Calibri"/>
        <family val="2"/>
      </rPr>
      <t>)</t>
    </r>
    <phoneticPr fontId="1"/>
  </si>
  <si>
    <t>May, 2020</t>
    <phoneticPr fontId="149"/>
  </si>
  <si>
    <t>Jun 4, 2020</t>
    <phoneticPr fontId="1"/>
  </si>
  <si>
    <t>Jun 5, 2020</t>
    <phoneticPr fontId="1"/>
  </si>
  <si>
    <t>Jun 11, 2020</t>
    <phoneticPr fontId="1"/>
  </si>
  <si>
    <t>Jun, 2020</t>
    <phoneticPr fontId="149"/>
  </si>
  <si>
    <t>Jul 6, 2020
(Companies in US: Jul 7, 2019)</t>
    <phoneticPr fontId="1"/>
  </si>
  <si>
    <t>Jul 8, 2020
(Companies in US: Jul 10, 2020)</t>
    <phoneticPr fontId="1"/>
  </si>
  <si>
    <t xml:space="preserve">Jul 14, 2020
</t>
    <phoneticPr fontId="1"/>
  </si>
  <si>
    <t>Jul, 2020</t>
    <phoneticPr fontId="149"/>
  </si>
  <si>
    <t>Aug 6, 2020
(Companies in Japan: Aug 7, 2020)</t>
    <phoneticPr fontId="1"/>
  </si>
  <si>
    <t>Aug 7, 2020
(BKJ &amp; BEJ only: Aug 19, 2020)</t>
    <phoneticPr fontId="1"/>
  </si>
  <si>
    <t>Aug 14, 2020
(KMJ: Aug 17, 2020)</t>
    <phoneticPr fontId="1"/>
  </si>
  <si>
    <t>Aug, 2020</t>
    <phoneticPr fontId="149"/>
  </si>
  <si>
    <t>Sep 4, 2020</t>
    <phoneticPr fontId="1"/>
  </si>
  <si>
    <t>Sep 7, 2020
(Companies in US: Sep 9, 2020)</t>
    <phoneticPr fontId="1"/>
  </si>
  <si>
    <t>Sep 10, 2020
(Companies in US: Sep 11, 2020)</t>
    <phoneticPr fontId="1"/>
  </si>
  <si>
    <t>Sep, 2020</t>
    <phoneticPr fontId="149"/>
  </si>
  <si>
    <t>Oct 6, 2020</t>
    <phoneticPr fontId="1"/>
  </si>
  <si>
    <t>Oct 8, 2020</t>
    <phoneticPr fontId="1"/>
  </si>
  <si>
    <t>Oct 14, 2020</t>
    <phoneticPr fontId="1"/>
  </si>
  <si>
    <t>Oct, 2020</t>
    <phoneticPr fontId="149"/>
  </si>
  <si>
    <t>Nov 5, 2020
(Companies in Japan: Nov 6, 2020)</t>
    <phoneticPr fontId="149"/>
  </si>
  <si>
    <t>Nov 9, 2020</t>
    <phoneticPr fontId="1"/>
  </si>
  <si>
    <t>Nov 12, 2020</t>
    <phoneticPr fontId="1"/>
  </si>
  <si>
    <t>Nov, 2020</t>
    <phoneticPr fontId="149"/>
  </si>
  <si>
    <t>Dec 4, 2020</t>
    <phoneticPr fontId="1"/>
  </si>
  <si>
    <t>Dec 7, 2020</t>
    <phoneticPr fontId="1"/>
  </si>
  <si>
    <t>Dec 10, 2020</t>
    <phoneticPr fontId="1"/>
  </si>
  <si>
    <t>Dec, 2020</t>
    <phoneticPr fontId="149"/>
  </si>
  <si>
    <t xml:space="preserve">Jan 7, 2021
</t>
    <phoneticPr fontId="1"/>
  </si>
  <si>
    <t>Jan 11, 2021
(Companies in Japan: Jan 12, 2021)</t>
    <phoneticPr fontId="1"/>
  </si>
  <si>
    <t>Jan 15, 2021</t>
    <phoneticPr fontId="1"/>
  </si>
  <si>
    <t>Jan, 2021</t>
    <phoneticPr fontId="149"/>
  </si>
  <si>
    <t>Feb 4, 2021</t>
    <phoneticPr fontId="1"/>
  </si>
  <si>
    <t>Feb 5, 2021</t>
    <phoneticPr fontId="1"/>
  </si>
  <si>
    <t>Feb 10, 2021</t>
    <phoneticPr fontId="1"/>
  </si>
  <si>
    <t>Feb, 2021</t>
    <phoneticPr fontId="149"/>
  </si>
  <si>
    <t>Mar 4, 2021</t>
    <phoneticPr fontId="1"/>
  </si>
  <si>
    <t>Mar 5, 2021</t>
    <phoneticPr fontId="1"/>
  </si>
  <si>
    <t>Mar 10, 2021</t>
    <phoneticPr fontId="1"/>
  </si>
  <si>
    <t>Mar, 2021</t>
    <phoneticPr fontId="149"/>
  </si>
  <si>
    <t>Apr 6, 2021</t>
    <phoneticPr fontId="149"/>
  </si>
  <si>
    <t>Apr 9, 2021*</t>
    <phoneticPr fontId="149"/>
  </si>
  <si>
    <t>Apr 14, 2021*</t>
    <phoneticPr fontId="149"/>
  </si>
  <si>
    <t>*if due date is changed, new schedule will be informed</t>
    <phoneticPr fontId="149"/>
  </si>
  <si>
    <t xml:space="preserve">[BBR Only] </t>
  </si>
  <si>
    <t>May 6, 2020</t>
    <phoneticPr fontId="1"/>
  </si>
  <si>
    <t>May 6, 2020</t>
  </si>
  <si>
    <t>Jun 1, 2020</t>
    <phoneticPr fontId="1"/>
  </si>
  <si>
    <t>Jun 1, 2020</t>
  </si>
  <si>
    <t>Jul 1, 2020</t>
  </si>
  <si>
    <t>Aug 5, 2020</t>
  </si>
  <si>
    <t>Sep 1, 2020</t>
  </si>
  <si>
    <t>Oct 1, 2020</t>
  </si>
  <si>
    <t>Nov 2, 2020</t>
  </si>
  <si>
    <t>Dec 1, 2020</t>
  </si>
  <si>
    <t>Jan 4, 2021</t>
  </si>
  <si>
    <t>Feb 1, 2021</t>
  </si>
  <si>
    <t>Mar 1, 2021</t>
  </si>
  <si>
    <t>Apr 1, 2021</t>
  </si>
  <si>
    <t>COGS (material cost)</t>
    <phoneticPr fontId="106"/>
  </si>
  <si>
    <t>Wages &amp; Salaries (SG&amp;A - variable)</t>
    <phoneticPr fontId="106"/>
  </si>
  <si>
    <t>Wages &amp; Salaries (SG&amp;A - fixed)</t>
    <phoneticPr fontId="106"/>
  </si>
  <si>
    <t>SG&amp;A variable (ex.Selling expenses/ Advertising expenses)</t>
    <phoneticPr fontId="106"/>
  </si>
  <si>
    <t>SG&amp;A fixed (ex.SG&amp;A Fixed expenses)</t>
    <phoneticPr fontId="106"/>
  </si>
  <si>
    <t>A</t>
    <phoneticPr fontId="106"/>
  </si>
  <si>
    <t>B</t>
    <phoneticPr fontId="106"/>
  </si>
  <si>
    <t>C = A - B</t>
    <phoneticPr fontId="106"/>
  </si>
  <si>
    <t>D = C / A</t>
    <phoneticPr fontId="106"/>
  </si>
  <si>
    <t>E</t>
    <phoneticPr fontId="106"/>
  </si>
  <si>
    <t>F = E / D</t>
    <phoneticPr fontId="106"/>
  </si>
  <si>
    <t>Break-even Point Net Sales</t>
    <phoneticPr fontId="106"/>
  </si>
  <si>
    <t>G = F / A</t>
    <phoneticPr fontId="106"/>
  </si>
  <si>
    <t>H = C - D</t>
    <phoneticPr fontId="106"/>
  </si>
  <si>
    <r>
      <t xml:space="preserve">FY2020 Monthly Actual </t>
    </r>
    <r>
      <rPr>
        <b/>
        <u/>
        <sz val="14"/>
        <rFont val="Arial"/>
        <family val="2"/>
      </rPr>
      <t>ver</t>
    </r>
    <r>
      <rPr>
        <b/>
        <u/>
        <sz val="14"/>
        <rFont val="游ゴシック"/>
        <family val="2"/>
        <charset val="128"/>
      </rPr>
      <t>1.0</t>
    </r>
    <phoneticPr fontId="1"/>
  </si>
  <si>
    <t>1. P/L (1) - Overview</t>
    <phoneticPr fontId="1"/>
  </si>
  <si>
    <t>Please copy&amp;paste "OP" sheet and "Previous" sheet as they are</t>
    <phoneticPr fontId="106"/>
  </si>
  <si>
    <t>This is the same as allocation method with FY20 original plan.
Charge by annual sales ratio allocation bases to BU. Allocation% should be same for  each month in FY20</t>
  </si>
  <si>
    <t>Charge by annual sales ratio allocation bases to Service Line. Allocation% should be same for  each month in FY20</t>
  </si>
  <si>
    <r>
      <t xml:space="preserve">Included in COGS </t>
    </r>
    <r>
      <rPr>
        <sz val="11"/>
        <rFont val="ＭＳ Ｐゴシック"/>
        <family val="3"/>
        <charset val="128"/>
      </rPr>
      <t>（</t>
    </r>
    <r>
      <rPr>
        <sz val="11"/>
        <rFont val="Arial"/>
        <family val="2"/>
      </rPr>
      <t>Field Service cost /Service Desk Cost</t>
    </r>
    <r>
      <rPr>
        <sz val="11"/>
        <rFont val="ＭＳ Ｐゴシック"/>
        <family val="3"/>
        <charset val="128"/>
      </rPr>
      <t>）</t>
    </r>
  </si>
  <si>
    <r>
      <t>Included in SG&amp;</t>
    </r>
    <r>
      <rPr>
        <sz val="11"/>
        <rFont val="Arial"/>
        <family val="2"/>
      </rPr>
      <t>A (Wages &amp; Salaries</t>
    </r>
    <r>
      <rPr>
        <sz val="11"/>
        <rFont val="ＭＳ Ｐゴシック"/>
        <family val="3"/>
        <charset val="128"/>
      </rPr>
      <t>）</t>
    </r>
  </si>
  <si>
    <r>
      <t>Purchased from BT cons. companies</t>
    </r>
    <r>
      <rPr>
        <sz val="11"/>
        <color rgb="FFFF0000"/>
        <rFont val="Arial"/>
        <family val="2"/>
      </rPr>
      <t xml:space="preserve"> &lt;exclude MGI&gt;</t>
    </r>
  </si>
  <si>
    <r>
      <t>Purchased from</t>
    </r>
    <r>
      <rPr>
        <sz val="11"/>
        <color rgb="FFFF0000"/>
        <rFont val="Arial"/>
        <family val="2"/>
      </rPr>
      <t xml:space="preserve"> MGI</t>
    </r>
    <r>
      <rPr>
        <sz val="11"/>
        <rFont val="Arial"/>
        <family val="2"/>
      </rPr>
      <t xml:space="preserve"> (BT-Gr)</t>
    </r>
  </si>
  <si>
    <r>
      <t>Unit Sales</t>
    </r>
    <r>
      <rPr>
        <sz val="11"/>
        <rFont val="Arial"/>
        <family val="2"/>
      </rPr>
      <t xml:space="preserve"> (One Rate)</t>
    </r>
  </si>
  <si>
    <r>
      <t>Net Sales</t>
    </r>
    <r>
      <rPr>
        <sz val="11"/>
        <rFont val="Arial"/>
        <family val="2"/>
      </rPr>
      <t xml:space="preserve"> (One Rate)</t>
    </r>
  </si>
  <si>
    <r>
      <t xml:space="preserve">Net Sales </t>
    </r>
    <r>
      <rPr>
        <sz val="11"/>
        <rFont val="Arial"/>
        <family val="2"/>
      </rPr>
      <t>(Free to Fee)</t>
    </r>
  </si>
  <si>
    <r>
      <t>OPS Gross Profit (Office Direct Sales</t>
    </r>
    <r>
      <rPr>
        <sz val="11"/>
        <rFont val="Calibri"/>
        <family val="2"/>
      </rPr>
      <t>）</t>
    </r>
  </si>
  <si>
    <t>K INR</t>
  </si>
  <si>
    <r>
      <t>KMJ/BUS/BEU Stand Alone/BAU/BCN/BHK/BSA/BME/BIN/BBR</t>
    </r>
    <r>
      <rPr>
        <b/>
        <sz val="14"/>
        <rFont val="Calibri"/>
        <family val="2"/>
        <charset val="128"/>
        <scheme val="minor"/>
      </rPr>
      <t>　</t>
    </r>
    <r>
      <rPr>
        <b/>
        <sz val="14"/>
        <rFont val="Arial"/>
        <family val="2"/>
      </rPr>
      <t>ONLY</t>
    </r>
  </si>
  <si>
    <r>
      <t>Total Purchase amount (</t>
    </r>
    <r>
      <rPr>
        <b/>
        <sz val="11"/>
        <rFont val="ＭＳ Ｐゴシック"/>
        <family val="3"/>
        <charset val="128"/>
      </rPr>
      <t>①</t>
    </r>
    <r>
      <rPr>
        <b/>
        <sz val="11"/>
        <rFont val="Arial"/>
        <family val="2"/>
      </rPr>
      <t>+</t>
    </r>
    <r>
      <rPr>
        <b/>
        <sz val="11"/>
        <rFont val="ＭＳ Ｐゴシック"/>
        <family val="3"/>
        <charset val="128"/>
      </rPr>
      <t>②</t>
    </r>
    <r>
      <rPr>
        <b/>
        <sz val="11"/>
        <rFont val="Arial"/>
        <family val="2"/>
      </rPr>
      <t>+</t>
    </r>
    <r>
      <rPr>
        <b/>
        <sz val="11"/>
        <rFont val="ＭＳ Ｐゴシック"/>
        <family val="3"/>
        <charset val="128"/>
      </rPr>
      <t>③</t>
    </r>
    <r>
      <rPr>
        <b/>
        <sz val="11"/>
        <rFont val="Arial"/>
        <family val="2"/>
      </rPr>
      <t>+</t>
    </r>
    <r>
      <rPr>
        <b/>
        <sz val="11"/>
        <rFont val="ＭＳ Ｐゴシック"/>
        <family val="3"/>
        <charset val="128"/>
      </rPr>
      <t>④</t>
    </r>
    <r>
      <rPr>
        <b/>
        <sz val="11"/>
        <rFont val="Arial"/>
        <family val="2"/>
      </rPr>
      <t>)</t>
    </r>
  </si>
  <si>
    <r>
      <t>Total BT-Gr Purchase amount</t>
    </r>
    <r>
      <rPr>
        <b/>
        <sz val="11"/>
        <color theme="1"/>
        <rFont val="Calibri"/>
        <family val="2"/>
        <charset val="128"/>
        <scheme val="minor"/>
      </rPr>
      <t>（①</t>
    </r>
    <r>
      <rPr>
        <b/>
        <sz val="11"/>
        <rFont val="Arial"/>
        <family val="2"/>
      </rPr>
      <t>+</t>
    </r>
    <r>
      <rPr>
        <b/>
        <sz val="11"/>
        <color theme="1"/>
        <rFont val="Calibri"/>
        <family val="2"/>
        <charset val="128"/>
        <scheme val="minor"/>
      </rPr>
      <t>②</t>
    </r>
    <r>
      <rPr>
        <b/>
        <sz val="11"/>
        <color theme="1"/>
        <rFont val="Calibri"/>
        <family val="2"/>
        <scheme val="minor"/>
      </rPr>
      <t>+③</t>
    </r>
    <r>
      <rPr>
        <b/>
        <sz val="11"/>
        <color theme="1"/>
        <rFont val="Calibri"/>
        <family val="2"/>
        <charset val="128"/>
        <scheme val="minor"/>
      </rPr>
      <t>）</t>
    </r>
  </si>
  <si>
    <r>
      <rPr>
        <b/>
        <sz val="11"/>
        <rFont val="ＭＳ Ｐゴシック"/>
        <family val="3"/>
        <charset val="128"/>
      </rPr>
      <t>④</t>
    </r>
    <r>
      <rPr>
        <b/>
        <sz val="11"/>
        <rFont val="Arial"/>
        <family val="2"/>
      </rPr>
      <t>Other (3rd Party</t>
    </r>
    <r>
      <rPr>
        <b/>
        <sz val="11"/>
        <rFont val="ＭＳ Ｐゴシック"/>
        <family val="3"/>
        <charset val="128"/>
      </rPr>
      <t>）</t>
    </r>
    <r>
      <rPr>
        <b/>
        <sz val="11"/>
        <rFont val="Arial"/>
        <family val="2"/>
      </rPr>
      <t xml:space="preserve"> Suppliers</t>
    </r>
  </si>
  <si>
    <r>
      <t>KMJ/</t>
    </r>
    <r>
      <rPr>
        <b/>
        <sz val="11"/>
        <color rgb="FFFF0000"/>
        <rFont val="Arial"/>
        <family val="2"/>
      </rPr>
      <t>BEU Stand Alone</t>
    </r>
    <r>
      <rPr>
        <b/>
        <sz val="11"/>
        <rFont val="Arial"/>
        <family val="2"/>
      </rPr>
      <t>/BCN</t>
    </r>
  </si>
  <si>
    <t>FY2020 Execution Plan</t>
    <phoneticPr fontId="0"/>
  </si>
  <si>
    <t>(Unit:1000LC)</t>
    <phoneticPr fontId="0"/>
  </si>
  <si>
    <t>Actual</t>
    <phoneticPr fontId="0"/>
  </si>
  <si>
    <t>Please copy&amp;paste values from BT-Pkg Actual file</t>
    <phoneticPr fontId="0"/>
  </si>
  <si>
    <t>Input fields, but not affect PL</t>
    <phoneticPr fontId="0"/>
  </si>
  <si>
    <t>1. P/L (1) - Overview</t>
    <phoneticPr fontId="0"/>
  </si>
  <si>
    <t>1-1. P/L Statement</t>
    <phoneticPr fontId="0"/>
  </si>
  <si>
    <t>Plan</t>
    <phoneticPr fontId="0"/>
  </si>
  <si>
    <t>Q1</t>
    <phoneticPr fontId="0"/>
  </si>
  <si>
    <t>BT Consolidated Sales</t>
    <phoneticPr fontId="0"/>
  </si>
  <si>
    <t>(%)</t>
    <phoneticPr fontId="0"/>
  </si>
  <si>
    <t>Variable Expenses</t>
    <phoneticPr fontId="0"/>
  </si>
  <si>
    <t>Wages &amp; Salaries</t>
    <phoneticPr fontId="0"/>
  </si>
  <si>
    <t>Fixed Expenses</t>
    <phoneticPr fontId="0"/>
  </si>
  <si>
    <t>Business Contribution Profit</t>
    <phoneticPr fontId="0"/>
  </si>
  <si>
    <t>Other Income</t>
    <phoneticPr fontId="0"/>
  </si>
  <si>
    <t>Other Expenses</t>
    <phoneticPr fontId="0"/>
  </si>
  <si>
    <t>Operating Profit</t>
    <phoneticPr fontId="0"/>
  </si>
  <si>
    <t>Financial Income (Expenses), net</t>
    <phoneticPr fontId="0"/>
  </si>
  <si>
    <t>Financial Income</t>
    <phoneticPr fontId="0"/>
  </si>
  <si>
    <t>Financial Expenses</t>
    <phoneticPr fontId="0"/>
  </si>
  <si>
    <t>Tax Expenses &amp; Others</t>
    <phoneticPr fontId="0"/>
  </si>
  <si>
    <t>Net Profit</t>
    <phoneticPr fontId="0"/>
  </si>
  <si>
    <t>Selling Expenses</t>
    <phoneticPr fontId="0"/>
  </si>
  <si>
    <t>Adverting Expenses</t>
    <phoneticPr fontId="0"/>
  </si>
  <si>
    <t>Logistics Expense</t>
    <phoneticPr fontId="0"/>
  </si>
  <si>
    <t>Variable Wages &amp; Salaries</t>
    <phoneticPr fontId="0"/>
  </si>
  <si>
    <t>Fixed Wages &amp; Salaries</t>
    <phoneticPr fontId="0"/>
  </si>
  <si>
    <t>Retirement Benefit Cost</t>
    <phoneticPr fontId="0"/>
  </si>
  <si>
    <t xml:space="preserve">Traveling Expenses </t>
    <phoneticPr fontId="0"/>
  </si>
  <si>
    <t xml:space="preserve">Depreciation &amp; Amortization </t>
    <phoneticPr fontId="0"/>
  </si>
  <si>
    <t>Repair and Maintenance</t>
    <phoneticPr fontId="0"/>
  </si>
  <si>
    <t>Rent Expenses</t>
    <phoneticPr fontId="0"/>
  </si>
  <si>
    <t xml:space="preserve">Service Charges and Fees </t>
    <phoneticPr fontId="0"/>
  </si>
  <si>
    <t>1-3.Total Personnel Costs</t>
    <phoneticPr fontId="0"/>
  </si>
  <si>
    <t>1-4.Break-down of Other Income, Other Expense</t>
    <phoneticPr fontId="0"/>
  </si>
  <si>
    <t xml:space="preserve">Other income </t>
    <phoneticPr fontId="0"/>
  </si>
  <si>
    <t>Rent income from Property, Plant and Equipment</t>
    <phoneticPr fontId="0"/>
  </si>
  <si>
    <t>Commissions and Fees Income</t>
    <phoneticPr fontId="0"/>
  </si>
  <si>
    <t>Gains on Sales of Asset</t>
    <phoneticPr fontId="0"/>
  </si>
  <si>
    <t>Other Expense</t>
    <phoneticPr fontId="0"/>
  </si>
  <si>
    <t xml:space="preserve">Losses on Sales of Asset, Disposal of Asset </t>
    <phoneticPr fontId="0"/>
  </si>
  <si>
    <t>Impairment Loss</t>
    <phoneticPr fontId="0"/>
  </si>
  <si>
    <t xml:space="preserve">Restructuring Expense </t>
    <phoneticPr fontId="0"/>
  </si>
  <si>
    <t>2. P/L(2)- Overview by BU</t>
    <phoneticPr fontId="0"/>
  </si>
  <si>
    <t>2-1. P/L Statement by BU</t>
    <phoneticPr fontId="0"/>
  </si>
  <si>
    <t>Net Sales</t>
    <phoneticPr fontId="0"/>
  </si>
  <si>
    <t>(Includes Sales to BT-Gr. Companies)</t>
    <phoneticPr fontId="0"/>
  </si>
  <si>
    <t>(Excludes Sales to BT-Gr. Companies)</t>
    <phoneticPr fontId="0"/>
  </si>
  <si>
    <t>Cost of Sales</t>
    <phoneticPr fontId="0"/>
  </si>
  <si>
    <t>KMI</t>
    <phoneticPr fontId="0"/>
  </si>
  <si>
    <t>Material Cost(Toner, Parts, Consumable)</t>
    <phoneticPr fontId="0"/>
  </si>
  <si>
    <t>Direct</t>
    <phoneticPr fontId="0"/>
  </si>
  <si>
    <t>Indirect</t>
    <phoneticPr fontId="0"/>
  </si>
  <si>
    <t>Field Service Cost</t>
    <phoneticPr fontId="0"/>
  </si>
  <si>
    <t>Service Desk Cost</t>
    <phoneticPr fontId="0"/>
  </si>
  <si>
    <t>Depreciation &amp; Amortization</t>
    <phoneticPr fontId="0"/>
  </si>
  <si>
    <t>Others</t>
    <phoneticPr fontId="0"/>
  </si>
  <si>
    <t>For KMJ Only</t>
    <phoneticPr fontId="0"/>
  </si>
  <si>
    <t>(Formula: Gross Profit / Net Sales)</t>
    <phoneticPr fontId="0"/>
  </si>
  <si>
    <t>Hard (%)</t>
    <phoneticPr fontId="0"/>
  </si>
  <si>
    <t>Non-hard (%)</t>
    <phoneticPr fontId="0"/>
  </si>
  <si>
    <t>Others (%)</t>
    <phoneticPr fontId="0"/>
  </si>
  <si>
    <t>(2) PP</t>
    <phoneticPr fontId="0"/>
  </si>
  <si>
    <t>Solution (%)</t>
    <phoneticPr fontId="0"/>
  </si>
  <si>
    <t>Solution</t>
    <phoneticPr fontId="0"/>
  </si>
  <si>
    <t>(3) IP</t>
    <phoneticPr fontId="0"/>
  </si>
  <si>
    <t>Hard &amp; Solution</t>
    <phoneticPr fontId="0"/>
  </si>
  <si>
    <t>KM-1</t>
    <phoneticPr fontId="0"/>
  </si>
  <si>
    <t>Label Printer</t>
    <phoneticPr fontId="0"/>
  </si>
  <si>
    <t>MGI</t>
    <phoneticPr fontId="0"/>
  </si>
  <si>
    <t>EFI/LF</t>
    <phoneticPr fontId="0"/>
  </si>
  <si>
    <t>Textile Printer</t>
    <phoneticPr fontId="0"/>
  </si>
  <si>
    <t>Non-hard</t>
    <phoneticPr fontId="0"/>
  </si>
  <si>
    <t>Hard &amp; Solution (%)</t>
    <phoneticPr fontId="0"/>
  </si>
  <si>
    <t>KM-1 (%)</t>
    <phoneticPr fontId="0"/>
  </si>
  <si>
    <t>Label Printer (%)</t>
    <phoneticPr fontId="0"/>
  </si>
  <si>
    <t>MGI (%)</t>
    <phoneticPr fontId="0"/>
  </si>
  <si>
    <t>EFI/LF (%)</t>
    <phoneticPr fontId="0"/>
  </si>
  <si>
    <t>Textile Printer (%)</t>
    <phoneticPr fontId="0"/>
  </si>
  <si>
    <t>(4) MS (Marketing Service)</t>
    <phoneticPr fontId="0"/>
  </si>
  <si>
    <t>MPM</t>
    <phoneticPr fontId="0"/>
  </si>
  <si>
    <t>Procurement</t>
    <phoneticPr fontId="0"/>
  </si>
  <si>
    <t>Production</t>
    <phoneticPr fontId="0"/>
  </si>
  <si>
    <t>ODP</t>
    <phoneticPr fontId="0"/>
  </si>
  <si>
    <t>MPM(%)</t>
    <phoneticPr fontId="0"/>
  </si>
  <si>
    <t>Procurement (%)</t>
    <phoneticPr fontId="0"/>
  </si>
  <si>
    <t>Production (%)</t>
    <phoneticPr fontId="0"/>
  </si>
  <si>
    <t>ODP(%)</t>
    <phoneticPr fontId="0"/>
  </si>
  <si>
    <t>On Demand Printing (%)</t>
    <phoneticPr fontId="0"/>
  </si>
  <si>
    <t>Marketing Service (%)</t>
    <phoneticPr fontId="0"/>
  </si>
  <si>
    <t>Digital Solution (%)</t>
    <phoneticPr fontId="0"/>
  </si>
  <si>
    <t>ODP New Business (%)</t>
    <phoneticPr fontId="0"/>
  </si>
  <si>
    <t>Fixed Cost in COGS</t>
    <phoneticPr fontId="0"/>
  </si>
  <si>
    <t>(5) DWP-WPH (Digital Workplace-WPH)</t>
    <phoneticPr fontId="0"/>
  </si>
  <si>
    <t>Ch.1/ WPH #1(%)</t>
    <phoneticPr fontId="0"/>
  </si>
  <si>
    <t>Ch.3/ WPH #3(%)</t>
    <phoneticPr fontId="0"/>
  </si>
  <si>
    <t>breakdown by Service Line (please allocate each Service Line)</t>
    <phoneticPr fontId="0"/>
  </si>
  <si>
    <t>(6) DWP-ITS (Digital Workplace-ITS)</t>
    <phoneticPr fontId="0"/>
  </si>
  <si>
    <t>Ch.1/ IMS (%)</t>
    <phoneticPr fontId="0"/>
  </si>
  <si>
    <t>Ch.2/ MCS (%)</t>
    <phoneticPr fontId="0"/>
  </si>
  <si>
    <t>Ch.2/ BPS (%)</t>
    <phoneticPr fontId="0"/>
  </si>
  <si>
    <t>Ch.2/ Office Solution (%)</t>
    <phoneticPr fontId="0"/>
  </si>
  <si>
    <t>2-2. Sales/GP Details by BU</t>
    <phoneticPr fontId="0"/>
  </si>
  <si>
    <t>Hard</t>
    <phoneticPr fontId="0"/>
  </si>
  <si>
    <t>Office A3</t>
    <phoneticPr fontId="0"/>
  </si>
  <si>
    <t>Office A4</t>
    <phoneticPr fontId="0"/>
  </si>
  <si>
    <t>3rd Party</t>
    <phoneticPr fontId="0"/>
  </si>
  <si>
    <t>Copy Click (Kit)</t>
    <phoneticPr fontId="0"/>
  </si>
  <si>
    <t>Non Contract</t>
    <phoneticPr fontId="0"/>
  </si>
  <si>
    <t>Consumables</t>
    <phoneticPr fontId="0"/>
  </si>
  <si>
    <t>Parts</t>
    <phoneticPr fontId="0"/>
  </si>
  <si>
    <t>Gross Profit</t>
    <phoneticPr fontId="0"/>
  </si>
  <si>
    <t>&lt;Direct&gt;Field Service Cost (-)</t>
    <phoneticPr fontId="0"/>
  </si>
  <si>
    <t>Personnel Costs(Service)</t>
    <phoneticPr fontId="0"/>
  </si>
  <si>
    <t>Traveling Expenses(Service)</t>
    <phoneticPr fontId="0"/>
  </si>
  <si>
    <t>Other Fixed Costs(Service)</t>
    <phoneticPr fontId="0"/>
  </si>
  <si>
    <t>&lt;Direct&gt;Service Desk Cost (-)</t>
    <phoneticPr fontId="0"/>
  </si>
  <si>
    <t>&lt;Direct&gt;Depreciation &amp; Amortization (-)</t>
    <phoneticPr fontId="0"/>
  </si>
  <si>
    <t>&lt;Indirect&gt;Field Service Cost (-)</t>
    <phoneticPr fontId="0"/>
  </si>
  <si>
    <t>&lt;Indirect&gt;Service Desk Cost (-)</t>
    <phoneticPr fontId="0"/>
  </si>
  <si>
    <t>&lt;Indirect&gt;Depreciation &amp; Amortization (-)</t>
    <phoneticPr fontId="0"/>
  </si>
  <si>
    <t>Hardware</t>
    <phoneticPr fontId="0"/>
  </si>
  <si>
    <t>Software</t>
    <phoneticPr fontId="0"/>
  </si>
  <si>
    <t>Professional Service</t>
    <phoneticPr fontId="0"/>
  </si>
  <si>
    <t>&lt;Direct&gt; Field Service Cost (-)</t>
    <phoneticPr fontId="0"/>
  </si>
  <si>
    <t>&lt;Direct&gt; Service Desk Cost (-)</t>
    <phoneticPr fontId="0"/>
  </si>
  <si>
    <t>&lt;Indirect&gt; Field Service Cost (-)</t>
    <phoneticPr fontId="0"/>
  </si>
  <si>
    <t>&lt;Indirect&gt; Service Desk Cost (-)</t>
    <phoneticPr fontId="0"/>
  </si>
  <si>
    <t>KM1</t>
    <phoneticPr fontId="0"/>
  </si>
  <si>
    <t>Field Service Cost (-)</t>
    <phoneticPr fontId="0"/>
  </si>
  <si>
    <t xml:space="preserve">Label Printer </t>
    <phoneticPr fontId="0"/>
  </si>
  <si>
    <t>&lt;Direct&gt; Depreciation &amp; Amortization (-)</t>
    <phoneticPr fontId="0"/>
  </si>
  <si>
    <t>&lt;Indirect&gt; Depreciation &amp; Amortization (-)</t>
    <phoneticPr fontId="0"/>
  </si>
  <si>
    <t>Ch.1/ WPH #1</t>
    <phoneticPr fontId="0"/>
  </si>
  <si>
    <t>Ch.3/ WPH #3</t>
    <phoneticPr fontId="0"/>
  </si>
  <si>
    <t>Ch.1/ ITS-IMS</t>
    <phoneticPr fontId="0"/>
  </si>
  <si>
    <t>Ch.2/ ITS-MCS</t>
    <phoneticPr fontId="0"/>
  </si>
  <si>
    <t>Ch.2/ ITS-BPS</t>
    <phoneticPr fontId="0"/>
  </si>
  <si>
    <t>Ch.2/ ITS-Office Solution</t>
    <phoneticPr fontId="0"/>
  </si>
  <si>
    <t>(0) Total</t>
    <phoneticPr fontId="0"/>
  </si>
  <si>
    <t>Included in COGS [Personnel Costs(Service)]</t>
    <phoneticPr fontId="0"/>
  </si>
  <si>
    <t>Included in COGS [Traveling Expenses(Service)]</t>
    <phoneticPr fontId="0"/>
  </si>
  <si>
    <t>Included in COGS [Other Fixed Costs(Service)]</t>
    <phoneticPr fontId="0"/>
  </si>
  <si>
    <t>Included in COGS [Depreciation &amp; Amortization]</t>
    <phoneticPr fontId="0"/>
  </si>
  <si>
    <t>(4) MS</t>
    <phoneticPr fontId="0"/>
  </si>
  <si>
    <t>(5) DWP-WPH</t>
    <phoneticPr fontId="0"/>
  </si>
  <si>
    <t>(6) DWP-ITS</t>
    <phoneticPr fontId="0"/>
  </si>
  <si>
    <t xml:space="preserve">3. Headcount </t>
    <phoneticPr fontId="0"/>
  </si>
  <si>
    <t>3-1. Headcount Details</t>
    <phoneticPr fontId="0"/>
  </si>
  <si>
    <t>Onsite Engineer</t>
    <phoneticPr fontId="0"/>
  </si>
  <si>
    <t>Remote Engineer</t>
    <phoneticPr fontId="0"/>
  </si>
  <si>
    <t>Technical support</t>
    <phoneticPr fontId="0"/>
  </si>
  <si>
    <t>Business Development</t>
    <phoneticPr fontId="0"/>
  </si>
  <si>
    <t>Channel Marketing</t>
    <phoneticPr fontId="0"/>
  </si>
  <si>
    <t>Product Marketing</t>
    <phoneticPr fontId="0"/>
  </si>
  <si>
    <t>Marketing Communication / Others</t>
    <phoneticPr fontId="0"/>
  </si>
  <si>
    <t>Semi-Full-Time/Part-Time Employees /Contractors</t>
    <phoneticPr fontId="0"/>
  </si>
  <si>
    <t>3-2. Headcount by BU</t>
    <phoneticPr fontId="0"/>
  </si>
  <si>
    <t>Full-Time Employees / Temporary Transfer from Other Company</t>
    <phoneticPr fontId="0"/>
  </si>
  <si>
    <t>Sales Total</t>
    <phoneticPr fontId="0"/>
  </si>
  <si>
    <t>Service Total</t>
    <phoneticPr fontId="0"/>
  </si>
  <si>
    <t>Marketing Total</t>
    <phoneticPr fontId="0"/>
  </si>
  <si>
    <t>Administration Total</t>
    <phoneticPr fontId="0"/>
  </si>
  <si>
    <t>Logistics Total</t>
    <phoneticPr fontId="0"/>
  </si>
  <si>
    <t>4. B/S (1) - Inventories</t>
    <phoneticPr fontId="0"/>
  </si>
  <si>
    <t>4-1. Inventories</t>
    <phoneticPr fontId="0"/>
  </si>
  <si>
    <t>(0) Total Inventories</t>
    <phoneticPr fontId="0"/>
  </si>
  <si>
    <t>Purchased from BT cons. companies</t>
    <phoneticPr fontId="0"/>
  </si>
  <si>
    <t>(5) DWP-DWH</t>
    <phoneticPr fontId="0"/>
  </si>
  <si>
    <t>5. One Rate / Free to Fee</t>
    <phoneticPr fontId="0"/>
  </si>
  <si>
    <t>5-1. One Rate  (included in Office/ITS)</t>
    <phoneticPr fontId="0"/>
  </si>
  <si>
    <t>Refer to Definition</t>
    <phoneticPr fontId="0"/>
  </si>
  <si>
    <t>(Unit)</t>
    <phoneticPr fontId="0"/>
  </si>
  <si>
    <t>5-2. Free to Fee  (included in Office/ITS)</t>
    <phoneticPr fontId="0"/>
  </si>
  <si>
    <t>6. OPS</t>
    <phoneticPr fontId="0"/>
  </si>
  <si>
    <t xml:space="preserve">    GP%</t>
    <phoneticPr fontId="0"/>
  </si>
  <si>
    <t>Number of OPS customers in Direct sales channel</t>
    <phoneticPr fontId="0"/>
  </si>
  <si>
    <t>7. Rolling forecast only</t>
    <phoneticPr fontId="0"/>
  </si>
  <si>
    <t>7-1. Depreciation &amp; Amortization</t>
    <phoneticPr fontId="0"/>
  </si>
  <si>
    <t>Total</t>
    <phoneticPr fontId="0"/>
  </si>
  <si>
    <t>Depreciation &amp; Amortization  included in COCS</t>
    <phoneticPr fontId="0"/>
  </si>
  <si>
    <t>Depreciation &amp; Amortization  included in SGA</t>
    <phoneticPr fontId="0"/>
  </si>
  <si>
    <t>7-2. Notes and Accounts Receivable-Trade</t>
    <phoneticPr fontId="0"/>
  </si>
  <si>
    <t>Same Segment</t>
    <phoneticPr fontId="0"/>
  </si>
  <si>
    <t>Inter Segment &amp; Outside</t>
    <phoneticPr fontId="0"/>
  </si>
  <si>
    <t>7-3. Notes and Accounts Payable-Trade</t>
    <phoneticPr fontId="0"/>
  </si>
  <si>
    <t>7-4. IP Unit</t>
    <phoneticPr fontId="0"/>
  </si>
  <si>
    <t>IP</t>
    <phoneticPr fontId="0"/>
  </si>
  <si>
    <t>bh PRESS C71cf/AccurioLabel 190</t>
    <phoneticPr fontId="0"/>
  </si>
  <si>
    <t>8. Reference</t>
    <phoneticPr fontId="0"/>
  </si>
  <si>
    <t>8-2. Professional Print Business HQ (PP+IP)</t>
    <phoneticPr fontId="0"/>
  </si>
  <si>
    <t>9. Variable Costing Income Statement</t>
    <phoneticPr fontId="0"/>
  </si>
  <si>
    <t>A</t>
    <phoneticPr fontId="0"/>
  </si>
  <si>
    <t>Variable Cost</t>
    <phoneticPr fontId="0"/>
  </si>
  <si>
    <t>B</t>
    <phoneticPr fontId="0"/>
  </si>
  <si>
    <t>COGS (material cost)</t>
    <phoneticPr fontId="0"/>
  </si>
  <si>
    <t>Wages &amp; Salaries (SG&amp;A - variable)</t>
    <phoneticPr fontId="0"/>
  </si>
  <si>
    <t>SG&amp;A variable (ex.Selling expenses/ Advertising expenses)</t>
    <phoneticPr fontId="0"/>
  </si>
  <si>
    <t>Marginal Profit</t>
    <phoneticPr fontId="0"/>
  </si>
  <si>
    <t>C = A - B</t>
    <phoneticPr fontId="0"/>
  </si>
  <si>
    <t>D = C / A</t>
    <phoneticPr fontId="0"/>
  </si>
  <si>
    <t>Fixed Cost</t>
    <phoneticPr fontId="0"/>
  </si>
  <si>
    <t>E</t>
    <phoneticPr fontId="0"/>
  </si>
  <si>
    <t>COGS (ex. field service cost/ Service desk cost)</t>
    <phoneticPr fontId="0"/>
  </si>
  <si>
    <t>Wages &amp; Salaries (SG&amp;A - fixed)</t>
    <phoneticPr fontId="0"/>
  </si>
  <si>
    <t>SG&amp;A fixed (ex.SG&amp;A Fixed expenses)</t>
    <phoneticPr fontId="0"/>
  </si>
  <si>
    <t>Break-even Point Net Sales</t>
    <phoneticPr fontId="0"/>
  </si>
  <si>
    <t>F = E / D</t>
    <phoneticPr fontId="0"/>
  </si>
  <si>
    <t>G = F / A</t>
    <phoneticPr fontId="0"/>
  </si>
  <si>
    <t>BCP</t>
    <phoneticPr fontId="0"/>
  </si>
  <si>
    <t>H = C - D</t>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</si>
</sst>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4">
    <numFmt numFmtId="6" formatCode="&quot;$&quot;#,##0_);[Red]\(&quot;$&quot;#,##0\)"/>
    <numFmt numFmtId="8" formatCode="&quot;$&quot;#,##0.00_);[Red]\(&quot;$&quot;#,##0.00\)"/>
    <numFmt numFmtId="41" formatCode="_(* #,##0_);_(* \(#,##0\);_(* &quot;-&quot;_);_(@_)"/>
    <numFmt numFmtId="44" formatCode="_(&quot;$&quot;* #,##0.00_);_(&quot;$&quot;* \(#,##0.00\);_(&quot;$&quot;* &quot;-&quot;??_);_(@_)"/>
    <numFmt numFmtId="43" formatCode="_(* #,##0.00_);_(* \(#,##0.00\);_(* &quot;-&quot;??_);_(@_)"/>
    <numFmt numFmtId="164" formatCode="_-* #,##0_-;\-* #,##0_-;_-* &quot;-&quot;_-;_-@_-"/>
    <numFmt numFmtId="165" formatCode="_ * #,##0_ ;_ * \-#,##0_ ;_ * &quot;-&quot;_ ;_ @_ "/>
    <numFmt numFmtId="166" formatCode="_ * #,##0.00_ ;_ * \-#,##0.00_ ;_ * &quot;-&quot;??_ ;_ @_ "/>
    <numFmt numFmtId="167" formatCode="&quot;¥&quot;#,##0.00;[Red]&quot;¥&quot;\-#,##0.00"/>
    <numFmt numFmtId="168" formatCode="_ &quot;¥&quot;* #,##0_ ;_ &quot;¥&quot;* \-#,##0_ ;_ &quot;¥&quot;* &quot;-&quot;_ ;_ @_ "/>
    <numFmt numFmtId="169" formatCode="_ &quot;¥&quot;* #,##0.00_ ;_ &quot;¥&quot;* \-#,##0.00_ ;_ &quot;¥&quot;* &quot;-&quot;??_ ;_ @_ "/>
    <numFmt numFmtId="170" formatCode="0.00000"/>
    <numFmt numFmtId="171" formatCode="_(* #,##0.0_);_(* \(#,##0.0\);_(* &quot;-&quot;??_);_(@_)"/>
    <numFmt numFmtId="172" formatCode="&quot;$&quot;#,##0;\-&quot;$&quot;#,##0"/>
    <numFmt numFmtId="173" formatCode="_-* #,##0\ _z_3_-;\-* #,##0\ _z_3_-;_-* &quot;-&quot;\ _z_3_-;_-@_-"/>
    <numFmt numFmtId="174" formatCode="_-* #,##0.00\ _z_ł_-;\-* #,##0.00\ _z_ł_-;_-* &quot;-&quot;??\ _z_ł_-;_-@_-"/>
    <numFmt numFmtId="175" formatCode="#,##0.0_);\(#,##0.0\);;\ \ @"/>
    <numFmt numFmtId="176" formatCode="#,##0_);\(#,##0\);\-_)"/>
    <numFmt numFmtId="177" formatCode="_ &quot;$&quot;\ * #,##0_ ;_ &quot;$&quot;\ * \-#,##0_ ;_ &quot;$&quot;\ * &quot;-&quot;_ ;_ @_ "/>
    <numFmt numFmtId="178" formatCode="#,##0.00,,_-;[Red]\(#,##0.00,,\)"/>
    <numFmt numFmtId="179" formatCode="#,##0.00,,_-;[Red]\(#,##0.00,,\);"/>
    <numFmt numFmtId="180" formatCode="0.000000E+00"/>
    <numFmt numFmtId="181" formatCode="0.00_);[Red]\(0.00\)"/>
    <numFmt numFmtId="182" formatCode="0%;[Red]\-0%"/>
    <numFmt numFmtId="183" formatCode="_(&quot;£&quot;* #,##0_);_(&quot;£&quot;* \(#,##0\);_(&quot;£&quot;* &quot;-&quot;_);_(@_)"/>
    <numFmt numFmtId="184" formatCode="_(&quot;£&quot;* #,##0.00_);_(&quot;£&quot;* \(#,##0.00\);_(&quot;£&quot;* &quot;-&quot;??_);_(@_)"/>
    <numFmt numFmtId="185" formatCode="_-* #,##0\ &quot;z3&quot;_-;\-* #,##0\ &quot;z3&quot;_-;_-* &quot;-&quot;\ &quot;z3&quot;_-;_-@_-"/>
    <numFmt numFmtId="186" formatCode="_-* #,##0.00\ &quot;z3&quot;_-;\-* #,##0.00\ &quot;z3&quot;_-;_-* &quot;-&quot;??\ &quot;z3&quot;_-;_-@_-"/>
    <numFmt numFmtId="187" formatCode=";;;"/>
    <numFmt numFmtId="188" formatCode="#,##0,"/>
    <numFmt numFmtId="189" formatCode="0.00%;[Red]\-0.00%;&quot;－&quot;"/>
    <numFmt numFmtId="190" formatCode="_-&quot;$&quot;* #,##0_-;\-&quot;$&quot;* #,##0_-;_-&quot;$&quot;* &quot;-&quot;_-;_-@_-"/>
    <numFmt numFmtId="191" formatCode="_-&quot;$&quot;* #,##0.00_-;\-&quot;$&quot;* #,##0.00_-;_-&quot;$&quot;* &quot;-&quot;??_-;_-@_-"/>
    <numFmt numFmtId="192" formatCode="0.0%"/>
    <numFmt numFmtId="193" formatCode="General_)"/>
    <numFmt numFmtId="194" formatCode="#,##0.0_);[Red]\(#,##0.0\)"/>
    <numFmt numFmtId="195" formatCode="#,##0_ ;[Red]\-#,##0\ "/>
    <numFmt numFmtId="196" formatCode="[$-409]mmm;@"/>
    <numFmt numFmtId="197" formatCode="0.0"/>
    <numFmt numFmtId="198" formatCode="#,##0.000;[Red]\-#,##0.000"/>
    <numFmt numFmtId="199" formatCode="0_);[Red]\(0\)"/>
    <numFmt numFmtId="200" formatCode="0_ ;[Red]\-0\ "/>
    <numFmt numFmtId="201" formatCode="\+#,##0;[Red]\-#,##0"/>
    <numFmt numFmtId="202" formatCode="#,##0.0;[Red]\-#,##0.0"/>
  </numFmts>
  <fonts count="231">
    <font>
      <sz val="11"/>
      <color theme="1"/>
      <name val="Calibri"/>
      <family val="2"/>
      <charset val="128"/>
      <scheme val="minor"/>
    </font>
    <font>
      <sz val="6"/>
      <name val="Calibri"/>
      <family val="2"/>
      <charset val="128"/>
      <scheme val="minor"/>
    </font>
    <font>
      <sz val="10"/>
      <name val="Times New Roman"/>
      <family val="1"/>
    </font>
    <font>
      <sz val="10"/>
      <name val="Arial"/>
      <family val="2"/>
    </font>
    <font>
      <sz val="10"/>
      <name val="Helv"/>
      <family val="2"/>
    </font>
    <font>
      <sz val="10"/>
      <color indexed="8"/>
      <name val="Arial"/>
      <family val="2"/>
    </font>
    <font>
      <sz val="12"/>
      <name val="Times New Roman"/>
      <family val="1"/>
    </font>
    <font>
      <sz val="10"/>
      <name val="MS Sans Serif"/>
      <family val="2"/>
    </font>
    <font>
      <sz val="11"/>
      <color indexed="8"/>
      <name val="Calibri"/>
      <family val="2"/>
    </font>
    <font>
      <sz val="11"/>
      <color theme="1"/>
      <name val="Calibri"/>
      <family val="3"/>
      <charset val="128"/>
      <scheme val="minor"/>
    </font>
    <font>
      <sz val="11"/>
      <color indexed="8"/>
      <name val="ＭＳ Ｐゴシック"/>
      <family val="3"/>
      <charset val="128"/>
    </font>
    <font>
      <sz val="12"/>
      <color indexed="8"/>
      <name val="新細明體"/>
      <family val="1"/>
    </font>
    <font>
      <sz val="11"/>
      <color indexed="9"/>
      <name val="Calibri"/>
      <family val="2"/>
    </font>
    <font>
      <sz val="11"/>
      <color indexed="9"/>
      <name val="ＭＳ Ｐゴシック"/>
      <family val="3"/>
      <charset val="128"/>
    </font>
    <font>
      <sz val="12"/>
      <color indexed="9"/>
      <name val="新細明體"/>
      <family val="1"/>
    </font>
    <font>
      <sz val="11"/>
      <color indexed="20"/>
      <name val="Calibri"/>
      <family val="2"/>
    </font>
    <font>
      <sz val="11"/>
      <name val="ＭＳ Ｐ明朝"/>
      <family val="1"/>
      <charset val="128"/>
    </font>
    <font>
      <b/>
      <sz val="11"/>
      <color indexed="52"/>
      <name val="Calibri"/>
      <family val="2"/>
    </font>
    <font>
      <b/>
      <sz val="11"/>
      <color indexed="9"/>
      <name val="Calibri"/>
      <family val="2"/>
    </font>
    <font>
      <b/>
      <sz val="8"/>
      <name val="Arial"/>
      <family val="2"/>
    </font>
    <font>
      <sz val="10"/>
      <name val="Courier New"/>
      <family val="3"/>
    </font>
    <font>
      <sz val="10"/>
      <name val="BERNHARD"/>
      <family val="2"/>
    </font>
    <font>
      <sz val="10"/>
      <color indexed="12"/>
      <name val="Arial"/>
      <family val="2"/>
    </font>
    <font>
      <i/>
      <sz val="10"/>
      <name val="Arial"/>
      <family val="2"/>
    </font>
    <font>
      <sz val="8"/>
      <name val="Arial"/>
      <family val="2"/>
    </font>
    <font>
      <sz val="1"/>
      <color indexed="8"/>
      <name val="Courier"/>
      <family val="3"/>
    </font>
    <font>
      <sz val="10"/>
      <name val="Arial CE"/>
      <family val="2"/>
      <charset val="238"/>
    </font>
    <font>
      <b/>
      <sz val="11"/>
      <color indexed="8"/>
      <name val="Calibri"/>
      <family val="2"/>
    </font>
    <font>
      <b/>
      <sz val="1"/>
      <color indexed="8"/>
      <name val="Courier"/>
      <family val="3"/>
    </font>
    <font>
      <u/>
      <sz val="9"/>
      <name val="Geneva"/>
      <family val="2"/>
    </font>
    <font>
      <i/>
      <sz val="11"/>
      <color indexed="23"/>
      <name val="Calibri"/>
      <family val="2"/>
    </font>
    <font>
      <sz val="11"/>
      <color indexed="17"/>
      <name val="Calibri"/>
      <family val="2"/>
    </font>
    <font>
      <b/>
      <sz val="12"/>
      <name val="Arial"/>
      <family val="2"/>
    </font>
    <font>
      <b/>
      <sz val="15"/>
      <color indexed="56"/>
      <name val="Calibri"/>
      <family val="2"/>
    </font>
    <font>
      <b/>
      <sz val="13"/>
      <color indexed="56"/>
      <name val="Calibri"/>
      <family val="2"/>
    </font>
    <font>
      <b/>
      <sz val="11"/>
      <color indexed="56"/>
      <name val="Calibri"/>
      <family val="2"/>
    </font>
    <font>
      <sz val="10"/>
      <color indexed="37"/>
      <name val="Courier New"/>
      <family val="3"/>
    </font>
    <font>
      <sz val="10"/>
      <name val="Courier"/>
      <family val="3"/>
    </font>
    <font>
      <sz val="11"/>
      <color indexed="62"/>
      <name val="Calibri"/>
      <family val="2"/>
    </font>
    <font>
      <sz val="11"/>
      <color indexed="52"/>
      <name val="Calibri"/>
      <family val="2"/>
    </font>
    <font>
      <sz val="11"/>
      <color indexed="60"/>
      <name val="Calibri"/>
      <family val="2"/>
    </font>
    <font>
      <sz val="7"/>
      <name val="Small Fonts"/>
      <family val="2"/>
    </font>
    <font>
      <sz val="14"/>
      <name val="Terminal"/>
      <family val="3"/>
      <charset val="255"/>
    </font>
    <font>
      <sz val="11"/>
      <name val="明朝"/>
      <family val="3"/>
      <charset val="128"/>
    </font>
    <font>
      <sz val="10"/>
      <name val="Arial MT"/>
      <family val="2"/>
    </font>
    <font>
      <b/>
      <sz val="11"/>
      <color indexed="63"/>
      <name val="Calibri"/>
      <family val="2"/>
    </font>
    <font>
      <b/>
      <sz val="10"/>
      <color indexed="8"/>
      <name val="Arial"/>
      <family val="2"/>
    </font>
    <font>
      <b/>
      <sz val="18"/>
      <color indexed="62"/>
      <name val="Cambria"/>
      <family val="1"/>
    </font>
    <font>
      <sz val="11"/>
      <name val="–¾’©"/>
      <family val="3"/>
      <charset val="128"/>
    </font>
    <font>
      <b/>
      <sz val="11"/>
      <name val="Helv"/>
      <family val="2"/>
    </font>
    <font>
      <b/>
      <u/>
      <sz val="14"/>
      <color indexed="16"/>
      <name val="ＭＳ Ｐゴシック"/>
      <family val="3"/>
      <charset val="128"/>
    </font>
    <font>
      <b/>
      <sz val="18"/>
      <color indexed="56"/>
      <name val="Cambria"/>
      <family val="1"/>
    </font>
    <font>
      <sz val="11"/>
      <color indexed="10"/>
      <name val="Calibri"/>
      <family val="2"/>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color theme="1"/>
      <name val="ＭＳ ゴシック"/>
      <family val="3"/>
      <charset val="128"/>
    </font>
    <font>
      <sz val="11"/>
      <name val="ＭＳ ゴシック"/>
      <family val="3"/>
      <charset val="128"/>
    </font>
    <font>
      <u/>
      <sz val="11"/>
      <color theme="10"/>
      <name val="ＭＳ Ｐゴシック"/>
      <family val="3"/>
      <charset val="128"/>
    </font>
    <font>
      <sz val="11"/>
      <color indexed="52"/>
      <name val="ＭＳ Ｐゴシック"/>
      <family val="3"/>
      <charset val="128"/>
    </font>
    <font>
      <sz val="11"/>
      <color indexed="20"/>
      <name val="ＭＳ Ｐゴシック"/>
      <family val="3"/>
      <charset val="128"/>
    </font>
    <font>
      <sz val="12"/>
      <name val="宋体"/>
      <family val="3"/>
      <charset val="128"/>
    </font>
    <font>
      <sz val="12"/>
      <name val="新細明體"/>
      <family val="1"/>
    </font>
    <font>
      <sz val="12"/>
      <name val="ＭＳ ゴシック"/>
      <family val="3"/>
      <charset val="128"/>
    </font>
    <font>
      <b/>
      <sz val="11"/>
      <color indexed="52"/>
      <name val="ＭＳ Ｐゴシック"/>
      <family val="3"/>
      <charset val="128"/>
    </font>
    <font>
      <b/>
      <sz val="12"/>
      <color indexed="52"/>
      <name val="新細明體"/>
      <family val="1"/>
    </font>
    <font>
      <sz val="11"/>
      <color indexed="10"/>
      <name val="ＭＳ Ｐゴシック"/>
      <family val="3"/>
      <charset val="128"/>
    </font>
    <font>
      <sz val="12"/>
      <color indexed="10"/>
      <name val="新細明體"/>
      <family val="1"/>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4"/>
      <name val="ＭＳ Ｐゴシック"/>
      <family val="3"/>
      <charset val="128"/>
    </font>
    <font>
      <sz val="12"/>
      <color indexed="17"/>
      <name val="新細明體"/>
      <family val="1"/>
    </font>
    <font>
      <b/>
      <sz val="12"/>
      <color indexed="8"/>
      <name val="新細明體"/>
      <family val="1"/>
    </font>
    <font>
      <b/>
      <sz val="11"/>
      <color indexed="8"/>
      <name val="ＭＳ Ｐゴシック"/>
      <family val="3"/>
      <charset val="128"/>
    </font>
    <font>
      <b/>
      <sz val="11"/>
      <color indexed="63"/>
      <name val="ＭＳ Ｐゴシック"/>
      <family val="3"/>
      <charset val="128"/>
    </font>
    <font>
      <sz val="12"/>
      <name val="Helv"/>
      <family val="2"/>
    </font>
    <font>
      <i/>
      <sz val="11"/>
      <color indexed="23"/>
      <name val="ＭＳ Ｐゴシック"/>
      <family val="3"/>
      <charset val="128"/>
    </font>
    <font>
      <sz val="12"/>
      <color indexed="60"/>
      <name val="新細明體"/>
      <family val="1"/>
    </font>
    <font>
      <u/>
      <sz val="12"/>
      <color indexed="12"/>
      <name val="新細明體"/>
      <family val="1"/>
    </font>
    <font>
      <sz val="11"/>
      <color indexed="62"/>
      <name val="ＭＳ Ｐゴシック"/>
      <family val="3"/>
      <charset val="128"/>
    </font>
    <font>
      <sz val="11"/>
      <color theme="1"/>
      <name val="ＭＳ Ｐゴシック"/>
      <family val="3"/>
      <charset val="128"/>
    </font>
    <font>
      <sz val="10"/>
      <color theme="1"/>
      <name val="Meiryo UI"/>
      <family val="3"/>
      <charset val="128"/>
    </font>
    <font>
      <sz val="12"/>
      <name val="ＭＳ Ｐゴシック"/>
      <family val="3"/>
      <charset val="128"/>
    </font>
    <font>
      <sz val="10"/>
      <name val="ＭＳ Ｐゴシック"/>
      <family val="3"/>
      <charset val="128"/>
    </font>
    <font>
      <b/>
      <sz val="18"/>
      <color indexed="56"/>
      <name val="新細明體"/>
      <family val="1"/>
    </font>
    <font>
      <b/>
      <sz val="15"/>
      <color indexed="56"/>
      <name val="新細明體"/>
      <family val="1"/>
    </font>
    <font>
      <b/>
      <sz val="13"/>
      <color indexed="56"/>
      <name val="新細明體"/>
      <family val="1"/>
    </font>
    <font>
      <b/>
      <sz val="11"/>
      <color indexed="56"/>
      <name val="新細明體"/>
      <family val="1"/>
    </font>
    <font>
      <sz val="14"/>
      <name val="ＭＳ ・団"/>
      <family val="1"/>
      <charset val="128"/>
    </font>
    <font>
      <sz val="14"/>
      <name val="ＭＳ 明朝"/>
      <family val="1"/>
      <charset val="128"/>
    </font>
    <font>
      <b/>
      <sz val="12"/>
      <color indexed="63"/>
      <name val="新細明體"/>
      <family val="1"/>
    </font>
    <font>
      <sz val="12"/>
      <color indexed="62"/>
      <name val="新細明體"/>
      <family val="1"/>
    </font>
    <font>
      <sz val="11"/>
      <color indexed="17"/>
      <name val="ＭＳ Ｐゴシック"/>
      <family val="3"/>
      <charset val="128"/>
    </font>
    <font>
      <sz val="12"/>
      <color indexed="52"/>
      <name val="新細明體"/>
      <family val="1"/>
    </font>
    <font>
      <sz val="12"/>
      <color indexed="20"/>
      <name val="新細明體"/>
      <family val="1"/>
    </font>
    <font>
      <b/>
      <sz val="12"/>
      <color indexed="9"/>
      <name val="新細明體"/>
      <family val="1"/>
    </font>
    <font>
      <u/>
      <sz val="12"/>
      <color indexed="36"/>
      <name val="新細明體"/>
      <family val="1"/>
    </font>
    <font>
      <i/>
      <sz val="12"/>
      <color indexed="23"/>
      <name val="新細明體"/>
      <family val="1"/>
    </font>
    <font>
      <sz val="11"/>
      <color theme="1"/>
      <name val="Calibri"/>
      <family val="2"/>
      <charset val="128"/>
      <scheme val="minor"/>
    </font>
    <font>
      <sz val="11"/>
      <name val="Arial"/>
      <family val="2"/>
    </font>
    <font>
      <b/>
      <sz val="11"/>
      <name val="Arial"/>
      <family val="2"/>
    </font>
    <font>
      <b/>
      <sz val="11"/>
      <color theme="0"/>
      <name val="Arial"/>
      <family val="2"/>
    </font>
    <font>
      <sz val="11"/>
      <color theme="0"/>
      <name val="Arial"/>
      <family val="2"/>
    </font>
    <font>
      <sz val="11"/>
      <name val="Calibri"/>
      <family val="2"/>
    </font>
    <font>
      <sz val="6"/>
      <name val="ＭＳ Ｐゴシック"/>
      <family val="3"/>
      <charset val="128"/>
    </font>
    <font>
      <b/>
      <sz val="14"/>
      <name val="Arial"/>
      <family val="2"/>
    </font>
    <font>
      <sz val="11"/>
      <color theme="1"/>
      <name val="Arial"/>
      <family val="2"/>
    </font>
    <font>
      <sz val="11"/>
      <color indexed="17"/>
      <name val="Arial"/>
      <family val="2"/>
    </font>
    <font>
      <b/>
      <sz val="20"/>
      <name val="Arial"/>
      <family val="2"/>
    </font>
    <font>
      <i/>
      <sz val="11"/>
      <name val="Arial"/>
      <family val="2"/>
    </font>
    <font>
      <sz val="11"/>
      <color rgb="FFFF0000"/>
      <name val="Arial"/>
      <family val="2"/>
    </font>
    <font>
      <b/>
      <i/>
      <sz val="11"/>
      <color theme="9" tint="-0.249977111117893"/>
      <name val="Arial"/>
      <family val="2"/>
    </font>
    <font>
      <i/>
      <sz val="11"/>
      <color theme="9" tint="-0.249977111117893"/>
      <name val="Arial"/>
      <family val="2"/>
    </font>
    <font>
      <u/>
      <sz val="11"/>
      <color theme="10"/>
      <name val="Arial"/>
      <family val="2"/>
    </font>
    <font>
      <b/>
      <sz val="14"/>
      <color rgb="FFFF0000"/>
      <name val="Arial"/>
      <family val="2"/>
    </font>
    <font>
      <b/>
      <u/>
      <sz val="14"/>
      <color theme="10"/>
      <name val="Arial"/>
      <family val="2"/>
    </font>
    <font>
      <b/>
      <sz val="16"/>
      <name val="Arial"/>
      <family val="2"/>
    </font>
    <font>
      <b/>
      <u/>
      <sz val="16"/>
      <name val="Arial"/>
      <family val="2"/>
    </font>
    <font>
      <sz val="11"/>
      <color indexed="10"/>
      <name val="Arial"/>
      <family val="2"/>
    </font>
    <font>
      <b/>
      <sz val="11"/>
      <color rgb="FFFF0000"/>
      <name val="Arial"/>
      <family val="2"/>
    </font>
    <font>
      <sz val="11"/>
      <color theme="0"/>
      <name val="ＭＳ Ｐゴシック"/>
      <family val="3"/>
      <charset val="128"/>
    </font>
    <font>
      <b/>
      <u/>
      <sz val="16"/>
      <color theme="1"/>
      <name val="Arial"/>
      <family val="2"/>
    </font>
    <font>
      <sz val="11"/>
      <color theme="1"/>
      <name val="Arial Unicode MS"/>
      <family val="3"/>
      <charset val="128"/>
    </font>
    <font>
      <sz val="11"/>
      <color theme="1"/>
      <name val="Calibri"/>
      <family val="2"/>
      <scheme val="minor"/>
    </font>
    <font>
      <sz val="11"/>
      <color rgb="FF000000"/>
      <name val="Meiryo UI"/>
      <family val="3"/>
      <charset val="128"/>
    </font>
    <font>
      <sz val="11"/>
      <color theme="1"/>
      <name val="Meiryo UI"/>
      <family val="3"/>
      <charset val="128"/>
    </font>
    <font>
      <sz val="10"/>
      <color theme="1"/>
      <name val="Arial"/>
      <family val="2"/>
    </font>
    <font>
      <u/>
      <sz val="10"/>
      <color theme="1"/>
      <name val="Arial"/>
      <family val="2"/>
    </font>
    <font>
      <sz val="10"/>
      <color rgb="FF000000"/>
      <name val="Meiryo UI"/>
      <family val="3"/>
      <charset val="128"/>
    </font>
    <font>
      <sz val="11"/>
      <name val="Meiryo UI"/>
      <family val="3"/>
      <charset val="128"/>
    </font>
    <font>
      <sz val="10"/>
      <name val="Meiryo UI"/>
      <family val="3"/>
      <charset val="128"/>
    </font>
    <font>
      <sz val="14"/>
      <color rgb="FFFF0000"/>
      <name val="Arial"/>
      <family val="2"/>
    </font>
    <font>
      <strike/>
      <sz val="11"/>
      <color rgb="FFFF0000"/>
      <name val="Arial"/>
      <family val="2"/>
    </font>
    <font>
      <sz val="9"/>
      <name val="Arial"/>
      <family val="2"/>
    </font>
    <font>
      <sz val="8"/>
      <color theme="1"/>
      <name val="Arial"/>
      <family val="2"/>
    </font>
    <font>
      <sz val="8"/>
      <color theme="0"/>
      <name val="Arial"/>
      <family val="2"/>
    </font>
    <font>
      <sz val="11"/>
      <color theme="1" tint="0.34998626667073579"/>
      <name val="Meiryo UI"/>
      <family val="3"/>
      <charset val="128"/>
    </font>
    <font>
      <sz val="11"/>
      <color rgb="FFFF0000"/>
      <name val="Meiryo UI"/>
      <family val="3"/>
      <charset val="128"/>
    </font>
    <font>
      <sz val="10"/>
      <color rgb="FFFF0000"/>
      <name val="Meiryo UI"/>
      <family val="3"/>
      <charset val="128"/>
    </font>
    <font>
      <b/>
      <sz val="11"/>
      <name val="ＭＳ Ｐゴシック"/>
      <family val="3"/>
      <charset val="128"/>
    </font>
    <font>
      <b/>
      <sz val="11"/>
      <color theme="1"/>
      <name val="Calibri"/>
      <family val="2"/>
      <charset val="128"/>
      <scheme val="minor"/>
    </font>
    <font>
      <b/>
      <sz val="11"/>
      <color theme="1"/>
      <name val="Calibri"/>
      <family val="2"/>
      <scheme val="minor"/>
    </font>
    <font>
      <b/>
      <sz val="11"/>
      <name val="Arial"/>
      <family val="3"/>
      <charset val="128"/>
    </font>
    <font>
      <b/>
      <u/>
      <sz val="14"/>
      <color theme="1"/>
      <name val="Arial"/>
      <family val="2"/>
    </font>
    <font>
      <sz val="14"/>
      <color theme="1"/>
      <name val="Arial"/>
      <family val="2"/>
    </font>
    <font>
      <b/>
      <u/>
      <sz val="14"/>
      <name val="Calibri"/>
      <family val="2"/>
    </font>
    <font>
      <b/>
      <u/>
      <sz val="14"/>
      <color theme="8"/>
      <name val="Calibri"/>
      <family val="2"/>
    </font>
    <font>
      <sz val="6"/>
      <name val="Meiryo UI"/>
      <family val="2"/>
      <charset val="128"/>
    </font>
    <font>
      <sz val="11"/>
      <color theme="1"/>
      <name val="Calibri"/>
      <family val="2"/>
    </font>
    <font>
      <b/>
      <sz val="11"/>
      <color theme="9" tint="-0.499984740745262"/>
      <name val="Arial"/>
      <family val="2"/>
    </font>
    <font>
      <b/>
      <sz val="11"/>
      <color rgb="FFFF0000"/>
      <name val="ＭＳ Ｐゴシック"/>
      <family val="3"/>
      <charset val="128"/>
    </font>
    <font>
      <sz val="8"/>
      <color rgb="FFFF0000"/>
      <name val="Arial"/>
      <family val="2"/>
    </font>
    <font>
      <b/>
      <sz val="14"/>
      <name val="Calibri"/>
      <family val="2"/>
      <charset val="128"/>
      <scheme val="minor"/>
    </font>
    <font>
      <b/>
      <sz val="11"/>
      <name val="Meiryo UI"/>
      <family val="3"/>
      <charset val="128"/>
    </font>
    <font>
      <i/>
      <sz val="11"/>
      <color theme="1" tint="0.499984740745262"/>
      <name val="Arial"/>
      <family val="2"/>
    </font>
    <font>
      <b/>
      <sz val="12"/>
      <color theme="8"/>
      <name val="Arial"/>
      <family val="2"/>
    </font>
    <font>
      <b/>
      <sz val="12"/>
      <color rgb="FF0070C0"/>
      <name val="Arial"/>
      <family val="2"/>
    </font>
    <font>
      <i/>
      <sz val="11"/>
      <color theme="1" tint="0.34998626667073579"/>
      <name val="Arial"/>
      <family val="2"/>
    </font>
    <font>
      <sz val="10"/>
      <color theme="1" tint="0.34998626667073579"/>
      <name val="Meiryo UI"/>
      <family val="3"/>
      <charset val="128"/>
    </font>
    <font>
      <b/>
      <sz val="10"/>
      <color theme="1"/>
      <name val="Meiryo UI"/>
      <family val="3"/>
      <charset val="128"/>
    </font>
    <font>
      <b/>
      <sz val="11"/>
      <color theme="1"/>
      <name val="Meiryo UI"/>
      <family val="3"/>
      <charset val="128"/>
    </font>
    <font>
      <sz val="11"/>
      <color theme="8" tint="-0.249977111117893"/>
      <name val="Arial"/>
      <family val="2"/>
    </font>
    <font>
      <i/>
      <sz val="11"/>
      <color theme="8" tint="-0.249977111117893"/>
      <name val="Arial"/>
      <family val="2"/>
    </font>
    <font>
      <i/>
      <sz val="11"/>
      <color theme="8"/>
      <name val="Arial"/>
      <family val="2"/>
    </font>
    <font>
      <b/>
      <i/>
      <sz val="11"/>
      <color theme="8"/>
      <name val="Arial"/>
      <family val="2"/>
    </font>
    <font>
      <b/>
      <i/>
      <sz val="11"/>
      <color theme="8" tint="-0.249977111117893"/>
      <name val="Arial"/>
      <family val="2"/>
    </font>
    <font>
      <sz val="11"/>
      <color theme="8"/>
      <name val="Arial"/>
      <family val="2"/>
    </font>
    <font>
      <sz val="11"/>
      <color theme="9" tint="-0.499984740745262"/>
      <name val="Arial"/>
      <family val="2"/>
    </font>
    <font>
      <i/>
      <sz val="11"/>
      <color theme="9" tint="-0.499984740745262"/>
      <name val="Arial"/>
      <family val="2"/>
    </font>
    <font>
      <b/>
      <i/>
      <sz val="11"/>
      <color theme="9" tint="-0.499984740745262"/>
      <name val="Arial"/>
      <family val="2"/>
    </font>
    <font>
      <i/>
      <strike/>
      <sz val="11"/>
      <color theme="9" tint="-0.499984740745262"/>
      <name val="Arial"/>
      <family val="2"/>
    </font>
    <font>
      <i/>
      <sz val="11"/>
      <color theme="1" tint="0.249977111117893"/>
      <name val="Arial"/>
      <family val="2"/>
    </font>
    <font>
      <sz val="11"/>
      <color theme="1" tint="0.499984740745262"/>
      <name val="Arial"/>
      <family val="2"/>
    </font>
    <font>
      <i/>
      <sz val="11"/>
      <color rgb="FFFF0000"/>
      <name val="Arial"/>
      <family val="2"/>
    </font>
    <font>
      <sz val="11"/>
      <color theme="1" tint="0.499984740745262"/>
      <name val="ＭＳ Ｐゴシック"/>
      <family val="3"/>
      <charset val="128"/>
    </font>
    <font>
      <b/>
      <sz val="11"/>
      <color theme="1" tint="0.499984740745262"/>
      <name val="ＭＳ Ｐゴシック"/>
      <family val="3"/>
      <charset val="128"/>
    </font>
    <font>
      <b/>
      <sz val="11"/>
      <color theme="1" tint="0.499984740745262"/>
      <name val="Arial"/>
      <family val="2"/>
    </font>
    <font>
      <sz val="14"/>
      <color theme="8"/>
      <name val="Arial"/>
      <family val="2"/>
    </font>
    <font>
      <b/>
      <sz val="10"/>
      <color theme="1"/>
      <name val="Arial"/>
      <family val="2"/>
    </font>
    <font>
      <b/>
      <sz val="11"/>
      <color theme="8" tint="-0.249977111117893"/>
      <name val="Arial"/>
      <family val="2"/>
    </font>
    <font>
      <sz val="10"/>
      <color theme="0"/>
      <name val="Arial"/>
      <family val="2"/>
    </font>
    <font>
      <b/>
      <sz val="11"/>
      <color rgb="FF000000"/>
      <name val="Meiryo UI"/>
      <family val="3"/>
      <charset val="128"/>
    </font>
    <font>
      <b/>
      <sz val="10"/>
      <name val="Meiryo UI"/>
      <family val="3"/>
      <charset val="128"/>
    </font>
    <font>
      <sz val="12"/>
      <color rgb="FF0000FF"/>
      <name val="ＭＳ Ｐゴシック"/>
      <family val="3"/>
      <charset val="128"/>
    </font>
    <font>
      <sz val="11"/>
      <color rgb="FF0000FF"/>
      <name val="Arial"/>
      <family val="2"/>
    </font>
    <font>
      <b/>
      <sz val="12"/>
      <color rgb="FF0000FF"/>
      <name val="Arial"/>
      <family val="2"/>
    </font>
    <font>
      <sz val="12"/>
      <color rgb="FF0000FF"/>
      <name val="Arial"/>
      <family val="2"/>
    </font>
    <font>
      <b/>
      <u/>
      <sz val="11"/>
      <color theme="8"/>
      <name val="Arial"/>
      <family val="2"/>
    </font>
    <font>
      <sz val="11"/>
      <color theme="1"/>
      <name val="ＭＳ ゴシック"/>
      <family val="2"/>
      <charset val="128"/>
    </font>
    <font>
      <b/>
      <u/>
      <sz val="12"/>
      <name val="Arial"/>
      <family val="2"/>
    </font>
    <font>
      <b/>
      <sz val="18"/>
      <color rgb="FFFF0000"/>
      <name val="Arial"/>
      <family val="2"/>
    </font>
    <font>
      <b/>
      <strike/>
      <sz val="11"/>
      <color rgb="FFFF0000"/>
      <name val="Calibri"/>
      <family val="2"/>
      <charset val="128"/>
      <scheme val="minor"/>
    </font>
    <font>
      <b/>
      <sz val="11"/>
      <color indexed="17"/>
      <name val="Arial"/>
      <family val="2"/>
    </font>
    <font>
      <sz val="9"/>
      <color theme="5" tint="-0.499984740745262"/>
      <name val="Arial"/>
      <family val="2"/>
    </font>
    <font>
      <sz val="11"/>
      <color theme="9" tint="-0.249977111117893"/>
      <name val="Arial"/>
      <family val="2"/>
    </font>
    <font>
      <u/>
      <sz val="11"/>
      <name val="Arial"/>
      <family val="2"/>
    </font>
    <font>
      <b/>
      <i/>
      <sz val="16"/>
      <color theme="0"/>
      <name val="Arial"/>
      <family val="2"/>
    </font>
    <font>
      <i/>
      <sz val="11"/>
      <color theme="0"/>
      <name val="Arial"/>
      <family val="2"/>
    </font>
    <font>
      <sz val="8"/>
      <color theme="1" tint="0.34998626667073579"/>
      <name val="Arial"/>
      <family val="2"/>
    </font>
    <font>
      <sz val="11"/>
      <color theme="1" tint="0.34998626667073579"/>
      <name val="Arial"/>
      <family val="2"/>
    </font>
    <font>
      <b/>
      <sz val="14"/>
      <color theme="1"/>
      <name val="Arial"/>
      <family val="2"/>
    </font>
    <font>
      <b/>
      <sz val="10"/>
      <color theme="8" tint="-0.249977111117893"/>
      <name val="Arial"/>
      <family val="2"/>
    </font>
    <font>
      <b/>
      <u/>
      <sz val="11"/>
      <name val="Arial"/>
      <family val="2"/>
    </font>
    <font>
      <b/>
      <i/>
      <sz val="11"/>
      <color theme="0" tint="-0.499984740745262"/>
      <name val="Arial"/>
      <family val="2"/>
    </font>
    <font>
      <i/>
      <sz val="11"/>
      <color theme="0" tint="-0.499984740745262"/>
      <name val="Arial"/>
      <family val="2"/>
    </font>
    <font>
      <sz val="11"/>
      <color theme="5" tint="-0.499984740745262"/>
      <name val="Arial"/>
      <family val="2"/>
    </font>
    <font>
      <sz val="8"/>
      <color theme="5" tint="-0.499984740745262"/>
      <name val="Arial"/>
      <family val="2"/>
    </font>
    <font>
      <b/>
      <sz val="11"/>
      <color theme="5" tint="-0.499984740745262"/>
      <name val="Arial"/>
      <family val="2"/>
    </font>
    <font>
      <b/>
      <sz val="11"/>
      <color theme="1" tint="0.34998626667073579"/>
      <name val="Arial"/>
      <family val="2"/>
    </font>
    <font>
      <sz val="9"/>
      <color theme="9" tint="-0.499984740745262"/>
      <name val="Arial"/>
      <family val="2"/>
    </font>
    <font>
      <sz val="10"/>
      <color theme="9" tint="-0.499984740745262"/>
      <name val="Arial"/>
      <family val="2"/>
    </font>
    <font>
      <i/>
      <sz val="10"/>
      <color theme="9" tint="-0.499984740745262"/>
      <name val="Arial"/>
      <family val="2"/>
    </font>
    <font>
      <b/>
      <u/>
      <sz val="14"/>
      <name val="Arial"/>
      <family val="2"/>
    </font>
    <font>
      <b/>
      <sz val="16"/>
      <color theme="1"/>
      <name val="Calibri"/>
      <family val="2"/>
    </font>
    <font>
      <sz val="14"/>
      <color theme="1"/>
      <name val="Calibri"/>
      <family val="2"/>
    </font>
    <font>
      <b/>
      <u/>
      <sz val="14"/>
      <color theme="4"/>
      <name val="Calibri"/>
      <family val="2"/>
    </font>
    <font>
      <sz val="14"/>
      <name val="Calibri"/>
      <family val="2"/>
    </font>
    <font>
      <b/>
      <sz val="11"/>
      <name val="Calibri"/>
      <family val="2"/>
    </font>
    <font>
      <b/>
      <sz val="12"/>
      <name val="Calibri"/>
      <family val="2"/>
    </font>
    <font>
      <b/>
      <sz val="11"/>
      <color theme="1"/>
      <name val="Arial"/>
      <family val="2"/>
    </font>
    <font>
      <b/>
      <i/>
      <sz val="11"/>
      <color theme="1"/>
      <name val="Arial"/>
      <family val="2"/>
    </font>
    <font>
      <b/>
      <u/>
      <sz val="14"/>
      <name val="游ゴシック"/>
      <family val="2"/>
      <charset val="128"/>
    </font>
    <font>
      <sz val="9"/>
      <color theme="1" tint="0.34998626667073579"/>
      <name val="Arial"/>
      <family val="2"/>
    </font>
    <font>
      <sz val="10"/>
      <color theme="1" tint="0.34998626667073579"/>
      <name val="Arial"/>
      <family val="2"/>
    </font>
    <font>
      <b/>
      <sz val="14"/>
      <color theme="1" tint="0.34998626667073579"/>
      <name val="Arial"/>
      <family val="2"/>
    </font>
    <font>
      <b/>
      <sz val="12"/>
      <color theme="1" tint="0.34998626667073579"/>
      <name val="Arial"/>
      <family val="2"/>
    </font>
    <font>
      <b/>
      <sz val="10"/>
      <color theme="1" tint="0.34998626667073579"/>
      <name val="Arial"/>
      <family val="2"/>
    </font>
    <font>
      <sz val="11"/>
      <color theme="1" tint="0.34998626667073579"/>
      <name val="宋体"/>
      <family val="3"/>
      <charset val="134"/>
    </font>
    <font>
      <b/>
      <u/>
      <sz val="12"/>
      <color theme="8" tint="-0.249977111117893"/>
      <name val="Arial"/>
      <family val="2"/>
    </font>
  </fonts>
  <fills count="9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10"/>
      </patternFill>
    </fill>
    <fill>
      <patternFill patternType="solid">
        <fgColor indexed="15"/>
        <bgColor indexed="15"/>
      </patternFill>
    </fill>
    <fill>
      <patternFill patternType="solid">
        <fgColor indexed="45"/>
        <bgColor indexed="45"/>
      </patternFill>
    </fill>
    <fill>
      <patternFill patternType="solid">
        <fgColor indexed="55"/>
        <bgColor indexed="55"/>
      </patternFill>
    </fill>
    <fill>
      <patternFill patternType="solid">
        <fgColor indexed="57"/>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53"/>
      </patternFill>
    </fill>
    <fill>
      <patternFill patternType="solid">
        <fgColor indexed="26"/>
        <bgColor indexed="26"/>
      </patternFill>
    </fill>
    <fill>
      <patternFill patternType="solid">
        <fgColor indexed="47"/>
        <bgColor indexed="47"/>
      </patternFill>
    </fill>
    <fill>
      <patternFill patternType="solid">
        <fgColor indexed="22"/>
      </patternFill>
    </fill>
    <fill>
      <patternFill patternType="solid">
        <fgColor indexed="55"/>
      </patternFill>
    </fill>
    <fill>
      <patternFill patternType="solid">
        <fgColor indexed="9"/>
        <bgColor indexed="64"/>
      </pattern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22"/>
        <bgColor indexed="64"/>
      </patternFill>
    </fill>
    <fill>
      <patternFill patternType="solid">
        <fgColor indexed="43"/>
        <bgColor indexed="64"/>
      </patternFill>
    </fill>
    <fill>
      <patternFill patternType="solid">
        <fgColor indexed="43"/>
      </patternFill>
    </fill>
    <fill>
      <patternFill patternType="solid">
        <fgColor indexed="9"/>
      </patternFill>
    </fill>
    <fill>
      <patternFill patternType="solid">
        <fgColor indexed="26"/>
      </patternFill>
    </fill>
    <fill>
      <patternFill patternType="solid">
        <fgColor indexed="41"/>
      </patternFill>
    </fill>
    <fill>
      <patternFill patternType="solid">
        <fgColor indexed="10"/>
        <bgColor indexed="64"/>
      </patternFill>
    </fill>
    <fill>
      <patternFill patternType="solid">
        <fgColor indexed="45"/>
        <bgColor indexed="64"/>
      </patternFill>
    </fill>
    <fill>
      <patternFill patternType="solid">
        <fgColor indexed="29"/>
        <bgColor indexed="64"/>
      </patternFill>
    </fill>
    <fill>
      <patternFill patternType="solid">
        <fgColor indexed="42"/>
        <bgColor indexed="64"/>
      </patternFill>
    </fill>
    <fill>
      <patternFill patternType="solid">
        <fgColor indexed="51"/>
        <bgColor indexed="64"/>
      </patternFill>
    </fill>
    <fill>
      <patternFill patternType="solid">
        <fgColor indexed="47"/>
        <bgColor indexed="64"/>
      </patternFill>
    </fill>
    <fill>
      <patternFill patternType="solid">
        <fgColor indexed="50"/>
        <bgColor indexed="64"/>
      </patternFill>
    </fill>
    <fill>
      <patternFill patternType="solid">
        <fgColor indexed="57"/>
        <bgColor indexed="64"/>
      </patternFill>
    </fill>
    <fill>
      <patternFill patternType="solid">
        <fgColor indexed="21"/>
        <bgColor indexed="64"/>
      </patternFill>
    </fill>
    <fill>
      <patternFill patternType="lightUp">
        <fgColor indexed="48"/>
        <bgColor indexed="44"/>
      </patternFill>
    </fill>
    <fill>
      <patternFill patternType="solid">
        <fgColor indexed="54"/>
        <bgColor indexed="64"/>
      </patternFill>
    </fill>
    <fill>
      <patternFill patternType="solid">
        <fgColor indexed="44"/>
        <bgColor indexed="64"/>
      </patternFill>
    </fill>
    <fill>
      <patternFill patternType="solid">
        <fgColor indexed="54"/>
      </patternFill>
    </fill>
    <fill>
      <patternFill patternType="solid">
        <fgColor indexed="23"/>
      </patternFill>
    </fill>
    <fill>
      <patternFill patternType="solid">
        <fgColor indexed="40"/>
      </patternFill>
    </fill>
    <fill>
      <patternFill patternType="solid">
        <fgColor indexed="41"/>
        <bgColor indexed="64"/>
      </patternFill>
    </fill>
    <fill>
      <patternFill patternType="solid">
        <fgColor indexed="40"/>
        <bgColor indexed="64"/>
      </patternFill>
    </fill>
    <fill>
      <patternFill patternType="solid">
        <fgColor rgb="FFBEDAFF"/>
        <bgColor indexed="64"/>
      </patternFill>
    </fill>
    <fill>
      <patternFill patternType="solid">
        <fgColor rgb="FFFFFFDC"/>
        <bgColor indexed="64"/>
      </patternFill>
    </fill>
    <fill>
      <patternFill patternType="solid">
        <fgColor rgb="FFD6D6D6"/>
        <bgColor indexed="64"/>
      </patternFill>
    </fill>
    <fill>
      <patternFill patternType="solid">
        <fgColor theme="0"/>
        <bgColor indexed="64"/>
      </patternFill>
    </fill>
    <fill>
      <patternFill patternType="solid">
        <fgColor rgb="FFFFFFCC"/>
        <bgColor indexed="64"/>
      </patternFill>
    </fill>
    <fill>
      <patternFill patternType="solid">
        <fgColor rgb="FFFFFF99"/>
        <bgColor indexed="64"/>
      </patternFill>
    </fill>
    <fill>
      <patternFill patternType="solid">
        <fgColor rgb="FFFFCC99"/>
        <bgColor indexed="64"/>
      </patternFill>
    </fill>
    <fill>
      <patternFill patternType="solid">
        <fgColor theme="4" tint="0.79998168889431442"/>
        <bgColor indexed="64"/>
      </patternFill>
    </fill>
    <fill>
      <patternFill patternType="solid">
        <fgColor indexed="46"/>
        <bgColor indexed="64"/>
      </patternFill>
    </fill>
    <fill>
      <patternFill patternType="solid">
        <fgColor rgb="FFCCFFFF"/>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CCECFF"/>
        <bgColor indexed="64"/>
      </patternFill>
    </fill>
    <fill>
      <patternFill patternType="solid">
        <fgColor rgb="FFFFFF00"/>
        <bgColor indexed="64"/>
      </patternFill>
    </fill>
    <fill>
      <patternFill patternType="solid">
        <fgColor indexed="13"/>
        <bgColor indexed="64"/>
      </patternFill>
    </fill>
    <fill>
      <patternFill patternType="solid">
        <fgColor rgb="FFFCF1AE"/>
        <bgColor indexed="64"/>
      </patternFill>
    </fill>
    <fill>
      <patternFill patternType="solid">
        <fgColor theme="0" tint="-4.9989318521683403E-2"/>
        <bgColor indexed="64"/>
      </patternFill>
    </fill>
    <fill>
      <patternFill patternType="solid">
        <fgColor rgb="FFCC99FF"/>
        <bgColor indexed="64"/>
      </patternFill>
    </fill>
    <fill>
      <patternFill patternType="solid">
        <fgColor rgb="FF99CCFF"/>
        <bgColor indexed="64"/>
      </patternFill>
    </fill>
    <fill>
      <patternFill patternType="solid">
        <fgColor rgb="FFFFCCFF"/>
        <bgColor indexed="64"/>
      </patternFill>
    </fill>
    <fill>
      <patternFill patternType="solid">
        <fgColor theme="8"/>
        <bgColor indexed="64"/>
      </patternFill>
    </fill>
    <fill>
      <patternFill patternType="solid">
        <fgColor theme="4" tint="0.59999389629810485"/>
        <bgColor indexed="64"/>
      </patternFill>
    </fill>
    <fill>
      <patternFill patternType="solid">
        <fgColor theme="9" tint="0.79998168889431442"/>
        <bgColor indexed="64"/>
      </patternFill>
    </fill>
    <fill>
      <patternFill patternType="solid">
        <fgColor theme="2"/>
        <bgColor indexed="64"/>
      </patternFill>
    </fill>
    <fill>
      <patternFill patternType="solid">
        <fgColor theme="7"/>
        <bgColor indexed="64"/>
      </patternFill>
    </fill>
    <fill>
      <patternFill patternType="solid">
        <fgColor theme="2" tint="-9.9978637043366805E-2"/>
        <bgColor indexed="64"/>
      </patternFill>
    </fill>
    <fill>
      <patternFill patternType="solid">
        <fgColor theme="2" tint="-0.249977111117893"/>
        <bgColor indexed="64"/>
      </patternFill>
    </fill>
  </fills>
  <borders count="133">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style="thin">
        <color rgb="FFC0C0C0"/>
      </left>
      <right style="thin">
        <color rgb="FFC0C0C0"/>
      </right>
      <top style="thin">
        <color rgb="FFC0C0C0"/>
      </top>
      <bottom style="thin">
        <color rgb="FFC0C0C0"/>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auto="1"/>
      </left>
      <right/>
      <top style="thin">
        <color auto="1"/>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auto="1"/>
      </right>
      <top style="thin">
        <color auto="1"/>
      </top>
      <bottom/>
      <diagonal/>
    </border>
    <border>
      <left/>
      <right/>
      <top style="thin">
        <color auto="1"/>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auto="1"/>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thin">
        <color auto="1"/>
      </left>
      <right style="thin">
        <color indexed="64"/>
      </right>
      <top style="hair">
        <color auto="1"/>
      </top>
      <bottom style="hair">
        <color auto="1"/>
      </bottom>
      <diagonal/>
    </border>
    <border>
      <left style="thin">
        <color auto="1"/>
      </left>
      <right/>
      <top style="hair">
        <color auto="1"/>
      </top>
      <bottom style="hair">
        <color auto="1"/>
      </bottom>
      <diagonal/>
    </border>
    <border>
      <left/>
      <right style="thin">
        <color auto="1"/>
      </right>
      <top style="hair">
        <color indexed="64"/>
      </top>
      <bottom style="hair">
        <color indexed="64"/>
      </bottom>
      <diagonal/>
    </border>
    <border>
      <left/>
      <right/>
      <top style="hair">
        <color auto="1"/>
      </top>
      <bottom style="hair">
        <color auto="1"/>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right/>
      <top style="hair">
        <color indexed="64"/>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hair">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diagonal/>
    </border>
    <border>
      <left style="thin">
        <color indexed="64"/>
      </left>
      <right/>
      <top style="hair">
        <color indexed="64"/>
      </top>
      <bottom/>
      <diagonal/>
    </border>
    <border>
      <left style="thin">
        <color indexed="23"/>
      </left>
      <right style="thin">
        <color indexed="23"/>
      </right>
      <top style="thin">
        <color indexed="23"/>
      </top>
      <bottom style="thin">
        <color indexed="23"/>
      </bottom>
      <diagonal/>
    </border>
    <border>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18"/>
      </left>
      <right style="thin">
        <color indexed="18"/>
      </right>
      <top style="thin">
        <color indexed="18"/>
      </top>
      <bottom style="thin">
        <color indexed="18"/>
      </bottom>
      <diagonal/>
    </border>
    <border>
      <left/>
      <right/>
      <top style="thin">
        <color indexed="48"/>
      </top>
      <bottom style="thin">
        <color indexed="48"/>
      </bottom>
      <diagonal/>
    </border>
    <border>
      <left/>
      <right/>
      <top style="thin">
        <color indexed="62"/>
      </top>
      <bottom style="double">
        <color indexed="62"/>
      </bottom>
      <diagonal/>
    </border>
    <border>
      <left style="thin">
        <color indexed="64"/>
      </left>
      <right/>
      <top style="thin">
        <color indexed="64"/>
      </top>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hair">
        <color indexed="64"/>
      </left>
      <right style="thin">
        <color indexed="64"/>
      </right>
      <top/>
      <bottom/>
      <diagonal/>
    </border>
    <border>
      <left/>
      <right style="thin">
        <color rgb="FFC0C0C0"/>
      </right>
      <top/>
      <bottom/>
      <diagonal/>
    </border>
    <border>
      <left/>
      <right/>
      <top style="thin">
        <color rgb="FFC0C0C0"/>
      </top>
      <bottom style="thin">
        <color rgb="FFC0C0C0"/>
      </bottom>
      <diagonal/>
    </border>
    <border>
      <left/>
      <right/>
      <top style="thin">
        <color rgb="FFC0C0C0"/>
      </top>
      <bottom/>
      <diagonal/>
    </border>
    <border>
      <left style="thin">
        <color auto="1"/>
      </left>
      <right/>
      <top style="thin">
        <color auto="1"/>
      </top>
      <bottom/>
      <diagonal/>
    </border>
    <border>
      <left/>
      <right/>
      <top style="thin">
        <color indexed="64"/>
      </top>
      <bottom/>
      <diagonal/>
    </border>
    <border>
      <left style="hair">
        <color auto="1"/>
      </left>
      <right/>
      <top/>
      <bottom style="hair">
        <color indexed="64"/>
      </bottom>
      <diagonal/>
    </border>
    <border>
      <left style="hair">
        <color auto="1"/>
      </left>
      <right/>
      <top/>
      <bottom/>
      <diagonal/>
    </border>
    <border>
      <left/>
      <right/>
      <top style="thin">
        <color auto="1"/>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style="thin">
        <color indexed="64"/>
      </top>
      <bottom style="thin">
        <color indexed="64"/>
      </bottom>
      <diagonal/>
    </border>
    <border>
      <left style="thin">
        <color auto="1"/>
      </left>
      <right/>
      <top style="thin">
        <color auto="1"/>
      </top>
      <bottom style="hair">
        <color auto="1"/>
      </bottom>
      <diagonal/>
    </border>
    <border>
      <left/>
      <right style="thin">
        <color indexed="64"/>
      </right>
      <top style="thin">
        <color auto="1"/>
      </top>
      <bottom style="hair">
        <color auto="1"/>
      </bottom>
      <diagonal/>
    </border>
    <border>
      <left style="hair">
        <color auto="1"/>
      </left>
      <right/>
      <top style="thin">
        <color auto="1"/>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auto="1"/>
      </left>
      <right/>
      <top style="hair">
        <color indexed="64"/>
      </top>
      <bottom/>
      <diagonal/>
    </border>
    <border>
      <left style="thin">
        <color auto="1"/>
      </left>
      <right style="hair">
        <color auto="1"/>
      </right>
      <top style="thin">
        <color auto="1"/>
      </top>
      <bottom/>
      <diagonal/>
    </border>
    <border>
      <left style="hair">
        <color auto="1"/>
      </left>
      <right/>
      <top style="thin">
        <color auto="1"/>
      </top>
      <bottom/>
      <diagonal/>
    </border>
    <border>
      <left style="thin">
        <color indexed="64"/>
      </left>
      <right style="hair">
        <color indexed="64"/>
      </right>
      <top style="thin">
        <color indexed="64"/>
      </top>
      <bottom style="thin">
        <color indexed="64"/>
      </bottom>
      <diagonal/>
    </border>
    <border>
      <left/>
      <right/>
      <top style="thin">
        <color indexed="64"/>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right style="hair">
        <color auto="1"/>
      </right>
      <top style="hair">
        <color auto="1"/>
      </top>
      <bottom style="hair">
        <color auto="1"/>
      </bottom>
      <diagonal/>
    </border>
    <border>
      <left/>
      <right style="hair">
        <color indexed="64"/>
      </right>
      <top style="thin">
        <color indexed="64"/>
      </top>
      <bottom/>
      <diagonal/>
    </border>
    <border>
      <left/>
      <right style="hair">
        <color indexed="64"/>
      </right>
      <top style="thin">
        <color auto="1"/>
      </top>
      <bottom style="hair">
        <color auto="1"/>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bottom style="thin">
        <color indexed="64"/>
      </bottom>
      <diagonal/>
    </border>
    <border>
      <left style="thin">
        <color indexed="64"/>
      </left>
      <right style="hair">
        <color indexed="64"/>
      </right>
      <top/>
      <bottom style="hair">
        <color indexed="64"/>
      </bottom>
      <diagonal/>
    </border>
    <border>
      <left style="thin">
        <color indexed="64"/>
      </left>
      <right style="medium">
        <color indexed="64"/>
      </right>
      <top style="medium">
        <color indexed="64"/>
      </top>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style="medium">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style="thin">
        <color auto="1"/>
      </top>
      <bottom style="hair">
        <color indexed="64"/>
      </bottom>
      <diagonal/>
    </border>
    <border>
      <left style="medium">
        <color rgb="FF0070C0"/>
      </left>
      <right/>
      <top style="medium">
        <color rgb="FF0070C0"/>
      </top>
      <bottom/>
      <diagonal/>
    </border>
    <border>
      <left/>
      <right/>
      <top style="medium">
        <color rgb="FF0070C0"/>
      </top>
      <bottom/>
      <diagonal/>
    </border>
    <border>
      <left/>
      <right style="medium">
        <color rgb="FF0070C0"/>
      </right>
      <top style="medium">
        <color rgb="FF0070C0"/>
      </top>
      <bottom/>
      <diagonal/>
    </border>
    <border>
      <left style="medium">
        <color rgb="FF0070C0"/>
      </left>
      <right/>
      <top/>
      <bottom style="medium">
        <color rgb="FF0070C0"/>
      </bottom>
      <diagonal/>
    </border>
    <border>
      <left/>
      <right/>
      <top/>
      <bottom style="medium">
        <color rgb="FF0070C0"/>
      </bottom>
      <diagonal/>
    </border>
    <border>
      <left/>
      <right style="medium">
        <color rgb="FF0070C0"/>
      </right>
      <top/>
      <bottom style="medium">
        <color rgb="FF0070C0"/>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s>
  <cellStyleXfs count="489">
    <xf numFmtId="0" fontId="0" fillId="0" borderId="0">
      <alignment vertical="center"/>
    </xf>
    <xf numFmtId="0" fontId="2" fillId="0" borderId="0" applyNumberFormat="0" applyFill="0" applyBorder="0" applyAlignment="0" applyProtection="0"/>
    <xf numFmtId="0" fontId="3" fillId="0" borderId="0"/>
    <xf numFmtId="0" fontId="3" fillId="0" borderId="0"/>
    <xf numFmtId="0" fontId="3" fillId="0" borderId="0"/>
    <xf numFmtId="0" fontId="3" fillId="0" borderId="0"/>
    <xf numFmtId="0" fontId="4" fillId="0" borderId="0"/>
    <xf numFmtId="0" fontId="5" fillId="0" borderId="0">
      <alignment vertical="top"/>
    </xf>
    <xf numFmtId="0" fontId="4" fillId="0" borderId="0"/>
    <xf numFmtId="0" fontId="4" fillId="0" borderId="0"/>
    <xf numFmtId="0" fontId="4" fillId="0" borderId="0"/>
    <xf numFmtId="0" fontId="4" fillId="0" borderId="0"/>
    <xf numFmtId="0" fontId="6"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 fillId="0" borderId="0"/>
    <xf numFmtId="0" fontId="4" fillId="0" borderId="0"/>
    <xf numFmtId="3" fontId="3" fillId="0" borderId="1">
      <alignment horizontal="right" vertical="center"/>
      <protection hidden="1"/>
    </xf>
    <xf numFmtId="0" fontId="5" fillId="0" borderId="0">
      <alignment vertical="top"/>
    </xf>
    <xf numFmtId="0" fontId="4" fillId="0" borderId="0"/>
    <xf numFmtId="0" fontId="5" fillId="0" borderId="0">
      <alignment vertical="top"/>
    </xf>
    <xf numFmtId="0" fontId="5" fillId="0" borderId="0">
      <alignment vertical="top"/>
    </xf>
    <xf numFmtId="0" fontId="3" fillId="0" borderId="0"/>
    <xf numFmtId="0" fontId="3" fillId="0" borderId="0"/>
    <xf numFmtId="0" fontId="3" fillId="0" borderId="0"/>
    <xf numFmtId="0" fontId="3" fillId="0" borderId="0"/>
    <xf numFmtId="1" fontId="7" fillId="0" borderId="0"/>
    <xf numFmtId="1" fontId="7" fillId="0" borderId="0"/>
    <xf numFmtId="1" fontId="7" fillId="0" borderId="0"/>
    <xf numFmtId="1" fontId="7"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3" fillId="12"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2"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12" fillId="23" borderId="0" applyNumberFormat="0" applyBorder="0" applyAlignment="0" applyProtection="0"/>
    <xf numFmtId="0" fontId="12" fillId="24" borderId="0" applyNumberFormat="0" applyBorder="0" applyAlignment="0" applyProtection="0"/>
    <xf numFmtId="0" fontId="8" fillId="25" borderId="0" applyNumberFormat="0" applyBorder="0" applyAlignment="0" applyProtection="0"/>
    <xf numFmtId="0" fontId="8" fillId="26" borderId="0" applyNumberFormat="0" applyBorder="0" applyAlignment="0" applyProtection="0"/>
    <xf numFmtId="0" fontId="12" fillId="27" borderId="0" applyNumberFormat="0" applyBorder="0" applyAlignment="0" applyProtection="0"/>
    <xf numFmtId="0" fontId="12" fillId="1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12" fillId="27" borderId="0" applyNumberFormat="0" applyBorder="0" applyAlignment="0" applyProtection="0"/>
    <xf numFmtId="0" fontId="12" fillId="14"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12" fillId="18" borderId="0" applyNumberFormat="0" applyBorder="0" applyAlignment="0" applyProtection="0"/>
    <xf numFmtId="0" fontId="12" fillId="28" borderId="0" applyNumberFormat="0" applyBorder="0" applyAlignment="0" applyProtection="0"/>
    <xf numFmtId="0" fontId="8" fillId="29" borderId="0" applyNumberFormat="0" applyBorder="0" applyAlignment="0" applyProtection="0"/>
    <xf numFmtId="0" fontId="8" fillId="22" borderId="0" applyNumberFormat="0" applyBorder="0" applyAlignment="0" applyProtection="0"/>
    <xf numFmtId="0" fontId="12" fillId="30" borderId="0" applyNumberFormat="0" applyBorder="0" applyAlignment="0" applyProtection="0"/>
    <xf numFmtId="0" fontId="15" fillId="3" borderId="0" applyNumberFormat="0" applyBorder="0" applyAlignment="0" applyProtection="0"/>
    <xf numFmtId="0" fontId="5" fillId="0" borderId="0" applyFill="0" applyBorder="0" applyAlignment="0"/>
    <xf numFmtId="170" fontId="16" fillId="0" borderId="0" applyFill="0" applyBorder="0" applyAlignment="0"/>
    <xf numFmtId="0" fontId="17" fillId="31" borderId="2" applyNumberFormat="0" applyAlignment="0" applyProtection="0"/>
    <xf numFmtId="0" fontId="18" fillId="32" borderId="3" applyNumberFormat="0" applyAlignment="0" applyProtection="0"/>
    <xf numFmtId="0" fontId="19" fillId="0" borderId="4">
      <alignment horizontal="center"/>
    </xf>
    <xf numFmtId="171" fontId="20" fillId="0" borderId="0"/>
    <xf numFmtId="3" fontId="3" fillId="0" borderId="0" applyFont="0" applyFill="0" applyBorder="0" applyAlignment="0" applyProtection="0"/>
    <xf numFmtId="0" fontId="21" fillId="0" borderId="0"/>
    <xf numFmtId="0" fontId="4" fillId="0" borderId="0"/>
    <xf numFmtId="0" fontId="4" fillId="0" borderId="0"/>
    <xf numFmtId="0" fontId="4" fillId="0" borderId="0"/>
    <xf numFmtId="0" fontId="21" fillId="0" borderId="0"/>
    <xf numFmtId="0" fontId="4" fillId="0" borderId="0"/>
    <xf numFmtId="0" fontId="4" fillId="0" borderId="0"/>
    <xf numFmtId="0" fontId="4" fillId="0" borderId="0"/>
    <xf numFmtId="172" fontId="3" fillId="0" borderId="0" applyFon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24" fillId="34" borderId="1" applyNumberFormat="0" applyAlignment="0">
      <protection locked="0"/>
    </xf>
    <xf numFmtId="0" fontId="3" fillId="0" borderId="0" applyFont="0" applyFill="0" applyBorder="0" applyAlignment="0" applyProtection="0"/>
    <xf numFmtId="0" fontId="4" fillId="0" borderId="0"/>
    <xf numFmtId="41" fontId="3" fillId="0" borderId="0" applyFont="0" applyFill="0" applyBorder="0" applyAlignment="0" applyProtection="0"/>
    <xf numFmtId="43" fontId="3" fillId="0" borderId="0" applyFont="0" applyFill="0" applyBorder="0" applyAlignment="0" applyProtection="0"/>
    <xf numFmtId="0" fontId="25" fillId="0" borderId="0">
      <protection locked="0"/>
    </xf>
    <xf numFmtId="0" fontId="7" fillId="0" borderId="0" applyNumberFormat="0" applyFont="0" applyFill="0">
      <alignment horizontal="left"/>
    </xf>
    <xf numFmtId="173" fontId="3" fillId="0" borderId="0" applyFont="0" applyFill="0" applyBorder="0" applyAlignment="0" applyProtection="0"/>
    <xf numFmtId="174" fontId="26" fillId="0" borderId="0" applyFont="0" applyFill="0" applyBorder="0" applyAlignment="0" applyProtection="0"/>
    <xf numFmtId="0" fontId="27" fillId="35" borderId="0" applyNumberFormat="0" applyBorder="0" applyAlignment="0" applyProtection="0"/>
    <xf numFmtId="0" fontId="27" fillId="36" borderId="0" applyNumberFormat="0" applyBorder="0" applyAlignment="0" applyProtection="0"/>
    <xf numFmtId="0" fontId="27" fillId="37" borderId="0" applyNumberFormat="0" applyBorder="0" applyAlignment="0" applyProtection="0"/>
    <xf numFmtId="0" fontId="28" fillId="0" borderId="0">
      <protection locked="0"/>
    </xf>
    <xf numFmtId="0" fontId="28" fillId="0" borderId="0">
      <protection locked="0"/>
    </xf>
    <xf numFmtId="17" fontId="29" fillId="0" borderId="5"/>
    <xf numFmtId="17" fontId="29" fillId="0" borderId="5"/>
    <xf numFmtId="0" fontId="3" fillId="0" borderId="0" applyFont="0" applyFill="0" applyBorder="0" applyAlignment="0" applyProtection="0"/>
    <xf numFmtId="0" fontId="30" fillId="0" borderId="0" applyNumberFormat="0" applyFill="0" applyBorder="0" applyAlignment="0" applyProtection="0"/>
    <xf numFmtId="0" fontId="25"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2" fontId="3" fillId="0" borderId="0" applyFont="0" applyFill="0" applyBorder="0" applyAlignment="0" applyProtection="0"/>
    <xf numFmtId="0" fontId="4" fillId="0" borderId="0"/>
    <xf numFmtId="0" fontId="31" fillId="4" borderId="0" applyNumberFormat="0" applyBorder="0" applyAlignment="0" applyProtection="0"/>
    <xf numFmtId="38" fontId="24" fillId="38" borderId="0" applyNumberFormat="0" applyBorder="0" applyAlignment="0" applyProtection="0"/>
    <xf numFmtId="0" fontId="32" fillId="0" borderId="6" applyNumberFormat="0" applyAlignment="0" applyProtection="0">
      <alignment horizontal="left" vertical="center"/>
    </xf>
    <xf numFmtId="0" fontId="32" fillId="0" borderId="7">
      <alignment horizontal="left" vertical="center"/>
    </xf>
    <xf numFmtId="0" fontId="33" fillId="0" borderId="8" applyNumberFormat="0" applyFill="0" applyAlignment="0" applyProtection="0"/>
    <xf numFmtId="0" fontId="34" fillId="0" borderId="9" applyNumberFormat="0" applyFill="0" applyAlignment="0" applyProtection="0"/>
    <xf numFmtId="0" fontId="35" fillId="0" borderId="10" applyNumberFormat="0" applyFill="0" applyAlignment="0" applyProtection="0"/>
    <xf numFmtId="0" fontId="35" fillId="0" borderId="0" applyNumberFormat="0" applyFill="0" applyBorder="0" applyAlignment="0" applyProtection="0"/>
    <xf numFmtId="44" fontId="36" fillId="0" borderId="0"/>
    <xf numFmtId="0" fontId="37" fillId="0" borderId="0"/>
    <xf numFmtId="175" fontId="3" fillId="0" borderId="0" applyFont="0" applyFill="0" applyBorder="0" applyAlignment="0" applyProtection="0"/>
    <xf numFmtId="0" fontId="38" fillId="7" borderId="2" applyNumberFormat="0" applyAlignment="0" applyProtection="0"/>
    <xf numFmtId="10" fontId="24" fillId="34" borderId="1" applyNumberFormat="0" applyBorder="0" applyAlignment="0" applyProtection="0"/>
    <xf numFmtId="176" fontId="22" fillId="39" borderId="11" applyNumberFormat="0" applyBorder="0" applyAlignment="0">
      <protection locked="0"/>
    </xf>
    <xf numFmtId="49" fontId="2" fillId="0" borderId="0"/>
    <xf numFmtId="0" fontId="39" fillId="0" borderId="12" applyNumberFormat="0" applyFill="0" applyAlignment="0" applyProtection="0"/>
    <xf numFmtId="165" fontId="3" fillId="0" borderId="0" applyFont="0" applyFill="0" applyBorder="0" applyAlignment="0" applyProtection="0"/>
    <xf numFmtId="43" fontId="3" fillId="0" borderId="0" applyFont="0" applyFill="0" applyBorder="0" applyAlignment="0" applyProtection="0"/>
    <xf numFmtId="38" fontId="7" fillId="0" borderId="0" applyFont="0" applyFill="0" applyBorder="0" applyAlignment="0" applyProtection="0"/>
    <xf numFmtId="40" fontId="7" fillId="0" borderId="0" applyFont="0" applyFill="0" applyBorder="0" applyAlignment="0" applyProtection="0"/>
    <xf numFmtId="177" fontId="3" fillId="0" borderId="0" applyFont="0" applyFill="0" applyBorder="0" applyAlignment="0" applyProtection="0"/>
    <xf numFmtId="44" fontId="3" fillId="0" borderId="0" applyFont="0" applyFill="0" applyBorder="0" applyAlignment="0" applyProtection="0"/>
    <xf numFmtId="0" fontId="25" fillId="0" borderId="0">
      <protection locked="0"/>
    </xf>
    <xf numFmtId="178" fontId="24" fillId="0" borderId="0" applyFont="0" applyFill="0" applyBorder="0" applyProtection="0">
      <alignment horizontal="right"/>
    </xf>
    <xf numFmtId="179" fontId="24" fillId="0" borderId="1" applyFont="0" applyFill="0" applyBorder="0" applyProtection="0">
      <alignment horizontal="right"/>
    </xf>
    <xf numFmtId="6" fontId="7" fillId="0" borderId="0" applyFont="0" applyFill="0" applyBorder="0" applyAlignment="0" applyProtection="0"/>
    <xf numFmtId="8" fontId="7" fillId="0" borderId="0" applyFont="0" applyFill="0" applyBorder="0" applyAlignment="0" applyProtection="0"/>
    <xf numFmtId="0" fontId="40" fillId="40" borderId="0" applyNumberFormat="0" applyBorder="0" applyAlignment="0" applyProtection="0"/>
    <xf numFmtId="37" fontId="41" fillId="0" borderId="0"/>
    <xf numFmtId="0" fontId="37" fillId="0" borderId="0"/>
    <xf numFmtId="180" fontId="42" fillId="0" borderId="0"/>
    <xf numFmtId="181" fontId="43" fillId="0" borderId="0"/>
    <xf numFmtId="0" fontId="44" fillId="41" borderId="0"/>
    <xf numFmtId="0" fontId="3" fillId="0" borderId="0"/>
    <xf numFmtId="0" fontId="3" fillId="42" borderId="13" applyNumberFormat="0" applyFont="0" applyAlignment="0" applyProtection="0"/>
    <xf numFmtId="0" fontId="45" fillId="31" borderId="14" applyNumberFormat="0" applyAlignment="0" applyProtection="0"/>
    <xf numFmtId="0" fontId="4" fillId="0" borderId="0"/>
    <xf numFmtId="0" fontId="4" fillId="0" borderId="0"/>
    <xf numFmtId="182" fontId="6" fillId="0" borderId="0" applyFont="0" applyFill="0" applyBorder="0" applyAlignment="0" applyProtection="0"/>
    <xf numFmtId="10" fontId="3" fillId="0" borderId="0" applyFont="0" applyFill="0" applyBorder="0" applyAlignment="0" applyProtection="0"/>
    <xf numFmtId="0" fontId="7" fillId="0" borderId="0" applyNumberFormat="0" applyFont="0" applyFill="0" applyBorder="0" applyAlignment="0" applyProtection="0">
      <alignment horizontal="left"/>
    </xf>
    <xf numFmtId="15" fontId="7" fillId="0" borderId="0" applyFont="0" applyFill="0" applyBorder="0" applyAlignment="0" applyProtection="0"/>
    <xf numFmtId="4" fontId="7" fillId="0" borderId="0" applyFont="0" applyFill="0" applyBorder="0" applyAlignment="0" applyProtection="0"/>
    <xf numFmtId="0" fontId="3" fillId="0" borderId="15">
      <alignment horizontal="center"/>
    </xf>
    <xf numFmtId="38" fontId="3" fillId="0" borderId="0"/>
    <xf numFmtId="4" fontId="46" fillId="8" borderId="16" applyNumberFormat="0" applyProtection="0">
      <alignment vertical="center"/>
    </xf>
    <xf numFmtId="4" fontId="3" fillId="39" borderId="16" applyNumberFormat="0" applyProtection="0">
      <alignment vertical="center"/>
    </xf>
    <xf numFmtId="4" fontId="46" fillId="8" borderId="16" applyNumberFormat="0" applyProtection="0">
      <alignment horizontal="left" vertical="center" indent="1"/>
    </xf>
    <xf numFmtId="0" fontId="46" fillId="40" borderId="16" applyNumberFormat="0" applyProtection="0">
      <alignment horizontal="left" vertical="top" indent="1"/>
    </xf>
    <xf numFmtId="4" fontId="46" fillId="43" borderId="16" applyNumberFormat="0" applyProtection="0">
      <alignment horizontal="left" vertical="center" indent="1"/>
    </xf>
    <xf numFmtId="4" fontId="3" fillId="44" borderId="16" applyNumberFormat="0" applyProtection="0">
      <alignment horizontal="right" vertical="center"/>
    </xf>
    <xf numFmtId="4" fontId="3" fillId="45" borderId="16" applyNumberFormat="0" applyProtection="0">
      <alignment horizontal="right" vertical="center"/>
    </xf>
    <xf numFmtId="4" fontId="3" fillId="46" borderId="16" applyNumberFormat="0" applyProtection="0">
      <alignment horizontal="right" vertical="center"/>
    </xf>
    <xf numFmtId="4" fontId="3" fillId="47" borderId="16" applyNumberFormat="0" applyProtection="0">
      <alignment horizontal="right" vertical="center"/>
    </xf>
    <xf numFmtId="4" fontId="3" fillId="48" borderId="16" applyNumberFormat="0" applyProtection="0">
      <alignment horizontal="right" vertical="center"/>
    </xf>
    <xf numFmtId="4" fontId="3" fillId="49" borderId="16" applyNumberFormat="0" applyProtection="0">
      <alignment horizontal="right" vertical="center"/>
    </xf>
    <xf numFmtId="4" fontId="3" fillId="50" borderId="16" applyNumberFormat="0" applyProtection="0">
      <alignment horizontal="right" vertical="center"/>
    </xf>
    <xf numFmtId="4" fontId="5" fillId="51" borderId="16" applyNumberFormat="0" applyProtection="0">
      <alignment horizontal="right" vertical="center"/>
    </xf>
    <xf numFmtId="4" fontId="3" fillId="52" borderId="16" applyNumberFormat="0" applyProtection="0">
      <alignment horizontal="right" vertical="center"/>
    </xf>
    <xf numFmtId="4" fontId="46" fillId="53" borderId="16" applyNumberFormat="0" applyProtection="0">
      <alignment horizontal="left" vertical="center" indent="1"/>
    </xf>
    <xf numFmtId="4" fontId="46" fillId="41" borderId="16" applyNumberFormat="0" applyProtection="0">
      <alignment horizontal="left" vertical="center" indent="1"/>
    </xf>
    <xf numFmtId="4" fontId="3" fillId="54" borderId="0" applyNumberFormat="0" applyProtection="0">
      <alignment horizontal="left" vertical="center" indent="1"/>
    </xf>
    <xf numFmtId="4" fontId="3" fillId="55" borderId="16" applyNumberFormat="0" applyProtection="0">
      <alignment horizontal="right" vertical="center"/>
    </xf>
    <xf numFmtId="4" fontId="3" fillId="0" borderId="0" applyNumberFormat="0" applyProtection="0">
      <alignment horizontal="left" vertical="center" indent="1"/>
    </xf>
    <xf numFmtId="4" fontId="3" fillId="0" borderId="0" applyNumberFormat="0" applyProtection="0">
      <alignment horizontal="left" vertical="center" indent="1"/>
    </xf>
    <xf numFmtId="0" fontId="24" fillId="31" borderId="17" applyNumberFormat="0" applyProtection="0">
      <alignment horizontal="left" vertical="center" indent="1"/>
    </xf>
    <xf numFmtId="0" fontId="3" fillId="56" borderId="16" applyNumberFormat="0" applyProtection="0">
      <alignment horizontal="left" vertical="top" indent="1"/>
    </xf>
    <xf numFmtId="0" fontId="24" fillId="57" borderId="17" applyNumberFormat="0" applyProtection="0">
      <alignment horizontal="left" vertical="center" indent="1"/>
    </xf>
    <xf numFmtId="0" fontId="3" fillId="58" borderId="16" applyNumberFormat="0" applyProtection="0">
      <alignment horizontal="left" vertical="top" indent="1"/>
    </xf>
    <xf numFmtId="0" fontId="3" fillId="8" borderId="16" applyNumberFormat="0" applyProtection="0">
      <alignment horizontal="left" vertical="center" indent="1"/>
    </xf>
    <xf numFmtId="0" fontId="3" fillId="8" borderId="16" applyNumberFormat="0" applyProtection="0">
      <alignment horizontal="left" vertical="top" indent="1"/>
    </xf>
    <xf numFmtId="0" fontId="3" fillId="43" borderId="16" applyNumberFormat="0" applyProtection="0">
      <alignment horizontal="left" vertical="center" indent="1"/>
    </xf>
    <xf numFmtId="0" fontId="3" fillId="43" borderId="16" applyNumberFormat="0" applyProtection="0">
      <alignment horizontal="left" vertical="top" indent="1"/>
    </xf>
    <xf numFmtId="0" fontId="3" fillId="41" borderId="1" applyNumberFormat="0">
      <protection locked="0"/>
    </xf>
    <xf numFmtId="4" fontId="3" fillId="59" borderId="16" applyNumberFormat="0" applyProtection="0">
      <alignment vertical="center"/>
    </xf>
    <xf numFmtId="4" fontId="3" fillId="59" borderId="16" applyNumberFormat="0" applyProtection="0">
      <alignment vertical="center"/>
    </xf>
    <xf numFmtId="4" fontId="3" fillId="55" borderId="18" applyNumberFormat="0" applyProtection="0">
      <alignment horizontal="left" vertical="center" indent="1"/>
    </xf>
    <xf numFmtId="0" fontId="5" fillId="42" borderId="16" applyNumberFormat="0" applyProtection="0">
      <alignment horizontal="left" vertical="top" indent="1"/>
    </xf>
    <xf numFmtId="4" fontId="5" fillId="41" borderId="16" applyNumberFormat="0" applyProtection="0">
      <alignment horizontal="right" vertical="center"/>
    </xf>
    <xf numFmtId="4" fontId="3" fillId="59" borderId="16" applyNumberFormat="0" applyProtection="0">
      <alignment horizontal="right" vertical="center"/>
    </xf>
    <xf numFmtId="4" fontId="46" fillId="43" borderId="16" applyNumberFormat="0" applyProtection="0">
      <alignment horizontal="left" vertical="top" wrapText="1"/>
    </xf>
    <xf numFmtId="0" fontId="5" fillId="58" borderId="16" applyNumberFormat="0" applyProtection="0">
      <alignment horizontal="left" vertical="top" indent="1"/>
    </xf>
    <xf numFmtId="4" fontId="3" fillId="60" borderId="18" applyNumberFormat="0" applyProtection="0">
      <alignment horizontal="left" vertical="center" indent="1"/>
    </xf>
    <xf numFmtId="4" fontId="3" fillId="59" borderId="16" applyNumberFormat="0" applyProtection="0">
      <alignment horizontal="right" vertical="center"/>
    </xf>
    <xf numFmtId="43" fontId="3" fillId="0" borderId="0" applyFont="0" applyFill="0" applyBorder="0" applyAlignment="0" applyProtection="0"/>
    <xf numFmtId="0" fontId="47" fillId="0" borderId="0" applyNumberFormat="0" applyFill="0" applyBorder="0" applyAlignment="0" applyProtection="0"/>
    <xf numFmtId="0" fontId="48" fillId="0" borderId="0"/>
    <xf numFmtId="0" fontId="49" fillId="0" borderId="0"/>
    <xf numFmtId="0" fontId="50" fillId="0" borderId="0" applyNumberFormat="0" applyFill="0" applyBorder="0"/>
    <xf numFmtId="0" fontId="3" fillId="0" borderId="0">
      <alignment horizontal="left" vertical="top" wrapText="1"/>
    </xf>
    <xf numFmtId="0" fontId="51" fillId="0" borderId="0" applyNumberFormat="0" applyFill="0" applyBorder="0" applyAlignment="0" applyProtection="0"/>
    <xf numFmtId="0" fontId="27" fillId="0" borderId="19" applyNumberFormat="0" applyFill="0" applyAlignment="0" applyProtection="0"/>
    <xf numFmtId="183" fontId="3" fillId="0" borderId="0" applyFont="0" applyFill="0" applyBorder="0" applyAlignment="0" applyProtection="0"/>
    <xf numFmtId="184" fontId="3" fillId="0" borderId="0" applyFont="0" applyFill="0" applyBorder="0" applyAlignment="0" applyProtection="0"/>
    <xf numFmtId="185" fontId="3" fillId="0" borderId="0" applyFont="0" applyFill="0" applyBorder="0" applyAlignment="0" applyProtection="0"/>
    <xf numFmtId="186" fontId="3" fillId="0" borderId="0" applyFont="0" applyFill="0" applyBorder="0" applyAlignment="0" applyProtection="0"/>
    <xf numFmtId="0" fontId="52" fillId="0" borderId="0" applyNumberFormat="0" applyFill="0" applyBorder="0" applyAlignment="0" applyProtection="0"/>
    <xf numFmtId="0" fontId="13" fillId="16" borderId="0" applyNumberFormat="0" applyBorder="0" applyAlignment="0" applyProtection="0">
      <alignment vertical="center"/>
    </xf>
    <xf numFmtId="0" fontId="13" fillId="20" borderId="0" applyNumberFormat="0" applyBorder="0" applyAlignment="0" applyProtection="0">
      <alignment vertical="center"/>
    </xf>
    <xf numFmtId="0" fontId="13" fillId="24"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28" borderId="0" applyNumberFormat="0" applyBorder="0" applyAlignment="0" applyProtection="0">
      <alignment vertical="center"/>
    </xf>
    <xf numFmtId="0" fontId="4" fillId="0" borderId="0"/>
    <xf numFmtId="0" fontId="5" fillId="0" borderId="0">
      <alignment vertical="top"/>
    </xf>
    <xf numFmtId="0" fontId="53" fillId="0" borderId="0" applyNumberFormat="0" applyFill="0" applyBorder="0" applyAlignment="0" applyProtection="0">
      <alignment vertical="center"/>
    </xf>
    <xf numFmtId="0" fontId="54" fillId="32" borderId="3" applyNumberFormat="0" applyAlignment="0" applyProtection="0">
      <alignment vertical="center"/>
    </xf>
    <xf numFmtId="0" fontId="55" fillId="40" borderId="0" applyNumberFormat="0" applyBorder="0" applyAlignment="0" applyProtection="0">
      <alignment vertical="center"/>
    </xf>
    <xf numFmtId="9" fontId="56" fillId="0" borderId="0" applyFont="0" applyFill="0" applyBorder="0" applyAlignment="0" applyProtection="0">
      <alignment vertical="center"/>
    </xf>
    <xf numFmtId="9" fontId="3" fillId="0" borderId="0" applyFont="0" applyFill="0" applyBorder="0" applyAlignment="0" applyProtection="0"/>
    <xf numFmtId="187" fontId="3" fillId="0" borderId="0" applyFont="0" applyFill="0" applyBorder="0" applyAlignment="0" applyProtection="0"/>
    <xf numFmtId="188" fontId="3" fillId="0" borderId="0" applyFont="0" applyFill="0" applyBorder="0" applyAlignment="0" applyProtection="0"/>
    <xf numFmtId="9" fontId="57" fillId="0" borderId="0" applyFont="0" applyFill="0" applyBorder="0" applyAlignment="0" applyProtection="0">
      <alignment vertical="center"/>
    </xf>
    <xf numFmtId="189" fontId="58" fillId="0" borderId="0" applyFont="0" applyFill="0" applyBorder="0" applyAlignment="0" applyProtection="0"/>
    <xf numFmtId="0" fontId="59" fillId="0" borderId="0" applyNumberFormat="0" applyFill="0" applyBorder="0" applyAlignment="0" applyProtection="0">
      <alignment vertical="center"/>
    </xf>
    <xf numFmtId="0" fontId="56" fillId="42" borderId="13" applyNumberFormat="0" applyFont="0" applyAlignment="0" applyProtection="0">
      <alignment vertical="center"/>
    </xf>
    <xf numFmtId="0" fontId="60" fillId="0" borderId="12" applyNumberFormat="0" applyFill="0" applyAlignment="0" applyProtection="0">
      <alignment vertical="center"/>
    </xf>
    <xf numFmtId="0" fontId="61" fillId="3" borderId="0" applyNumberFormat="0" applyBorder="0" applyAlignment="0" applyProtection="0">
      <alignment vertical="center"/>
    </xf>
    <xf numFmtId="0" fontId="62" fillId="0" borderId="0"/>
    <xf numFmtId="190" fontId="63" fillId="0" borderId="0" applyFont="0" applyFill="0" applyBorder="0" applyAlignment="0" applyProtection="0"/>
    <xf numFmtId="191" fontId="63" fillId="0" borderId="0" applyFont="0" applyFill="0" applyBorder="0" applyAlignment="0" applyProtection="0"/>
    <xf numFmtId="0" fontId="64" fillId="0" borderId="20" applyNumberFormat="0" applyBorder="0">
      <alignment vertical="center"/>
    </xf>
    <xf numFmtId="0" fontId="65" fillId="31" borderId="2" applyNumberFormat="0" applyAlignment="0" applyProtection="0">
      <alignment vertical="center"/>
    </xf>
    <xf numFmtId="0" fontId="66" fillId="31" borderId="2" applyNumberFormat="0" applyAlignment="0" applyProtection="0">
      <alignment vertical="center"/>
    </xf>
    <xf numFmtId="0" fontId="66" fillId="31" borderId="2" applyNumberFormat="0" applyAlignment="0" applyProtection="0">
      <alignment vertical="center"/>
    </xf>
    <xf numFmtId="0" fontId="67"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38" fontId="56" fillId="0" borderId="0" applyFont="0" applyFill="0" applyBorder="0" applyAlignment="0" applyProtection="0">
      <alignment vertical="center"/>
    </xf>
    <xf numFmtId="192" fontId="3" fillId="0" borderId="0" applyFont="0" applyFill="0" applyBorder="0" applyAlignment="0" applyProtection="0"/>
    <xf numFmtId="6" fontId="3" fillId="0" borderId="0" applyFont="0" applyFill="0" applyBorder="0" applyAlignment="0" applyProtection="0"/>
    <xf numFmtId="38" fontId="10" fillId="0" borderId="0" applyFont="0" applyFill="0" applyBorder="0" applyAlignment="0" applyProtection="0">
      <alignment vertical="center"/>
    </xf>
    <xf numFmtId="38" fontId="56" fillId="0" borderId="0" applyFont="0" applyFill="0" applyBorder="0" applyAlignment="0" applyProtection="0">
      <alignment vertical="center"/>
    </xf>
    <xf numFmtId="38" fontId="56" fillId="0" borderId="0" applyFont="0" applyFill="0" applyBorder="0" applyAlignment="0" applyProtection="0">
      <alignment vertical="center"/>
    </xf>
    <xf numFmtId="38" fontId="56" fillId="0" borderId="0" applyFont="0" applyFill="0" applyBorder="0" applyAlignment="0" applyProtection="0">
      <alignment vertical="center"/>
    </xf>
    <xf numFmtId="38" fontId="56" fillId="0" borderId="0" applyFont="0" applyFill="0" applyBorder="0" applyAlignment="0" applyProtection="0">
      <alignment vertical="center"/>
    </xf>
    <xf numFmtId="0" fontId="69" fillId="0" borderId="8" applyNumberFormat="0" applyFill="0" applyAlignment="0" applyProtection="0">
      <alignment vertical="center"/>
    </xf>
    <xf numFmtId="0" fontId="70" fillId="0" borderId="9" applyNumberFormat="0" applyFill="0" applyAlignment="0" applyProtection="0">
      <alignment vertical="center"/>
    </xf>
    <xf numFmtId="0" fontId="71" fillId="0" borderId="10" applyNumberFormat="0" applyFill="0" applyAlignment="0" applyProtection="0">
      <alignment vertical="center"/>
    </xf>
    <xf numFmtId="0" fontId="71" fillId="0" borderId="0" applyNumberFormat="0" applyFill="0" applyBorder="0" applyAlignment="0" applyProtection="0">
      <alignment vertical="center"/>
    </xf>
    <xf numFmtId="0" fontId="72" fillId="0" borderId="0" applyFill="0" applyBorder="0" applyProtection="0"/>
    <xf numFmtId="0" fontId="73" fillId="4" borderId="0" applyNumberFormat="0" applyBorder="0" applyAlignment="0" applyProtection="0">
      <alignment vertical="center"/>
    </xf>
    <xf numFmtId="0" fontId="73" fillId="4" borderId="0" applyNumberFormat="0" applyBorder="0" applyAlignment="0" applyProtection="0">
      <alignment vertical="center"/>
    </xf>
    <xf numFmtId="0" fontId="74" fillId="0" borderId="19" applyNumberFormat="0" applyFill="0" applyAlignment="0" applyProtection="0">
      <alignment vertical="center"/>
    </xf>
    <xf numFmtId="0" fontId="74" fillId="0" borderId="19" applyNumberFormat="0" applyFill="0" applyAlignment="0" applyProtection="0">
      <alignment vertical="center"/>
    </xf>
    <xf numFmtId="0" fontId="75" fillId="0" borderId="19" applyNumberFormat="0" applyFill="0" applyAlignment="0" applyProtection="0">
      <alignment vertical="center"/>
    </xf>
    <xf numFmtId="0" fontId="76" fillId="31" borderId="14" applyNumberFormat="0" applyAlignment="0" applyProtection="0">
      <alignment vertical="center"/>
    </xf>
    <xf numFmtId="193" fontId="77" fillId="0" borderId="0"/>
    <xf numFmtId="0" fontId="78" fillId="0" borderId="0" applyNumberFormat="0" applyFill="0" applyBorder="0" applyAlignment="0" applyProtection="0">
      <alignment vertical="center"/>
    </xf>
    <xf numFmtId="165" fontId="62" fillId="0" borderId="0" applyFont="0" applyFill="0" applyBorder="0" applyAlignment="0" applyProtection="0"/>
    <xf numFmtId="166" fontId="62" fillId="0" borderId="0" applyFont="0" applyFill="0" applyBorder="0" applyAlignment="0" applyProtection="0"/>
    <xf numFmtId="164" fontId="63" fillId="0" borderId="0" applyFont="0" applyFill="0" applyBorder="0" applyAlignment="0" applyProtection="0"/>
    <xf numFmtId="166" fontId="62" fillId="0" borderId="0" applyFont="0" applyFill="0" applyBorder="0" applyAlignment="0" applyProtection="0">
      <alignment vertical="center"/>
    </xf>
    <xf numFmtId="0" fontId="79" fillId="40" borderId="0" applyNumberFormat="0" applyBorder="0" applyAlignment="0" applyProtection="0">
      <alignment vertical="center"/>
    </xf>
    <xf numFmtId="0" fontId="79" fillId="40" borderId="0" applyNumberFormat="0" applyBorder="0" applyAlignment="0" applyProtection="0">
      <alignment vertical="center"/>
    </xf>
    <xf numFmtId="0" fontId="80" fillId="0" borderId="0" applyNumberFormat="0" applyFill="0" applyBorder="0" applyAlignment="0" applyProtection="0">
      <alignment vertical="top"/>
      <protection locked="0"/>
    </xf>
    <xf numFmtId="167" fontId="9" fillId="0" borderId="0" applyFont="0" applyFill="0" applyBorder="0" applyAlignment="0" applyProtection="0">
      <alignment vertical="center"/>
    </xf>
    <xf numFmtId="0" fontId="81" fillId="7" borderId="2" applyNumberFormat="0" applyAlignment="0" applyProtection="0">
      <alignment vertical="center"/>
    </xf>
    <xf numFmtId="0" fontId="56" fillId="42" borderId="13" applyNumberFormat="0" applyFont="0" applyAlignment="0" applyProtection="0">
      <alignment vertical="center"/>
    </xf>
    <xf numFmtId="0" fontId="82" fillId="0" borderId="0">
      <alignment vertical="center"/>
    </xf>
    <xf numFmtId="0" fontId="9" fillId="0" borderId="0">
      <alignment vertical="center"/>
    </xf>
    <xf numFmtId="0" fontId="9" fillId="0" borderId="0">
      <alignment vertical="center"/>
    </xf>
    <xf numFmtId="0" fontId="56" fillId="0" borderId="0">
      <alignment vertical="center"/>
    </xf>
    <xf numFmtId="0" fontId="56" fillId="0" borderId="0"/>
    <xf numFmtId="0" fontId="56" fillId="0" borderId="0">
      <alignment vertical="center"/>
    </xf>
    <xf numFmtId="38" fontId="3" fillId="0" borderId="0"/>
    <xf numFmtId="0" fontId="3" fillId="0" borderId="0"/>
    <xf numFmtId="0" fontId="56" fillId="0" borderId="0"/>
    <xf numFmtId="0" fontId="56" fillId="0" borderId="0">
      <alignment vertical="center"/>
    </xf>
    <xf numFmtId="0" fontId="9" fillId="0" borderId="0">
      <alignment vertical="center"/>
    </xf>
    <xf numFmtId="0" fontId="56" fillId="0" borderId="0">
      <alignment vertical="center"/>
    </xf>
    <xf numFmtId="0" fontId="83" fillId="0" borderId="0">
      <alignment vertical="center"/>
    </xf>
    <xf numFmtId="0" fontId="56" fillId="0" borderId="0"/>
    <xf numFmtId="0" fontId="84" fillId="0" borderId="0">
      <alignment vertical="center"/>
    </xf>
    <xf numFmtId="0" fontId="84" fillId="0" borderId="0">
      <alignment vertical="center"/>
    </xf>
    <xf numFmtId="0" fontId="9" fillId="0" borderId="0">
      <alignment vertical="center"/>
    </xf>
    <xf numFmtId="0" fontId="85" fillId="0" borderId="0"/>
    <xf numFmtId="0" fontId="9" fillId="0" borderId="0"/>
    <xf numFmtId="0" fontId="9" fillId="0" borderId="0">
      <alignment vertical="center"/>
    </xf>
    <xf numFmtId="0" fontId="57" fillId="0" borderId="0">
      <alignment vertical="center"/>
    </xf>
    <xf numFmtId="0" fontId="57" fillId="0" borderId="0">
      <alignment vertical="center"/>
    </xf>
    <xf numFmtId="0" fontId="56" fillId="0" borderId="0">
      <alignment vertical="center"/>
    </xf>
    <xf numFmtId="0" fontId="56" fillId="0" borderId="0">
      <alignment horizontal="left" vertical="center"/>
    </xf>
    <xf numFmtId="0" fontId="86" fillId="0" borderId="0" applyNumberFormat="0" applyFill="0" applyBorder="0" applyAlignment="0" applyProtection="0">
      <alignment vertical="center"/>
    </xf>
    <xf numFmtId="0" fontId="87" fillId="0" borderId="8" applyNumberFormat="0" applyFill="0" applyAlignment="0" applyProtection="0">
      <alignment vertical="center"/>
    </xf>
    <xf numFmtId="0" fontId="87" fillId="0" borderId="8" applyNumberFormat="0" applyFill="0" applyAlignment="0" applyProtection="0">
      <alignment vertical="center"/>
    </xf>
    <xf numFmtId="0" fontId="88" fillId="0" borderId="9" applyNumberFormat="0" applyFill="0" applyAlignment="0" applyProtection="0">
      <alignment vertical="center"/>
    </xf>
    <xf numFmtId="0" fontId="88" fillId="0" borderId="9" applyNumberFormat="0" applyFill="0" applyAlignment="0" applyProtection="0">
      <alignment vertical="center"/>
    </xf>
    <xf numFmtId="0" fontId="89" fillId="0" borderId="10" applyNumberFormat="0" applyFill="0" applyAlignment="0" applyProtection="0">
      <alignment vertical="center"/>
    </xf>
    <xf numFmtId="0" fontId="89" fillId="0" borderId="10" applyNumberFormat="0" applyFill="0" applyAlignment="0" applyProtection="0">
      <alignment vertical="center"/>
    </xf>
    <xf numFmtId="0" fontId="89" fillId="0" borderId="0" applyNumberFormat="0" applyFill="0" applyBorder="0" applyAlignment="0" applyProtection="0">
      <alignment vertical="center"/>
    </xf>
    <xf numFmtId="0" fontId="89" fillId="0" borderId="0" applyNumberFormat="0" applyFill="0" applyBorder="0" applyAlignment="0" applyProtection="0">
      <alignment vertical="center"/>
    </xf>
    <xf numFmtId="0" fontId="86" fillId="0" borderId="0" applyNumberFormat="0" applyFill="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90" fillId="0" borderId="0"/>
    <xf numFmtId="0" fontId="91" fillId="0" borderId="0"/>
    <xf numFmtId="0" fontId="92" fillId="31" borderId="14" applyNumberFormat="0" applyAlignment="0" applyProtection="0">
      <alignment vertical="center"/>
    </xf>
    <xf numFmtId="0" fontId="92" fillId="31" borderId="14" applyNumberFormat="0" applyAlignment="0" applyProtection="0">
      <alignment vertical="center"/>
    </xf>
    <xf numFmtId="0" fontId="93" fillId="7" borderId="2" applyNumberFormat="0" applyAlignment="0" applyProtection="0">
      <alignment vertical="center"/>
    </xf>
    <xf numFmtId="0" fontId="93" fillId="7" borderId="2" applyNumberFormat="0" applyAlignment="0" applyProtection="0">
      <alignment vertical="center"/>
    </xf>
    <xf numFmtId="0" fontId="94" fillId="4" borderId="0" applyNumberFormat="0" applyBorder="0" applyAlignment="0" applyProtection="0">
      <alignment vertical="center"/>
    </xf>
    <xf numFmtId="0" fontId="95" fillId="0" borderId="12" applyNumberFormat="0" applyFill="0" applyAlignment="0" applyProtection="0">
      <alignment vertical="center"/>
    </xf>
    <xf numFmtId="0" fontId="95" fillId="0" borderId="12" applyNumberFormat="0" applyFill="0" applyAlignment="0" applyProtection="0">
      <alignment vertical="center"/>
    </xf>
    <xf numFmtId="0" fontId="96" fillId="3" borderId="0" applyNumberFormat="0" applyBorder="0" applyAlignment="0" applyProtection="0">
      <alignment vertical="center"/>
    </xf>
    <xf numFmtId="0" fontId="96" fillId="3" borderId="0" applyNumberFormat="0" applyBorder="0" applyAlignment="0" applyProtection="0">
      <alignment vertical="center"/>
    </xf>
    <xf numFmtId="0" fontId="97" fillId="32" borderId="3" applyNumberFormat="0" applyAlignment="0" applyProtection="0">
      <alignment vertical="center"/>
    </xf>
    <xf numFmtId="0" fontId="97" fillId="32" borderId="3" applyNumberFormat="0" applyAlignment="0" applyProtection="0">
      <alignment vertical="center"/>
    </xf>
    <xf numFmtId="0" fontId="98" fillId="0" borderId="0" applyNumberFormat="0" applyFill="0" applyBorder="0" applyAlignment="0" applyProtection="0">
      <alignment vertical="top"/>
      <protection locked="0"/>
    </xf>
    <xf numFmtId="0" fontId="56" fillId="0" borderId="0"/>
    <xf numFmtId="0" fontId="99" fillId="0" borderId="0" applyNumberFormat="0" applyFill="0" applyBorder="0" applyAlignment="0" applyProtection="0">
      <alignment vertical="center"/>
    </xf>
    <xf numFmtId="0" fontId="99" fillId="0" borderId="0" applyNumberFormat="0" applyFill="0" applyBorder="0" applyAlignment="0" applyProtection="0">
      <alignment vertical="center"/>
    </xf>
    <xf numFmtId="168" fontId="62" fillId="0" borderId="0" applyFont="0" applyFill="0" applyBorder="0" applyAlignment="0" applyProtection="0"/>
    <xf numFmtId="169" fontId="62" fillId="0" borderId="0" applyFont="0" applyFill="0" applyBorder="0" applyAlignment="0" applyProtection="0"/>
    <xf numFmtId="0" fontId="5" fillId="0" borderId="0">
      <alignment vertical="top"/>
    </xf>
    <xf numFmtId="187" fontId="3" fillId="0" borderId="0" applyFont="0" applyFill="0" applyBorder="0" applyAlignment="0" applyProtection="0"/>
    <xf numFmtId="38" fontId="3" fillId="0" borderId="0"/>
    <xf numFmtId="0" fontId="56" fillId="0" borderId="0"/>
    <xf numFmtId="0" fontId="56" fillId="0" borderId="0"/>
    <xf numFmtId="0" fontId="85" fillId="0" borderId="0"/>
    <xf numFmtId="0" fontId="9" fillId="0" borderId="0">
      <alignment vertical="center"/>
    </xf>
    <xf numFmtId="0" fontId="9" fillId="0" borderId="0">
      <alignment vertical="center"/>
    </xf>
    <xf numFmtId="40" fontId="100" fillId="0" borderId="0" applyFont="0" applyFill="0" applyBorder="0" applyAlignment="0" applyProtection="0">
      <alignment vertical="center"/>
    </xf>
    <xf numFmtId="38" fontId="100" fillId="0" borderId="0" applyFont="0" applyFill="0" applyBorder="0" applyAlignment="0" applyProtection="0">
      <alignment vertical="center"/>
    </xf>
    <xf numFmtId="9" fontId="100" fillId="0" borderId="0" applyFont="0" applyFill="0" applyBorder="0" applyAlignment="0" applyProtection="0">
      <alignment vertical="center"/>
    </xf>
    <xf numFmtId="0" fontId="101" fillId="0" borderId="0"/>
    <xf numFmtId="0" fontId="56" fillId="0" borderId="0"/>
    <xf numFmtId="0" fontId="101" fillId="0" borderId="0"/>
    <xf numFmtId="0" fontId="101" fillId="0" borderId="0"/>
    <xf numFmtId="164" fontId="101" fillId="0" borderId="0" applyFont="0" applyFill="0" applyBorder="0" applyAlignment="0" applyProtection="0"/>
    <xf numFmtId="0" fontId="56" fillId="0" borderId="0"/>
    <xf numFmtId="0" fontId="125" fillId="0" borderId="0"/>
    <xf numFmtId="0" fontId="17" fillId="31" borderId="62" applyNumberFormat="0" applyAlignment="0" applyProtection="0"/>
    <xf numFmtId="17" fontId="29" fillId="0" borderId="63"/>
    <xf numFmtId="17" fontId="29" fillId="0" borderId="63"/>
    <xf numFmtId="0" fontId="38" fillId="7" borderId="62" applyNumberFormat="0" applyAlignment="0" applyProtection="0"/>
    <xf numFmtId="0" fontId="3" fillId="42" borderId="64" applyNumberFormat="0" applyFont="0" applyAlignment="0" applyProtection="0"/>
    <xf numFmtId="0" fontId="45" fillId="31" borderId="65" applyNumberFormat="0" applyAlignment="0" applyProtection="0"/>
    <xf numFmtId="4" fontId="46" fillId="8" borderId="66" applyNumberFormat="0" applyProtection="0">
      <alignment vertical="center"/>
    </xf>
    <xf numFmtId="4" fontId="3" fillId="39" borderId="66" applyNumberFormat="0" applyProtection="0">
      <alignment vertical="center"/>
    </xf>
    <xf numFmtId="4" fontId="46" fillId="8" borderId="66" applyNumberFormat="0" applyProtection="0">
      <alignment horizontal="left" vertical="center" indent="1"/>
    </xf>
    <xf numFmtId="0" fontId="46" fillId="40" borderId="66" applyNumberFormat="0" applyProtection="0">
      <alignment horizontal="left" vertical="top" indent="1"/>
    </xf>
    <xf numFmtId="4" fontId="46" fillId="43" borderId="66" applyNumberFormat="0" applyProtection="0">
      <alignment horizontal="left" vertical="center" indent="1"/>
    </xf>
    <xf numFmtId="4" fontId="3" fillId="44" borderId="66" applyNumberFormat="0" applyProtection="0">
      <alignment horizontal="right" vertical="center"/>
    </xf>
    <xf numFmtId="4" fontId="3" fillId="45" borderId="66" applyNumberFormat="0" applyProtection="0">
      <alignment horizontal="right" vertical="center"/>
    </xf>
    <xf numFmtId="4" fontId="3" fillId="46" borderId="66" applyNumberFormat="0" applyProtection="0">
      <alignment horizontal="right" vertical="center"/>
    </xf>
    <xf numFmtId="4" fontId="3" fillId="47" borderId="66" applyNumberFormat="0" applyProtection="0">
      <alignment horizontal="right" vertical="center"/>
    </xf>
    <xf numFmtId="4" fontId="3" fillId="48" borderId="66" applyNumberFormat="0" applyProtection="0">
      <alignment horizontal="right" vertical="center"/>
    </xf>
    <xf numFmtId="4" fontId="3" fillId="49" borderId="66" applyNumberFormat="0" applyProtection="0">
      <alignment horizontal="right" vertical="center"/>
    </xf>
    <xf numFmtId="4" fontId="3" fillId="50" borderId="66" applyNumberFormat="0" applyProtection="0">
      <alignment horizontal="right" vertical="center"/>
    </xf>
    <xf numFmtId="4" fontId="5" fillId="51" borderId="66" applyNumberFormat="0" applyProtection="0">
      <alignment horizontal="right" vertical="center"/>
    </xf>
    <xf numFmtId="4" fontId="3" fillId="52" borderId="66" applyNumberFormat="0" applyProtection="0">
      <alignment horizontal="right" vertical="center"/>
    </xf>
    <xf numFmtId="4" fontId="46" fillId="53" borderId="66" applyNumberFormat="0" applyProtection="0">
      <alignment horizontal="left" vertical="center" indent="1"/>
    </xf>
    <xf numFmtId="4" fontId="46" fillId="41" borderId="66" applyNumberFormat="0" applyProtection="0">
      <alignment horizontal="left" vertical="center" indent="1"/>
    </xf>
    <xf numFmtId="4" fontId="3" fillId="55" borderId="66" applyNumberFormat="0" applyProtection="0">
      <alignment horizontal="right" vertical="center"/>
    </xf>
    <xf numFmtId="0" fontId="24" fillId="31" borderId="67" applyNumberFormat="0" applyProtection="0">
      <alignment horizontal="left" vertical="center" indent="1"/>
    </xf>
    <xf numFmtId="0" fontId="3" fillId="56" borderId="66" applyNumberFormat="0" applyProtection="0">
      <alignment horizontal="left" vertical="top" indent="1"/>
    </xf>
    <xf numFmtId="0" fontId="24" fillId="57" borderId="67" applyNumberFormat="0" applyProtection="0">
      <alignment horizontal="left" vertical="center" indent="1"/>
    </xf>
    <xf numFmtId="0" fontId="3" fillId="58" borderId="66" applyNumberFormat="0" applyProtection="0">
      <alignment horizontal="left" vertical="top" indent="1"/>
    </xf>
    <xf numFmtId="0" fontId="3" fillId="8" borderId="66" applyNumberFormat="0" applyProtection="0">
      <alignment horizontal="left" vertical="center" indent="1"/>
    </xf>
    <xf numFmtId="0" fontId="3" fillId="8" borderId="66" applyNumberFormat="0" applyProtection="0">
      <alignment horizontal="left" vertical="top" indent="1"/>
    </xf>
    <xf numFmtId="0" fontId="3" fillId="43" borderId="66" applyNumberFormat="0" applyProtection="0">
      <alignment horizontal="left" vertical="center" indent="1"/>
    </xf>
    <xf numFmtId="0" fontId="3" fillId="43" borderId="66" applyNumberFormat="0" applyProtection="0">
      <alignment horizontal="left" vertical="top" indent="1"/>
    </xf>
    <xf numFmtId="4" fontId="3" fillId="59" borderId="66" applyNumberFormat="0" applyProtection="0">
      <alignment vertical="center"/>
    </xf>
    <xf numFmtId="4" fontId="3" fillId="59" borderId="66" applyNumberFormat="0" applyProtection="0">
      <alignment vertical="center"/>
    </xf>
    <xf numFmtId="4" fontId="3" fillId="55" borderId="68" applyNumberFormat="0" applyProtection="0">
      <alignment horizontal="left" vertical="center" indent="1"/>
    </xf>
    <xf numFmtId="0" fontId="5" fillId="42" borderId="66" applyNumberFormat="0" applyProtection="0">
      <alignment horizontal="left" vertical="top" indent="1"/>
    </xf>
    <xf numFmtId="4" fontId="5" fillId="41" borderId="66" applyNumberFormat="0" applyProtection="0">
      <alignment horizontal="right" vertical="center"/>
    </xf>
    <xf numFmtId="4" fontId="3" fillId="59" borderId="66" applyNumberFormat="0" applyProtection="0">
      <alignment horizontal="right" vertical="center"/>
    </xf>
    <xf numFmtId="4" fontId="46" fillId="43" borderId="66" applyNumberFormat="0" applyProtection="0">
      <alignment horizontal="left" vertical="top" wrapText="1"/>
    </xf>
    <xf numFmtId="0" fontId="5" fillId="58" borderId="66" applyNumberFormat="0" applyProtection="0">
      <alignment horizontal="left" vertical="top" indent="1"/>
    </xf>
    <xf numFmtId="4" fontId="3" fillId="60" borderId="68" applyNumberFormat="0" applyProtection="0">
      <alignment horizontal="left" vertical="center" indent="1"/>
    </xf>
    <xf numFmtId="4" fontId="3" fillId="59" borderId="66" applyNumberFormat="0" applyProtection="0">
      <alignment horizontal="right" vertical="center"/>
    </xf>
    <xf numFmtId="0" fontId="27" fillId="0" borderId="69" applyNumberFormat="0" applyFill="0" applyAlignment="0" applyProtection="0"/>
    <xf numFmtId="0" fontId="56" fillId="42" borderId="64" applyNumberFormat="0" applyFont="0" applyAlignment="0" applyProtection="0">
      <alignment vertical="center"/>
    </xf>
    <xf numFmtId="0" fontId="64" fillId="0" borderId="70" applyNumberFormat="0" applyBorder="0">
      <alignment vertical="center"/>
    </xf>
    <xf numFmtId="0" fontId="65" fillId="31" borderId="62" applyNumberFormat="0" applyAlignment="0" applyProtection="0">
      <alignment vertical="center"/>
    </xf>
    <xf numFmtId="0" fontId="66" fillId="31" borderId="62" applyNumberFormat="0" applyAlignment="0" applyProtection="0">
      <alignment vertical="center"/>
    </xf>
    <xf numFmtId="0" fontId="66" fillId="31" borderId="62" applyNumberFormat="0" applyAlignment="0" applyProtection="0">
      <alignment vertical="center"/>
    </xf>
    <xf numFmtId="0" fontId="74" fillId="0" borderId="69" applyNumberFormat="0" applyFill="0" applyAlignment="0" applyProtection="0">
      <alignment vertical="center"/>
    </xf>
    <xf numFmtId="0" fontId="74" fillId="0" borderId="69" applyNumberFormat="0" applyFill="0" applyAlignment="0" applyProtection="0">
      <alignment vertical="center"/>
    </xf>
    <xf numFmtId="0" fontId="75" fillId="0" borderId="69" applyNumberFormat="0" applyFill="0" applyAlignment="0" applyProtection="0">
      <alignment vertical="center"/>
    </xf>
    <xf numFmtId="0" fontId="76" fillId="31" borderId="65" applyNumberFormat="0" applyAlignment="0" applyProtection="0">
      <alignment vertical="center"/>
    </xf>
    <xf numFmtId="167" fontId="9" fillId="0" borderId="0" applyFont="0" applyFill="0" applyBorder="0" applyAlignment="0" applyProtection="0">
      <alignment vertical="center"/>
    </xf>
    <xf numFmtId="0" fontId="81" fillId="7" borderId="62" applyNumberFormat="0" applyAlignment="0" applyProtection="0">
      <alignment vertical="center"/>
    </xf>
    <xf numFmtId="0" fontId="56" fillId="42" borderId="64" applyNumberFormat="0" applyFont="0" applyAlignment="0" applyProtection="0">
      <alignment vertical="center"/>
    </xf>
    <xf numFmtId="0" fontId="92" fillId="31" borderId="65" applyNumberFormat="0" applyAlignment="0" applyProtection="0">
      <alignment vertical="center"/>
    </xf>
    <xf numFmtId="0" fontId="92" fillId="31" borderId="65" applyNumberFormat="0" applyAlignment="0" applyProtection="0">
      <alignment vertical="center"/>
    </xf>
    <xf numFmtId="0" fontId="93" fillId="7" borderId="62" applyNumberFormat="0" applyAlignment="0" applyProtection="0">
      <alignment vertical="center"/>
    </xf>
    <xf numFmtId="0" fontId="93" fillId="7" borderId="62" applyNumberFormat="0" applyAlignment="0" applyProtection="0">
      <alignment vertical="center"/>
    </xf>
    <xf numFmtId="0" fontId="24" fillId="0" borderId="0"/>
    <xf numFmtId="40" fontId="24" fillId="0" borderId="0" applyFont="0" applyFill="0" applyBorder="0" applyAlignment="0" applyProtection="0">
      <alignment vertical="center"/>
    </xf>
    <xf numFmtId="0" fontId="3" fillId="0" borderId="0"/>
    <xf numFmtId="0" fontId="3" fillId="0" borderId="0"/>
    <xf numFmtId="38" fontId="100" fillId="0" borderId="0" applyFont="0" applyFill="0" applyBorder="0" applyAlignment="0" applyProtection="0">
      <alignment vertical="center"/>
    </xf>
    <xf numFmtId="40" fontId="100" fillId="0" borderId="0" applyFont="0" applyFill="0" applyBorder="0" applyAlignment="0" applyProtection="0">
      <alignment vertical="center"/>
    </xf>
  </cellStyleXfs>
  <cellXfs count="2895">
    <xf numFmtId="0" fontId="0" fillId="0" borderId="0" xfId="0">
      <alignment vertical="center"/>
    </xf>
    <xf numFmtId="194" fontId="101" fillId="64" borderId="0" xfId="345" applyNumberFormat="1" applyFont="1" applyFill="1">
      <alignment vertical="center"/>
    </xf>
    <xf numFmtId="38" fontId="101" fillId="65" borderId="22" xfId="416" applyFont="1" applyFill="1" applyBorder="1" applyAlignment="1" applyProtection="1">
      <alignment vertical="center"/>
      <protection locked="0"/>
    </xf>
    <xf numFmtId="195" fontId="101" fillId="0" borderId="23" xfId="349" applyNumberFormat="1" applyFont="1" applyBorder="1" applyAlignment="1" applyProtection="1">
      <alignment vertical="center"/>
    </xf>
    <xf numFmtId="195" fontId="102" fillId="0" borderId="23" xfId="349" applyNumberFormat="1" applyFont="1" applyBorder="1" applyAlignment="1" applyProtection="1">
      <alignment vertical="center"/>
    </xf>
    <xf numFmtId="38" fontId="101" fillId="65" borderId="25" xfId="416" applyFont="1" applyFill="1" applyBorder="1" applyAlignment="1" applyProtection="1">
      <alignment vertical="center"/>
      <protection locked="0"/>
    </xf>
    <xf numFmtId="195" fontId="101" fillId="0" borderId="0" xfId="349" applyNumberFormat="1" applyFont="1" applyBorder="1" applyAlignment="1" applyProtection="1">
      <alignment vertical="center"/>
    </xf>
    <xf numFmtId="195" fontId="102" fillId="0" borderId="0" xfId="349" applyNumberFormat="1" applyFont="1" applyBorder="1" applyAlignment="1" applyProtection="1">
      <alignment vertical="center"/>
    </xf>
    <xf numFmtId="195" fontId="102" fillId="66" borderId="11" xfId="349" applyNumberFormat="1" applyFont="1" applyFill="1" applyBorder="1" applyAlignment="1" applyProtection="1">
      <alignment vertical="center"/>
    </xf>
    <xf numFmtId="195" fontId="102" fillId="67" borderId="11" xfId="349" applyNumberFormat="1" applyFont="1" applyFill="1" applyBorder="1" applyAlignment="1" applyProtection="1">
      <alignment vertical="center"/>
    </xf>
    <xf numFmtId="195" fontId="102" fillId="70" borderId="11" xfId="349" applyNumberFormat="1" applyFont="1" applyFill="1" applyBorder="1" applyAlignment="1" applyProtection="1">
      <alignment vertical="center"/>
    </xf>
    <xf numFmtId="196" fontId="102" fillId="64" borderId="1" xfId="349" applyNumberFormat="1" applyFont="1" applyFill="1" applyBorder="1" applyAlignment="1" applyProtection="1">
      <alignment horizontal="center" vertical="center"/>
    </xf>
    <xf numFmtId="0" fontId="101" fillId="64" borderId="0" xfId="345" applyFont="1" applyFill="1" applyProtection="1">
      <alignment vertical="center"/>
    </xf>
    <xf numFmtId="0" fontId="102" fillId="64" borderId="0" xfId="345" applyFont="1" applyFill="1" applyProtection="1">
      <alignment vertical="center"/>
    </xf>
    <xf numFmtId="38" fontId="101" fillId="0" borderId="22" xfId="416" applyFont="1" applyBorder="1" applyAlignment="1" applyProtection="1">
      <alignment vertical="center"/>
    </xf>
    <xf numFmtId="38" fontId="101" fillId="65" borderId="22" xfId="416" applyFont="1" applyFill="1" applyBorder="1" applyAlignment="1" applyProtection="1">
      <alignment vertical="center"/>
    </xf>
    <xf numFmtId="0" fontId="101" fillId="64" borderId="23" xfId="345" applyFont="1" applyFill="1" applyBorder="1">
      <alignment vertical="center"/>
    </xf>
    <xf numFmtId="38" fontId="101" fillId="0" borderId="25" xfId="416" applyFont="1" applyBorder="1" applyAlignment="1" applyProtection="1">
      <alignment vertical="center"/>
    </xf>
    <xf numFmtId="0" fontId="101" fillId="64" borderId="0" xfId="345" applyFont="1" applyFill="1" applyBorder="1">
      <alignment vertical="center"/>
    </xf>
    <xf numFmtId="38" fontId="101" fillId="65" borderId="25" xfId="416" applyFont="1" applyFill="1" applyBorder="1" applyAlignment="1" applyProtection="1">
      <alignment vertical="center"/>
    </xf>
    <xf numFmtId="0" fontId="102" fillId="0" borderId="0" xfId="349" applyFont="1" applyFill="1" applyBorder="1"/>
    <xf numFmtId="0" fontId="102" fillId="69" borderId="25" xfId="349" applyFont="1" applyFill="1" applyBorder="1"/>
    <xf numFmtId="0" fontId="102" fillId="69" borderId="26" xfId="349" applyFont="1" applyFill="1" applyBorder="1"/>
    <xf numFmtId="38" fontId="101" fillId="64" borderId="22" xfId="416" applyFont="1" applyFill="1" applyBorder="1">
      <alignment vertical="center"/>
    </xf>
    <xf numFmtId="0" fontId="102" fillId="64" borderId="23" xfId="345" applyFont="1" applyFill="1" applyBorder="1">
      <alignment vertical="center"/>
    </xf>
    <xf numFmtId="38" fontId="101" fillId="64" borderId="25" xfId="416" applyFont="1" applyFill="1" applyBorder="1">
      <alignment vertical="center"/>
    </xf>
    <xf numFmtId="0" fontId="102" fillId="64" borderId="0" xfId="345" applyFont="1" applyFill="1" applyBorder="1">
      <alignment vertical="center"/>
    </xf>
    <xf numFmtId="38" fontId="101" fillId="64" borderId="1" xfId="416" applyFont="1" applyFill="1" applyBorder="1">
      <alignment vertical="center"/>
    </xf>
    <xf numFmtId="0" fontId="102" fillId="64" borderId="7" xfId="345" applyFont="1" applyFill="1" applyBorder="1">
      <alignment vertical="center"/>
    </xf>
    <xf numFmtId="0" fontId="101" fillId="64" borderId="7" xfId="345" applyFont="1" applyFill="1" applyBorder="1">
      <alignment vertical="center"/>
    </xf>
    <xf numFmtId="0" fontId="101" fillId="64" borderId="27" xfId="345" applyFont="1" applyFill="1" applyBorder="1">
      <alignment vertical="center"/>
    </xf>
    <xf numFmtId="195" fontId="101" fillId="64" borderId="7" xfId="420" applyNumberFormat="1" applyFont="1" applyFill="1" applyBorder="1" applyAlignment="1" applyProtection="1">
      <alignment vertical="center"/>
    </xf>
    <xf numFmtId="195" fontId="101" fillId="64" borderId="28" xfId="420" applyNumberFormat="1" applyFont="1" applyFill="1" applyBorder="1" applyAlignment="1" applyProtection="1">
      <alignment vertical="center"/>
    </xf>
    <xf numFmtId="0" fontId="101" fillId="0" borderId="27" xfId="345" applyFont="1" applyFill="1" applyBorder="1">
      <alignment vertical="center"/>
    </xf>
    <xf numFmtId="0" fontId="101" fillId="0" borderId="7" xfId="345" applyFont="1" applyFill="1" applyBorder="1">
      <alignment vertical="center"/>
    </xf>
    <xf numFmtId="195" fontId="101" fillId="0" borderId="23" xfId="420" applyNumberFormat="1" applyFont="1" applyFill="1" applyBorder="1" applyAlignment="1" applyProtection="1">
      <alignment vertical="center"/>
    </xf>
    <xf numFmtId="195" fontId="109" fillId="0" borderId="23" xfId="420" applyNumberFormat="1" applyFont="1" applyFill="1" applyBorder="1" applyAlignment="1" applyProtection="1">
      <alignment vertical="center"/>
    </xf>
    <xf numFmtId="0" fontId="102" fillId="0" borderId="0" xfId="345" applyFont="1" applyFill="1">
      <alignment vertical="center"/>
    </xf>
    <xf numFmtId="0" fontId="102" fillId="0" borderId="28" xfId="345" applyFont="1" applyFill="1" applyBorder="1">
      <alignment vertical="center"/>
    </xf>
    <xf numFmtId="195" fontId="101" fillId="0" borderId="28" xfId="421" applyNumberFormat="1" applyFont="1" applyFill="1" applyBorder="1" applyAlignment="1">
      <alignment vertical="center"/>
    </xf>
    <xf numFmtId="38" fontId="108" fillId="0" borderId="1" xfId="416" applyFont="1" applyBorder="1">
      <alignment vertical="center"/>
    </xf>
    <xf numFmtId="195" fontId="101" fillId="0" borderId="29" xfId="420" applyNumberFormat="1" applyFont="1" applyFill="1" applyBorder="1" applyAlignment="1" applyProtection="1">
      <alignment vertical="center"/>
    </xf>
    <xf numFmtId="195" fontId="102" fillId="0" borderId="30" xfId="416" applyNumberFormat="1" applyFont="1" applyFill="1" applyBorder="1" applyAlignment="1">
      <alignment vertical="center"/>
    </xf>
    <xf numFmtId="195" fontId="101" fillId="0" borderId="30" xfId="420" applyNumberFormat="1" applyFont="1" applyFill="1" applyBorder="1" applyAlignment="1" applyProtection="1">
      <alignment vertical="center"/>
    </xf>
    <xf numFmtId="0" fontId="108" fillId="0" borderId="0" xfId="0" applyFont="1">
      <alignment vertical="center"/>
    </xf>
    <xf numFmtId="0" fontId="101" fillId="64" borderId="1" xfId="345" applyFont="1" applyFill="1" applyBorder="1" applyAlignment="1">
      <alignment horizontal="center" vertical="center"/>
    </xf>
    <xf numFmtId="194" fontId="101" fillId="64" borderId="0" xfId="349" applyNumberFormat="1" applyFont="1" applyFill="1" applyAlignment="1" applyProtection="1">
      <alignment vertical="center"/>
    </xf>
    <xf numFmtId="195" fontId="101" fillId="0" borderId="0" xfId="349" applyNumberFormat="1" applyFont="1" applyAlignment="1" applyProtection="1">
      <alignment vertical="center"/>
    </xf>
    <xf numFmtId="195" fontId="102" fillId="0" borderId="0" xfId="349" applyNumberFormat="1" applyFont="1" applyAlignment="1" applyProtection="1">
      <alignment vertical="center"/>
    </xf>
    <xf numFmtId="195" fontId="102" fillId="0" borderId="0" xfId="349" applyNumberFormat="1" applyFont="1" applyFill="1" applyAlignment="1" applyProtection="1">
      <alignment vertical="center"/>
    </xf>
    <xf numFmtId="195" fontId="101" fillId="0" borderId="31" xfId="349" applyNumberFormat="1" applyFont="1" applyBorder="1" applyAlignment="1" applyProtection="1">
      <alignment vertical="center"/>
    </xf>
    <xf numFmtId="195" fontId="102" fillId="0" borderId="24" xfId="349" applyNumberFormat="1" applyFont="1" applyFill="1" applyBorder="1" applyAlignment="1" applyProtection="1">
      <alignment vertical="center"/>
    </xf>
    <xf numFmtId="195" fontId="101" fillId="0" borderId="32" xfId="349" applyNumberFormat="1" applyFont="1" applyBorder="1" applyAlignment="1" applyProtection="1">
      <alignment vertical="center"/>
    </xf>
    <xf numFmtId="195" fontId="102" fillId="0" borderId="11" xfId="349" applyNumberFormat="1" applyFont="1" applyFill="1" applyBorder="1" applyAlignment="1" applyProtection="1">
      <alignment vertical="center"/>
    </xf>
    <xf numFmtId="195" fontId="102" fillId="0" borderId="11" xfId="349" applyNumberFormat="1" applyFont="1" applyBorder="1" applyAlignment="1" applyProtection="1">
      <alignment vertical="center"/>
    </xf>
    <xf numFmtId="0" fontId="101" fillId="0" borderId="0" xfId="349" applyFont="1" applyFill="1" applyBorder="1"/>
    <xf numFmtId="0" fontId="102" fillId="0" borderId="11" xfId="349" applyFont="1" applyFill="1" applyBorder="1"/>
    <xf numFmtId="38" fontId="101" fillId="64" borderId="22" xfId="416" applyFont="1" applyFill="1" applyBorder="1" applyAlignment="1" applyProtection="1">
      <alignment horizontal="right" vertical="center"/>
    </xf>
    <xf numFmtId="38" fontId="101" fillId="64" borderId="1" xfId="416" applyFont="1" applyFill="1" applyBorder="1" applyAlignment="1" applyProtection="1">
      <alignment horizontal="right" vertical="center"/>
    </xf>
    <xf numFmtId="195" fontId="101" fillId="0" borderId="27" xfId="349" applyNumberFormat="1" applyFont="1" applyBorder="1" applyAlignment="1" applyProtection="1">
      <alignment vertical="center"/>
    </xf>
    <xf numFmtId="195" fontId="101" fillId="0" borderId="7" xfId="349" applyNumberFormat="1" applyFont="1" applyBorder="1" applyAlignment="1" applyProtection="1">
      <alignment vertical="center"/>
    </xf>
    <xf numFmtId="195" fontId="102" fillId="0" borderId="7" xfId="349" applyNumberFormat="1" applyFont="1" applyBorder="1" applyAlignment="1" applyProtection="1">
      <alignment vertical="center"/>
    </xf>
    <xf numFmtId="195" fontId="101" fillId="0" borderId="30" xfId="349" applyNumberFormat="1" applyFont="1" applyBorder="1" applyAlignment="1" applyProtection="1">
      <alignment vertical="center"/>
    </xf>
    <xf numFmtId="195" fontId="102" fillId="0" borderId="30" xfId="349" applyNumberFormat="1" applyFont="1" applyBorder="1" applyAlignment="1" applyProtection="1">
      <alignment vertical="center"/>
    </xf>
    <xf numFmtId="194" fontId="101" fillId="64" borderId="0" xfId="349" applyNumberFormat="1" applyFont="1" applyFill="1" applyBorder="1" applyAlignment="1" applyProtection="1">
      <alignment vertical="center"/>
    </xf>
    <xf numFmtId="0" fontId="3" fillId="64" borderId="0" xfId="349" applyFont="1" applyFill="1"/>
    <xf numFmtId="194" fontId="3" fillId="64" borderId="0" xfId="349" applyNumberFormat="1" applyFont="1" applyFill="1"/>
    <xf numFmtId="194" fontId="101" fillId="64" borderId="0" xfId="349" applyNumberFormat="1" applyFont="1" applyFill="1" applyBorder="1" applyAlignment="1">
      <alignment vertical="center"/>
    </xf>
    <xf numFmtId="195" fontId="102" fillId="64" borderId="0" xfId="349" applyNumberFormat="1" applyFont="1" applyFill="1" applyBorder="1" applyAlignment="1" applyProtection="1">
      <alignment vertical="center"/>
    </xf>
    <xf numFmtId="195" fontId="101" fillId="64" borderId="0" xfId="349" applyNumberFormat="1" applyFont="1" applyFill="1" applyBorder="1" applyAlignment="1" applyProtection="1">
      <alignment vertical="center"/>
    </xf>
    <xf numFmtId="195" fontId="102" fillId="64" borderId="0" xfId="349" applyNumberFormat="1" applyFont="1" applyFill="1" applyAlignment="1" applyProtection="1">
      <alignment vertical="center"/>
    </xf>
    <xf numFmtId="38" fontId="101" fillId="64" borderId="25" xfId="416" applyFont="1" applyFill="1" applyBorder="1" applyAlignment="1" applyProtection="1">
      <alignment vertical="center"/>
    </xf>
    <xf numFmtId="195" fontId="101" fillId="0" borderId="32" xfId="349" applyNumberFormat="1" applyFont="1" applyFill="1" applyBorder="1" applyAlignment="1" applyProtection="1">
      <alignment vertical="center"/>
    </xf>
    <xf numFmtId="195" fontId="101" fillId="0" borderId="0" xfId="349" applyNumberFormat="1" applyFont="1" applyFill="1" applyBorder="1" applyAlignment="1" applyProtection="1">
      <alignment vertical="center"/>
    </xf>
    <xf numFmtId="195" fontId="102" fillId="0" borderId="24" xfId="349" applyNumberFormat="1" applyFont="1" applyBorder="1" applyAlignment="1" applyProtection="1">
      <alignment vertical="center"/>
    </xf>
    <xf numFmtId="38" fontId="101" fillId="64" borderId="22" xfId="416" applyFont="1" applyFill="1" applyBorder="1" applyAlignment="1" applyProtection="1">
      <alignment vertical="center"/>
      <protection locked="0"/>
    </xf>
    <xf numFmtId="195" fontId="101" fillId="0" borderId="31" xfId="349" applyNumberFormat="1" applyFont="1" applyFill="1" applyBorder="1" applyAlignment="1" applyProtection="1">
      <alignment vertical="center"/>
      <protection locked="0"/>
    </xf>
    <xf numFmtId="195" fontId="101" fillId="0" borderId="23" xfId="349" applyNumberFormat="1" applyFont="1" applyFill="1" applyBorder="1" applyAlignment="1" applyProtection="1">
      <alignment vertical="center"/>
      <protection locked="0"/>
    </xf>
    <xf numFmtId="38" fontId="101" fillId="64" borderId="25" xfId="416" applyFont="1" applyFill="1" applyBorder="1" applyAlignment="1" applyProtection="1">
      <alignment vertical="center"/>
      <protection locked="0"/>
    </xf>
    <xf numFmtId="195" fontId="101" fillId="0" borderId="32" xfId="349" applyNumberFormat="1" applyFont="1" applyFill="1" applyBorder="1" applyAlignment="1" applyProtection="1">
      <alignment vertical="center"/>
      <protection locked="0"/>
    </xf>
    <xf numFmtId="195" fontId="101" fillId="0" borderId="0" xfId="349" applyNumberFormat="1" applyFont="1" applyFill="1" applyBorder="1" applyAlignment="1" applyProtection="1">
      <alignment vertical="center"/>
      <protection locked="0"/>
    </xf>
    <xf numFmtId="38" fontId="101" fillId="64" borderId="33" xfId="416" applyFont="1" applyFill="1" applyBorder="1" applyAlignment="1" applyProtection="1">
      <alignment vertical="center"/>
    </xf>
    <xf numFmtId="195" fontId="101" fillId="0" borderId="34" xfId="349" applyNumberFormat="1" applyFont="1" applyFill="1" applyBorder="1" applyAlignment="1" applyProtection="1">
      <alignment vertical="center"/>
    </xf>
    <xf numFmtId="195" fontId="101" fillId="0" borderId="35" xfId="349" applyNumberFormat="1" applyFont="1" applyFill="1" applyBorder="1" applyAlignment="1" applyProtection="1">
      <alignment vertical="center"/>
    </xf>
    <xf numFmtId="195" fontId="101" fillId="0" borderId="35" xfId="349" applyNumberFormat="1" applyFont="1" applyBorder="1" applyAlignment="1" applyProtection="1">
      <alignment vertical="center"/>
    </xf>
    <xf numFmtId="195" fontId="102" fillId="0" borderId="35" xfId="349" applyNumberFormat="1" applyFont="1" applyBorder="1" applyAlignment="1">
      <alignment vertical="center"/>
    </xf>
    <xf numFmtId="38" fontId="101" fillId="64" borderId="36" xfId="416" applyFont="1" applyFill="1" applyBorder="1" applyAlignment="1" applyProtection="1">
      <alignment vertical="center"/>
    </xf>
    <xf numFmtId="195" fontId="101" fillId="0" borderId="37" xfId="349" applyNumberFormat="1" applyFont="1" applyFill="1" applyBorder="1" applyAlignment="1" applyProtection="1">
      <alignment vertical="center"/>
    </xf>
    <xf numFmtId="195" fontId="101" fillId="0" borderId="38" xfId="349" applyNumberFormat="1" applyFont="1" applyFill="1" applyBorder="1" applyAlignment="1" applyProtection="1">
      <alignment vertical="center"/>
    </xf>
    <xf numFmtId="195" fontId="101" fillId="0" borderId="38" xfId="349" applyNumberFormat="1" applyFont="1" applyBorder="1" applyAlignment="1" applyProtection="1">
      <alignment vertical="center"/>
    </xf>
    <xf numFmtId="195" fontId="102" fillId="0" borderId="38" xfId="349" applyNumberFormat="1" applyFont="1" applyBorder="1" applyAlignment="1" applyProtection="1">
      <alignment vertical="center"/>
    </xf>
    <xf numFmtId="195" fontId="101" fillId="0" borderId="38" xfId="349" applyNumberFormat="1" applyFont="1" applyBorder="1" applyAlignment="1">
      <alignment vertical="center"/>
    </xf>
    <xf numFmtId="195" fontId="102" fillId="0" borderId="39" xfId="349" applyNumberFormat="1" applyFont="1" applyBorder="1" applyAlignment="1">
      <alignment vertical="center"/>
    </xf>
    <xf numFmtId="195" fontId="102" fillId="0" borderId="35" xfId="349" applyNumberFormat="1" applyFont="1" applyBorder="1" applyAlignment="1" applyProtection="1">
      <alignment vertical="center"/>
    </xf>
    <xf numFmtId="38" fontId="101" fillId="64" borderId="4" xfId="416" applyFont="1" applyFill="1" applyBorder="1" applyAlignment="1" applyProtection="1">
      <alignment vertical="center"/>
      <protection locked="0"/>
    </xf>
    <xf numFmtId="195" fontId="101" fillId="0" borderId="0" xfId="349" applyNumberFormat="1" applyFont="1" applyFill="1" applyBorder="1" applyAlignment="1">
      <alignment vertical="center"/>
    </xf>
    <xf numFmtId="195" fontId="101" fillId="0" borderId="0" xfId="349" applyNumberFormat="1" applyFont="1" applyBorder="1" applyAlignment="1">
      <alignment vertical="center"/>
    </xf>
    <xf numFmtId="195" fontId="102" fillId="0" borderId="0" xfId="349" applyNumberFormat="1" applyFont="1" applyFill="1" applyBorder="1" applyAlignment="1" applyProtection="1">
      <alignment vertical="center"/>
    </xf>
    <xf numFmtId="195" fontId="101" fillId="65" borderId="32" xfId="349" applyNumberFormat="1" applyFont="1" applyFill="1" applyBorder="1" applyAlignment="1" applyProtection="1">
      <alignment vertical="center"/>
    </xf>
    <xf numFmtId="195" fontId="102" fillId="0" borderId="11" xfId="349" applyNumberFormat="1" applyFont="1" applyBorder="1" applyAlignment="1">
      <alignment vertical="center"/>
    </xf>
    <xf numFmtId="195" fontId="101" fillId="0" borderId="29" xfId="349" applyNumberFormat="1" applyFont="1" applyFill="1" applyBorder="1" applyAlignment="1" applyProtection="1">
      <alignment vertical="center"/>
    </xf>
    <xf numFmtId="195" fontId="101" fillId="65" borderId="29" xfId="349" applyNumberFormat="1" applyFont="1" applyFill="1" applyBorder="1" applyAlignment="1" applyProtection="1">
      <alignment vertical="center"/>
    </xf>
    <xf numFmtId="195" fontId="101" fillId="0" borderId="30" xfId="349" applyNumberFormat="1" applyFont="1" applyFill="1" applyBorder="1" applyAlignment="1" applyProtection="1">
      <alignment vertical="center"/>
    </xf>
    <xf numFmtId="195" fontId="102" fillId="0" borderId="0" xfId="349" applyNumberFormat="1" applyFont="1" applyBorder="1" applyAlignment="1">
      <alignment vertical="center"/>
    </xf>
    <xf numFmtId="194" fontId="101" fillId="64" borderId="23" xfId="349" applyNumberFormat="1" applyFont="1" applyFill="1" applyBorder="1" applyAlignment="1">
      <alignment vertical="center"/>
    </xf>
    <xf numFmtId="194" fontId="102" fillId="64" borderId="0" xfId="349" applyNumberFormat="1" applyFont="1" applyFill="1" applyBorder="1" applyAlignment="1" applyProtection="1">
      <alignment vertical="center"/>
    </xf>
    <xf numFmtId="194" fontId="102" fillId="64" borderId="30" xfId="349" applyNumberFormat="1" applyFont="1" applyFill="1" applyBorder="1" applyAlignment="1" applyProtection="1">
      <alignment vertical="center"/>
    </xf>
    <xf numFmtId="195" fontId="101" fillId="0" borderId="23" xfId="349" applyNumberFormat="1" applyFont="1" applyFill="1" applyBorder="1" applyAlignment="1" applyProtection="1">
      <alignment vertical="center"/>
    </xf>
    <xf numFmtId="195" fontId="101" fillId="0" borderId="0" xfId="349" applyNumberFormat="1" applyFont="1" applyFill="1" applyAlignment="1" applyProtection="1">
      <alignment vertical="center"/>
    </xf>
    <xf numFmtId="195" fontId="101" fillId="0" borderId="31" xfId="349" applyNumberFormat="1" applyFont="1" applyFill="1" applyBorder="1" applyAlignment="1" applyProtection="1">
      <alignment vertical="center"/>
    </xf>
    <xf numFmtId="38" fontId="101" fillId="65" borderId="31" xfId="416" applyFont="1" applyFill="1" applyBorder="1" applyAlignment="1" applyProtection="1">
      <alignment vertical="center"/>
    </xf>
    <xf numFmtId="195" fontId="101" fillId="64" borderId="30" xfId="349" applyNumberFormat="1" applyFont="1" applyFill="1" applyBorder="1" applyAlignment="1" applyProtection="1">
      <alignment vertical="center"/>
    </xf>
    <xf numFmtId="195" fontId="102" fillId="64" borderId="30" xfId="349" applyNumberFormat="1" applyFont="1" applyFill="1" applyBorder="1" applyAlignment="1" applyProtection="1">
      <alignment vertical="center"/>
    </xf>
    <xf numFmtId="195" fontId="102" fillId="64" borderId="26" xfId="349" applyNumberFormat="1" applyFont="1" applyFill="1" applyBorder="1" applyAlignment="1" applyProtection="1">
      <alignment vertical="center"/>
    </xf>
    <xf numFmtId="195" fontId="102" fillId="0" borderId="0" xfId="349" applyNumberFormat="1" applyFont="1" applyAlignment="1">
      <alignment vertical="center"/>
    </xf>
    <xf numFmtId="195" fontId="102" fillId="0" borderId="0" xfId="349" applyNumberFormat="1" applyFont="1" applyFill="1" applyAlignment="1">
      <alignment vertical="center"/>
    </xf>
    <xf numFmtId="195" fontId="110" fillId="64" borderId="0" xfId="349" applyNumberFormat="1" applyFont="1" applyFill="1" applyAlignment="1" applyProtection="1">
      <alignment vertical="center"/>
    </xf>
    <xf numFmtId="195" fontId="107" fillId="64" borderId="0" xfId="349" applyNumberFormat="1" applyFont="1" applyFill="1" applyAlignment="1" applyProtection="1">
      <alignment vertical="center"/>
    </xf>
    <xf numFmtId="195" fontId="101" fillId="64" borderId="11" xfId="349" applyNumberFormat="1" applyFont="1" applyFill="1" applyBorder="1" applyAlignment="1" applyProtection="1">
      <alignment vertical="center"/>
    </xf>
    <xf numFmtId="38" fontId="101" fillId="64" borderId="4" xfId="416" applyFont="1" applyFill="1" applyBorder="1" applyAlignment="1" applyProtection="1">
      <alignment vertical="center"/>
    </xf>
    <xf numFmtId="38" fontId="101" fillId="64" borderId="25" xfId="416" applyFont="1" applyFill="1" applyBorder="1" applyAlignment="1">
      <alignment vertical="center"/>
    </xf>
    <xf numFmtId="38" fontId="101" fillId="64" borderId="43" xfId="416" applyFont="1" applyFill="1" applyBorder="1">
      <alignment vertical="center"/>
    </xf>
    <xf numFmtId="38" fontId="101" fillId="64" borderId="4" xfId="416" applyFont="1" applyFill="1" applyBorder="1">
      <alignment vertical="center"/>
    </xf>
    <xf numFmtId="38" fontId="101" fillId="64" borderId="22" xfId="416" applyFont="1" applyFill="1" applyBorder="1" applyAlignment="1" applyProtection="1">
      <alignment vertical="center"/>
    </xf>
    <xf numFmtId="0" fontId="101" fillId="0" borderId="11" xfId="349" applyFont="1" applyFill="1" applyBorder="1"/>
    <xf numFmtId="195" fontId="112" fillId="64" borderId="0" xfId="349" applyNumberFormat="1" applyFont="1" applyFill="1" applyAlignment="1" applyProtection="1">
      <alignment vertical="center"/>
    </xf>
    <xf numFmtId="38" fontId="101" fillId="65" borderId="1" xfId="416" applyFont="1" applyFill="1" applyBorder="1">
      <alignment vertical="center"/>
    </xf>
    <xf numFmtId="0" fontId="102" fillId="73" borderId="23" xfId="345" applyFont="1" applyFill="1" applyBorder="1">
      <alignment vertical="center"/>
    </xf>
    <xf numFmtId="38" fontId="101" fillId="65" borderId="25" xfId="416" applyFont="1" applyFill="1" applyBorder="1">
      <alignment vertical="center"/>
    </xf>
    <xf numFmtId="0" fontId="102" fillId="73" borderId="0" xfId="345" applyFont="1" applyFill="1" applyBorder="1">
      <alignment vertical="center"/>
    </xf>
    <xf numFmtId="38" fontId="101" fillId="0" borderId="1" xfId="416" applyFont="1" applyFill="1" applyBorder="1">
      <alignment vertical="center"/>
    </xf>
    <xf numFmtId="0" fontId="101" fillId="64" borderId="30" xfId="345" applyFont="1" applyFill="1" applyBorder="1">
      <alignment vertical="center"/>
    </xf>
    <xf numFmtId="0" fontId="101" fillId="73" borderId="0" xfId="345" applyFont="1" applyFill="1" applyBorder="1">
      <alignment vertical="center"/>
    </xf>
    <xf numFmtId="0" fontId="102" fillId="74" borderId="23" xfId="345" applyFont="1" applyFill="1" applyBorder="1">
      <alignment vertical="center"/>
    </xf>
    <xf numFmtId="0" fontId="102" fillId="74" borderId="0" xfId="345" applyFont="1" applyFill="1" applyBorder="1">
      <alignment vertical="center"/>
    </xf>
    <xf numFmtId="38" fontId="101" fillId="65" borderId="22" xfId="416" applyFont="1" applyFill="1" applyBorder="1">
      <alignment vertical="center"/>
    </xf>
    <xf numFmtId="0" fontId="101" fillId="0" borderId="0" xfId="345" applyFont="1" applyFill="1" applyBorder="1">
      <alignment vertical="center"/>
    </xf>
    <xf numFmtId="0" fontId="102" fillId="0" borderId="0" xfId="345" applyFont="1" applyFill="1" applyBorder="1">
      <alignment vertical="center"/>
    </xf>
    <xf numFmtId="0" fontId="101" fillId="67" borderId="23" xfId="345" applyFont="1" applyFill="1" applyBorder="1">
      <alignment vertical="center"/>
    </xf>
    <xf numFmtId="0" fontId="102" fillId="67" borderId="24" xfId="345" applyFont="1" applyFill="1" applyBorder="1">
      <alignment vertical="center"/>
    </xf>
    <xf numFmtId="0" fontId="101" fillId="67" borderId="0" xfId="345" applyFont="1" applyFill="1" applyBorder="1">
      <alignment vertical="center"/>
    </xf>
    <xf numFmtId="0" fontId="102" fillId="67" borderId="11" xfId="345" applyFont="1" applyFill="1" applyBorder="1">
      <alignment vertical="center"/>
    </xf>
    <xf numFmtId="38" fontId="101" fillId="73" borderId="4" xfId="416" applyFont="1" applyFill="1" applyBorder="1">
      <alignment vertical="center"/>
    </xf>
    <xf numFmtId="0" fontId="101" fillId="73" borderId="30" xfId="345" applyFont="1" applyFill="1" applyBorder="1">
      <alignment vertical="center"/>
    </xf>
    <xf numFmtId="0" fontId="102" fillId="73" borderId="30" xfId="345" applyFont="1" applyFill="1" applyBorder="1">
      <alignment vertical="center"/>
    </xf>
    <xf numFmtId="0" fontId="101" fillId="67" borderId="30" xfId="345" applyFont="1" applyFill="1" applyBorder="1">
      <alignment vertical="center"/>
    </xf>
    <xf numFmtId="0" fontId="102" fillId="67" borderId="26" xfId="345" applyFont="1" applyFill="1" applyBorder="1">
      <alignment vertical="center"/>
    </xf>
    <xf numFmtId="38" fontId="101" fillId="65" borderId="23" xfId="416" applyFont="1" applyFill="1" applyBorder="1">
      <alignment vertical="center"/>
    </xf>
    <xf numFmtId="0" fontId="101" fillId="64" borderId="31" xfId="345" applyFont="1" applyFill="1" applyBorder="1">
      <alignment vertical="center"/>
    </xf>
    <xf numFmtId="38" fontId="101" fillId="65" borderId="0" xfId="416" applyFont="1" applyFill="1" applyBorder="1">
      <alignment vertical="center"/>
    </xf>
    <xf numFmtId="0" fontId="101" fillId="64" borderId="32" xfId="345" applyFont="1" applyFill="1" applyBorder="1">
      <alignment vertical="center"/>
    </xf>
    <xf numFmtId="0" fontId="101" fillId="67" borderId="29" xfId="345" applyFont="1" applyFill="1" applyBorder="1">
      <alignment vertical="center"/>
    </xf>
    <xf numFmtId="194" fontId="101" fillId="64" borderId="23" xfId="345" applyNumberFormat="1" applyFont="1" applyFill="1" applyBorder="1">
      <alignment vertical="center"/>
    </xf>
    <xf numFmtId="194" fontId="101" fillId="0" borderId="0" xfId="416" applyNumberFormat="1" applyFont="1" applyFill="1" applyBorder="1" applyAlignment="1" applyProtection="1">
      <alignment vertical="center"/>
    </xf>
    <xf numFmtId="0" fontId="112" fillId="64" borderId="31" xfId="345" applyFont="1" applyFill="1" applyBorder="1">
      <alignment vertical="center"/>
    </xf>
    <xf numFmtId="38" fontId="101" fillId="65" borderId="29" xfId="416" applyFont="1" applyFill="1" applyBorder="1" applyAlignment="1" applyProtection="1">
      <alignment vertical="center"/>
    </xf>
    <xf numFmtId="38" fontId="101" fillId="0" borderId="32" xfId="416" applyFont="1" applyBorder="1" applyAlignment="1" applyProtection="1">
      <alignment vertical="center"/>
    </xf>
    <xf numFmtId="38" fontId="101" fillId="65" borderId="32" xfId="416" applyFont="1" applyFill="1" applyBorder="1" applyAlignment="1" applyProtection="1">
      <alignment vertical="center"/>
    </xf>
    <xf numFmtId="9" fontId="113" fillId="0" borderId="32" xfId="417" applyFont="1" applyFill="1" applyBorder="1" applyAlignment="1" applyProtection="1">
      <alignment vertical="center"/>
    </xf>
    <xf numFmtId="195" fontId="102" fillId="0" borderId="32" xfId="349" applyNumberFormat="1" applyFont="1" applyFill="1" applyBorder="1" applyAlignment="1" applyProtection="1">
      <alignment vertical="center"/>
    </xf>
    <xf numFmtId="38" fontId="102" fillId="72" borderId="29" xfId="416" applyFont="1" applyFill="1" applyBorder="1" applyAlignment="1"/>
    <xf numFmtId="38" fontId="101" fillId="64" borderId="31" xfId="416" applyFont="1" applyFill="1" applyBorder="1" applyAlignment="1" applyProtection="1">
      <alignment vertical="center"/>
    </xf>
    <xf numFmtId="0" fontId="102" fillId="64" borderId="0" xfId="349" applyFont="1" applyFill="1" applyBorder="1"/>
    <xf numFmtId="0" fontId="101" fillId="71" borderId="23" xfId="349" applyFont="1" applyFill="1" applyBorder="1"/>
    <xf numFmtId="0" fontId="102" fillId="71" borderId="24" xfId="349" applyFont="1" applyFill="1" applyBorder="1"/>
    <xf numFmtId="0" fontId="101" fillId="71" borderId="0" xfId="349" applyFont="1" applyFill="1" applyBorder="1"/>
    <xf numFmtId="0" fontId="102" fillId="71" borderId="11" xfId="349" applyFont="1" applyFill="1" applyBorder="1"/>
    <xf numFmtId="0" fontId="108" fillId="0" borderId="23" xfId="0" applyFont="1" applyBorder="1">
      <alignment vertical="center"/>
    </xf>
    <xf numFmtId="0" fontId="101" fillId="71" borderId="30" xfId="349" applyFont="1" applyFill="1" applyBorder="1"/>
    <xf numFmtId="0" fontId="102" fillId="71" borderId="26" xfId="349" applyFont="1" applyFill="1" applyBorder="1"/>
    <xf numFmtId="0" fontId="101" fillId="69" borderId="23" xfId="349" applyFont="1" applyFill="1" applyBorder="1"/>
    <xf numFmtId="0" fontId="102" fillId="69" borderId="24" xfId="349" applyFont="1" applyFill="1" applyBorder="1"/>
    <xf numFmtId="0" fontId="101" fillId="69" borderId="0" xfId="349" applyFont="1" applyFill="1" applyBorder="1"/>
    <xf numFmtId="0" fontId="102" fillId="69" borderId="11" xfId="349" applyFont="1" applyFill="1" applyBorder="1"/>
    <xf numFmtId="38" fontId="101" fillId="64" borderId="31" xfId="416" applyFont="1" applyFill="1" applyBorder="1">
      <alignment vertical="center"/>
    </xf>
    <xf numFmtId="38" fontId="101" fillId="65" borderId="11" xfId="416" applyFont="1" applyFill="1" applyBorder="1">
      <alignment vertical="center"/>
    </xf>
    <xf numFmtId="38" fontId="101" fillId="64" borderId="32" xfId="416" applyFont="1" applyFill="1" applyBorder="1">
      <alignment vertical="center"/>
    </xf>
    <xf numFmtId="38" fontId="101" fillId="64" borderId="28" xfId="416" applyFont="1" applyFill="1" applyBorder="1">
      <alignment vertical="center"/>
    </xf>
    <xf numFmtId="38" fontId="101" fillId="65" borderId="24" xfId="416" applyFont="1" applyFill="1" applyBorder="1">
      <alignment vertical="center"/>
    </xf>
    <xf numFmtId="38" fontId="102" fillId="69" borderId="29" xfId="416" applyFont="1" applyFill="1" applyBorder="1" applyAlignment="1"/>
    <xf numFmtId="0" fontId="101" fillId="69" borderId="30" xfId="349" applyFont="1" applyFill="1" applyBorder="1"/>
    <xf numFmtId="0" fontId="101" fillId="70" borderId="23" xfId="345" applyFont="1" applyFill="1" applyBorder="1">
      <alignment vertical="center"/>
    </xf>
    <xf numFmtId="0" fontId="102" fillId="70" borderId="24" xfId="345" applyFont="1" applyFill="1" applyBorder="1">
      <alignment vertical="center"/>
    </xf>
    <xf numFmtId="0" fontId="101" fillId="70" borderId="0" xfId="345" applyFont="1" applyFill="1" applyBorder="1">
      <alignment vertical="center"/>
    </xf>
    <xf numFmtId="0" fontId="102" fillId="70" borderId="11" xfId="345" applyFont="1" applyFill="1" applyBorder="1">
      <alignment vertical="center"/>
    </xf>
    <xf numFmtId="38" fontId="101" fillId="0" borderId="25" xfId="416" applyFont="1" applyFill="1" applyBorder="1">
      <alignment vertical="center"/>
    </xf>
    <xf numFmtId="38" fontId="101" fillId="0" borderId="47" xfId="416" applyFont="1" applyFill="1" applyBorder="1">
      <alignment vertical="center"/>
    </xf>
    <xf numFmtId="38" fontId="101" fillId="64" borderId="47" xfId="416" applyFont="1" applyFill="1" applyBorder="1">
      <alignment vertical="center"/>
    </xf>
    <xf numFmtId="0" fontId="101" fillId="64" borderId="48" xfId="345" applyFont="1" applyFill="1" applyBorder="1">
      <alignment vertical="center"/>
    </xf>
    <xf numFmtId="0" fontId="101" fillId="64" borderId="49" xfId="345" applyFont="1" applyFill="1" applyBorder="1">
      <alignment vertical="center"/>
    </xf>
    <xf numFmtId="38" fontId="101" fillId="0" borderId="4" xfId="416" applyFont="1" applyFill="1" applyBorder="1">
      <alignment vertical="center"/>
    </xf>
    <xf numFmtId="38" fontId="101" fillId="65" borderId="47" xfId="416" applyFont="1" applyFill="1" applyBorder="1">
      <alignment vertical="center"/>
    </xf>
    <xf numFmtId="38" fontId="102" fillId="73" borderId="29" xfId="345" applyNumberFormat="1" applyFont="1" applyFill="1" applyBorder="1">
      <alignment vertical="center"/>
    </xf>
    <xf numFmtId="0" fontId="102" fillId="73" borderId="29" xfId="345" applyFont="1" applyFill="1" applyBorder="1">
      <alignment vertical="center"/>
    </xf>
    <xf numFmtId="38" fontId="101" fillId="0" borderId="22" xfId="416" applyFont="1" applyFill="1" applyBorder="1">
      <alignment vertical="center"/>
    </xf>
    <xf numFmtId="0" fontId="101" fillId="70" borderId="30" xfId="345" applyFont="1" applyFill="1" applyBorder="1">
      <alignment vertical="center"/>
    </xf>
    <xf numFmtId="0" fontId="102" fillId="70" borderId="26" xfId="345" applyFont="1" applyFill="1" applyBorder="1">
      <alignment vertical="center"/>
    </xf>
    <xf numFmtId="38" fontId="102" fillId="70" borderId="29" xfId="345" applyNumberFormat="1" applyFont="1" applyFill="1" applyBorder="1">
      <alignment vertical="center"/>
    </xf>
    <xf numFmtId="0" fontId="101" fillId="70" borderId="29" xfId="345" applyFont="1" applyFill="1" applyBorder="1">
      <alignment vertical="center"/>
    </xf>
    <xf numFmtId="195" fontId="101" fillId="64" borderId="29" xfId="349" applyNumberFormat="1" applyFont="1" applyFill="1" applyBorder="1" applyAlignment="1" applyProtection="1">
      <alignment vertical="center"/>
    </xf>
    <xf numFmtId="195" fontId="101" fillId="64" borderId="31" xfId="349" applyNumberFormat="1" applyFont="1" applyFill="1" applyBorder="1" applyAlignment="1" applyProtection="1">
      <alignment vertical="center"/>
    </xf>
    <xf numFmtId="195" fontId="101" fillId="64" borderId="23" xfId="349" applyNumberFormat="1" applyFont="1" applyFill="1" applyBorder="1" applyAlignment="1" applyProtection="1">
      <alignment vertical="center"/>
    </xf>
    <xf numFmtId="195" fontId="102" fillId="64" borderId="23" xfId="349" applyNumberFormat="1" applyFont="1" applyFill="1" applyBorder="1" applyAlignment="1" applyProtection="1">
      <alignment vertical="center"/>
    </xf>
    <xf numFmtId="195" fontId="102" fillId="64" borderId="24" xfId="349" applyNumberFormat="1" applyFont="1" applyFill="1" applyBorder="1" applyAlignment="1" applyProtection="1">
      <alignment vertical="center"/>
    </xf>
    <xf numFmtId="38" fontId="101" fillId="64" borderId="29" xfId="416" applyFont="1" applyFill="1" applyBorder="1" applyAlignment="1" applyProtection="1">
      <alignment vertical="center"/>
    </xf>
    <xf numFmtId="195" fontId="101" fillId="64" borderId="49" xfId="349" applyNumberFormat="1" applyFont="1" applyFill="1" applyBorder="1" applyAlignment="1" applyProtection="1">
      <alignment vertical="center"/>
    </xf>
    <xf numFmtId="9" fontId="114" fillId="0" borderId="31" xfId="417" applyFont="1" applyBorder="1" applyAlignment="1" applyProtection="1">
      <alignment vertical="center"/>
    </xf>
    <xf numFmtId="38" fontId="102" fillId="66" borderId="29" xfId="416" applyFont="1" applyFill="1" applyBorder="1" applyAlignment="1" applyProtection="1">
      <alignment vertical="center"/>
    </xf>
    <xf numFmtId="195" fontId="102" fillId="66" borderId="29" xfId="349" applyNumberFormat="1" applyFont="1" applyFill="1" applyBorder="1" applyAlignment="1" applyProtection="1">
      <alignment vertical="center"/>
    </xf>
    <xf numFmtId="195" fontId="102" fillId="66" borderId="30" xfId="349" applyNumberFormat="1" applyFont="1" applyFill="1" applyBorder="1" applyAlignment="1" applyProtection="1">
      <alignment vertical="center"/>
    </xf>
    <xf numFmtId="195" fontId="101" fillId="66" borderId="30" xfId="349" applyNumberFormat="1" applyFont="1" applyFill="1" applyBorder="1" applyAlignment="1" applyProtection="1">
      <alignment vertical="center"/>
    </xf>
    <xf numFmtId="195" fontId="102" fillId="66" borderId="26" xfId="349" applyNumberFormat="1" applyFont="1" applyFill="1" applyBorder="1" applyAlignment="1" applyProtection="1">
      <alignment vertical="center"/>
    </xf>
    <xf numFmtId="195" fontId="101" fillId="65" borderId="31" xfId="349" applyNumberFormat="1" applyFont="1" applyFill="1" applyBorder="1" applyAlignment="1" applyProtection="1">
      <alignment vertical="center"/>
    </xf>
    <xf numFmtId="38" fontId="102" fillId="49" borderId="29" xfId="416" applyFont="1" applyFill="1" applyBorder="1" applyAlignment="1" applyProtection="1">
      <alignment vertical="center"/>
    </xf>
    <xf numFmtId="195" fontId="102" fillId="49" borderId="29" xfId="349" applyNumberFormat="1" applyFont="1" applyFill="1" applyBorder="1" applyAlignment="1" applyProtection="1">
      <alignment vertical="center"/>
    </xf>
    <xf numFmtId="195" fontId="102" fillId="49" borderId="30" xfId="349" applyNumberFormat="1" applyFont="1" applyFill="1" applyBorder="1" applyAlignment="1" applyProtection="1">
      <alignment vertical="center"/>
    </xf>
    <xf numFmtId="195" fontId="101" fillId="49" borderId="30" xfId="349" applyNumberFormat="1" applyFont="1" applyFill="1" applyBorder="1" applyAlignment="1" applyProtection="1">
      <alignment vertical="center"/>
    </xf>
    <xf numFmtId="195" fontId="102" fillId="49" borderId="26" xfId="349" applyNumberFormat="1" applyFont="1" applyFill="1" applyBorder="1" applyAlignment="1" applyProtection="1">
      <alignment vertical="center"/>
    </xf>
    <xf numFmtId="192" fontId="111" fillId="64" borderId="0" xfId="292" applyNumberFormat="1" applyFont="1" applyFill="1" applyBorder="1" applyAlignment="1">
      <alignment vertical="center"/>
    </xf>
    <xf numFmtId="195" fontId="102" fillId="72" borderId="29" xfId="349" applyNumberFormat="1" applyFont="1" applyFill="1" applyBorder="1" applyAlignment="1" applyProtection="1">
      <alignment vertical="center"/>
    </xf>
    <xf numFmtId="38" fontId="102" fillId="72" borderId="29" xfId="416" applyFont="1" applyFill="1" applyBorder="1" applyAlignment="1" applyProtection="1">
      <alignment vertical="center"/>
    </xf>
    <xf numFmtId="38" fontId="101" fillId="0" borderId="37" xfId="416" applyFont="1" applyBorder="1" applyAlignment="1" applyProtection="1">
      <alignment vertical="center"/>
    </xf>
    <xf numFmtId="38" fontId="101" fillId="65" borderId="37" xfId="416" applyFont="1" applyFill="1" applyBorder="1" applyAlignment="1" applyProtection="1">
      <alignment vertical="center"/>
    </xf>
    <xf numFmtId="195" fontId="101" fillId="0" borderId="37" xfId="349" applyNumberFormat="1" applyFont="1" applyBorder="1" applyAlignment="1" applyProtection="1">
      <alignment vertical="center"/>
    </xf>
    <xf numFmtId="38" fontId="102" fillId="72" borderId="32" xfId="416" applyFont="1" applyFill="1" applyBorder="1" applyAlignment="1"/>
    <xf numFmtId="0" fontId="102" fillId="72" borderId="32" xfId="349" applyFont="1" applyFill="1" applyBorder="1"/>
    <xf numFmtId="0" fontId="102" fillId="72" borderId="0" xfId="349" applyFont="1" applyFill="1" applyBorder="1"/>
    <xf numFmtId="0" fontId="101" fillId="72" borderId="0" xfId="349" applyFont="1" applyFill="1" applyBorder="1"/>
    <xf numFmtId="0" fontId="102" fillId="72" borderId="11" xfId="349" applyFont="1" applyFill="1" applyBorder="1"/>
    <xf numFmtId="38" fontId="101" fillId="0" borderId="32" xfId="416" applyFont="1" applyFill="1" applyBorder="1" applyAlignment="1" applyProtection="1">
      <alignment vertical="center"/>
    </xf>
    <xf numFmtId="0" fontId="102" fillId="71" borderId="29" xfId="349" applyFont="1" applyFill="1" applyBorder="1"/>
    <xf numFmtId="38" fontId="102" fillId="69" borderId="29" xfId="416" applyFont="1" applyFill="1" applyBorder="1" applyAlignment="1" applyProtection="1">
      <alignment vertical="center"/>
    </xf>
    <xf numFmtId="195" fontId="102" fillId="69" borderId="29" xfId="349" applyNumberFormat="1" applyFont="1" applyFill="1" applyBorder="1" applyAlignment="1" applyProtection="1">
      <alignment vertical="center"/>
    </xf>
    <xf numFmtId="0" fontId="102" fillId="69" borderId="29" xfId="349" applyFont="1" applyFill="1" applyBorder="1"/>
    <xf numFmtId="38" fontId="102" fillId="59" borderId="29" xfId="416" applyFont="1" applyFill="1" applyBorder="1" applyAlignment="1" applyProtection="1">
      <alignment vertical="center"/>
    </xf>
    <xf numFmtId="195" fontId="102" fillId="59" borderId="29" xfId="349" applyNumberFormat="1" applyFont="1" applyFill="1" applyBorder="1" applyAlignment="1" applyProtection="1">
      <alignment vertical="center"/>
    </xf>
    <xf numFmtId="195" fontId="102" fillId="59" borderId="30" xfId="349" applyNumberFormat="1" applyFont="1" applyFill="1" applyBorder="1" applyAlignment="1" applyProtection="1">
      <alignment vertical="center"/>
    </xf>
    <xf numFmtId="195" fontId="101" fillId="59" borderId="30" xfId="349" applyNumberFormat="1" applyFont="1" applyFill="1" applyBorder="1" applyAlignment="1" applyProtection="1">
      <alignment vertical="center"/>
    </xf>
    <xf numFmtId="195" fontId="102" fillId="59" borderId="26" xfId="349" applyNumberFormat="1" applyFont="1" applyFill="1" applyBorder="1" applyAlignment="1" applyProtection="1">
      <alignment vertical="center"/>
    </xf>
    <xf numFmtId="38" fontId="101" fillId="59" borderId="29" xfId="416" applyFont="1" applyFill="1" applyBorder="1" applyAlignment="1" applyProtection="1">
      <alignment vertical="center"/>
    </xf>
    <xf numFmtId="195" fontId="101" fillId="59" borderId="29" xfId="349" applyNumberFormat="1" applyFont="1" applyFill="1" applyBorder="1" applyAlignment="1" applyProtection="1">
      <alignment vertical="center"/>
    </xf>
    <xf numFmtId="38" fontId="101" fillId="64" borderId="31" xfId="416" applyFont="1" applyFill="1" applyBorder="1" applyAlignment="1">
      <alignment horizontal="right" vertical="center"/>
    </xf>
    <xf numFmtId="38" fontId="101" fillId="64" borderId="22" xfId="416" applyFont="1" applyFill="1" applyBorder="1" applyAlignment="1">
      <alignment horizontal="right" vertical="center"/>
    </xf>
    <xf numFmtId="0" fontId="102" fillId="64" borderId="24" xfId="345" applyFont="1" applyFill="1" applyBorder="1">
      <alignment vertical="center"/>
    </xf>
    <xf numFmtId="38" fontId="101" fillId="64" borderId="32" xfId="416" applyFont="1" applyFill="1" applyBorder="1" applyAlignment="1">
      <alignment horizontal="right" vertical="center"/>
    </xf>
    <xf numFmtId="38" fontId="101" fillId="64" borderId="25" xfId="416" applyFont="1" applyFill="1" applyBorder="1" applyAlignment="1">
      <alignment horizontal="right" vertical="center"/>
    </xf>
    <xf numFmtId="0" fontId="102" fillId="64" borderId="11" xfId="345" applyFont="1" applyFill="1" applyBorder="1">
      <alignment vertical="center"/>
    </xf>
    <xf numFmtId="38" fontId="101" fillId="64" borderId="27" xfId="416" applyFont="1" applyFill="1" applyBorder="1" applyAlignment="1">
      <alignment horizontal="right" vertical="center"/>
    </xf>
    <xf numFmtId="38" fontId="101" fillId="64" borderId="1" xfId="416" applyFont="1" applyFill="1" applyBorder="1" applyAlignment="1">
      <alignment horizontal="right" vertical="center"/>
    </xf>
    <xf numFmtId="0" fontId="101" fillId="64" borderId="28" xfId="345" applyFont="1" applyFill="1" applyBorder="1">
      <alignment vertical="center"/>
    </xf>
    <xf numFmtId="195" fontId="101" fillId="64" borderId="31" xfId="418" applyNumberFormat="1" applyFont="1" applyFill="1" applyBorder="1" applyAlignment="1" applyProtection="1">
      <alignment vertical="center"/>
    </xf>
    <xf numFmtId="195" fontId="101" fillId="64" borderId="23" xfId="418" applyNumberFormat="1" applyFont="1" applyFill="1" applyBorder="1" applyAlignment="1" applyProtection="1">
      <alignment vertical="center"/>
    </xf>
    <xf numFmtId="195" fontId="101" fillId="64" borderId="24" xfId="418" applyNumberFormat="1" applyFont="1" applyFill="1" applyBorder="1" applyAlignment="1" applyProtection="1">
      <alignment vertical="center"/>
    </xf>
    <xf numFmtId="195" fontId="101" fillId="64" borderId="32" xfId="418" applyNumberFormat="1" applyFont="1" applyFill="1" applyBorder="1" applyAlignment="1" applyProtection="1">
      <alignment vertical="center"/>
    </xf>
    <xf numFmtId="195" fontId="101" fillId="64" borderId="0" xfId="418" applyNumberFormat="1" applyFont="1" applyFill="1" applyBorder="1" applyAlignment="1" applyProtection="1">
      <alignment vertical="center"/>
    </xf>
    <xf numFmtId="195" fontId="101" fillId="64" borderId="11" xfId="418" applyNumberFormat="1" applyFont="1" applyFill="1" applyBorder="1" applyAlignment="1" applyProtection="1">
      <alignment vertical="center"/>
    </xf>
    <xf numFmtId="195" fontId="101" fillId="64" borderId="27" xfId="418" applyNumberFormat="1" applyFont="1" applyFill="1" applyBorder="1" applyAlignment="1" applyProtection="1">
      <alignment vertical="center"/>
    </xf>
    <xf numFmtId="195" fontId="101" fillId="64" borderId="7" xfId="418" applyNumberFormat="1" applyFont="1" applyFill="1" applyBorder="1" applyAlignment="1" applyProtection="1">
      <alignment vertical="center"/>
    </xf>
    <xf numFmtId="38" fontId="101" fillId="64" borderId="0" xfId="416" applyFont="1" applyFill="1" applyBorder="1">
      <alignment vertical="center"/>
    </xf>
    <xf numFmtId="195" fontId="101" fillId="64" borderId="0" xfId="418" applyNumberFormat="1" applyFont="1" applyFill="1" applyAlignment="1" applyProtection="1">
      <alignment vertical="center"/>
    </xf>
    <xf numFmtId="40" fontId="101" fillId="64" borderId="23" xfId="415" applyFont="1" applyFill="1" applyBorder="1" applyAlignment="1" applyProtection="1">
      <alignment horizontal="left"/>
    </xf>
    <xf numFmtId="40" fontId="101" fillId="64" borderId="24" xfId="415" applyFont="1" applyFill="1" applyBorder="1" applyAlignment="1" applyProtection="1">
      <alignment horizontal="left"/>
    </xf>
    <xf numFmtId="38" fontId="101" fillId="0" borderId="4" xfId="416" applyFont="1" applyFill="1" applyBorder="1" applyAlignment="1">
      <alignment horizontal="right" vertical="center"/>
    </xf>
    <xf numFmtId="0" fontId="102" fillId="64" borderId="30" xfId="345" applyFont="1" applyFill="1" applyBorder="1">
      <alignment vertical="center"/>
    </xf>
    <xf numFmtId="40" fontId="101" fillId="64" borderId="30" xfId="415" applyFont="1" applyFill="1" applyBorder="1" applyAlignment="1" applyProtection="1">
      <alignment horizontal="left"/>
    </xf>
    <xf numFmtId="40" fontId="101" fillId="64" borderId="11" xfId="415" applyFont="1" applyFill="1" applyBorder="1" applyAlignment="1" applyProtection="1">
      <alignment horizontal="left"/>
    </xf>
    <xf numFmtId="40" fontId="101" fillId="64" borderId="7" xfId="415" applyFont="1" applyFill="1" applyBorder="1" applyAlignment="1" applyProtection="1">
      <alignment horizontal="distributed"/>
    </xf>
    <xf numFmtId="40" fontId="101" fillId="64" borderId="28" xfId="415" applyFont="1" applyFill="1" applyBorder="1" applyAlignment="1" applyProtection="1">
      <alignment horizontal="left"/>
    </xf>
    <xf numFmtId="194" fontId="115" fillId="64" borderId="0" xfId="297" applyNumberFormat="1" applyFont="1" applyFill="1" applyBorder="1" applyAlignment="1">
      <alignment horizontal="right" vertical="center"/>
    </xf>
    <xf numFmtId="198" fontId="101" fillId="64" borderId="0" xfId="416" applyNumberFormat="1" applyFont="1" applyFill="1" applyBorder="1">
      <alignment vertical="center"/>
    </xf>
    <xf numFmtId="195" fontId="101" fillId="64" borderId="28" xfId="349" applyNumberFormat="1" applyFont="1" applyFill="1" applyBorder="1" applyAlignment="1" applyProtection="1">
      <alignment vertical="center"/>
    </xf>
    <xf numFmtId="0" fontId="3" fillId="0" borderId="28" xfId="0" applyFont="1" applyFill="1" applyBorder="1" applyAlignment="1"/>
    <xf numFmtId="0" fontId="101" fillId="0" borderId="0" xfId="345" applyFont="1" applyFill="1">
      <alignment vertical="center"/>
    </xf>
    <xf numFmtId="38" fontId="102" fillId="75" borderId="27" xfId="416" applyFont="1" applyFill="1" applyBorder="1" applyAlignment="1" applyProtection="1">
      <alignment vertical="center"/>
    </xf>
    <xf numFmtId="38" fontId="102" fillId="75" borderId="7" xfId="416" applyFont="1" applyFill="1" applyBorder="1" applyAlignment="1" applyProtection="1">
      <alignment vertical="center"/>
    </xf>
    <xf numFmtId="38" fontId="101" fillId="75" borderId="28" xfId="416" applyFont="1" applyFill="1" applyBorder="1" applyAlignment="1" applyProtection="1">
      <alignment vertical="center"/>
    </xf>
    <xf numFmtId="38" fontId="101" fillId="75" borderId="1" xfId="416" applyFont="1" applyFill="1" applyBorder="1" applyAlignment="1" applyProtection="1">
      <alignment vertical="center"/>
    </xf>
    <xf numFmtId="38" fontId="102" fillId="75" borderId="1" xfId="416" applyFont="1" applyFill="1" applyBorder="1" applyAlignment="1" applyProtection="1">
      <alignment vertical="center"/>
    </xf>
    <xf numFmtId="195" fontId="102" fillId="64" borderId="31" xfId="349" applyNumberFormat="1" applyFont="1" applyFill="1" applyBorder="1" applyAlignment="1" applyProtection="1">
      <alignment vertical="center"/>
    </xf>
    <xf numFmtId="38" fontId="102" fillId="75" borderId="28" xfId="416" applyFont="1" applyFill="1" applyBorder="1" applyAlignment="1" applyProtection="1">
      <alignment vertical="center"/>
    </xf>
    <xf numFmtId="38" fontId="101" fillId="64" borderId="4" xfId="416" applyFont="1" applyFill="1" applyBorder="1" applyAlignment="1">
      <alignment vertical="center"/>
    </xf>
    <xf numFmtId="38" fontId="101" fillId="65" borderId="4" xfId="416" applyFont="1" applyFill="1" applyBorder="1" applyAlignment="1">
      <alignment vertical="center"/>
    </xf>
    <xf numFmtId="195" fontId="101" fillId="64" borderId="32" xfId="349" applyNumberFormat="1" applyFont="1" applyFill="1" applyBorder="1" applyAlignment="1" applyProtection="1">
      <alignment vertical="center"/>
    </xf>
    <xf numFmtId="195" fontId="102" fillId="64" borderId="11" xfId="349" applyNumberFormat="1" applyFont="1" applyFill="1" applyBorder="1" applyAlignment="1" applyProtection="1">
      <alignment vertical="center"/>
    </xf>
    <xf numFmtId="38" fontId="101" fillId="64" borderId="47" xfId="416" applyFont="1" applyFill="1" applyBorder="1" applyAlignment="1" applyProtection="1">
      <alignment vertical="center"/>
      <protection locked="0"/>
    </xf>
    <xf numFmtId="38" fontId="101" fillId="65" borderId="47" xfId="416" applyFont="1" applyFill="1" applyBorder="1" applyAlignment="1" applyProtection="1">
      <alignment vertical="center"/>
      <protection locked="0"/>
    </xf>
    <xf numFmtId="195" fontId="101" fillId="64" borderId="48" xfId="349" applyNumberFormat="1" applyFont="1" applyFill="1" applyBorder="1" applyAlignment="1" applyProtection="1">
      <alignment vertical="center"/>
    </xf>
    <xf numFmtId="195" fontId="102" fillId="64" borderId="49" xfId="349" applyNumberFormat="1" applyFont="1" applyFill="1" applyBorder="1" applyAlignment="1" applyProtection="1">
      <alignment vertical="center"/>
    </xf>
    <xf numFmtId="195" fontId="102" fillId="64" borderId="32" xfId="349" applyNumberFormat="1" applyFont="1" applyFill="1" applyBorder="1" applyAlignment="1" applyProtection="1">
      <alignment vertical="center"/>
    </xf>
    <xf numFmtId="38" fontId="102" fillId="75" borderId="4" xfId="416" applyFont="1" applyFill="1" applyBorder="1" applyAlignment="1" applyProtection="1">
      <alignment vertical="center"/>
    </xf>
    <xf numFmtId="38" fontId="102" fillId="75" borderId="29" xfId="416" applyFont="1" applyFill="1" applyBorder="1" applyAlignment="1" applyProtection="1">
      <alignment vertical="center"/>
    </xf>
    <xf numFmtId="38" fontId="102" fillId="75" borderId="30" xfId="416" applyFont="1" applyFill="1" applyBorder="1" applyAlignment="1" applyProtection="1">
      <alignment vertical="center"/>
    </xf>
    <xf numFmtId="38" fontId="102" fillId="75" borderId="26" xfId="416" applyFont="1" applyFill="1" applyBorder="1" applyAlignment="1" applyProtection="1">
      <alignment vertical="center"/>
    </xf>
    <xf numFmtId="38" fontId="101" fillId="64" borderId="22" xfId="416" applyFont="1" applyFill="1" applyBorder="1" applyAlignment="1">
      <alignment vertical="center"/>
    </xf>
    <xf numFmtId="195" fontId="102" fillId="64" borderId="48" xfId="349" applyNumberFormat="1" applyFont="1" applyFill="1" applyBorder="1" applyAlignment="1" applyProtection="1">
      <alignment vertical="center"/>
    </xf>
    <xf numFmtId="0" fontId="101" fillId="64" borderId="0" xfId="345" applyFont="1" applyFill="1" applyAlignment="1">
      <alignment horizontal="center" vertical="center"/>
    </xf>
    <xf numFmtId="195" fontId="101" fillId="64" borderId="0" xfId="349" applyNumberFormat="1" applyFont="1" applyFill="1" applyAlignment="1" applyProtection="1">
      <alignment vertical="center"/>
    </xf>
    <xf numFmtId="0" fontId="116" fillId="64" borderId="0" xfId="345" applyFont="1" applyFill="1">
      <alignment vertical="center"/>
    </xf>
    <xf numFmtId="164" fontId="101" fillId="0" borderId="0" xfId="422" applyFont="1" applyFill="1" applyBorder="1" applyAlignment="1">
      <alignment horizontal="centerContinuous" vertical="center"/>
    </xf>
    <xf numFmtId="195" fontId="102" fillId="64" borderId="0" xfId="349" applyNumberFormat="1" applyFont="1" applyFill="1" applyBorder="1" applyAlignment="1" applyProtection="1">
      <alignment vertical="center"/>
      <protection locked="0"/>
    </xf>
    <xf numFmtId="0" fontId="101" fillId="64" borderId="0" xfId="345" applyFont="1" applyFill="1" applyAlignment="1">
      <alignment horizontal="right" vertical="center"/>
    </xf>
    <xf numFmtId="49" fontId="101" fillId="64" borderId="0" xfId="345" applyNumberFormat="1" applyFont="1" applyFill="1">
      <alignment vertical="center"/>
    </xf>
    <xf numFmtId="164" fontId="101" fillId="65" borderId="1" xfId="422" applyFont="1" applyFill="1" applyBorder="1" applyAlignment="1">
      <alignment horizontal="centerContinuous" vertical="center"/>
    </xf>
    <xf numFmtId="49" fontId="102" fillId="64" borderId="0" xfId="345" applyNumberFormat="1" applyFont="1" applyFill="1">
      <alignment vertical="center"/>
    </xf>
    <xf numFmtId="195" fontId="101" fillId="64" borderId="24" xfId="419" applyNumberFormat="1" applyFont="1" applyFill="1" applyBorder="1" applyAlignment="1" applyProtection="1">
      <alignment vertical="center"/>
    </xf>
    <xf numFmtId="195" fontId="101" fillId="64" borderId="11" xfId="419" applyNumberFormat="1" applyFont="1" applyFill="1" applyBorder="1" applyAlignment="1" applyProtection="1">
      <alignment vertical="center"/>
    </xf>
    <xf numFmtId="0" fontId="56" fillId="0" borderId="0" xfId="423"/>
    <xf numFmtId="0" fontId="56" fillId="64" borderId="0" xfId="423" applyFill="1"/>
    <xf numFmtId="0" fontId="120" fillId="64" borderId="0" xfId="345" applyFont="1" applyFill="1" applyAlignment="1">
      <alignment horizontal="center" vertical="center"/>
    </xf>
    <xf numFmtId="0" fontId="120" fillId="64" borderId="0" xfId="345" applyFont="1" applyFill="1" applyAlignment="1">
      <alignment horizontal="right" vertical="center"/>
    </xf>
    <xf numFmtId="195" fontId="101" fillId="33" borderId="31" xfId="311" applyNumberFormat="1" applyFont="1" applyFill="1" applyBorder="1" applyAlignment="1"/>
    <xf numFmtId="195" fontId="101" fillId="33" borderId="23" xfId="311" applyNumberFormat="1" applyFont="1" applyFill="1" applyBorder="1" applyAlignment="1"/>
    <xf numFmtId="195" fontId="104" fillId="0" borderId="0" xfId="311" quotePrefix="1" applyNumberFormat="1" applyFont="1" applyFill="1" applyBorder="1" applyAlignment="1" applyProtection="1">
      <alignment horizontal="center" vertical="center"/>
    </xf>
    <xf numFmtId="195" fontId="104" fillId="0" borderId="11" xfId="311" quotePrefix="1" applyNumberFormat="1" applyFont="1" applyFill="1" applyBorder="1" applyAlignment="1" applyProtection="1">
      <alignment horizontal="center" vertical="center"/>
    </xf>
    <xf numFmtId="0" fontId="101" fillId="64" borderId="52" xfId="345" applyFont="1" applyFill="1" applyBorder="1">
      <alignment vertical="center"/>
    </xf>
    <xf numFmtId="0" fontId="101" fillId="64" borderId="6" xfId="345" applyFont="1" applyFill="1" applyBorder="1" applyAlignment="1">
      <alignment horizontal="centerContinuous" vertical="center"/>
    </xf>
    <xf numFmtId="0" fontId="32" fillId="64" borderId="53" xfId="345" applyFont="1" applyFill="1" applyBorder="1" applyAlignment="1">
      <alignment horizontal="left" vertical="center"/>
    </xf>
    <xf numFmtId="38" fontId="101" fillId="64" borderId="0" xfId="345" applyNumberFormat="1" applyFont="1" applyFill="1">
      <alignment vertical="center"/>
    </xf>
    <xf numFmtId="0" fontId="101" fillId="0" borderId="0" xfId="345" applyFont="1">
      <alignment vertical="center"/>
    </xf>
    <xf numFmtId="0" fontId="101" fillId="76" borderId="0" xfId="345" applyFont="1" applyFill="1">
      <alignment vertical="center"/>
    </xf>
    <xf numFmtId="0" fontId="56" fillId="76" borderId="0" xfId="423" applyFill="1"/>
    <xf numFmtId="0" fontId="101" fillId="77" borderId="0" xfId="345" applyFont="1" applyFill="1" applyAlignment="1"/>
    <xf numFmtId="0" fontId="107" fillId="64" borderId="0" xfId="345" applyFont="1" applyFill="1">
      <alignment vertical="center"/>
    </xf>
    <xf numFmtId="0" fontId="108" fillId="0" borderId="31" xfId="0" applyFont="1" applyBorder="1">
      <alignment vertical="center"/>
    </xf>
    <xf numFmtId="0" fontId="108" fillId="0" borderId="24" xfId="0" applyFont="1" applyBorder="1">
      <alignment vertical="center"/>
    </xf>
    <xf numFmtId="0" fontId="108" fillId="0" borderId="11" xfId="0" applyFont="1" applyBorder="1">
      <alignment vertical="center"/>
    </xf>
    <xf numFmtId="0" fontId="108" fillId="0" borderId="32" xfId="0" applyFont="1" applyBorder="1">
      <alignment vertical="center"/>
    </xf>
    <xf numFmtId="0" fontId="108" fillId="0" borderId="0" xfId="0" applyFont="1" applyBorder="1">
      <alignment vertical="center"/>
    </xf>
    <xf numFmtId="0" fontId="123" fillId="64" borderId="0" xfId="0" applyFont="1" applyFill="1">
      <alignment vertical="center"/>
    </xf>
    <xf numFmtId="195" fontId="101" fillId="0" borderId="24" xfId="349" applyNumberFormat="1" applyFont="1" applyBorder="1" applyAlignment="1" applyProtection="1">
      <alignment vertical="center"/>
    </xf>
    <xf numFmtId="0" fontId="101" fillId="64" borderId="11" xfId="345" applyFont="1" applyFill="1" applyBorder="1">
      <alignment vertical="center"/>
    </xf>
    <xf numFmtId="0" fontId="101" fillId="67" borderId="11" xfId="345" applyFont="1" applyFill="1" applyBorder="1">
      <alignment vertical="center"/>
    </xf>
    <xf numFmtId="0" fontId="101" fillId="67" borderId="25" xfId="345" applyFont="1" applyFill="1" applyBorder="1">
      <alignment vertical="center"/>
    </xf>
    <xf numFmtId="0" fontId="101" fillId="64" borderId="24" xfId="345" applyFont="1" applyFill="1" applyBorder="1">
      <alignment vertical="center"/>
    </xf>
    <xf numFmtId="195" fontId="102" fillId="59" borderId="25" xfId="349" applyNumberFormat="1" applyFont="1" applyFill="1" applyBorder="1" applyAlignment="1" applyProtection="1">
      <alignment vertical="center"/>
    </xf>
    <xf numFmtId="0" fontId="126" fillId="61" borderId="21" xfId="0" applyNumberFormat="1" applyFont="1" applyFill="1" applyBorder="1" applyProtection="1">
      <alignment vertical="center"/>
      <protection locked="0"/>
    </xf>
    <xf numFmtId="49" fontId="126" fillId="61" borderId="21" xfId="0" applyNumberFormat="1" applyFont="1" applyFill="1" applyBorder="1" applyAlignment="1" applyProtection="1">
      <alignment vertical="top"/>
      <protection locked="0"/>
    </xf>
    <xf numFmtId="0" fontId="127" fillId="0" borderId="0" xfId="0" applyFont="1">
      <alignment vertical="center"/>
    </xf>
    <xf numFmtId="49" fontId="126" fillId="61" borderId="21" xfId="0" applyNumberFormat="1" applyFont="1" applyFill="1" applyBorder="1" applyProtection="1">
      <alignment vertical="center"/>
      <protection locked="0"/>
    </xf>
    <xf numFmtId="49" fontId="126" fillId="61" borderId="21" xfId="0" applyNumberFormat="1" applyFont="1" applyFill="1" applyBorder="1" applyAlignment="1" applyProtection="1">
      <alignment horizontal="left" vertical="center" indent="1"/>
      <protection locked="0"/>
    </xf>
    <xf numFmtId="49" fontId="126" fillId="61" borderId="21" xfId="0" applyNumberFormat="1" applyFont="1" applyFill="1" applyBorder="1" applyAlignment="1" applyProtection="1">
      <alignment vertical="center"/>
      <protection locked="0"/>
    </xf>
    <xf numFmtId="3" fontId="126" fillId="78" borderId="21" xfId="0" applyNumberFormat="1" applyFont="1" applyFill="1" applyBorder="1" applyProtection="1">
      <alignment vertical="center"/>
      <protection locked="0"/>
    </xf>
    <xf numFmtId="3" fontId="126" fillId="62" borderId="21" xfId="0" applyNumberFormat="1" applyFont="1" applyFill="1" applyBorder="1" applyProtection="1">
      <alignment vertical="center"/>
      <protection locked="0"/>
    </xf>
    <xf numFmtId="3" fontId="126" fillId="63" borderId="21" xfId="0" applyNumberFormat="1" applyFont="1" applyFill="1" applyBorder="1" applyProtection="1">
      <alignment vertical="center"/>
      <protection locked="0"/>
    </xf>
    <xf numFmtId="49" fontId="126" fillId="61" borderId="21" xfId="0" applyNumberFormat="1" applyFont="1" applyFill="1" applyBorder="1" applyAlignment="1" applyProtection="1">
      <alignment horizontal="left" vertical="center" indent="2"/>
      <protection locked="0"/>
    </xf>
    <xf numFmtId="0" fontId="127" fillId="0" borderId="0" xfId="0" applyNumberFormat="1" applyFont="1">
      <alignment vertical="center"/>
    </xf>
    <xf numFmtId="164" fontId="101" fillId="76" borderId="1" xfId="422" applyFont="1" applyFill="1" applyBorder="1" applyAlignment="1" applyProtection="1">
      <alignment horizontal="centerContinuous" vertical="center"/>
      <protection locked="0"/>
    </xf>
    <xf numFmtId="0" fontId="101" fillId="64" borderId="11" xfId="0" applyFont="1" applyFill="1" applyBorder="1" applyAlignment="1" applyProtection="1">
      <alignment vertical="center"/>
    </xf>
    <xf numFmtId="0" fontId="128" fillId="0" borderId="0" xfId="0" applyFont="1">
      <alignment vertical="center"/>
    </xf>
    <xf numFmtId="0" fontId="129" fillId="0" borderId="0" xfId="0" applyFont="1">
      <alignment vertical="center"/>
    </xf>
    <xf numFmtId="14" fontId="128" fillId="0" borderId="0" xfId="0" applyNumberFormat="1" applyFont="1">
      <alignment vertical="center"/>
    </xf>
    <xf numFmtId="0" fontId="126" fillId="61" borderId="21" xfId="0" applyNumberFormat="1" applyFont="1" applyFill="1" applyBorder="1" applyAlignment="1" applyProtection="1">
      <alignment vertical="center"/>
      <protection locked="0"/>
    </xf>
    <xf numFmtId="0" fontId="130" fillId="61" borderId="21" xfId="0" applyNumberFormat="1" applyFont="1" applyFill="1" applyBorder="1" applyProtection="1">
      <alignment vertical="center"/>
      <protection locked="0"/>
    </xf>
    <xf numFmtId="49" fontId="130" fillId="61" borderId="21" xfId="0" applyNumberFormat="1" applyFont="1" applyFill="1" applyBorder="1" applyAlignment="1" applyProtection="1">
      <alignment horizontal="left" vertical="center" indent="1"/>
      <protection locked="0"/>
    </xf>
    <xf numFmtId="49" fontId="130" fillId="61" borderId="21" xfId="0" applyNumberFormat="1" applyFont="1" applyFill="1" applyBorder="1" applyAlignment="1" applyProtection="1">
      <alignment vertical="center"/>
      <protection locked="0"/>
    </xf>
    <xf numFmtId="49" fontId="130" fillId="61" borderId="21" xfId="0" applyNumberFormat="1" applyFont="1" applyFill="1" applyBorder="1" applyAlignment="1" applyProtection="1">
      <alignment horizontal="left" vertical="center" indent="3"/>
      <protection locked="0"/>
    </xf>
    <xf numFmtId="49" fontId="130" fillId="61" borderId="21" xfId="0" applyNumberFormat="1" applyFont="1" applyFill="1" applyBorder="1" applyAlignment="1" applyProtection="1">
      <alignment horizontal="left" vertical="center" indent="2"/>
      <protection locked="0"/>
    </xf>
    <xf numFmtId="0" fontId="83" fillId="0" borderId="0" xfId="0" applyFont="1">
      <alignment vertical="center"/>
    </xf>
    <xf numFmtId="49" fontId="131" fillId="61" borderId="21" xfId="0" applyNumberFormat="1" applyFont="1" applyFill="1" applyBorder="1" applyAlignment="1" applyProtection="1">
      <alignment vertical="center"/>
      <protection locked="0"/>
    </xf>
    <xf numFmtId="49" fontId="132" fillId="61" borderId="21" xfId="0" applyNumberFormat="1" applyFont="1" applyFill="1" applyBorder="1" applyAlignment="1" applyProtection="1">
      <alignment horizontal="left" vertical="center" indent="1"/>
      <protection locked="0"/>
    </xf>
    <xf numFmtId="49" fontId="132" fillId="61" borderId="21" xfId="0" applyNumberFormat="1" applyFont="1" applyFill="1" applyBorder="1" applyAlignment="1" applyProtection="1">
      <alignment vertical="center"/>
      <protection locked="0"/>
    </xf>
    <xf numFmtId="0" fontId="131" fillId="0" borderId="0" xfId="0" applyFont="1">
      <alignment vertical="center"/>
    </xf>
    <xf numFmtId="0" fontId="101" fillId="64" borderId="0" xfId="345" applyFont="1" applyFill="1">
      <alignment vertical="center"/>
    </xf>
    <xf numFmtId="0" fontId="102" fillId="64" borderId="0" xfId="345" applyFont="1" applyFill="1">
      <alignment vertical="center"/>
    </xf>
    <xf numFmtId="0" fontId="101" fillId="64" borderId="0" xfId="0" applyFont="1" applyFill="1">
      <alignment vertical="center"/>
    </xf>
    <xf numFmtId="194" fontId="101" fillId="64" borderId="0" xfId="345" applyNumberFormat="1" applyFont="1" applyFill="1" applyBorder="1">
      <alignment vertical="center"/>
    </xf>
    <xf numFmtId="164" fontId="101" fillId="64" borderId="0" xfId="422" applyFont="1" applyFill="1" applyBorder="1" applyAlignment="1">
      <alignment horizontal="centerContinuous" vertical="center"/>
    </xf>
    <xf numFmtId="38" fontId="119" fillId="64" borderId="0" xfId="311" applyFont="1" applyFill="1" applyAlignment="1">
      <alignment vertical="center"/>
    </xf>
    <xf numFmtId="0" fontId="126" fillId="0" borderId="0" xfId="414" applyNumberFormat="1" applyFont="1" applyFill="1" applyBorder="1" applyAlignment="1" applyProtection="1">
      <alignment horizontal="left" vertical="center"/>
      <protection locked="0"/>
    </xf>
    <xf numFmtId="0" fontId="126" fillId="0" borderId="0" xfId="0" applyNumberFormat="1" applyFont="1" applyFill="1" applyBorder="1" applyProtection="1">
      <alignment vertical="center"/>
      <protection locked="0"/>
    </xf>
    <xf numFmtId="0" fontId="126" fillId="0" borderId="75" xfId="0" applyNumberFormat="1" applyFont="1" applyFill="1" applyBorder="1" applyProtection="1">
      <alignment vertical="center"/>
      <protection locked="0"/>
    </xf>
    <xf numFmtId="0" fontId="126" fillId="0" borderId="0" xfId="414" applyNumberFormat="1" applyFont="1" applyFill="1" applyBorder="1" applyProtection="1">
      <alignment vertical="center"/>
      <protection locked="0"/>
    </xf>
    <xf numFmtId="0" fontId="126" fillId="0" borderId="75" xfId="414" applyNumberFormat="1" applyFont="1" applyFill="1" applyBorder="1" applyProtection="1">
      <alignment vertical="center"/>
      <protection locked="0"/>
    </xf>
    <xf numFmtId="0" fontId="126" fillId="0" borderId="0" xfId="414" applyNumberFormat="1" applyFont="1" applyFill="1" applyBorder="1" applyAlignment="1" applyProtection="1">
      <alignment horizontal="left" vertical="center" indent="1"/>
      <protection locked="0"/>
    </xf>
    <xf numFmtId="0" fontId="126" fillId="0" borderId="75" xfId="414" applyNumberFormat="1" applyFont="1" applyFill="1" applyBorder="1" applyAlignment="1" applyProtection="1">
      <alignment horizontal="left" vertical="center" indent="1"/>
      <protection locked="0"/>
    </xf>
    <xf numFmtId="0" fontId="126" fillId="0" borderId="75" xfId="414" applyNumberFormat="1" applyFont="1" applyFill="1" applyBorder="1" applyAlignment="1" applyProtection="1">
      <alignment horizontal="left" vertical="center"/>
      <protection locked="0"/>
    </xf>
    <xf numFmtId="0" fontId="131" fillId="0" borderId="0" xfId="0" applyNumberFormat="1" applyFont="1" applyFill="1" applyBorder="1" applyProtection="1">
      <alignment vertical="center"/>
      <protection locked="0"/>
    </xf>
    <xf numFmtId="0" fontId="131" fillId="0" borderId="75" xfId="0" applyNumberFormat="1" applyFont="1" applyFill="1" applyBorder="1" applyProtection="1">
      <alignment vertical="center"/>
      <protection locked="0"/>
    </xf>
    <xf numFmtId="0" fontId="127" fillId="0" borderId="0" xfId="0" applyFont="1" applyBorder="1">
      <alignment vertical="center"/>
    </xf>
    <xf numFmtId="0" fontId="126" fillId="0" borderId="76" xfId="0" applyNumberFormat="1" applyFont="1" applyFill="1" applyBorder="1" applyProtection="1">
      <alignment vertical="center"/>
      <protection locked="0"/>
    </xf>
    <xf numFmtId="0" fontId="130" fillId="0" borderId="76" xfId="0" applyNumberFormat="1" applyFont="1" applyFill="1" applyBorder="1" applyProtection="1">
      <alignment vertical="center"/>
      <protection locked="0"/>
    </xf>
    <xf numFmtId="0" fontId="126" fillId="0" borderId="77" xfId="0" applyNumberFormat="1" applyFont="1" applyFill="1" applyBorder="1" applyProtection="1">
      <alignment vertical="center"/>
      <protection locked="0"/>
    </xf>
    <xf numFmtId="0" fontId="130" fillId="0" borderId="77" xfId="0" applyNumberFormat="1" applyFont="1" applyFill="1" applyBorder="1" applyProtection="1">
      <alignment vertical="center"/>
      <protection locked="0"/>
    </xf>
    <xf numFmtId="38" fontId="119" fillId="64" borderId="0" xfId="311" applyFont="1" applyFill="1" applyAlignment="1" applyProtection="1">
      <alignment vertical="center"/>
    </xf>
    <xf numFmtId="0" fontId="133" fillId="0" borderId="0" xfId="0" applyFont="1">
      <alignment vertical="center"/>
    </xf>
    <xf numFmtId="194" fontId="101" fillId="64" borderId="0" xfId="345" applyNumberFormat="1" applyFont="1" applyFill="1" applyBorder="1" applyProtection="1">
      <alignment vertical="center"/>
    </xf>
    <xf numFmtId="0" fontId="116" fillId="64" borderId="0" xfId="345" applyFont="1" applyFill="1" applyProtection="1">
      <alignment vertical="center"/>
    </xf>
    <xf numFmtId="0" fontId="102" fillId="64" borderId="0" xfId="349" applyFont="1" applyFill="1" applyProtection="1"/>
    <xf numFmtId="0" fontId="103" fillId="64" borderId="0" xfId="349" applyFont="1" applyFill="1" applyAlignment="1" applyProtection="1">
      <alignment shrinkToFit="1"/>
    </xf>
    <xf numFmtId="195" fontId="102" fillId="64" borderId="78" xfId="349" applyNumberFormat="1" applyFont="1" applyFill="1" applyBorder="1" applyAlignment="1" applyProtection="1">
      <alignment vertical="center"/>
    </xf>
    <xf numFmtId="38" fontId="102" fillId="75" borderId="78" xfId="416" applyFont="1" applyFill="1" applyBorder="1" applyAlignment="1" applyProtection="1">
      <alignment vertical="center"/>
    </xf>
    <xf numFmtId="195" fontId="103" fillId="64" borderId="24" xfId="349" applyNumberFormat="1" applyFont="1" applyFill="1" applyBorder="1" applyAlignment="1" applyProtection="1">
      <alignment vertical="center"/>
    </xf>
    <xf numFmtId="9" fontId="114" fillId="64" borderId="22" xfId="417" applyFont="1" applyFill="1" applyBorder="1" applyAlignment="1" applyProtection="1">
      <alignment vertical="center"/>
    </xf>
    <xf numFmtId="195" fontId="103" fillId="64" borderId="11" xfId="349" applyNumberFormat="1" applyFont="1" applyFill="1" applyBorder="1" applyAlignment="1" applyProtection="1">
      <alignment vertical="center"/>
    </xf>
    <xf numFmtId="9" fontId="114" fillId="64" borderId="36" xfId="417" applyFont="1" applyFill="1" applyBorder="1" applyAlignment="1" applyProtection="1">
      <alignment vertical="center"/>
    </xf>
    <xf numFmtId="38" fontId="101" fillId="64" borderId="47" xfId="416" applyFont="1" applyFill="1" applyBorder="1" applyAlignment="1" applyProtection="1">
      <alignment vertical="center"/>
    </xf>
    <xf numFmtId="9" fontId="114" fillId="64" borderId="25" xfId="417" applyFont="1" applyFill="1" applyBorder="1" applyAlignment="1" applyProtection="1">
      <alignment vertical="center"/>
    </xf>
    <xf numFmtId="195" fontId="103" fillId="64" borderId="0" xfId="349" applyNumberFormat="1" applyFont="1" applyFill="1" applyAlignment="1" applyProtection="1">
      <alignment vertical="center" shrinkToFit="1"/>
    </xf>
    <xf numFmtId="195" fontId="103" fillId="64" borderId="0" xfId="349" applyNumberFormat="1" applyFont="1" applyFill="1" applyBorder="1" applyAlignment="1" applyProtection="1">
      <alignment vertical="center" shrinkToFit="1"/>
    </xf>
    <xf numFmtId="195" fontId="103" fillId="64" borderId="11" xfId="349" applyNumberFormat="1" applyFont="1" applyFill="1" applyBorder="1" applyAlignment="1" applyProtection="1">
      <alignment vertical="center" shrinkToFit="1"/>
    </xf>
    <xf numFmtId="9" fontId="111" fillId="64" borderId="22" xfId="417" applyFont="1" applyFill="1" applyBorder="1" applyAlignment="1" applyProtection="1">
      <alignment vertical="center"/>
    </xf>
    <xf numFmtId="0" fontId="103" fillId="64" borderId="0" xfId="345" applyFont="1" applyFill="1" applyAlignment="1" applyProtection="1">
      <alignment vertical="center" shrinkToFit="1"/>
    </xf>
    <xf numFmtId="38" fontId="101" fillId="64" borderId="0" xfId="416" applyFont="1" applyFill="1" applyBorder="1" applyProtection="1">
      <alignment vertical="center"/>
    </xf>
    <xf numFmtId="38" fontId="59" fillId="64" borderId="0" xfId="416" applyFont="1" applyFill="1" applyBorder="1" applyAlignment="1" applyProtection="1">
      <alignment horizontal="right" vertical="center"/>
    </xf>
    <xf numFmtId="194" fontId="3" fillId="64" borderId="0" xfId="349" applyNumberFormat="1" applyFont="1" applyFill="1" applyProtection="1"/>
    <xf numFmtId="0" fontId="3" fillId="64" borderId="0" xfId="349" applyFont="1" applyFill="1" applyProtection="1"/>
    <xf numFmtId="195" fontId="103" fillId="0" borderId="0" xfId="349" applyNumberFormat="1" applyFont="1" applyFill="1" applyAlignment="1" applyProtection="1">
      <alignment vertical="center" shrinkToFit="1"/>
    </xf>
    <xf numFmtId="0" fontId="101" fillId="64" borderId="1" xfId="345" applyFont="1" applyFill="1" applyBorder="1" applyAlignment="1" applyProtection="1">
      <alignment horizontal="center" vertical="center"/>
    </xf>
    <xf numFmtId="195" fontId="102" fillId="0" borderId="78" xfId="349" applyNumberFormat="1" applyFont="1" applyBorder="1" applyAlignment="1">
      <alignment vertical="center"/>
    </xf>
    <xf numFmtId="194" fontId="101" fillId="0" borderId="0" xfId="345" applyNumberFormat="1" applyFont="1" applyFill="1" applyBorder="1">
      <alignment vertical="center"/>
    </xf>
    <xf numFmtId="0" fontId="101" fillId="64" borderId="0" xfId="345" applyFont="1" applyFill="1" applyBorder="1" applyAlignment="1" applyProtection="1">
      <alignment vertical="center" shrinkToFit="1"/>
    </xf>
    <xf numFmtId="38" fontId="101" fillId="0" borderId="25" xfId="416" applyFont="1" applyFill="1" applyBorder="1" applyAlignment="1" applyProtection="1">
      <alignment vertical="center"/>
      <protection locked="0"/>
    </xf>
    <xf numFmtId="195" fontId="102" fillId="0" borderId="23" xfId="349" applyNumberFormat="1" applyFont="1" applyFill="1" applyBorder="1" applyAlignment="1" applyProtection="1">
      <alignment vertical="center"/>
    </xf>
    <xf numFmtId="38" fontId="101" fillId="0" borderId="22" xfId="416" applyFont="1" applyFill="1" applyBorder="1" applyAlignment="1" applyProtection="1">
      <alignment vertical="center"/>
      <protection locked="0"/>
    </xf>
    <xf numFmtId="0" fontId="101" fillId="67" borderId="24" xfId="345" applyFont="1" applyFill="1" applyBorder="1">
      <alignment vertical="center"/>
    </xf>
    <xf numFmtId="0" fontId="108" fillId="0" borderId="25" xfId="0" applyFont="1" applyFill="1" applyBorder="1">
      <alignment vertical="center"/>
    </xf>
    <xf numFmtId="0" fontId="108" fillId="0" borderId="22" xfId="0" applyFont="1" applyFill="1" applyBorder="1">
      <alignment vertical="center"/>
    </xf>
    <xf numFmtId="195" fontId="101" fillId="0" borderId="0" xfId="420" applyNumberFormat="1" applyFont="1" applyFill="1" applyBorder="1" applyAlignment="1" applyProtection="1">
      <alignment vertical="center"/>
    </xf>
    <xf numFmtId="0" fontId="101" fillId="0" borderId="23" xfId="345" applyFont="1" applyFill="1" applyBorder="1">
      <alignment vertical="center"/>
    </xf>
    <xf numFmtId="195" fontId="101" fillId="79" borderId="0" xfId="349" applyNumberFormat="1" applyFont="1" applyFill="1" applyBorder="1" applyAlignment="1" applyProtection="1">
      <alignment vertical="center"/>
    </xf>
    <xf numFmtId="0" fontId="101" fillId="79" borderId="0" xfId="345" applyFont="1" applyFill="1">
      <alignment vertical="center"/>
    </xf>
    <xf numFmtId="195" fontId="101" fillId="79" borderId="32" xfId="349" applyNumberFormat="1" applyFont="1" applyFill="1" applyBorder="1" applyAlignment="1" applyProtection="1">
      <alignment vertical="center"/>
    </xf>
    <xf numFmtId="38" fontId="101" fillId="79" borderId="32" xfId="416" applyFont="1" applyFill="1" applyBorder="1" applyAlignment="1" applyProtection="1">
      <alignment vertical="center"/>
    </xf>
    <xf numFmtId="0" fontId="102" fillId="70" borderId="0" xfId="345" applyFont="1" applyFill="1" applyBorder="1">
      <alignment vertical="center"/>
    </xf>
    <xf numFmtId="0" fontId="102" fillId="70" borderId="23" xfId="345" applyFont="1" applyFill="1" applyBorder="1">
      <alignment vertical="center"/>
    </xf>
    <xf numFmtId="195" fontId="112" fillId="0" borderId="0" xfId="420" applyNumberFormat="1" applyFont="1" applyFill="1" applyBorder="1" applyAlignment="1" applyProtection="1">
      <alignment vertical="center"/>
    </xf>
    <xf numFmtId="0" fontId="102" fillId="0" borderId="0" xfId="345" applyFont="1" applyFill="1" applyBorder="1" applyProtection="1">
      <alignment vertical="center"/>
    </xf>
    <xf numFmtId="0" fontId="101" fillId="0" borderId="0" xfId="345" applyFont="1" applyFill="1" applyBorder="1" applyProtection="1">
      <alignment vertical="center"/>
    </xf>
    <xf numFmtId="38" fontId="108" fillId="0" borderId="0" xfId="416" applyFont="1" applyFill="1" applyBorder="1" applyProtection="1">
      <alignment vertical="center"/>
      <protection locked="0"/>
    </xf>
    <xf numFmtId="197" fontId="108" fillId="0" borderId="0" xfId="0" applyNumberFormat="1" applyFont="1" applyFill="1" applyBorder="1" applyProtection="1">
      <alignment vertical="center"/>
    </xf>
    <xf numFmtId="38" fontId="101" fillId="0" borderId="37" xfId="416" applyFont="1" applyFill="1" applyBorder="1" applyAlignment="1" applyProtection="1">
      <alignment vertical="center"/>
    </xf>
    <xf numFmtId="195" fontId="134" fillId="0" borderId="32" xfId="349" applyNumberFormat="1" applyFont="1" applyFill="1" applyBorder="1" applyAlignment="1" applyProtection="1">
      <alignment vertical="center"/>
    </xf>
    <xf numFmtId="38" fontId="101" fillId="0" borderId="31" xfId="416" applyFont="1" applyFill="1" applyBorder="1" applyAlignment="1" applyProtection="1">
      <alignment vertical="center"/>
    </xf>
    <xf numFmtId="0" fontId="101" fillId="0" borderId="30" xfId="345" applyFont="1" applyFill="1" applyBorder="1">
      <alignment vertical="center"/>
    </xf>
    <xf numFmtId="195" fontId="102" fillId="70" borderId="79" xfId="0" applyNumberFormat="1" applyFont="1" applyFill="1" applyBorder="1" applyAlignment="1" applyProtection="1">
      <alignment vertical="center"/>
    </xf>
    <xf numFmtId="195" fontId="102" fillId="70" borderId="29" xfId="0" applyNumberFormat="1" applyFont="1" applyFill="1" applyBorder="1" applyAlignment="1" applyProtection="1">
      <alignment vertical="center"/>
    </xf>
    <xf numFmtId="38" fontId="102" fillId="70" borderId="78" xfId="416" applyFont="1" applyFill="1" applyBorder="1" applyAlignment="1" applyProtection="1">
      <alignment vertical="center"/>
    </xf>
    <xf numFmtId="195" fontId="102" fillId="59" borderId="0" xfId="0" applyNumberFormat="1" applyFont="1" applyFill="1" applyBorder="1" applyAlignment="1" applyProtection="1">
      <alignment vertical="center"/>
    </xf>
    <xf numFmtId="195" fontId="102" fillId="59" borderId="32" xfId="0" applyNumberFormat="1" applyFont="1" applyFill="1" applyBorder="1" applyAlignment="1" applyProtection="1">
      <alignment vertical="center"/>
    </xf>
    <xf numFmtId="38" fontId="102" fillId="59" borderId="11" xfId="416" applyFont="1" applyFill="1" applyBorder="1" applyAlignment="1" applyProtection="1">
      <alignment vertical="center"/>
    </xf>
    <xf numFmtId="38" fontId="102" fillId="59" borderId="25" xfId="416" applyFont="1" applyFill="1" applyBorder="1" applyAlignment="1" applyProtection="1">
      <alignment vertical="center"/>
    </xf>
    <xf numFmtId="0" fontId="102" fillId="71" borderId="79" xfId="349" applyFont="1" applyFill="1" applyBorder="1"/>
    <xf numFmtId="194" fontId="115" fillId="0" borderId="0" xfId="297" applyNumberFormat="1" applyFont="1" applyFill="1" applyBorder="1" applyAlignment="1">
      <alignment horizontal="right" vertical="center"/>
    </xf>
    <xf numFmtId="195" fontId="101" fillId="64" borderId="28" xfId="419" applyNumberFormat="1" applyFont="1" applyFill="1" applyBorder="1" applyAlignment="1" applyProtection="1">
      <alignment vertical="center"/>
    </xf>
    <xf numFmtId="195" fontId="101" fillId="64" borderId="0" xfId="419" applyNumberFormat="1" applyFont="1" applyFill="1" applyBorder="1" applyAlignment="1" applyProtection="1">
      <alignment vertical="center"/>
    </xf>
    <xf numFmtId="0" fontId="112" fillId="64" borderId="0" xfId="345" applyFont="1" applyFill="1" applyAlignment="1">
      <alignment horizontal="center" vertical="center"/>
    </xf>
    <xf numFmtId="0" fontId="115" fillId="64" borderId="0" xfId="297" applyFont="1" applyFill="1">
      <alignment vertical="center"/>
    </xf>
    <xf numFmtId="194" fontId="115" fillId="64" borderId="0" xfId="297" applyNumberFormat="1" applyFont="1" applyFill="1" applyAlignment="1">
      <alignment horizontal="right" vertical="center"/>
    </xf>
    <xf numFmtId="0" fontId="101" fillId="0" borderId="11" xfId="345" applyFont="1" applyFill="1" applyBorder="1">
      <alignment vertical="center"/>
    </xf>
    <xf numFmtId="0" fontId="101" fillId="33" borderId="23" xfId="345" applyFont="1" applyFill="1" applyBorder="1">
      <alignment vertical="center"/>
    </xf>
    <xf numFmtId="196" fontId="101" fillId="0" borderId="83" xfId="311" applyNumberFormat="1" applyFont="1" applyFill="1" applyBorder="1" applyAlignment="1" applyProtection="1">
      <alignment horizontal="center" vertical="center"/>
    </xf>
    <xf numFmtId="196" fontId="101" fillId="0" borderId="90" xfId="311" applyNumberFormat="1" applyFont="1" applyFill="1" applyBorder="1" applyAlignment="1" applyProtection="1">
      <alignment horizontal="center" vertical="center"/>
    </xf>
    <xf numFmtId="196" fontId="101" fillId="0" borderId="87" xfId="311" applyNumberFormat="1" applyFont="1" applyFill="1" applyBorder="1" applyAlignment="1" applyProtection="1">
      <alignment horizontal="center" vertical="center"/>
    </xf>
    <xf numFmtId="196" fontId="101" fillId="0" borderId="87" xfId="311" quotePrefix="1" applyNumberFormat="1" applyFont="1" applyFill="1" applyBorder="1" applyAlignment="1" applyProtection="1">
      <alignment horizontal="center" vertical="center"/>
    </xf>
    <xf numFmtId="196" fontId="101" fillId="0" borderId="93" xfId="311" quotePrefix="1" applyNumberFormat="1" applyFont="1" applyFill="1" applyBorder="1" applyAlignment="1" applyProtection="1">
      <alignment horizontal="center" vertical="center"/>
    </xf>
    <xf numFmtId="196" fontId="101" fillId="0" borderId="85" xfId="311" quotePrefix="1" applyNumberFormat="1" applyFont="1" applyFill="1" applyBorder="1" applyAlignment="1" applyProtection="1">
      <alignment horizontal="center" vertical="center"/>
    </xf>
    <xf numFmtId="0" fontId="101" fillId="0" borderId="11" xfId="483" applyFont="1" applyBorder="1" applyAlignment="1">
      <alignment vertical="center"/>
    </xf>
    <xf numFmtId="0" fontId="101" fillId="0" borderId="24" xfId="483" applyFont="1" applyBorder="1" applyAlignment="1">
      <alignment vertical="center"/>
    </xf>
    <xf numFmtId="0" fontId="101" fillId="0" borderId="23" xfId="483" applyFont="1" applyBorder="1" applyAlignment="1">
      <alignment vertical="center"/>
    </xf>
    <xf numFmtId="0" fontId="112" fillId="64" borderId="23" xfId="345" applyFont="1" applyFill="1" applyBorder="1">
      <alignment vertical="center"/>
    </xf>
    <xf numFmtId="0" fontId="112" fillId="64" borderId="0" xfId="345" applyFont="1" applyFill="1" applyBorder="1" applyProtection="1">
      <alignment vertical="center"/>
    </xf>
    <xf numFmtId="0" fontId="112" fillId="64" borderId="23" xfId="345" applyFont="1" applyFill="1" applyBorder="1" applyProtection="1">
      <alignment vertical="center"/>
    </xf>
    <xf numFmtId="0" fontId="112" fillId="64" borderId="23" xfId="345" applyFont="1" applyFill="1" applyBorder="1" applyAlignment="1" applyProtection="1">
      <alignment vertical="center" shrinkToFit="1"/>
    </xf>
    <xf numFmtId="0" fontId="112" fillId="0" borderId="0" xfId="345" applyFont="1" applyFill="1" applyBorder="1">
      <alignment vertical="center"/>
    </xf>
    <xf numFmtId="0" fontId="112" fillId="0" borderId="23" xfId="345" applyFont="1" applyFill="1" applyBorder="1">
      <alignment vertical="center"/>
    </xf>
    <xf numFmtId="195" fontId="102" fillId="59" borderId="85" xfId="349" applyNumberFormat="1" applyFont="1" applyFill="1" applyBorder="1" applyAlignment="1" applyProtection="1">
      <alignment vertical="center"/>
    </xf>
    <xf numFmtId="195" fontId="102" fillId="59" borderId="94" xfId="349" applyNumberFormat="1" applyFont="1" applyFill="1" applyBorder="1" applyAlignment="1" applyProtection="1">
      <alignment vertical="center"/>
    </xf>
    <xf numFmtId="0" fontId="108" fillId="0" borderId="95" xfId="0" applyFont="1" applyFill="1" applyBorder="1" applyAlignment="1">
      <alignment vertical="center" wrapText="1"/>
    </xf>
    <xf numFmtId="0" fontId="108" fillId="0" borderId="22" xfId="0" applyFont="1" applyFill="1" applyBorder="1" applyAlignment="1">
      <alignment vertical="center" wrapText="1"/>
    </xf>
    <xf numFmtId="0" fontId="108" fillId="0" borderId="84" xfId="0" applyFont="1" applyFill="1" applyBorder="1" applyAlignment="1">
      <alignment vertical="center" wrapText="1"/>
    </xf>
    <xf numFmtId="0" fontId="101" fillId="64" borderId="85" xfId="345" applyFont="1" applyFill="1" applyBorder="1">
      <alignment vertical="center"/>
    </xf>
    <xf numFmtId="0" fontId="101" fillId="64" borderId="94" xfId="345" applyFont="1" applyFill="1" applyBorder="1">
      <alignment vertical="center"/>
    </xf>
    <xf numFmtId="0" fontId="101" fillId="64" borderId="83" xfId="345" applyFont="1" applyFill="1" applyBorder="1">
      <alignment vertical="center"/>
    </xf>
    <xf numFmtId="0" fontId="102" fillId="69" borderId="85" xfId="349" applyFont="1" applyFill="1" applyBorder="1"/>
    <xf numFmtId="0" fontId="102" fillId="69" borderId="94" xfId="349" applyFont="1" applyFill="1" applyBorder="1" applyAlignment="1">
      <alignment wrapText="1"/>
    </xf>
    <xf numFmtId="0" fontId="101" fillId="0" borderId="84" xfId="0" applyFont="1" applyFill="1" applyBorder="1" applyAlignment="1">
      <alignment vertical="center" wrapText="1"/>
    </xf>
    <xf numFmtId="0" fontId="101" fillId="0" borderId="84" xfId="0" applyFont="1" applyFill="1" applyBorder="1" applyAlignment="1">
      <alignment horizontal="left" vertical="top" wrapText="1"/>
    </xf>
    <xf numFmtId="0" fontId="101" fillId="0" borderId="85" xfId="345" applyFont="1" applyFill="1" applyBorder="1">
      <alignment vertical="center"/>
    </xf>
    <xf numFmtId="0" fontId="108" fillId="0" borderId="31" xfId="0" applyFont="1" applyFill="1" applyBorder="1" applyAlignment="1">
      <alignment vertical="center" wrapText="1"/>
    </xf>
    <xf numFmtId="0" fontId="102" fillId="71" borderId="85" xfId="349" applyFont="1" applyFill="1" applyBorder="1"/>
    <xf numFmtId="0" fontId="102" fillId="71" borderId="94" xfId="349" applyFont="1" applyFill="1" applyBorder="1" applyAlignment="1">
      <alignment wrapText="1"/>
    </xf>
    <xf numFmtId="0" fontId="101" fillId="67" borderId="79" xfId="345" applyFont="1" applyFill="1" applyBorder="1">
      <alignment vertical="center"/>
    </xf>
    <xf numFmtId="0" fontId="101" fillId="67" borderId="94" xfId="345" applyFont="1" applyFill="1" applyBorder="1" applyAlignment="1">
      <alignment vertical="center" wrapText="1"/>
    </xf>
    <xf numFmtId="0" fontId="108" fillId="0" borderId="84" xfId="0" applyFont="1" applyFill="1" applyBorder="1" applyAlignment="1">
      <alignment horizontal="left" vertical="center" wrapText="1"/>
    </xf>
    <xf numFmtId="0" fontId="108" fillId="0" borderId="32" xfId="0" applyFont="1" applyFill="1" applyBorder="1" applyAlignment="1">
      <alignment vertical="center" wrapText="1"/>
    </xf>
    <xf numFmtId="195" fontId="102" fillId="66" borderId="85" xfId="349" applyNumberFormat="1" applyFont="1" applyFill="1" applyBorder="1" applyAlignment="1" applyProtection="1">
      <alignment vertical="center"/>
    </xf>
    <xf numFmtId="195" fontId="102" fillId="66" borderId="94" xfId="349" applyNumberFormat="1" applyFont="1" applyFill="1" applyBorder="1" applyAlignment="1" applyProtection="1">
      <alignment vertical="center" wrapText="1"/>
    </xf>
    <xf numFmtId="0" fontId="108" fillId="0" borderId="95" xfId="0" applyFont="1" applyBorder="1" applyAlignment="1">
      <alignment vertical="center" wrapText="1"/>
    </xf>
    <xf numFmtId="0" fontId="135" fillId="64" borderId="0" xfId="423" applyFont="1" applyFill="1"/>
    <xf numFmtId="0" fontId="136" fillId="64" borderId="0" xfId="423" applyFont="1" applyFill="1" applyAlignment="1">
      <alignment horizontal="right"/>
    </xf>
    <xf numFmtId="0" fontId="24" fillId="64" borderId="0" xfId="423" applyFont="1" applyFill="1"/>
    <xf numFmtId="38" fontId="119" fillId="64" borderId="0" xfId="311" applyFont="1" applyFill="1" applyBorder="1" applyAlignment="1">
      <alignment vertical="center"/>
    </xf>
    <xf numFmtId="49" fontId="101" fillId="64" borderId="0" xfId="345" applyNumberFormat="1" applyFont="1" applyFill="1" applyBorder="1">
      <alignment vertical="center"/>
    </xf>
    <xf numFmtId="49" fontId="117" fillId="64" borderId="0" xfId="297" applyNumberFormat="1" applyFont="1" applyFill="1" applyBorder="1">
      <alignment vertical="center"/>
    </xf>
    <xf numFmtId="195" fontId="107" fillId="64" borderId="0" xfId="349" applyNumberFormat="1" applyFont="1" applyFill="1" applyBorder="1" applyAlignment="1" applyProtection="1">
      <alignment vertical="center"/>
    </xf>
    <xf numFmtId="0" fontId="107" fillId="64" borderId="0" xfId="349" applyFont="1" applyFill="1" applyBorder="1"/>
    <xf numFmtId="195" fontId="102" fillId="0" borderId="0" xfId="349" applyNumberFormat="1" applyFont="1" applyFill="1" applyBorder="1" applyAlignment="1">
      <alignment vertical="center"/>
    </xf>
    <xf numFmtId="195" fontId="107" fillId="0" borderId="0" xfId="349" applyNumberFormat="1" applyFont="1" applyFill="1" applyBorder="1" applyAlignment="1" applyProtection="1">
      <alignment vertical="center"/>
    </xf>
    <xf numFmtId="195" fontId="32" fillId="0" borderId="0" xfId="349" applyNumberFormat="1" applyFont="1" applyFill="1" applyBorder="1" applyAlignment="1" applyProtection="1">
      <alignment vertical="center"/>
    </xf>
    <xf numFmtId="0" fontId="104" fillId="0" borderId="0" xfId="345" applyFont="1" applyFill="1" applyBorder="1" applyAlignment="1" applyProtection="1">
      <alignment vertical="center" shrinkToFit="1"/>
    </xf>
    <xf numFmtId="0" fontId="112" fillId="0" borderId="79" xfId="345" applyFont="1" applyFill="1" applyBorder="1">
      <alignment vertical="center"/>
    </xf>
    <xf numFmtId="195" fontId="102" fillId="0" borderId="83" xfId="349" applyNumberFormat="1" applyFont="1" applyBorder="1" applyAlignment="1" applyProtection="1">
      <alignment vertical="center"/>
    </xf>
    <xf numFmtId="195" fontId="101" fillId="0" borderId="85" xfId="349" applyNumberFormat="1" applyFont="1" applyBorder="1" applyAlignment="1" applyProtection="1">
      <alignment vertical="center"/>
    </xf>
    <xf numFmtId="195" fontId="102" fillId="0" borderId="85" xfId="349" applyNumberFormat="1" applyFont="1" applyBorder="1" applyAlignment="1" applyProtection="1">
      <alignment vertical="center"/>
    </xf>
    <xf numFmtId="195" fontId="101" fillId="0" borderId="85" xfId="349" applyNumberFormat="1" applyFont="1" applyFill="1" applyBorder="1" applyAlignment="1" applyProtection="1">
      <alignment vertical="center"/>
    </xf>
    <xf numFmtId="195" fontId="101" fillId="0" borderId="94" xfId="349" applyNumberFormat="1" applyFont="1" applyFill="1" applyBorder="1" applyAlignment="1" applyProtection="1">
      <alignment vertical="center"/>
    </xf>
    <xf numFmtId="38" fontId="101" fillId="65" borderId="84" xfId="416" applyFont="1" applyFill="1" applyBorder="1" applyAlignment="1" applyProtection="1">
      <alignment vertical="center"/>
    </xf>
    <xf numFmtId="38" fontId="101" fillId="64" borderId="84" xfId="416" applyFont="1" applyFill="1" applyBorder="1" applyAlignment="1" applyProtection="1">
      <alignment vertical="center"/>
    </xf>
    <xf numFmtId="195" fontId="101" fillId="0" borderId="82" xfId="349" applyNumberFormat="1" applyFont="1" applyBorder="1" applyAlignment="1" applyProtection="1">
      <alignment vertical="center"/>
    </xf>
    <xf numFmtId="195" fontId="102" fillId="0" borderId="82" xfId="349" applyNumberFormat="1" applyFont="1" applyBorder="1" applyAlignment="1" applyProtection="1">
      <alignment vertical="center"/>
    </xf>
    <xf numFmtId="195" fontId="101" fillId="0" borderId="82" xfId="349" applyNumberFormat="1" applyFont="1" applyFill="1" applyBorder="1" applyAlignment="1" applyProtection="1">
      <alignment vertical="center"/>
    </xf>
    <xf numFmtId="195" fontId="101" fillId="0" borderId="89" xfId="349" applyNumberFormat="1" applyFont="1" applyFill="1" applyBorder="1" applyAlignment="1" applyProtection="1">
      <alignment vertical="center"/>
    </xf>
    <xf numFmtId="38" fontId="101" fillId="64" borderId="91" xfId="416" applyFont="1" applyFill="1" applyBorder="1" applyAlignment="1" applyProtection="1">
      <alignment vertical="center"/>
    </xf>
    <xf numFmtId="195" fontId="101" fillId="0" borderId="82" xfId="349" applyNumberFormat="1" applyFont="1" applyBorder="1" applyAlignment="1">
      <alignment vertical="center"/>
    </xf>
    <xf numFmtId="195" fontId="102" fillId="0" borderId="82" xfId="349" applyNumberFormat="1" applyFont="1" applyBorder="1" applyAlignment="1">
      <alignment vertical="center"/>
    </xf>
    <xf numFmtId="195" fontId="102" fillId="66" borderId="78" xfId="349" applyNumberFormat="1" applyFont="1" applyFill="1" applyBorder="1" applyAlignment="1" applyProtection="1">
      <alignment vertical="center"/>
    </xf>
    <xf numFmtId="195" fontId="101" fillId="66" borderId="79" xfId="349" applyNumberFormat="1" applyFont="1" applyFill="1" applyBorder="1" applyAlignment="1" applyProtection="1">
      <alignment vertical="center"/>
    </xf>
    <xf numFmtId="195" fontId="102" fillId="66" borderId="79" xfId="349" applyNumberFormat="1" applyFont="1" applyFill="1" applyBorder="1" applyAlignment="1" applyProtection="1">
      <alignment vertical="center"/>
    </xf>
    <xf numFmtId="195" fontId="101" fillId="66" borderId="79" xfId="349" applyNumberFormat="1" applyFont="1" applyFill="1" applyBorder="1" applyAlignment="1">
      <alignment vertical="center"/>
    </xf>
    <xf numFmtId="0" fontId="3" fillId="66" borderId="11" xfId="349" applyFont="1" applyFill="1" applyBorder="1"/>
    <xf numFmtId="195" fontId="102" fillId="0" borderId="83" xfId="349" applyNumberFormat="1" applyFont="1" applyFill="1" applyBorder="1" applyAlignment="1" applyProtection="1">
      <alignment vertical="center"/>
    </xf>
    <xf numFmtId="195" fontId="102" fillId="0" borderId="85" xfId="349" applyNumberFormat="1" applyFont="1" applyFill="1" applyBorder="1" applyAlignment="1" applyProtection="1">
      <alignment vertical="center"/>
    </xf>
    <xf numFmtId="195" fontId="102" fillId="0" borderId="38" xfId="349" applyNumberFormat="1" applyFont="1" applyBorder="1" applyAlignment="1">
      <alignment vertical="center"/>
    </xf>
    <xf numFmtId="0" fontId="3" fillId="66" borderId="24" xfId="349" applyFont="1" applyFill="1" applyBorder="1"/>
    <xf numFmtId="0" fontId="3" fillId="67" borderId="11" xfId="349" applyFont="1" applyFill="1" applyBorder="1"/>
    <xf numFmtId="0" fontId="3" fillId="67" borderId="24" xfId="349" applyFont="1" applyFill="1" applyBorder="1"/>
    <xf numFmtId="38" fontId="102" fillId="71" borderId="95" xfId="416" applyFont="1" applyFill="1" applyBorder="1" applyAlignment="1"/>
    <xf numFmtId="0" fontId="3" fillId="80" borderId="11" xfId="349" applyFont="1" applyFill="1" applyBorder="1"/>
    <xf numFmtId="0" fontId="3" fillId="80" borderId="24" xfId="349" applyFont="1" applyFill="1" applyBorder="1"/>
    <xf numFmtId="0" fontId="3" fillId="70" borderId="11" xfId="349" applyFont="1" applyFill="1" applyBorder="1"/>
    <xf numFmtId="0" fontId="3" fillId="70" borderId="24" xfId="349" applyFont="1" applyFill="1" applyBorder="1"/>
    <xf numFmtId="38" fontId="102" fillId="55" borderId="29" xfId="416" applyFont="1" applyFill="1" applyBorder="1" applyAlignment="1" applyProtection="1">
      <alignment vertical="center"/>
    </xf>
    <xf numFmtId="0" fontId="3" fillId="81" borderId="11" xfId="349" applyFont="1" applyFill="1" applyBorder="1"/>
    <xf numFmtId="0" fontId="3" fillId="81" borderId="24" xfId="349" applyFont="1" applyFill="1" applyBorder="1"/>
    <xf numFmtId="38" fontId="102" fillId="0" borderId="0" xfId="416" applyFont="1" applyFill="1" applyBorder="1" applyAlignment="1" applyProtection="1">
      <alignment vertical="center"/>
    </xf>
    <xf numFmtId="38" fontId="102" fillId="0" borderId="0" xfId="416" applyFont="1" applyFill="1" applyAlignment="1" applyProtection="1">
      <alignment vertical="center"/>
    </xf>
    <xf numFmtId="38" fontId="102" fillId="59" borderId="78" xfId="416" applyFont="1" applyFill="1" applyBorder="1" applyAlignment="1" applyProtection="1">
      <alignment vertical="center"/>
    </xf>
    <xf numFmtId="38" fontId="101" fillId="59" borderId="79" xfId="416" applyFont="1" applyFill="1" applyBorder="1" applyAlignment="1" applyProtection="1">
      <alignment vertical="center"/>
    </xf>
    <xf numFmtId="38" fontId="102" fillId="59" borderId="79" xfId="416" applyFont="1" applyFill="1" applyBorder="1" applyAlignment="1" applyProtection="1">
      <alignment vertical="center"/>
    </xf>
    <xf numFmtId="38" fontId="3" fillId="64" borderId="0" xfId="416" applyFont="1" applyFill="1" applyAlignment="1"/>
    <xf numFmtId="38" fontId="102" fillId="81" borderId="78" xfId="416" applyFont="1" applyFill="1" applyBorder="1" applyAlignment="1" applyProtection="1">
      <alignment vertical="center"/>
    </xf>
    <xf numFmtId="38" fontId="101" fillId="55" borderId="79" xfId="416" applyFont="1" applyFill="1" applyBorder="1" applyAlignment="1" applyProtection="1">
      <alignment vertical="center"/>
    </xf>
    <xf numFmtId="38" fontId="102" fillId="55" borderId="79" xfId="416" applyFont="1" applyFill="1" applyBorder="1" applyAlignment="1" applyProtection="1">
      <alignment vertical="center"/>
    </xf>
    <xf numFmtId="38" fontId="102" fillId="80" borderId="78" xfId="416" applyFont="1" applyFill="1" applyBorder="1" applyAlignment="1" applyProtection="1">
      <alignment vertical="center"/>
    </xf>
    <xf numFmtId="38" fontId="101" fillId="69" borderId="79" xfId="416" applyFont="1" applyFill="1" applyBorder="1" applyAlignment="1" applyProtection="1">
      <alignment vertical="center"/>
    </xf>
    <xf numFmtId="38" fontId="102" fillId="69" borderId="79" xfId="416" applyFont="1" applyFill="1" applyBorder="1" applyAlignment="1" applyProtection="1">
      <alignment vertical="center"/>
    </xf>
    <xf numFmtId="38" fontId="102" fillId="49" borderId="78" xfId="416" applyFont="1" applyFill="1" applyBorder="1" applyAlignment="1" applyProtection="1">
      <alignment vertical="center"/>
    </xf>
    <xf numFmtId="38" fontId="101" fillId="49" borderId="79" xfId="416" applyFont="1" applyFill="1" applyBorder="1" applyAlignment="1" applyProtection="1">
      <alignment vertical="center"/>
    </xf>
    <xf numFmtId="38" fontId="102" fillId="49" borderId="79" xfId="416" applyFont="1" applyFill="1" applyBorder="1" applyAlignment="1" applyProtection="1">
      <alignment vertical="center"/>
    </xf>
    <xf numFmtId="0" fontId="102" fillId="67" borderId="79" xfId="345" applyFont="1" applyFill="1" applyBorder="1">
      <alignment vertical="center"/>
    </xf>
    <xf numFmtId="38" fontId="101" fillId="67" borderId="79" xfId="416" applyFont="1" applyFill="1" applyBorder="1">
      <alignment vertical="center"/>
    </xf>
    <xf numFmtId="38" fontId="101" fillId="67" borderId="95" xfId="416" applyFont="1" applyFill="1" applyBorder="1">
      <alignment vertical="center"/>
    </xf>
    <xf numFmtId="0" fontId="101" fillId="74" borderId="0" xfId="345" applyFont="1" applyFill="1" applyBorder="1">
      <alignment vertical="center"/>
    </xf>
    <xf numFmtId="0" fontId="101" fillId="74" borderId="32" xfId="345" applyFont="1" applyFill="1" applyBorder="1">
      <alignment vertical="center"/>
    </xf>
    <xf numFmtId="38" fontId="101" fillId="74" borderId="0" xfId="416" applyFont="1" applyFill="1" applyBorder="1">
      <alignment vertical="center"/>
    </xf>
    <xf numFmtId="38" fontId="101" fillId="74" borderId="25" xfId="416" applyFont="1" applyFill="1" applyBorder="1">
      <alignment vertical="center"/>
    </xf>
    <xf numFmtId="0" fontId="101" fillId="64" borderId="89" xfId="345" applyFont="1" applyFill="1" applyBorder="1">
      <alignment vertical="center"/>
    </xf>
    <xf numFmtId="38" fontId="101" fillId="64" borderId="82" xfId="416" applyFont="1" applyFill="1" applyBorder="1">
      <alignment vertical="center"/>
    </xf>
    <xf numFmtId="38" fontId="101" fillId="64" borderId="91" xfId="416" applyFont="1" applyFill="1" applyBorder="1">
      <alignment vertical="center"/>
    </xf>
    <xf numFmtId="38" fontId="101" fillId="65" borderId="49" xfId="416" applyFont="1" applyFill="1" applyBorder="1">
      <alignment vertical="center"/>
    </xf>
    <xf numFmtId="0" fontId="101" fillId="64" borderId="82" xfId="345" applyFont="1" applyFill="1" applyBorder="1">
      <alignment vertical="center"/>
    </xf>
    <xf numFmtId="0" fontId="101" fillId="64" borderId="38" xfId="345" applyFont="1" applyFill="1" applyBorder="1">
      <alignment vertical="center"/>
    </xf>
    <xf numFmtId="0" fontId="101" fillId="64" borderId="37" xfId="345" applyFont="1" applyFill="1" applyBorder="1">
      <alignment vertical="center"/>
    </xf>
    <xf numFmtId="38" fontId="101" fillId="65" borderId="38" xfId="416" applyFont="1" applyFill="1" applyBorder="1">
      <alignment vertical="center"/>
    </xf>
    <xf numFmtId="38" fontId="101" fillId="65" borderId="36" xfId="416" applyFont="1" applyFill="1" applyBorder="1">
      <alignment vertical="center"/>
    </xf>
    <xf numFmtId="38" fontId="101" fillId="64" borderId="36" xfId="416" applyFont="1" applyFill="1" applyBorder="1">
      <alignment vertical="center"/>
    </xf>
    <xf numFmtId="0" fontId="101" fillId="64" borderId="41" xfId="345" applyFont="1" applyFill="1" applyBorder="1">
      <alignment vertical="center"/>
    </xf>
    <xf numFmtId="0" fontId="101" fillId="64" borderId="40" xfId="345" applyFont="1" applyFill="1" applyBorder="1">
      <alignment vertical="center"/>
    </xf>
    <xf numFmtId="38" fontId="101" fillId="65" borderId="41" xfId="416" applyFont="1" applyFill="1" applyBorder="1">
      <alignment vertical="center"/>
    </xf>
    <xf numFmtId="38" fontId="101" fillId="65" borderId="92" xfId="416" applyFont="1" applyFill="1" applyBorder="1">
      <alignment vertical="center"/>
    </xf>
    <xf numFmtId="38" fontId="101" fillId="64" borderId="92" xfId="416" applyFont="1" applyFill="1" applyBorder="1">
      <alignment vertical="center"/>
    </xf>
    <xf numFmtId="0" fontId="101" fillId="64" borderId="45" xfId="345" applyFont="1" applyFill="1" applyBorder="1">
      <alignment vertical="center"/>
    </xf>
    <xf numFmtId="38" fontId="101" fillId="64" borderId="46" xfId="416" applyFont="1" applyFill="1" applyBorder="1">
      <alignment vertical="center"/>
    </xf>
    <xf numFmtId="38" fontId="101" fillId="64" borderId="38" xfId="416" applyFont="1" applyFill="1" applyBorder="1">
      <alignment vertical="center"/>
    </xf>
    <xf numFmtId="0" fontId="112" fillId="64" borderId="82" xfId="345" applyFont="1" applyFill="1" applyBorder="1" applyProtection="1">
      <alignment vertical="center"/>
    </xf>
    <xf numFmtId="0" fontId="112" fillId="64" borderId="49" xfId="345" applyFont="1" applyFill="1" applyBorder="1" applyProtection="1">
      <alignment vertical="center"/>
    </xf>
    <xf numFmtId="0" fontId="112" fillId="64" borderId="49" xfId="345" applyFont="1" applyFill="1" applyBorder="1" applyAlignment="1" applyProtection="1">
      <alignment vertical="center" shrinkToFit="1"/>
    </xf>
    <xf numFmtId="38" fontId="101" fillId="65" borderId="47" xfId="416" applyFont="1" applyFill="1" applyBorder="1" applyAlignment="1" applyProtection="1">
      <alignment vertical="center"/>
    </xf>
    <xf numFmtId="38" fontId="101" fillId="0" borderId="47" xfId="416" applyFont="1" applyBorder="1" applyAlignment="1" applyProtection="1">
      <alignment vertical="center"/>
    </xf>
    <xf numFmtId="0" fontId="112" fillId="0" borderId="82" xfId="345" applyFont="1" applyFill="1" applyBorder="1">
      <alignment vertical="center"/>
    </xf>
    <xf numFmtId="195" fontId="101" fillId="0" borderId="49" xfId="349" applyNumberFormat="1" applyFont="1" applyBorder="1" applyAlignment="1" applyProtection="1">
      <alignment vertical="center"/>
    </xf>
    <xf numFmtId="38" fontId="101" fillId="64" borderId="88" xfId="416" applyFont="1" applyFill="1" applyBorder="1">
      <alignment vertical="center"/>
    </xf>
    <xf numFmtId="38" fontId="101" fillId="64" borderId="89" xfId="416" applyFont="1" applyFill="1" applyBorder="1">
      <alignment vertical="center"/>
    </xf>
    <xf numFmtId="38" fontId="101" fillId="65" borderId="61" xfId="416" applyFont="1" applyFill="1" applyBorder="1">
      <alignment vertical="center"/>
    </xf>
    <xf numFmtId="38" fontId="101" fillId="64" borderId="48" xfId="416" applyFont="1" applyFill="1" applyBorder="1">
      <alignment vertical="center"/>
    </xf>
    <xf numFmtId="0" fontId="101" fillId="0" borderId="82" xfId="345" applyFont="1" applyFill="1" applyBorder="1">
      <alignment vertical="center"/>
    </xf>
    <xf numFmtId="0" fontId="101" fillId="0" borderId="49" xfId="345" applyFont="1" applyFill="1" applyBorder="1">
      <alignment vertical="center"/>
    </xf>
    <xf numFmtId="38" fontId="101" fillId="0" borderId="36" xfId="416" applyFont="1" applyFill="1" applyBorder="1">
      <alignment vertical="center"/>
    </xf>
    <xf numFmtId="38" fontId="101" fillId="0" borderId="92" xfId="416" applyFont="1" applyFill="1" applyBorder="1">
      <alignment vertical="center"/>
    </xf>
    <xf numFmtId="0" fontId="112" fillId="64" borderId="82" xfId="345" applyFont="1" applyFill="1" applyBorder="1">
      <alignment vertical="center"/>
    </xf>
    <xf numFmtId="0" fontId="112" fillId="64" borderId="89" xfId="345" applyFont="1" applyFill="1" applyBorder="1">
      <alignment vertical="center"/>
    </xf>
    <xf numFmtId="38" fontId="101" fillId="0" borderId="91" xfId="416" applyFont="1" applyFill="1" applyBorder="1">
      <alignment vertical="center"/>
    </xf>
    <xf numFmtId="0" fontId="112" fillId="64" borderId="49" xfId="345" applyFont="1" applyFill="1" applyBorder="1">
      <alignment vertical="center"/>
    </xf>
    <xf numFmtId="0" fontId="112" fillId="64" borderId="48" xfId="345" applyFont="1" applyFill="1" applyBorder="1">
      <alignment vertical="center"/>
    </xf>
    <xf numFmtId="0" fontId="112" fillId="64" borderId="38" xfId="345" applyFont="1" applyFill="1" applyBorder="1">
      <alignment vertical="center"/>
    </xf>
    <xf numFmtId="0" fontId="112" fillId="64" borderId="37" xfId="345" applyFont="1" applyFill="1" applyBorder="1">
      <alignment vertical="center"/>
    </xf>
    <xf numFmtId="38" fontId="101" fillId="0" borderId="43" xfId="416" applyFont="1" applyFill="1" applyBorder="1">
      <alignment vertical="center"/>
    </xf>
    <xf numFmtId="0" fontId="102" fillId="73" borderId="79" xfId="345" applyFont="1" applyFill="1" applyBorder="1">
      <alignment vertical="center"/>
    </xf>
    <xf numFmtId="195" fontId="101" fillId="66" borderId="29" xfId="349" applyNumberFormat="1" applyFont="1" applyFill="1" applyBorder="1" applyAlignment="1" applyProtection="1">
      <alignment vertical="center"/>
    </xf>
    <xf numFmtId="195" fontId="101" fillId="73" borderId="49" xfId="349" applyNumberFormat="1" applyFont="1" applyFill="1" applyBorder="1" applyAlignment="1" applyProtection="1">
      <alignment vertical="center"/>
    </xf>
    <xf numFmtId="195" fontId="101" fillId="73" borderId="48" xfId="349" applyNumberFormat="1" applyFont="1" applyFill="1" applyBorder="1" applyAlignment="1" applyProtection="1">
      <alignment vertical="center"/>
    </xf>
    <xf numFmtId="38" fontId="101" fillId="73" borderId="48" xfId="416" applyFont="1" applyFill="1" applyBorder="1" applyAlignment="1" applyProtection="1">
      <alignment vertical="center"/>
    </xf>
    <xf numFmtId="195" fontId="101" fillId="73" borderId="0" xfId="349" applyNumberFormat="1" applyFont="1" applyFill="1" applyBorder="1" applyAlignment="1" applyProtection="1">
      <alignment vertical="center"/>
    </xf>
    <xf numFmtId="195" fontId="101" fillId="73" borderId="32" xfId="349" applyNumberFormat="1" applyFont="1" applyFill="1" applyBorder="1" applyAlignment="1" applyProtection="1">
      <alignment vertical="center"/>
    </xf>
    <xf numFmtId="38" fontId="101" fillId="73" borderId="32" xfId="416" applyFont="1" applyFill="1" applyBorder="1" applyAlignment="1" applyProtection="1">
      <alignment vertical="center"/>
    </xf>
    <xf numFmtId="0" fontId="101" fillId="0" borderId="38" xfId="345" applyFont="1" applyFill="1" applyBorder="1">
      <alignment vertical="center"/>
    </xf>
    <xf numFmtId="0" fontId="101" fillId="0" borderId="49" xfId="345" applyFont="1" applyFill="1" applyBorder="1" applyProtection="1">
      <alignment vertical="center"/>
    </xf>
    <xf numFmtId="0" fontId="101" fillId="73" borderId="79" xfId="345" applyFont="1" applyFill="1" applyBorder="1">
      <alignment vertical="center"/>
    </xf>
    <xf numFmtId="38" fontId="101" fillId="73" borderId="95" xfId="416" applyFont="1" applyFill="1" applyBorder="1">
      <alignment vertical="center"/>
    </xf>
    <xf numFmtId="0" fontId="101" fillId="0" borderId="46" xfId="345" applyFont="1" applyFill="1" applyBorder="1">
      <alignment vertical="center"/>
    </xf>
    <xf numFmtId="38" fontId="101" fillId="65" borderId="43" xfId="416" applyFont="1" applyFill="1" applyBorder="1">
      <alignment vertical="center"/>
    </xf>
    <xf numFmtId="0" fontId="112" fillId="0" borderId="46" xfId="345" applyFont="1" applyFill="1" applyBorder="1">
      <alignment vertical="center"/>
    </xf>
    <xf numFmtId="0" fontId="112" fillId="0" borderId="49" xfId="345" applyFont="1" applyFill="1" applyBorder="1">
      <alignment vertical="center"/>
    </xf>
    <xf numFmtId="38" fontId="101" fillId="64" borderId="84" xfId="416" applyFont="1" applyFill="1" applyBorder="1">
      <alignment vertical="center"/>
    </xf>
    <xf numFmtId="195" fontId="101" fillId="0" borderId="23" xfId="311" applyNumberFormat="1" applyFont="1" applyFill="1" applyBorder="1" applyAlignment="1"/>
    <xf numFmtId="195" fontId="101" fillId="0" borderId="31" xfId="311" applyNumberFormat="1" applyFont="1" applyFill="1" applyBorder="1" applyAlignment="1"/>
    <xf numFmtId="38" fontId="101" fillId="0" borderId="36" xfId="416" applyFont="1" applyFill="1" applyBorder="1" applyAlignment="1" applyProtection="1">
      <alignment vertical="center"/>
    </xf>
    <xf numFmtId="38" fontId="101" fillId="0" borderId="33" xfId="416" applyFont="1" applyFill="1" applyBorder="1" applyAlignment="1" applyProtection="1">
      <alignment vertical="center"/>
    </xf>
    <xf numFmtId="38" fontId="101" fillId="0" borderId="84" xfId="416" applyFont="1" applyFill="1" applyBorder="1" applyAlignment="1" applyProtection="1">
      <alignment vertical="center"/>
    </xf>
    <xf numFmtId="0" fontId="138" fillId="0" borderId="0" xfId="0" applyFont="1">
      <alignment vertical="center"/>
    </xf>
    <xf numFmtId="0" fontId="112" fillId="64" borderId="0" xfId="345" applyFont="1" applyFill="1" applyBorder="1">
      <alignment vertical="center"/>
    </xf>
    <xf numFmtId="0" fontId="112" fillId="64" borderId="32" xfId="345" applyFont="1" applyFill="1" applyBorder="1">
      <alignment vertical="center"/>
    </xf>
    <xf numFmtId="195" fontId="102" fillId="59" borderId="79" xfId="0" applyNumberFormat="1" applyFont="1" applyFill="1" applyBorder="1" applyAlignment="1" applyProtection="1">
      <alignment vertical="center"/>
    </xf>
    <xf numFmtId="195" fontId="102" fillId="59" borderId="29" xfId="0" applyNumberFormat="1" applyFont="1" applyFill="1" applyBorder="1" applyAlignment="1" applyProtection="1">
      <alignment vertical="center"/>
    </xf>
    <xf numFmtId="38" fontId="101" fillId="0" borderId="36" xfId="416" applyFont="1" applyBorder="1" applyAlignment="1" applyProtection="1">
      <alignment vertical="center"/>
    </xf>
    <xf numFmtId="38" fontId="102" fillId="59" borderId="95" xfId="416" applyFont="1" applyFill="1" applyBorder="1" applyAlignment="1" applyProtection="1">
      <alignment vertical="center"/>
    </xf>
    <xf numFmtId="38" fontId="102" fillId="70" borderId="95" xfId="416" applyFont="1" applyFill="1" applyBorder="1" applyAlignment="1" applyProtection="1">
      <alignment vertical="center"/>
    </xf>
    <xf numFmtId="38" fontId="56" fillId="0" borderId="25" xfId="416" applyFont="1" applyFill="1" applyBorder="1">
      <alignment vertical="center"/>
    </xf>
    <xf numFmtId="38" fontId="56" fillId="0" borderId="22" xfId="416" applyFont="1" applyFill="1" applyBorder="1">
      <alignment vertical="center"/>
    </xf>
    <xf numFmtId="0" fontId="102" fillId="70" borderId="79" xfId="345" applyFont="1" applyFill="1" applyBorder="1">
      <alignment vertical="center"/>
    </xf>
    <xf numFmtId="0" fontId="101" fillId="70" borderId="79" xfId="345" applyFont="1" applyFill="1" applyBorder="1">
      <alignment vertical="center"/>
    </xf>
    <xf numFmtId="38" fontId="102" fillId="74" borderId="32" xfId="345" applyNumberFormat="1" applyFont="1" applyFill="1" applyBorder="1">
      <alignment vertical="center"/>
    </xf>
    <xf numFmtId="38" fontId="102" fillId="70" borderId="29" xfId="416" applyFont="1" applyFill="1" applyBorder="1">
      <alignment vertical="center"/>
    </xf>
    <xf numFmtId="0" fontId="102" fillId="69" borderId="79" xfId="349" applyFont="1" applyFill="1" applyBorder="1"/>
    <xf numFmtId="38" fontId="102" fillId="69" borderId="95" xfId="416" applyFont="1" applyFill="1" applyBorder="1" applyAlignment="1"/>
    <xf numFmtId="38" fontId="102" fillId="69" borderId="78" xfId="416" applyFont="1" applyFill="1" applyBorder="1" applyAlignment="1"/>
    <xf numFmtId="38" fontId="101" fillId="74" borderId="11" xfId="416" applyFont="1" applyFill="1" applyBorder="1">
      <alignment vertical="center"/>
    </xf>
    <xf numFmtId="38" fontId="101" fillId="74" borderId="32" xfId="416" applyFont="1" applyFill="1" applyBorder="1">
      <alignment vertical="center"/>
    </xf>
    <xf numFmtId="38" fontId="101" fillId="64" borderId="39" xfId="416" applyFont="1" applyFill="1" applyBorder="1">
      <alignment vertical="center"/>
    </xf>
    <xf numFmtId="38" fontId="101" fillId="64" borderId="37" xfId="416" applyFont="1" applyFill="1" applyBorder="1">
      <alignment vertical="center"/>
    </xf>
    <xf numFmtId="0" fontId="102" fillId="69" borderId="78" xfId="349" applyFont="1" applyFill="1" applyBorder="1"/>
    <xf numFmtId="38" fontId="101" fillId="66" borderId="95" xfId="416" applyFont="1" applyFill="1" applyBorder="1" applyAlignment="1" applyProtection="1">
      <alignment vertical="center"/>
    </xf>
    <xf numFmtId="195" fontId="102" fillId="67" borderId="79" xfId="349" applyNumberFormat="1" applyFont="1" applyFill="1" applyBorder="1" applyAlignment="1" applyProtection="1">
      <alignment vertical="center"/>
    </xf>
    <xf numFmtId="195" fontId="101" fillId="67" borderId="79" xfId="349" applyNumberFormat="1" applyFont="1" applyFill="1" applyBorder="1" applyAlignment="1" applyProtection="1">
      <alignment vertical="center"/>
    </xf>
    <xf numFmtId="195" fontId="101" fillId="67" borderId="29" xfId="349" applyNumberFormat="1" applyFont="1" applyFill="1" applyBorder="1" applyAlignment="1" applyProtection="1">
      <alignment vertical="center"/>
    </xf>
    <xf numFmtId="38" fontId="101" fillId="67" borderId="95" xfId="416" applyFont="1" applyFill="1" applyBorder="1" applyAlignment="1" applyProtection="1">
      <alignment vertical="center"/>
    </xf>
    <xf numFmtId="195" fontId="102" fillId="70" borderId="79" xfId="349" applyNumberFormat="1" applyFont="1" applyFill="1" applyBorder="1" applyAlignment="1" applyProtection="1">
      <alignment vertical="center"/>
    </xf>
    <xf numFmtId="195" fontId="101" fillId="70" borderId="79" xfId="349" applyNumberFormat="1" applyFont="1" applyFill="1" applyBorder="1" applyAlignment="1" applyProtection="1">
      <alignment vertical="center"/>
    </xf>
    <xf numFmtId="195" fontId="101" fillId="70" borderId="29" xfId="349" applyNumberFormat="1" applyFont="1" applyFill="1" applyBorder="1" applyAlignment="1" applyProtection="1">
      <alignment vertical="center"/>
    </xf>
    <xf numFmtId="38" fontId="101" fillId="70" borderId="95" xfId="416" applyFont="1" applyFill="1" applyBorder="1" applyAlignment="1" applyProtection="1">
      <alignment vertical="center"/>
    </xf>
    <xf numFmtId="0" fontId="101" fillId="69" borderId="79" xfId="349" applyFont="1" applyFill="1" applyBorder="1"/>
    <xf numFmtId="195" fontId="101" fillId="64" borderId="79" xfId="349" applyNumberFormat="1" applyFont="1" applyFill="1" applyBorder="1" applyAlignment="1" applyProtection="1">
      <alignment vertical="center"/>
    </xf>
    <xf numFmtId="195" fontId="102" fillId="64" borderId="79" xfId="349" applyNumberFormat="1" applyFont="1" applyFill="1" applyBorder="1" applyAlignment="1" applyProtection="1">
      <alignment vertical="center"/>
    </xf>
    <xf numFmtId="195" fontId="102" fillId="69" borderId="78" xfId="349" applyNumberFormat="1" applyFont="1" applyFill="1" applyBorder="1" applyAlignment="1" applyProtection="1">
      <alignment vertical="center"/>
    </xf>
    <xf numFmtId="195" fontId="101" fillId="69" borderId="79" xfId="349" applyNumberFormat="1" applyFont="1" applyFill="1" applyBorder="1" applyAlignment="1" applyProtection="1">
      <alignment vertical="center"/>
    </xf>
    <xf numFmtId="195" fontId="102" fillId="69" borderId="79" xfId="349" applyNumberFormat="1" applyFont="1" applyFill="1" applyBorder="1" applyAlignment="1" applyProtection="1">
      <alignment vertical="center"/>
    </xf>
    <xf numFmtId="49" fontId="137" fillId="64" borderId="0" xfId="345" applyNumberFormat="1" applyFont="1" applyFill="1" applyBorder="1">
      <alignment vertical="center"/>
    </xf>
    <xf numFmtId="0" fontId="137" fillId="64" borderId="0" xfId="345" applyFont="1" applyFill="1" applyBorder="1">
      <alignment vertical="center"/>
    </xf>
    <xf numFmtId="0" fontId="102" fillId="80" borderId="26" xfId="349" applyFont="1" applyFill="1" applyBorder="1"/>
    <xf numFmtId="0" fontId="101" fillId="80" borderId="30" xfId="349" applyFont="1" applyFill="1" applyBorder="1"/>
    <xf numFmtId="0" fontId="102" fillId="80" borderId="79" xfId="349" applyFont="1" applyFill="1" applyBorder="1"/>
    <xf numFmtId="38" fontId="102" fillId="80" borderId="95" xfId="416" applyFont="1" applyFill="1" applyBorder="1" applyAlignment="1"/>
    <xf numFmtId="0" fontId="102" fillId="70" borderId="26" xfId="349" applyFont="1" applyFill="1" applyBorder="1"/>
    <xf numFmtId="0" fontId="101" fillId="70" borderId="30" xfId="349" applyFont="1" applyFill="1" applyBorder="1"/>
    <xf numFmtId="0" fontId="102" fillId="70" borderId="79" xfId="349" applyFont="1" applyFill="1" applyBorder="1"/>
    <xf numFmtId="0" fontId="102" fillId="66" borderId="26" xfId="349" applyFont="1" applyFill="1" applyBorder="1"/>
    <xf numFmtId="0" fontId="101" fillId="66" borderId="30" xfId="349" applyFont="1" applyFill="1" applyBorder="1"/>
    <xf numFmtId="0" fontId="102" fillId="66" borderId="79" xfId="349" applyFont="1" applyFill="1" applyBorder="1"/>
    <xf numFmtId="0" fontId="102" fillId="67" borderId="26" xfId="349" applyFont="1" applyFill="1" applyBorder="1"/>
    <xf numFmtId="0" fontId="101" fillId="67" borderId="30" xfId="349" applyFont="1" applyFill="1" applyBorder="1"/>
    <xf numFmtId="0" fontId="102" fillId="67" borderId="79" xfId="349" applyFont="1" applyFill="1" applyBorder="1"/>
    <xf numFmtId="38" fontId="102" fillId="70" borderId="95" xfId="416" applyFont="1" applyFill="1" applyBorder="1" applyAlignment="1"/>
    <xf numFmtId="38" fontId="102" fillId="67" borderId="95" xfId="416" applyFont="1" applyFill="1" applyBorder="1" applyAlignment="1"/>
    <xf numFmtId="38" fontId="102" fillId="66" borderId="95" xfId="416" applyFont="1" applyFill="1" applyBorder="1" applyAlignment="1"/>
    <xf numFmtId="38" fontId="56" fillId="65" borderId="25" xfId="416" applyFont="1" applyFill="1" applyBorder="1">
      <alignment vertical="center"/>
    </xf>
    <xf numFmtId="38" fontId="56" fillId="65" borderId="22" xfId="416" applyFont="1" applyFill="1" applyBorder="1">
      <alignment vertical="center"/>
    </xf>
    <xf numFmtId="0" fontId="102" fillId="0" borderId="83" xfId="349" applyFont="1" applyFill="1" applyBorder="1"/>
    <xf numFmtId="0" fontId="101" fillId="0" borderId="85" xfId="349" applyFont="1" applyFill="1" applyBorder="1"/>
    <xf numFmtId="0" fontId="102" fillId="0" borderId="85" xfId="349" applyFont="1" applyFill="1" applyBorder="1"/>
    <xf numFmtId="38" fontId="102" fillId="0" borderId="84" xfId="416" applyFont="1" applyFill="1" applyBorder="1" applyAlignment="1"/>
    <xf numFmtId="0" fontId="102" fillId="82" borderId="26" xfId="349" applyFont="1" applyFill="1" applyBorder="1"/>
    <xf numFmtId="0" fontId="101" fillId="82" borderId="30" xfId="349" applyFont="1" applyFill="1" applyBorder="1"/>
    <xf numFmtId="0" fontId="102" fillId="82" borderId="79" xfId="349" applyFont="1" applyFill="1" applyBorder="1"/>
    <xf numFmtId="38" fontId="102" fillId="82" borderId="95" xfId="416" applyFont="1" applyFill="1" applyBorder="1" applyAlignment="1"/>
    <xf numFmtId="195" fontId="102" fillId="82" borderId="26" xfId="349" applyNumberFormat="1" applyFont="1" applyFill="1" applyBorder="1" applyAlignment="1" applyProtection="1">
      <alignment vertical="center"/>
    </xf>
    <xf numFmtId="195" fontId="101" fillId="82" borderId="30" xfId="349" applyNumberFormat="1" applyFont="1" applyFill="1" applyBorder="1" applyAlignment="1" applyProtection="1">
      <alignment vertical="center"/>
    </xf>
    <xf numFmtId="195" fontId="102" fillId="82" borderId="11" xfId="349" applyNumberFormat="1" applyFont="1" applyFill="1" applyBorder="1" applyAlignment="1" applyProtection="1">
      <alignment vertical="center"/>
    </xf>
    <xf numFmtId="195" fontId="101" fillId="82" borderId="0" xfId="349" applyNumberFormat="1" applyFont="1" applyFill="1" applyBorder="1" applyAlignment="1" applyProtection="1">
      <alignment vertical="center"/>
    </xf>
    <xf numFmtId="195" fontId="102" fillId="82" borderId="24" xfId="349" applyNumberFormat="1" applyFont="1" applyFill="1" applyBorder="1" applyAlignment="1" applyProtection="1">
      <alignment vertical="center"/>
    </xf>
    <xf numFmtId="195" fontId="101" fillId="82" borderId="23" xfId="349" applyNumberFormat="1" applyFont="1" applyFill="1" applyBorder="1" applyAlignment="1" applyProtection="1">
      <alignment vertical="center"/>
    </xf>
    <xf numFmtId="195" fontId="102" fillId="82" borderId="79" xfId="349" applyNumberFormat="1" applyFont="1" applyFill="1" applyBorder="1" applyAlignment="1" applyProtection="1">
      <alignment vertical="center"/>
    </xf>
    <xf numFmtId="195" fontId="101" fillId="82" borderId="79" xfId="349" applyNumberFormat="1" applyFont="1" applyFill="1" applyBorder="1" applyAlignment="1" applyProtection="1">
      <alignment vertical="center"/>
    </xf>
    <xf numFmtId="38" fontId="101" fillId="82" borderId="95" xfId="416" applyFont="1" applyFill="1" applyBorder="1" applyAlignment="1" applyProtection="1">
      <alignment vertical="center"/>
    </xf>
    <xf numFmtId="38" fontId="102" fillId="82" borderId="78" xfId="416" applyFont="1" applyFill="1" applyBorder="1" applyAlignment="1" applyProtection="1">
      <alignment vertical="center"/>
    </xf>
    <xf numFmtId="38" fontId="101" fillId="82" borderId="79" xfId="416" applyFont="1" applyFill="1" applyBorder="1" applyAlignment="1" applyProtection="1">
      <alignment vertical="center"/>
    </xf>
    <xf numFmtId="38" fontId="102" fillId="82" borderId="79" xfId="416" applyFont="1" applyFill="1" applyBorder="1" applyAlignment="1" applyProtection="1">
      <alignment vertical="center"/>
    </xf>
    <xf numFmtId="38" fontId="102" fillId="82" borderId="29" xfId="416" applyFont="1" applyFill="1" applyBorder="1" applyAlignment="1" applyProtection="1">
      <alignment vertical="center"/>
    </xf>
    <xf numFmtId="0" fontId="3" fillId="82" borderId="11" xfId="349" applyFont="1" applyFill="1" applyBorder="1"/>
    <xf numFmtId="0" fontId="3" fillId="82" borderId="24" xfId="349" applyFont="1" applyFill="1" applyBorder="1"/>
    <xf numFmtId="195" fontId="102" fillId="82" borderId="78" xfId="349" applyNumberFormat="1" applyFont="1" applyFill="1" applyBorder="1" applyAlignment="1" applyProtection="1">
      <alignment vertical="center"/>
    </xf>
    <xf numFmtId="195" fontId="101" fillId="82" borderId="29" xfId="349" applyNumberFormat="1" applyFont="1" applyFill="1" applyBorder="1" applyAlignment="1" applyProtection="1">
      <alignment vertical="center"/>
    </xf>
    <xf numFmtId="0" fontId="102" fillId="0" borderId="24" xfId="349" applyFont="1" applyFill="1" applyBorder="1"/>
    <xf numFmtId="0" fontId="32" fillId="64" borderId="0" xfId="349" applyFont="1" applyFill="1" applyBorder="1"/>
    <xf numFmtId="195" fontId="32" fillId="0" borderId="0" xfId="349" applyNumberFormat="1" applyFont="1" applyFill="1" applyBorder="1" applyAlignment="1">
      <alignment vertical="center"/>
    </xf>
    <xf numFmtId="0" fontId="32" fillId="64" borderId="0" xfId="345" applyFont="1" applyFill="1" applyBorder="1">
      <alignment vertical="center"/>
    </xf>
    <xf numFmtId="195" fontId="32" fillId="64" borderId="0" xfId="418" applyNumberFormat="1" applyFont="1" applyFill="1" applyBorder="1" applyAlignment="1" applyProtection="1">
      <alignment vertical="center"/>
    </xf>
    <xf numFmtId="195" fontId="101" fillId="82" borderId="32" xfId="349" applyNumberFormat="1" applyFont="1" applyFill="1" applyBorder="1" applyAlignment="1" applyProtection="1">
      <alignment vertical="center" wrapText="1"/>
    </xf>
    <xf numFmtId="195" fontId="101" fillId="82" borderId="11" xfId="349" applyNumberFormat="1" applyFont="1" applyFill="1" applyBorder="1" applyAlignment="1" applyProtection="1">
      <alignment vertical="center"/>
    </xf>
    <xf numFmtId="195" fontId="101" fillId="82" borderId="24" xfId="349" applyNumberFormat="1" applyFont="1" applyFill="1" applyBorder="1" applyAlignment="1" applyProtection="1">
      <alignment vertical="center"/>
    </xf>
    <xf numFmtId="0" fontId="102" fillId="71" borderId="0" xfId="349" applyFont="1" applyFill="1" applyBorder="1"/>
    <xf numFmtId="0" fontId="102" fillId="71" borderId="78" xfId="349" applyFont="1" applyFill="1" applyBorder="1"/>
    <xf numFmtId="0" fontId="101" fillId="71" borderId="79" xfId="349" applyFont="1" applyFill="1" applyBorder="1"/>
    <xf numFmtId="38" fontId="102" fillId="71" borderId="29" xfId="416" applyFont="1" applyFill="1" applyBorder="1" applyAlignment="1"/>
    <xf numFmtId="0" fontId="108" fillId="0" borderId="0" xfId="0" applyFont="1" applyAlignment="1">
      <alignment vertical="center"/>
    </xf>
    <xf numFmtId="38" fontId="101" fillId="0" borderId="32" xfId="416" applyFont="1" applyFill="1" applyBorder="1" applyAlignment="1"/>
    <xf numFmtId="0" fontId="102" fillId="71" borderId="32" xfId="349" applyFont="1" applyFill="1" applyBorder="1"/>
    <xf numFmtId="38" fontId="102" fillId="71" borderId="32" xfId="416" applyFont="1" applyFill="1" applyBorder="1" applyAlignment="1"/>
    <xf numFmtId="195" fontId="102" fillId="71" borderId="78" xfId="349" applyNumberFormat="1" applyFont="1" applyFill="1" applyBorder="1" applyAlignment="1" applyProtection="1">
      <alignment vertical="center"/>
    </xf>
    <xf numFmtId="195" fontId="101" fillId="71" borderId="79" xfId="349" applyNumberFormat="1" applyFont="1" applyFill="1" applyBorder="1" applyAlignment="1" applyProtection="1">
      <alignment vertical="center"/>
    </xf>
    <xf numFmtId="195" fontId="102" fillId="71" borderId="79" xfId="349" applyNumberFormat="1" applyFont="1" applyFill="1" applyBorder="1" applyAlignment="1" applyProtection="1">
      <alignment vertical="center"/>
    </xf>
    <xf numFmtId="195" fontId="102" fillId="71" borderId="29" xfId="349" applyNumberFormat="1" applyFont="1" applyFill="1" applyBorder="1" applyAlignment="1" applyProtection="1">
      <alignment vertical="center"/>
    </xf>
    <xf numFmtId="38" fontId="102" fillId="71" borderId="29" xfId="416" applyFont="1" applyFill="1" applyBorder="1" applyAlignment="1" applyProtection="1">
      <alignment vertical="center"/>
    </xf>
    <xf numFmtId="195" fontId="102" fillId="82" borderId="29" xfId="349" applyNumberFormat="1" applyFont="1" applyFill="1" applyBorder="1" applyAlignment="1" applyProtection="1">
      <alignment vertical="center"/>
    </xf>
    <xf numFmtId="0" fontId="101" fillId="0" borderId="32" xfId="349" applyFont="1" applyFill="1" applyBorder="1"/>
    <xf numFmtId="38" fontId="102" fillId="71" borderId="78" xfId="416" applyFont="1" applyFill="1" applyBorder="1" applyAlignment="1" applyProtection="1">
      <alignment vertical="center"/>
    </xf>
    <xf numFmtId="38" fontId="101" fillId="71" borderId="79" xfId="416" applyFont="1" applyFill="1" applyBorder="1" applyAlignment="1" applyProtection="1">
      <alignment vertical="center"/>
    </xf>
    <xf numFmtId="38" fontId="102" fillId="71" borderId="79" xfId="416" applyFont="1" applyFill="1" applyBorder="1" applyAlignment="1" applyProtection="1">
      <alignment vertical="center"/>
    </xf>
    <xf numFmtId="0" fontId="3" fillId="71" borderId="11" xfId="349" applyFont="1" applyFill="1" applyBorder="1"/>
    <xf numFmtId="0" fontId="3" fillId="71" borderId="24" xfId="349" applyFont="1" applyFill="1" applyBorder="1"/>
    <xf numFmtId="0" fontId="101" fillId="68" borderId="84" xfId="0" applyFont="1" applyFill="1" applyBorder="1" applyAlignment="1">
      <alignment vertical="center" wrapText="1"/>
    </xf>
    <xf numFmtId="0" fontId="108" fillId="0" borderId="22" xfId="0" applyFont="1" applyBorder="1" applyAlignment="1">
      <alignment vertical="center" wrapText="1"/>
    </xf>
    <xf numFmtId="38" fontId="101" fillId="64" borderId="85" xfId="311" applyFont="1" applyFill="1" applyBorder="1" applyAlignment="1" applyProtection="1">
      <protection locked="0"/>
    </xf>
    <xf numFmtId="38" fontId="101" fillId="0" borderId="85" xfId="311" applyFont="1" applyFill="1" applyBorder="1" applyAlignment="1"/>
    <xf numFmtId="38" fontId="101" fillId="0" borderId="85" xfId="311" applyFont="1" applyFill="1" applyBorder="1" applyAlignment="1" applyProtection="1">
      <protection locked="0"/>
    </xf>
    <xf numFmtId="38" fontId="101" fillId="64" borderId="85" xfId="311" applyFont="1" applyFill="1" applyBorder="1" applyAlignment="1"/>
    <xf numFmtId="38" fontId="101" fillId="59" borderId="97" xfId="345" applyNumberFormat="1" applyFont="1" applyFill="1" applyBorder="1">
      <alignment vertical="center"/>
    </xf>
    <xf numFmtId="38" fontId="101" fillId="59" borderId="86" xfId="345" applyNumberFormat="1" applyFont="1" applyFill="1" applyBorder="1">
      <alignment vertical="center"/>
    </xf>
    <xf numFmtId="38" fontId="101" fillId="59" borderId="98" xfId="345" applyNumberFormat="1" applyFont="1" applyFill="1" applyBorder="1">
      <alignment vertical="center"/>
    </xf>
    <xf numFmtId="38" fontId="101" fillId="65" borderId="97" xfId="345" applyNumberFormat="1" applyFont="1" applyFill="1" applyBorder="1">
      <alignment vertical="center"/>
    </xf>
    <xf numFmtId="38" fontId="101" fillId="65" borderId="86" xfId="345" applyNumberFormat="1" applyFont="1" applyFill="1" applyBorder="1">
      <alignment vertical="center"/>
    </xf>
    <xf numFmtId="38" fontId="101" fillId="65" borderId="98" xfId="345" applyNumberFormat="1" applyFont="1" applyFill="1" applyBorder="1">
      <alignment vertical="center"/>
    </xf>
    <xf numFmtId="49" fontId="130" fillId="61" borderId="21" xfId="0" applyNumberFormat="1" applyFont="1" applyFill="1" applyBorder="1" applyAlignment="1" applyProtection="1">
      <alignment horizontal="left" vertical="center"/>
      <protection locked="0"/>
    </xf>
    <xf numFmtId="49" fontId="126" fillId="0" borderId="76" xfId="0" applyNumberFormat="1" applyFont="1" applyFill="1" applyBorder="1" applyAlignment="1" applyProtection="1">
      <alignment vertical="center"/>
      <protection locked="0"/>
    </xf>
    <xf numFmtId="49" fontId="130" fillId="0" borderId="76" xfId="0" applyNumberFormat="1" applyFont="1" applyFill="1" applyBorder="1" applyAlignment="1" applyProtection="1">
      <alignment horizontal="left" vertical="center" indent="3"/>
      <protection locked="0"/>
    </xf>
    <xf numFmtId="49" fontId="130" fillId="0" borderId="76" xfId="0" applyNumberFormat="1" applyFont="1" applyFill="1" applyBorder="1" applyAlignment="1" applyProtection="1">
      <alignment vertical="center"/>
      <protection locked="0"/>
    </xf>
    <xf numFmtId="49" fontId="132" fillId="61" borderId="21" xfId="0" applyNumberFormat="1" applyFont="1" applyFill="1" applyBorder="1" applyAlignment="1" applyProtection="1">
      <alignment horizontal="left" vertical="center"/>
      <protection locked="0"/>
    </xf>
    <xf numFmtId="49" fontId="130" fillId="0" borderId="76" xfId="0" applyNumberFormat="1" applyFont="1" applyFill="1" applyBorder="1" applyAlignment="1" applyProtection="1">
      <alignment horizontal="left" vertical="center" indent="2"/>
      <protection locked="0"/>
    </xf>
    <xf numFmtId="49" fontId="139" fillId="61" borderId="21" xfId="0" applyNumberFormat="1" applyFont="1" applyFill="1" applyBorder="1" applyAlignment="1" applyProtection="1">
      <alignment horizontal="left" vertical="center" indent="1"/>
      <protection locked="0"/>
    </xf>
    <xf numFmtId="0" fontId="139" fillId="0" borderId="0" xfId="0" applyFont="1">
      <alignment vertical="center"/>
    </xf>
    <xf numFmtId="0" fontId="139" fillId="0" borderId="0" xfId="0" applyNumberFormat="1" applyFont="1" applyFill="1" applyBorder="1" applyProtection="1">
      <alignment vertical="center"/>
      <protection locked="0"/>
    </xf>
    <xf numFmtId="0" fontId="139" fillId="0" borderId="75" xfId="0" applyNumberFormat="1" applyFont="1" applyFill="1" applyBorder="1" applyProtection="1">
      <alignment vertical="center"/>
      <protection locked="0"/>
    </xf>
    <xf numFmtId="49" fontId="140" fillId="61" borderId="21" xfId="0" applyNumberFormat="1" applyFont="1" applyFill="1" applyBorder="1" applyAlignment="1" applyProtection="1">
      <alignment horizontal="left" vertical="center" indent="3"/>
      <protection locked="0"/>
    </xf>
    <xf numFmtId="49" fontId="140" fillId="61" borderId="21" xfId="0" applyNumberFormat="1" applyFont="1" applyFill="1" applyBorder="1" applyAlignment="1" applyProtection="1">
      <alignment horizontal="left" vertical="center" indent="1"/>
      <protection locked="0"/>
    </xf>
    <xf numFmtId="49" fontId="140" fillId="61" borderId="21" xfId="0" applyNumberFormat="1" applyFont="1" applyFill="1" applyBorder="1" applyAlignment="1" applyProtection="1">
      <alignment horizontal="left" vertical="center"/>
      <protection locked="0"/>
    </xf>
    <xf numFmtId="49" fontId="140" fillId="61" borderId="21" xfId="0" applyNumberFormat="1" applyFont="1" applyFill="1" applyBorder="1" applyAlignment="1" applyProtection="1">
      <alignment vertical="center"/>
      <protection locked="0"/>
    </xf>
    <xf numFmtId="0" fontId="139" fillId="61" borderId="21" xfId="0" applyNumberFormat="1" applyFont="1" applyFill="1" applyBorder="1" applyAlignment="1" applyProtection="1">
      <alignment vertical="center"/>
      <protection locked="0"/>
    </xf>
    <xf numFmtId="3" fontId="139" fillId="62" borderId="21" xfId="0" applyNumberFormat="1" applyFont="1" applyFill="1" applyBorder="1" applyProtection="1">
      <alignment vertical="center"/>
      <protection locked="0"/>
    </xf>
    <xf numFmtId="38" fontId="101" fillId="69" borderId="95" xfId="416" applyFont="1" applyFill="1" applyBorder="1" applyAlignment="1"/>
    <xf numFmtId="38" fontId="101" fillId="71" borderId="95" xfId="416" applyFont="1" applyFill="1" applyBorder="1" applyAlignment="1"/>
    <xf numFmtId="0" fontId="101" fillId="0" borderId="23" xfId="0" applyFont="1" applyBorder="1">
      <alignment vertical="center"/>
    </xf>
    <xf numFmtId="0" fontId="101" fillId="0" borderId="24" xfId="0" applyFont="1" applyBorder="1">
      <alignment vertical="center"/>
    </xf>
    <xf numFmtId="0" fontId="32" fillId="64" borderId="6" xfId="345" applyFont="1" applyFill="1" applyBorder="1" applyAlignment="1">
      <alignment horizontal="left" vertical="center"/>
    </xf>
    <xf numFmtId="0" fontId="101" fillId="0" borderId="100" xfId="483" applyFont="1" applyBorder="1" applyAlignment="1">
      <alignment vertical="center"/>
    </xf>
    <xf numFmtId="0" fontId="101" fillId="59" borderId="100" xfId="345" applyFont="1" applyFill="1" applyBorder="1">
      <alignment vertical="center"/>
    </xf>
    <xf numFmtId="0" fontId="101" fillId="59" borderId="23" xfId="345" applyFont="1" applyFill="1" applyBorder="1">
      <alignment vertical="center"/>
    </xf>
    <xf numFmtId="38" fontId="101" fillId="64" borderId="94" xfId="311" applyFont="1" applyFill="1" applyBorder="1" applyAlignment="1" applyProtection="1">
      <protection locked="0"/>
    </xf>
    <xf numFmtId="38" fontId="101" fillId="0" borderId="94" xfId="311" applyFont="1" applyFill="1" applyBorder="1" applyAlignment="1" applyProtection="1">
      <protection locked="0"/>
    </xf>
    <xf numFmtId="38" fontId="101" fillId="0" borderId="96" xfId="311" applyFont="1" applyFill="1" applyBorder="1" applyAlignment="1"/>
    <xf numFmtId="38" fontId="101" fillId="0" borderId="46" xfId="311" applyFont="1" applyFill="1" applyBorder="1" applyAlignment="1">
      <alignment horizontal="left"/>
    </xf>
    <xf numFmtId="38" fontId="101" fillId="0" borderId="45" xfId="311" applyFont="1" applyFill="1" applyBorder="1" applyAlignment="1">
      <alignment horizontal="right"/>
    </xf>
    <xf numFmtId="38" fontId="101" fillId="0" borderId="50" xfId="311" applyFont="1" applyFill="1" applyBorder="1" applyAlignment="1"/>
    <xf numFmtId="38" fontId="101" fillId="0" borderId="96" xfId="311" applyFont="1" applyFill="1" applyBorder="1" applyAlignment="1">
      <alignment horizontal="left"/>
    </xf>
    <xf numFmtId="38" fontId="101" fillId="0" borderId="48" xfId="311" applyFont="1" applyFill="1" applyBorder="1" applyAlignment="1">
      <alignment horizontal="right"/>
    </xf>
    <xf numFmtId="38" fontId="101" fillId="0" borderId="81" xfId="311" applyFont="1" applyFill="1" applyBorder="1" applyAlignment="1">
      <alignment horizontal="left"/>
    </xf>
    <xf numFmtId="38" fontId="101" fillId="0" borderId="32" xfId="311" applyFont="1" applyFill="1" applyBorder="1" applyAlignment="1">
      <alignment horizontal="right"/>
    </xf>
    <xf numFmtId="38" fontId="101" fillId="0" borderId="57" xfId="311" applyFont="1" applyFill="1" applyBorder="1" applyAlignment="1"/>
    <xf numFmtId="38" fontId="101" fillId="0" borderId="80" xfId="311" applyFont="1" applyFill="1" applyBorder="1" applyAlignment="1">
      <alignment horizontal="left"/>
    </xf>
    <xf numFmtId="38" fontId="101" fillId="0" borderId="37" xfId="311" applyFont="1" applyFill="1" applyBorder="1" applyAlignment="1">
      <alignment horizontal="right"/>
    </xf>
    <xf numFmtId="38" fontId="101" fillId="0" borderId="51" xfId="311" applyFont="1" applyFill="1" applyBorder="1" applyAlignment="1"/>
    <xf numFmtId="38" fontId="101" fillId="0" borderId="54" xfId="311" applyFont="1" applyFill="1" applyBorder="1" applyAlignment="1">
      <alignment horizontal="left"/>
    </xf>
    <xf numFmtId="38" fontId="101" fillId="0" borderId="31" xfId="311" applyFont="1" applyFill="1" applyBorder="1" applyAlignment="1">
      <alignment horizontal="right"/>
    </xf>
    <xf numFmtId="38" fontId="101" fillId="70" borderId="100" xfId="311" applyFont="1" applyFill="1" applyBorder="1" applyAlignment="1"/>
    <xf numFmtId="38" fontId="101" fillId="70" borderId="100" xfId="311" applyFont="1" applyFill="1" applyBorder="1" applyAlignment="1" applyProtection="1">
      <protection locked="0"/>
    </xf>
    <xf numFmtId="38" fontId="101" fillId="70" borderId="11" xfId="311" applyFont="1" applyFill="1" applyBorder="1" applyAlignment="1">
      <alignment horizontal="right"/>
    </xf>
    <xf numFmtId="38" fontId="102" fillId="70" borderId="11" xfId="311" applyFont="1" applyFill="1" applyBorder="1" applyAlignment="1">
      <alignment horizontal="left" vertical="center"/>
    </xf>
    <xf numFmtId="38" fontId="101" fillId="70" borderId="11" xfId="311" applyFont="1" applyFill="1" applyBorder="1" applyAlignment="1">
      <alignment horizontal="left" vertical="center"/>
    </xf>
    <xf numFmtId="38" fontId="101" fillId="81" borderId="11" xfId="311" applyFont="1" applyFill="1" applyBorder="1" applyAlignment="1">
      <alignment horizontal="right"/>
    </xf>
    <xf numFmtId="38" fontId="102" fillId="81" borderId="11" xfId="311" applyFont="1" applyFill="1" applyBorder="1" applyAlignment="1">
      <alignment horizontal="left" vertical="center"/>
    </xf>
    <xf numFmtId="38" fontId="101" fillId="81" borderId="11" xfId="311" applyFont="1" applyFill="1" applyBorder="1" applyAlignment="1">
      <alignment horizontal="left" vertical="center"/>
    </xf>
    <xf numFmtId="38" fontId="101" fillId="81" borderId="24" xfId="311" applyFont="1" applyFill="1" applyBorder="1" applyAlignment="1">
      <alignment horizontal="left" vertical="center"/>
    </xf>
    <xf numFmtId="38" fontId="101" fillId="81" borderId="100" xfId="311" applyFont="1" applyFill="1" applyBorder="1" applyAlignment="1"/>
    <xf numFmtId="38" fontId="101" fillId="81" borderId="100" xfId="311" applyFont="1" applyFill="1" applyBorder="1" applyAlignment="1" applyProtection="1">
      <protection locked="0"/>
    </xf>
    <xf numFmtId="38" fontId="101" fillId="70" borderId="24" xfId="311" applyFont="1" applyFill="1" applyBorder="1" applyAlignment="1">
      <alignment horizontal="right"/>
    </xf>
    <xf numFmtId="38" fontId="102" fillId="81" borderId="100" xfId="311" applyFont="1" applyFill="1" applyBorder="1" applyAlignment="1">
      <alignment horizontal="left" vertical="center"/>
    </xf>
    <xf numFmtId="38" fontId="102" fillId="81" borderId="11" xfId="311" applyFont="1" applyFill="1" applyBorder="1" applyAlignment="1">
      <alignment horizontal="right"/>
    </xf>
    <xf numFmtId="38" fontId="102" fillId="64" borderId="83" xfId="311" applyFont="1" applyFill="1" applyBorder="1" applyAlignment="1" applyProtection="1">
      <protection locked="0"/>
    </xf>
    <xf numFmtId="38" fontId="102" fillId="0" borderId="83" xfId="311" applyFont="1" applyFill="1" applyBorder="1" applyAlignment="1"/>
    <xf numFmtId="38" fontId="144" fillId="64" borderId="83" xfId="311" applyFont="1" applyFill="1" applyBorder="1" applyAlignment="1">
      <alignment horizontal="left" vertical="center"/>
    </xf>
    <xf numFmtId="38" fontId="141" fillId="68" borderId="83" xfId="311" applyFont="1" applyFill="1" applyBorder="1" applyAlignment="1"/>
    <xf numFmtId="38" fontId="101" fillId="68" borderId="73" xfId="311" applyFont="1" applyFill="1" applyBorder="1" applyAlignment="1">
      <alignment horizontal="left" indent="1"/>
    </xf>
    <xf numFmtId="38" fontId="101" fillId="68" borderId="55" xfId="311" applyFont="1" applyFill="1" applyBorder="1" applyAlignment="1">
      <alignment horizontal="left" indent="1"/>
    </xf>
    <xf numFmtId="38" fontId="101" fillId="68" borderId="83" xfId="311" applyFont="1" applyFill="1" applyBorder="1" applyAlignment="1">
      <alignment horizontal="left" indent="1"/>
    </xf>
    <xf numFmtId="38" fontId="101" fillId="68" borderId="24" xfId="311" applyFont="1" applyFill="1" applyBorder="1" applyAlignment="1">
      <alignment horizontal="left" indent="1"/>
    </xf>
    <xf numFmtId="38" fontId="101" fillId="68" borderId="85" xfId="311" applyFont="1" applyFill="1" applyBorder="1" applyAlignment="1"/>
    <xf numFmtId="38" fontId="101" fillId="68" borderId="23" xfId="311" applyFont="1" applyFill="1" applyBorder="1" applyAlignment="1"/>
    <xf numFmtId="38" fontId="101" fillId="68" borderId="31" xfId="311" applyFont="1" applyFill="1" applyBorder="1" applyAlignment="1"/>
    <xf numFmtId="38" fontId="101" fillId="68" borderId="82" xfId="311" applyFont="1" applyFill="1" applyBorder="1" applyAlignment="1">
      <alignment vertical="center"/>
    </xf>
    <xf numFmtId="38" fontId="102" fillId="68" borderId="82" xfId="311" applyFont="1" applyFill="1" applyBorder="1" applyAlignment="1" applyProtection="1">
      <protection locked="0"/>
    </xf>
    <xf numFmtId="38" fontId="101" fillId="68" borderId="82" xfId="311" applyFont="1" applyFill="1" applyBorder="1" applyAlignment="1"/>
    <xf numFmtId="38" fontId="101" fillId="68" borderId="23" xfId="311" applyFont="1" applyFill="1" applyBorder="1" applyAlignment="1">
      <alignment horizontal="left"/>
    </xf>
    <xf numFmtId="38" fontId="101" fillId="68" borderId="23" xfId="311" applyFont="1" applyFill="1" applyBorder="1" applyAlignment="1">
      <alignment horizontal="right"/>
    </xf>
    <xf numFmtId="38" fontId="101" fillId="68" borderId="85" xfId="311" applyFont="1" applyFill="1" applyBorder="1" applyAlignment="1" applyProtection="1">
      <protection locked="0"/>
    </xf>
    <xf numFmtId="0" fontId="101" fillId="0" borderId="32" xfId="483" applyFont="1" applyBorder="1" applyAlignment="1">
      <alignment vertical="center"/>
    </xf>
    <xf numFmtId="196" fontId="101" fillId="0" borderId="99" xfId="311" applyNumberFormat="1" applyFont="1" applyFill="1" applyBorder="1" applyAlignment="1" applyProtection="1">
      <alignment horizontal="center" vertical="center"/>
    </xf>
    <xf numFmtId="0" fontId="101" fillId="65" borderId="55" xfId="345" applyFont="1" applyFill="1" applyBorder="1">
      <alignment vertical="center"/>
    </xf>
    <xf numFmtId="0" fontId="101" fillId="65" borderId="51" xfId="345" applyFont="1" applyFill="1" applyBorder="1">
      <alignment vertical="center"/>
    </xf>
    <xf numFmtId="0" fontId="56" fillId="65" borderId="51" xfId="423" applyFill="1" applyBorder="1"/>
    <xf numFmtId="0" fontId="56" fillId="65" borderId="72" xfId="423" applyFill="1" applyBorder="1"/>
    <xf numFmtId="0" fontId="101" fillId="65" borderId="73" xfId="345" applyFont="1" applyFill="1" applyBorder="1">
      <alignment vertical="center"/>
    </xf>
    <xf numFmtId="0" fontId="101" fillId="65" borderId="50" xfId="345" applyFont="1" applyFill="1" applyBorder="1">
      <alignment vertical="center"/>
    </xf>
    <xf numFmtId="0" fontId="56" fillId="65" borderId="50" xfId="423" applyFill="1" applyBorder="1"/>
    <xf numFmtId="0" fontId="56" fillId="65" borderId="74" xfId="423" applyFill="1" applyBorder="1"/>
    <xf numFmtId="195" fontId="101" fillId="0" borderId="99" xfId="311" quotePrefix="1" applyNumberFormat="1" applyFont="1" applyFill="1" applyBorder="1" applyAlignment="1" applyProtection="1">
      <alignment horizontal="center" vertical="center"/>
    </xf>
    <xf numFmtId="195" fontId="101" fillId="0" borderId="87" xfId="311" quotePrefix="1" applyNumberFormat="1" applyFont="1" applyFill="1" applyBorder="1" applyAlignment="1" applyProtection="1">
      <alignment horizontal="center" vertical="center"/>
    </xf>
    <xf numFmtId="38" fontId="101" fillId="64" borderId="97" xfId="345" applyNumberFormat="1" applyFont="1" applyFill="1" applyBorder="1">
      <alignment vertical="center"/>
    </xf>
    <xf numFmtId="0" fontId="56" fillId="0" borderId="86" xfId="423" applyBorder="1"/>
    <xf numFmtId="0" fontId="56" fillId="0" borderId="97" xfId="423" applyBorder="1"/>
    <xf numFmtId="0" fontId="56" fillId="0" borderId="50" xfId="423" applyBorder="1"/>
    <xf numFmtId="0" fontId="56" fillId="0" borderId="74" xfId="423" applyBorder="1"/>
    <xf numFmtId="0" fontId="101" fillId="0" borderId="49" xfId="483" applyFont="1" applyBorder="1" applyAlignment="1">
      <alignment vertical="center"/>
    </xf>
    <xf numFmtId="0" fontId="101" fillId="0" borderId="38" xfId="483" applyFont="1" applyBorder="1" applyAlignment="1">
      <alignment vertical="center"/>
    </xf>
    <xf numFmtId="0" fontId="101" fillId="0" borderId="107" xfId="483" applyFont="1" applyBorder="1" applyAlignment="1">
      <alignment vertical="center"/>
    </xf>
    <xf numFmtId="0" fontId="101" fillId="0" borderId="81" xfId="483" applyFont="1" applyBorder="1" applyAlignment="1">
      <alignment vertical="center"/>
    </xf>
    <xf numFmtId="0" fontId="101" fillId="0" borderId="110" xfId="483" applyFont="1" applyBorder="1" applyAlignment="1">
      <alignment vertical="center"/>
    </xf>
    <xf numFmtId="0" fontId="101" fillId="0" borderId="54" xfId="483" applyFont="1" applyBorder="1" applyAlignment="1">
      <alignment vertical="center"/>
    </xf>
    <xf numFmtId="196" fontId="101" fillId="0" borderId="97" xfId="311" applyNumberFormat="1" applyFont="1" applyFill="1" applyBorder="1" applyAlignment="1" applyProtection="1">
      <alignment horizontal="center" vertical="center"/>
    </xf>
    <xf numFmtId="196" fontId="101" fillId="0" borderId="86" xfId="311" applyNumberFormat="1" applyFont="1" applyFill="1" applyBorder="1" applyAlignment="1" applyProtection="1">
      <alignment horizontal="center" vertical="center"/>
    </xf>
    <xf numFmtId="196" fontId="101" fillId="0" borderId="86" xfId="311" quotePrefix="1" applyNumberFormat="1" applyFont="1" applyFill="1" applyBorder="1" applyAlignment="1" applyProtection="1">
      <alignment horizontal="center" vertical="center"/>
    </xf>
    <xf numFmtId="195" fontId="101" fillId="59" borderId="100" xfId="345" applyNumberFormat="1" applyFont="1" applyFill="1" applyBorder="1">
      <alignment vertical="center"/>
    </xf>
    <xf numFmtId="0" fontId="101" fillId="0" borderId="23" xfId="345" applyFont="1" applyBorder="1">
      <alignment vertical="center"/>
    </xf>
    <xf numFmtId="0" fontId="108" fillId="64" borderId="0" xfId="0" applyFont="1" applyFill="1">
      <alignment vertical="center"/>
    </xf>
    <xf numFmtId="0" fontId="108" fillId="64" borderId="0" xfId="0" applyFont="1" applyFill="1" applyBorder="1">
      <alignment vertical="center"/>
    </xf>
    <xf numFmtId="0" fontId="108" fillId="0" borderId="0" xfId="0" applyFont="1" applyAlignment="1">
      <alignment vertical="center" wrapText="1"/>
    </xf>
    <xf numFmtId="0" fontId="108" fillId="0" borderId="83" xfId="0" applyFont="1" applyBorder="1">
      <alignment vertical="center"/>
    </xf>
    <xf numFmtId="0" fontId="145" fillId="64" borderId="0" xfId="0" applyFont="1" applyFill="1">
      <alignment vertical="center"/>
    </xf>
    <xf numFmtId="0" fontId="146" fillId="0" borderId="0" xfId="0" applyFont="1">
      <alignment vertical="center"/>
    </xf>
    <xf numFmtId="0" fontId="146" fillId="64" borderId="0" xfId="0" applyFont="1" applyFill="1">
      <alignment vertical="center"/>
    </xf>
    <xf numFmtId="0" fontId="101" fillId="65" borderId="29" xfId="349" applyNumberFormat="1" applyFont="1" applyFill="1" applyBorder="1" applyAlignment="1" applyProtection="1">
      <alignment vertical="center"/>
    </xf>
    <xf numFmtId="0" fontId="101" fillId="0" borderId="29" xfId="349" applyNumberFormat="1" applyFont="1" applyFill="1" applyBorder="1" applyAlignment="1" applyProtection="1">
      <alignment vertical="center"/>
    </xf>
    <xf numFmtId="0" fontId="101" fillId="65" borderId="32" xfId="349" applyNumberFormat="1" applyFont="1" applyFill="1" applyBorder="1" applyAlignment="1" applyProtection="1">
      <alignment vertical="center"/>
    </xf>
    <xf numFmtId="0" fontId="101" fillId="0" borderId="32" xfId="349" applyNumberFormat="1" applyFont="1" applyFill="1" applyBorder="1" applyAlignment="1" applyProtection="1">
      <alignment vertical="center"/>
    </xf>
    <xf numFmtId="0" fontId="101" fillId="65" borderId="37" xfId="349" applyNumberFormat="1" applyFont="1" applyFill="1" applyBorder="1" applyAlignment="1" applyProtection="1">
      <alignment vertical="center"/>
    </xf>
    <xf numFmtId="0" fontId="101" fillId="0" borderId="37" xfId="349" applyNumberFormat="1" applyFont="1" applyFill="1" applyBorder="1" applyAlignment="1" applyProtection="1">
      <alignment vertical="center"/>
    </xf>
    <xf numFmtId="0" fontId="102" fillId="0" borderId="0" xfId="349" applyNumberFormat="1" applyFont="1" applyFill="1" applyAlignment="1" applyProtection="1">
      <alignment vertical="center"/>
    </xf>
    <xf numFmtId="0" fontId="0" fillId="0" borderId="0" xfId="0" applyNumberFormat="1">
      <alignment vertical="center"/>
    </xf>
    <xf numFmtId="0" fontId="101" fillId="0" borderId="30" xfId="349" applyNumberFormat="1" applyFont="1" applyBorder="1" applyAlignment="1" applyProtection="1">
      <alignment vertical="center"/>
    </xf>
    <xf numFmtId="0" fontId="102" fillId="0" borderId="30" xfId="349" applyNumberFormat="1" applyFont="1" applyBorder="1" applyAlignment="1" applyProtection="1">
      <alignment vertical="center"/>
    </xf>
    <xf numFmtId="0" fontId="101" fillId="0" borderId="30" xfId="349" applyNumberFormat="1" applyFont="1" applyFill="1" applyBorder="1" applyAlignment="1" applyProtection="1">
      <alignment vertical="center"/>
    </xf>
    <xf numFmtId="0" fontId="101" fillId="0" borderId="0" xfId="349" applyNumberFormat="1" applyFont="1" applyBorder="1" applyAlignment="1" applyProtection="1">
      <alignment vertical="center"/>
    </xf>
    <xf numFmtId="0" fontId="102" fillId="0" borderId="0" xfId="349" applyNumberFormat="1" applyFont="1" applyBorder="1" applyAlignment="1" applyProtection="1">
      <alignment vertical="center"/>
    </xf>
    <xf numFmtId="0" fontId="101" fillId="0" borderId="0" xfId="349" applyNumberFormat="1" applyFont="1" applyFill="1" applyBorder="1" applyAlignment="1" applyProtection="1">
      <alignment vertical="center"/>
    </xf>
    <xf numFmtId="0" fontId="101" fillId="0" borderId="38" xfId="349" applyNumberFormat="1" applyFont="1" applyBorder="1" applyAlignment="1" applyProtection="1">
      <alignment vertical="center"/>
    </xf>
    <xf numFmtId="0" fontId="102" fillId="0" borderId="38" xfId="349" applyNumberFormat="1" applyFont="1" applyBorder="1" applyAlignment="1" applyProtection="1">
      <alignment vertical="center"/>
    </xf>
    <xf numFmtId="0" fontId="101" fillId="0" borderId="38" xfId="349" applyNumberFormat="1" applyFont="1" applyFill="1" applyBorder="1" applyAlignment="1" applyProtection="1">
      <alignment vertical="center"/>
    </xf>
    <xf numFmtId="0" fontId="108" fillId="68" borderId="83" xfId="0" applyFont="1" applyFill="1" applyBorder="1">
      <alignment vertical="center"/>
    </xf>
    <xf numFmtId="0" fontId="101" fillId="68" borderId="85" xfId="0" applyFont="1" applyFill="1" applyBorder="1">
      <alignment vertical="center"/>
    </xf>
    <xf numFmtId="0" fontId="101" fillId="68" borderId="94" xfId="0" applyFont="1" applyFill="1" applyBorder="1">
      <alignment vertical="center"/>
    </xf>
    <xf numFmtId="0" fontId="101" fillId="68" borderId="94" xfId="0" applyFont="1" applyFill="1" applyBorder="1" applyAlignment="1">
      <alignment vertical="center" wrapText="1"/>
    </xf>
    <xf numFmtId="0" fontId="108" fillId="0" borderId="26" xfId="0" applyFont="1" applyBorder="1">
      <alignment vertical="center"/>
    </xf>
    <xf numFmtId="0" fontId="108" fillId="0" borderId="100" xfId="0" applyFont="1" applyBorder="1">
      <alignment vertical="center"/>
    </xf>
    <xf numFmtId="0" fontId="108" fillId="0" borderId="95" xfId="0" applyFont="1" applyBorder="1">
      <alignment vertical="center"/>
    </xf>
    <xf numFmtId="0" fontId="108" fillId="0" borderId="84" xfId="0" applyFont="1" applyFill="1" applyBorder="1">
      <alignment vertical="center"/>
    </xf>
    <xf numFmtId="195" fontId="101" fillId="64" borderId="100" xfId="349" applyNumberFormat="1" applyFont="1" applyFill="1" applyBorder="1" applyAlignment="1" applyProtection="1">
      <alignment vertical="center"/>
    </xf>
    <xf numFmtId="0" fontId="108" fillId="68" borderId="85" xfId="0" applyFont="1" applyFill="1" applyBorder="1">
      <alignment vertical="center"/>
    </xf>
    <xf numFmtId="0" fontId="108" fillId="68" borderId="84" xfId="0" applyFont="1" applyFill="1" applyBorder="1" applyAlignment="1">
      <alignment vertical="center" wrapText="1"/>
    </xf>
    <xf numFmtId="195" fontId="101" fillId="0" borderId="26" xfId="349" applyNumberFormat="1" applyFont="1" applyBorder="1" applyAlignment="1">
      <alignment vertical="center"/>
    </xf>
    <xf numFmtId="0" fontId="101" fillId="0" borderId="100" xfId="0" applyFont="1" applyBorder="1">
      <alignment vertical="center"/>
    </xf>
    <xf numFmtId="0" fontId="101" fillId="0" borderId="95" xfId="0" applyFont="1" applyBorder="1" applyAlignment="1">
      <alignment vertical="center" wrapText="1"/>
    </xf>
    <xf numFmtId="0" fontId="101" fillId="0" borderId="83" xfId="0" applyFont="1" applyBorder="1">
      <alignment vertical="center"/>
    </xf>
    <xf numFmtId="0" fontId="101" fillId="0" borderId="85" xfId="0" applyFont="1" applyBorder="1">
      <alignment vertical="center"/>
    </xf>
    <xf numFmtId="0" fontId="101" fillId="0" borderId="84" xfId="0" applyFont="1" applyBorder="1" applyAlignment="1">
      <alignment vertical="center" wrapText="1"/>
    </xf>
    <xf numFmtId="0" fontId="101" fillId="0" borderId="22" xfId="0" applyFont="1" applyBorder="1" applyAlignment="1">
      <alignment vertical="center" wrapText="1"/>
    </xf>
    <xf numFmtId="38" fontId="101" fillId="64" borderId="25" xfId="416" applyFont="1" applyFill="1" applyBorder="1" applyAlignment="1" applyProtection="1">
      <alignment horizontal="right" vertical="center"/>
    </xf>
    <xf numFmtId="38" fontId="101" fillId="64" borderId="95" xfId="416" applyFont="1" applyFill="1" applyBorder="1" applyAlignment="1" applyProtection="1">
      <alignment horizontal="right" vertical="center"/>
    </xf>
    <xf numFmtId="38" fontId="101" fillId="64" borderId="95" xfId="416" applyFont="1" applyFill="1" applyBorder="1">
      <alignment vertical="center"/>
    </xf>
    <xf numFmtId="38" fontId="119" fillId="0" borderId="0" xfId="311" applyFont="1" applyFill="1" applyAlignment="1">
      <alignment vertical="center"/>
    </xf>
    <xf numFmtId="49" fontId="102" fillId="0" borderId="0" xfId="345" applyNumberFormat="1" applyFont="1" applyFill="1">
      <alignment vertical="center"/>
    </xf>
    <xf numFmtId="195" fontId="110" fillId="0" borderId="0" xfId="349" applyNumberFormat="1" applyFont="1" applyFill="1" applyAlignment="1" applyProtection="1">
      <alignment vertical="center"/>
    </xf>
    <xf numFmtId="0" fontId="102" fillId="0" borderId="0" xfId="349" applyFont="1" applyFill="1"/>
    <xf numFmtId="0" fontId="3" fillId="0" borderId="0" xfId="349" applyFont="1" applyFill="1"/>
    <xf numFmtId="0" fontId="121" fillId="0" borderId="0" xfId="345" applyFont="1" applyFill="1" applyAlignment="1" applyProtection="1">
      <alignment vertical="center" shrinkToFit="1"/>
    </xf>
    <xf numFmtId="0" fontId="147" fillId="0" borderId="0" xfId="345" applyFont="1" applyAlignment="1">
      <alignment horizontal="left" vertical="center"/>
    </xf>
    <xf numFmtId="0" fontId="150" fillId="0" borderId="0" xfId="0" applyFont="1">
      <alignment vertical="center"/>
    </xf>
    <xf numFmtId="0" fontId="105" fillId="0" borderId="0" xfId="345" applyFont="1">
      <alignment vertical="center"/>
    </xf>
    <xf numFmtId="0" fontId="105" fillId="0" borderId="0" xfId="345" applyFont="1" applyFill="1">
      <alignment vertical="center"/>
    </xf>
    <xf numFmtId="0" fontId="150" fillId="0" borderId="0" xfId="0" applyFont="1" applyFill="1">
      <alignment vertical="center"/>
    </xf>
    <xf numFmtId="0" fontId="101" fillId="74" borderId="100" xfId="345" applyFont="1" applyFill="1" applyBorder="1">
      <alignment vertical="center"/>
    </xf>
    <xf numFmtId="0" fontId="101" fillId="74" borderId="23" xfId="345" applyFont="1" applyFill="1" applyBorder="1">
      <alignment vertical="center"/>
    </xf>
    <xf numFmtId="0" fontId="102" fillId="81" borderId="78" xfId="345" applyFont="1" applyFill="1" applyBorder="1">
      <alignment vertical="center"/>
    </xf>
    <xf numFmtId="38" fontId="101" fillId="59" borderId="116" xfId="345" applyNumberFormat="1" applyFont="1" applyFill="1" applyBorder="1">
      <alignment vertical="center"/>
    </xf>
    <xf numFmtId="195" fontId="101" fillId="33" borderId="0" xfId="311" applyNumberFormat="1" applyFont="1" applyFill="1" applyBorder="1" applyAlignment="1"/>
    <xf numFmtId="195" fontId="101" fillId="33" borderId="32" xfId="311" applyNumberFormat="1" applyFont="1" applyFill="1" applyBorder="1" applyAlignment="1"/>
    <xf numFmtId="195" fontId="101" fillId="74" borderId="100" xfId="311" applyNumberFormat="1" applyFont="1" applyFill="1" applyBorder="1" applyAlignment="1"/>
    <xf numFmtId="195" fontId="101" fillId="0" borderId="0" xfId="311" applyNumberFormat="1" applyFont="1" applyFill="1" applyBorder="1" applyAlignment="1"/>
    <xf numFmtId="195" fontId="101" fillId="0" borderId="32" xfId="311" applyNumberFormat="1" applyFont="1" applyFill="1" applyBorder="1" applyAlignment="1"/>
    <xf numFmtId="38" fontId="101" fillId="65" borderId="73" xfId="345" applyNumberFormat="1" applyFont="1" applyFill="1" applyBorder="1">
      <alignment vertical="center"/>
    </xf>
    <xf numFmtId="38" fontId="101" fillId="65" borderId="50" xfId="345" applyNumberFormat="1" applyFont="1" applyFill="1" applyBorder="1">
      <alignment vertical="center"/>
    </xf>
    <xf numFmtId="38" fontId="101" fillId="65" borderId="81" xfId="345" applyNumberFormat="1" applyFont="1" applyFill="1" applyBorder="1">
      <alignment vertical="center"/>
    </xf>
    <xf numFmtId="38" fontId="101" fillId="65" borderId="74" xfId="345" applyNumberFormat="1" applyFont="1" applyFill="1" applyBorder="1">
      <alignment vertical="center"/>
    </xf>
    <xf numFmtId="38" fontId="101" fillId="65" borderId="55" xfId="345" applyNumberFormat="1" applyFont="1" applyFill="1" applyBorder="1">
      <alignment vertical="center"/>
    </xf>
    <xf numFmtId="38" fontId="101" fillId="65" borderId="51" xfId="345" applyNumberFormat="1" applyFont="1" applyFill="1" applyBorder="1">
      <alignment vertical="center"/>
    </xf>
    <xf numFmtId="38" fontId="101" fillId="65" borderId="54" xfId="345" applyNumberFormat="1" applyFont="1" applyFill="1" applyBorder="1">
      <alignment vertical="center"/>
    </xf>
    <xf numFmtId="38" fontId="101" fillId="65" borderId="72" xfId="345" applyNumberFormat="1" applyFont="1" applyFill="1" applyBorder="1">
      <alignment vertical="center"/>
    </xf>
    <xf numFmtId="0" fontId="101" fillId="81" borderId="100" xfId="345" applyFont="1" applyFill="1" applyBorder="1">
      <alignment vertical="center"/>
    </xf>
    <xf numFmtId="195" fontId="101" fillId="81" borderId="100" xfId="345" applyNumberFormat="1" applyFont="1" applyFill="1" applyBorder="1">
      <alignment vertical="center"/>
    </xf>
    <xf numFmtId="38" fontId="101" fillId="81" borderId="97" xfId="345" applyNumberFormat="1" applyFont="1" applyFill="1" applyBorder="1">
      <alignment vertical="center"/>
    </xf>
    <xf numFmtId="38" fontId="101" fillId="81" borderId="86" xfId="345" applyNumberFormat="1" applyFont="1" applyFill="1" applyBorder="1">
      <alignment vertical="center"/>
    </xf>
    <xf numFmtId="38" fontId="101" fillId="81" borderId="98" xfId="345" applyNumberFormat="1" applyFont="1" applyFill="1" applyBorder="1">
      <alignment vertical="center"/>
    </xf>
    <xf numFmtId="38" fontId="101" fillId="81" borderId="116" xfId="345" applyNumberFormat="1" applyFont="1" applyFill="1" applyBorder="1">
      <alignment vertical="center"/>
    </xf>
    <xf numFmtId="195" fontId="101" fillId="59" borderId="0" xfId="311" applyNumberFormat="1" applyFont="1" applyFill="1" applyBorder="1" applyAlignment="1"/>
    <xf numFmtId="195" fontId="101" fillId="59" borderId="32" xfId="311" applyNumberFormat="1" applyFont="1" applyFill="1" applyBorder="1" applyAlignment="1"/>
    <xf numFmtId="0" fontId="101" fillId="81" borderId="11" xfId="345" applyFont="1" applyFill="1" applyBorder="1">
      <alignment vertical="center"/>
    </xf>
    <xf numFmtId="0" fontId="101" fillId="81" borderId="24" xfId="345" applyFont="1" applyFill="1" applyBorder="1">
      <alignment vertical="center"/>
    </xf>
    <xf numFmtId="195" fontId="101" fillId="74" borderId="0" xfId="311" applyNumberFormat="1" applyFont="1" applyFill="1" applyBorder="1" applyAlignment="1"/>
    <xf numFmtId="195" fontId="101" fillId="74" borderId="32" xfId="311" applyNumberFormat="1" applyFont="1" applyFill="1" applyBorder="1" applyAlignment="1"/>
    <xf numFmtId="0" fontId="101" fillId="0" borderId="0" xfId="0" applyFont="1">
      <alignment vertical="center"/>
    </xf>
    <xf numFmtId="0" fontId="112" fillId="64" borderId="0" xfId="0" applyFont="1" applyFill="1">
      <alignment vertical="center"/>
    </xf>
    <xf numFmtId="0" fontId="101" fillId="0" borderId="11" xfId="0" applyFont="1" applyFill="1" applyBorder="1">
      <alignment vertical="center"/>
    </xf>
    <xf numFmtId="0" fontId="101" fillId="0" borderId="0" xfId="0" applyFont="1" applyFill="1" applyBorder="1">
      <alignment vertical="center"/>
    </xf>
    <xf numFmtId="164" fontId="101" fillId="65" borderId="84" xfId="422" applyFont="1" applyFill="1" applyBorder="1" applyAlignment="1">
      <alignment horizontal="centerContinuous" vertical="center"/>
    </xf>
    <xf numFmtId="0" fontId="102" fillId="69" borderId="100" xfId="349" applyFont="1" applyFill="1" applyBorder="1"/>
    <xf numFmtId="195" fontId="101" fillId="67" borderId="100" xfId="349" applyNumberFormat="1" applyFont="1" applyFill="1" applyBorder="1" applyAlignment="1" applyProtection="1">
      <alignment vertical="center"/>
    </xf>
    <xf numFmtId="0" fontId="107" fillId="77" borderId="0" xfId="345" applyFont="1" applyFill="1" applyAlignment="1"/>
    <xf numFmtId="0" fontId="101" fillId="65" borderId="23" xfId="345" applyFont="1" applyFill="1" applyBorder="1">
      <alignment vertical="center"/>
    </xf>
    <xf numFmtId="195" fontId="101" fillId="65" borderId="23" xfId="311" applyNumberFormat="1" applyFont="1" applyFill="1" applyBorder="1" applyAlignment="1"/>
    <xf numFmtId="195" fontId="101" fillId="65" borderId="31" xfId="311" applyNumberFormat="1" applyFont="1" applyFill="1" applyBorder="1" applyAlignment="1"/>
    <xf numFmtId="0" fontId="111" fillId="65" borderId="23" xfId="345" applyFont="1" applyFill="1" applyBorder="1">
      <alignment vertical="center"/>
    </xf>
    <xf numFmtId="195" fontId="102" fillId="83" borderId="0" xfId="349" applyNumberFormat="1" applyFont="1" applyFill="1" applyBorder="1" applyAlignment="1" applyProtection="1">
      <alignment vertical="center"/>
    </xf>
    <xf numFmtId="195" fontId="101" fillId="0" borderId="45" xfId="349" applyNumberFormat="1" applyFont="1" applyBorder="1" applyAlignment="1" applyProtection="1">
      <alignment vertical="center"/>
    </xf>
    <xf numFmtId="38" fontId="101" fillId="65" borderId="45" xfId="416" applyFont="1" applyFill="1" applyBorder="1" applyAlignment="1" applyProtection="1">
      <alignment vertical="center"/>
    </xf>
    <xf numFmtId="38" fontId="101" fillId="0" borderId="45" xfId="416" applyFont="1" applyBorder="1" applyAlignment="1" applyProtection="1">
      <alignment vertical="center"/>
    </xf>
    <xf numFmtId="199" fontId="101" fillId="0" borderId="32" xfId="349" applyNumberFormat="1" applyFont="1" applyBorder="1" applyAlignment="1" applyProtection="1">
      <alignment vertical="center"/>
    </xf>
    <xf numFmtId="0" fontId="112" fillId="64" borderId="94" xfId="345" applyFont="1" applyFill="1" applyBorder="1">
      <alignment vertical="center"/>
    </xf>
    <xf numFmtId="0" fontId="112" fillId="64" borderId="85" xfId="345" applyFont="1" applyFill="1" applyBorder="1">
      <alignment vertical="center"/>
    </xf>
    <xf numFmtId="38" fontId="101" fillId="65" borderId="84" xfId="416" applyFont="1" applyFill="1" applyBorder="1">
      <alignment vertical="center"/>
    </xf>
    <xf numFmtId="38" fontId="101" fillId="0" borderId="84" xfId="416" applyFont="1" applyFill="1" applyBorder="1">
      <alignment vertical="center"/>
    </xf>
    <xf numFmtId="0" fontId="121" fillId="77" borderId="0" xfId="345" applyFont="1" applyFill="1" applyAlignment="1"/>
    <xf numFmtId="0" fontId="153" fillId="64" borderId="0" xfId="423" applyFont="1" applyFill="1" applyAlignment="1"/>
    <xf numFmtId="0" fontId="121" fillId="0" borderId="0" xfId="345" applyFont="1">
      <alignment vertical="center"/>
    </xf>
    <xf numFmtId="0" fontId="102" fillId="77" borderId="0" xfId="345" applyFont="1" applyFill="1" applyAlignment="1"/>
    <xf numFmtId="195" fontId="156" fillId="0" borderId="0" xfId="349" applyNumberFormat="1" applyFont="1" applyFill="1" applyBorder="1" applyAlignment="1" applyProtection="1">
      <alignment vertical="center"/>
    </xf>
    <xf numFmtId="0" fontId="101" fillId="64" borderId="118" xfId="345" applyFont="1" applyFill="1" applyBorder="1">
      <alignment vertical="center"/>
    </xf>
    <xf numFmtId="0" fontId="157" fillId="64" borderId="119" xfId="345" applyFont="1" applyFill="1" applyBorder="1">
      <alignment vertical="center"/>
    </xf>
    <xf numFmtId="0" fontId="101" fillId="64" borderId="119" xfId="345" applyFont="1" applyFill="1" applyBorder="1">
      <alignment vertical="center"/>
    </xf>
    <xf numFmtId="0" fontId="101" fillId="64" borderId="120" xfId="345" applyFont="1" applyFill="1" applyBorder="1">
      <alignment vertical="center"/>
    </xf>
    <xf numFmtId="0" fontId="101" fillId="64" borderId="121" xfId="345" applyFont="1" applyFill="1" applyBorder="1">
      <alignment vertical="center"/>
    </xf>
    <xf numFmtId="0" fontId="157" fillId="64" borderId="122" xfId="345" applyFont="1" applyFill="1" applyBorder="1">
      <alignment vertical="center"/>
    </xf>
    <xf numFmtId="0" fontId="101" fillId="64" borderId="122" xfId="345" applyFont="1" applyFill="1" applyBorder="1">
      <alignment vertical="center"/>
    </xf>
    <xf numFmtId="0" fontId="101" fillId="64" borderId="123" xfId="345" applyFont="1" applyFill="1" applyBorder="1">
      <alignment vertical="center"/>
    </xf>
    <xf numFmtId="0" fontId="158" fillId="64" borderId="119" xfId="345" applyFont="1" applyFill="1" applyBorder="1">
      <alignment vertical="center"/>
    </xf>
    <xf numFmtId="0" fontId="158" fillId="64" borderId="122" xfId="345" applyFont="1" applyFill="1" applyBorder="1">
      <alignment vertical="center"/>
    </xf>
    <xf numFmtId="0" fontId="101" fillId="33" borderId="49" xfId="345" applyFont="1" applyFill="1" applyBorder="1">
      <alignment vertical="center"/>
    </xf>
    <xf numFmtId="195" fontId="101" fillId="0" borderId="49" xfId="311" applyNumberFormat="1" applyFont="1" applyFill="1" applyBorder="1" applyAlignment="1"/>
    <xf numFmtId="195" fontId="101" fillId="0" borderId="48" xfId="311" applyNumberFormat="1" applyFont="1" applyFill="1" applyBorder="1" applyAlignment="1"/>
    <xf numFmtId="0" fontId="101" fillId="33" borderId="38" xfId="345" applyFont="1" applyFill="1" applyBorder="1">
      <alignment vertical="center"/>
    </xf>
    <xf numFmtId="195" fontId="101" fillId="0" borderId="38" xfId="311" applyNumberFormat="1" applyFont="1" applyFill="1" applyBorder="1" applyAlignment="1"/>
    <xf numFmtId="195" fontId="101" fillId="0" borderId="37" xfId="311" applyNumberFormat="1" applyFont="1" applyFill="1" applyBorder="1" applyAlignment="1"/>
    <xf numFmtId="195" fontId="101" fillId="65" borderId="32" xfId="345" applyNumberFormat="1" applyFont="1" applyFill="1" applyBorder="1">
      <alignment vertical="center"/>
    </xf>
    <xf numFmtId="0" fontId="101" fillId="0" borderId="0" xfId="0" applyFont="1" applyAlignment="1">
      <alignment vertical="center" wrapText="1"/>
    </xf>
    <xf numFmtId="0" fontId="101" fillId="0" borderId="25" xfId="0" applyFont="1" applyBorder="1" applyAlignment="1">
      <alignment vertical="center" wrapText="1"/>
    </xf>
    <xf numFmtId="0" fontId="101" fillId="0" borderId="25" xfId="0" applyFont="1" applyFill="1" applyBorder="1" applyAlignment="1">
      <alignment vertical="center" wrapText="1"/>
    </xf>
    <xf numFmtId="0" fontId="101" fillId="64" borderId="26" xfId="345" applyFont="1" applyFill="1" applyBorder="1">
      <alignment vertical="center"/>
    </xf>
    <xf numFmtId="0" fontId="101" fillId="64" borderId="100" xfId="345" applyFont="1" applyFill="1" applyBorder="1">
      <alignment vertical="center"/>
    </xf>
    <xf numFmtId="0" fontId="112" fillId="0" borderId="0" xfId="0" applyFont="1">
      <alignment vertical="center"/>
    </xf>
    <xf numFmtId="0" fontId="127" fillId="65" borderId="94" xfId="0" applyFont="1" applyFill="1" applyBorder="1" applyAlignment="1">
      <alignment horizontal="centerContinuous" vertical="center"/>
    </xf>
    <xf numFmtId="0" fontId="127" fillId="79" borderId="0" xfId="0" applyFont="1" applyFill="1">
      <alignment vertical="center"/>
    </xf>
    <xf numFmtId="0" fontId="130" fillId="0" borderId="0" xfId="414" applyNumberFormat="1" applyFont="1" applyFill="1" applyBorder="1" applyProtection="1">
      <alignment vertical="center"/>
      <protection locked="0"/>
    </xf>
    <xf numFmtId="0" fontId="130" fillId="0" borderId="75" xfId="0" applyNumberFormat="1" applyFont="1" applyFill="1" applyBorder="1" applyProtection="1">
      <alignment vertical="center"/>
      <protection locked="0"/>
    </xf>
    <xf numFmtId="0" fontId="126" fillId="79" borderId="0" xfId="0" applyNumberFormat="1" applyFont="1" applyFill="1" applyBorder="1" applyProtection="1">
      <alignment vertical="center"/>
      <protection locked="0"/>
    </xf>
    <xf numFmtId="0" fontId="83" fillId="79" borderId="0" xfId="0" applyFont="1" applyFill="1">
      <alignment vertical="center"/>
    </xf>
    <xf numFmtId="0" fontId="83" fillId="0" borderId="0" xfId="0" applyFont="1" applyFill="1">
      <alignment vertical="center"/>
    </xf>
    <xf numFmtId="0" fontId="160" fillId="0" borderId="0" xfId="0" applyFont="1" applyFill="1">
      <alignment vertical="center"/>
    </xf>
    <xf numFmtId="200" fontId="101" fillId="0" borderId="32" xfId="416" applyNumberFormat="1" applyFont="1" applyBorder="1" applyAlignment="1" applyProtection="1">
      <alignment vertical="center"/>
    </xf>
    <xf numFmtId="200" fontId="101" fillId="0" borderId="37" xfId="416" applyNumberFormat="1" applyFont="1" applyBorder="1" applyAlignment="1" applyProtection="1">
      <alignment vertical="center"/>
    </xf>
    <xf numFmtId="195" fontId="101" fillId="82" borderId="100" xfId="349" applyNumberFormat="1" applyFont="1" applyFill="1" applyBorder="1" applyAlignment="1" applyProtection="1">
      <alignment vertical="center"/>
    </xf>
    <xf numFmtId="38" fontId="102" fillId="72" borderId="78" xfId="416" applyFont="1" applyFill="1" applyBorder="1" applyAlignment="1" applyProtection="1">
      <alignment vertical="center"/>
    </xf>
    <xf numFmtId="0" fontId="3" fillId="72" borderId="11" xfId="349" applyFont="1" applyFill="1" applyBorder="1"/>
    <xf numFmtId="0" fontId="3" fillId="72" borderId="24" xfId="349" applyFont="1" applyFill="1" applyBorder="1"/>
    <xf numFmtId="38" fontId="101" fillId="72" borderId="79" xfId="416" applyFont="1" applyFill="1" applyBorder="1" applyAlignment="1" applyProtection="1">
      <alignment vertical="center"/>
    </xf>
    <xf numFmtId="38" fontId="102" fillId="72" borderId="79" xfId="416" applyFont="1" applyFill="1" applyBorder="1" applyAlignment="1" applyProtection="1">
      <alignment vertical="center"/>
    </xf>
    <xf numFmtId="195" fontId="159" fillId="59" borderId="30" xfId="349" applyNumberFormat="1" applyFont="1" applyFill="1" applyBorder="1" applyAlignment="1" applyProtection="1">
      <alignment vertical="center"/>
    </xf>
    <xf numFmtId="195" fontId="159" fillId="49" borderId="30" xfId="349" applyNumberFormat="1" applyFont="1" applyFill="1" applyBorder="1" applyAlignment="1" applyProtection="1">
      <alignment vertical="center"/>
    </xf>
    <xf numFmtId="195" fontId="159" fillId="82" borderId="79" xfId="349" applyNumberFormat="1" applyFont="1" applyFill="1" applyBorder="1" applyAlignment="1" applyProtection="1">
      <alignment vertical="center"/>
    </xf>
    <xf numFmtId="195" fontId="159" fillId="66" borderId="79" xfId="349" applyNumberFormat="1" applyFont="1" applyFill="1" applyBorder="1" applyAlignment="1" applyProtection="1">
      <alignment vertical="center"/>
    </xf>
    <xf numFmtId="195" fontId="101" fillId="64" borderId="38" xfId="349" applyNumberFormat="1" applyFont="1" applyFill="1" applyBorder="1" applyAlignment="1" applyProtection="1">
      <alignment vertical="center"/>
    </xf>
    <xf numFmtId="195" fontId="164" fillId="0" borderId="0" xfId="349" applyNumberFormat="1" applyFont="1" applyBorder="1" applyAlignment="1" applyProtection="1">
      <alignment vertical="center"/>
    </xf>
    <xf numFmtId="164" fontId="101" fillId="72" borderId="1" xfId="422" applyFont="1" applyFill="1" applyBorder="1" applyAlignment="1">
      <alignment horizontal="center" vertical="center"/>
    </xf>
    <xf numFmtId="9" fontId="114" fillId="0" borderId="32" xfId="417" applyFont="1" applyBorder="1" applyAlignment="1" applyProtection="1">
      <alignment vertical="center"/>
    </xf>
    <xf numFmtId="38" fontId="163" fillId="0" borderId="32" xfId="416" applyFont="1" applyBorder="1" applyAlignment="1" applyProtection="1">
      <alignment vertical="center"/>
    </xf>
    <xf numFmtId="38" fontId="102" fillId="69" borderId="29" xfId="416" applyNumberFormat="1" applyFont="1" applyFill="1" applyBorder="1" applyAlignment="1"/>
    <xf numFmtId="195" fontId="166" fillId="0" borderId="49" xfId="349" applyNumberFormat="1" applyFont="1" applyBorder="1" applyAlignment="1" applyProtection="1">
      <alignment vertical="center"/>
    </xf>
    <xf numFmtId="195" fontId="165" fillId="0" borderId="49" xfId="349" applyNumberFormat="1" applyFont="1" applyBorder="1" applyAlignment="1" applyProtection="1">
      <alignment vertical="center"/>
    </xf>
    <xf numFmtId="195" fontId="165" fillId="0" borderId="48" xfId="349" applyNumberFormat="1" applyFont="1" applyBorder="1" applyAlignment="1" applyProtection="1">
      <alignment vertical="center"/>
    </xf>
    <xf numFmtId="38" fontId="163" fillId="0" borderId="37" xfId="416" applyFont="1" applyBorder="1" applyAlignment="1" applyProtection="1">
      <alignment vertical="center"/>
    </xf>
    <xf numFmtId="195" fontId="166" fillId="0" borderId="11" xfId="349" applyNumberFormat="1" applyFont="1" applyBorder="1" applyAlignment="1" applyProtection="1">
      <alignment vertical="center"/>
    </xf>
    <xf numFmtId="0" fontId="101" fillId="73" borderId="100" xfId="345" applyFont="1" applyFill="1" applyBorder="1">
      <alignment vertical="center"/>
    </xf>
    <xf numFmtId="38" fontId="101" fillId="73" borderId="26" xfId="416" applyFont="1" applyFill="1" applyBorder="1">
      <alignment vertical="center"/>
    </xf>
    <xf numFmtId="38" fontId="101" fillId="73" borderId="5" xfId="416" applyFont="1" applyFill="1" applyBorder="1">
      <alignment vertical="center"/>
    </xf>
    <xf numFmtId="38" fontId="101" fillId="72" borderId="25" xfId="416" applyFont="1" applyFill="1" applyBorder="1">
      <alignment vertical="center"/>
    </xf>
    <xf numFmtId="38" fontId="101" fillId="72" borderId="22" xfId="416" applyFont="1" applyFill="1" applyBorder="1">
      <alignment vertical="center"/>
    </xf>
    <xf numFmtId="195" fontId="102" fillId="0" borderId="39" xfId="349" applyNumberFormat="1" applyFont="1" applyBorder="1" applyAlignment="1" applyProtection="1">
      <alignment vertical="center"/>
    </xf>
    <xf numFmtId="195" fontId="164" fillId="64" borderId="0" xfId="349" applyNumberFormat="1" applyFont="1" applyFill="1" applyBorder="1" applyAlignment="1" applyProtection="1">
      <alignment vertical="center"/>
    </xf>
    <xf numFmtId="195" fontId="167" fillId="0" borderId="0" xfId="349" applyNumberFormat="1" applyFont="1" applyBorder="1" applyAlignment="1" applyProtection="1">
      <alignment vertical="center"/>
    </xf>
    <xf numFmtId="38" fontId="101" fillId="72" borderId="32" xfId="416" applyFont="1" applyFill="1" applyBorder="1" applyAlignment="1" applyProtection="1">
      <alignment vertical="center"/>
    </xf>
    <xf numFmtId="195" fontId="101" fillId="65" borderId="37" xfId="349" applyNumberFormat="1" applyFont="1" applyFill="1" applyBorder="1" applyAlignment="1" applyProtection="1">
      <alignment vertical="center"/>
    </xf>
    <xf numFmtId="38" fontId="163" fillId="72" borderId="36" xfId="416" applyFont="1" applyFill="1" applyBorder="1" applyAlignment="1" applyProtection="1">
      <alignment vertical="center"/>
    </xf>
    <xf numFmtId="38" fontId="163" fillId="72" borderId="37" xfId="416" applyFont="1" applyFill="1" applyBorder="1" applyAlignment="1" applyProtection="1">
      <alignment vertical="center"/>
    </xf>
    <xf numFmtId="0" fontId="152" fillId="80" borderId="79" xfId="349" applyFont="1" applyFill="1" applyBorder="1" applyAlignment="1">
      <alignment horizontal="right"/>
    </xf>
    <xf numFmtId="0" fontId="101" fillId="64" borderId="5" xfId="345" applyFont="1" applyFill="1" applyBorder="1">
      <alignment vertical="center"/>
    </xf>
    <xf numFmtId="0" fontId="101" fillId="67" borderId="100" xfId="345" applyFont="1" applyFill="1" applyBorder="1">
      <alignment vertical="center"/>
    </xf>
    <xf numFmtId="195" fontId="101" fillId="0" borderId="26" xfId="349" applyNumberFormat="1" applyFont="1" applyBorder="1" applyAlignment="1" applyProtection="1">
      <alignment vertical="center"/>
    </xf>
    <xf numFmtId="195" fontId="102" fillId="0" borderId="26" xfId="349" applyNumberFormat="1" applyFont="1" applyFill="1" applyBorder="1" applyAlignment="1" applyProtection="1">
      <alignment vertical="center"/>
    </xf>
    <xf numFmtId="195" fontId="102" fillId="0" borderId="94" xfId="349" applyNumberFormat="1" applyFont="1" applyFill="1" applyBorder="1" applyAlignment="1" applyProtection="1">
      <alignment vertical="center" wrapText="1"/>
    </xf>
    <xf numFmtId="0" fontId="101" fillId="0" borderId="5" xfId="0" applyFont="1" applyFill="1" applyBorder="1" applyAlignment="1">
      <alignment vertical="center" wrapText="1"/>
    </xf>
    <xf numFmtId="195" fontId="101" fillId="0" borderId="11" xfId="349" applyNumberFormat="1" applyFont="1" applyBorder="1" applyAlignment="1" applyProtection="1">
      <alignment vertical="center"/>
    </xf>
    <xf numFmtId="0" fontId="101" fillId="0" borderId="32" xfId="0" applyFont="1" applyFill="1" applyBorder="1" applyAlignment="1">
      <alignment vertical="center" wrapText="1"/>
    </xf>
    <xf numFmtId="0" fontId="101" fillId="0" borderId="31" xfId="0" applyFont="1" applyFill="1" applyBorder="1" applyAlignment="1">
      <alignment vertical="center" wrapText="1"/>
    </xf>
    <xf numFmtId="0" fontId="111" fillId="64" borderId="23" xfId="345" applyFont="1" applyFill="1" applyBorder="1">
      <alignment vertical="center"/>
    </xf>
    <xf numFmtId="195" fontId="102" fillId="0" borderId="22" xfId="349" applyNumberFormat="1" applyFont="1" applyFill="1" applyBorder="1" applyAlignment="1" applyProtection="1">
      <alignment vertical="center"/>
    </xf>
    <xf numFmtId="0" fontId="108" fillId="0" borderId="85" xfId="0" applyFont="1" applyBorder="1">
      <alignment vertical="center"/>
    </xf>
    <xf numFmtId="0" fontId="108" fillId="0" borderId="94" xfId="0" applyFont="1" applyBorder="1">
      <alignment vertical="center"/>
    </xf>
    <xf numFmtId="0" fontId="127" fillId="0" borderId="0" xfId="0" applyFont="1" applyFill="1">
      <alignment vertical="center"/>
    </xf>
    <xf numFmtId="0" fontId="168" fillId="0" borderId="0" xfId="0" applyFont="1">
      <alignment vertical="center"/>
    </xf>
    <xf numFmtId="195" fontId="151" fillId="0" borderId="0" xfId="349" applyNumberFormat="1" applyFont="1" applyFill="1" applyBorder="1" applyAlignment="1" applyProtection="1">
      <alignment vertical="center"/>
    </xf>
    <xf numFmtId="195" fontId="151" fillId="0" borderId="0" xfId="349" applyNumberFormat="1" applyFont="1" applyFill="1" applyAlignment="1" applyProtection="1">
      <alignment vertical="center"/>
    </xf>
    <xf numFmtId="195" fontId="151" fillId="0" borderId="11" xfId="349" applyNumberFormat="1" applyFont="1" applyFill="1" applyBorder="1" applyAlignment="1" applyProtection="1">
      <alignment vertical="center"/>
    </xf>
    <xf numFmtId="195" fontId="170" fillId="0" borderId="0" xfId="349" applyNumberFormat="1" applyFont="1" applyFill="1" applyBorder="1" applyAlignment="1" applyProtection="1">
      <alignment vertical="center"/>
    </xf>
    <xf numFmtId="195" fontId="151" fillId="0" borderId="32" xfId="349" applyNumberFormat="1" applyFont="1" applyFill="1" applyBorder="1" applyAlignment="1" applyProtection="1">
      <alignment vertical="center"/>
    </xf>
    <xf numFmtId="0" fontId="169" fillId="64" borderId="0" xfId="345" applyFont="1" applyFill="1">
      <alignment vertical="center"/>
    </xf>
    <xf numFmtId="195" fontId="151" fillId="0" borderId="11" xfId="349" applyNumberFormat="1" applyFont="1" applyBorder="1" applyAlignment="1" applyProtection="1">
      <alignment vertical="center"/>
    </xf>
    <xf numFmtId="195" fontId="169" fillId="0" borderId="0" xfId="349" applyNumberFormat="1" applyFont="1" applyBorder="1" applyAlignment="1" applyProtection="1">
      <alignment vertical="center"/>
    </xf>
    <xf numFmtId="195" fontId="151" fillId="0" borderId="0" xfId="349" applyNumberFormat="1" applyFont="1" applyBorder="1" applyAlignment="1" applyProtection="1">
      <alignment vertical="center"/>
    </xf>
    <xf numFmtId="195" fontId="170" fillId="0" borderId="0" xfId="349" applyNumberFormat="1" applyFont="1" applyBorder="1" applyAlignment="1" applyProtection="1">
      <alignment vertical="center"/>
    </xf>
    <xf numFmtId="195" fontId="169" fillId="0" borderId="32" xfId="349" applyNumberFormat="1" applyFont="1" applyBorder="1" applyAlignment="1" applyProtection="1">
      <alignment vertical="center"/>
    </xf>
    <xf numFmtId="9" fontId="170" fillId="0" borderId="32" xfId="417" applyFont="1" applyBorder="1" applyAlignment="1" applyProtection="1">
      <alignment vertical="center"/>
    </xf>
    <xf numFmtId="9" fontId="171" fillId="0" borderId="32" xfId="417" applyFont="1" applyFill="1" applyBorder="1" applyAlignment="1" applyProtection="1">
      <alignment vertical="center"/>
    </xf>
    <xf numFmtId="9" fontId="170" fillId="0" borderId="32" xfId="417" applyFont="1" applyFill="1" applyBorder="1" applyAlignment="1" applyProtection="1">
      <alignment vertical="center"/>
    </xf>
    <xf numFmtId="195" fontId="171" fillId="0" borderId="0" xfId="349" applyNumberFormat="1" applyFont="1" applyFill="1" applyBorder="1" applyAlignment="1" applyProtection="1">
      <alignment vertical="center"/>
    </xf>
    <xf numFmtId="195" fontId="171" fillId="0" borderId="0" xfId="349" applyNumberFormat="1" applyFont="1" applyFill="1" applyAlignment="1" applyProtection="1">
      <alignment vertical="center"/>
    </xf>
    <xf numFmtId="195" fontId="171" fillId="0" borderId="11" xfId="349" applyNumberFormat="1" applyFont="1" applyFill="1" applyBorder="1" applyAlignment="1" applyProtection="1">
      <alignment vertical="center"/>
    </xf>
    <xf numFmtId="195" fontId="170" fillId="73" borderId="49" xfId="349" applyNumberFormat="1" applyFont="1" applyFill="1" applyBorder="1" applyAlignment="1" applyProtection="1">
      <alignment vertical="center"/>
    </xf>
    <xf numFmtId="195" fontId="170" fillId="73" borderId="48" xfId="349" applyNumberFormat="1" applyFont="1" applyFill="1" applyBorder="1" applyAlignment="1" applyProtection="1">
      <alignment vertical="center"/>
    </xf>
    <xf numFmtId="0" fontId="170" fillId="0" borderId="0" xfId="345" applyFont="1" applyFill="1">
      <alignment vertical="center"/>
    </xf>
    <xf numFmtId="195" fontId="170" fillId="0" borderId="32" xfId="349" applyNumberFormat="1" applyFont="1" applyFill="1" applyBorder="1" applyAlignment="1" applyProtection="1">
      <alignment vertical="center"/>
    </xf>
    <xf numFmtId="195" fontId="170" fillId="0" borderId="38" xfId="349" applyNumberFormat="1" applyFont="1" applyFill="1" applyBorder="1" applyAlignment="1" applyProtection="1">
      <alignment vertical="center"/>
    </xf>
    <xf numFmtId="195" fontId="170" fillId="0" borderId="37" xfId="349" applyNumberFormat="1" applyFont="1" applyFill="1" applyBorder="1" applyAlignment="1" applyProtection="1">
      <alignment vertical="center"/>
    </xf>
    <xf numFmtId="195" fontId="172" fillId="0" borderId="32" xfId="349" applyNumberFormat="1" applyFont="1" applyFill="1" applyBorder="1" applyAlignment="1" applyProtection="1">
      <alignment vertical="center"/>
    </xf>
    <xf numFmtId="195" fontId="170" fillId="0" borderId="23" xfId="349" applyNumberFormat="1" applyFont="1" applyFill="1" applyBorder="1" applyAlignment="1" applyProtection="1">
      <alignment vertical="center"/>
    </xf>
    <xf numFmtId="195" fontId="171" fillId="0" borderId="23" xfId="349" applyNumberFormat="1" applyFont="1" applyFill="1" applyBorder="1" applyAlignment="1" applyProtection="1">
      <alignment vertical="center"/>
    </xf>
    <xf numFmtId="195" fontId="170" fillId="0" borderId="31" xfId="349" applyNumberFormat="1" applyFont="1" applyFill="1" applyBorder="1" applyAlignment="1" applyProtection="1">
      <alignment vertical="center"/>
    </xf>
    <xf numFmtId="9" fontId="171" fillId="64" borderId="25" xfId="417" applyFont="1" applyFill="1" applyBorder="1" applyAlignment="1" applyProtection="1">
      <alignment vertical="center"/>
    </xf>
    <xf numFmtId="9" fontId="170" fillId="73" borderId="48" xfId="417" applyFont="1" applyFill="1" applyBorder="1" applyAlignment="1" applyProtection="1">
      <alignment vertical="center"/>
    </xf>
    <xf numFmtId="9" fontId="170" fillId="0" borderId="37" xfId="417" applyFont="1" applyFill="1" applyBorder="1" applyAlignment="1" applyProtection="1">
      <alignment vertical="center"/>
    </xf>
    <xf numFmtId="9" fontId="170" fillId="0" borderId="31" xfId="417" applyFont="1" applyFill="1" applyBorder="1" applyAlignment="1" applyProtection="1">
      <alignment vertical="center"/>
    </xf>
    <xf numFmtId="195" fontId="170" fillId="0" borderId="23" xfId="349" applyNumberFormat="1" applyFont="1" applyBorder="1" applyAlignment="1" applyProtection="1">
      <alignment vertical="center"/>
    </xf>
    <xf numFmtId="0" fontId="173" fillId="69" borderId="79" xfId="349" applyFont="1" applyFill="1" applyBorder="1"/>
    <xf numFmtId="0" fontId="173" fillId="71" borderId="79" xfId="349" applyFont="1" applyFill="1" applyBorder="1"/>
    <xf numFmtId="0" fontId="102" fillId="72" borderId="26" xfId="349" applyFont="1" applyFill="1" applyBorder="1"/>
    <xf numFmtId="0" fontId="101" fillId="72" borderId="100" xfId="349" applyFont="1" applyFill="1" applyBorder="1"/>
    <xf numFmtId="0" fontId="102" fillId="72" borderId="100" xfId="349" applyFont="1" applyFill="1" applyBorder="1"/>
    <xf numFmtId="0" fontId="102" fillId="72" borderId="5" xfId="349" applyFont="1" applyFill="1" applyBorder="1"/>
    <xf numFmtId="38" fontId="102" fillId="65" borderId="5" xfId="416" applyFont="1" applyFill="1" applyBorder="1" applyAlignment="1"/>
    <xf numFmtId="195" fontId="102" fillId="72" borderId="26" xfId="349" applyNumberFormat="1" applyFont="1" applyFill="1" applyBorder="1" applyAlignment="1" applyProtection="1">
      <alignment vertical="center"/>
    </xf>
    <xf numFmtId="195" fontId="101" fillId="72" borderId="100" xfId="349" applyNumberFormat="1" applyFont="1" applyFill="1" applyBorder="1" applyAlignment="1" applyProtection="1">
      <alignment vertical="center"/>
    </xf>
    <xf numFmtId="195" fontId="102" fillId="72" borderId="100" xfId="349" applyNumberFormat="1" applyFont="1" applyFill="1" applyBorder="1" applyAlignment="1" applyProtection="1">
      <alignment vertical="center"/>
    </xf>
    <xf numFmtId="195" fontId="102" fillId="72" borderId="5" xfId="349" applyNumberFormat="1" applyFont="1" applyFill="1" applyBorder="1" applyAlignment="1" applyProtection="1">
      <alignment vertical="center"/>
    </xf>
    <xf numFmtId="38" fontId="102" fillId="72" borderId="5" xfId="416" applyFont="1" applyFill="1" applyBorder="1" applyAlignment="1" applyProtection="1">
      <alignment vertical="center"/>
    </xf>
    <xf numFmtId="195" fontId="102" fillId="64" borderId="100" xfId="349" applyNumberFormat="1" applyFont="1" applyFill="1" applyBorder="1" applyAlignment="1" applyProtection="1">
      <alignment vertical="center"/>
    </xf>
    <xf numFmtId="195" fontId="101" fillId="64" borderId="5" xfId="349" applyNumberFormat="1" applyFont="1" applyFill="1" applyBorder="1" applyAlignment="1" applyProtection="1">
      <alignment vertical="center"/>
    </xf>
    <xf numFmtId="38" fontId="101" fillId="65" borderId="5" xfId="416" applyFont="1" applyFill="1" applyBorder="1" applyAlignment="1" applyProtection="1">
      <alignment vertical="center"/>
    </xf>
    <xf numFmtId="195" fontId="101" fillId="65" borderId="5" xfId="349" applyNumberFormat="1" applyFont="1" applyFill="1" applyBorder="1" applyAlignment="1" applyProtection="1">
      <alignment vertical="center"/>
    </xf>
    <xf numFmtId="0" fontId="101" fillId="64" borderId="0" xfId="423" applyFont="1" applyFill="1"/>
    <xf numFmtId="0" fontId="101" fillId="0" borderId="0" xfId="423" applyFont="1"/>
    <xf numFmtId="0" fontId="175" fillId="64" borderId="0" xfId="423" applyFont="1" applyFill="1"/>
    <xf numFmtId="0" fontId="175" fillId="0" borderId="0" xfId="423" applyFont="1"/>
    <xf numFmtId="38" fontId="175" fillId="64" borderId="0" xfId="416" applyFont="1" applyFill="1" applyAlignment="1"/>
    <xf numFmtId="0" fontId="176" fillId="64" borderId="0" xfId="423" applyFont="1" applyFill="1"/>
    <xf numFmtId="0" fontId="177" fillId="64" borderId="0" xfId="423" applyFont="1" applyFill="1"/>
    <xf numFmtId="0" fontId="176" fillId="0" borderId="0" xfId="423" applyFont="1"/>
    <xf numFmtId="0" fontId="174" fillId="64" borderId="0" xfId="423" applyFont="1" applyFill="1"/>
    <xf numFmtId="0" fontId="174" fillId="64" borderId="100" xfId="423" applyFont="1" applyFill="1" applyBorder="1"/>
    <xf numFmtId="38" fontId="174" fillId="64" borderId="86" xfId="416" applyFont="1" applyFill="1" applyBorder="1" applyAlignment="1"/>
    <xf numFmtId="0" fontId="174" fillId="0" borderId="0" xfId="423" applyFont="1"/>
    <xf numFmtId="0" fontId="174" fillId="64" borderId="11" xfId="423" applyFont="1" applyFill="1" applyBorder="1"/>
    <xf numFmtId="38" fontId="174" fillId="64" borderId="50" xfId="416" applyFont="1" applyFill="1" applyBorder="1" applyAlignment="1"/>
    <xf numFmtId="0" fontId="174" fillId="0" borderId="11" xfId="423" applyFont="1" applyBorder="1"/>
    <xf numFmtId="0" fontId="174" fillId="0" borderId="23" xfId="423" applyFont="1" applyBorder="1"/>
    <xf numFmtId="0" fontId="174" fillId="0" borderId="23" xfId="345" applyFont="1" applyBorder="1">
      <alignment vertical="center"/>
    </xf>
    <xf numFmtId="0" fontId="174" fillId="64" borderId="23" xfId="423" applyFont="1" applyFill="1" applyBorder="1"/>
    <xf numFmtId="38" fontId="174" fillId="64" borderId="51" xfId="416" applyFont="1" applyFill="1" applyBorder="1" applyAlignment="1"/>
    <xf numFmtId="0" fontId="174" fillId="64" borderId="85" xfId="423" applyFont="1" applyFill="1" applyBorder="1"/>
    <xf numFmtId="38" fontId="174" fillId="64" borderId="87" xfId="416" applyFont="1" applyFill="1" applyBorder="1" applyAlignment="1"/>
    <xf numFmtId="0" fontId="179" fillId="64" borderId="0" xfId="0" applyFont="1" applyFill="1">
      <alignment vertical="center"/>
    </xf>
    <xf numFmtId="0" fontId="168" fillId="64" borderId="0" xfId="0" applyFont="1" applyFill="1">
      <alignment vertical="center"/>
    </xf>
    <xf numFmtId="0" fontId="168" fillId="64" borderId="0" xfId="0" applyFont="1" applyFill="1" applyBorder="1">
      <alignment vertical="center"/>
    </xf>
    <xf numFmtId="0" fontId="101" fillId="0" borderId="85" xfId="0" applyFont="1" applyFill="1" applyBorder="1">
      <alignment vertical="center"/>
    </xf>
    <xf numFmtId="0" fontId="101" fillId="0" borderId="94" xfId="0" applyFont="1" applyFill="1" applyBorder="1">
      <alignment vertical="center"/>
    </xf>
    <xf numFmtId="0" fontId="101" fillId="68" borderId="83" xfId="0" applyFont="1" applyFill="1" applyBorder="1">
      <alignment vertical="center"/>
    </xf>
    <xf numFmtId="0" fontId="101" fillId="0" borderId="32" xfId="0" applyFont="1" applyFill="1" applyBorder="1">
      <alignment vertical="center"/>
    </xf>
    <xf numFmtId="0" fontId="101" fillId="0" borderId="83" xfId="0" applyFont="1" applyFill="1" applyBorder="1">
      <alignment vertical="center"/>
    </xf>
    <xf numFmtId="195" fontId="156" fillId="0" borderId="32" xfId="349" applyNumberFormat="1" applyFont="1" applyFill="1" applyBorder="1" applyAlignment="1" applyProtection="1">
      <alignment vertical="center"/>
    </xf>
    <xf numFmtId="195" fontId="156" fillId="0" borderId="32" xfId="349" applyNumberFormat="1" applyFont="1" applyBorder="1" applyAlignment="1" applyProtection="1">
      <alignment vertical="center"/>
    </xf>
    <xf numFmtId="195" fontId="156" fillId="0" borderId="37" xfId="349" applyNumberFormat="1" applyFont="1" applyBorder="1" applyAlignment="1" applyProtection="1">
      <alignment vertical="center"/>
    </xf>
    <xf numFmtId="0" fontId="128" fillId="0" borderId="24" xfId="0" applyFont="1" applyBorder="1">
      <alignment vertical="center"/>
    </xf>
    <xf numFmtId="0" fontId="128" fillId="0" borderId="0" xfId="0" applyFont="1" applyBorder="1">
      <alignment vertical="center"/>
    </xf>
    <xf numFmtId="195" fontId="167" fillId="64" borderId="0" xfId="349" applyNumberFormat="1" applyFont="1" applyFill="1" applyBorder="1" applyAlignment="1" applyProtection="1">
      <alignment vertical="center"/>
    </xf>
    <xf numFmtId="38" fontId="181" fillId="0" borderId="32" xfId="416" applyFont="1" applyFill="1" applyBorder="1" applyAlignment="1" applyProtection="1">
      <alignment vertical="center"/>
    </xf>
    <xf numFmtId="38" fontId="181" fillId="0" borderId="32" xfId="416" applyFont="1" applyBorder="1" applyAlignment="1" applyProtection="1">
      <alignment vertical="center"/>
    </xf>
    <xf numFmtId="0" fontId="101" fillId="0" borderId="32" xfId="345" applyFont="1" applyFill="1" applyBorder="1">
      <alignment vertical="center"/>
    </xf>
    <xf numFmtId="0" fontId="182" fillId="83" borderId="0" xfId="345" applyFont="1" applyFill="1" applyBorder="1">
      <alignment vertical="center"/>
    </xf>
    <xf numFmtId="38" fontId="101" fillId="55" borderId="100" xfId="416" applyFont="1" applyFill="1" applyBorder="1" applyAlignment="1" applyProtection="1">
      <alignment vertical="center"/>
    </xf>
    <xf numFmtId="38" fontId="102" fillId="55" borderId="100" xfId="416" applyFont="1" applyFill="1" applyBorder="1" applyAlignment="1" applyProtection="1">
      <alignment vertical="center"/>
    </xf>
    <xf numFmtId="38" fontId="102" fillId="55" borderId="5" xfId="416" applyFont="1" applyFill="1" applyBorder="1" applyAlignment="1" applyProtection="1">
      <alignment vertical="center"/>
    </xf>
    <xf numFmtId="38" fontId="101" fillId="0" borderId="25" xfId="416" applyFont="1" applyFill="1" applyBorder="1" applyAlignment="1" applyProtection="1">
      <alignment vertical="center"/>
    </xf>
    <xf numFmtId="195" fontId="102" fillId="0" borderId="23" xfId="349" applyNumberFormat="1" applyFont="1" applyBorder="1" applyAlignment="1">
      <alignment vertical="center"/>
    </xf>
    <xf numFmtId="38" fontId="101" fillId="0" borderId="22" xfId="416" applyFont="1" applyFill="1" applyBorder="1" applyAlignment="1" applyProtection="1">
      <alignment vertical="center"/>
    </xf>
    <xf numFmtId="38" fontId="101" fillId="0" borderId="47" xfId="416" applyFont="1" applyFill="1" applyBorder="1" applyAlignment="1" applyProtection="1">
      <alignment vertical="center"/>
      <protection locked="0"/>
    </xf>
    <xf numFmtId="9" fontId="113" fillId="0" borderId="32" xfId="417" applyNumberFormat="1" applyFont="1" applyFill="1" applyBorder="1" applyAlignment="1" applyProtection="1">
      <alignment vertical="center"/>
    </xf>
    <xf numFmtId="0" fontId="101" fillId="0" borderId="95" xfId="0" applyFont="1" applyFill="1" applyBorder="1" applyAlignment="1">
      <alignment vertical="top"/>
    </xf>
    <xf numFmtId="0" fontId="101" fillId="0" borderId="100" xfId="0" applyFont="1" applyFill="1" applyBorder="1" applyAlignment="1">
      <alignment vertical="top"/>
    </xf>
    <xf numFmtId="0" fontId="101" fillId="0" borderId="94" xfId="0" applyFont="1" applyFill="1" applyBorder="1" applyAlignment="1">
      <alignment vertical="top"/>
    </xf>
    <xf numFmtId="0" fontId="101" fillId="0" borderId="84" xfId="0" applyFont="1" applyFill="1" applyBorder="1" applyAlignment="1">
      <alignment vertical="top" wrapText="1"/>
    </xf>
    <xf numFmtId="0" fontId="101" fillId="64" borderId="25" xfId="345" applyFont="1" applyFill="1" applyBorder="1" applyAlignment="1">
      <alignment vertical="top"/>
    </xf>
    <xf numFmtId="0" fontId="101" fillId="64" borderId="78" xfId="345" applyFont="1" applyFill="1" applyBorder="1" applyAlignment="1">
      <alignment vertical="top"/>
    </xf>
    <xf numFmtId="0" fontId="101" fillId="64" borderId="23" xfId="345" applyFont="1" applyFill="1" applyBorder="1" applyAlignment="1">
      <alignment vertical="top"/>
    </xf>
    <xf numFmtId="0" fontId="108" fillId="64" borderId="22" xfId="0" applyFont="1" applyFill="1" applyBorder="1" applyAlignment="1">
      <alignment horizontal="left" vertical="top" wrapText="1"/>
    </xf>
    <xf numFmtId="0" fontId="101" fillId="64" borderId="95" xfId="345" applyFont="1" applyFill="1" applyBorder="1" applyAlignment="1">
      <alignment vertical="top"/>
    </xf>
    <xf numFmtId="0" fontId="101" fillId="0" borderId="85" xfId="345" applyFont="1" applyFill="1" applyBorder="1" applyAlignment="1">
      <alignment vertical="top"/>
    </xf>
    <xf numFmtId="0" fontId="101" fillId="0" borderId="83" xfId="0" applyFont="1" applyFill="1" applyBorder="1" applyAlignment="1">
      <alignment vertical="top"/>
    </xf>
    <xf numFmtId="0" fontId="108" fillId="0" borderId="0" xfId="0" applyFont="1" applyAlignment="1">
      <alignment vertical="top"/>
    </xf>
    <xf numFmtId="0" fontId="101" fillId="0" borderId="100" xfId="345" applyFont="1" applyFill="1" applyBorder="1" applyAlignment="1">
      <alignment vertical="top"/>
    </xf>
    <xf numFmtId="0" fontId="112" fillId="64" borderId="11" xfId="345" applyFont="1" applyFill="1" applyBorder="1" applyAlignment="1">
      <alignment vertical="top"/>
    </xf>
    <xf numFmtId="0" fontId="101" fillId="0" borderId="0" xfId="345" applyFont="1" applyFill="1" applyBorder="1" applyAlignment="1">
      <alignment vertical="top"/>
    </xf>
    <xf numFmtId="0" fontId="112" fillId="64" borderId="24" xfId="345" applyFont="1" applyFill="1" applyBorder="1" applyAlignment="1">
      <alignment vertical="top"/>
    </xf>
    <xf numFmtId="0" fontId="101" fillId="0" borderId="23" xfId="345" applyFont="1" applyFill="1" applyBorder="1" applyAlignment="1">
      <alignment vertical="top"/>
    </xf>
    <xf numFmtId="196" fontId="101" fillId="0" borderId="115" xfId="311" quotePrefix="1" applyNumberFormat="1" applyFont="1" applyFill="1" applyBorder="1" applyAlignment="1" applyProtection="1">
      <alignment horizontal="center" vertical="center"/>
    </xf>
    <xf numFmtId="38" fontId="102" fillId="81" borderId="78" xfId="311" applyFont="1" applyFill="1" applyBorder="1" applyAlignment="1">
      <alignment horizontal="left" vertical="center"/>
    </xf>
    <xf numFmtId="38" fontId="102" fillId="70" borderId="78" xfId="311" applyFont="1" applyFill="1" applyBorder="1" applyAlignment="1"/>
    <xf numFmtId="38" fontId="101" fillId="68" borderId="78" xfId="311" applyFont="1" applyFill="1" applyBorder="1" applyAlignment="1">
      <alignment horizontal="left" vertical="center" indent="1"/>
    </xf>
    <xf numFmtId="38" fontId="101" fillId="0" borderId="48" xfId="311" applyFont="1" applyFill="1" applyBorder="1" applyAlignment="1"/>
    <xf numFmtId="38" fontId="101" fillId="0" borderId="54" xfId="311" applyFont="1" applyFill="1" applyBorder="1" applyAlignment="1"/>
    <xf numFmtId="38" fontId="3" fillId="0" borderId="54" xfId="311" applyFont="1" applyFill="1" applyBorder="1" applyAlignment="1"/>
    <xf numFmtId="38" fontId="101" fillId="0" borderId="31" xfId="311" applyFont="1" applyFill="1" applyBorder="1" applyAlignment="1"/>
    <xf numFmtId="195" fontId="101" fillId="0" borderId="115" xfId="311" quotePrefix="1" applyNumberFormat="1" applyFont="1" applyFill="1" applyBorder="1" applyAlignment="1" applyProtection="1">
      <alignment horizontal="center" vertical="center"/>
    </xf>
    <xf numFmtId="0" fontId="101" fillId="0" borderId="78" xfId="483" applyFont="1" applyBorder="1" applyAlignment="1">
      <alignment vertical="center"/>
    </xf>
    <xf numFmtId="196" fontId="101" fillId="0" borderId="116" xfId="311" quotePrefix="1" applyNumberFormat="1" applyFont="1" applyFill="1" applyBorder="1" applyAlignment="1" applyProtection="1">
      <alignment horizontal="center" vertical="center"/>
    </xf>
    <xf numFmtId="38" fontId="101" fillId="65" borderId="116" xfId="345" applyNumberFormat="1" applyFont="1" applyFill="1" applyBorder="1">
      <alignment vertical="center"/>
    </xf>
    <xf numFmtId="0" fontId="174" fillId="64" borderId="78" xfId="423" applyFont="1" applyFill="1" applyBorder="1"/>
    <xf numFmtId="0" fontId="102" fillId="72" borderId="78" xfId="349" applyFont="1" applyFill="1" applyBorder="1"/>
    <xf numFmtId="38" fontId="102" fillId="72" borderId="5" xfId="416" applyFont="1" applyFill="1" applyBorder="1" applyAlignment="1"/>
    <xf numFmtId="0" fontId="159" fillId="72" borderId="100" xfId="349" applyFont="1" applyFill="1" applyBorder="1"/>
    <xf numFmtId="38" fontId="102" fillId="75" borderId="83" xfId="416" applyFont="1" applyFill="1" applyBorder="1" applyAlignment="1" applyProtection="1">
      <alignment vertical="center"/>
    </xf>
    <xf numFmtId="38" fontId="102" fillId="75" borderId="85" xfId="416" applyFont="1" applyFill="1" applyBorder="1" applyAlignment="1" applyProtection="1">
      <alignment vertical="center"/>
    </xf>
    <xf numFmtId="38" fontId="159" fillId="75" borderId="85" xfId="416" applyFont="1" applyFill="1" applyBorder="1" applyAlignment="1" applyProtection="1">
      <alignment vertical="center"/>
    </xf>
    <xf numFmtId="38" fontId="102" fillId="75" borderId="94" xfId="416" applyFont="1" applyFill="1" applyBorder="1" applyAlignment="1" applyProtection="1">
      <alignment vertical="center"/>
    </xf>
    <xf numFmtId="38" fontId="102" fillId="75" borderId="84" xfId="416" applyFont="1" applyFill="1" applyBorder="1" applyAlignment="1" applyProtection="1">
      <alignment vertical="center"/>
    </xf>
    <xf numFmtId="195" fontId="102" fillId="66" borderId="5" xfId="349" applyNumberFormat="1" applyFont="1" applyFill="1" applyBorder="1" applyAlignment="1" applyProtection="1">
      <alignment vertical="center"/>
    </xf>
    <xf numFmtId="38" fontId="102" fillId="66" borderId="5" xfId="416" applyFont="1" applyFill="1" applyBorder="1" applyAlignment="1" applyProtection="1">
      <alignment vertical="center"/>
    </xf>
    <xf numFmtId="195" fontId="101" fillId="66" borderId="5" xfId="349" applyNumberFormat="1" applyFont="1" applyFill="1" applyBorder="1" applyAlignment="1" applyProtection="1">
      <alignment vertical="center"/>
    </xf>
    <xf numFmtId="195" fontId="102" fillId="0" borderId="38" xfId="349" applyNumberFormat="1" applyFont="1" applyFill="1" applyBorder="1" applyAlignment="1" applyProtection="1">
      <alignment vertical="center"/>
    </xf>
    <xf numFmtId="195" fontId="156" fillId="0" borderId="38" xfId="349" applyNumberFormat="1" applyFont="1" applyFill="1" applyBorder="1" applyAlignment="1" applyProtection="1">
      <alignment vertical="center"/>
    </xf>
    <xf numFmtId="195" fontId="102" fillId="0" borderId="37" xfId="349" applyNumberFormat="1" applyFont="1" applyFill="1" applyBorder="1" applyAlignment="1" applyProtection="1">
      <alignment vertical="center"/>
    </xf>
    <xf numFmtId="9" fontId="113" fillId="0" borderId="37" xfId="417" applyFont="1" applyFill="1" applyBorder="1" applyAlignment="1" applyProtection="1">
      <alignment vertical="center"/>
    </xf>
    <xf numFmtId="195" fontId="151" fillId="0" borderId="38" xfId="349" applyNumberFormat="1" applyFont="1" applyBorder="1" applyAlignment="1" applyProtection="1">
      <alignment vertical="center"/>
    </xf>
    <xf numFmtId="195" fontId="170" fillId="0" borderId="38" xfId="349" applyNumberFormat="1" applyFont="1" applyBorder="1" applyAlignment="1" applyProtection="1">
      <alignment vertical="center"/>
    </xf>
    <xf numFmtId="195" fontId="169" fillId="0" borderId="38" xfId="349" applyNumberFormat="1" applyFont="1" applyBorder="1" applyAlignment="1" applyProtection="1">
      <alignment vertical="center"/>
    </xf>
    <xf numFmtId="195" fontId="169" fillId="0" borderId="37" xfId="349" applyNumberFormat="1" applyFont="1" applyBorder="1" applyAlignment="1" applyProtection="1">
      <alignment vertical="center"/>
    </xf>
    <xf numFmtId="9" fontId="170" fillId="0" borderId="37" xfId="417" applyFont="1" applyBorder="1" applyAlignment="1" applyProtection="1">
      <alignment vertical="center"/>
    </xf>
    <xf numFmtId="38" fontId="102" fillId="69" borderId="5" xfId="416" applyFont="1" applyFill="1" applyBorder="1" applyAlignment="1"/>
    <xf numFmtId="0" fontId="137" fillId="0" borderId="0" xfId="345" applyFont="1" applyFill="1" applyBorder="1">
      <alignment vertical="center"/>
    </xf>
    <xf numFmtId="38" fontId="102" fillId="71" borderId="5" xfId="416" applyFont="1" applyFill="1" applyBorder="1" applyAlignment="1"/>
    <xf numFmtId="195" fontId="156" fillId="0" borderId="38" xfId="349" applyNumberFormat="1" applyFont="1" applyBorder="1" applyAlignment="1" applyProtection="1">
      <alignment vertical="center"/>
    </xf>
    <xf numFmtId="195" fontId="156" fillId="0" borderId="23" xfId="349" applyNumberFormat="1" applyFont="1" applyBorder="1" applyAlignment="1" applyProtection="1">
      <alignment vertical="center"/>
    </xf>
    <xf numFmtId="195" fontId="101" fillId="59" borderId="0" xfId="0" applyNumberFormat="1" applyFont="1" applyFill="1" applyBorder="1" applyAlignment="1" applyProtection="1">
      <alignment vertical="center"/>
    </xf>
    <xf numFmtId="0" fontId="24" fillId="84" borderId="0" xfId="345" applyFont="1" applyFill="1" applyBorder="1">
      <alignment vertical="center"/>
    </xf>
    <xf numFmtId="0" fontId="121" fillId="71" borderId="25" xfId="349" applyFont="1" applyFill="1" applyBorder="1"/>
    <xf numFmtId="0" fontId="121" fillId="71" borderId="22" xfId="349" applyFont="1" applyFill="1" applyBorder="1"/>
    <xf numFmtId="0" fontId="101" fillId="0" borderId="84" xfId="0" applyFont="1" applyFill="1" applyBorder="1" applyAlignment="1">
      <alignment vertical="top"/>
    </xf>
    <xf numFmtId="0" fontId="102" fillId="69" borderId="22" xfId="349" applyFont="1" applyFill="1" applyBorder="1"/>
    <xf numFmtId="0" fontId="101" fillId="64" borderId="22" xfId="345" applyFont="1" applyFill="1" applyBorder="1" applyAlignment="1">
      <alignment vertical="top"/>
    </xf>
    <xf numFmtId="0" fontId="101" fillId="64" borderId="83" xfId="345" applyFont="1" applyFill="1" applyBorder="1" applyAlignment="1">
      <alignment vertical="top"/>
    </xf>
    <xf numFmtId="0" fontId="121" fillId="0" borderId="95" xfId="349" applyFont="1" applyFill="1" applyBorder="1"/>
    <xf numFmtId="0" fontId="121" fillId="0" borderId="25" xfId="349" applyFont="1" applyFill="1" applyBorder="1"/>
    <xf numFmtId="0" fontId="121" fillId="0" borderId="22" xfId="349" applyFont="1" applyFill="1" applyBorder="1"/>
    <xf numFmtId="49" fontId="130" fillId="85" borderId="21" xfId="0" applyNumberFormat="1" applyFont="1" applyFill="1" applyBorder="1" applyAlignment="1" applyProtection="1">
      <alignment horizontal="left" vertical="center" indent="1"/>
      <protection locked="0"/>
    </xf>
    <xf numFmtId="49" fontId="132" fillId="85" borderId="21" xfId="0" applyNumberFormat="1" applyFont="1" applyFill="1" applyBorder="1" applyAlignment="1" applyProtection="1">
      <alignment horizontal="left" vertical="center" indent="1"/>
      <protection locked="0"/>
    </xf>
    <xf numFmtId="49" fontId="126" fillId="85" borderId="21" xfId="0" applyNumberFormat="1" applyFont="1" applyFill="1" applyBorder="1" applyAlignment="1" applyProtection="1">
      <alignment horizontal="left" vertical="center" indent="2"/>
      <protection locked="0"/>
    </xf>
    <xf numFmtId="49" fontId="130" fillId="85" borderId="21" xfId="0" applyNumberFormat="1" applyFont="1" applyFill="1" applyBorder="1" applyAlignment="1" applyProtection="1">
      <alignment horizontal="left" vertical="center" indent="3"/>
      <protection locked="0"/>
    </xf>
    <xf numFmtId="0" fontId="127" fillId="86" borderId="0" xfId="0" applyFont="1" applyFill="1">
      <alignment vertical="center"/>
    </xf>
    <xf numFmtId="0" fontId="83" fillId="86" borderId="0" xfId="0" applyFont="1" applyFill="1">
      <alignment vertical="center"/>
    </xf>
    <xf numFmtId="0" fontId="138" fillId="86" borderId="0" xfId="0" applyFont="1" applyFill="1">
      <alignment vertical="center"/>
    </xf>
    <xf numFmtId="0" fontId="126" fillId="86" borderId="0" xfId="414" applyNumberFormat="1" applyFont="1" applyFill="1" applyBorder="1" applyProtection="1">
      <alignment vertical="center"/>
      <protection locked="0"/>
    </xf>
    <xf numFmtId="0" fontId="126" fillId="86" borderId="75" xfId="414" applyNumberFormat="1" applyFont="1" applyFill="1" applyBorder="1" applyProtection="1">
      <alignment vertical="center"/>
      <protection locked="0"/>
    </xf>
    <xf numFmtId="49" fontId="183" fillId="86" borderId="21" xfId="0" applyNumberFormat="1" applyFont="1" applyFill="1" applyBorder="1" applyAlignment="1" applyProtection="1">
      <alignment vertical="center"/>
      <protection locked="0"/>
    </xf>
    <xf numFmtId="49" fontId="130" fillId="86" borderId="21" xfId="0" applyNumberFormat="1" applyFont="1" applyFill="1" applyBorder="1" applyAlignment="1" applyProtection="1">
      <alignment horizontal="left" vertical="center" indent="3"/>
      <protection locked="0"/>
    </xf>
    <xf numFmtId="49" fontId="184" fillId="86" borderId="21" xfId="0" applyNumberFormat="1" applyFont="1" applyFill="1" applyBorder="1" applyAlignment="1" applyProtection="1">
      <alignment horizontal="left" vertical="center" indent="1"/>
      <protection locked="0"/>
    </xf>
    <xf numFmtId="49" fontId="132" fillId="86" borderId="21" xfId="0" applyNumberFormat="1" applyFont="1" applyFill="1" applyBorder="1" applyAlignment="1" applyProtection="1">
      <alignment horizontal="left" vertical="center"/>
      <protection locked="0"/>
    </xf>
    <xf numFmtId="49" fontId="132" fillId="86" borderId="21" xfId="0" applyNumberFormat="1" applyFont="1" applyFill="1" applyBorder="1" applyAlignment="1" applyProtection="1">
      <alignment vertical="center"/>
      <protection locked="0"/>
    </xf>
    <xf numFmtId="0" fontId="126" fillId="86" borderId="21" xfId="0" applyNumberFormat="1" applyFont="1" applyFill="1" applyBorder="1" applyAlignment="1" applyProtection="1">
      <alignment vertical="center"/>
      <protection locked="0"/>
    </xf>
    <xf numFmtId="3" fontId="126" fillId="86" borderId="21" xfId="0" applyNumberFormat="1" applyFont="1" applyFill="1" applyBorder="1" applyProtection="1">
      <alignment vertical="center"/>
      <protection locked="0"/>
    </xf>
    <xf numFmtId="49" fontId="132" fillId="86" borderId="21" xfId="0" applyNumberFormat="1" applyFont="1" applyFill="1" applyBorder="1" applyAlignment="1" applyProtection="1">
      <alignment horizontal="left" vertical="center" indent="1"/>
      <protection locked="0"/>
    </xf>
    <xf numFmtId="0" fontId="139" fillId="86" borderId="0" xfId="0" applyFont="1" applyFill="1">
      <alignment vertical="center"/>
    </xf>
    <xf numFmtId="49" fontId="155" fillId="86" borderId="21" xfId="0" applyNumberFormat="1" applyFont="1" applyFill="1" applyBorder="1" applyAlignment="1" applyProtection="1">
      <alignment vertical="center"/>
      <protection locked="0"/>
    </xf>
    <xf numFmtId="0" fontId="126" fillId="86" borderId="0" xfId="0" applyNumberFormat="1" applyFont="1" applyFill="1" applyBorder="1" applyProtection="1">
      <alignment vertical="center"/>
      <protection locked="0"/>
    </xf>
    <xf numFmtId="0" fontId="126" fillId="86" borderId="75" xfId="0" applyNumberFormat="1" applyFont="1" applyFill="1" applyBorder="1" applyProtection="1">
      <alignment vertical="center"/>
      <protection locked="0"/>
    </xf>
    <xf numFmtId="49" fontId="126" fillId="86" borderId="21" xfId="0" applyNumberFormat="1" applyFont="1" applyFill="1" applyBorder="1" applyAlignment="1" applyProtection="1">
      <alignment vertical="center"/>
      <protection locked="0"/>
    </xf>
    <xf numFmtId="49" fontId="130" fillId="86" borderId="21" xfId="0" applyNumberFormat="1" applyFont="1" applyFill="1" applyBorder="1" applyAlignment="1" applyProtection="1">
      <alignment vertical="center"/>
      <protection locked="0"/>
    </xf>
    <xf numFmtId="49" fontId="130" fillId="86" borderId="21" xfId="0" applyNumberFormat="1" applyFont="1" applyFill="1" applyBorder="1" applyAlignment="1" applyProtection="1">
      <alignment horizontal="left" vertical="center"/>
      <protection locked="0"/>
    </xf>
    <xf numFmtId="0" fontId="131" fillId="79" borderId="0" xfId="0" applyFont="1" applyFill="1">
      <alignment vertical="center"/>
    </xf>
    <xf numFmtId="0" fontId="132" fillId="79" borderId="0" xfId="0" applyFont="1" applyFill="1">
      <alignment vertical="center"/>
    </xf>
    <xf numFmtId="0" fontId="131" fillId="0" borderId="0" xfId="414" applyNumberFormat="1" applyFont="1" applyFill="1" applyBorder="1" applyProtection="1">
      <alignment vertical="center"/>
      <protection locked="0"/>
    </xf>
    <xf numFmtId="49" fontId="132" fillId="61" borderId="21" xfId="0" applyNumberFormat="1" applyFont="1" applyFill="1" applyBorder="1" applyAlignment="1" applyProtection="1">
      <alignment horizontal="left" vertical="center" indent="3"/>
      <protection locked="0"/>
    </xf>
    <xf numFmtId="0" fontId="131" fillId="61" borderId="21" xfId="0" applyNumberFormat="1" applyFont="1" applyFill="1" applyBorder="1" applyAlignment="1" applyProtection="1">
      <alignment vertical="center"/>
      <protection locked="0"/>
    </xf>
    <xf numFmtId="3" fontId="131" fillId="62" borderId="21" xfId="0" applyNumberFormat="1" applyFont="1" applyFill="1" applyBorder="1" applyProtection="1">
      <alignment vertical="center"/>
      <protection locked="0"/>
    </xf>
    <xf numFmtId="0" fontId="131" fillId="0" borderId="75" xfId="414" applyNumberFormat="1" applyFont="1" applyFill="1" applyBorder="1" applyProtection="1">
      <alignment vertical="center"/>
      <protection locked="0"/>
    </xf>
    <xf numFmtId="49" fontId="130" fillId="85" borderId="21" xfId="0" applyNumberFormat="1" applyFont="1" applyFill="1" applyBorder="1" applyAlignment="1" applyProtection="1">
      <alignment horizontal="left" vertical="center"/>
      <protection locked="0"/>
    </xf>
    <xf numFmtId="49" fontId="130" fillId="85" borderId="21" xfId="0" applyNumberFormat="1" applyFont="1" applyFill="1" applyBorder="1" applyAlignment="1" applyProtection="1">
      <alignment horizontal="left" vertical="center" indent="2"/>
      <protection locked="0"/>
    </xf>
    <xf numFmtId="0" fontId="127" fillId="87" borderId="0" xfId="0" applyFont="1" applyFill="1">
      <alignment vertical="center"/>
    </xf>
    <xf numFmtId="0" fontId="162" fillId="87" borderId="0" xfId="0" applyFont="1" applyFill="1">
      <alignment vertical="center"/>
    </xf>
    <xf numFmtId="0" fontId="138" fillId="87" borderId="0" xfId="0" applyFont="1" applyFill="1">
      <alignment vertical="center"/>
    </xf>
    <xf numFmtId="0" fontId="126" fillId="87" borderId="0" xfId="414" applyNumberFormat="1" applyFont="1" applyFill="1" applyBorder="1" applyProtection="1">
      <alignment vertical="center"/>
      <protection locked="0"/>
    </xf>
    <xf numFmtId="49" fontId="183" fillId="87" borderId="21" xfId="0" applyNumberFormat="1" applyFont="1" applyFill="1" applyBorder="1" applyAlignment="1" applyProtection="1">
      <alignment vertical="center"/>
      <protection locked="0"/>
    </xf>
    <xf numFmtId="3" fontId="126" fillId="87" borderId="21" xfId="0" applyNumberFormat="1" applyFont="1" applyFill="1" applyBorder="1" applyProtection="1">
      <alignment vertical="center"/>
      <protection locked="0"/>
    </xf>
    <xf numFmtId="0" fontId="126" fillId="87" borderId="0" xfId="0" applyNumberFormat="1" applyFont="1" applyFill="1" applyBorder="1" applyProtection="1">
      <alignment vertical="center"/>
      <protection locked="0"/>
    </xf>
    <xf numFmtId="0" fontId="126" fillId="87" borderId="75" xfId="0" applyNumberFormat="1" applyFont="1" applyFill="1" applyBorder="1" applyProtection="1">
      <alignment vertical="center"/>
      <protection locked="0"/>
    </xf>
    <xf numFmtId="49" fontId="130" fillId="87" borderId="21" xfId="0" applyNumberFormat="1" applyFont="1" applyFill="1" applyBorder="1" applyAlignment="1" applyProtection="1">
      <alignment horizontal="left" vertical="center" indent="3"/>
      <protection locked="0"/>
    </xf>
    <xf numFmtId="49" fontId="130" fillId="87" borderId="21" xfId="0" applyNumberFormat="1" applyFont="1" applyFill="1" applyBorder="1" applyAlignment="1" applyProtection="1">
      <alignment vertical="center"/>
      <protection locked="0"/>
    </xf>
    <xf numFmtId="49" fontId="130" fillId="87" borderId="21" xfId="0" applyNumberFormat="1" applyFont="1" applyFill="1" applyBorder="1" applyAlignment="1" applyProtection="1">
      <alignment horizontal="left" vertical="center"/>
      <protection locked="0"/>
    </xf>
    <xf numFmtId="49" fontId="126" fillId="87" borderId="21" xfId="0" applyNumberFormat="1" applyFont="1" applyFill="1" applyBorder="1" applyProtection="1">
      <alignment vertical="center"/>
      <protection locked="0"/>
    </xf>
    <xf numFmtId="49" fontId="130" fillId="86" borderId="21" xfId="0" applyNumberFormat="1" applyFont="1" applyFill="1" applyBorder="1" applyAlignment="1" applyProtection="1">
      <alignment horizontal="left" vertical="center" indent="1"/>
      <protection locked="0"/>
    </xf>
    <xf numFmtId="49" fontId="126" fillId="86" borderId="21" xfId="0" applyNumberFormat="1" applyFont="1" applyFill="1" applyBorder="1" applyProtection="1">
      <alignment vertical="center"/>
      <protection locked="0"/>
    </xf>
    <xf numFmtId="0" fontId="126" fillId="87" borderId="76" xfId="0" applyNumberFormat="1" applyFont="1" applyFill="1" applyBorder="1" applyProtection="1">
      <alignment vertical="center"/>
      <protection locked="0"/>
    </xf>
    <xf numFmtId="0" fontId="130" fillId="87" borderId="76" xfId="0" applyNumberFormat="1" applyFont="1" applyFill="1" applyBorder="1" applyProtection="1">
      <alignment vertical="center"/>
      <protection locked="0"/>
    </xf>
    <xf numFmtId="0" fontId="127" fillId="87" borderId="0" xfId="0" applyFont="1" applyFill="1" applyBorder="1">
      <alignment vertical="center"/>
    </xf>
    <xf numFmtId="0" fontId="127" fillId="74" borderId="0" xfId="0" applyFont="1" applyFill="1">
      <alignment vertical="center"/>
    </xf>
    <xf numFmtId="0" fontId="162" fillId="74" borderId="0" xfId="0" applyFont="1" applyFill="1">
      <alignment vertical="center"/>
    </xf>
    <xf numFmtId="0" fontId="161" fillId="74" borderId="0" xfId="0" applyFont="1" applyFill="1">
      <alignment vertical="center"/>
    </xf>
    <xf numFmtId="0" fontId="138" fillId="74" borderId="0" xfId="0" applyFont="1" applyFill="1">
      <alignment vertical="center"/>
    </xf>
    <xf numFmtId="0" fontId="126" fillId="74" borderId="0" xfId="414" applyNumberFormat="1" applyFont="1" applyFill="1" applyBorder="1" applyProtection="1">
      <alignment vertical="center"/>
      <protection locked="0"/>
    </xf>
    <xf numFmtId="0" fontId="126" fillId="74" borderId="75" xfId="414" applyNumberFormat="1" applyFont="1" applyFill="1" applyBorder="1" applyProtection="1">
      <alignment vertical="center"/>
      <protection locked="0"/>
    </xf>
    <xf numFmtId="49" fontId="183" fillId="74" borderId="21" xfId="0" applyNumberFormat="1" applyFont="1" applyFill="1" applyBorder="1" applyAlignment="1" applyProtection="1">
      <alignment vertical="center"/>
      <protection locked="0"/>
    </xf>
    <xf numFmtId="49" fontId="130" fillId="74" borderId="21" xfId="0" applyNumberFormat="1" applyFont="1" applyFill="1" applyBorder="1" applyAlignment="1" applyProtection="1">
      <alignment horizontal="left" vertical="center" indent="2"/>
      <protection locked="0"/>
    </xf>
    <xf numFmtId="49" fontId="184" fillId="74" borderId="21" xfId="0" applyNumberFormat="1" applyFont="1" applyFill="1" applyBorder="1" applyAlignment="1" applyProtection="1">
      <alignment horizontal="left" vertical="center" indent="1"/>
      <protection locked="0"/>
    </xf>
    <xf numFmtId="49" fontId="132" fillId="74" borderId="21" xfId="0" applyNumberFormat="1" applyFont="1" applyFill="1" applyBorder="1" applyAlignment="1" applyProtection="1">
      <alignment horizontal="left" vertical="center"/>
      <protection locked="0"/>
    </xf>
    <xf numFmtId="49" fontId="132" fillId="74" borderId="21" xfId="0" applyNumberFormat="1" applyFont="1" applyFill="1" applyBorder="1" applyAlignment="1" applyProtection="1">
      <alignment vertical="center"/>
      <protection locked="0"/>
    </xf>
    <xf numFmtId="0" fontId="126" fillId="74" borderId="21" xfId="0" applyNumberFormat="1" applyFont="1" applyFill="1" applyBorder="1" applyAlignment="1" applyProtection="1">
      <alignment vertical="center"/>
      <protection locked="0"/>
    </xf>
    <xf numFmtId="3" fontId="126" fillId="74" borderId="21" xfId="0" applyNumberFormat="1" applyFont="1" applyFill="1" applyBorder="1" applyProtection="1">
      <alignment vertical="center"/>
      <protection locked="0"/>
    </xf>
    <xf numFmtId="0" fontId="126" fillId="74" borderId="0" xfId="0" applyNumberFormat="1" applyFont="1" applyFill="1" applyBorder="1" applyProtection="1">
      <alignment vertical="center"/>
      <protection locked="0"/>
    </xf>
    <xf numFmtId="0" fontId="126" fillId="74" borderId="75" xfId="0" applyNumberFormat="1" applyFont="1" applyFill="1" applyBorder="1" applyProtection="1">
      <alignment vertical="center"/>
      <protection locked="0"/>
    </xf>
    <xf numFmtId="49" fontId="126" fillId="74" borderId="21" xfId="0" applyNumberFormat="1" applyFont="1" applyFill="1" applyBorder="1" applyAlignment="1" applyProtection="1">
      <alignment vertical="center"/>
      <protection locked="0"/>
    </xf>
    <xf numFmtId="49" fontId="130" fillId="74" borderId="21" xfId="0" applyNumberFormat="1" applyFont="1" applyFill="1" applyBorder="1" applyAlignment="1" applyProtection="1">
      <alignment horizontal="left" vertical="center" indent="3"/>
      <protection locked="0"/>
    </xf>
    <xf numFmtId="49" fontId="130" fillId="74" borderId="21" xfId="0" applyNumberFormat="1" applyFont="1" applyFill="1" applyBorder="1" applyAlignment="1" applyProtection="1">
      <alignment vertical="center"/>
      <protection locked="0"/>
    </xf>
    <xf numFmtId="49" fontId="130" fillId="74" borderId="21" xfId="0" applyNumberFormat="1" applyFont="1" applyFill="1" applyBorder="1" applyAlignment="1" applyProtection="1">
      <alignment horizontal="left" vertical="center"/>
      <protection locked="0"/>
    </xf>
    <xf numFmtId="49" fontId="130" fillId="74" borderId="21" xfId="0" applyNumberFormat="1" applyFont="1" applyFill="1" applyBorder="1" applyAlignment="1" applyProtection="1">
      <alignment horizontal="left" vertical="center" indent="1"/>
      <protection locked="0"/>
    </xf>
    <xf numFmtId="49" fontId="126" fillId="74" borderId="21" xfId="0" applyNumberFormat="1" applyFont="1" applyFill="1" applyBorder="1" applyProtection="1">
      <alignment vertical="center"/>
      <protection locked="0"/>
    </xf>
    <xf numFmtId="0" fontId="138" fillId="0" borderId="0" xfId="0" applyFont="1" applyFill="1">
      <alignment vertical="center"/>
    </xf>
    <xf numFmtId="0" fontId="102" fillId="71" borderId="100" xfId="349" applyFont="1" applyFill="1" applyBorder="1"/>
    <xf numFmtId="195" fontId="101" fillId="0" borderId="83" xfId="349" applyNumberFormat="1" applyFont="1" applyBorder="1" applyAlignment="1">
      <alignment vertical="center"/>
    </xf>
    <xf numFmtId="0" fontId="108" fillId="0" borderId="84" xfId="0" applyFont="1" applyBorder="1">
      <alignment vertical="center"/>
    </xf>
    <xf numFmtId="0" fontId="108" fillId="72" borderId="1" xfId="0" applyFont="1" applyFill="1" applyBorder="1">
      <alignment vertical="center"/>
    </xf>
    <xf numFmtId="38" fontId="108" fillId="72" borderId="1" xfId="416" applyFont="1" applyFill="1" applyBorder="1">
      <alignment vertical="center"/>
    </xf>
    <xf numFmtId="38" fontId="108" fillId="72" borderId="84" xfId="416" applyFont="1" applyFill="1" applyBorder="1">
      <alignment vertical="center"/>
    </xf>
    <xf numFmtId="0" fontId="108" fillId="72" borderId="95" xfId="0" applyFont="1" applyFill="1" applyBorder="1">
      <alignment vertical="center"/>
    </xf>
    <xf numFmtId="195" fontId="102" fillId="0" borderId="78" xfId="485" applyNumberFormat="1" applyFont="1" applyFill="1" applyBorder="1" applyAlignment="1" applyProtection="1">
      <alignment vertical="center"/>
    </xf>
    <xf numFmtId="195" fontId="102" fillId="0" borderId="85" xfId="485" applyNumberFormat="1" applyFont="1" applyFill="1" applyBorder="1" applyAlignment="1" applyProtection="1">
      <alignment vertical="center"/>
    </xf>
    <xf numFmtId="195" fontId="101" fillId="0" borderId="23" xfId="485" applyNumberFormat="1" applyFont="1" applyFill="1" applyBorder="1" applyAlignment="1" applyProtection="1">
      <alignment vertical="center"/>
    </xf>
    <xf numFmtId="195" fontId="102" fillId="0" borderId="83" xfId="0" applyNumberFormat="1" applyFont="1" applyFill="1" applyBorder="1" applyAlignment="1" applyProtection="1">
      <alignment vertical="center"/>
    </xf>
    <xf numFmtId="195" fontId="102" fillId="0" borderId="85" xfId="0" applyNumberFormat="1" applyFont="1" applyFill="1" applyBorder="1" applyAlignment="1" applyProtection="1">
      <alignment vertical="center"/>
    </xf>
    <xf numFmtId="195" fontId="102" fillId="0" borderId="24" xfId="486" applyNumberFormat="1" applyFont="1" applyFill="1" applyBorder="1" applyAlignment="1" applyProtection="1">
      <alignment vertical="center"/>
    </xf>
    <xf numFmtId="195" fontId="101" fillId="0" borderId="31" xfId="485" applyNumberFormat="1" applyFont="1" applyFill="1" applyBorder="1" applyAlignment="1" applyProtection="1">
      <alignment vertical="center"/>
    </xf>
    <xf numFmtId="195" fontId="102" fillId="0" borderId="88" xfId="485" applyNumberFormat="1" applyFont="1" applyFill="1" applyBorder="1" applyAlignment="1" applyProtection="1">
      <alignment vertical="center"/>
    </xf>
    <xf numFmtId="195" fontId="102" fillId="0" borderId="82" xfId="485" applyNumberFormat="1" applyFont="1" applyFill="1" applyBorder="1" applyAlignment="1" applyProtection="1">
      <alignment vertical="center"/>
    </xf>
    <xf numFmtId="195" fontId="102" fillId="0" borderId="89" xfId="485" applyNumberFormat="1" applyFont="1" applyFill="1" applyBorder="1" applyAlignment="1" applyProtection="1">
      <alignment vertical="center"/>
    </xf>
    <xf numFmtId="38" fontId="108" fillId="0" borderId="91" xfId="416" applyFont="1" applyBorder="1">
      <alignment vertical="center"/>
    </xf>
    <xf numFmtId="195" fontId="102" fillId="0" borderId="61" xfId="486" applyNumberFormat="1" applyFont="1" applyFill="1" applyBorder="1" applyAlignment="1" applyProtection="1">
      <alignment vertical="center"/>
    </xf>
    <xf numFmtId="195" fontId="101" fillId="0" borderId="49" xfId="485" applyNumberFormat="1" applyFont="1" applyFill="1" applyBorder="1" applyAlignment="1" applyProtection="1">
      <alignment vertical="center"/>
    </xf>
    <xf numFmtId="195" fontId="101" fillId="0" borderId="48" xfId="485" applyNumberFormat="1" applyFont="1" applyFill="1" applyBorder="1" applyAlignment="1" applyProtection="1">
      <alignment vertical="center"/>
    </xf>
    <xf numFmtId="195" fontId="101" fillId="0" borderId="78" xfId="421" applyNumberFormat="1" applyFont="1" applyFill="1" applyBorder="1" applyAlignment="1">
      <alignment vertical="center"/>
    </xf>
    <xf numFmtId="195" fontId="101" fillId="0" borderId="100" xfId="420" applyNumberFormat="1" applyFont="1" applyFill="1" applyBorder="1" applyAlignment="1" applyProtection="1">
      <alignment vertical="center"/>
    </xf>
    <xf numFmtId="195" fontId="101" fillId="0" borderId="100" xfId="421" applyNumberFormat="1" applyFont="1" applyFill="1" applyBorder="1" applyAlignment="1">
      <alignment vertical="center"/>
    </xf>
    <xf numFmtId="195" fontId="101" fillId="0" borderId="5" xfId="420" applyNumberFormat="1" applyFont="1" applyFill="1" applyBorder="1" applyAlignment="1" applyProtection="1">
      <alignment vertical="center"/>
    </xf>
    <xf numFmtId="0" fontId="102" fillId="0" borderId="78" xfId="345" applyFont="1" applyFill="1" applyBorder="1">
      <alignment vertical="center"/>
    </xf>
    <xf numFmtId="0" fontId="101" fillId="0" borderId="100" xfId="345" applyFont="1" applyFill="1" applyBorder="1">
      <alignment vertical="center"/>
    </xf>
    <xf numFmtId="0" fontId="101" fillId="0" borderId="5" xfId="345" applyFont="1" applyFill="1" applyBorder="1">
      <alignment vertical="center"/>
    </xf>
    <xf numFmtId="195" fontId="101" fillId="0" borderId="78" xfId="416" applyNumberFormat="1" applyFont="1" applyFill="1" applyBorder="1" applyAlignment="1">
      <alignment vertical="center"/>
    </xf>
    <xf numFmtId="195" fontId="102" fillId="0" borderId="100" xfId="416" applyNumberFormat="1" applyFont="1" applyFill="1" applyBorder="1" applyAlignment="1">
      <alignment vertical="center"/>
    </xf>
    <xf numFmtId="0" fontId="102" fillId="0" borderId="100" xfId="345" applyFont="1" applyFill="1" applyBorder="1">
      <alignment vertical="center"/>
    </xf>
    <xf numFmtId="195" fontId="101" fillId="0" borderId="85" xfId="485" applyNumberFormat="1" applyFont="1" applyFill="1" applyBorder="1" applyAlignment="1" applyProtection="1">
      <alignment vertical="center"/>
    </xf>
    <xf numFmtId="38" fontId="101" fillId="72" borderId="11" xfId="416" applyFont="1" applyFill="1" applyBorder="1">
      <alignment vertical="center"/>
    </xf>
    <xf numFmtId="38" fontId="101" fillId="72" borderId="24" xfId="416" applyFont="1" applyFill="1" applyBorder="1">
      <alignment vertical="center"/>
    </xf>
    <xf numFmtId="0" fontId="186" fillId="0" borderId="0" xfId="0" applyFont="1">
      <alignment vertical="center"/>
    </xf>
    <xf numFmtId="0" fontId="187" fillId="0" borderId="0" xfId="0" applyFont="1">
      <alignment vertical="center"/>
    </xf>
    <xf numFmtId="38" fontId="108" fillId="0" borderId="47" xfId="416" applyFont="1" applyBorder="1">
      <alignment vertical="center"/>
    </xf>
    <xf numFmtId="49" fontId="132" fillId="74" borderId="21" xfId="0" applyNumberFormat="1" applyFont="1" applyFill="1" applyBorder="1" applyAlignment="1" applyProtection="1">
      <alignment horizontal="left" vertical="center" indent="1"/>
      <protection locked="0"/>
    </xf>
    <xf numFmtId="38" fontId="108" fillId="0" borderId="84" xfId="416" applyFont="1" applyBorder="1">
      <alignment vertical="center"/>
    </xf>
    <xf numFmtId="38" fontId="108" fillId="72" borderId="47" xfId="416" applyFont="1" applyFill="1" applyBorder="1">
      <alignment vertical="center"/>
    </xf>
    <xf numFmtId="38" fontId="108" fillId="72" borderId="22" xfId="416" applyFont="1" applyFill="1" applyBorder="1">
      <alignment vertical="center"/>
    </xf>
    <xf numFmtId="38" fontId="108" fillId="0" borderId="22" xfId="416" applyFont="1" applyBorder="1">
      <alignment vertical="center"/>
    </xf>
    <xf numFmtId="195" fontId="101" fillId="0" borderId="78" xfId="349" applyNumberFormat="1" applyFont="1" applyBorder="1" applyAlignment="1">
      <alignment vertical="center"/>
    </xf>
    <xf numFmtId="0" fontId="101" fillId="0" borderId="82" xfId="0" applyFont="1" applyBorder="1">
      <alignment vertical="center"/>
    </xf>
    <xf numFmtId="0" fontId="108" fillId="0" borderId="46" xfId="0" applyFont="1" applyBorder="1">
      <alignment vertical="center"/>
    </xf>
    <xf numFmtId="0" fontId="108" fillId="0" borderId="43" xfId="0" applyFont="1" applyBorder="1">
      <alignment vertical="center"/>
    </xf>
    <xf numFmtId="0" fontId="108" fillId="0" borderId="41" xfId="0" applyFont="1" applyBorder="1">
      <alignment vertical="center"/>
    </xf>
    <xf numFmtId="0" fontId="108" fillId="0" borderId="92" xfId="0" applyFont="1" applyBorder="1">
      <alignment vertical="center"/>
    </xf>
    <xf numFmtId="0" fontId="188" fillId="0" borderId="0" xfId="0" applyFont="1" applyAlignment="1">
      <alignment horizontal="center" vertical="center"/>
    </xf>
    <xf numFmtId="0" fontId="189" fillId="64" borderId="0" xfId="0" applyFont="1" applyFill="1">
      <alignment vertical="center"/>
    </xf>
    <xf numFmtId="0" fontId="101" fillId="0" borderId="91" xfId="0" applyFont="1" applyBorder="1" applyAlignment="1">
      <alignment vertical="top" wrapText="1"/>
    </xf>
    <xf numFmtId="0" fontId="156" fillId="64" borderId="0" xfId="345" applyFont="1" applyFill="1">
      <alignment vertical="center"/>
    </xf>
    <xf numFmtId="38" fontId="163" fillId="0" borderId="32" xfId="416" applyFont="1" applyFill="1" applyBorder="1" applyAlignment="1" applyProtection="1">
      <alignment vertical="center"/>
    </xf>
    <xf numFmtId="195" fontId="101" fillId="0" borderId="95" xfId="349" applyNumberFormat="1" applyFont="1" applyBorder="1" applyAlignment="1" applyProtection="1">
      <alignment vertical="center"/>
    </xf>
    <xf numFmtId="195" fontId="101" fillId="0" borderId="25" xfId="349" applyNumberFormat="1" applyFont="1" applyBorder="1" applyAlignment="1" applyProtection="1">
      <alignment vertical="center"/>
    </xf>
    <xf numFmtId="195" fontId="101" fillId="0" borderId="22" xfId="349" applyNumberFormat="1" applyFont="1" applyBorder="1" applyAlignment="1" applyProtection="1">
      <alignment vertical="center"/>
    </xf>
    <xf numFmtId="195" fontId="102" fillId="66" borderId="25" xfId="349" applyNumberFormat="1" applyFont="1" applyFill="1" applyBorder="1" applyAlignment="1" applyProtection="1">
      <alignment vertical="center"/>
    </xf>
    <xf numFmtId="195" fontId="101" fillId="0" borderId="25" xfId="349" applyNumberFormat="1" applyFont="1" applyFill="1" applyBorder="1" applyAlignment="1" applyProtection="1">
      <alignment vertical="center"/>
    </xf>
    <xf numFmtId="0" fontId="137" fillId="83" borderId="0" xfId="345" applyFont="1" applyFill="1" applyBorder="1">
      <alignment vertical="center"/>
    </xf>
    <xf numFmtId="195" fontId="102" fillId="66" borderId="22" xfId="349" applyNumberFormat="1" applyFont="1" applyFill="1" applyBorder="1" applyAlignment="1" applyProtection="1">
      <alignment vertical="center"/>
    </xf>
    <xf numFmtId="195" fontId="101" fillId="0" borderId="22" xfId="349" applyNumberFormat="1" applyFont="1" applyFill="1" applyBorder="1" applyAlignment="1" applyProtection="1">
      <alignment vertical="center"/>
    </xf>
    <xf numFmtId="3" fontId="126" fillId="72" borderId="21" xfId="0" applyNumberFormat="1" applyFont="1" applyFill="1" applyBorder="1" applyProtection="1">
      <alignment vertical="center"/>
      <protection locked="0"/>
    </xf>
    <xf numFmtId="164" fontId="101" fillId="76" borderId="84" xfId="422" applyFont="1" applyFill="1" applyBorder="1" applyAlignment="1" applyProtection="1">
      <alignment horizontal="centerContinuous" vertical="center"/>
      <protection locked="0"/>
    </xf>
    <xf numFmtId="164" fontId="101" fillId="72" borderId="84" xfId="422" applyFont="1" applyFill="1" applyBorder="1" applyAlignment="1">
      <alignment horizontal="center" vertical="center"/>
    </xf>
    <xf numFmtId="195" fontId="192" fillId="64" borderId="0" xfId="349" applyNumberFormat="1" applyFont="1" applyFill="1" applyAlignment="1" applyProtection="1">
      <alignment vertical="center"/>
    </xf>
    <xf numFmtId="196" fontId="102" fillId="64" borderId="84" xfId="349" applyNumberFormat="1" applyFont="1" applyFill="1" applyBorder="1" applyAlignment="1" applyProtection="1">
      <alignment horizontal="center" vertical="center"/>
    </xf>
    <xf numFmtId="0" fontId="101" fillId="64" borderId="84" xfId="345" applyFont="1" applyFill="1" applyBorder="1" applyAlignment="1">
      <alignment horizontal="center" vertical="center"/>
    </xf>
    <xf numFmtId="38" fontId="102" fillId="75" borderId="83" xfId="487" applyFont="1" applyFill="1" applyBorder="1" applyAlignment="1" applyProtection="1">
      <alignment vertical="center"/>
    </xf>
    <xf numFmtId="38" fontId="102" fillId="75" borderId="85" xfId="487" applyFont="1" applyFill="1" applyBorder="1" applyAlignment="1" applyProtection="1">
      <alignment vertical="center"/>
    </xf>
    <xf numFmtId="38" fontId="102" fillId="75" borderId="94" xfId="487" applyFont="1" applyFill="1" applyBorder="1" applyAlignment="1" applyProtection="1">
      <alignment vertical="center"/>
    </xf>
    <xf numFmtId="38" fontId="102" fillId="75" borderId="84" xfId="487" applyFont="1" applyFill="1" applyBorder="1" applyAlignment="1" applyProtection="1">
      <alignment vertical="center"/>
    </xf>
    <xf numFmtId="38" fontId="101" fillId="64" borderId="95" xfId="487" applyFont="1" applyFill="1" applyBorder="1" applyAlignment="1" applyProtection="1">
      <alignment vertical="center"/>
      <protection locked="0"/>
    </xf>
    <xf numFmtId="38" fontId="102" fillId="75" borderId="78" xfId="487" applyFont="1" applyFill="1" applyBorder="1" applyAlignment="1" applyProtection="1">
      <alignment vertical="center"/>
    </xf>
    <xf numFmtId="38" fontId="102" fillId="75" borderId="100" xfId="487" applyFont="1" applyFill="1" applyBorder="1" applyAlignment="1" applyProtection="1">
      <alignment vertical="center"/>
    </xf>
    <xf numFmtId="38" fontId="102" fillId="75" borderId="95" xfId="487" applyFont="1" applyFill="1" applyBorder="1" applyAlignment="1" applyProtection="1">
      <alignment vertical="center"/>
    </xf>
    <xf numFmtId="38" fontId="101" fillId="64" borderId="25" xfId="487" applyFont="1" applyFill="1" applyBorder="1" applyAlignment="1" applyProtection="1">
      <alignment vertical="center"/>
      <protection locked="0"/>
    </xf>
    <xf numFmtId="38" fontId="101" fillId="64" borderId="47" xfId="487" applyFont="1" applyFill="1" applyBorder="1" applyAlignment="1" applyProtection="1">
      <alignment vertical="center"/>
      <protection locked="0"/>
    </xf>
    <xf numFmtId="38" fontId="101" fillId="64" borderId="25" xfId="487" applyFont="1" applyFill="1" applyBorder="1" applyAlignment="1">
      <alignment vertical="center"/>
    </xf>
    <xf numFmtId="38" fontId="101" fillId="64" borderId="22" xfId="487" applyFont="1" applyFill="1" applyBorder="1" applyAlignment="1">
      <alignment vertical="center"/>
    </xf>
    <xf numFmtId="38" fontId="101" fillId="65" borderId="25" xfId="487" applyFont="1" applyFill="1" applyBorder="1" applyAlignment="1" applyProtection="1">
      <alignment vertical="center"/>
      <protection locked="0"/>
    </xf>
    <xf numFmtId="38" fontId="101" fillId="64" borderId="95" xfId="487" applyFont="1" applyFill="1" applyBorder="1" applyAlignment="1">
      <alignment vertical="center"/>
    </xf>
    <xf numFmtId="38" fontId="101" fillId="75" borderId="84" xfId="487" applyFont="1" applyFill="1" applyBorder="1" applyAlignment="1" applyProtection="1">
      <alignment vertical="center"/>
    </xf>
    <xf numFmtId="38" fontId="101" fillId="75" borderId="83" xfId="487" applyFont="1" applyFill="1" applyBorder="1" applyAlignment="1" applyProtection="1">
      <alignment vertical="center"/>
    </xf>
    <xf numFmtId="0" fontId="112" fillId="0" borderId="0" xfId="345" applyFont="1" applyFill="1">
      <alignment vertical="center"/>
    </xf>
    <xf numFmtId="0" fontId="3" fillId="0" borderId="83" xfId="0" applyFont="1" applyFill="1" applyBorder="1" applyAlignment="1"/>
    <xf numFmtId="0" fontId="102" fillId="64" borderId="85" xfId="345" applyFont="1" applyFill="1" applyBorder="1">
      <alignment vertical="center"/>
    </xf>
    <xf numFmtId="38" fontId="101" fillId="64" borderId="83" xfId="487" applyFont="1" applyFill="1" applyBorder="1">
      <alignment vertical="center"/>
    </xf>
    <xf numFmtId="38" fontId="101" fillId="64" borderId="84" xfId="487" applyFont="1" applyFill="1" applyBorder="1">
      <alignment vertical="center"/>
    </xf>
    <xf numFmtId="38" fontId="101" fillId="65" borderId="11" xfId="487" applyFont="1" applyFill="1" applyBorder="1">
      <alignment vertical="center"/>
    </xf>
    <xf numFmtId="38" fontId="101" fillId="64" borderId="95" xfId="487" applyFont="1" applyFill="1" applyBorder="1">
      <alignment vertical="center"/>
    </xf>
    <xf numFmtId="38" fontId="101" fillId="64" borderId="25" xfId="487" applyFont="1" applyFill="1" applyBorder="1">
      <alignment vertical="center"/>
    </xf>
    <xf numFmtId="38" fontId="101" fillId="64" borderId="22" xfId="487" applyFont="1" applyFill="1" applyBorder="1">
      <alignment vertical="center"/>
    </xf>
    <xf numFmtId="195" fontId="101" fillId="64" borderId="83" xfId="349" applyNumberFormat="1" applyFont="1" applyFill="1" applyBorder="1" applyAlignment="1" applyProtection="1">
      <alignment vertical="center"/>
    </xf>
    <xf numFmtId="195" fontId="101" fillId="64" borderId="83" xfId="419" applyNumberFormat="1" applyFont="1" applyFill="1" applyBorder="1" applyAlignment="1" applyProtection="1">
      <alignment vertical="center"/>
    </xf>
    <xf numFmtId="198" fontId="101" fillId="64" borderId="0" xfId="487" applyNumberFormat="1" applyFont="1" applyFill="1" applyBorder="1">
      <alignment vertical="center"/>
    </xf>
    <xf numFmtId="195" fontId="32" fillId="0" borderId="0" xfId="418" applyNumberFormat="1" applyFont="1" applyFill="1" applyBorder="1" applyAlignment="1" applyProtection="1">
      <alignment vertical="center"/>
    </xf>
    <xf numFmtId="40" fontId="101" fillId="64" borderId="83" xfId="415" applyFont="1" applyFill="1" applyBorder="1" applyAlignment="1" applyProtection="1">
      <alignment horizontal="left"/>
    </xf>
    <xf numFmtId="40" fontId="101" fillId="64" borderId="85" xfId="415" applyFont="1" applyFill="1" applyBorder="1" applyAlignment="1" applyProtection="1">
      <alignment horizontal="distributed"/>
    </xf>
    <xf numFmtId="38" fontId="101" fillId="64" borderId="84" xfId="487" applyFont="1" applyFill="1" applyBorder="1" applyAlignment="1">
      <alignment horizontal="right" vertical="center"/>
    </xf>
    <xf numFmtId="40" fontId="101" fillId="64" borderId="100" xfId="415" applyFont="1" applyFill="1" applyBorder="1" applyAlignment="1" applyProtection="1">
      <alignment horizontal="left"/>
    </xf>
    <xf numFmtId="0" fontId="102" fillId="64" borderId="100" xfId="345" applyFont="1" applyFill="1" applyBorder="1">
      <alignment vertical="center"/>
    </xf>
    <xf numFmtId="38" fontId="101" fillId="0" borderId="95" xfId="487" applyFont="1" applyFill="1" applyBorder="1">
      <alignment vertical="center"/>
    </xf>
    <xf numFmtId="38" fontId="101" fillId="0" borderId="95" xfId="487" applyFont="1" applyFill="1" applyBorder="1" applyAlignment="1">
      <alignment horizontal="right" vertical="center"/>
    </xf>
    <xf numFmtId="38" fontId="101" fillId="64" borderId="22" xfId="487" applyFont="1" applyFill="1" applyBorder="1" applyAlignment="1">
      <alignment horizontal="right" vertical="center"/>
    </xf>
    <xf numFmtId="38" fontId="101" fillId="64" borderId="0" xfId="487" applyFont="1" applyFill="1" applyBorder="1">
      <alignment vertical="center"/>
    </xf>
    <xf numFmtId="195" fontId="101" fillId="64" borderId="85" xfId="418" applyNumberFormat="1" applyFont="1" applyFill="1" applyBorder="1" applyAlignment="1" applyProtection="1">
      <alignment vertical="center"/>
    </xf>
    <xf numFmtId="195" fontId="101" fillId="64" borderId="94" xfId="418" applyNumberFormat="1" applyFont="1" applyFill="1" applyBorder="1" applyAlignment="1" applyProtection="1">
      <alignment vertical="center"/>
    </xf>
    <xf numFmtId="38" fontId="101" fillId="64" borderId="94" xfId="487" applyFont="1" applyFill="1" applyBorder="1" applyAlignment="1">
      <alignment horizontal="right" vertical="center"/>
    </xf>
    <xf numFmtId="38" fontId="101" fillId="65" borderId="25" xfId="487" applyFont="1" applyFill="1" applyBorder="1">
      <alignment vertical="center"/>
    </xf>
    <xf numFmtId="38" fontId="101" fillId="64" borderId="25" xfId="487" applyFont="1" applyFill="1" applyBorder="1" applyAlignment="1">
      <alignment horizontal="right" vertical="center"/>
    </xf>
    <xf numFmtId="38" fontId="101" fillId="64" borderId="32" xfId="487" applyFont="1" applyFill="1" applyBorder="1" applyAlignment="1">
      <alignment horizontal="right" vertical="center"/>
    </xf>
    <xf numFmtId="38" fontId="101" fillId="0" borderId="25" xfId="487" applyFont="1" applyFill="1" applyBorder="1">
      <alignment vertical="center"/>
    </xf>
    <xf numFmtId="38" fontId="101" fillId="64" borderId="31" xfId="487" applyFont="1" applyFill="1" applyBorder="1" applyAlignment="1">
      <alignment horizontal="right" vertical="center"/>
    </xf>
    <xf numFmtId="0" fontId="107" fillId="0" borderId="0" xfId="349" applyFont="1" applyFill="1" applyBorder="1"/>
    <xf numFmtId="0" fontId="32" fillId="0" borderId="0" xfId="349" applyFont="1" applyFill="1" applyBorder="1"/>
    <xf numFmtId="195" fontId="102" fillId="59" borderId="78" xfId="349" applyNumberFormat="1" applyFont="1" applyFill="1" applyBorder="1" applyAlignment="1" applyProtection="1">
      <alignment vertical="center"/>
    </xf>
    <xf numFmtId="195" fontId="101" fillId="59" borderId="100" xfId="349" applyNumberFormat="1" applyFont="1" applyFill="1" applyBorder="1" applyAlignment="1" applyProtection="1">
      <alignment vertical="center"/>
    </xf>
    <xf numFmtId="195" fontId="102" fillId="59" borderId="100" xfId="349" applyNumberFormat="1" applyFont="1" applyFill="1" applyBorder="1" applyAlignment="1" applyProtection="1">
      <alignment vertical="center"/>
    </xf>
    <xf numFmtId="195" fontId="159" fillId="59" borderId="100" xfId="349" applyNumberFormat="1" applyFont="1" applyFill="1" applyBorder="1" applyAlignment="1" applyProtection="1">
      <alignment vertical="center"/>
    </xf>
    <xf numFmtId="38" fontId="101" fillId="0" borderId="32" xfId="487" applyFont="1" applyBorder="1" applyAlignment="1" applyProtection="1">
      <alignment vertical="center"/>
    </xf>
    <xf numFmtId="38" fontId="101" fillId="65" borderId="32" xfId="487" applyFont="1" applyFill="1" applyBorder="1" applyAlignment="1" applyProtection="1">
      <alignment vertical="center"/>
    </xf>
    <xf numFmtId="38" fontId="101" fillId="79" borderId="32" xfId="487" applyFont="1" applyFill="1" applyBorder="1" applyAlignment="1" applyProtection="1">
      <alignment vertical="center"/>
    </xf>
    <xf numFmtId="38" fontId="101" fillId="0" borderId="45" xfId="487" applyFont="1" applyBorder="1" applyAlignment="1" applyProtection="1">
      <alignment vertical="center"/>
    </xf>
    <xf numFmtId="38" fontId="101" fillId="0" borderId="37" xfId="487" applyFont="1" applyBorder="1" applyAlignment="1" applyProtection="1">
      <alignment vertical="center"/>
    </xf>
    <xf numFmtId="38" fontId="101" fillId="64" borderId="31" xfId="487" applyFont="1" applyFill="1" applyBorder="1" applyAlignment="1" applyProtection="1">
      <alignment vertical="center"/>
    </xf>
    <xf numFmtId="195" fontId="102" fillId="49" borderId="78" xfId="349" applyNumberFormat="1" applyFont="1" applyFill="1" applyBorder="1" applyAlignment="1" applyProtection="1">
      <alignment vertical="center"/>
    </xf>
    <xf numFmtId="195" fontId="101" fillId="49" borderId="100" xfId="349" applyNumberFormat="1" applyFont="1" applyFill="1" applyBorder="1" applyAlignment="1" applyProtection="1">
      <alignment vertical="center"/>
    </xf>
    <xf numFmtId="195" fontId="102" fillId="49" borderId="100" xfId="349" applyNumberFormat="1" applyFont="1" applyFill="1" applyBorder="1" applyAlignment="1" applyProtection="1">
      <alignment vertical="center"/>
    </xf>
    <xf numFmtId="195" fontId="159" fillId="49" borderId="100" xfId="349" applyNumberFormat="1" applyFont="1" applyFill="1" applyBorder="1" applyAlignment="1" applyProtection="1">
      <alignment vertical="center"/>
    </xf>
    <xf numFmtId="38" fontId="101" fillId="0" borderId="32" xfId="415" applyNumberFormat="1" applyFont="1" applyBorder="1" applyAlignment="1" applyProtection="1">
      <alignment vertical="center"/>
    </xf>
    <xf numFmtId="200" fontId="101" fillId="0" borderId="32" xfId="487" applyNumberFormat="1" applyFont="1" applyBorder="1" applyAlignment="1" applyProtection="1">
      <alignment vertical="center"/>
    </xf>
    <xf numFmtId="38" fontId="101" fillId="0" borderId="37" xfId="415" applyNumberFormat="1" applyFont="1" applyBorder="1" applyAlignment="1" applyProtection="1">
      <alignment vertical="center"/>
    </xf>
    <xf numFmtId="200" fontId="101" fillId="0" borderId="37" xfId="487" applyNumberFormat="1" applyFont="1" applyBorder="1" applyAlignment="1" applyProtection="1">
      <alignment vertical="center"/>
    </xf>
    <xf numFmtId="195" fontId="102" fillId="82" borderId="100" xfId="349" applyNumberFormat="1" applyFont="1" applyFill="1" applyBorder="1" applyAlignment="1" applyProtection="1">
      <alignment vertical="center"/>
    </xf>
    <xf numFmtId="195" fontId="159" fillId="82" borderId="100" xfId="349" applyNumberFormat="1" applyFont="1" applyFill="1" applyBorder="1" applyAlignment="1" applyProtection="1">
      <alignment vertical="center"/>
    </xf>
    <xf numFmtId="38" fontId="101" fillId="73" borderId="32" xfId="487" applyFont="1" applyFill="1" applyBorder="1" applyAlignment="1" applyProtection="1">
      <alignment vertical="center"/>
    </xf>
    <xf numFmtId="38" fontId="101" fillId="0" borderId="32" xfId="487" applyFont="1" applyFill="1" applyBorder="1" applyAlignment="1" applyProtection="1">
      <alignment vertical="center"/>
    </xf>
    <xf numFmtId="38" fontId="101" fillId="0" borderId="37" xfId="487" applyFont="1" applyFill="1" applyBorder="1" applyAlignment="1" applyProtection="1">
      <alignment vertical="center"/>
    </xf>
    <xf numFmtId="38" fontId="101" fillId="73" borderId="48" xfId="487" applyFont="1" applyFill="1" applyBorder="1" applyAlignment="1" applyProtection="1">
      <alignment vertical="center"/>
    </xf>
    <xf numFmtId="38" fontId="101" fillId="0" borderId="31" xfId="487" applyFont="1" applyFill="1" applyBorder="1" applyAlignment="1" applyProtection="1">
      <alignment vertical="center"/>
    </xf>
    <xf numFmtId="195" fontId="101" fillId="66" borderId="100" xfId="349" applyNumberFormat="1" applyFont="1" applyFill="1" applyBorder="1" applyAlignment="1" applyProtection="1">
      <alignment vertical="center"/>
    </xf>
    <xf numFmtId="195" fontId="102" fillId="66" borderId="100" xfId="349" applyNumberFormat="1" applyFont="1" applyFill="1" applyBorder="1" applyAlignment="1" applyProtection="1">
      <alignment vertical="center"/>
    </xf>
    <xf numFmtId="195" fontId="159" fillId="66" borderId="100" xfId="349" applyNumberFormat="1" applyFont="1" applyFill="1" applyBorder="1" applyAlignment="1" applyProtection="1">
      <alignment vertical="center"/>
    </xf>
    <xf numFmtId="0" fontId="101" fillId="69" borderId="100" xfId="349" applyFont="1" applyFill="1" applyBorder="1"/>
    <xf numFmtId="0" fontId="173" fillId="69" borderId="100" xfId="349" applyFont="1" applyFill="1" applyBorder="1"/>
    <xf numFmtId="38" fontId="101" fillId="0" borderId="31" xfId="487" applyFont="1" applyBorder="1" applyAlignment="1" applyProtection="1">
      <alignment vertical="center"/>
    </xf>
    <xf numFmtId="38" fontId="163" fillId="0" borderId="32" xfId="487" applyFont="1" applyFill="1" applyBorder="1" applyAlignment="1" applyProtection="1">
      <alignment vertical="center"/>
    </xf>
    <xf numFmtId="38" fontId="163" fillId="0" borderId="32" xfId="487" applyFont="1" applyBorder="1" applyAlignment="1" applyProtection="1">
      <alignment vertical="center"/>
    </xf>
    <xf numFmtId="38" fontId="101" fillId="72" borderId="32" xfId="487" applyFont="1" applyFill="1" applyBorder="1" applyAlignment="1" applyProtection="1">
      <alignment vertical="center"/>
    </xf>
    <xf numFmtId="38" fontId="101" fillId="72" borderId="37" xfId="487" applyFont="1" applyFill="1" applyBorder="1" applyAlignment="1" applyProtection="1">
      <alignment vertical="center"/>
    </xf>
    <xf numFmtId="195" fontId="101" fillId="69" borderId="100" xfId="349" applyNumberFormat="1" applyFont="1" applyFill="1" applyBorder="1" applyAlignment="1" applyProtection="1">
      <alignment vertical="center"/>
    </xf>
    <xf numFmtId="195" fontId="102" fillId="69" borderId="100" xfId="349" applyNumberFormat="1" applyFont="1" applyFill="1" applyBorder="1" applyAlignment="1" applyProtection="1">
      <alignment vertical="center"/>
    </xf>
    <xf numFmtId="38" fontId="114" fillId="0" borderId="32" xfId="487" applyFont="1" applyBorder="1" applyAlignment="1" applyProtection="1">
      <alignment vertical="center"/>
    </xf>
    <xf numFmtId="0" fontId="101" fillId="71" borderId="100" xfId="349" applyFont="1" applyFill="1" applyBorder="1"/>
    <xf numFmtId="0" fontId="173" fillId="71" borderId="100" xfId="349" applyFont="1" applyFill="1" applyBorder="1"/>
    <xf numFmtId="38" fontId="101" fillId="0" borderId="32" xfId="487" applyFont="1" applyFill="1" applyBorder="1" applyAlignment="1"/>
    <xf numFmtId="38" fontId="101" fillId="0" borderId="32" xfId="415" applyNumberFormat="1" applyFont="1" applyFill="1" applyBorder="1" applyAlignment="1"/>
    <xf numFmtId="1" fontId="101" fillId="0" borderId="32" xfId="487" applyNumberFormat="1" applyFont="1" applyFill="1" applyBorder="1" applyAlignment="1"/>
    <xf numFmtId="38" fontId="101" fillId="0" borderId="32" xfId="415" applyNumberFormat="1" applyFont="1" applyFill="1" applyBorder="1" applyAlignment="1" applyProtection="1">
      <alignment vertical="center"/>
    </xf>
    <xf numFmtId="1" fontId="101" fillId="0" borderId="32" xfId="487" applyNumberFormat="1" applyFont="1" applyFill="1" applyBorder="1" applyAlignment="1" applyProtection="1">
      <alignment vertical="center"/>
    </xf>
    <xf numFmtId="38" fontId="102" fillId="71" borderId="32" xfId="487" applyFont="1" applyFill="1" applyBorder="1" applyAlignment="1"/>
    <xf numFmtId="38" fontId="165" fillId="0" borderId="32" xfId="487" applyFont="1" applyFill="1" applyBorder="1" applyAlignment="1" applyProtection="1">
      <alignment vertical="center"/>
    </xf>
    <xf numFmtId="38" fontId="165" fillId="0" borderId="32" xfId="487" applyFont="1" applyBorder="1" applyAlignment="1" applyProtection="1">
      <alignment vertical="center"/>
    </xf>
    <xf numFmtId="38" fontId="163" fillId="72" borderId="32" xfId="487" applyFont="1" applyFill="1" applyBorder="1" applyAlignment="1" applyProtection="1">
      <alignment vertical="center"/>
    </xf>
    <xf numFmtId="38" fontId="163" fillId="72" borderId="36" xfId="487" applyFont="1" applyFill="1" applyBorder="1" applyAlignment="1" applyProtection="1">
      <alignment vertical="center"/>
    </xf>
    <xf numFmtId="38" fontId="163" fillId="72" borderId="37" xfId="487" applyFont="1" applyFill="1" applyBorder="1" applyAlignment="1" applyProtection="1">
      <alignment vertical="center"/>
    </xf>
    <xf numFmtId="38" fontId="163" fillId="0" borderId="37" xfId="487" applyFont="1" applyBorder="1" applyAlignment="1" applyProtection="1">
      <alignment vertical="center"/>
    </xf>
    <xf numFmtId="195" fontId="101" fillId="71" borderId="100" xfId="349" applyNumberFormat="1" applyFont="1" applyFill="1" applyBorder="1" applyAlignment="1" applyProtection="1">
      <alignment vertical="center"/>
    </xf>
    <xf numFmtId="195" fontId="102" fillId="71" borderId="100" xfId="349" applyNumberFormat="1" applyFont="1" applyFill="1" applyBorder="1" applyAlignment="1" applyProtection="1">
      <alignment vertical="center"/>
    </xf>
    <xf numFmtId="0" fontId="32" fillId="0" borderId="0" xfId="345" applyFont="1" applyFill="1" applyBorder="1">
      <alignment vertical="center"/>
    </xf>
    <xf numFmtId="0" fontId="102" fillId="70" borderId="78" xfId="345" applyFont="1" applyFill="1" applyBorder="1">
      <alignment vertical="center"/>
    </xf>
    <xf numFmtId="0" fontId="101" fillId="70" borderId="100" xfId="345" applyFont="1" applyFill="1" applyBorder="1">
      <alignment vertical="center"/>
    </xf>
    <xf numFmtId="0" fontId="102" fillId="70" borderId="100" xfId="345" applyFont="1" applyFill="1" applyBorder="1">
      <alignment vertical="center"/>
    </xf>
    <xf numFmtId="38" fontId="101" fillId="64" borderId="36" xfId="487" applyFont="1" applyFill="1" applyBorder="1">
      <alignment vertical="center"/>
    </xf>
    <xf numFmtId="38" fontId="101" fillId="0" borderId="36" xfId="487" applyFont="1" applyFill="1" applyBorder="1">
      <alignment vertical="center"/>
    </xf>
    <xf numFmtId="38" fontId="101" fillId="64" borderId="47" xfId="487" applyFont="1" applyFill="1" applyBorder="1">
      <alignment vertical="center"/>
    </xf>
    <xf numFmtId="38" fontId="101" fillId="0" borderId="47" xfId="487" applyFont="1" applyFill="1" applyBorder="1">
      <alignment vertical="center"/>
    </xf>
    <xf numFmtId="38" fontId="101" fillId="65" borderId="47" xfId="487" applyFont="1" applyFill="1" applyBorder="1">
      <alignment vertical="center"/>
    </xf>
    <xf numFmtId="38" fontId="101" fillId="65" borderId="36" xfId="487" applyFont="1" applyFill="1" applyBorder="1">
      <alignment vertical="center"/>
    </xf>
    <xf numFmtId="38" fontId="101" fillId="65" borderId="92" xfId="487" applyFont="1" applyFill="1" applyBorder="1">
      <alignment vertical="center"/>
    </xf>
    <xf numFmtId="38" fontId="101" fillId="0" borderId="92" xfId="487" applyFont="1" applyFill="1" applyBorder="1">
      <alignment vertical="center"/>
    </xf>
    <xf numFmtId="38" fontId="101" fillId="64" borderId="91" xfId="487" applyFont="1" applyFill="1" applyBorder="1">
      <alignment vertical="center"/>
    </xf>
    <xf numFmtId="38" fontId="101" fillId="0" borderId="91" xfId="487" applyFont="1" applyFill="1" applyBorder="1">
      <alignment vertical="center"/>
    </xf>
    <xf numFmtId="38" fontId="101" fillId="64" borderId="43" xfId="487" applyFont="1" applyFill="1" applyBorder="1">
      <alignment vertical="center"/>
    </xf>
    <xf numFmtId="38" fontId="101" fillId="0" borderId="43" xfId="487" applyFont="1" applyFill="1" applyBorder="1">
      <alignment vertical="center"/>
    </xf>
    <xf numFmtId="38" fontId="101" fillId="65" borderId="84" xfId="487" applyFont="1" applyFill="1" applyBorder="1">
      <alignment vertical="center"/>
    </xf>
    <xf numFmtId="38" fontId="101" fillId="0" borderId="84" xfId="487" applyFont="1" applyFill="1" applyBorder="1">
      <alignment vertical="center"/>
    </xf>
    <xf numFmtId="0" fontId="102" fillId="73" borderId="100" xfId="345" applyFont="1" applyFill="1" applyBorder="1">
      <alignment vertical="center"/>
    </xf>
    <xf numFmtId="38" fontId="101" fillId="65" borderId="22" xfId="487" applyFont="1" applyFill="1" applyBorder="1">
      <alignment vertical="center"/>
    </xf>
    <xf numFmtId="38" fontId="101" fillId="0" borderId="22" xfId="487" applyFont="1" applyFill="1" applyBorder="1">
      <alignment vertical="center"/>
    </xf>
    <xf numFmtId="0" fontId="102" fillId="67" borderId="78" xfId="345" applyFont="1" applyFill="1" applyBorder="1">
      <alignment vertical="center"/>
    </xf>
    <xf numFmtId="0" fontId="102" fillId="67" borderId="100" xfId="345" applyFont="1" applyFill="1" applyBorder="1">
      <alignment vertical="center"/>
    </xf>
    <xf numFmtId="38" fontId="101" fillId="67" borderId="100" xfId="487" applyFont="1" applyFill="1" applyBorder="1">
      <alignment vertical="center"/>
    </xf>
    <xf numFmtId="38" fontId="101" fillId="67" borderId="95" xfId="487" applyFont="1" applyFill="1" applyBorder="1">
      <alignment vertical="center"/>
    </xf>
    <xf numFmtId="38" fontId="101" fillId="74" borderId="0" xfId="487" applyFont="1" applyFill="1" applyBorder="1">
      <alignment vertical="center"/>
    </xf>
    <xf numFmtId="38" fontId="101" fillId="74" borderId="25" xfId="487" applyFont="1" applyFill="1" applyBorder="1">
      <alignment vertical="center"/>
    </xf>
    <xf numFmtId="38" fontId="101" fillId="64" borderId="38" xfId="487" applyFont="1" applyFill="1" applyBorder="1">
      <alignment vertical="center"/>
    </xf>
    <xf numFmtId="38" fontId="101" fillId="65" borderId="49" xfId="487" applyFont="1" applyFill="1" applyBorder="1">
      <alignment vertical="center"/>
    </xf>
    <xf numFmtId="38" fontId="101" fillId="65" borderId="23" xfId="487" applyFont="1" applyFill="1" applyBorder="1">
      <alignment vertical="center"/>
    </xf>
    <xf numFmtId="38" fontId="101" fillId="64" borderId="82" xfId="487" applyFont="1" applyFill="1" applyBorder="1">
      <alignment vertical="center"/>
    </xf>
    <xf numFmtId="38" fontId="101" fillId="64" borderId="46" xfId="487" applyFont="1" applyFill="1" applyBorder="1">
      <alignment vertical="center"/>
    </xf>
    <xf numFmtId="38" fontId="101" fillId="65" borderId="38" xfId="487" applyFont="1" applyFill="1" applyBorder="1">
      <alignment vertical="center"/>
    </xf>
    <xf numFmtId="38" fontId="101" fillId="65" borderId="41" xfId="487" applyFont="1" applyFill="1" applyBorder="1">
      <alignment vertical="center"/>
    </xf>
    <xf numFmtId="38" fontId="101" fillId="64" borderId="92" xfId="487" applyFont="1" applyFill="1" applyBorder="1">
      <alignment vertical="center"/>
    </xf>
    <xf numFmtId="38" fontId="101" fillId="65" borderId="0" xfId="487" applyFont="1" applyFill="1" applyBorder="1">
      <alignment vertical="center"/>
    </xf>
    <xf numFmtId="38" fontId="101" fillId="73" borderId="95" xfId="487" applyFont="1" applyFill="1" applyBorder="1">
      <alignment vertical="center"/>
    </xf>
    <xf numFmtId="38" fontId="101" fillId="82" borderId="95" xfId="487" applyFont="1" applyFill="1" applyBorder="1" applyAlignment="1" applyProtection="1">
      <alignment vertical="center"/>
    </xf>
    <xf numFmtId="38" fontId="101" fillId="65" borderId="43" xfId="487" applyFont="1" applyFill="1" applyBorder="1">
      <alignment vertical="center"/>
    </xf>
    <xf numFmtId="0" fontId="112" fillId="0" borderId="100" xfId="345" applyFont="1" applyFill="1" applyBorder="1">
      <alignment vertical="center"/>
    </xf>
    <xf numFmtId="0" fontId="101" fillId="0" borderId="94" xfId="345" applyFont="1" applyFill="1" applyBorder="1">
      <alignment vertical="center"/>
    </xf>
    <xf numFmtId="194" fontId="101" fillId="0" borderId="0" xfId="487" applyNumberFormat="1" applyFont="1" applyFill="1" applyBorder="1" applyAlignment="1" applyProtection="1">
      <alignment vertical="center"/>
    </xf>
    <xf numFmtId="38" fontId="102" fillId="69" borderId="95" xfId="487" applyFont="1" applyFill="1" applyBorder="1" applyAlignment="1"/>
    <xf numFmtId="38" fontId="101" fillId="74" borderId="32" xfId="487" applyFont="1" applyFill="1" applyBorder="1">
      <alignment vertical="center"/>
    </xf>
    <xf numFmtId="38" fontId="101" fillId="64" borderId="37" xfId="487" applyFont="1" applyFill="1" applyBorder="1">
      <alignment vertical="center"/>
    </xf>
    <xf numFmtId="38" fontId="101" fillId="64" borderId="48" xfId="487" applyFont="1" applyFill="1" applyBorder="1">
      <alignment vertical="center"/>
    </xf>
    <xf numFmtId="38" fontId="101" fillId="64" borderId="32" xfId="487" applyFont="1" applyFill="1" applyBorder="1">
      <alignment vertical="center"/>
    </xf>
    <xf numFmtId="38" fontId="101" fillId="64" borderId="89" xfId="487" applyFont="1" applyFill="1" applyBorder="1">
      <alignment vertical="center"/>
    </xf>
    <xf numFmtId="38" fontId="101" fillId="64" borderId="31" xfId="487" applyFont="1" applyFill="1" applyBorder="1">
      <alignment vertical="center"/>
    </xf>
    <xf numFmtId="38" fontId="101" fillId="65" borderId="95" xfId="487" applyFont="1" applyFill="1" applyBorder="1">
      <alignment vertical="center"/>
    </xf>
    <xf numFmtId="38" fontId="101" fillId="64" borderId="94" xfId="487" applyFont="1" applyFill="1" applyBorder="1">
      <alignment vertical="center"/>
    </xf>
    <xf numFmtId="38" fontId="102" fillId="71" borderId="95" xfId="487" applyFont="1" applyFill="1" applyBorder="1" applyAlignment="1"/>
    <xf numFmtId="38" fontId="102" fillId="59" borderId="11" xfId="487" applyFont="1" applyFill="1" applyBorder="1" applyAlignment="1" applyProtection="1">
      <alignment vertical="center"/>
    </xf>
    <xf numFmtId="38" fontId="102" fillId="59" borderId="25" xfId="487" applyFont="1" applyFill="1" applyBorder="1" applyAlignment="1" applyProtection="1">
      <alignment vertical="center"/>
    </xf>
    <xf numFmtId="38" fontId="101" fillId="0" borderId="36" xfId="487" applyFont="1" applyFill="1" applyBorder="1" applyAlignment="1" applyProtection="1">
      <alignment vertical="center"/>
    </xf>
    <xf numFmtId="38" fontId="101" fillId="0" borderId="36" xfId="487" applyFont="1" applyBorder="1" applyAlignment="1" applyProtection="1">
      <alignment vertical="center"/>
    </xf>
    <xf numFmtId="38" fontId="101" fillId="65" borderId="47" xfId="487" applyFont="1" applyFill="1" applyBorder="1" applyAlignment="1" applyProtection="1">
      <alignment vertical="center"/>
    </xf>
    <xf numFmtId="38" fontId="101" fillId="0" borderId="47" xfId="487" applyFont="1" applyBorder="1" applyAlignment="1" applyProtection="1">
      <alignment vertical="center"/>
    </xf>
    <xf numFmtId="38" fontId="101" fillId="65" borderId="22" xfId="487" applyFont="1" applyFill="1" applyBorder="1" applyAlignment="1" applyProtection="1">
      <alignment vertical="center"/>
    </xf>
    <xf numFmtId="38" fontId="101" fillId="0" borderId="22" xfId="487" applyFont="1" applyBorder="1" applyAlignment="1" applyProtection="1">
      <alignment vertical="center"/>
    </xf>
    <xf numFmtId="195" fontId="101" fillId="0" borderId="100" xfId="349" applyNumberFormat="1" applyFont="1" applyBorder="1" applyAlignment="1" applyProtection="1">
      <alignment vertical="center"/>
    </xf>
    <xf numFmtId="195" fontId="156" fillId="0" borderId="82" xfId="349" applyNumberFormat="1" applyFont="1" applyBorder="1" applyAlignment="1" applyProtection="1">
      <alignment vertical="center"/>
    </xf>
    <xf numFmtId="38" fontId="101" fillId="0" borderId="91" xfId="487" applyFont="1" applyFill="1" applyBorder="1" applyAlignment="1" applyProtection="1">
      <alignment vertical="center"/>
    </xf>
    <xf numFmtId="38" fontId="101" fillId="0" borderId="91" xfId="487" applyFont="1" applyBorder="1" applyAlignment="1" applyProtection="1">
      <alignment vertical="center"/>
    </xf>
    <xf numFmtId="195" fontId="102" fillId="70" borderId="100" xfId="0" applyNumberFormat="1" applyFont="1" applyFill="1" applyBorder="1" applyAlignment="1" applyProtection="1">
      <alignment vertical="center"/>
    </xf>
    <xf numFmtId="38" fontId="102" fillId="70" borderId="78" xfId="487" applyFont="1" applyFill="1" applyBorder="1" applyAlignment="1" applyProtection="1">
      <alignment vertical="center"/>
    </xf>
    <xf numFmtId="38" fontId="102" fillId="70" borderId="95" xfId="487" applyFont="1" applyFill="1" applyBorder="1" applyAlignment="1" applyProtection="1">
      <alignment vertical="center"/>
    </xf>
    <xf numFmtId="0" fontId="102" fillId="0" borderId="23" xfId="345" applyFont="1" applyFill="1" applyBorder="1">
      <alignment vertical="center"/>
    </xf>
    <xf numFmtId="195" fontId="102" fillId="59" borderId="100" xfId="0" applyNumberFormat="1" applyFont="1" applyFill="1" applyBorder="1" applyAlignment="1" applyProtection="1">
      <alignment vertical="center"/>
    </xf>
    <xf numFmtId="38" fontId="102" fillId="59" borderId="78" xfId="487" applyFont="1" applyFill="1" applyBorder="1" applyAlignment="1" applyProtection="1">
      <alignment vertical="center"/>
    </xf>
    <xf numFmtId="38" fontId="102" fillId="59" borderId="95" xfId="487" applyFont="1" applyFill="1" applyBorder="1" applyAlignment="1" applyProtection="1">
      <alignment vertical="center"/>
    </xf>
    <xf numFmtId="194" fontId="152" fillId="64" borderId="0" xfId="345" applyNumberFormat="1" applyFont="1" applyFill="1" applyBorder="1">
      <alignment vertical="center"/>
    </xf>
    <xf numFmtId="0" fontId="121" fillId="64" borderId="0" xfId="345" applyFont="1" applyFill="1">
      <alignment vertical="center"/>
    </xf>
    <xf numFmtId="38" fontId="102" fillId="0" borderId="84" xfId="487" applyFont="1" applyFill="1" applyBorder="1" applyAlignment="1"/>
    <xf numFmtId="0" fontId="102" fillId="70" borderId="78" xfId="349" applyFont="1" applyFill="1" applyBorder="1"/>
    <xf numFmtId="0" fontId="101" fillId="70" borderId="100" xfId="349" applyFont="1" applyFill="1" applyBorder="1"/>
    <xf numFmtId="0" fontId="102" fillId="70" borderId="100" xfId="349" applyFont="1" applyFill="1" applyBorder="1"/>
    <xf numFmtId="38" fontId="102" fillId="70" borderId="95" xfId="487" applyFont="1" applyFill="1" applyBorder="1" applyAlignment="1"/>
    <xf numFmtId="0" fontId="102" fillId="67" borderId="78" xfId="349" applyFont="1" applyFill="1" applyBorder="1"/>
    <xf numFmtId="0" fontId="101" fillId="67" borderId="100" xfId="349" applyFont="1" applyFill="1" applyBorder="1"/>
    <xf numFmtId="0" fontId="102" fillId="67" borderId="100" xfId="349" applyFont="1" applyFill="1" applyBorder="1"/>
    <xf numFmtId="38" fontId="102" fillId="67" borderId="95" xfId="487" applyFont="1" applyFill="1" applyBorder="1" applyAlignment="1"/>
    <xf numFmtId="0" fontId="102" fillId="82" borderId="78" xfId="349" applyFont="1" applyFill="1" applyBorder="1"/>
    <xf numFmtId="0" fontId="101" fillId="82" borderId="100" xfId="349" applyFont="1" applyFill="1" applyBorder="1"/>
    <xf numFmtId="0" fontId="102" fillId="82" borderId="100" xfId="349" applyFont="1" applyFill="1" applyBorder="1"/>
    <xf numFmtId="38" fontId="102" fillId="82" borderId="95" xfId="487" applyFont="1" applyFill="1" applyBorder="1" applyAlignment="1"/>
    <xf numFmtId="0" fontId="102" fillId="66" borderId="78" xfId="349" applyFont="1" applyFill="1" applyBorder="1"/>
    <xf numFmtId="0" fontId="101" fillId="66" borderId="100" xfId="349" applyFont="1" applyFill="1" applyBorder="1"/>
    <xf numFmtId="0" fontId="102" fillId="66" borderId="100" xfId="349" applyFont="1" applyFill="1" applyBorder="1"/>
    <xf numFmtId="38" fontId="102" fillId="66" borderId="95" xfId="487" applyFont="1" applyFill="1" applyBorder="1" applyAlignment="1"/>
    <xf numFmtId="0" fontId="102" fillId="80" borderId="78" xfId="349" applyFont="1" applyFill="1" applyBorder="1"/>
    <xf numFmtId="0" fontId="101" fillId="80" borderId="100" xfId="349" applyFont="1" applyFill="1" applyBorder="1"/>
    <xf numFmtId="0" fontId="102" fillId="80" borderId="100" xfId="349" applyFont="1" applyFill="1" applyBorder="1"/>
    <xf numFmtId="0" fontId="152" fillId="80" borderId="100" xfId="349" applyFont="1" applyFill="1" applyBorder="1" applyAlignment="1">
      <alignment horizontal="right"/>
    </xf>
    <xf numFmtId="38" fontId="102" fillId="80" borderId="95" xfId="487" applyFont="1" applyFill="1" applyBorder="1" applyAlignment="1"/>
    <xf numFmtId="38" fontId="101" fillId="72" borderId="25" xfId="487" applyFont="1" applyFill="1" applyBorder="1">
      <alignment vertical="center"/>
    </xf>
    <xf numFmtId="38" fontId="101" fillId="72" borderId="22" xfId="487" applyFont="1" applyFill="1" applyBorder="1">
      <alignment vertical="center"/>
    </xf>
    <xf numFmtId="38" fontId="102" fillId="0" borderId="0" xfId="487" applyFont="1" applyFill="1" applyBorder="1" applyAlignment="1" applyProtection="1">
      <alignment vertical="center"/>
    </xf>
    <xf numFmtId="38" fontId="102" fillId="0" borderId="0" xfId="487" applyFont="1" applyFill="1" applyAlignment="1" applyProtection="1">
      <alignment vertical="center"/>
    </xf>
    <xf numFmtId="38" fontId="102" fillId="81" borderId="78" xfId="487" applyFont="1" applyFill="1" applyBorder="1" applyAlignment="1" applyProtection="1">
      <alignment vertical="center"/>
    </xf>
    <xf numFmtId="38" fontId="101" fillId="55" borderId="100" xfId="487" applyFont="1" applyFill="1" applyBorder="1" applyAlignment="1" applyProtection="1">
      <alignment vertical="center"/>
    </xf>
    <xf numFmtId="38" fontId="102" fillId="55" borderId="100" xfId="487" applyFont="1" applyFill="1" applyBorder="1" applyAlignment="1" applyProtection="1">
      <alignment vertical="center"/>
    </xf>
    <xf numFmtId="38" fontId="3" fillId="64" borderId="0" xfId="487" applyFont="1" applyFill="1" applyAlignment="1"/>
    <xf numFmtId="38" fontId="101" fillId="64" borderId="36" xfId="487" applyFont="1" applyFill="1" applyBorder="1" applyAlignment="1" applyProtection="1">
      <alignment vertical="center"/>
    </xf>
    <xf numFmtId="38" fontId="101" fillId="0" borderId="25" xfId="487" applyFont="1" applyFill="1" applyBorder="1" applyAlignment="1" applyProtection="1">
      <alignment vertical="center"/>
      <protection locked="0"/>
    </xf>
    <xf numFmtId="38" fontId="101" fillId="0" borderId="22" xfId="487" applyFont="1" applyFill="1" applyBorder="1" applyAlignment="1" applyProtection="1">
      <alignment vertical="center"/>
      <protection locked="0"/>
    </xf>
    <xf numFmtId="38" fontId="101" fillId="64" borderId="22" xfId="487" applyFont="1" applyFill="1" applyBorder="1" applyAlignment="1" applyProtection="1">
      <alignment vertical="center"/>
      <protection locked="0"/>
    </xf>
    <xf numFmtId="38" fontId="101" fillId="64" borderId="91" xfId="487" applyFont="1" applyFill="1" applyBorder="1" applyAlignment="1" applyProtection="1">
      <alignment vertical="center"/>
    </xf>
    <xf numFmtId="38" fontId="101" fillId="0" borderId="84" xfId="487" applyFont="1" applyFill="1" applyBorder="1" applyAlignment="1" applyProtection="1">
      <alignment vertical="center"/>
    </xf>
    <xf numFmtId="38" fontId="101" fillId="64" borderId="84" xfId="487" applyFont="1" applyFill="1" applyBorder="1" applyAlignment="1" applyProtection="1">
      <alignment vertical="center"/>
    </xf>
    <xf numFmtId="194" fontId="102" fillId="64" borderId="100" xfId="349" applyNumberFormat="1" applyFont="1" applyFill="1" applyBorder="1" applyAlignment="1" applyProtection="1">
      <alignment vertical="center"/>
    </xf>
    <xf numFmtId="38" fontId="101" fillId="59" borderId="100" xfId="487" applyFont="1" applyFill="1" applyBorder="1" applyAlignment="1" applyProtection="1">
      <alignment vertical="center"/>
    </xf>
    <xf numFmtId="38" fontId="102" fillId="59" borderId="100" xfId="487" applyFont="1" applyFill="1" applyBorder="1" applyAlignment="1" applyProtection="1">
      <alignment vertical="center"/>
    </xf>
    <xf numFmtId="38" fontId="101" fillId="65" borderId="22" xfId="487" applyFont="1" applyFill="1" applyBorder="1" applyAlignment="1" applyProtection="1">
      <alignment vertical="center"/>
      <protection locked="0"/>
    </xf>
    <xf numFmtId="38" fontId="101" fillId="65" borderId="84" xfId="487" applyFont="1" applyFill="1" applyBorder="1" applyAlignment="1" applyProtection="1">
      <alignment vertical="center"/>
    </xf>
    <xf numFmtId="38" fontId="102" fillId="49" borderId="78" xfId="487" applyFont="1" applyFill="1" applyBorder="1" applyAlignment="1" applyProtection="1">
      <alignment vertical="center"/>
    </xf>
    <xf numFmtId="38" fontId="101" fillId="49" borderId="100" xfId="487" applyFont="1" applyFill="1" applyBorder="1" applyAlignment="1" applyProtection="1">
      <alignment vertical="center"/>
    </xf>
    <xf numFmtId="38" fontId="102" fillId="49" borderId="100" xfId="487" applyFont="1" applyFill="1" applyBorder="1" applyAlignment="1" applyProtection="1">
      <alignment vertical="center"/>
    </xf>
    <xf numFmtId="38" fontId="102" fillId="82" borderId="78" xfId="487" applyFont="1" applyFill="1" applyBorder="1" applyAlignment="1" applyProtection="1">
      <alignment vertical="center"/>
    </xf>
    <xf numFmtId="38" fontId="101" fillId="82" borderId="100" xfId="487" applyFont="1" applyFill="1" applyBorder="1" applyAlignment="1" applyProtection="1">
      <alignment vertical="center"/>
    </xf>
    <xf numFmtId="38" fontId="102" fillId="82" borderId="100" xfId="487" applyFont="1" applyFill="1" applyBorder="1" applyAlignment="1" applyProtection="1">
      <alignment vertical="center"/>
    </xf>
    <xf numFmtId="195" fontId="101" fillId="66" borderId="100" xfId="349" applyNumberFormat="1" applyFont="1" applyFill="1" applyBorder="1" applyAlignment="1">
      <alignment vertical="center"/>
    </xf>
    <xf numFmtId="38" fontId="102" fillId="80" borderId="78" xfId="487" applyFont="1" applyFill="1" applyBorder="1" applyAlignment="1" applyProtection="1">
      <alignment vertical="center"/>
    </xf>
    <xf numFmtId="38" fontId="101" fillId="69" borderId="100" xfId="487" applyFont="1" applyFill="1" applyBorder="1" applyAlignment="1" applyProtection="1">
      <alignment vertical="center"/>
    </xf>
    <xf numFmtId="38" fontId="102" fillId="69" borderId="100" xfId="487" applyFont="1" applyFill="1" applyBorder="1" applyAlignment="1" applyProtection="1">
      <alignment vertical="center"/>
    </xf>
    <xf numFmtId="38" fontId="102" fillId="71" borderId="78" xfId="487" applyFont="1" applyFill="1" applyBorder="1" applyAlignment="1" applyProtection="1">
      <alignment vertical="center"/>
    </xf>
    <xf numFmtId="38" fontId="101" fillId="71" borderId="100" xfId="487" applyFont="1" applyFill="1" applyBorder="1" applyAlignment="1" applyProtection="1">
      <alignment vertical="center"/>
    </xf>
    <xf numFmtId="38" fontId="102" fillId="71" borderId="100" xfId="487" applyFont="1" applyFill="1" applyBorder="1" applyAlignment="1" applyProtection="1">
      <alignment vertical="center"/>
    </xf>
    <xf numFmtId="195" fontId="101" fillId="0" borderId="94" xfId="349" applyNumberFormat="1" applyFont="1" applyBorder="1" applyAlignment="1" applyProtection="1">
      <alignment vertical="center"/>
    </xf>
    <xf numFmtId="38" fontId="101" fillId="64" borderId="84" xfId="487" applyFont="1" applyFill="1" applyBorder="1" applyAlignment="1" applyProtection="1">
      <alignment horizontal="right" vertical="center"/>
    </xf>
    <xf numFmtId="38" fontId="101" fillId="64" borderId="95" xfId="487" applyFont="1" applyFill="1" applyBorder="1" applyAlignment="1" applyProtection="1">
      <alignment horizontal="right" vertical="center"/>
    </xf>
    <xf numFmtId="38" fontId="101" fillId="64" borderId="25" xfId="487" applyFont="1" applyFill="1" applyBorder="1" applyAlignment="1" applyProtection="1">
      <alignment horizontal="right" vertical="center"/>
    </xf>
    <xf numFmtId="38" fontId="101" fillId="64" borderId="22" xfId="487" applyFont="1" applyFill="1" applyBorder="1" applyAlignment="1" applyProtection="1">
      <alignment horizontal="right" vertical="center"/>
    </xf>
    <xf numFmtId="195" fontId="102" fillId="70" borderId="100" xfId="349" applyNumberFormat="1" applyFont="1" applyFill="1" applyBorder="1" applyAlignment="1" applyProtection="1">
      <alignment vertical="center"/>
    </xf>
    <xf numFmtId="195" fontId="101" fillId="70" borderId="100" xfId="349" applyNumberFormat="1" applyFont="1" applyFill="1" applyBorder="1" applyAlignment="1" applyProtection="1">
      <alignment vertical="center"/>
    </xf>
    <xf numFmtId="38" fontId="101" fillId="70" borderId="95" xfId="487" applyFont="1" applyFill="1" applyBorder="1" applyAlignment="1" applyProtection="1">
      <alignment vertical="center"/>
    </xf>
    <xf numFmtId="38" fontId="101" fillId="65" borderId="25" xfId="487" applyFont="1" applyFill="1" applyBorder="1" applyAlignment="1" applyProtection="1">
      <alignment vertical="center"/>
    </xf>
    <xf numFmtId="38" fontId="101" fillId="0" borderId="25" xfId="487" applyFont="1" applyBorder="1" applyAlignment="1" applyProtection="1">
      <alignment vertical="center"/>
    </xf>
    <xf numFmtId="195" fontId="102" fillId="67" borderId="100" xfId="349" applyNumberFormat="1" applyFont="1" applyFill="1" applyBorder="1" applyAlignment="1" applyProtection="1">
      <alignment vertical="center"/>
    </xf>
    <xf numFmtId="38" fontId="101" fillId="67" borderId="95" xfId="487" applyFont="1" applyFill="1" applyBorder="1" applyAlignment="1" applyProtection="1">
      <alignment vertical="center"/>
    </xf>
    <xf numFmtId="38" fontId="101" fillId="66" borderId="95" xfId="487" applyFont="1" applyFill="1" applyBorder="1" applyAlignment="1" applyProtection="1">
      <alignment vertical="center"/>
    </xf>
    <xf numFmtId="38" fontId="101" fillId="69" borderId="95" xfId="487" applyFont="1" applyFill="1" applyBorder="1" applyAlignment="1"/>
    <xf numFmtId="38" fontId="101" fillId="71" borderId="95" xfId="487" applyFont="1" applyFill="1" applyBorder="1" applyAlignment="1"/>
    <xf numFmtId="195" fontId="101" fillId="0" borderId="83" xfId="421" applyNumberFormat="1" applyFont="1" applyFill="1" applyBorder="1" applyAlignment="1">
      <alignment vertical="center"/>
    </xf>
    <xf numFmtId="195" fontId="102" fillId="0" borderId="100" xfId="487" applyNumberFormat="1" applyFont="1" applyFill="1" applyBorder="1" applyAlignment="1">
      <alignment vertical="center"/>
    </xf>
    <xf numFmtId="0" fontId="102" fillId="0" borderId="83" xfId="345" applyFont="1" applyFill="1" applyBorder="1">
      <alignment vertical="center"/>
    </xf>
    <xf numFmtId="38" fontId="108" fillId="0" borderId="84" xfId="487" applyFont="1" applyBorder="1">
      <alignment vertical="center"/>
    </xf>
    <xf numFmtId="195" fontId="101" fillId="0" borderId="85" xfId="420" applyNumberFormat="1" applyFont="1" applyFill="1" applyBorder="1" applyAlignment="1" applyProtection="1">
      <alignment vertical="center"/>
    </xf>
    <xf numFmtId="195" fontId="101" fillId="0" borderId="85" xfId="421" applyNumberFormat="1" applyFont="1" applyFill="1" applyBorder="1" applyAlignment="1">
      <alignment vertical="center"/>
    </xf>
    <xf numFmtId="195" fontId="101" fillId="0" borderId="94" xfId="420" applyNumberFormat="1" applyFont="1" applyFill="1" applyBorder="1" applyAlignment="1" applyProtection="1">
      <alignment vertical="center"/>
    </xf>
    <xf numFmtId="0" fontId="108" fillId="65" borderId="84" xfId="0" applyFont="1" applyFill="1" applyBorder="1">
      <alignment vertical="center"/>
    </xf>
    <xf numFmtId="195" fontId="194" fillId="0" borderId="24" xfId="487" applyNumberFormat="1" applyFont="1" applyFill="1" applyBorder="1" applyAlignment="1" applyProtection="1">
      <alignment vertical="center"/>
    </xf>
    <xf numFmtId="195" fontId="194" fillId="0" borderId="23" xfId="487" applyNumberFormat="1" applyFont="1" applyFill="1" applyBorder="1" applyAlignment="1" applyProtection="1">
      <alignment vertical="center"/>
    </xf>
    <xf numFmtId="0" fontId="102" fillId="0" borderId="85" xfId="345" applyFont="1" applyFill="1" applyBorder="1">
      <alignment vertical="center"/>
    </xf>
    <xf numFmtId="0" fontId="101" fillId="0" borderId="94" xfId="345" applyFont="1" applyFill="1" applyBorder="1" applyProtection="1">
      <alignment vertical="center"/>
    </xf>
    <xf numFmtId="9" fontId="194" fillId="64" borderId="24" xfId="417" applyNumberFormat="1" applyFont="1" applyFill="1" applyBorder="1" applyAlignment="1" applyProtection="1">
      <alignment vertical="center"/>
    </xf>
    <xf numFmtId="9" fontId="194" fillId="64" borderId="22" xfId="417" applyNumberFormat="1" applyFont="1" applyFill="1" applyBorder="1" applyAlignment="1" applyProtection="1">
      <alignment vertical="center"/>
    </xf>
    <xf numFmtId="195" fontId="101" fillId="0" borderId="83" xfId="487" applyNumberFormat="1" applyFont="1" applyFill="1" applyBorder="1" applyAlignment="1">
      <alignment vertical="center"/>
    </xf>
    <xf numFmtId="195" fontId="102" fillId="0" borderId="85" xfId="487" applyNumberFormat="1" applyFont="1" applyFill="1" applyBorder="1" applyAlignment="1">
      <alignment vertical="center"/>
    </xf>
    <xf numFmtId="195" fontId="101" fillId="64" borderId="83" xfId="420" applyNumberFormat="1" applyFont="1" applyFill="1" applyBorder="1" applyAlignment="1" applyProtection="1">
      <alignment vertical="center"/>
    </xf>
    <xf numFmtId="195" fontId="101" fillId="64" borderId="85" xfId="420" applyNumberFormat="1" applyFont="1" applyFill="1" applyBorder="1" applyAlignment="1" applyProtection="1">
      <alignment vertical="center"/>
    </xf>
    <xf numFmtId="38" fontId="108" fillId="65" borderId="84" xfId="487" applyFont="1" applyFill="1" applyBorder="1">
      <alignment vertical="center"/>
    </xf>
    <xf numFmtId="38" fontId="108" fillId="0" borderId="0" xfId="487" applyFont="1" applyFill="1" applyBorder="1" applyProtection="1">
      <alignment vertical="center"/>
      <protection locked="0"/>
    </xf>
    <xf numFmtId="0" fontId="112" fillId="64" borderId="0" xfId="345" applyFont="1" applyFill="1">
      <alignment vertical="center"/>
    </xf>
    <xf numFmtId="0" fontId="103" fillId="83" borderId="83" xfId="345" applyFont="1" applyFill="1" applyBorder="1" applyAlignment="1">
      <alignment horizontal="centerContinuous" vertical="center"/>
    </xf>
    <xf numFmtId="0" fontId="103" fillId="83" borderId="85" xfId="345" applyFont="1" applyFill="1" applyBorder="1" applyAlignment="1">
      <alignment horizontal="centerContinuous" vertical="center"/>
    </xf>
    <xf numFmtId="0" fontId="103" fillId="83" borderId="94" xfId="345" applyFont="1" applyFill="1" applyBorder="1" applyAlignment="1">
      <alignment horizontal="centerContinuous" vertical="center"/>
    </xf>
    <xf numFmtId="38" fontId="101" fillId="64" borderId="84" xfId="416" applyFont="1" applyFill="1" applyBorder="1" applyAlignment="1">
      <alignment horizontal="right" vertical="center"/>
    </xf>
    <xf numFmtId="38" fontId="101" fillId="64" borderId="94" xfId="416" applyFont="1" applyFill="1" applyBorder="1" applyAlignment="1">
      <alignment horizontal="right" vertical="center"/>
    </xf>
    <xf numFmtId="0" fontId="108" fillId="72" borderId="84" xfId="0" applyFont="1" applyFill="1" applyBorder="1">
      <alignment vertical="center"/>
    </xf>
    <xf numFmtId="0" fontId="128" fillId="85" borderId="83" xfId="0" applyFont="1" applyFill="1" applyBorder="1" applyAlignment="1">
      <alignment horizontal="centerContinuous" vertical="center"/>
    </xf>
    <xf numFmtId="0" fontId="128" fillId="85" borderId="94" xfId="0" applyFont="1" applyFill="1" applyBorder="1" applyAlignment="1">
      <alignment horizontal="centerContinuous" vertical="center"/>
    </xf>
    <xf numFmtId="0" fontId="128" fillId="85" borderId="85" xfId="0" applyFont="1" applyFill="1" applyBorder="1" applyAlignment="1">
      <alignment horizontal="centerContinuous" vertical="center"/>
    </xf>
    <xf numFmtId="0" fontId="128" fillId="85" borderId="78" xfId="0" applyFont="1" applyFill="1" applyBorder="1" applyAlignment="1">
      <alignment horizontal="centerContinuous" vertical="center"/>
    </xf>
    <xf numFmtId="0" fontId="128" fillId="85" borderId="5" xfId="0" applyFont="1" applyFill="1" applyBorder="1" applyAlignment="1">
      <alignment horizontal="centerContinuous" vertical="center"/>
    </xf>
    <xf numFmtId="0" fontId="129" fillId="85" borderId="84" xfId="0" applyFont="1" applyFill="1" applyBorder="1">
      <alignment vertical="center"/>
    </xf>
    <xf numFmtId="0" fontId="128" fillId="85" borderId="85" xfId="0" applyFont="1" applyFill="1" applyBorder="1" applyAlignment="1">
      <alignment horizontal="center" vertical="center"/>
    </xf>
    <xf numFmtId="0" fontId="128" fillId="85" borderId="94" xfId="0" applyFont="1" applyFill="1" applyBorder="1" applyAlignment="1">
      <alignment horizontal="center" vertical="center"/>
    </xf>
    <xf numFmtId="0" fontId="128" fillId="85" borderId="83" xfId="0" applyFont="1" applyFill="1" applyBorder="1" applyAlignment="1">
      <alignment horizontal="center" vertical="center"/>
    </xf>
    <xf numFmtId="0" fontId="180" fillId="0" borderId="0" xfId="0" applyFont="1">
      <alignment vertical="center"/>
    </xf>
    <xf numFmtId="49" fontId="128" fillId="85" borderId="25" xfId="0" applyNumberFormat="1" applyFont="1" applyFill="1" applyBorder="1" applyAlignment="1">
      <alignment horizontal="left" vertical="center"/>
    </xf>
    <xf numFmtId="49" fontId="128" fillId="85" borderId="22" xfId="0" applyNumberFormat="1" applyFont="1" applyFill="1" applyBorder="1" applyAlignment="1">
      <alignment horizontal="left" vertical="center"/>
    </xf>
    <xf numFmtId="0" fontId="128" fillId="85" borderId="0" xfId="0" applyFont="1" applyFill="1" applyBorder="1" applyAlignment="1">
      <alignment horizontal="center" vertical="center"/>
    </xf>
    <xf numFmtId="0" fontId="128" fillId="85" borderId="32" xfId="0" applyFont="1" applyFill="1" applyBorder="1" applyAlignment="1">
      <alignment horizontal="center" vertical="center"/>
    </xf>
    <xf numFmtId="0" fontId="128" fillId="85" borderId="23" xfId="0" applyFont="1" applyFill="1" applyBorder="1" applyAlignment="1">
      <alignment horizontal="center" vertical="center"/>
    </xf>
    <xf numFmtId="0" fontId="128" fillId="85" borderId="31" xfId="0" applyFont="1" applyFill="1" applyBorder="1" applyAlignment="1">
      <alignment horizontal="center" vertical="center"/>
    </xf>
    <xf numFmtId="0" fontId="128" fillId="85" borderId="11" xfId="0" applyFont="1" applyFill="1" applyBorder="1" applyAlignment="1">
      <alignment horizontal="center" vertical="center"/>
    </xf>
    <xf numFmtId="0" fontId="128" fillId="85" borderId="24" xfId="0" applyFont="1" applyFill="1" applyBorder="1" applyAlignment="1">
      <alignment horizontal="center" vertical="center"/>
    </xf>
    <xf numFmtId="38" fontId="101" fillId="64" borderId="95" xfId="416" applyFont="1" applyFill="1" applyBorder="1" applyAlignment="1" applyProtection="1">
      <alignment vertical="center"/>
      <protection locked="0"/>
    </xf>
    <xf numFmtId="38" fontId="102" fillId="75" borderId="95" xfId="416" applyFont="1" applyFill="1" applyBorder="1" applyAlignment="1" applyProtection="1">
      <alignment vertical="center"/>
    </xf>
    <xf numFmtId="38" fontId="101" fillId="64" borderId="95" xfId="416" applyFont="1" applyFill="1" applyBorder="1" applyAlignment="1">
      <alignment vertical="center"/>
    </xf>
    <xf numFmtId="38" fontId="102" fillId="59" borderId="63" xfId="416" applyFont="1" applyFill="1" applyBorder="1" applyAlignment="1" applyProtection="1">
      <alignment vertical="center"/>
    </xf>
    <xf numFmtId="38" fontId="101" fillId="79" borderId="25" xfId="416" applyFont="1" applyFill="1" applyBorder="1" applyAlignment="1" applyProtection="1">
      <alignment vertical="center"/>
    </xf>
    <xf numFmtId="38" fontId="101" fillId="0" borderId="43" xfId="416" applyFont="1" applyBorder="1" applyAlignment="1" applyProtection="1">
      <alignment vertical="center"/>
    </xf>
    <xf numFmtId="9" fontId="170" fillId="0" borderId="25" xfId="417" applyFont="1" applyBorder="1" applyAlignment="1" applyProtection="1">
      <alignment vertical="center"/>
    </xf>
    <xf numFmtId="38" fontId="101" fillId="59" borderId="95" xfId="416" applyFont="1" applyFill="1" applyBorder="1" applyAlignment="1" applyProtection="1">
      <alignment vertical="center"/>
    </xf>
    <xf numFmtId="38" fontId="101" fillId="59" borderId="63" xfId="416" applyFont="1" applyFill="1" applyBorder="1" applyAlignment="1" applyProtection="1">
      <alignment vertical="center"/>
    </xf>
    <xf numFmtId="38" fontId="101" fillId="64" borderId="95" xfId="416" applyFont="1" applyFill="1" applyBorder="1" applyAlignment="1" applyProtection="1">
      <alignment vertical="center"/>
    </xf>
    <xf numFmtId="38" fontId="101" fillId="64" borderId="63" xfId="416" applyFont="1" applyFill="1" applyBorder="1" applyAlignment="1" applyProtection="1">
      <alignment vertical="center"/>
    </xf>
    <xf numFmtId="38" fontId="102" fillId="49" borderId="95" xfId="416" applyFont="1" applyFill="1" applyBorder="1" applyAlignment="1" applyProtection="1">
      <alignment vertical="center"/>
    </xf>
    <xf numFmtId="38" fontId="102" fillId="49" borderId="63" xfId="416" applyFont="1" applyFill="1" applyBorder="1" applyAlignment="1" applyProtection="1">
      <alignment vertical="center"/>
    </xf>
    <xf numFmtId="9" fontId="171" fillId="0" borderId="25" xfId="417" applyFont="1" applyFill="1" applyBorder="1" applyAlignment="1" applyProtection="1">
      <alignment vertical="center"/>
    </xf>
    <xf numFmtId="38" fontId="102" fillId="82" borderId="95" xfId="416" applyFont="1" applyFill="1" applyBorder="1" applyAlignment="1" applyProtection="1">
      <alignment vertical="center"/>
    </xf>
    <xf numFmtId="38" fontId="102" fillId="82" borderId="63" xfId="416" applyFont="1" applyFill="1" applyBorder="1" applyAlignment="1" applyProtection="1">
      <alignment vertical="center"/>
    </xf>
    <xf numFmtId="38" fontId="101" fillId="73" borderId="25" xfId="416" applyFont="1" applyFill="1" applyBorder="1" applyAlignment="1" applyProtection="1">
      <alignment vertical="center"/>
    </xf>
    <xf numFmtId="38" fontId="101" fillId="73" borderId="47" xfId="416" applyFont="1" applyFill="1" applyBorder="1" applyAlignment="1" applyProtection="1">
      <alignment vertical="center"/>
    </xf>
    <xf numFmtId="9" fontId="170" fillId="73" borderId="47" xfId="417" applyFont="1" applyFill="1" applyBorder="1" applyAlignment="1" applyProtection="1">
      <alignment vertical="center"/>
    </xf>
    <xf numFmtId="9" fontId="170" fillId="0" borderId="25" xfId="417" applyFont="1" applyFill="1" applyBorder="1" applyAlignment="1" applyProtection="1">
      <alignment vertical="center"/>
    </xf>
    <xf numFmtId="9" fontId="170" fillId="0" borderId="36" xfId="417" applyFont="1" applyFill="1" applyBorder="1" applyAlignment="1" applyProtection="1">
      <alignment vertical="center"/>
    </xf>
    <xf numFmtId="9" fontId="170" fillId="0" borderId="22" xfId="417" applyFont="1" applyFill="1" applyBorder="1" applyAlignment="1" applyProtection="1">
      <alignment vertical="center"/>
    </xf>
    <xf numFmtId="38" fontId="102" fillId="66" borderId="95" xfId="416" applyFont="1" applyFill="1" applyBorder="1" applyAlignment="1" applyProtection="1">
      <alignment vertical="center"/>
    </xf>
    <xf numFmtId="38" fontId="102" fillId="66" borderId="63" xfId="416" applyFont="1" applyFill="1" applyBorder="1" applyAlignment="1" applyProtection="1">
      <alignment vertical="center"/>
    </xf>
    <xf numFmtId="9" fontId="170" fillId="0" borderId="36" xfId="417" applyFont="1" applyBorder="1" applyAlignment="1" applyProtection="1">
      <alignment vertical="center"/>
    </xf>
    <xf numFmtId="38" fontId="102" fillId="71" borderId="63" xfId="416" applyFont="1" applyFill="1" applyBorder="1" applyAlignment="1"/>
    <xf numFmtId="38" fontId="101" fillId="0" borderId="25" xfId="416" applyFont="1" applyFill="1" applyBorder="1" applyAlignment="1"/>
    <xf numFmtId="38" fontId="102" fillId="71" borderId="25" xfId="416" applyFont="1" applyFill="1" applyBorder="1" applyAlignment="1"/>
    <xf numFmtId="38" fontId="163" fillId="0" borderId="25" xfId="416" applyFont="1" applyBorder="1" applyAlignment="1" applyProtection="1">
      <alignment vertical="center"/>
    </xf>
    <xf numFmtId="38" fontId="163" fillId="0" borderId="36" xfId="416" applyFont="1" applyBorder="1" applyAlignment="1" applyProtection="1">
      <alignment vertical="center"/>
    </xf>
    <xf numFmtId="38" fontId="102" fillId="71" borderId="95" xfId="416" applyFont="1" applyFill="1" applyBorder="1" applyAlignment="1" applyProtection="1">
      <alignment vertical="center"/>
    </xf>
    <xf numFmtId="38" fontId="102" fillId="71" borderId="63" xfId="416" applyFont="1" applyFill="1" applyBorder="1" applyAlignment="1" applyProtection="1">
      <alignment vertical="center"/>
    </xf>
    <xf numFmtId="38" fontId="102" fillId="69" borderId="63" xfId="416" applyFont="1" applyFill="1" applyBorder="1" applyAlignment="1"/>
    <xf numFmtId="38" fontId="181" fillId="0" borderId="25" xfId="416" applyFont="1" applyBorder="1" applyAlignment="1" applyProtection="1">
      <alignment vertical="center"/>
    </xf>
    <xf numFmtId="38" fontId="102" fillId="69" borderId="95" xfId="416" applyFont="1" applyFill="1" applyBorder="1" applyAlignment="1" applyProtection="1">
      <alignment vertical="center"/>
    </xf>
    <xf numFmtId="38" fontId="102" fillId="69" borderId="63" xfId="416" applyFont="1" applyFill="1" applyBorder="1" applyAlignment="1" applyProtection="1">
      <alignment vertical="center"/>
    </xf>
    <xf numFmtId="38" fontId="102" fillId="70" borderId="95" xfId="345" applyNumberFormat="1" applyFont="1" applyFill="1" applyBorder="1">
      <alignment vertical="center"/>
    </xf>
    <xf numFmtId="38" fontId="102" fillId="70" borderId="63" xfId="345" applyNumberFormat="1" applyFont="1" applyFill="1" applyBorder="1">
      <alignment vertical="center"/>
    </xf>
    <xf numFmtId="38" fontId="102" fillId="74" borderId="25" xfId="345" applyNumberFormat="1" applyFont="1" applyFill="1" applyBorder="1">
      <alignment vertical="center"/>
    </xf>
    <xf numFmtId="38" fontId="102" fillId="73" borderId="95" xfId="345" applyNumberFormat="1" applyFont="1" applyFill="1" applyBorder="1">
      <alignment vertical="center"/>
    </xf>
    <xf numFmtId="38" fontId="102" fillId="73" borderId="63" xfId="345" applyNumberFormat="1" applyFont="1" applyFill="1" applyBorder="1">
      <alignment vertical="center"/>
    </xf>
    <xf numFmtId="38" fontId="102" fillId="70" borderId="95" xfId="416" applyFont="1" applyFill="1" applyBorder="1">
      <alignment vertical="center"/>
    </xf>
    <xf numFmtId="38" fontId="102" fillId="70" borderId="63" xfId="416" applyFont="1" applyFill="1" applyBorder="1">
      <alignment vertical="center"/>
    </xf>
    <xf numFmtId="38" fontId="101" fillId="73" borderId="63" xfId="416" applyFont="1" applyFill="1" applyBorder="1">
      <alignment vertical="center"/>
    </xf>
    <xf numFmtId="38" fontId="102" fillId="55" borderId="95" xfId="416" applyFont="1" applyFill="1" applyBorder="1" applyAlignment="1" applyProtection="1">
      <alignment vertical="center"/>
    </xf>
    <xf numFmtId="38" fontId="102" fillId="55" borderId="63" xfId="416" applyFont="1" applyFill="1" applyBorder="1" applyAlignment="1" applyProtection="1">
      <alignment vertical="center"/>
    </xf>
    <xf numFmtId="0" fontId="103" fillId="83" borderId="24" xfId="345" applyFont="1" applyFill="1" applyBorder="1" applyAlignment="1">
      <alignment horizontal="center" vertical="center"/>
    </xf>
    <xf numFmtId="0" fontId="103" fillId="83" borderId="23" xfId="345" applyFont="1" applyFill="1" applyBorder="1" applyAlignment="1">
      <alignment horizontal="center" vertical="center"/>
    </xf>
    <xf numFmtId="0" fontId="103" fillId="83" borderId="31" xfId="345" applyFont="1" applyFill="1" applyBorder="1" applyAlignment="1">
      <alignment horizontal="center" vertical="center"/>
    </xf>
    <xf numFmtId="195" fontId="196" fillId="0" borderId="24" xfId="416" applyNumberFormat="1" applyFont="1" applyFill="1" applyBorder="1" applyAlignment="1" applyProtection="1">
      <alignment vertical="center"/>
    </xf>
    <xf numFmtId="195" fontId="196" fillId="0" borderId="23" xfId="420" applyNumberFormat="1" applyFont="1" applyFill="1" applyBorder="1" applyAlignment="1" applyProtection="1">
      <alignment vertical="center"/>
    </xf>
    <xf numFmtId="195" fontId="196" fillId="0" borderId="23" xfId="416" applyNumberFormat="1" applyFont="1" applyFill="1" applyBorder="1" applyAlignment="1" applyProtection="1">
      <alignment vertical="center"/>
    </xf>
    <xf numFmtId="0" fontId="196" fillId="0" borderId="23" xfId="345" applyFont="1" applyFill="1" applyBorder="1">
      <alignment vertical="center"/>
    </xf>
    <xf numFmtId="0" fontId="196" fillId="0" borderId="31" xfId="345" applyFont="1" applyFill="1" applyBorder="1" applyProtection="1">
      <alignment vertical="center"/>
    </xf>
    <xf numFmtId="9" fontId="170" fillId="64" borderId="22" xfId="417" applyFont="1" applyFill="1" applyBorder="1" applyAlignment="1" applyProtection="1">
      <alignment vertical="center"/>
    </xf>
    <xf numFmtId="9" fontId="170" fillId="64" borderId="36" xfId="417" applyFont="1" applyFill="1" applyBorder="1" applyAlignment="1" applyProtection="1">
      <alignment vertical="center"/>
    </xf>
    <xf numFmtId="9" fontId="170" fillId="64" borderId="25" xfId="417" applyFont="1" applyFill="1" applyBorder="1" applyAlignment="1" applyProtection="1">
      <alignment vertical="center"/>
    </xf>
    <xf numFmtId="9" fontId="170" fillId="0" borderId="31" xfId="417" applyFont="1" applyBorder="1" applyAlignment="1" applyProtection="1">
      <alignment vertical="center"/>
    </xf>
    <xf numFmtId="9" fontId="170" fillId="0" borderId="22" xfId="417" applyFont="1" applyBorder="1" applyAlignment="1" applyProtection="1">
      <alignment vertical="center"/>
    </xf>
    <xf numFmtId="9" fontId="171" fillId="0" borderId="37" xfId="417" applyFont="1" applyFill="1" applyBorder="1" applyAlignment="1" applyProtection="1">
      <alignment vertical="center"/>
    </xf>
    <xf numFmtId="9" fontId="171" fillId="0" borderId="36" xfId="417" applyFont="1" applyFill="1" applyBorder="1" applyAlignment="1" applyProtection="1">
      <alignment vertical="center"/>
    </xf>
    <xf numFmtId="38" fontId="170" fillId="0" borderId="32" xfId="416" applyFont="1" applyBorder="1" applyAlignment="1" applyProtection="1">
      <alignment vertical="center"/>
    </xf>
    <xf numFmtId="38" fontId="170" fillId="0" borderId="25" xfId="416" applyFont="1" applyBorder="1" applyAlignment="1" applyProtection="1">
      <alignment vertical="center"/>
    </xf>
    <xf numFmtId="9" fontId="169" fillId="64" borderId="24" xfId="417" applyNumberFormat="1" applyFont="1" applyFill="1" applyBorder="1" applyAlignment="1" applyProtection="1">
      <alignment vertical="center"/>
    </xf>
    <xf numFmtId="9" fontId="169" fillId="64" borderId="22" xfId="417" applyNumberFormat="1" applyFont="1" applyFill="1" applyBorder="1" applyAlignment="1" applyProtection="1">
      <alignment vertical="center"/>
    </xf>
    <xf numFmtId="0" fontId="169" fillId="64" borderId="0" xfId="345" applyFont="1" applyFill="1" applyAlignment="1">
      <alignment horizontal="center" vertical="center"/>
    </xf>
    <xf numFmtId="49" fontId="102" fillId="76" borderId="84" xfId="345" applyNumberFormat="1" applyFont="1" applyFill="1" applyBorder="1" applyAlignment="1">
      <alignment horizontal="center" vertical="center"/>
    </xf>
    <xf numFmtId="0" fontId="163" fillId="64" borderId="0" xfId="345" applyFont="1" applyFill="1">
      <alignment vertical="center"/>
    </xf>
    <xf numFmtId="195" fontId="181" fillId="0" borderId="0" xfId="349" applyNumberFormat="1" applyFont="1" applyFill="1" applyBorder="1" applyAlignment="1" applyProtection="1">
      <alignment vertical="center"/>
    </xf>
    <xf numFmtId="195" fontId="181" fillId="0" borderId="0" xfId="349" applyNumberFormat="1" applyFont="1" applyFill="1" applyAlignment="1" applyProtection="1">
      <alignment vertical="center"/>
    </xf>
    <xf numFmtId="195" fontId="167" fillId="0" borderId="11" xfId="349" applyNumberFormat="1" applyFont="1" applyBorder="1" applyAlignment="1" applyProtection="1">
      <alignment vertical="center"/>
    </xf>
    <xf numFmtId="195" fontId="167" fillId="0" borderId="49" xfId="349" applyNumberFormat="1" applyFont="1" applyBorder="1" applyAlignment="1" applyProtection="1">
      <alignment vertical="center"/>
    </xf>
    <xf numFmtId="195" fontId="164" fillId="0" borderId="49" xfId="349" applyNumberFormat="1" applyFont="1" applyBorder="1" applyAlignment="1" applyProtection="1">
      <alignment vertical="center"/>
    </xf>
    <xf numFmtId="195" fontId="164" fillId="0" borderId="48" xfId="349" applyNumberFormat="1" applyFont="1" applyBorder="1" applyAlignment="1" applyProtection="1">
      <alignment vertical="center"/>
    </xf>
    <xf numFmtId="38" fontId="164" fillId="0" borderId="32" xfId="416" applyFont="1" applyFill="1" applyBorder="1" applyAlignment="1" applyProtection="1">
      <alignment vertical="center"/>
    </xf>
    <xf numFmtId="38" fontId="164" fillId="0" borderId="32" xfId="416" applyFont="1" applyBorder="1" applyAlignment="1" applyProtection="1">
      <alignment vertical="center"/>
    </xf>
    <xf numFmtId="38" fontId="164" fillId="0" borderId="25" xfId="416" applyFont="1" applyBorder="1" applyAlignment="1" applyProtection="1">
      <alignment vertical="center"/>
    </xf>
    <xf numFmtId="194" fontId="197" fillId="64" borderId="0" xfId="297" applyNumberFormat="1" applyFont="1" applyFill="1" applyBorder="1" applyAlignment="1">
      <alignment horizontal="right" vertical="center"/>
    </xf>
    <xf numFmtId="194" fontId="197" fillId="0" borderId="0" xfId="297" applyNumberFormat="1" applyFont="1" applyFill="1" applyBorder="1" applyAlignment="1">
      <alignment horizontal="right" vertical="center"/>
    </xf>
    <xf numFmtId="194" fontId="197" fillId="64" borderId="0" xfId="297" applyNumberFormat="1" applyFont="1" applyFill="1" applyAlignment="1">
      <alignment horizontal="right" vertical="center"/>
    </xf>
    <xf numFmtId="201" fontId="102" fillId="75" borderId="84" xfId="416" applyNumberFormat="1" applyFont="1" applyFill="1" applyBorder="1" applyAlignment="1" applyProtection="1">
      <alignment vertical="center"/>
    </xf>
    <xf numFmtId="201" fontId="102" fillId="75" borderId="94" xfId="416" applyNumberFormat="1" applyFont="1" applyFill="1" applyBorder="1" applyAlignment="1" applyProtection="1">
      <alignment vertical="center"/>
    </xf>
    <xf numFmtId="201" fontId="101" fillId="64" borderId="95" xfId="416" applyNumberFormat="1" applyFont="1" applyFill="1" applyBorder="1" applyAlignment="1" applyProtection="1">
      <alignment vertical="center"/>
      <protection locked="0"/>
    </xf>
    <xf numFmtId="201" fontId="102" fillId="75" borderId="95" xfId="416" applyNumberFormat="1" applyFont="1" applyFill="1" applyBorder="1" applyAlignment="1" applyProtection="1">
      <alignment vertical="center"/>
    </xf>
    <xf numFmtId="201" fontId="101" fillId="64" borderId="47" xfId="416" applyNumberFormat="1" applyFont="1" applyFill="1" applyBorder="1" applyAlignment="1" applyProtection="1">
      <alignment vertical="center"/>
      <protection locked="0"/>
    </xf>
    <xf numFmtId="201" fontId="101" fillId="64" borderId="25" xfId="416" applyNumberFormat="1" applyFont="1" applyFill="1" applyBorder="1" applyAlignment="1" applyProtection="1">
      <alignment vertical="center"/>
      <protection locked="0"/>
    </xf>
    <xf numFmtId="201" fontId="101" fillId="64" borderId="25" xfId="416" applyNumberFormat="1" applyFont="1" applyFill="1" applyBorder="1" applyAlignment="1">
      <alignment vertical="center"/>
    </xf>
    <xf numFmtId="201" fontId="101" fillId="64" borderId="22" xfId="416" applyNumberFormat="1" applyFont="1" applyFill="1" applyBorder="1" applyAlignment="1">
      <alignment vertical="center"/>
    </xf>
    <xf numFmtId="201" fontId="101" fillId="64" borderId="95" xfId="416" applyNumberFormat="1" applyFont="1" applyFill="1" applyBorder="1" applyAlignment="1">
      <alignment vertical="center"/>
    </xf>
    <xf numFmtId="201" fontId="101" fillId="64" borderId="1" xfId="416" applyNumberFormat="1" applyFont="1" applyFill="1" applyBorder="1">
      <alignment vertical="center"/>
    </xf>
    <xf numFmtId="201" fontId="101" fillId="64" borderId="4" xfId="416" applyNumberFormat="1" applyFont="1" applyFill="1" applyBorder="1">
      <alignment vertical="center"/>
    </xf>
    <xf numFmtId="201" fontId="101" fillId="64" borderId="25" xfId="416" applyNumberFormat="1" applyFont="1" applyFill="1" applyBorder="1">
      <alignment vertical="center"/>
    </xf>
    <xf numFmtId="201" fontId="101" fillId="64" borderId="22" xfId="416" applyNumberFormat="1" applyFont="1" applyFill="1" applyBorder="1">
      <alignment vertical="center"/>
    </xf>
    <xf numFmtId="201" fontId="101" fillId="64" borderId="1" xfId="416" applyNumberFormat="1" applyFont="1" applyFill="1" applyBorder="1" applyAlignment="1">
      <alignment horizontal="right" vertical="center"/>
    </xf>
    <xf numFmtId="201" fontId="101" fillId="0" borderId="4" xfId="416" applyNumberFormat="1" applyFont="1" applyFill="1" applyBorder="1" applyAlignment="1">
      <alignment horizontal="right" vertical="center"/>
    </xf>
    <xf numFmtId="201" fontId="101" fillId="64" borderId="22" xfId="416" applyNumberFormat="1" applyFont="1" applyFill="1" applyBorder="1" applyAlignment="1">
      <alignment horizontal="right" vertical="center"/>
    </xf>
    <xf numFmtId="201" fontId="101" fillId="64" borderId="94" xfId="416" applyNumberFormat="1" applyFont="1" applyFill="1" applyBorder="1" applyAlignment="1">
      <alignment horizontal="right" vertical="center"/>
    </xf>
    <xf numFmtId="201" fontId="101" fillId="64" borderId="32" xfId="416" applyNumberFormat="1" applyFont="1" applyFill="1" applyBorder="1" applyAlignment="1">
      <alignment horizontal="right" vertical="center"/>
    </xf>
    <xf numFmtId="201" fontId="101" fillId="64" borderId="31" xfId="416" applyNumberFormat="1" applyFont="1" applyFill="1" applyBorder="1" applyAlignment="1">
      <alignment horizontal="right" vertical="center"/>
    </xf>
    <xf numFmtId="201" fontId="102" fillId="59" borderId="63" xfId="416" applyNumberFormat="1" applyFont="1" applyFill="1" applyBorder="1" applyAlignment="1" applyProtection="1">
      <alignment vertical="center"/>
    </xf>
    <xf numFmtId="201" fontId="101" fillId="0" borderId="32" xfId="416" applyNumberFormat="1" applyFont="1" applyBorder="1" applyAlignment="1" applyProtection="1">
      <alignment vertical="center"/>
    </xf>
    <xf numFmtId="201" fontId="101" fillId="79" borderId="32" xfId="416" applyNumberFormat="1" applyFont="1" applyFill="1" applyBorder="1" applyAlignment="1" applyProtection="1">
      <alignment vertical="center"/>
    </xf>
    <xf numFmtId="201" fontId="101" fillId="0" borderId="45" xfId="416" applyNumberFormat="1" applyFont="1" applyBorder="1" applyAlignment="1" applyProtection="1">
      <alignment vertical="center"/>
    </xf>
    <xf numFmtId="201" fontId="101" fillId="0" borderId="37" xfId="416" applyNumberFormat="1" applyFont="1" applyBorder="1" applyAlignment="1" applyProtection="1">
      <alignment vertical="center"/>
    </xf>
    <xf numFmtId="201" fontId="101" fillId="59" borderId="63" xfId="416" applyNumberFormat="1" applyFont="1" applyFill="1" applyBorder="1" applyAlignment="1" applyProtection="1">
      <alignment vertical="center"/>
    </xf>
    <xf numFmtId="201" fontId="101" fillId="64" borderId="63" xfId="416" applyNumberFormat="1" applyFont="1" applyFill="1" applyBorder="1" applyAlignment="1" applyProtection="1">
      <alignment vertical="center"/>
    </xf>
    <xf numFmtId="201" fontId="101" fillId="64" borderId="31" xfId="416" applyNumberFormat="1" applyFont="1" applyFill="1" applyBorder="1" applyAlignment="1" applyProtection="1">
      <alignment vertical="center"/>
    </xf>
    <xf numFmtId="201" fontId="102" fillId="49" borderId="63" xfId="416" applyNumberFormat="1" applyFont="1" applyFill="1" applyBorder="1" applyAlignment="1" applyProtection="1">
      <alignment vertical="center"/>
    </xf>
    <xf numFmtId="201" fontId="102" fillId="82" borderId="63" xfId="416" applyNumberFormat="1" applyFont="1" applyFill="1" applyBorder="1" applyAlignment="1" applyProtection="1">
      <alignment vertical="center"/>
    </xf>
    <xf numFmtId="201" fontId="101" fillId="73" borderId="32" xfId="416" applyNumberFormat="1" applyFont="1" applyFill="1" applyBorder="1" applyAlignment="1" applyProtection="1">
      <alignment vertical="center"/>
    </xf>
    <xf numFmtId="201" fontId="101" fillId="0" borderId="32" xfId="416" applyNumberFormat="1" applyFont="1" applyFill="1" applyBorder="1" applyAlignment="1" applyProtection="1">
      <alignment vertical="center"/>
    </xf>
    <xf numFmtId="201" fontId="101" fillId="0" borderId="37" xfId="416" applyNumberFormat="1" applyFont="1" applyFill="1" applyBorder="1" applyAlignment="1" applyProtection="1">
      <alignment vertical="center"/>
    </xf>
    <xf numFmtId="201" fontId="101" fillId="73" borderId="48" xfId="416" applyNumberFormat="1" applyFont="1" applyFill="1" applyBorder="1" applyAlignment="1" applyProtection="1">
      <alignment vertical="center"/>
    </xf>
    <xf numFmtId="201" fontId="101" fillId="0" borderId="31" xfId="416" applyNumberFormat="1" applyFont="1" applyFill="1" applyBorder="1" applyAlignment="1" applyProtection="1">
      <alignment vertical="center"/>
    </xf>
    <xf numFmtId="201" fontId="102" fillId="66" borderId="63" xfId="416" applyNumberFormat="1" applyFont="1" applyFill="1" applyBorder="1" applyAlignment="1" applyProtection="1">
      <alignment vertical="center"/>
    </xf>
    <xf numFmtId="201" fontId="102" fillId="71" borderId="63" xfId="416" applyNumberFormat="1" applyFont="1" applyFill="1" applyBorder="1" applyAlignment="1"/>
    <xf numFmtId="201" fontId="101" fillId="0" borderId="32" xfId="416" applyNumberFormat="1" applyFont="1" applyFill="1" applyBorder="1" applyAlignment="1"/>
    <xf numFmtId="201" fontId="102" fillId="71" borderId="32" xfId="416" applyNumberFormat="1" applyFont="1" applyFill="1" applyBorder="1" applyAlignment="1"/>
    <xf numFmtId="201" fontId="102" fillId="71" borderId="63" xfId="416" applyNumberFormat="1" applyFont="1" applyFill="1" applyBorder="1" applyAlignment="1" applyProtection="1">
      <alignment vertical="center"/>
    </xf>
    <xf numFmtId="201" fontId="102" fillId="69" borderId="63" xfId="416" applyNumberFormat="1" applyFont="1" applyFill="1" applyBorder="1" applyAlignment="1"/>
    <xf numFmtId="201" fontId="102" fillId="69" borderId="63" xfId="416" applyNumberFormat="1" applyFont="1" applyFill="1" applyBorder="1" applyAlignment="1" applyProtection="1">
      <alignment vertical="center"/>
    </xf>
    <xf numFmtId="201" fontId="102" fillId="70" borderId="63" xfId="345" applyNumberFormat="1" applyFont="1" applyFill="1" applyBorder="1">
      <alignment vertical="center"/>
    </xf>
    <xf numFmtId="201" fontId="102" fillId="74" borderId="32" xfId="345" applyNumberFormat="1" applyFont="1" applyFill="1" applyBorder="1">
      <alignment vertical="center"/>
    </xf>
    <xf numFmtId="201" fontId="101" fillId="64" borderId="36" xfId="416" applyNumberFormat="1" applyFont="1" applyFill="1" applyBorder="1">
      <alignment vertical="center"/>
    </xf>
    <xf numFmtId="201" fontId="101" fillId="64" borderId="47" xfId="416" applyNumberFormat="1" applyFont="1" applyFill="1" applyBorder="1">
      <alignment vertical="center"/>
    </xf>
    <xf numFmtId="201" fontId="101" fillId="0" borderId="47" xfId="416" applyNumberFormat="1" applyFont="1" applyFill="1" applyBorder="1">
      <alignment vertical="center"/>
    </xf>
    <xf numFmtId="201" fontId="101" fillId="0" borderId="36" xfId="416" applyNumberFormat="1" applyFont="1" applyFill="1" applyBorder="1">
      <alignment vertical="center"/>
    </xf>
    <xf numFmtId="201" fontId="101" fillId="0" borderId="92" xfId="416" applyNumberFormat="1" applyFont="1" applyFill="1" applyBorder="1">
      <alignment vertical="center"/>
    </xf>
    <xf numFmtId="201" fontId="101" fillId="0" borderId="91" xfId="416" applyNumberFormat="1" applyFont="1" applyFill="1" applyBorder="1">
      <alignment vertical="center"/>
    </xf>
    <xf numFmtId="201" fontId="101" fillId="0" borderId="43" xfId="416" applyNumberFormat="1" applyFont="1" applyFill="1" applyBorder="1">
      <alignment vertical="center"/>
    </xf>
    <xf numFmtId="201" fontId="101" fillId="0" borderId="25" xfId="416" applyNumberFormat="1" applyFont="1" applyFill="1" applyBorder="1">
      <alignment vertical="center"/>
    </xf>
    <xf numFmtId="201" fontId="101" fillId="0" borderId="84" xfId="416" applyNumberFormat="1" applyFont="1" applyFill="1" applyBorder="1">
      <alignment vertical="center"/>
    </xf>
    <xf numFmtId="201" fontId="102" fillId="73" borderId="63" xfId="345" applyNumberFormat="1" applyFont="1" applyFill="1" applyBorder="1">
      <alignment vertical="center"/>
    </xf>
    <xf numFmtId="201" fontId="102" fillId="70" borderId="63" xfId="416" applyNumberFormat="1" applyFont="1" applyFill="1" applyBorder="1">
      <alignment vertical="center"/>
    </xf>
    <xf numFmtId="201" fontId="101" fillId="0" borderId="22" xfId="416" applyNumberFormat="1" applyFont="1" applyFill="1" applyBorder="1">
      <alignment vertical="center"/>
    </xf>
    <xf numFmtId="201" fontId="101" fillId="67" borderId="95" xfId="416" applyNumberFormat="1" applyFont="1" applyFill="1" applyBorder="1">
      <alignment vertical="center"/>
    </xf>
    <xf numFmtId="201" fontId="101" fillId="74" borderId="25" xfId="416" applyNumberFormat="1" applyFont="1" applyFill="1" applyBorder="1">
      <alignment vertical="center"/>
    </xf>
    <xf numFmtId="201" fontId="101" fillId="64" borderId="91" xfId="416" applyNumberFormat="1" applyFont="1" applyFill="1" applyBorder="1">
      <alignment vertical="center"/>
    </xf>
    <xf numFmtId="201" fontId="101" fillId="64" borderId="43" xfId="416" applyNumberFormat="1" applyFont="1" applyFill="1" applyBorder="1">
      <alignment vertical="center"/>
    </xf>
    <xf numFmtId="201" fontId="101" fillId="64" borderId="92" xfId="416" applyNumberFormat="1" applyFont="1" applyFill="1" applyBorder="1">
      <alignment vertical="center"/>
    </xf>
    <xf numFmtId="201" fontId="101" fillId="73" borderId="4" xfId="416" applyNumberFormat="1" applyFont="1" applyFill="1" applyBorder="1">
      <alignment vertical="center"/>
    </xf>
    <xf numFmtId="201" fontId="101" fillId="82" borderId="95" xfId="416" applyNumberFormat="1" applyFont="1" applyFill="1" applyBorder="1" applyAlignment="1" applyProtection="1">
      <alignment vertical="center"/>
    </xf>
    <xf numFmtId="201" fontId="101" fillId="73" borderId="95" xfId="416" applyNumberFormat="1" applyFont="1" applyFill="1" applyBorder="1">
      <alignment vertical="center"/>
    </xf>
    <xf numFmtId="201" fontId="101" fillId="64" borderId="84" xfId="416" applyNumberFormat="1" applyFont="1" applyFill="1" applyBorder="1">
      <alignment vertical="center"/>
    </xf>
    <xf numFmtId="201" fontId="102" fillId="71" borderId="95" xfId="416" applyNumberFormat="1" applyFont="1" applyFill="1" applyBorder="1" applyAlignment="1"/>
    <xf numFmtId="201" fontId="102" fillId="59" borderId="25" xfId="416" applyNumberFormat="1" applyFont="1" applyFill="1" applyBorder="1" applyAlignment="1" applyProtection="1">
      <alignment vertical="center"/>
    </xf>
    <xf numFmtId="201" fontId="101" fillId="0" borderId="36" xfId="416" applyNumberFormat="1" applyFont="1" applyBorder="1" applyAlignment="1" applyProtection="1">
      <alignment vertical="center"/>
    </xf>
    <xf numFmtId="201" fontId="101" fillId="64" borderId="48" xfId="416" applyNumberFormat="1" applyFont="1" applyFill="1" applyBorder="1">
      <alignment vertical="center"/>
    </xf>
    <xf numFmtId="201" fontId="101" fillId="64" borderId="31" xfId="416" applyNumberFormat="1" applyFont="1" applyFill="1" applyBorder="1">
      <alignment vertical="center"/>
    </xf>
    <xf numFmtId="201" fontId="101" fillId="64" borderId="32" xfId="416" applyNumberFormat="1" applyFont="1" applyFill="1" applyBorder="1">
      <alignment vertical="center"/>
    </xf>
    <xf numFmtId="201" fontId="102" fillId="70" borderId="95" xfId="416" applyNumberFormat="1" applyFont="1" applyFill="1" applyBorder="1" applyAlignment="1" applyProtection="1">
      <alignment vertical="center"/>
    </xf>
    <xf numFmtId="201" fontId="101" fillId="0" borderId="25" xfId="416" applyNumberFormat="1" applyFont="1" applyBorder="1" applyAlignment="1" applyProtection="1">
      <alignment vertical="center"/>
    </xf>
    <xf numFmtId="201" fontId="101" fillId="0" borderId="22" xfId="416" applyNumberFormat="1" applyFont="1" applyBorder="1" applyAlignment="1" applyProtection="1">
      <alignment vertical="center"/>
    </xf>
    <xf numFmtId="201" fontId="101" fillId="0" borderId="47" xfId="416" applyNumberFormat="1" applyFont="1" applyBorder="1" applyAlignment="1" applyProtection="1">
      <alignment vertical="center"/>
    </xf>
    <xf numFmtId="201" fontId="102" fillId="59" borderId="95" xfId="416" applyNumberFormat="1" applyFont="1" applyFill="1" applyBorder="1" applyAlignment="1" applyProtection="1">
      <alignment vertical="center"/>
    </xf>
    <xf numFmtId="201" fontId="101" fillId="74" borderId="32" xfId="416" applyNumberFormat="1" applyFont="1" applyFill="1" applyBorder="1">
      <alignment vertical="center"/>
    </xf>
    <xf numFmtId="201" fontId="101" fillId="64" borderId="89" xfId="416" applyNumberFormat="1" applyFont="1" applyFill="1" applyBorder="1">
      <alignment vertical="center"/>
    </xf>
    <xf numFmtId="201" fontId="101" fillId="73" borderId="63" xfId="416" applyNumberFormat="1" applyFont="1" applyFill="1" applyBorder="1">
      <alignment vertical="center"/>
    </xf>
    <xf numFmtId="201" fontId="101" fillId="64" borderId="37" xfId="416" applyNumberFormat="1" applyFont="1" applyFill="1" applyBorder="1">
      <alignment vertical="center"/>
    </xf>
    <xf numFmtId="201" fontId="102" fillId="0" borderId="84" xfId="416" applyNumberFormat="1" applyFont="1" applyFill="1" applyBorder="1" applyAlignment="1"/>
    <xf numFmtId="201" fontId="101" fillId="64" borderId="25" xfId="416" applyNumberFormat="1" applyFont="1" applyFill="1" applyBorder="1" applyAlignment="1">
      <alignment horizontal="right" vertical="center"/>
    </xf>
    <xf numFmtId="201" fontId="102" fillId="70" borderId="95" xfId="416" applyNumberFormat="1" applyFont="1" applyFill="1" applyBorder="1" applyAlignment="1"/>
    <xf numFmtId="201" fontId="102" fillId="67" borderId="95" xfId="416" applyNumberFormat="1" applyFont="1" applyFill="1" applyBorder="1" applyAlignment="1"/>
    <xf numFmtId="201" fontId="102" fillId="82" borderId="95" xfId="416" applyNumberFormat="1" applyFont="1" applyFill="1" applyBorder="1" applyAlignment="1"/>
    <xf numFmtId="201" fontId="102" fillId="66" borderId="95" xfId="416" applyNumberFormat="1" applyFont="1" applyFill="1" applyBorder="1" applyAlignment="1"/>
    <xf numFmtId="201" fontId="102" fillId="80" borderId="95" xfId="416" applyNumberFormat="1" applyFont="1" applyFill="1" applyBorder="1" applyAlignment="1"/>
    <xf numFmtId="201" fontId="102" fillId="55" borderId="63" xfId="416" applyNumberFormat="1" applyFont="1" applyFill="1" applyBorder="1" applyAlignment="1" applyProtection="1">
      <alignment vertical="center"/>
    </xf>
    <xf numFmtId="201" fontId="101" fillId="64" borderId="36" xfId="416" applyNumberFormat="1" applyFont="1" applyFill="1" applyBorder="1" applyAlignment="1" applyProtection="1">
      <alignment vertical="center"/>
    </xf>
    <xf numFmtId="201" fontId="101" fillId="64" borderId="22" xfId="416" applyNumberFormat="1" applyFont="1" applyFill="1" applyBorder="1" applyAlignment="1" applyProtection="1">
      <alignment vertical="center"/>
      <protection locked="0"/>
    </xf>
    <xf numFmtId="201" fontId="101" fillId="64" borderId="91" xfId="416" applyNumberFormat="1" applyFont="1" applyFill="1" applyBorder="1" applyAlignment="1" applyProtection="1">
      <alignment vertical="center"/>
    </xf>
    <xf numFmtId="201" fontId="101" fillId="64" borderId="84" xfId="416" applyNumberFormat="1" applyFont="1" applyFill="1" applyBorder="1" applyAlignment="1" applyProtection="1">
      <alignment vertical="center"/>
    </xf>
    <xf numFmtId="201" fontId="101" fillId="64" borderId="1" xfId="416" applyNumberFormat="1" applyFont="1" applyFill="1" applyBorder="1" applyAlignment="1" applyProtection="1">
      <alignment horizontal="right" vertical="center"/>
    </xf>
    <xf numFmtId="201" fontId="101" fillId="70" borderId="95" xfId="416" applyNumberFormat="1" applyFont="1" applyFill="1" applyBorder="1" applyAlignment="1" applyProtection="1">
      <alignment vertical="center"/>
    </xf>
    <xf numFmtId="201" fontId="101" fillId="67" borderId="95" xfId="416" applyNumberFormat="1" applyFont="1" applyFill="1" applyBorder="1" applyAlignment="1" applyProtection="1">
      <alignment vertical="center"/>
    </xf>
    <xf numFmtId="201" fontId="101" fillId="66" borderId="95" xfId="416" applyNumberFormat="1" applyFont="1" applyFill="1" applyBorder="1" applyAlignment="1" applyProtection="1">
      <alignment vertical="center"/>
    </xf>
    <xf numFmtId="201" fontId="101" fillId="71" borderId="95" xfId="416" applyNumberFormat="1" applyFont="1" applyFill="1" applyBorder="1" applyAlignment="1"/>
    <xf numFmtId="201" fontId="101" fillId="69" borderId="95" xfId="416" applyNumberFormat="1" applyFont="1" applyFill="1" applyBorder="1" applyAlignment="1"/>
    <xf numFmtId="201" fontId="108" fillId="0" borderId="84" xfId="416" applyNumberFormat="1" applyFont="1" applyBorder="1">
      <alignment vertical="center"/>
    </xf>
    <xf numFmtId="201" fontId="108" fillId="0" borderId="91" xfId="416" applyNumberFormat="1" applyFont="1" applyBorder="1">
      <alignment vertical="center"/>
    </xf>
    <xf numFmtId="201" fontId="108" fillId="0" borderId="47" xfId="416" applyNumberFormat="1" applyFont="1" applyBorder="1">
      <alignment vertical="center"/>
    </xf>
    <xf numFmtId="201" fontId="108" fillId="0" borderId="22" xfId="416" applyNumberFormat="1" applyFont="1" applyBorder="1">
      <alignment vertical="center"/>
    </xf>
    <xf numFmtId="201" fontId="108" fillId="0" borderId="84" xfId="0" applyNumberFormat="1" applyFont="1" applyBorder="1">
      <alignment vertical="center"/>
    </xf>
    <xf numFmtId="201" fontId="108" fillId="0" borderId="1" xfId="416" applyNumberFormat="1" applyFont="1" applyBorder="1">
      <alignment vertical="center"/>
    </xf>
    <xf numFmtId="201" fontId="108" fillId="0" borderId="95" xfId="0" applyNumberFormat="1" applyFont="1" applyBorder="1">
      <alignment vertical="center"/>
    </xf>
    <xf numFmtId="201" fontId="164" fillId="0" borderId="32" xfId="416" applyNumberFormat="1" applyFont="1" applyBorder="1" applyAlignment="1" applyProtection="1">
      <alignment vertical="center"/>
    </xf>
    <xf numFmtId="201" fontId="163" fillId="0" borderId="32" xfId="416" applyNumberFormat="1" applyFont="1" applyBorder="1" applyAlignment="1" applyProtection="1">
      <alignment vertical="center"/>
    </xf>
    <xf numFmtId="201" fontId="163" fillId="0" borderId="37" xfId="416" applyNumberFormat="1" applyFont="1" applyBorder="1" applyAlignment="1" applyProtection="1">
      <alignment vertical="center"/>
    </xf>
    <xf numFmtId="201" fontId="181" fillId="0" borderId="32" xfId="416" applyNumberFormat="1" applyFont="1" applyBorder="1" applyAlignment="1" applyProtection="1">
      <alignment vertical="center"/>
    </xf>
    <xf numFmtId="192" fontId="102" fillId="75" borderId="84" xfId="417" applyNumberFormat="1" applyFont="1" applyFill="1" applyBorder="1" applyAlignment="1" applyProtection="1">
      <alignment vertical="center"/>
    </xf>
    <xf numFmtId="192" fontId="102" fillId="75" borderId="94" xfId="417" applyNumberFormat="1" applyFont="1" applyFill="1" applyBorder="1" applyAlignment="1" applyProtection="1">
      <alignment vertical="center"/>
    </xf>
    <xf numFmtId="192" fontId="101" fillId="64" borderId="95" xfId="417" applyNumberFormat="1" applyFont="1" applyFill="1" applyBorder="1" applyAlignment="1" applyProtection="1">
      <alignment vertical="center"/>
      <protection locked="0"/>
    </xf>
    <xf numFmtId="192" fontId="102" fillId="75" borderId="95" xfId="417" applyNumberFormat="1" applyFont="1" applyFill="1" applyBorder="1" applyAlignment="1" applyProtection="1">
      <alignment vertical="center"/>
    </xf>
    <xf numFmtId="192" fontId="170" fillId="64" borderId="22" xfId="417" applyNumberFormat="1" applyFont="1" applyFill="1" applyBorder="1" applyAlignment="1" applyProtection="1">
      <alignment vertical="center"/>
    </xf>
    <xf numFmtId="192" fontId="170" fillId="64" borderId="36" xfId="417" applyNumberFormat="1" applyFont="1" applyFill="1" applyBorder="1" applyAlignment="1" applyProtection="1">
      <alignment vertical="center"/>
    </xf>
    <xf numFmtId="192" fontId="101" fillId="64" borderId="47" xfId="417" applyNumberFormat="1" applyFont="1" applyFill="1" applyBorder="1" applyAlignment="1" applyProtection="1">
      <alignment vertical="center"/>
      <protection locked="0"/>
    </xf>
    <xf numFmtId="192" fontId="101" fillId="64" borderId="25" xfId="417" applyNumberFormat="1" applyFont="1" applyFill="1" applyBorder="1" applyAlignment="1" applyProtection="1">
      <alignment vertical="center"/>
      <protection locked="0"/>
    </xf>
    <xf numFmtId="192" fontId="170" fillId="64" borderId="25" xfId="417" applyNumberFormat="1" applyFont="1" applyFill="1" applyBorder="1" applyAlignment="1" applyProtection="1">
      <alignment vertical="center"/>
    </xf>
    <xf numFmtId="192" fontId="101" fillId="64" borderId="25" xfId="417" applyNumberFormat="1" applyFont="1" applyFill="1" applyBorder="1" applyAlignment="1">
      <alignment vertical="center"/>
    </xf>
    <xf numFmtId="192" fontId="101" fillId="64" borderId="22" xfId="417" applyNumberFormat="1" applyFont="1" applyFill="1" applyBorder="1" applyAlignment="1">
      <alignment vertical="center"/>
    </xf>
    <xf numFmtId="192" fontId="101" fillId="64" borderId="95" xfId="417" applyNumberFormat="1" applyFont="1" applyFill="1" applyBorder="1" applyAlignment="1">
      <alignment vertical="center"/>
    </xf>
    <xf numFmtId="192" fontId="101" fillId="64" borderId="1" xfId="417" applyNumberFormat="1" applyFont="1" applyFill="1" applyBorder="1">
      <alignment vertical="center"/>
    </xf>
    <xf numFmtId="192" fontId="101" fillId="64" borderId="4" xfId="417" applyNumberFormat="1" applyFont="1" applyFill="1" applyBorder="1">
      <alignment vertical="center"/>
    </xf>
    <xf numFmtId="192" fontId="101" fillId="64" borderId="25" xfId="417" applyNumberFormat="1" applyFont="1" applyFill="1" applyBorder="1">
      <alignment vertical="center"/>
    </xf>
    <xf numFmtId="192" fontId="101" fillId="64" borderId="22" xfId="417" applyNumberFormat="1" applyFont="1" applyFill="1" applyBorder="1">
      <alignment vertical="center"/>
    </xf>
    <xf numFmtId="192" fontId="101" fillId="64" borderId="1" xfId="417" applyNumberFormat="1" applyFont="1" applyFill="1" applyBorder="1" applyAlignment="1">
      <alignment horizontal="right" vertical="center"/>
    </xf>
    <xf numFmtId="192" fontId="101" fillId="0" borderId="4" xfId="417" applyNumberFormat="1" applyFont="1" applyFill="1" applyBorder="1" applyAlignment="1">
      <alignment horizontal="right" vertical="center"/>
    </xf>
    <xf numFmtId="192" fontId="101" fillId="64" borderId="22" xfId="417" applyNumberFormat="1" applyFont="1" applyFill="1" applyBorder="1" applyAlignment="1">
      <alignment horizontal="right" vertical="center"/>
    </xf>
    <xf numFmtId="192" fontId="101" fillId="64" borderId="94" xfId="417" applyNumberFormat="1" applyFont="1" applyFill="1" applyBorder="1" applyAlignment="1">
      <alignment horizontal="right" vertical="center"/>
    </xf>
    <xf numFmtId="192" fontId="101" fillId="64" borderId="32" xfId="417" applyNumberFormat="1" applyFont="1" applyFill="1" applyBorder="1" applyAlignment="1">
      <alignment horizontal="right" vertical="center"/>
    </xf>
    <xf numFmtId="192" fontId="101" fillId="64" borderId="31" xfId="417" applyNumberFormat="1" applyFont="1" applyFill="1" applyBorder="1" applyAlignment="1">
      <alignment horizontal="right" vertical="center"/>
    </xf>
    <xf numFmtId="192" fontId="102" fillId="59" borderId="63" xfId="417" applyNumberFormat="1" applyFont="1" applyFill="1" applyBorder="1" applyAlignment="1" applyProtection="1">
      <alignment vertical="center"/>
    </xf>
    <xf numFmtId="192" fontId="101" fillId="0" borderId="32" xfId="417" applyNumberFormat="1" applyFont="1" applyBorder="1" applyAlignment="1" applyProtection="1">
      <alignment vertical="center"/>
    </xf>
    <xf numFmtId="192" fontId="101" fillId="79" borderId="32" xfId="417" applyNumberFormat="1" applyFont="1" applyFill="1" applyBorder="1" applyAlignment="1" applyProtection="1">
      <alignment vertical="center"/>
    </xf>
    <xf numFmtId="192" fontId="101" fillId="0" borderId="45" xfId="417" applyNumberFormat="1" applyFont="1" applyBorder="1" applyAlignment="1" applyProtection="1">
      <alignment vertical="center"/>
    </xf>
    <xf numFmtId="192" fontId="101" fillId="0" borderId="37" xfId="417" applyNumberFormat="1" applyFont="1" applyBorder="1" applyAlignment="1" applyProtection="1">
      <alignment vertical="center"/>
    </xf>
    <xf numFmtId="192" fontId="171" fillId="64" borderId="25" xfId="417" applyNumberFormat="1" applyFont="1" applyFill="1" applyBorder="1" applyAlignment="1" applyProtection="1">
      <alignment vertical="center"/>
    </xf>
    <xf numFmtId="192" fontId="170" fillId="0" borderId="32" xfId="417" applyNumberFormat="1" applyFont="1" applyBorder="1" applyAlignment="1" applyProtection="1">
      <alignment vertical="center"/>
    </xf>
    <xf numFmtId="192" fontId="101" fillId="59" borderId="63" xfId="417" applyNumberFormat="1" applyFont="1" applyFill="1" applyBorder="1" applyAlignment="1" applyProtection="1">
      <alignment vertical="center"/>
    </xf>
    <xf numFmtId="192" fontId="101" fillId="64" borderId="63" xfId="417" applyNumberFormat="1" applyFont="1" applyFill="1" applyBorder="1" applyAlignment="1" applyProtection="1">
      <alignment vertical="center"/>
    </xf>
    <xf numFmtId="192" fontId="101" fillId="64" borderId="31" xfId="417" applyNumberFormat="1" applyFont="1" applyFill="1" applyBorder="1" applyAlignment="1" applyProtection="1">
      <alignment vertical="center"/>
    </xf>
    <xf numFmtId="192" fontId="102" fillId="49" borderId="63" xfId="417" applyNumberFormat="1" applyFont="1" applyFill="1" applyBorder="1" applyAlignment="1" applyProtection="1">
      <alignment vertical="center"/>
    </xf>
    <xf numFmtId="192" fontId="171" fillId="0" borderId="32" xfId="417" applyNumberFormat="1" applyFont="1" applyFill="1" applyBorder="1" applyAlignment="1" applyProtection="1">
      <alignment vertical="center"/>
    </xf>
    <xf numFmtId="192" fontId="170" fillId="0" borderId="31" xfId="417" applyNumberFormat="1" applyFont="1" applyBorder="1" applyAlignment="1" applyProtection="1">
      <alignment vertical="center"/>
    </xf>
    <xf numFmtId="192" fontId="102" fillId="82" borderId="63" xfId="417" applyNumberFormat="1" applyFont="1" applyFill="1" applyBorder="1" applyAlignment="1" applyProtection="1">
      <alignment vertical="center"/>
    </xf>
    <xf numFmtId="192" fontId="101" fillId="73" borderId="32" xfId="417" applyNumberFormat="1" applyFont="1" applyFill="1" applyBorder="1" applyAlignment="1" applyProtection="1">
      <alignment vertical="center"/>
    </xf>
    <xf numFmtId="192" fontId="101" fillId="0" borderId="32" xfId="417" applyNumberFormat="1" applyFont="1" applyFill="1" applyBorder="1" applyAlignment="1" applyProtection="1">
      <alignment vertical="center"/>
    </xf>
    <xf numFmtId="192" fontId="101" fillId="0" borderId="37" xfId="417" applyNumberFormat="1" applyFont="1" applyFill="1" applyBorder="1" applyAlignment="1" applyProtection="1">
      <alignment vertical="center"/>
    </xf>
    <xf numFmtId="192" fontId="101" fillId="73" borderId="48" xfId="417" applyNumberFormat="1" applyFont="1" applyFill="1" applyBorder="1" applyAlignment="1" applyProtection="1">
      <alignment vertical="center"/>
    </xf>
    <xf numFmtId="192" fontId="101" fillId="0" borderId="31" xfId="417" applyNumberFormat="1" applyFont="1" applyFill="1" applyBorder="1" applyAlignment="1" applyProtection="1">
      <alignment vertical="center"/>
    </xf>
    <xf numFmtId="192" fontId="170" fillId="73" borderId="48" xfId="417" applyNumberFormat="1" applyFont="1" applyFill="1" applyBorder="1" applyAlignment="1" applyProtection="1">
      <alignment vertical="center"/>
    </xf>
    <xf numFmtId="192" fontId="170" fillId="0" borderId="32" xfId="417" applyNumberFormat="1" applyFont="1" applyFill="1" applyBorder="1" applyAlignment="1" applyProtection="1">
      <alignment vertical="center"/>
    </xf>
    <xf numFmtId="192" fontId="170" fillId="0" borderId="37" xfId="417" applyNumberFormat="1" applyFont="1" applyFill="1" applyBorder="1" applyAlignment="1" applyProtection="1">
      <alignment vertical="center"/>
    </xf>
    <xf numFmtId="192" fontId="170" fillId="0" borderId="31" xfId="417" applyNumberFormat="1" applyFont="1" applyFill="1" applyBorder="1" applyAlignment="1" applyProtection="1">
      <alignment vertical="center"/>
    </xf>
    <xf numFmtId="192" fontId="102" fillId="66" borderId="63" xfId="417" applyNumberFormat="1" applyFont="1" applyFill="1" applyBorder="1" applyAlignment="1" applyProtection="1">
      <alignment vertical="center"/>
    </xf>
    <xf numFmtId="192" fontId="171" fillId="0" borderId="37" xfId="417" applyNumberFormat="1" applyFont="1" applyFill="1" applyBorder="1" applyAlignment="1" applyProtection="1">
      <alignment vertical="center"/>
    </xf>
    <xf numFmtId="192" fontId="170" fillId="0" borderId="37" xfId="417" applyNumberFormat="1" applyFont="1" applyBorder="1" applyAlignment="1" applyProtection="1">
      <alignment vertical="center"/>
    </xf>
    <xf numFmtId="192" fontId="102" fillId="71" borderId="63" xfId="417" applyNumberFormat="1" applyFont="1" applyFill="1" applyBorder="1" applyAlignment="1"/>
    <xf numFmtId="192" fontId="101" fillId="0" borderId="32" xfId="417" applyNumberFormat="1" applyFont="1" applyFill="1" applyBorder="1" applyAlignment="1"/>
    <xf numFmtId="192" fontId="102" fillId="71" borderId="32" xfId="417" applyNumberFormat="1" applyFont="1" applyFill="1" applyBorder="1" applyAlignment="1"/>
    <xf numFmtId="192" fontId="164" fillId="0" borderId="32" xfId="417" applyNumberFormat="1" applyFont="1" applyBorder="1" applyAlignment="1" applyProtection="1">
      <alignment vertical="center"/>
    </xf>
    <xf numFmtId="192" fontId="163" fillId="0" borderId="32" xfId="417" applyNumberFormat="1" applyFont="1" applyBorder="1" applyAlignment="1" applyProtection="1">
      <alignment vertical="center"/>
    </xf>
    <xf numFmtId="192" fontId="163" fillId="0" borderId="37" xfId="417" applyNumberFormat="1" applyFont="1" applyBorder="1" applyAlignment="1" applyProtection="1">
      <alignment vertical="center"/>
    </xf>
    <xf numFmtId="192" fontId="102" fillId="71" borderId="63" xfId="417" applyNumberFormat="1" applyFont="1" applyFill="1" applyBorder="1" applyAlignment="1" applyProtection="1">
      <alignment vertical="center"/>
    </xf>
    <xf numFmtId="192" fontId="102" fillId="69" borderId="63" xfId="417" applyNumberFormat="1" applyFont="1" applyFill="1" applyBorder="1" applyAlignment="1"/>
    <xf numFmtId="192" fontId="181" fillId="0" borderId="32" xfId="417" applyNumberFormat="1" applyFont="1" applyBorder="1" applyAlignment="1" applyProtection="1">
      <alignment vertical="center"/>
    </xf>
    <xf numFmtId="192" fontId="102" fillId="69" borderId="63" xfId="417" applyNumberFormat="1" applyFont="1" applyFill="1" applyBorder="1" applyAlignment="1" applyProtection="1">
      <alignment vertical="center"/>
    </xf>
    <xf numFmtId="192" fontId="102" fillId="70" borderId="63" xfId="417" applyNumberFormat="1" applyFont="1" applyFill="1" applyBorder="1">
      <alignment vertical="center"/>
    </xf>
    <xf numFmtId="192" fontId="102" fillId="74" borderId="32" xfId="417" applyNumberFormat="1" applyFont="1" applyFill="1" applyBorder="1">
      <alignment vertical="center"/>
    </xf>
    <xf numFmtId="192" fontId="101" fillId="64" borderId="36" xfId="417" applyNumberFormat="1" applyFont="1" applyFill="1" applyBorder="1">
      <alignment vertical="center"/>
    </xf>
    <xf numFmtId="192" fontId="101" fillId="64" borderId="47" xfId="417" applyNumberFormat="1" applyFont="1" applyFill="1" applyBorder="1">
      <alignment vertical="center"/>
    </xf>
    <xf numFmtId="192" fontId="101" fillId="0" borderId="47" xfId="417" applyNumberFormat="1" applyFont="1" applyFill="1" applyBorder="1">
      <alignment vertical="center"/>
    </xf>
    <xf numFmtId="192" fontId="101" fillId="0" borderId="36" xfId="417" applyNumberFormat="1" applyFont="1" applyFill="1" applyBorder="1">
      <alignment vertical="center"/>
    </xf>
    <xf numFmtId="192" fontId="101" fillId="0" borderId="92" xfId="417" applyNumberFormat="1" applyFont="1" applyFill="1" applyBorder="1">
      <alignment vertical="center"/>
    </xf>
    <xf numFmtId="192" fontId="101" fillId="0" borderId="91" xfId="417" applyNumberFormat="1" applyFont="1" applyFill="1" applyBorder="1">
      <alignment vertical="center"/>
    </xf>
    <xf numFmtId="192" fontId="101" fillId="0" borderId="43" xfId="417" applyNumberFormat="1" applyFont="1" applyFill="1" applyBorder="1">
      <alignment vertical="center"/>
    </xf>
    <xf numFmtId="192" fontId="101" fillId="0" borderId="25" xfId="417" applyNumberFormat="1" applyFont="1" applyFill="1" applyBorder="1">
      <alignment vertical="center"/>
    </xf>
    <xf numFmtId="192" fontId="101" fillId="0" borderId="84" xfId="417" applyNumberFormat="1" applyFont="1" applyFill="1" applyBorder="1">
      <alignment vertical="center"/>
    </xf>
    <xf numFmtId="192" fontId="102" fillId="73" borderId="63" xfId="417" applyNumberFormat="1" applyFont="1" applyFill="1" applyBorder="1">
      <alignment vertical="center"/>
    </xf>
    <xf numFmtId="192" fontId="101" fillId="0" borderId="22" xfId="417" applyNumberFormat="1" applyFont="1" applyFill="1" applyBorder="1">
      <alignment vertical="center"/>
    </xf>
    <xf numFmtId="192" fontId="101" fillId="67" borderId="95" xfId="417" applyNumberFormat="1" applyFont="1" applyFill="1" applyBorder="1">
      <alignment vertical="center"/>
    </xf>
    <xf numFmtId="192" fontId="101" fillId="74" borderId="25" xfId="417" applyNumberFormat="1" applyFont="1" applyFill="1" applyBorder="1">
      <alignment vertical="center"/>
    </xf>
    <xf numFmtId="192" fontId="101" fillId="64" borderId="91" xfId="417" applyNumberFormat="1" applyFont="1" applyFill="1" applyBorder="1">
      <alignment vertical="center"/>
    </xf>
    <xf numFmtId="192" fontId="101" fillId="64" borderId="43" xfId="417" applyNumberFormat="1" applyFont="1" applyFill="1" applyBorder="1">
      <alignment vertical="center"/>
    </xf>
    <xf numFmtId="192" fontId="101" fillId="64" borderId="92" xfId="417" applyNumberFormat="1" applyFont="1" applyFill="1" applyBorder="1">
      <alignment vertical="center"/>
    </xf>
    <xf numFmtId="192" fontId="101" fillId="73" borderId="4" xfId="417" applyNumberFormat="1" applyFont="1" applyFill="1" applyBorder="1">
      <alignment vertical="center"/>
    </xf>
    <xf numFmtId="192" fontId="101" fillId="82" borderId="95" xfId="417" applyNumberFormat="1" applyFont="1" applyFill="1" applyBorder="1" applyAlignment="1" applyProtection="1">
      <alignment vertical="center"/>
    </xf>
    <xf numFmtId="192" fontId="101" fillId="73" borderId="95" xfId="417" applyNumberFormat="1" applyFont="1" applyFill="1" applyBorder="1">
      <alignment vertical="center"/>
    </xf>
    <xf numFmtId="192" fontId="101" fillId="64" borderId="84" xfId="417" applyNumberFormat="1" applyFont="1" applyFill="1" applyBorder="1">
      <alignment vertical="center"/>
    </xf>
    <xf numFmtId="192" fontId="102" fillId="71" borderId="95" xfId="417" applyNumberFormat="1" applyFont="1" applyFill="1" applyBorder="1" applyAlignment="1"/>
    <xf numFmtId="192" fontId="102" fillId="59" borderId="25" xfId="417" applyNumberFormat="1" applyFont="1" applyFill="1" applyBorder="1" applyAlignment="1" applyProtection="1">
      <alignment vertical="center"/>
    </xf>
    <xf numFmtId="192" fontId="101" fillId="0" borderId="36" xfId="417" applyNumberFormat="1" applyFont="1" applyBorder="1" applyAlignment="1" applyProtection="1">
      <alignment vertical="center"/>
    </xf>
    <xf numFmtId="192" fontId="101" fillId="64" borderId="48" xfId="417" applyNumberFormat="1" applyFont="1" applyFill="1" applyBorder="1">
      <alignment vertical="center"/>
    </xf>
    <xf numFmtId="192" fontId="101" fillId="64" borderId="31" xfId="417" applyNumberFormat="1" applyFont="1" applyFill="1" applyBorder="1">
      <alignment vertical="center"/>
    </xf>
    <xf numFmtId="192" fontId="101" fillId="64" borderId="32" xfId="417" applyNumberFormat="1" applyFont="1" applyFill="1" applyBorder="1">
      <alignment vertical="center"/>
    </xf>
    <xf numFmtId="192" fontId="102" fillId="70" borderId="95" xfId="417" applyNumberFormat="1" applyFont="1" applyFill="1" applyBorder="1" applyAlignment="1" applyProtection="1">
      <alignment vertical="center"/>
    </xf>
    <xf numFmtId="192" fontId="101" fillId="0" borderId="25" xfId="417" applyNumberFormat="1" applyFont="1" applyBorder="1" applyAlignment="1" applyProtection="1">
      <alignment vertical="center"/>
    </xf>
    <xf numFmtId="192" fontId="101" fillId="0" borderId="22" xfId="417" applyNumberFormat="1" applyFont="1" applyBorder="1" applyAlignment="1" applyProtection="1">
      <alignment vertical="center"/>
    </xf>
    <xf numFmtId="192" fontId="101" fillId="0" borderId="47" xfId="417" applyNumberFormat="1" applyFont="1" applyBorder="1" applyAlignment="1" applyProtection="1">
      <alignment vertical="center"/>
    </xf>
    <xf numFmtId="192" fontId="102" fillId="59" borderId="95" xfId="417" applyNumberFormat="1" applyFont="1" applyFill="1" applyBorder="1" applyAlignment="1" applyProtection="1">
      <alignment vertical="center"/>
    </xf>
    <xf numFmtId="192" fontId="101" fillId="74" borderId="32" xfId="417" applyNumberFormat="1" applyFont="1" applyFill="1" applyBorder="1">
      <alignment vertical="center"/>
    </xf>
    <xf numFmtId="192" fontId="101" fillId="64" borderId="89" xfId="417" applyNumberFormat="1" applyFont="1" applyFill="1" applyBorder="1">
      <alignment vertical="center"/>
    </xf>
    <xf numFmtId="192" fontId="101" fillId="73" borderId="63" xfId="417" applyNumberFormat="1" applyFont="1" applyFill="1" applyBorder="1">
      <alignment vertical="center"/>
    </xf>
    <xf numFmtId="192" fontId="101" fillId="64" borderId="37" xfId="417" applyNumberFormat="1" applyFont="1" applyFill="1" applyBorder="1">
      <alignment vertical="center"/>
    </xf>
    <xf numFmtId="192" fontId="102" fillId="0" borderId="84" xfId="417" applyNumberFormat="1" applyFont="1" applyFill="1" applyBorder="1" applyAlignment="1"/>
    <xf numFmtId="192" fontId="101" fillId="64" borderId="25" xfId="417" applyNumberFormat="1" applyFont="1" applyFill="1" applyBorder="1" applyAlignment="1">
      <alignment horizontal="right" vertical="center"/>
    </xf>
    <xf numFmtId="192" fontId="102" fillId="70" borderId="95" xfId="417" applyNumberFormat="1" applyFont="1" applyFill="1" applyBorder="1" applyAlignment="1"/>
    <xf numFmtId="192" fontId="102" fillId="67" borderId="95" xfId="417" applyNumberFormat="1" applyFont="1" applyFill="1" applyBorder="1" applyAlignment="1"/>
    <xf numFmtId="192" fontId="102" fillId="82" borderId="95" xfId="417" applyNumberFormat="1" applyFont="1" applyFill="1" applyBorder="1" applyAlignment="1"/>
    <xf numFmtId="192" fontId="102" fillId="66" borderId="95" xfId="417" applyNumberFormat="1" applyFont="1" applyFill="1" applyBorder="1" applyAlignment="1"/>
    <xf numFmtId="192" fontId="102" fillId="80" borderId="95" xfId="417" applyNumberFormat="1" applyFont="1" applyFill="1" applyBorder="1" applyAlignment="1"/>
    <xf numFmtId="192" fontId="102" fillId="55" borderId="63" xfId="417" applyNumberFormat="1" applyFont="1" applyFill="1" applyBorder="1" applyAlignment="1" applyProtection="1">
      <alignment vertical="center"/>
    </xf>
    <xf numFmtId="192" fontId="101" fillId="64" borderId="36" xfId="417" applyNumberFormat="1" applyFont="1" applyFill="1" applyBorder="1" applyAlignment="1" applyProtection="1">
      <alignment vertical="center"/>
    </xf>
    <xf numFmtId="192" fontId="101" fillId="64" borderId="22" xfId="417" applyNumberFormat="1" applyFont="1" applyFill="1" applyBorder="1" applyAlignment="1" applyProtection="1">
      <alignment vertical="center"/>
      <protection locked="0"/>
    </xf>
    <xf numFmtId="192" fontId="101" fillId="64" borderId="91" xfId="417" applyNumberFormat="1" applyFont="1" applyFill="1" applyBorder="1" applyAlignment="1" applyProtection="1">
      <alignment vertical="center"/>
    </xf>
    <xf numFmtId="192" fontId="101" fillId="64" borderId="84" xfId="417" applyNumberFormat="1" applyFont="1" applyFill="1" applyBorder="1" applyAlignment="1" applyProtection="1">
      <alignment vertical="center"/>
    </xf>
    <xf numFmtId="192" fontId="101" fillId="64" borderId="1" xfId="417" applyNumberFormat="1" applyFont="1" applyFill="1" applyBorder="1" applyAlignment="1" applyProtection="1">
      <alignment horizontal="right" vertical="center"/>
    </xf>
    <xf numFmtId="192" fontId="101" fillId="70" borderId="95" xfId="417" applyNumberFormat="1" applyFont="1" applyFill="1" applyBorder="1" applyAlignment="1" applyProtection="1">
      <alignment vertical="center"/>
    </xf>
    <xf numFmtId="192" fontId="101" fillId="67" borderId="95" xfId="417" applyNumberFormat="1" applyFont="1" applyFill="1" applyBorder="1" applyAlignment="1" applyProtection="1">
      <alignment vertical="center"/>
    </xf>
    <xf numFmtId="192" fontId="101" fillId="66" borderId="95" xfId="417" applyNumberFormat="1" applyFont="1" applyFill="1" applyBorder="1" applyAlignment="1" applyProtection="1">
      <alignment vertical="center"/>
    </xf>
    <xf numFmtId="192" fontId="101" fillId="71" borderId="95" xfId="417" applyNumberFormat="1" applyFont="1" applyFill="1" applyBorder="1" applyAlignment="1"/>
    <xf numFmtId="192" fontId="101" fillId="69" borderId="95" xfId="417" applyNumberFormat="1" applyFont="1" applyFill="1" applyBorder="1" applyAlignment="1"/>
    <xf numFmtId="192" fontId="108" fillId="0" borderId="84" xfId="417" applyNumberFormat="1" applyFont="1" applyBorder="1">
      <alignment vertical="center"/>
    </xf>
    <xf numFmtId="192" fontId="108" fillId="0" borderId="91" xfId="417" applyNumberFormat="1" applyFont="1" applyBorder="1">
      <alignment vertical="center"/>
    </xf>
    <xf numFmtId="192" fontId="108" fillId="0" borderId="47" xfId="417" applyNumberFormat="1" applyFont="1" applyBorder="1">
      <alignment vertical="center"/>
    </xf>
    <xf numFmtId="192" fontId="108" fillId="0" borderId="22" xfId="417" applyNumberFormat="1" applyFont="1" applyBorder="1">
      <alignment vertical="center"/>
    </xf>
    <xf numFmtId="192" fontId="108" fillId="0" borderId="1" xfId="417" applyNumberFormat="1" applyFont="1" applyBorder="1">
      <alignment vertical="center"/>
    </xf>
    <xf numFmtId="192" fontId="108" fillId="0" borderId="95" xfId="417" applyNumberFormat="1" applyFont="1" applyBorder="1">
      <alignment vertical="center"/>
    </xf>
    <xf numFmtId="192" fontId="169" fillId="64" borderId="22" xfId="417" applyNumberFormat="1" applyFont="1" applyFill="1" applyBorder="1" applyAlignment="1" applyProtection="1">
      <alignment vertical="center"/>
    </xf>
    <xf numFmtId="49" fontId="198" fillId="83" borderId="0" xfId="345" applyNumberFormat="1" applyFont="1" applyFill="1" applyAlignment="1">
      <alignment horizontal="centerContinuous" vertical="center"/>
    </xf>
    <xf numFmtId="49" fontId="199" fillId="83" borderId="0" xfId="345" applyNumberFormat="1" applyFont="1" applyFill="1" applyAlignment="1">
      <alignment horizontal="centerContinuous" vertical="center"/>
    </xf>
    <xf numFmtId="49" fontId="102" fillId="64" borderId="0" xfId="345" applyNumberFormat="1" applyFont="1" applyFill="1" applyAlignment="1">
      <alignment vertical="center"/>
    </xf>
    <xf numFmtId="0" fontId="56" fillId="64" borderId="0" xfId="345" applyFont="1" applyFill="1">
      <alignment vertical="center"/>
    </xf>
    <xf numFmtId="195" fontId="200" fillId="82" borderId="85" xfId="349" applyNumberFormat="1" applyFont="1" applyFill="1" applyBorder="1" applyAlignment="1" applyProtection="1">
      <alignment vertical="center"/>
    </xf>
    <xf numFmtId="195" fontId="201" fillId="82" borderId="85" xfId="349" applyNumberFormat="1" applyFont="1" applyFill="1" applyBorder="1" applyAlignment="1" applyProtection="1">
      <alignment vertical="center"/>
    </xf>
    <xf numFmtId="0" fontId="202" fillId="0" borderId="0" xfId="0" applyFont="1">
      <alignment vertical="center"/>
    </xf>
    <xf numFmtId="0" fontId="203" fillId="0" borderId="0" xfId="0" applyFont="1">
      <alignment vertical="center"/>
    </xf>
    <xf numFmtId="164" fontId="3" fillId="65" borderId="84" xfId="422" applyFont="1" applyFill="1" applyBorder="1" applyAlignment="1">
      <alignment horizontal="centerContinuous" vertical="center"/>
    </xf>
    <xf numFmtId="0" fontId="128" fillId="65" borderId="94" xfId="0" applyFont="1" applyFill="1" applyBorder="1" applyAlignment="1">
      <alignment horizontal="centerContinuous" vertical="center"/>
    </xf>
    <xf numFmtId="0" fontId="204" fillId="0" borderId="0" xfId="0" applyFont="1">
      <alignment vertical="center"/>
    </xf>
    <xf numFmtId="0" fontId="128" fillId="0" borderId="95" xfId="0" applyFont="1" applyBorder="1">
      <alignment vertical="center"/>
    </xf>
    <xf numFmtId="0" fontId="128" fillId="0" borderId="78" xfId="0" applyFont="1" applyBorder="1">
      <alignment vertical="center"/>
    </xf>
    <xf numFmtId="0" fontId="128" fillId="0" borderId="63" xfId="0" applyFont="1" applyBorder="1">
      <alignment vertical="center"/>
    </xf>
    <xf numFmtId="38" fontId="128" fillId="65" borderId="95" xfId="416" applyFont="1" applyFill="1" applyBorder="1">
      <alignment vertical="center"/>
    </xf>
    <xf numFmtId="38" fontId="128" fillId="0" borderId="95" xfId="416" applyFont="1" applyFill="1" applyBorder="1">
      <alignment vertical="center"/>
    </xf>
    <xf numFmtId="0" fontId="128" fillId="0" borderId="25" xfId="0" applyFont="1" applyBorder="1">
      <alignment vertical="center"/>
    </xf>
    <xf numFmtId="0" fontId="128" fillId="0" borderId="11" xfId="0" applyFont="1" applyBorder="1">
      <alignment vertical="center"/>
    </xf>
    <xf numFmtId="0" fontId="128" fillId="0" borderId="32" xfId="0" applyFont="1" applyBorder="1">
      <alignment vertical="center"/>
    </xf>
    <xf numFmtId="38" fontId="128" fillId="0" borderId="25" xfId="416" applyFont="1" applyBorder="1">
      <alignment vertical="center"/>
    </xf>
    <xf numFmtId="0" fontId="128" fillId="0" borderId="39" xfId="0" applyFont="1" applyBorder="1">
      <alignment vertical="center"/>
    </xf>
    <xf numFmtId="0" fontId="128" fillId="0" borderId="37" xfId="0" applyFont="1" applyBorder="1">
      <alignment vertical="center"/>
    </xf>
    <xf numFmtId="0" fontId="128" fillId="0" borderId="36" xfId="0" applyFont="1" applyBorder="1">
      <alignment vertical="center"/>
    </xf>
    <xf numFmtId="38" fontId="128" fillId="0" borderId="36" xfId="416" applyFont="1" applyBorder="1">
      <alignment vertical="center"/>
    </xf>
    <xf numFmtId="0" fontId="128" fillId="0" borderId="61" xfId="0" applyFont="1" applyBorder="1">
      <alignment vertical="center"/>
    </xf>
    <xf numFmtId="0" fontId="128" fillId="0" borderId="48" xfId="0" applyFont="1" applyBorder="1">
      <alignment vertical="center"/>
    </xf>
    <xf numFmtId="0" fontId="128" fillId="0" borderId="47" xfId="0" applyFont="1" applyBorder="1">
      <alignment vertical="center"/>
    </xf>
    <xf numFmtId="38" fontId="128" fillId="65" borderId="47" xfId="416" applyFont="1" applyFill="1" applyBorder="1">
      <alignment vertical="center"/>
    </xf>
    <xf numFmtId="38" fontId="128" fillId="0" borderId="47" xfId="416" applyFont="1" applyFill="1" applyBorder="1">
      <alignment vertical="center"/>
    </xf>
    <xf numFmtId="0" fontId="128" fillId="0" borderId="22" xfId="0" applyFont="1" applyBorder="1">
      <alignment vertical="center"/>
    </xf>
    <xf numFmtId="0" fontId="128" fillId="0" borderId="31" xfId="0" applyFont="1" applyBorder="1">
      <alignment vertical="center"/>
    </xf>
    <xf numFmtId="38" fontId="128" fillId="0" borderId="22" xfId="416" applyFont="1" applyBorder="1">
      <alignment vertical="center"/>
    </xf>
    <xf numFmtId="38" fontId="3" fillId="59" borderId="78" xfId="416" applyFont="1" applyFill="1" applyBorder="1" applyAlignment="1" applyProtection="1">
      <alignment vertical="center"/>
    </xf>
    <xf numFmtId="38" fontId="101" fillId="59" borderId="100" xfId="416" applyFont="1" applyFill="1" applyBorder="1" applyAlignment="1" applyProtection="1">
      <alignment vertical="center"/>
    </xf>
    <xf numFmtId="38" fontId="102" fillId="59" borderId="100" xfId="416" applyFont="1" applyFill="1" applyBorder="1" applyAlignment="1" applyProtection="1">
      <alignment vertical="center"/>
    </xf>
    <xf numFmtId="0" fontId="128" fillId="0" borderId="95" xfId="0" applyFont="1" applyFill="1" applyBorder="1">
      <alignment vertical="center"/>
    </xf>
    <xf numFmtId="38" fontId="128" fillId="0" borderId="95" xfId="0" applyNumberFormat="1" applyFont="1" applyBorder="1">
      <alignment vertical="center"/>
    </xf>
    <xf numFmtId="38" fontId="3" fillId="59" borderId="11" xfId="416" applyFont="1" applyFill="1" applyBorder="1" applyAlignment="1" applyProtection="1">
      <alignment vertical="center"/>
    </xf>
    <xf numFmtId="38" fontId="101" fillId="59" borderId="0" xfId="416" applyFont="1" applyFill="1" applyBorder="1" applyAlignment="1" applyProtection="1">
      <alignment vertical="center"/>
    </xf>
    <xf numFmtId="38" fontId="102" fillId="59" borderId="0" xfId="416" applyFont="1" applyFill="1" applyBorder="1" applyAlignment="1" applyProtection="1">
      <alignment vertical="center"/>
    </xf>
    <xf numFmtId="0" fontId="128" fillId="0" borderId="25" xfId="0" applyFont="1" applyFill="1" applyBorder="1">
      <alignment vertical="center"/>
    </xf>
    <xf numFmtId="38" fontId="128" fillId="0" borderId="25" xfId="0" applyNumberFormat="1" applyFont="1" applyBorder="1">
      <alignment vertical="center"/>
    </xf>
    <xf numFmtId="38" fontId="128" fillId="0" borderId="36" xfId="0" applyNumberFormat="1" applyFont="1" applyBorder="1">
      <alignment vertical="center"/>
    </xf>
    <xf numFmtId="195" fontId="3" fillId="0" borderId="0" xfId="349" applyNumberFormat="1" applyFont="1" applyBorder="1" applyAlignment="1">
      <alignment vertical="center"/>
    </xf>
    <xf numFmtId="0" fontId="128" fillId="65" borderId="47" xfId="0" applyFont="1" applyFill="1" applyBorder="1">
      <alignment vertical="center"/>
    </xf>
    <xf numFmtId="195" fontId="3" fillId="0" borderId="38" xfId="349" applyNumberFormat="1" applyFont="1" applyBorder="1" applyAlignment="1">
      <alignment vertical="center"/>
    </xf>
    <xf numFmtId="38" fontId="128" fillId="0" borderId="22" xfId="0" applyNumberFormat="1" applyFont="1" applyBorder="1">
      <alignment vertical="center"/>
    </xf>
    <xf numFmtId="38" fontId="3" fillId="67" borderId="78" xfId="416" applyFont="1" applyFill="1" applyBorder="1" applyAlignment="1" applyProtection="1">
      <alignment vertical="center"/>
    </xf>
    <xf numFmtId="38" fontId="3" fillId="67" borderId="100" xfId="416" applyFont="1" applyFill="1" applyBorder="1" applyAlignment="1" applyProtection="1">
      <alignment vertical="center"/>
    </xf>
    <xf numFmtId="38" fontId="3" fillId="67" borderId="11" xfId="416" applyFont="1" applyFill="1" applyBorder="1" applyAlignment="1" applyProtection="1">
      <alignment vertical="center"/>
    </xf>
    <xf numFmtId="38" fontId="3" fillId="67" borderId="0" xfId="416" applyFont="1" applyFill="1" applyBorder="1" applyAlignment="1" applyProtection="1">
      <alignment vertical="center"/>
    </xf>
    <xf numFmtId="195" fontId="3" fillId="0" borderId="0" xfId="349" applyNumberFormat="1" applyFont="1" applyBorder="1" applyAlignment="1" applyProtection="1">
      <alignment vertical="center"/>
    </xf>
    <xf numFmtId="195" fontId="3" fillId="0" borderId="38" xfId="349" applyNumberFormat="1" applyFont="1" applyBorder="1" applyAlignment="1" applyProtection="1">
      <alignment vertical="center"/>
    </xf>
    <xf numFmtId="38" fontId="3" fillId="82" borderId="78" xfId="416" applyFont="1" applyFill="1" applyBorder="1" applyAlignment="1" applyProtection="1">
      <alignment vertical="center"/>
    </xf>
    <xf numFmtId="38" fontId="3" fillId="82" borderId="100" xfId="416" applyFont="1" applyFill="1" applyBorder="1" applyAlignment="1" applyProtection="1">
      <alignment vertical="center"/>
    </xf>
    <xf numFmtId="38" fontId="3" fillId="82" borderId="11" xfId="416" applyFont="1" applyFill="1" applyBorder="1" applyAlignment="1" applyProtection="1">
      <alignment vertical="center"/>
    </xf>
    <xf numFmtId="38" fontId="3" fillId="82" borderId="0" xfId="416" applyFont="1" applyFill="1" applyBorder="1" applyAlignment="1" applyProtection="1">
      <alignment vertical="center"/>
    </xf>
    <xf numFmtId="38" fontId="3" fillId="66" borderId="78" xfId="416" applyFont="1" applyFill="1" applyBorder="1" applyAlignment="1" applyProtection="1">
      <alignment vertical="center"/>
    </xf>
    <xf numFmtId="38" fontId="3" fillId="66" borderId="100" xfId="416" applyFont="1" applyFill="1" applyBorder="1" applyAlignment="1" applyProtection="1">
      <alignment vertical="center"/>
    </xf>
    <xf numFmtId="38" fontId="3" fillId="66" borderId="11" xfId="416" applyFont="1" applyFill="1" applyBorder="1" applyAlignment="1" applyProtection="1">
      <alignment vertical="center"/>
    </xf>
    <xf numFmtId="38" fontId="3" fillId="66" borderId="0" xfId="416" applyFont="1" applyFill="1" applyBorder="1" applyAlignment="1" applyProtection="1">
      <alignment vertical="center"/>
    </xf>
    <xf numFmtId="38" fontId="3" fillId="80" borderId="78" xfId="416" applyFont="1" applyFill="1" applyBorder="1" applyAlignment="1" applyProtection="1">
      <alignment vertical="center"/>
    </xf>
    <xf numFmtId="38" fontId="3" fillId="80" borderId="100" xfId="416" applyFont="1" applyFill="1" applyBorder="1" applyAlignment="1" applyProtection="1">
      <alignment vertical="center"/>
    </xf>
    <xf numFmtId="38" fontId="3" fillId="80" borderId="11" xfId="416" applyFont="1" applyFill="1" applyBorder="1" applyAlignment="1" applyProtection="1">
      <alignment vertical="center"/>
    </xf>
    <xf numFmtId="38" fontId="3" fillId="80" borderId="0" xfId="416" applyFont="1" applyFill="1" applyBorder="1" applyAlignment="1" applyProtection="1">
      <alignment vertical="center"/>
    </xf>
    <xf numFmtId="38" fontId="3" fillId="71" borderId="78" xfId="416" applyFont="1" applyFill="1" applyBorder="1" applyAlignment="1" applyProtection="1">
      <alignment vertical="center"/>
    </xf>
    <xf numFmtId="38" fontId="3" fillId="71" borderId="100" xfId="416" applyFont="1" applyFill="1" applyBorder="1" applyAlignment="1" applyProtection="1">
      <alignment vertical="center"/>
    </xf>
    <xf numFmtId="38" fontId="3" fillId="71" borderId="11" xfId="416" applyFont="1" applyFill="1" applyBorder="1" applyAlignment="1" applyProtection="1">
      <alignment vertical="center"/>
    </xf>
    <xf numFmtId="38" fontId="3" fillId="71" borderId="0" xfId="416" applyFont="1" applyFill="1" applyBorder="1" applyAlignment="1" applyProtection="1">
      <alignment vertical="center"/>
    </xf>
    <xf numFmtId="0" fontId="128" fillId="0" borderId="0" xfId="0" quotePrefix="1" applyFont="1">
      <alignment vertical="center"/>
    </xf>
    <xf numFmtId="38" fontId="128" fillId="0" borderId="0" xfId="416" applyFont="1">
      <alignment vertical="center"/>
    </xf>
    <xf numFmtId="195" fontId="3" fillId="0" borderId="23" xfId="349" applyNumberFormat="1" applyFont="1" applyBorder="1" applyAlignment="1">
      <alignment vertical="center"/>
    </xf>
    <xf numFmtId="0" fontId="32" fillId="0" borderId="0" xfId="0" applyFont="1">
      <alignment vertical="center"/>
    </xf>
    <xf numFmtId="195" fontId="3" fillId="0" borderId="23" xfId="349" applyNumberFormat="1" applyFont="1" applyBorder="1" applyAlignment="1" applyProtection="1">
      <alignment vertical="center"/>
    </xf>
    <xf numFmtId="195" fontId="205" fillId="64" borderId="78" xfId="349" applyNumberFormat="1" applyFont="1" applyFill="1" applyBorder="1" applyAlignment="1" applyProtection="1">
      <alignment vertical="center"/>
    </xf>
    <xf numFmtId="195" fontId="206" fillId="64" borderId="100" xfId="349" applyNumberFormat="1" applyFont="1" applyFill="1" applyBorder="1" applyAlignment="1" applyProtection="1">
      <alignment vertical="center"/>
    </xf>
    <xf numFmtId="195" fontId="205" fillId="64" borderId="100" xfId="349" applyNumberFormat="1" applyFont="1" applyFill="1" applyBorder="1" applyAlignment="1" applyProtection="1">
      <alignment vertical="center"/>
    </xf>
    <xf numFmtId="195" fontId="206" fillId="64" borderId="63" xfId="349" applyNumberFormat="1" applyFont="1" applyFill="1" applyBorder="1" applyAlignment="1" applyProtection="1">
      <alignment vertical="center"/>
    </xf>
    <xf numFmtId="196" fontId="205" fillId="64" borderId="84" xfId="349" applyNumberFormat="1" applyFont="1" applyFill="1" applyBorder="1" applyAlignment="1" applyProtection="1">
      <alignment horizontal="center" vertical="center"/>
    </xf>
    <xf numFmtId="0" fontId="206" fillId="64" borderId="84" xfId="345" applyFont="1" applyFill="1" applyBorder="1" applyAlignment="1">
      <alignment horizontal="center" vertical="center"/>
    </xf>
    <xf numFmtId="0" fontId="103" fillId="83" borderId="83" xfId="345" applyFont="1" applyFill="1" applyBorder="1" applyAlignment="1">
      <alignment horizontal="center" vertical="center"/>
    </xf>
    <xf numFmtId="0" fontId="103" fillId="83" borderId="85" xfId="345" applyFont="1" applyFill="1" applyBorder="1" applyAlignment="1">
      <alignment horizontal="center" vertical="center"/>
    </xf>
    <xf numFmtId="201" fontId="103" fillId="83" borderId="85" xfId="345" applyNumberFormat="1" applyFont="1" applyFill="1" applyBorder="1" applyAlignment="1">
      <alignment horizontal="center" vertical="center"/>
    </xf>
    <xf numFmtId="192" fontId="103" fillId="83" borderId="85" xfId="417" applyNumberFormat="1" applyFont="1" applyFill="1" applyBorder="1" applyAlignment="1">
      <alignment horizontal="center" vertical="center"/>
    </xf>
    <xf numFmtId="192" fontId="103" fillId="83" borderId="94" xfId="417" applyNumberFormat="1" applyFont="1" applyFill="1" applyBorder="1" applyAlignment="1">
      <alignment horizontal="center" vertical="center"/>
    </xf>
    <xf numFmtId="0" fontId="195" fillId="86" borderId="0" xfId="345" applyFont="1" applyFill="1">
      <alignment vertical="center"/>
    </xf>
    <xf numFmtId="0" fontId="207" fillId="86" borderId="0" xfId="345" applyFont="1" applyFill="1">
      <alignment vertical="center"/>
    </xf>
    <xf numFmtId="0" fontId="208" fillId="86" borderId="0" xfId="345" applyFont="1" applyFill="1" applyBorder="1">
      <alignment vertical="center"/>
    </xf>
    <xf numFmtId="0" fontId="209" fillId="86" borderId="0" xfId="345" applyFont="1" applyFill="1" applyBorder="1">
      <alignment vertical="center"/>
    </xf>
    <xf numFmtId="0" fontId="209" fillId="86" borderId="0" xfId="345" applyFont="1" applyFill="1">
      <alignment vertical="center"/>
    </xf>
    <xf numFmtId="194" fontId="207" fillId="86" borderId="0" xfId="345" applyNumberFormat="1" applyFont="1" applyFill="1">
      <alignment vertical="center"/>
    </xf>
    <xf numFmtId="0" fontId="195" fillId="86" borderId="0" xfId="345" quotePrefix="1" applyFont="1" applyFill="1" applyAlignment="1">
      <alignment horizontal="center" vertical="center"/>
    </xf>
    <xf numFmtId="0" fontId="195" fillId="86" borderId="0" xfId="345" applyFont="1" applyFill="1" applyAlignment="1">
      <alignment horizontal="center" vertical="center"/>
    </xf>
    <xf numFmtId="0" fontId="195" fillId="86" borderId="0" xfId="345" applyFont="1" applyFill="1" applyAlignment="1">
      <alignment horizontal="center"/>
    </xf>
    <xf numFmtId="49" fontId="195" fillId="86" borderId="0" xfId="345" applyNumberFormat="1" applyFont="1" applyFill="1">
      <alignment vertical="center"/>
    </xf>
    <xf numFmtId="0" fontId="195" fillId="86" borderId="0" xfId="345" applyFont="1" applyFill="1" applyBorder="1">
      <alignment vertical="center"/>
    </xf>
    <xf numFmtId="0" fontId="201" fillId="64" borderId="0" xfId="345" applyFont="1" applyFill="1">
      <alignment vertical="center"/>
    </xf>
    <xf numFmtId="0" fontId="200" fillId="64" borderId="0" xfId="345" applyFont="1" applyFill="1" applyBorder="1">
      <alignment vertical="center"/>
    </xf>
    <xf numFmtId="0" fontId="210" fillId="64" borderId="0" xfId="345" applyFont="1" applyFill="1" applyBorder="1">
      <alignment vertical="center"/>
    </xf>
    <xf numFmtId="0" fontId="210" fillId="0" borderId="0" xfId="345" applyFont="1" applyFill="1">
      <alignment vertical="center"/>
    </xf>
    <xf numFmtId="0" fontId="195" fillId="83" borderId="0" xfId="345" applyFont="1" applyFill="1">
      <alignment vertical="center"/>
    </xf>
    <xf numFmtId="0" fontId="210" fillId="0" borderId="0" xfId="345" applyFont="1" applyFill="1" applyBorder="1">
      <alignment vertical="center"/>
    </xf>
    <xf numFmtId="0" fontId="201" fillId="64" borderId="0" xfId="345" applyFont="1" applyFill="1" applyBorder="1">
      <alignment vertical="center"/>
    </xf>
    <xf numFmtId="0" fontId="195" fillId="0" borderId="0" xfId="345" applyFont="1" applyFill="1" applyBorder="1">
      <alignment vertical="center"/>
    </xf>
    <xf numFmtId="0" fontId="201" fillId="0" borderId="0" xfId="345" applyFont="1" applyFill="1" applyBorder="1">
      <alignment vertical="center"/>
    </xf>
    <xf numFmtId="38" fontId="210" fillId="75" borderId="83" xfId="416" applyFont="1" applyFill="1" applyBorder="1" applyAlignment="1" applyProtection="1">
      <alignment vertical="center"/>
    </xf>
    <xf numFmtId="38" fontId="210" fillId="75" borderId="85" xfId="416" applyFont="1" applyFill="1" applyBorder="1" applyAlignment="1" applyProtection="1">
      <alignment vertical="center"/>
    </xf>
    <xf numFmtId="38" fontId="210" fillId="75" borderId="94" xfId="416" applyFont="1" applyFill="1" applyBorder="1" applyAlignment="1" applyProtection="1">
      <alignment vertical="center"/>
    </xf>
    <xf numFmtId="38" fontId="210" fillId="75" borderId="84" xfId="416" applyFont="1" applyFill="1" applyBorder="1" applyAlignment="1" applyProtection="1">
      <alignment vertical="center"/>
    </xf>
    <xf numFmtId="201" fontId="210" fillId="75" borderId="84" xfId="416" applyNumberFormat="1" applyFont="1" applyFill="1" applyBorder="1" applyAlignment="1" applyProtection="1">
      <alignment vertical="center"/>
    </xf>
    <xf numFmtId="192" fontId="210" fillId="75" borderId="84" xfId="417" applyNumberFormat="1" applyFont="1" applyFill="1" applyBorder="1" applyAlignment="1" applyProtection="1">
      <alignment vertical="center"/>
    </xf>
    <xf numFmtId="38" fontId="201" fillId="75" borderId="84" xfId="416" applyFont="1" applyFill="1" applyBorder="1" applyAlignment="1" applyProtection="1">
      <alignment vertical="center"/>
    </xf>
    <xf numFmtId="38" fontId="201" fillId="75" borderId="83" xfId="416" applyFont="1" applyFill="1" applyBorder="1" applyAlignment="1" applyProtection="1">
      <alignment vertical="center"/>
    </xf>
    <xf numFmtId="201" fontId="210" fillId="75" borderId="94" xfId="416" applyNumberFormat="1" applyFont="1" applyFill="1" applyBorder="1" applyAlignment="1" applyProtection="1">
      <alignment vertical="center"/>
    </xf>
    <xf numFmtId="192" fontId="210" fillId="75" borderId="94" xfId="417" applyNumberFormat="1" applyFont="1" applyFill="1" applyBorder="1" applyAlignment="1" applyProtection="1">
      <alignment vertical="center"/>
    </xf>
    <xf numFmtId="38" fontId="210" fillId="75" borderId="78" xfId="416" applyFont="1" applyFill="1" applyBorder="1" applyAlignment="1" applyProtection="1">
      <alignment vertical="center"/>
    </xf>
    <xf numFmtId="38" fontId="210" fillId="75" borderId="100" xfId="416" applyFont="1" applyFill="1" applyBorder="1" applyAlignment="1" applyProtection="1">
      <alignment vertical="center"/>
    </xf>
    <xf numFmtId="38" fontId="210" fillId="75" borderId="63" xfId="416" applyFont="1" applyFill="1" applyBorder="1" applyAlignment="1" applyProtection="1">
      <alignment vertical="center"/>
    </xf>
    <xf numFmtId="38" fontId="210" fillId="75" borderId="95" xfId="416" applyFont="1" applyFill="1" applyBorder="1" applyAlignment="1" applyProtection="1">
      <alignment vertical="center"/>
    </xf>
    <xf numFmtId="201" fontId="210" fillId="75" borderId="95" xfId="416" applyNumberFormat="1" applyFont="1" applyFill="1" applyBorder="1" applyAlignment="1" applyProtection="1">
      <alignment vertical="center"/>
    </xf>
    <xf numFmtId="192" fontId="210" fillId="75" borderId="95" xfId="417" applyNumberFormat="1" applyFont="1" applyFill="1" applyBorder="1" applyAlignment="1" applyProtection="1">
      <alignment vertical="center"/>
    </xf>
    <xf numFmtId="38" fontId="210" fillId="0" borderId="11" xfId="416" applyFont="1" applyFill="1" applyBorder="1" applyAlignment="1" applyProtection="1">
      <alignment vertical="center"/>
    </xf>
    <xf numFmtId="38" fontId="210" fillId="0" borderId="0" xfId="416" applyFont="1" applyFill="1" applyBorder="1" applyAlignment="1" applyProtection="1">
      <alignment vertical="center"/>
    </xf>
    <xf numFmtId="38" fontId="210" fillId="0" borderId="32" xfId="416" applyFont="1" applyFill="1" applyBorder="1" applyAlignment="1" applyProtection="1">
      <alignment vertical="center"/>
    </xf>
    <xf numFmtId="38" fontId="201" fillId="0" borderId="25" xfId="416" applyFont="1" applyFill="1" applyBorder="1" applyAlignment="1" applyProtection="1">
      <alignment vertical="center"/>
    </xf>
    <xf numFmtId="38" fontId="210" fillId="0" borderId="25" xfId="416" applyFont="1" applyFill="1" applyBorder="1" applyAlignment="1" applyProtection="1">
      <alignment vertical="center"/>
    </xf>
    <xf numFmtId="201" fontId="210" fillId="0" borderId="25" xfId="416" applyNumberFormat="1" applyFont="1" applyFill="1" applyBorder="1" applyAlignment="1" applyProtection="1">
      <alignment vertical="center"/>
    </xf>
    <xf numFmtId="192" fontId="210" fillId="0" borderId="25" xfId="417" applyNumberFormat="1" applyFont="1" applyFill="1" applyBorder="1" applyAlignment="1" applyProtection="1">
      <alignment vertical="center"/>
    </xf>
    <xf numFmtId="38" fontId="210" fillId="0" borderId="24" xfId="416" applyFont="1" applyFill="1" applyBorder="1" applyAlignment="1" applyProtection="1">
      <alignment vertical="center"/>
    </xf>
    <xf numFmtId="38" fontId="210" fillId="0" borderId="23" xfId="416" applyFont="1" applyFill="1" applyBorder="1" applyAlignment="1" applyProtection="1">
      <alignment vertical="center"/>
    </xf>
    <xf numFmtId="38" fontId="201" fillId="0" borderId="22" xfId="416" applyFont="1" applyFill="1" applyBorder="1" applyAlignment="1" applyProtection="1">
      <alignment vertical="center"/>
    </xf>
    <xf numFmtId="38" fontId="210" fillId="75" borderId="11" xfId="416" applyFont="1" applyFill="1" applyBorder="1" applyAlignment="1" applyProtection="1">
      <alignment vertical="center"/>
    </xf>
    <xf numFmtId="38" fontId="210" fillId="75" borderId="0" xfId="416" applyFont="1" applyFill="1" applyBorder="1" applyAlignment="1" applyProtection="1">
      <alignment vertical="center"/>
    </xf>
    <xf numFmtId="38" fontId="210" fillId="75" borderId="25" xfId="416" applyFont="1" applyFill="1" applyBorder="1" applyAlignment="1" applyProtection="1">
      <alignment vertical="center"/>
    </xf>
    <xf numFmtId="201" fontId="210" fillId="75" borderId="25" xfId="416" applyNumberFormat="1" applyFont="1" applyFill="1" applyBorder="1" applyAlignment="1" applyProtection="1">
      <alignment vertical="center"/>
    </xf>
    <xf numFmtId="192" fontId="210" fillId="75" borderId="25" xfId="417" applyNumberFormat="1" applyFont="1" applyFill="1" applyBorder="1" applyAlignment="1" applyProtection="1">
      <alignment vertical="center"/>
    </xf>
    <xf numFmtId="38" fontId="210" fillId="0" borderId="78" xfId="416" applyFont="1" applyFill="1" applyBorder="1" applyAlignment="1" applyProtection="1">
      <alignment vertical="center"/>
    </xf>
    <xf numFmtId="38" fontId="210" fillId="0" borderId="100" xfId="416" applyFont="1" applyFill="1" applyBorder="1" applyAlignment="1" applyProtection="1">
      <alignment vertical="center"/>
    </xf>
    <xf numFmtId="38" fontId="210" fillId="0" borderId="95" xfId="416" applyFont="1" applyFill="1" applyBorder="1" applyAlignment="1" applyProtection="1">
      <alignment vertical="center"/>
    </xf>
    <xf numFmtId="38" fontId="201" fillId="0" borderId="11" xfId="416" applyFont="1" applyFill="1" applyBorder="1" applyAlignment="1" applyProtection="1">
      <alignment vertical="center"/>
    </xf>
    <xf numFmtId="195" fontId="210" fillId="64" borderId="11" xfId="349" applyNumberFormat="1" applyFont="1" applyFill="1" applyBorder="1" applyAlignment="1" applyProtection="1">
      <alignment vertical="center"/>
    </xf>
    <xf numFmtId="195" fontId="201" fillId="64" borderId="49" xfId="349" applyNumberFormat="1" applyFont="1" applyFill="1" applyBorder="1" applyAlignment="1" applyProtection="1">
      <alignment vertical="center"/>
    </xf>
    <xf numFmtId="195" fontId="210" fillId="64" borderId="49" xfId="349" applyNumberFormat="1" applyFont="1" applyFill="1" applyBorder="1" applyAlignment="1" applyProtection="1">
      <alignment vertical="center"/>
    </xf>
    <xf numFmtId="195" fontId="210" fillId="64" borderId="48" xfId="349" applyNumberFormat="1" applyFont="1" applyFill="1" applyBorder="1" applyAlignment="1" applyProtection="1">
      <alignment vertical="center"/>
    </xf>
    <xf numFmtId="38" fontId="201" fillId="64" borderId="25" xfId="416" applyFont="1" applyFill="1" applyBorder="1" applyAlignment="1" applyProtection="1">
      <alignment vertical="center"/>
      <protection locked="0"/>
    </xf>
    <xf numFmtId="38" fontId="201" fillId="64" borderId="47" xfId="416" applyFont="1" applyFill="1" applyBorder="1" applyAlignment="1" applyProtection="1">
      <alignment vertical="center"/>
      <protection locked="0"/>
    </xf>
    <xf numFmtId="201" fontId="201" fillId="64" borderId="25" xfId="416" applyNumberFormat="1" applyFont="1" applyFill="1" applyBorder="1" applyAlignment="1" applyProtection="1">
      <alignment vertical="center"/>
      <protection locked="0"/>
    </xf>
    <xf numFmtId="192" fontId="201" fillId="64" borderId="25" xfId="417" applyNumberFormat="1" applyFont="1" applyFill="1" applyBorder="1" applyAlignment="1" applyProtection="1">
      <alignment vertical="center"/>
      <protection locked="0"/>
    </xf>
    <xf numFmtId="195" fontId="201" fillId="64" borderId="0" xfId="349" applyNumberFormat="1" applyFont="1" applyFill="1" applyBorder="1" applyAlignment="1" applyProtection="1">
      <alignment vertical="center"/>
    </xf>
    <xf numFmtId="195" fontId="210" fillId="64" borderId="0" xfId="349" applyNumberFormat="1" applyFont="1" applyFill="1" applyBorder="1" applyAlignment="1" applyProtection="1">
      <alignment vertical="center"/>
    </xf>
    <xf numFmtId="195" fontId="210" fillId="64" borderId="32" xfId="349" applyNumberFormat="1" applyFont="1" applyFill="1" applyBorder="1" applyAlignment="1" applyProtection="1">
      <alignment vertical="center"/>
    </xf>
    <xf numFmtId="195" fontId="201" fillId="64" borderId="32" xfId="349" applyNumberFormat="1" applyFont="1" applyFill="1" applyBorder="1" applyAlignment="1" applyProtection="1">
      <alignment vertical="center"/>
    </xf>
    <xf numFmtId="38" fontId="201" fillId="64" borderId="25" xfId="416" applyFont="1" applyFill="1" applyBorder="1" applyAlignment="1">
      <alignment vertical="center"/>
    </xf>
    <xf numFmtId="201" fontId="201" fillId="64" borderId="25" xfId="416" applyNumberFormat="1" applyFont="1" applyFill="1" applyBorder="1" applyAlignment="1">
      <alignment vertical="center"/>
    </xf>
    <xf numFmtId="192" fontId="201" fillId="64" borderId="25" xfId="417" applyNumberFormat="1" applyFont="1" applyFill="1" applyBorder="1" applyAlignment="1">
      <alignment vertical="center"/>
    </xf>
    <xf numFmtId="195" fontId="210" fillId="64" borderId="24" xfId="349" applyNumberFormat="1" applyFont="1" applyFill="1" applyBorder="1" applyAlignment="1" applyProtection="1">
      <alignment vertical="center"/>
    </xf>
    <xf numFmtId="195" fontId="201" fillId="64" borderId="23" xfId="349" applyNumberFormat="1" applyFont="1" applyFill="1" applyBorder="1" applyAlignment="1" applyProtection="1">
      <alignment vertical="center"/>
    </xf>
    <xf numFmtId="195" fontId="210" fillId="64" borderId="23" xfId="349" applyNumberFormat="1" applyFont="1" applyFill="1" applyBorder="1" applyAlignment="1" applyProtection="1">
      <alignment vertical="center"/>
    </xf>
    <xf numFmtId="195" fontId="201" fillId="64" borderId="31" xfId="349" applyNumberFormat="1" applyFont="1" applyFill="1" applyBorder="1" applyAlignment="1" applyProtection="1">
      <alignment vertical="center"/>
    </xf>
    <xf numFmtId="38" fontId="201" fillId="64" borderId="22" xfId="416" applyFont="1" applyFill="1" applyBorder="1" applyAlignment="1">
      <alignment vertical="center"/>
    </xf>
    <xf numFmtId="201" fontId="201" fillId="64" borderId="22" xfId="416" applyNumberFormat="1" applyFont="1" applyFill="1" applyBorder="1" applyAlignment="1">
      <alignment vertical="center"/>
    </xf>
    <xf numFmtId="192" fontId="201" fillId="64" borderId="22" xfId="417" applyNumberFormat="1" applyFont="1" applyFill="1" applyBorder="1" applyAlignment="1">
      <alignment vertical="center"/>
    </xf>
    <xf numFmtId="0" fontId="211" fillId="86" borderId="0" xfId="345" applyFont="1" applyFill="1">
      <alignment vertical="center"/>
    </xf>
    <xf numFmtId="0" fontId="151" fillId="64" borderId="0" xfId="345" applyFont="1" applyFill="1" applyBorder="1">
      <alignment vertical="center"/>
    </xf>
    <xf numFmtId="0" fontId="151" fillId="0" borderId="0" xfId="345" applyFont="1" applyFill="1">
      <alignment vertical="center"/>
    </xf>
    <xf numFmtId="195" fontId="171" fillId="64" borderId="24" xfId="349" applyNumberFormat="1" applyFont="1" applyFill="1" applyBorder="1" applyAlignment="1" applyProtection="1">
      <alignment vertical="center"/>
    </xf>
    <xf numFmtId="195" fontId="170" fillId="64" borderId="23" xfId="349" applyNumberFormat="1" applyFont="1" applyFill="1" applyBorder="1" applyAlignment="1" applyProtection="1">
      <alignment vertical="center"/>
    </xf>
    <xf numFmtId="195" fontId="171" fillId="64" borderId="23" xfId="349" applyNumberFormat="1" applyFont="1" applyFill="1" applyBorder="1" applyAlignment="1" applyProtection="1">
      <alignment vertical="center"/>
    </xf>
    <xf numFmtId="201" fontId="170" fillId="64" borderId="22" xfId="417" applyNumberFormat="1" applyFont="1" applyFill="1" applyBorder="1" applyAlignment="1" applyProtection="1">
      <alignment vertical="center"/>
    </xf>
    <xf numFmtId="195" fontId="171" fillId="64" borderId="11" xfId="349" applyNumberFormat="1" applyFont="1" applyFill="1" applyBorder="1" applyAlignment="1" applyProtection="1">
      <alignment vertical="center"/>
    </xf>
    <xf numFmtId="195" fontId="170" fillId="64" borderId="0" xfId="349" applyNumberFormat="1" applyFont="1" applyFill="1" applyBorder="1" applyAlignment="1" applyProtection="1">
      <alignment vertical="center"/>
    </xf>
    <xf numFmtId="195" fontId="171" fillId="64" borderId="0" xfId="349" applyNumberFormat="1" applyFont="1" applyFill="1" applyBorder="1" applyAlignment="1" applyProtection="1">
      <alignment vertical="center"/>
    </xf>
    <xf numFmtId="201" fontId="170" fillId="64" borderId="36" xfId="417" applyNumberFormat="1" applyFont="1" applyFill="1" applyBorder="1" applyAlignment="1" applyProtection="1">
      <alignment vertical="center"/>
    </xf>
    <xf numFmtId="195" fontId="170" fillId="64" borderId="31" xfId="349" applyNumberFormat="1" applyFont="1" applyFill="1" applyBorder="1" applyAlignment="1" applyProtection="1">
      <alignment vertical="center"/>
    </xf>
    <xf numFmtId="195" fontId="170" fillId="64" borderId="32" xfId="349" applyNumberFormat="1" applyFont="1" applyFill="1" applyBorder="1" applyAlignment="1" applyProtection="1">
      <alignment vertical="center"/>
    </xf>
    <xf numFmtId="201" fontId="170" fillId="64" borderId="25" xfId="417" applyNumberFormat="1" applyFont="1" applyFill="1" applyBorder="1" applyAlignment="1" applyProtection="1">
      <alignment vertical="center"/>
    </xf>
    <xf numFmtId="0" fontId="211" fillId="0" borderId="0" xfId="345" applyFont="1" applyFill="1" applyBorder="1">
      <alignment vertical="center"/>
    </xf>
    <xf numFmtId="0" fontId="151" fillId="0" borderId="0" xfId="345" applyFont="1" applyFill="1" applyBorder="1">
      <alignment vertical="center"/>
    </xf>
    <xf numFmtId="38" fontId="171" fillId="0" borderId="11" xfId="416" applyFont="1" applyFill="1" applyBorder="1" applyAlignment="1" applyProtection="1">
      <alignment vertical="center"/>
    </xf>
    <xf numFmtId="38" fontId="170" fillId="0" borderId="38" xfId="416" applyFont="1" applyFill="1" applyBorder="1" applyAlignment="1" applyProtection="1">
      <alignment vertical="center"/>
    </xf>
    <xf numFmtId="38" fontId="171" fillId="0" borderId="38" xfId="416" applyFont="1" applyFill="1" applyBorder="1" applyAlignment="1" applyProtection="1">
      <alignment vertical="center"/>
    </xf>
    <xf numFmtId="192" fontId="213" fillId="0" borderId="37" xfId="417" applyNumberFormat="1" applyFont="1" applyFill="1" applyBorder="1" applyAlignment="1" applyProtection="1">
      <alignment vertical="center"/>
    </xf>
    <xf numFmtId="0" fontId="169" fillId="0" borderId="0" xfId="345" applyFont="1" applyFill="1" applyBorder="1">
      <alignment vertical="center"/>
    </xf>
    <xf numFmtId="38" fontId="170" fillId="0" borderId="0" xfId="416" applyFont="1" applyFill="1" applyBorder="1" applyAlignment="1" applyProtection="1">
      <alignment vertical="center"/>
    </xf>
    <xf numFmtId="38" fontId="171" fillId="0" borderId="0" xfId="416" applyFont="1" applyFill="1" applyBorder="1" applyAlignment="1" applyProtection="1">
      <alignment vertical="center"/>
    </xf>
    <xf numFmtId="192" fontId="213" fillId="0" borderId="25" xfId="417" applyNumberFormat="1" applyFont="1" applyFill="1" applyBorder="1" applyAlignment="1" applyProtection="1">
      <alignment vertical="center"/>
    </xf>
    <xf numFmtId="192" fontId="213" fillId="0" borderId="36" xfId="417" applyNumberFormat="1" applyFont="1" applyFill="1" applyBorder="1" applyAlignment="1" applyProtection="1">
      <alignment vertical="center"/>
    </xf>
    <xf numFmtId="38" fontId="171" fillId="0" borderId="24" xfId="416" applyFont="1" applyFill="1" applyBorder="1" applyAlignment="1" applyProtection="1">
      <alignment vertical="center"/>
    </xf>
    <xf numFmtId="38" fontId="170" fillId="0" borderId="23" xfId="416" applyFont="1" applyFill="1" applyBorder="1" applyAlignment="1" applyProtection="1">
      <alignment vertical="center"/>
    </xf>
    <xf numFmtId="38" fontId="171" fillId="0" borderId="23" xfId="416" applyFont="1" applyFill="1" applyBorder="1" applyAlignment="1" applyProtection="1">
      <alignment vertical="center"/>
    </xf>
    <xf numFmtId="192" fontId="213" fillId="0" borderId="22" xfId="417" applyNumberFormat="1" applyFont="1" applyFill="1" applyBorder="1" applyAlignment="1" applyProtection="1">
      <alignment vertical="center"/>
    </xf>
    <xf numFmtId="192" fontId="210" fillId="0" borderId="95" xfId="417" applyNumberFormat="1" applyFont="1" applyFill="1" applyBorder="1" applyAlignment="1" applyProtection="1">
      <alignment vertical="center"/>
    </xf>
    <xf numFmtId="192" fontId="201" fillId="0" borderId="25" xfId="417" applyNumberFormat="1" applyFont="1" applyFill="1" applyBorder="1" applyAlignment="1" applyProtection="1">
      <alignment vertical="center"/>
    </xf>
    <xf numFmtId="192" fontId="201" fillId="0" borderId="22" xfId="417" applyNumberFormat="1" applyFont="1" applyFill="1" applyBorder="1" applyAlignment="1" applyProtection="1">
      <alignment vertical="center"/>
    </xf>
    <xf numFmtId="201" fontId="210" fillId="0" borderId="95" xfId="416" applyNumberFormat="1" applyFont="1" applyFill="1" applyBorder="1" applyAlignment="1" applyProtection="1">
      <alignment vertical="center"/>
    </xf>
    <xf numFmtId="201" fontId="201" fillId="0" borderId="25" xfId="416" applyNumberFormat="1" applyFont="1" applyFill="1" applyBorder="1" applyAlignment="1" applyProtection="1">
      <alignment vertical="center"/>
    </xf>
    <xf numFmtId="201" fontId="201" fillId="0" borderId="22" xfId="416" applyNumberFormat="1" applyFont="1" applyFill="1" applyBorder="1" applyAlignment="1" applyProtection="1">
      <alignment vertical="center"/>
    </xf>
    <xf numFmtId="0" fontId="215" fillId="0" borderId="0" xfId="0" applyFont="1" applyFill="1">
      <alignment vertical="center"/>
    </xf>
    <xf numFmtId="0" fontId="216" fillId="0" borderId="0" xfId="0" applyFont="1">
      <alignment vertical="center"/>
    </xf>
    <xf numFmtId="0" fontId="218" fillId="0" borderId="0" xfId="345" applyFont="1" applyAlignment="1">
      <alignment horizontal="centerContinuous" vertical="center"/>
    </xf>
    <xf numFmtId="0" fontId="105" fillId="0" borderId="124" xfId="345" applyFont="1" applyBorder="1" applyAlignment="1">
      <alignment horizontal="centerContinuous" vertical="center"/>
    </xf>
    <xf numFmtId="0" fontId="105" fillId="0" borderId="125" xfId="345" applyFont="1" applyBorder="1" applyAlignment="1">
      <alignment horizontal="centerContinuous" vertical="center"/>
    </xf>
    <xf numFmtId="0" fontId="184" fillId="81" borderId="126" xfId="345" applyFont="1" applyFill="1" applyBorder="1" applyAlignment="1">
      <alignment horizontal="center" vertical="center"/>
    </xf>
    <xf numFmtId="0" fontId="105" fillId="0" borderId="127" xfId="345" applyFont="1" applyBorder="1" applyAlignment="1">
      <alignment vertical="center" shrinkToFit="1"/>
    </xf>
    <xf numFmtId="0" fontId="105" fillId="0" borderId="112" xfId="345" applyFont="1" applyBorder="1">
      <alignment vertical="center"/>
    </xf>
    <xf numFmtId="0" fontId="105" fillId="85" borderId="128" xfId="345" quotePrefix="1" applyFont="1" applyFill="1" applyBorder="1" applyAlignment="1">
      <alignment vertical="center" wrapText="1"/>
    </xf>
    <xf numFmtId="0" fontId="105" fillId="71" borderId="128" xfId="345" quotePrefix="1" applyFont="1" applyFill="1" applyBorder="1" applyAlignment="1">
      <alignment vertical="center" wrapText="1"/>
    </xf>
    <xf numFmtId="0" fontId="105" fillId="0" borderId="128" xfId="345" quotePrefix="1" applyFont="1" applyFill="1" applyBorder="1" applyAlignment="1">
      <alignment vertical="center" wrapText="1"/>
    </xf>
    <xf numFmtId="0" fontId="105" fillId="0" borderId="129" xfId="345" applyFont="1" applyBorder="1" applyAlignment="1">
      <alignment vertical="center" shrinkToFit="1"/>
    </xf>
    <xf numFmtId="0" fontId="105" fillId="0" borderId="113" xfId="345" applyFont="1" applyBorder="1">
      <alignment vertical="center"/>
    </xf>
    <xf numFmtId="0" fontId="105" fillId="85" borderId="130" xfId="345" quotePrefix="1" applyFont="1" applyFill="1" applyBorder="1">
      <alignment vertical="center"/>
    </xf>
    <xf numFmtId="0" fontId="105" fillId="71" borderId="130" xfId="345" quotePrefix="1" applyFont="1" applyFill="1" applyBorder="1">
      <alignment vertical="center"/>
    </xf>
    <xf numFmtId="0" fontId="105" fillId="0" borderId="130" xfId="345" quotePrefix="1" applyFont="1" applyFill="1" applyBorder="1">
      <alignment vertical="center"/>
    </xf>
    <xf numFmtId="15" fontId="105" fillId="85" borderId="130" xfId="345" quotePrefix="1" applyNumberFormat="1" applyFont="1" applyFill="1" applyBorder="1" applyAlignment="1">
      <alignment vertical="center" wrapText="1"/>
    </xf>
    <xf numFmtId="15" fontId="105" fillId="71" borderId="130" xfId="345" quotePrefix="1" applyNumberFormat="1" applyFont="1" applyFill="1" applyBorder="1" applyAlignment="1">
      <alignment vertical="center" wrapText="1"/>
    </xf>
    <xf numFmtId="15" fontId="105" fillId="0" borderId="130" xfId="345" quotePrefix="1" applyNumberFormat="1" applyFont="1" applyFill="1" applyBorder="1" applyAlignment="1">
      <alignment vertical="center" wrapText="1"/>
    </xf>
    <xf numFmtId="0" fontId="105" fillId="85" borderId="130" xfId="345" quotePrefix="1" applyFont="1" applyFill="1" applyBorder="1" applyAlignment="1">
      <alignment vertical="center" wrapText="1"/>
    </xf>
    <xf numFmtId="0" fontId="105" fillId="71" borderId="130" xfId="345" quotePrefix="1" applyFont="1" applyFill="1" applyBorder="1" applyAlignment="1">
      <alignment vertical="center" wrapText="1"/>
    </xf>
    <xf numFmtId="0" fontId="105" fillId="0" borderId="130" xfId="345" quotePrefix="1" applyFont="1" applyFill="1" applyBorder="1" applyAlignment="1">
      <alignment vertical="center" wrapText="1"/>
    </xf>
    <xf numFmtId="15" fontId="105" fillId="85" borderId="130" xfId="345" quotePrefix="1" applyNumberFormat="1" applyFont="1" applyFill="1" applyBorder="1">
      <alignment vertical="center"/>
    </xf>
    <xf numFmtId="15" fontId="105" fillId="71" borderId="130" xfId="345" quotePrefix="1" applyNumberFormat="1" applyFont="1" applyFill="1" applyBorder="1">
      <alignment vertical="center"/>
    </xf>
    <xf numFmtId="15" fontId="105" fillId="0" borderId="130" xfId="345" quotePrefix="1" applyNumberFormat="1" applyFont="1" applyFill="1" applyBorder="1">
      <alignment vertical="center"/>
    </xf>
    <xf numFmtId="0" fontId="105" fillId="0" borderId="131" xfId="345" applyFont="1" applyBorder="1" applyAlignment="1">
      <alignment vertical="center" shrinkToFit="1"/>
    </xf>
    <xf numFmtId="0" fontId="105" fillId="0" borderId="114" xfId="345" applyFont="1" applyBorder="1">
      <alignment vertical="center"/>
    </xf>
    <xf numFmtId="0" fontId="105" fillId="85" borderId="132" xfId="345" quotePrefix="1" applyFont="1" applyFill="1" applyBorder="1">
      <alignment vertical="center"/>
    </xf>
    <xf numFmtId="0" fontId="105" fillId="71" borderId="132" xfId="345" quotePrefix="1" applyFont="1" applyFill="1" applyBorder="1">
      <alignment vertical="center"/>
    </xf>
    <xf numFmtId="0" fontId="105" fillId="0" borderId="132" xfId="345" quotePrefix="1" applyFont="1" applyFill="1" applyBorder="1">
      <alignment vertical="center"/>
    </xf>
    <xf numFmtId="0" fontId="220" fillId="0" borderId="0" xfId="345" applyFont="1">
      <alignment vertical="center"/>
    </xf>
    <xf numFmtId="38" fontId="221" fillId="0" borderId="63" xfId="416" applyFont="1" applyFill="1" applyBorder="1" applyAlignment="1" applyProtection="1">
      <alignment vertical="center"/>
    </xf>
    <xf numFmtId="38" fontId="221" fillId="0" borderId="32" xfId="416" applyFont="1" applyFill="1" applyBorder="1" applyAlignment="1" applyProtection="1">
      <alignment vertical="center"/>
    </xf>
    <xf numFmtId="38" fontId="222" fillId="0" borderId="37" xfId="416" applyFont="1" applyFill="1" applyBorder="1" applyAlignment="1" applyProtection="1">
      <alignment vertical="center"/>
    </xf>
    <xf numFmtId="38" fontId="221" fillId="0" borderId="31" xfId="416" applyFont="1" applyFill="1" applyBorder="1" applyAlignment="1" applyProtection="1">
      <alignment vertical="center"/>
    </xf>
    <xf numFmtId="38" fontId="221" fillId="75" borderId="32" xfId="416" applyFont="1" applyFill="1" applyBorder="1" applyAlignment="1" applyProtection="1">
      <alignment vertical="center"/>
    </xf>
    <xf numFmtId="38" fontId="222" fillId="0" borderId="31" xfId="416" applyFont="1" applyFill="1" applyBorder="1" applyAlignment="1" applyProtection="1">
      <alignment vertical="center"/>
    </xf>
    <xf numFmtId="195" fontId="101" fillId="64" borderId="63" xfId="349" applyNumberFormat="1" applyFont="1" applyFill="1" applyBorder="1" applyAlignment="1" applyProtection="1">
      <alignment vertical="center"/>
    </xf>
    <xf numFmtId="38" fontId="102" fillId="75" borderId="63" xfId="487" applyFont="1" applyFill="1" applyBorder="1" applyAlignment="1" applyProtection="1">
      <alignment vertical="center"/>
    </xf>
    <xf numFmtId="195" fontId="102" fillId="59" borderId="63" xfId="349" applyNumberFormat="1" applyFont="1" applyFill="1" applyBorder="1" applyAlignment="1" applyProtection="1">
      <alignment vertical="center"/>
    </xf>
    <xf numFmtId="38" fontId="102" fillId="59" borderId="63" xfId="487" applyFont="1" applyFill="1" applyBorder="1" applyAlignment="1" applyProtection="1">
      <alignment vertical="center"/>
    </xf>
    <xf numFmtId="195" fontId="101" fillId="59" borderId="63" xfId="349" applyNumberFormat="1" applyFont="1" applyFill="1" applyBorder="1" applyAlignment="1" applyProtection="1">
      <alignment vertical="center"/>
    </xf>
    <xf numFmtId="38" fontId="101" fillId="59" borderId="63" xfId="487" applyFont="1" applyFill="1" applyBorder="1" applyAlignment="1" applyProtection="1">
      <alignment vertical="center"/>
    </xf>
    <xf numFmtId="38" fontId="101" fillId="64" borderId="63" xfId="487" applyFont="1" applyFill="1" applyBorder="1" applyAlignment="1" applyProtection="1">
      <alignment vertical="center"/>
    </xf>
    <xf numFmtId="195" fontId="102" fillId="49" borderId="63" xfId="349" applyNumberFormat="1" applyFont="1" applyFill="1" applyBorder="1" applyAlignment="1" applyProtection="1">
      <alignment vertical="center"/>
    </xf>
    <xf numFmtId="38" fontId="102" fillId="49" borderId="63" xfId="487" applyFont="1" applyFill="1" applyBorder="1" applyAlignment="1" applyProtection="1">
      <alignment vertical="center"/>
    </xf>
    <xf numFmtId="195" fontId="101" fillId="82" borderId="63" xfId="349" applyNumberFormat="1" applyFont="1" applyFill="1" applyBorder="1" applyAlignment="1" applyProtection="1">
      <alignment vertical="center"/>
    </xf>
    <xf numFmtId="38" fontId="102" fillId="82" borderId="63" xfId="487" applyFont="1" applyFill="1" applyBorder="1" applyAlignment="1" applyProtection="1">
      <alignment vertical="center"/>
    </xf>
    <xf numFmtId="195" fontId="102" fillId="82" borderId="63" xfId="349" applyNumberFormat="1" applyFont="1" applyFill="1" applyBorder="1" applyAlignment="1" applyProtection="1">
      <alignment vertical="center"/>
    </xf>
    <xf numFmtId="195" fontId="101" fillId="66" borderId="63" xfId="349" applyNumberFormat="1" applyFont="1" applyFill="1" applyBorder="1" applyAlignment="1" applyProtection="1">
      <alignment vertical="center"/>
    </xf>
    <xf numFmtId="195" fontId="102" fillId="66" borderId="63" xfId="349" applyNumberFormat="1" applyFont="1" applyFill="1" applyBorder="1" applyAlignment="1" applyProtection="1">
      <alignment vertical="center"/>
    </xf>
    <xf numFmtId="38" fontId="102" fillId="66" borderId="63" xfId="487" applyFont="1" applyFill="1" applyBorder="1" applyAlignment="1" applyProtection="1">
      <alignment vertical="center"/>
    </xf>
    <xf numFmtId="195" fontId="101" fillId="65" borderId="63" xfId="349" applyNumberFormat="1" applyFont="1" applyFill="1" applyBorder="1" applyAlignment="1" applyProtection="1">
      <alignment vertical="center"/>
    </xf>
    <xf numFmtId="0" fontId="102" fillId="71" borderId="63" xfId="349" applyFont="1" applyFill="1" applyBorder="1"/>
    <xf numFmtId="38" fontId="102" fillId="71" borderId="63" xfId="487" applyFont="1" applyFill="1" applyBorder="1" applyAlignment="1"/>
    <xf numFmtId="195" fontId="102" fillId="71" borderId="63" xfId="349" applyNumberFormat="1" applyFont="1" applyFill="1" applyBorder="1" applyAlignment="1" applyProtection="1">
      <alignment vertical="center"/>
    </xf>
    <xf numFmtId="38" fontId="102" fillId="71" borderId="63" xfId="487" applyFont="1" applyFill="1" applyBorder="1" applyAlignment="1" applyProtection="1">
      <alignment vertical="center"/>
    </xf>
    <xf numFmtId="0" fontId="102" fillId="69" borderId="63" xfId="349" applyFont="1" applyFill="1" applyBorder="1"/>
    <xf numFmtId="38" fontId="102" fillId="69" borderId="63" xfId="487" applyFont="1" applyFill="1" applyBorder="1" applyAlignment="1"/>
    <xf numFmtId="38" fontId="102" fillId="69" borderId="63" xfId="487" applyNumberFormat="1" applyFont="1" applyFill="1" applyBorder="1" applyAlignment="1"/>
    <xf numFmtId="195" fontId="102" fillId="69" borderId="63" xfId="349" applyNumberFormat="1" applyFont="1" applyFill="1" applyBorder="1" applyAlignment="1" applyProtection="1">
      <alignment vertical="center"/>
    </xf>
    <xf numFmtId="38" fontId="102" fillId="69" borderId="63" xfId="487" applyFont="1" applyFill="1" applyBorder="1" applyAlignment="1" applyProtection="1">
      <alignment vertical="center"/>
    </xf>
    <xf numFmtId="0" fontId="101" fillId="70" borderId="63" xfId="345" applyFont="1" applyFill="1" applyBorder="1">
      <alignment vertical="center"/>
    </xf>
    <xf numFmtId="0" fontId="102" fillId="73" borderId="63" xfId="345" applyFont="1" applyFill="1" applyBorder="1">
      <alignment vertical="center"/>
    </xf>
    <xf numFmtId="38" fontId="102" fillId="70" borderId="63" xfId="487" applyFont="1" applyFill="1" applyBorder="1">
      <alignment vertical="center"/>
    </xf>
    <xf numFmtId="0" fontId="101" fillId="67" borderId="63" xfId="345" applyFont="1" applyFill="1" applyBorder="1">
      <alignment vertical="center"/>
    </xf>
    <xf numFmtId="195" fontId="102" fillId="70" borderId="63" xfId="0" applyNumberFormat="1" applyFont="1" applyFill="1" applyBorder="1" applyAlignment="1" applyProtection="1">
      <alignment vertical="center"/>
    </xf>
    <xf numFmtId="195" fontId="102" fillId="59" borderId="63" xfId="0" applyNumberFormat="1" applyFont="1" applyFill="1" applyBorder="1" applyAlignment="1" applyProtection="1">
      <alignment vertical="center"/>
    </xf>
    <xf numFmtId="38" fontId="101" fillId="73" borderId="63" xfId="487" applyFont="1" applyFill="1" applyBorder="1">
      <alignment vertical="center"/>
    </xf>
    <xf numFmtId="38" fontId="102" fillId="55" borderId="63" xfId="487" applyFont="1" applyFill="1" applyBorder="1" applyAlignment="1" applyProtection="1">
      <alignment vertical="center"/>
    </xf>
    <xf numFmtId="195" fontId="101" fillId="70" borderId="63" xfId="349" applyNumberFormat="1" applyFont="1" applyFill="1" applyBorder="1" applyAlignment="1" applyProtection="1">
      <alignment vertical="center"/>
    </xf>
    <xf numFmtId="195" fontId="101" fillId="67" borderId="63" xfId="349" applyNumberFormat="1" applyFont="1" applyFill="1" applyBorder="1" applyAlignment="1" applyProtection="1">
      <alignment vertical="center"/>
    </xf>
    <xf numFmtId="195" fontId="101" fillId="0" borderId="63" xfId="420" applyNumberFormat="1" applyFont="1" applyFill="1" applyBorder="1" applyAlignment="1" applyProtection="1">
      <alignment vertical="center"/>
    </xf>
    <xf numFmtId="38" fontId="102" fillId="71" borderId="63" xfId="415" applyNumberFormat="1" applyFont="1" applyFill="1" applyBorder="1" applyAlignment="1"/>
    <xf numFmtId="1" fontId="102" fillId="71" borderId="63" xfId="349" applyNumberFormat="1" applyFont="1" applyFill="1" applyBorder="1"/>
    <xf numFmtId="38" fontId="101" fillId="64" borderId="63" xfId="487" applyFont="1" applyFill="1" applyBorder="1">
      <alignment vertical="center"/>
    </xf>
    <xf numFmtId="0" fontId="224" fillId="86" borderId="0" xfId="345" applyFont="1" applyFill="1">
      <alignment vertical="center"/>
    </xf>
    <xf numFmtId="195" fontId="226" fillId="0" borderId="0" xfId="349" applyNumberFormat="1" applyFont="1" applyFill="1" applyBorder="1" applyAlignment="1" applyProtection="1">
      <alignment vertical="center"/>
    </xf>
    <xf numFmtId="0" fontId="210" fillId="64" borderId="0" xfId="345" applyFont="1" applyFill="1">
      <alignment vertical="center"/>
    </xf>
    <xf numFmtId="194" fontId="201" fillId="64" borderId="0" xfId="345" applyNumberFormat="1" applyFont="1" applyFill="1">
      <alignment vertical="center"/>
    </xf>
    <xf numFmtId="195" fontId="210" fillId="0" borderId="78" xfId="349" applyNumberFormat="1" applyFont="1" applyFill="1" applyBorder="1" applyAlignment="1" applyProtection="1">
      <alignment vertical="center"/>
    </xf>
    <xf numFmtId="195" fontId="201" fillId="0" borderId="100" xfId="349" applyNumberFormat="1" applyFont="1" applyBorder="1" applyAlignment="1" applyProtection="1">
      <alignment vertical="center"/>
    </xf>
    <xf numFmtId="195" fontId="210" fillId="0" borderId="100" xfId="349" applyNumberFormat="1" applyFont="1" applyBorder="1" applyAlignment="1" applyProtection="1">
      <alignment vertical="center"/>
    </xf>
    <xf numFmtId="195" fontId="201" fillId="0" borderId="63" xfId="349" applyNumberFormat="1" applyFont="1" applyBorder="1" applyAlignment="1" applyProtection="1">
      <alignment vertical="center"/>
    </xf>
    <xf numFmtId="38" fontId="210" fillId="88" borderId="84" xfId="416" applyFont="1" applyFill="1" applyBorder="1" applyAlignment="1" applyProtection="1">
      <alignment horizontal="right" vertical="center"/>
    </xf>
    <xf numFmtId="38" fontId="210" fillId="0" borderId="84" xfId="416" applyFont="1" applyBorder="1" applyAlignment="1" applyProtection="1">
      <alignment vertical="center"/>
    </xf>
    <xf numFmtId="0" fontId="210" fillId="64" borderId="11" xfId="345" applyFont="1" applyFill="1" applyBorder="1">
      <alignment vertical="center"/>
    </xf>
    <xf numFmtId="0" fontId="201" fillId="64" borderId="78" xfId="345" applyFont="1" applyFill="1" applyBorder="1">
      <alignment vertical="center"/>
    </xf>
    <xf numFmtId="0" fontId="210" fillId="64" borderId="100" xfId="345" applyFont="1" applyFill="1" applyBorder="1">
      <alignment vertical="center"/>
    </xf>
    <xf numFmtId="0" fontId="201" fillId="64" borderId="100" xfId="345" applyFont="1" applyFill="1" applyBorder="1">
      <alignment vertical="center"/>
    </xf>
    <xf numFmtId="0" fontId="201" fillId="64" borderId="63" xfId="345" applyFont="1" applyFill="1" applyBorder="1">
      <alignment vertical="center"/>
    </xf>
    <xf numFmtId="38" fontId="201" fillId="0" borderId="95" xfId="416" applyFont="1" applyFill="1" applyBorder="1" applyAlignment="1" applyProtection="1">
      <alignment horizontal="right" vertical="center"/>
    </xf>
    <xf numFmtId="38" fontId="201" fillId="64" borderId="25" xfId="416" applyFont="1" applyFill="1" applyBorder="1" applyAlignment="1">
      <alignment horizontal="right" vertical="center"/>
    </xf>
    <xf numFmtId="0" fontId="210" fillId="64" borderId="24" xfId="345" applyFont="1" applyFill="1" applyBorder="1">
      <alignment vertical="center"/>
    </xf>
    <xf numFmtId="0" fontId="201" fillId="64" borderId="24" xfId="345" applyFont="1" applyFill="1" applyBorder="1">
      <alignment vertical="center"/>
    </xf>
    <xf numFmtId="0" fontId="210" fillId="64" borderId="23" xfId="345" applyFont="1" applyFill="1" applyBorder="1">
      <alignment vertical="center"/>
    </xf>
    <xf numFmtId="0" fontId="201" fillId="64" borderId="23" xfId="345" applyFont="1" applyFill="1" applyBorder="1">
      <alignment vertical="center"/>
    </xf>
    <xf numFmtId="0" fontId="201" fillId="64" borderId="31" xfId="345" applyFont="1" applyFill="1" applyBorder="1">
      <alignment vertical="center"/>
    </xf>
    <xf numFmtId="38" fontId="201" fillId="0" borderId="22" xfId="416" applyFont="1" applyFill="1" applyBorder="1" applyAlignment="1" applyProtection="1">
      <alignment horizontal="right" vertical="center"/>
    </xf>
    <xf numFmtId="38" fontId="201" fillId="64" borderId="22" xfId="416" applyFont="1" applyFill="1" applyBorder="1" applyAlignment="1">
      <alignment horizontal="right" vertical="center"/>
    </xf>
    <xf numFmtId="195" fontId="227" fillId="0" borderId="0" xfId="349" applyNumberFormat="1" applyFont="1" applyFill="1" applyAlignment="1" applyProtection="1">
      <alignment vertical="center"/>
    </xf>
    <xf numFmtId="195" fontId="210" fillId="0" borderId="0" xfId="349" applyNumberFormat="1" applyFont="1" applyAlignment="1" applyProtection="1">
      <alignment vertical="center"/>
    </xf>
    <xf numFmtId="195" fontId="201" fillId="0" borderId="0" xfId="349" applyNumberFormat="1" applyFont="1" applyAlignment="1" applyProtection="1">
      <alignment vertical="center"/>
    </xf>
    <xf numFmtId="202" fontId="201" fillId="64" borderId="0" xfId="349" applyNumberFormat="1" applyFont="1" applyFill="1" applyAlignment="1" applyProtection="1">
      <alignment vertical="center"/>
    </xf>
    <xf numFmtId="202" fontId="201" fillId="64" borderId="0" xfId="345" applyNumberFormat="1" applyFont="1" applyFill="1">
      <alignment vertical="center"/>
    </xf>
    <xf numFmtId="195" fontId="210" fillId="0" borderId="95" xfId="349" applyNumberFormat="1" applyFont="1" applyFill="1" applyBorder="1" applyAlignment="1" applyProtection="1">
      <alignment vertical="center"/>
    </xf>
    <xf numFmtId="195" fontId="210" fillId="0" borderId="83" xfId="349" applyNumberFormat="1" applyFont="1" applyBorder="1" applyAlignment="1" applyProtection="1">
      <alignment vertical="center"/>
    </xf>
    <xf numFmtId="195" fontId="201" fillId="0" borderId="85" xfId="349" applyNumberFormat="1" applyFont="1" applyBorder="1" applyAlignment="1" applyProtection="1">
      <alignment vertical="center"/>
    </xf>
    <xf numFmtId="195" fontId="210" fillId="0" borderId="85" xfId="349" applyNumberFormat="1" applyFont="1" applyBorder="1" applyAlignment="1" applyProtection="1">
      <alignment vertical="center"/>
    </xf>
    <xf numFmtId="38" fontId="201" fillId="64" borderId="84" xfId="416" applyFont="1" applyFill="1" applyBorder="1" applyAlignment="1" applyProtection="1">
      <alignment horizontal="right" vertical="center"/>
    </xf>
    <xf numFmtId="195" fontId="210" fillId="0" borderId="11" xfId="349" applyNumberFormat="1" applyFont="1" applyFill="1" applyBorder="1" applyAlignment="1" applyProtection="1">
      <alignment vertical="center"/>
    </xf>
    <xf numFmtId="195" fontId="210" fillId="0" borderId="11" xfId="349" applyNumberFormat="1" applyFont="1" applyBorder="1" applyAlignment="1" applyProtection="1">
      <alignment vertical="center"/>
    </xf>
    <xf numFmtId="195" fontId="201" fillId="0" borderId="0" xfId="349" applyNumberFormat="1" applyFont="1" applyBorder="1" applyAlignment="1" applyProtection="1">
      <alignment vertical="center"/>
    </xf>
    <xf numFmtId="195" fontId="210" fillId="0" borderId="0" xfId="349" applyNumberFormat="1" applyFont="1" applyBorder="1" applyAlignment="1" applyProtection="1">
      <alignment vertical="center"/>
    </xf>
    <xf numFmtId="38" fontId="201" fillId="88" borderId="95" xfId="416" applyFont="1" applyFill="1" applyBorder="1" applyAlignment="1" applyProtection="1">
      <alignment horizontal="right" vertical="center"/>
    </xf>
    <xf numFmtId="38" fontId="201" fillId="88" borderId="25" xfId="416" applyFont="1" applyFill="1" applyBorder="1" applyAlignment="1">
      <alignment vertical="center"/>
    </xf>
    <xf numFmtId="38" fontId="201" fillId="0" borderId="25" xfId="416" applyFont="1" applyBorder="1" applyAlignment="1" applyProtection="1">
      <alignment vertical="center"/>
    </xf>
    <xf numFmtId="195" fontId="210" fillId="0" borderId="22" xfId="349" applyNumberFormat="1" applyFont="1" applyFill="1" applyBorder="1" applyAlignment="1" applyProtection="1">
      <alignment vertical="center"/>
    </xf>
    <xf numFmtId="195" fontId="210" fillId="0" borderId="24" xfId="349" applyNumberFormat="1" applyFont="1" applyBorder="1" applyAlignment="1" applyProtection="1">
      <alignment vertical="center"/>
    </xf>
    <xf numFmtId="195" fontId="201" fillId="0" borderId="23" xfId="349" applyNumberFormat="1" applyFont="1" applyBorder="1" applyAlignment="1" applyProtection="1">
      <alignment vertical="center"/>
    </xf>
    <xf numFmtId="195" fontId="210" fillId="0" borderId="23" xfId="349" applyNumberFormat="1" applyFont="1" applyBorder="1" applyAlignment="1" applyProtection="1">
      <alignment vertical="center"/>
    </xf>
    <xf numFmtId="38" fontId="201" fillId="88" borderId="22" xfId="416" applyFont="1" applyFill="1" applyBorder="1" applyAlignment="1" applyProtection="1">
      <alignment horizontal="right" vertical="center"/>
    </xf>
    <xf numFmtId="38" fontId="201" fillId="0" borderId="22" xfId="416" applyFont="1" applyBorder="1" applyAlignment="1" applyProtection="1">
      <alignment vertical="center"/>
    </xf>
    <xf numFmtId="195" fontId="210" fillId="0" borderId="0" xfId="349" applyNumberFormat="1" applyFont="1" applyFill="1" applyAlignment="1" applyProtection="1">
      <alignment vertical="center"/>
    </xf>
    <xf numFmtId="38" fontId="201" fillId="64" borderId="0" xfId="416" applyFont="1" applyFill="1" applyAlignment="1" applyProtection="1">
      <alignment vertical="center"/>
    </xf>
    <xf numFmtId="38" fontId="201" fillId="64" borderId="0" xfId="416" applyFont="1" applyFill="1" applyAlignment="1">
      <alignment vertical="center"/>
    </xf>
    <xf numFmtId="0" fontId="201" fillId="0" borderId="0" xfId="345" applyFont="1" applyFill="1">
      <alignment vertical="center"/>
    </xf>
    <xf numFmtId="38" fontId="201" fillId="88" borderId="95" xfId="416" applyFont="1" applyFill="1" applyBorder="1" applyAlignment="1">
      <alignment vertical="center"/>
    </xf>
    <xf numFmtId="38" fontId="201" fillId="0" borderId="95" xfId="416" applyFont="1" applyBorder="1" applyAlignment="1" applyProtection="1">
      <alignment vertical="center"/>
    </xf>
    <xf numFmtId="38" fontId="201" fillId="88" borderId="22" xfId="416" applyFont="1" applyFill="1" applyBorder="1" applyAlignment="1">
      <alignment vertical="center"/>
    </xf>
    <xf numFmtId="194" fontId="201" fillId="0" borderId="0" xfId="345" applyNumberFormat="1" applyFont="1" applyFill="1">
      <alignment vertical="center"/>
    </xf>
    <xf numFmtId="195" fontId="210" fillId="82" borderId="78" xfId="349" applyNumberFormat="1" applyFont="1" applyFill="1" applyBorder="1" applyAlignment="1" applyProtection="1">
      <alignment vertical="center"/>
    </xf>
    <xf numFmtId="195" fontId="210" fillId="82" borderId="85" xfId="349" applyNumberFormat="1" applyFont="1" applyFill="1" applyBorder="1" applyAlignment="1" applyProtection="1">
      <alignment vertical="center"/>
    </xf>
    <xf numFmtId="196" fontId="210" fillId="82" borderId="84" xfId="349" applyNumberFormat="1" applyFont="1" applyFill="1" applyBorder="1" applyAlignment="1" applyProtection="1">
      <alignment horizontal="center" vertical="center"/>
    </xf>
    <xf numFmtId="195" fontId="210" fillId="82" borderId="11" xfId="349" applyNumberFormat="1" applyFont="1" applyFill="1" applyBorder="1" applyAlignment="1" applyProtection="1">
      <alignment vertical="center"/>
    </xf>
    <xf numFmtId="38" fontId="201" fillId="88" borderId="95" xfId="416" applyFont="1" applyFill="1" applyBorder="1">
      <alignment vertical="center"/>
    </xf>
    <xf numFmtId="38" fontId="201" fillId="64" borderId="95" xfId="416" applyFont="1" applyFill="1" applyBorder="1" applyAlignment="1">
      <alignment vertical="center"/>
    </xf>
    <xf numFmtId="195" fontId="228" fillId="82" borderId="11" xfId="349" applyNumberFormat="1" applyFont="1" applyFill="1" applyBorder="1" applyAlignment="1" applyProtection="1">
      <alignment vertical="center"/>
    </xf>
    <xf numFmtId="0" fontId="201" fillId="64" borderId="38" xfId="345" applyFont="1" applyFill="1" applyBorder="1">
      <alignment vertical="center"/>
    </xf>
    <xf numFmtId="0" fontId="201" fillId="64" borderId="37" xfId="345" applyFont="1" applyFill="1" applyBorder="1">
      <alignment vertical="center"/>
    </xf>
    <xf numFmtId="38" fontId="201" fillId="88" borderId="36" xfId="416" applyFont="1" applyFill="1" applyBorder="1">
      <alignment vertical="center"/>
    </xf>
    <xf numFmtId="38" fontId="201" fillId="64" borderId="36" xfId="416" applyFont="1" applyFill="1" applyBorder="1" applyAlignment="1">
      <alignment vertical="center"/>
    </xf>
    <xf numFmtId="0" fontId="210" fillId="64" borderId="49" xfId="345" applyFont="1" applyFill="1" applyBorder="1">
      <alignment vertical="center"/>
    </xf>
    <xf numFmtId="0" fontId="201" fillId="64" borderId="49" xfId="345" applyFont="1" applyFill="1" applyBorder="1">
      <alignment vertical="center"/>
    </xf>
    <xf numFmtId="0" fontId="224" fillId="64" borderId="49" xfId="345" applyFont="1" applyFill="1" applyBorder="1">
      <alignment vertical="center"/>
    </xf>
    <xf numFmtId="38" fontId="201" fillId="88" borderId="47" xfId="416" applyFont="1" applyFill="1" applyBorder="1">
      <alignment vertical="center"/>
    </xf>
    <xf numFmtId="38" fontId="201" fillId="64" borderId="47" xfId="416" applyFont="1" applyFill="1" applyBorder="1" applyAlignment="1">
      <alignment vertical="center"/>
    </xf>
    <xf numFmtId="38" fontId="229" fillId="88" borderId="36" xfId="416" applyFont="1" applyFill="1" applyBorder="1">
      <alignment vertical="center"/>
    </xf>
    <xf numFmtId="0" fontId="201" fillId="64" borderId="48" xfId="345" applyFont="1" applyFill="1" applyBorder="1">
      <alignment vertical="center"/>
    </xf>
    <xf numFmtId="0" fontId="201" fillId="64" borderId="32" xfId="345" applyFont="1" applyFill="1" applyBorder="1">
      <alignment vertical="center"/>
    </xf>
    <xf numFmtId="38" fontId="201" fillId="88" borderId="25" xfId="416" applyFont="1" applyFill="1" applyBorder="1">
      <alignment vertical="center"/>
    </xf>
    <xf numFmtId="195" fontId="210" fillId="82" borderId="24" xfId="349" applyNumberFormat="1" applyFont="1" applyFill="1" applyBorder="1" applyAlignment="1" applyProtection="1">
      <alignment vertical="center"/>
    </xf>
    <xf numFmtId="0" fontId="201" fillId="64" borderId="41" xfId="345" applyFont="1" applyFill="1" applyBorder="1">
      <alignment vertical="center"/>
    </xf>
    <xf numFmtId="0" fontId="201" fillId="0" borderId="41" xfId="345" applyFont="1" applyFill="1" applyBorder="1">
      <alignment vertical="center"/>
    </xf>
    <xf numFmtId="38" fontId="201" fillId="88" borderId="92" xfId="416" applyFont="1" applyFill="1" applyBorder="1">
      <alignment vertical="center"/>
    </xf>
    <xf numFmtId="38" fontId="201" fillId="64" borderId="92" xfId="416" applyFont="1" applyFill="1" applyBorder="1" applyAlignment="1">
      <alignment vertical="center"/>
    </xf>
    <xf numFmtId="0" fontId="137" fillId="64" borderId="0" xfId="345" applyFont="1" applyFill="1">
      <alignment vertical="center"/>
    </xf>
    <xf numFmtId="0" fontId="170" fillId="64" borderId="0" xfId="345" applyFont="1" applyFill="1">
      <alignment vertical="center"/>
    </xf>
    <xf numFmtId="0" fontId="225" fillId="64" borderId="0" xfId="349" applyFont="1" applyFill="1"/>
    <xf numFmtId="0" fontId="212" fillId="64" borderId="0" xfId="349" applyFont="1" applyFill="1"/>
    <xf numFmtId="49" fontId="32" fillId="64" borderId="0" xfId="345" applyNumberFormat="1" applyFont="1" applyFill="1">
      <alignment vertical="center"/>
    </xf>
    <xf numFmtId="38" fontId="101" fillId="65" borderId="25" xfId="416" applyFont="1" applyFill="1" applyBorder="1" applyProtection="1">
      <alignment vertical="center"/>
      <protection locked="0"/>
    </xf>
    <xf numFmtId="38" fontId="101" fillId="65" borderId="22" xfId="416" applyFont="1" applyFill="1" applyBorder="1" applyProtection="1">
      <alignment vertical="center"/>
      <protection locked="0"/>
    </xf>
    <xf numFmtId="38" fontId="101" fillId="65" borderId="61" xfId="311" applyFont="1" applyFill="1" applyBorder="1" applyAlignment="1" applyProtection="1">
      <alignment horizontal="right"/>
      <protection locked="0"/>
    </xf>
    <xf numFmtId="38" fontId="101" fillId="65" borderId="11" xfId="311" applyFont="1" applyFill="1" applyBorder="1" applyAlignment="1" applyProtection="1">
      <alignment horizontal="right"/>
      <protection locked="0"/>
    </xf>
    <xf numFmtId="38" fontId="101" fillId="65" borderId="39" xfId="311" applyFont="1" applyFill="1" applyBorder="1" applyAlignment="1" applyProtection="1">
      <alignment horizontal="right"/>
      <protection locked="0"/>
    </xf>
    <xf numFmtId="38" fontId="101" fillId="65" borderId="24" xfId="311" applyFont="1" applyFill="1" applyBorder="1" applyAlignment="1" applyProtection="1">
      <alignment horizontal="right"/>
      <protection locked="0"/>
    </xf>
    <xf numFmtId="38" fontId="101" fillId="68" borderId="24" xfId="311" applyFont="1" applyFill="1" applyBorder="1" applyAlignment="1" applyProtection="1">
      <alignment horizontal="right"/>
      <protection locked="0"/>
    </xf>
    <xf numFmtId="38" fontId="101" fillId="65" borderId="83" xfId="311" applyFont="1" applyFill="1" applyBorder="1" applyAlignment="1" applyProtection="1">
      <protection locked="0"/>
    </xf>
    <xf numFmtId="38" fontId="101" fillId="65" borderId="96" xfId="311" applyFont="1" applyFill="1" applyBorder="1" applyAlignment="1"/>
    <xf numFmtId="38" fontId="101" fillId="65" borderId="101" xfId="311" applyFont="1" applyFill="1" applyBorder="1" applyAlignment="1"/>
    <xf numFmtId="38" fontId="101" fillId="65" borderId="111" xfId="311" applyFont="1" applyFill="1" applyBorder="1" applyAlignment="1"/>
    <xf numFmtId="38" fontId="101" fillId="65" borderId="47" xfId="416" applyFont="1" applyFill="1" applyBorder="1" applyProtection="1">
      <alignment vertical="center"/>
      <protection locked="0"/>
    </xf>
    <xf numFmtId="38" fontId="101" fillId="65" borderId="95" xfId="416" applyFont="1" applyFill="1" applyBorder="1" applyAlignment="1">
      <alignment vertical="center"/>
    </xf>
    <xf numFmtId="38" fontId="101" fillId="65" borderId="32" xfId="416" applyFont="1" applyFill="1" applyBorder="1">
      <alignment vertical="center"/>
    </xf>
    <xf numFmtId="38" fontId="101" fillId="65" borderId="37" xfId="416" applyFont="1" applyFill="1" applyBorder="1">
      <alignment vertical="center"/>
    </xf>
    <xf numFmtId="38" fontId="101" fillId="65" borderId="63" xfId="416" applyFont="1" applyFill="1" applyBorder="1" applyAlignment="1" applyProtection="1">
      <alignment vertical="center"/>
    </xf>
    <xf numFmtId="38" fontId="101" fillId="65" borderId="63" xfId="416" applyFont="1" applyFill="1" applyBorder="1">
      <alignment vertical="center"/>
    </xf>
    <xf numFmtId="200" fontId="101" fillId="65" borderId="45" xfId="416" applyNumberFormat="1" applyFont="1" applyFill="1" applyBorder="1" applyAlignment="1" applyProtection="1">
      <alignment vertical="center"/>
    </xf>
    <xf numFmtId="200" fontId="101" fillId="65" borderId="32" xfId="416" applyNumberFormat="1" applyFont="1" applyFill="1" applyBorder="1" applyAlignment="1" applyProtection="1">
      <alignment vertical="center"/>
    </xf>
    <xf numFmtId="195" fontId="101" fillId="65" borderId="32" xfId="349" applyNumberFormat="1" applyFont="1" applyFill="1" applyBorder="1" applyAlignment="1">
      <alignment vertical="center"/>
    </xf>
    <xf numFmtId="195" fontId="101" fillId="65" borderId="63" xfId="349" applyNumberFormat="1" applyFont="1" applyFill="1" applyBorder="1" applyAlignment="1">
      <alignment vertical="center"/>
    </xf>
    <xf numFmtId="38" fontId="101" fillId="65" borderId="83" xfId="416" applyFont="1" applyFill="1" applyBorder="1">
      <alignment vertical="center"/>
    </xf>
    <xf numFmtId="195" fontId="101" fillId="65" borderId="31" xfId="349" applyNumberFormat="1" applyFont="1" applyFill="1" applyBorder="1" applyAlignment="1">
      <alignment vertical="center"/>
    </xf>
    <xf numFmtId="49" fontId="137" fillId="64" borderId="0" xfId="345" applyNumberFormat="1" applyFont="1" applyFill="1">
      <alignment vertical="center"/>
    </xf>
    <xf numFmtId="0" fontId="101" fillId="64" borderId="11" xfId="0" applyFont="1" applyFill="1" applyBorder="1">
      <alignment vertical="center"/>
    </xf>
    <xf numFmtId="49" fontId="102" fillId="0" borderId="0" xfId="345" applyNumberFormat="1" applyFont="1">
      <alignment vertical="center"/>
    </xf>
    <xf numFmtId="0" fontId="102" fillId="0" borderId="0" xfId="345" applyFont="1">
      <alignment vertical="center"/>
    </xf>
    <xf numFmtId="195" fontId="102" fillId="64" borderId="0" xfId="349" applyNumberFormat="1" applyFont="1" applyFill="1" applyAlignment="1" applyProtection="1">
      <alignment vertical="center"/>
      <protection locked="0"/>
    </xf>
    <xf numFmtId="195" fontId="107" fillId="64" borderId="0" xfId="349" applyNumberFormat="1" applyFont="1" applyFill="1" applyAlignment="1">
      <alignment vertical="center"/>
    </xf>
    <xf numFmtId="195" fontId="110" fillId="0" borderId="0" xfId="349" applyNumberFormat="1" applyFont="1" applyAlignment="1">
      <alignment vertical="center"/>
    </xf>
    <xf numFmtId="195" fontId="101" fillId="0" borderId="0" xfId="349" applyNumberFormat="1" applyFont="1" applyAlignment="1">
      <alignment vertical="center"/>
    </xf>
    <xf numFmtId="195" fontId="102" fillId="64" borderId="0" xfId="349" applyNumberFormat="1" applyFont="1" applyFill="1" applyAlignment="1">
      <alignment vertical="center"/>
    </xf>
    <xf numFmtId="195" fontId="101" fillId="64" borderId="0" xfId="349" applyNumberFormat="1" applyFont="1" applyFill="1" applyAlignment="1">
      <alignment vertical="center"/>
    </xf>
    <xf numFmtId="0" fontId="32" fillId="64" borderId="0" xfId="349" applyFont="1" applyFill="1"/>
    <xf numFmtId="195" fontId="112" fillId="64" borderId="0" xfId="349" applyNumberFormat="1" applyFont="1" applyFill="1" applyAlignment="1">
      <alignment vertical="center"/>
    </xf>
    <xf numFmtId="194" fontId="101" fillId="64" borderId="0" xfId="349" applyNumberFormat="1" applyFont="1" applyFill="1" applyAlignment="1">
      <alignment vertical="center"/>
    </xf>
    <xf numFmtId="0" fontId="102" fillId="64" borderId="0" xfId="349" applyFont="1" applyFill="1"/>
    <xf numFmtId="0" fontId="102" fillId="0" borderId="0" xfId="349" applyFont="1"/>
    <xf numFmtId="195" fontId="102" fillId="64" borderId="78" xfId="349" applyNumberFormat="1" applyFont="1" applyFill="1" applyBorder="1" applyAlignment="1">
      <alignment vertical="center"/>
    </xf>
    <xf numFmtId="195" fontId="101" fillId="64" borderId="100" xfId="349" applyNumberFormat="1" applyFont="1" applyFill="1" applyBorder="1" applyAlignment="1">
      <alignment vertical="center"/>
    </xf>
    <xf numFmtId="195" fontId="102" fillId="64" borderId="100" xfId="349" applyNumberFormat="1" applyFont="1" applyFill="1" applyBorder="1" applyAlignment="1">
      <alignment vertical="center"/>
    </xf>
    <xf numFmtId="195" fontId="101" fillId="64" borderId="63" xfId="349" applyNumberFormat="1" applyFont="1" applyFill="1" applyBorder="1" applyAlignment="1">
      <alignment vertical="center"/>
    </xf>
    <xf numFmtId="196" fontId="102" fillId="64" borderId="84" xfId="349" applyNumberFormat="1" applyFont="1" applyFill="1" applyBorder="1" applyAlignment="1">
      <alignment horizontal="center" vertical="center"/>
    </xf>
    <xf numFmtId="38" fontId="101" fillId="75" borderId="84" xfId="416" applyFont="1" applyFill="1" applyBorder="1" applyAlignment="1" applyProtection="1">
      <alignment vertical="center"/>
    </xf>
    <xf numFmtId="38" fontId="101" fillId="75" borderId="83" xfId="416" applyFont="1" applyFill="1" applyBorder="1" applyAlignment="1" applyProtection="1">
      <alignment vertical="center"/>
    </xf>
    <xf numFmtId="38" fontId="102" fillId="75" borderId="100" xfId="416" applyFont="1" applyFill="1" applyBorder="1" applyAlignment="1" applyProtection="1">
      <alignment vertical="center"/>
    </xf>
    <xf numFmtId="38" fontId="102" fillId="75" borderId="63" xfId="416" applyFont="1" applyFill="1" applyBorder="1" applyAlignment="1" applyProtection="1">
      <alignment vertical="center"/>
    </xf>
    <xf numFmtId="195" fontId="102" fillId="64" borderId="24" xfId="349" applyNumberFormat="1" applyFont="1" applyFill="1" applyBorder="1" applyAlignment="1">
      <alignment vertical="center"/>
    </xf>
    <xf numFmtId="195" fontId="101" fillId="64" borderId="23" xfId="349" applyNumberFormat="1" applyFont="1" applyFill="1" applyBorder="1" applyAlignment="1">
      <alignment vertical="center"/>
    </xf>
    <xf numFmtId="195" fontId="102" fillId="64" borderId="23" xfId="349" applyNumberFormat="1" applyFont="1" applyFill="1" applyBorder="1" applyAlignment="1">
      <alignment vertical="center"/>
    </xf>
    <xf numFmtId="195" fontId="102" fillId="64" borderId="31" xfId="349" applyNumberFormat="1" applyFont="1" applyFill="1" applyBorder="1" applyAlignment="1">
      <alignment vertical="center"/>
    </xf>
    <xf numFmtId="195" fontId="102" fillId="64" borderId="11" xfId="349" applyNumberFormat="1" applyFont="1" applyFill="1" applyBorder="1" applyAlignment="1">
      <alignment vertical="center"/>
    </xf>
    <xf numFmtId="195" fontId="102" fillId="64" borderId="32" xfId="349" applyNumberFormat="1" applyFont="1" applyFill="1" applyBorder="1" applyAlignment="1">
      <alignment vertical="center"/>
    </xf>
    <xf numFmtId="195" fontId="101" fillId="64" borderId="49" xfId="349" applyNumberFormat="1" applyFont="1" applyFill="1" applyBorder="1" applyAlignment="1">
      <alignment vertical="center"/>
    </xf>
    <xf numFmtId="195" fontId="102" fillId="64" borderId="49" xfId="349" applyNumberFormat="1" applyFont="1" applyFill="1" applyBorder="1" applyAlignment="1">
      <alignment vertical="center"/>
    </xf>
    <xf numFmtId="195" fontId="102" fillId="64" borderId="48" xfId="349" applyNumberFormat="1" applyFont="1" applyFill="1" applyBorder="1" applyAlignment="1">
      <alignment vertical="center"/>
    </xf>
    <xf numFmtId="195" fontId="101" fillId="64" borderId="32" xfId="349" applyNumberFormat="1" applyFont="1" applyFill="1" applyBorder="1" applyAlignment="1">
      <alignment vertical="center"/>
    </xf>
    <xf numFmtId="195" fontId="101" fillId="64" borderId="31" xfId="349" applyNumberFormat="1" applyFont="1" applyFill="1" applyBorder="1" applyAlignment="1">
      <alignment vertical="center"/>
    </xf>
    <xf numFmtId="195" fontId="101" fillId="64" borderId="48" xfId="349" applyNumberFormat="1" applyFont="1" applyFill="1" applyBorder="1" applyAlignment="1">
      <alignment vertical="center"/>
    </xf>
    <xf numFmtId="195" fontId="32" fillId="0" borderId="0" xfId="349" applyNumberFormat="1" applyFont="1" applyAlignment="1">
      <alignment vertical="center"/>
    </xf>
    <xf numFmtId="194" fontId="101" fillId="0" borderId="0" xfId="345" applyNumberFormat="1" applyFont="1">
      <alignment vertical="center"/>
    </xf>
    <xf numFmtId="0" fontId="3" fillId="0" borderId="83" xfId="0" applyFont="1" applyBorder="1" applyAlignment="1"/>
    <xf numFmtId="38" fontId="101" fillId="64" borderId="83" xfId="416" applyFont="1" applyFill="1" applyBorder="1">
      <alignment vertical="center"/>
    </xf>
    <xf numFmtId="195" fontId="101" fillId="64" borderId="11" xfId="419" applyNumberFormat="1" applyFont="1" applyFill="1" applyBorder="1" applyAlignment="1">
      <alignment vertical="center"/>
    </xf>
    <xf numFmtId="195" fontId="101" fillId="64" borderId="83" xfId="349" applyNumberFormat="1" applyFont="1" applyFill="1" applyBorder="1" applyAlignment="1">
      <alignment vertical="center"/>
    </xf>
    <xf numFmtId="195" fontId="101" fillId="64" borderId="11" xfId="349" applyNumberFormat="1" applyFont="1" applyFill="1" applyBorder="1" applyAlignment="1">
      <alignment vertical="center"/>
    </xf>
    <xf numFmtId="195" fontId="101" fillId="64" borderId="24" xfId="419" applyNumberFormat="1" applyFont="1" applyFill="1" applyBorder="1" applyAlignment="1">
      <alignment vertical="center"/>
    </xf>
    <xf numFmtId="195" fontId="101" fillId="64" borderId="83" xfId="419" applyNumberFormat="1" applyFont="1" applyFill="1" applyBorder="1" applyAlignment="1">
      <alignment vertical="center"/>
    </xf>
    <xf numFmtId="195" fontId="101" fillId="64" borderId="0" xfId="419" applyNumberFormat="1" applyFont="1" applyFill="1" applyAlignment="1">
      <alignment vertical="center"/>
    </xf>
    <xf numFmtId="195" fontId="32" fillId="64" borderId="0" xfId="418" applyNumberFormat="1" applyFont="1" applyFill="1" applyAlignment="1">
      <alignment vertical="center"/>
    </xf>
    <xf numFmtId="195" fontId="101" fillId="64" borderId="0" xfId="418" applyNumberFormat="1" applyFill="1" applyAlignment="1">
      <alignment vertical="center"/>
    </xf>
    <xf numFmtId="38" fontId="101" fillId="0" borderId="95" xfId="416" applyFont="1" applyFill="1" applyBorder="1">
      <alignment vertical="center"/>
    </xf>
    <xf numFmtId="38" fontId="101" fillId="0" borderId="95" xfId="416" applyFont="1" applyFill="1" applyBorder="1" applyAlignment="1">
      <alignment horizontal="right" vertical="center"/>
    </xf>
    <xf numFmtId="195" fontId="101" fillId="64" borderId="85" xfId="418" applyNumberFormat="1" applyFill="1" applyBorder="1" applyAlignment="1">
      <alignment vertical="center"/>
    </xf>
    <xf numFmtId="195" fontId="101" fillId="64" borderId="94" xfId="418" applyNumberFormat="1" applyFill="1" applyBorder="1" applyAlignment="1">
      <alignment vertical="center"/>
    </xf>
    <xf numFmtId="195" fontId="101" fillId="64" borderId="11" xfId="418" applyNumberFormat="1" applyFill="1" applyBorder="1" applyAlignment="1">
      <alignment vertical="center"/>
    </xf>
    <xf numFmtId="195" fontId="101" fillId="64" borderId="32" xfId="418" applyNumberFormat="1" applyFill="1" applyBorder="1" applyAlignment="1">
      <alignment vertical="center"/>
    </xf>
    <xf numFmtId="195" fontId="101" fillId="64" borderId="24" xfId="418" applyNumberFormat="1" applyFill="1" applyBorder="1" applyAlignment="1">
      <alignment vertical="center"/>
    </xf>
    <xf numFmtId="195" fontId="101" fillId="64" borderId="23" xfId="418" applyNumberFormat="1" applyFill="1" applyBorder="1" applyAlignment="1">
      <alignment vertical="center"/>
    </xf>
    <xf numFmtId="195" fontId="101" fillId="64" borderId="31" xfId="418" applyNumberFormat="1" applyFill="1" applyBorder="1" applyAlignment="1">
      <alignment vertical="center"/>
    </xf>
    <xf numFmtId="0" fontId="107" fillId="64" borderId="0" xfId="349" applyFont="1" applyFill="1"/>
    <xf numFmtId="195" fontId="102" fillId="59" borderId="78" xfId="349" applyNumberFormat="1" applyFont="1" applyFill="1" applyBorder="1" applyAlignment="1">
      <alignment vertical="center"/>
    </xf>
    <xf numFmtId="195" fontId="101" fillId="59" borderId="100" xfId="349" applyNumberFormat="1" applyFont="1" applyFill="1" applyBorder="1" applyAlignment="1">
      <alignment vertical="center"/>
    </xf>
    <xf numFmtId="195" fontId="102" fillId="59" borderId="100" xfId="349" applyNumberFormat="1" applyFont="1" applyFill="1" applyBorder="1" applyAlignment="1">
      <alignment vertical="center"/>
    </xf>
    <xf numFmtId="195" fontId="159" fillId="59" borderId="100" xfId="349" applyNumberFormat="1" applyFont="1" applyFill="1" applyBorder="1" applyAlignment="1">
      <alignment vertical="center"/>
    </xf>
    <xf numFmtId="195" fontId="102" fillId="59" borderId="63" xfId="349" applyNumberFormat="1" applyFont="1" applyFill="1" applyBorder="1" applyAlignment="1">
      <alignment vertical="center"/>
    </xf>
    <xf numFmtId="195" fontId="101" fillId="0" borderId="32" xfId="349" applyNumberFormat="1" applyFont="1" applyBorder="1" applyAlignment="1">
      <alignment vertical="center"/>
    </xf>
    <xf numFmtId="195" fontId="101" fillId="79" borderId="0" xfId="349" applyNumberFormat="1" applyFont="1" applyFill="1" applyAlignment="1">
      <alignment vertical="center"/>
    </xf>
    <xf numFmtId="195" fontId="101" fillId="79" borderId="32" xfId="349" applyNumberFormat="1" applyFont="1" applyFill="1" applyBorder="1" applyAlignment="1">
      <alignment vertical="center"/>
    </xf>
    <xf numFmtId="195" fontId="101" fillId="0" borderId="49" xfId="349" applyNumberFormat="1" applyFont="1" applyBorder="1" applyAlignment="1">
      <alignment vertical="center"/>
    </xf>
    <xf numFmtId="195" fontId="101" fillId="0" borderId="45" xfId="349" applyNumberFormat="1" applyFont="1" applyBorder="1" applyAlignment="1">
      <alignment vertical="center"/>
    </xf>
    <xf numFmtId="195" fontId="101" fillId="0" borderId="37" xfId="349" applyNumberFormat="1" applyFont="1" applyBorder="1" applyAlignment="1">
      <alignment vertical="center"/>
    </xf>
    <xf numFmtId="195" fontId="151" fillId="0" borderId="0" xfId="349" applyNumberFormat="1" applyFont="1" applyAlignment="1">
      <alignment vertical="center"/>
    </xf>
    <xf numFmtId="195" fontId="151" fillId="0" borderId="11" xfId="349" applyNumberFormat="1" applyFont="1" applyBorder="1" applyAlignment="1">
      <alignment vertical="center"/>
    </xf>
    <xf numFmtId="195" fontId="170" fillId="0" borderId="0" xfId="349" applyNumberFormat="1" applyFont="1" applyAlignment="1">
      <alignment vertical="center"/>
    </xf>
    <xf numFmtId="195" fontId="156" fillId="0" borderId="0" xfId="349" applyNumberFormat="1" applyFont="1" applyAlignment="1">
      <alignment vertical="center"/>
    </xf>
    <xf numFmtId="195" fontId="151" fillId="0" borderId="32" xfId="349" applyNumberFormat="1" applyFont="1" applyBorder="1" applyAlignment="1">
      <alignment vertical="center"/>
    </xf>
    <xf numFmtId="195" fontId="169" fillId="0" borderId="0" xfId="349" applyNumberFormat="1" applyFont="1" applyAlignment="1">
      <alignment vertical="center"/>
    </xf>
    <xf numFmtId="195" fontId="169" fillId="0" borderId="32" xfId="349" applyNumberFormat="1" applyFont="1" applyBorder="1" applyAlignment="1">
      <alignment vertical="center"/>
    </xf>
    <xf numFmtId="195" fontId="101" fillId="59" borderId="63" xfId="349" applyNumberFormat="1" applyFont="1" applyFill="1" applyBorder="1" applyAlignment="1">
      <alignment vertical="center"/>
    </xf>
    <xf numFmtId="195" fontId="102" fillId="0" borderId="24" xfId="349" applyNumberFormat="1" applyFont="1" applyBorder="1" applyAlignment="1">
      <alignment vertical="center"/>
    </xf>
    <xf numFmtId="195" fontId="170" fillId="0" borderId="23" xfId="349" applyNumberFormat="1" applyFont="1" applyBorder="1" applyAlignment="1">
      <alignment vertical="center"/>
    </xf>
    <xf numFmtId="195" fontId="101" fillId="0" borderId="23" xfId="349" applyNumberFormat="1" applyFont="1" applyBorder="1" applyAlignment="1">
      <alignment vertical="center"/>
    </xf>
    <xf numFmtId="195" fontId="101" fillId="0" borderId="31" xfId="349" applyNumberFormat="1" applyFont="1" applyBorder="1" applyAlignment="1">
      <alignment vertical="center"/>
    </xf>
    <xf numFmtId="195" fontId="102" fillId="49" borderId="78" xfId="349" applyNumberFormat="1" applyFont="1" applyFill="1" applyBorder="1" applyAlignment="1">
      <alignment vertical="center"/>
    </xf>
    <xf numFmtId="195" fontId="101" fillId="49" borderId="100" xfId="349" applyNumberFormat="1" applyFont="1" applyFill="1" applyBorder="1" applyAlignment="1">
      <alignment vertical="center"/>
    </xf>
    <xf numFmtId="195" fontId="102" fillId="49" borderId="100" xfId="349" applyNumberFormat="1" applyFont="1" applyFill="1" applyBorder="1" applyAlignment="1">
      <alignment vertical="center"/>
    </xf>
    <xf numFmtId="195" fontId="159" fillId="49" borderId="100" xfId="349" applyNumberFormat="1" applyFont="1" applyFill="1" applyBorder="1" applyAlignment="1">
      <alignment vertical="center"/>
    </xf>
    <xf numFmtId="195" fontId="102" fillId="49" borderId="63" xfId="349" applyNumberFormat="1" applyFont="1" applyFill="1" applyBorder="1" applyAlignment="1">
      <alignment vertical="center"/>
    </xf>
    <xf numFmtId="195" fontId="102" fillId="0" borderId="32" xfId="349" applyNumberFormat="1" applyFont="1" applyBorder="1" applyAlignment="1">
      <alignment vertical="center"/>
    </xf>
    <xf numFmtId="195" fontId="102" fillId="82" borderId="78" xfId="349" applyNumberFormat="1" applyFont="1" applyFill="1" applyBorder="1" applyAlignment="1">
      <alignment vertical="center"/>
    </xf>
    <xf numFmtId="195" fontId="101" fillId="82" borderId="100" xfId="349" applyNumberFormat="1" applyFont="1" applyFill="1" applyBorder="1" applyAlignment="1">
      <alignment vertical="center"/>
    </xf>
    <xf numFmtId="195" fontId="102" fillId="82" borderId="100" xfId="349" applyNumberFormat="1" applyFont="1" applyFill="1" applyBorder="1" applyAlignment="1">
      <alignment vertical="center"/>
    </xf>
    <xf numFmtId="195" fontId="159" fillId="82" borderId="100" xfId="349" applyNumberFormat="1" applyFont="1" applyFill="1" applyBorder="1" applyAlignment="1">
      <alignment vertical="center"/>
    </xf>
    <xf numFmtId="195" fontId="101" fillId="82" borderId="63" xfId="349" applyNumberFormat="1" applyFont="1" applyFill="1" applyBorder="1" applyAlignment="1">
      <alignment vertical="center"/>
    </xf>
    <xf numFmtId="195" fontId="101" fillId="73" borderId="0" xfId="349" applyNumberFormat="1" applyFont="1" applyFill="1" applyAlignment="1">
      <alignment vertical="center"/>
    </xf>
    <xf numFmtId="195" fontId="101" fillId="73" borderId="32" xfId="349" applyNumberFormat="1" applyFont="1" applyFill="1" applyBorder="1" applyAlignment="1">
      <alignment vertical="center"/>
    </xf>
    <xf numFmtId="195" fontId="101" fillId="73" borderId="49" xfId="349" applyNumberFormat="1" applyFont="1" applyFill="1" applyBorder="1" applyAlignment="1">
      <alignment vertical="center"/>
    </xf>
    <xf numFmtId="195" fontId="101" fillId="73" borderId="48" xfId="349" applyNumberFormat="1" applyFont="1" applyFill="1" applyBorder="1" applyAlignment="1">
      <alignment vertical="center"/>
    </xf>
    <xf numFmtId="195" fontId="134" fillId="0" borderId="32" xfId="349" applyNumberFormat="1" applyFont="1" applyBorder="1" applyAlignment="1">
      <alignment vertical="center"/>
    </xf>
    <xf numFmtId="195" fontId="171" fillId="0" borderId="0" xfId="349" applyNumberFormat="1" applyFont="1" applyAlignment="1">
      <alignment vertical="center"/>
    </xf>
    <xf numFmtId="195" fontId="171" fillId="0" borderId="11" xfId="349" applyNumberFormat="1" applyFont="1" applyBorder="1" applyAlignment="1">
      <alignment vertical="center"/>
    </xf>
    <xf numFmtId="195" fontId="170" fillId="73" borderId="49" xfId="349" applyNumberFormat="1" applyFont="1" applyFill="1" applyBorder="1" applyAlignment="1">
      <alignment vertical="center"/>
    </xf>
    <xf numFmtId="195" fontId="170" fillId="73" borderId="48" xfId="349" applyNumberFormat="1" applyFont="1" applyFill="1" applyBorder="1" applyAlignment="1">
      <alignment vertical="center"/>
    </xf>
    <xf numFmtId="0" fontId="170" fillId="0" borderId="0" xfId="345" applyFont="1">
      <alignment vertical="center"/>
    </xf>
    <xf numFmtId="195" fontId="170" fillId="0" borderId="32" xfId="349" applyNumberFormat="1" applyFont="1" applyBorder="1" applyAlignment="1">
      <alignment vertical="center"/>
    </xf>
    <xf numFmtId="195" fontId="170" fillId="0" borderId="38" xfId="349" applyNumberFormat="1" applyFont="1" applyBorder="1" applyAlignment="1">
      <alignment vertical="center"/>
    </xf>
    <xf numFmtId="195" fontId="170" fillId="0" borderId="37" xfId="349" applyNumberFormat="1" applyFont="1" applyBorder="1" applyAlignment="1">
      <alignment vertical="center"/>
    </xf>
    <xf numFmtId="195" fontId="172" fillId="0" borderId="32" xfId="349" applyNumberFormat="1" applyFont="1" applyBorder="1" applyAlignment="1">
      <alignment vertical="center"/>
    </xf>
    <xf numFmtId="195" fontId="171" fillId="0" borderId="23" xfId="349" applyNumberFormat="1" applyFont="1" applyBorder="1" applyAlignment="1">
      <alignment vertical="center"/>
    </xf>
    <xf numFmtId="195" fontId="170" fillId="0" borderId="31" xfId="349" applyNumberFormat="1" applyFont="1" applyBorder="1" applyAlignment="1">
      <alignment vertical="center"/>
    </xf>
    <xf numFmtId="195" fontId="102" fillId="82" borderId="63" xfId="349" applyNumberFormat="1" applyFont="1" applyFill="1" applyBorder="1" applyAlignment="1">
      <alignment vertical="center"/>
    </xf>
    <xf numFmtId="195" fontId="102" fillId="66" borderId="78" xfId="349" applyNumberFormat="1" applyFont="1" applyFill="1" applyBorder="1" applyAlignment="1">
      <alignment vertical="center"/>
    </xf>
    <xf numFmtId="195" fontId="102" fillId="66" borderId="100" xfId="349" applyNumberFormat="1" applyFont="1" applyFill="1" applyBorder="1" applyAlignment="1">
      <alignment vertical="center"/>
    </xf>
    <xf numFmtId="195" fontId="159" fillId="66" borderId="100" xfId="349" applyNumberFormat="1" applyFont="1" applyFill="1" applyBorder="1" applyAlignment="1">
      <alignment vertical="center"/>
    </xf>
    <xf numFmtId="195" fontId="101" fillId="66" borderId="63" xfId="349" applyNumberFormat="1" applyFont="1" applyFill="1" applyBorder="1" applyAlignment="1">
      <alignment vertical="center"/>
    </xf>
    <xf numFmtId="195" fontId="102" fillId="66" borderId="63" xfId="349" applyNumberFormat="1" applyFont="1" applyFill="1" applyBorder="1" applyAlignment="1">
      <alignment vertical="center"/>
    </xf>
    <xf numFmtId="195" fontId="101" fillId="65" borderId="37" xfId="349" applyNumberFormat="1" applyFont="1" applyFill="1" applyBorder="1" applyAlignment="1">
      <alignment vertical="center"/>
    </xf>
    <xf numFmtId="195" fontId="156" fillId="0" borderId="38" xfId="349" applyNumberFormat="1" applyFont="1" applyBorder="1" applyAlignment="1">
      <alignment vertical="center"/>
    </xf>
    <xf numFmtId="195" fontId="102" fillId="0" borderId="37" xfId="349" applyNumberFormat="1" applyFont="1" applyBorder="1" applyAlignment="1">
      <alignment vertical="center"/>
    </xf>
    <xf numFmtId="195" fontId="151" fillId="0" borderId="38" xfId="349" applyNumberFormat="1" applyFont="1" applyBorder="1" applyAlignment="1">
      <alignment vertical="center"/>
    </xf>
    <xf numFmtId="195" fontId="169" fillId="0" borderId="38" xfId="349" applyNumberFormat="1" applyFont="1" applyBorder="1" applyAlignment="1">
      <alignment vertical="center"/>
    </xf>
    <xf numFmtId="195" fontId="169" fillId="0" borderId="37" xfId="349" applyNumberFormat="1" applyFont="1" applyBorder="1" applyAlignment="1">
      <alignment vertical="center"/>
    </xf>
    <xf numFmtId="0" fontId="137" fillId="0" borderId="0" xfId="345" applyFont="1">
      <alignment vertical="center"/>
    </xf>
    <xf numFmtId="0" fontId="101" fillId="0" borderId="11" xfId="349" applyFont="1" applyBorder="1"/>
    <xf numFmtId="0" fontId="101" fillId="0" borderId="0" xfId="349" applyFont="1"/>
    <xf numFmtId="0" fontId="101" fillId="0" borderId="32" xfId="349" applyFont="1" applyBorder="1"/>
    <xf numFmtId="195" fontId="156" fillId="0" borderId="32" xfId="349" applyNumberFormat="1" applyFont="1" applyBorder="1" applyAlignment="1">
      <alignment vertical="center"/>
    </xf>
    <xf numFmtId="0" fontId="101" fillId="71" borderId="0" xfId="349" applyFont="1" applyFill="1"/>
    <xf numFmtId="0" fontId="102" fillId="71" borderId="0" xfId="349" applyFont="1" applyFill="1"/>
    <xf numFmtId="195" fontId="101" fillId="64" borderId="38" xfId="349" applyNumberFormat="1" applyFont="1" applyFill="1" applyBorder="1" applyAlignment="1">
      <alignment vertical="center"/>
    </xf>
    <xf numFmtId="195" fontId="166" fillId="0" borderId="11" xfId="349" applyNumberFormat="1" applyFont="1" applyBorder="1" applyAlignment="1">
      <alignment vertical="center"/>
    </xf>
    <xf numFmtId="195" fontId="164" fillId="64" borderId="0" xfId="349" applyNumberFormat="1" applyFont="1" applyFill="1" applyAlignment="1">
      <alignment vertical="center"/>
    </xf>
    <xf numFmtId="195" fontId="166" fillId="0" borderId="49" xfId="349" applyNumberFormat="1" applyFont="1" applyBorder="1" applyAlignment="1">
      <alignment vertical="center"/>
    </xf>
    <xf numFmtId="195" fontId="165" fillId="0" borderId="49" xfId="349" applyNumberFormat="1" applyFont="1" applyBorder="1" applyAlignment="1">
      <alignment vertical="center"/>
    </xf>
    <xf numFmtId="195" fontId="165" fillId="0" borderId="48" xfId="349" applyNumberFormat="1" applyFont="1" applyBorder="1" applyAlignment="1">
      <alignment vertical="center"/>
    </xf>
    <xf numFmtId="38" fontId="165" fillId="0" borderId="32" xfId="416" applyFont="1" applyFill="1" applyBorder="1" applyAlignment="1" applyProtection="1">
      <alignment vertical="center"/>
    </xf>
    <xf numFmtId="38" fontId="165" fillId="0" borderId="32" xfId="416" applyFont="1" applyBorder="1" applyAlignment="1" applyProtection="1">
      <alignment vertical="center"/>
    </xf>
    <xf numFmtId="195" fontId="156" fillId="0" borderId="37" xfId="349" applyNumberFormat="1" applyFont="1" applyBorder="1" applyAlignment="1">
      <alignment vertical="center"/>
    </xf>
    <xf numFmtId="195" fontId="102" fillId="71" borderId="78" xfId="349" applyNumberFormat="1" applyFont="1" applyFill="1" applyBorder="1" applyAlignment="1">
      <alignment vertical="center"/>
    </xf>
    <xf numFmtId="195" fontId="101" fillId="71" borderId="100" xfId="349" applyNumberFormat="1" applyFont="1" applyFill="1" applyBorder="1" applyAlignment="1">
      <alignment vertical="center"/>
    </xf>
    <xf numFmtId="195" fontId="102" fillId="71" borderId="100" xfId="349" applyNumberFormat="1" applyFont="1" applyFill="1" applyBorder="1" applyAlignment="1">
      <alignment vertical="center"/>
    </xf>
    <xf numFmtId="195" fontId="102" fillId="71" borderId="63" xfId="349" applyNumberFormat="1" applyFont="1" applyFill="1" applyBorder="1" applyAlignment="1">
      <alignment vertical="center"/>
    </xf>
    <xf numFmtId="195" fontId="164" fillId="0" borderId="0" xfId="349" applyNumberFormat="1" applyFont="1" applyAlignment="1">
      <alignment vertical="center"/>
    </xf>
    <xf numFmtId="38" fontId="114" fillId="0" borderId="32" xfId="416" applyFont="1" applyBorder="1" applyAlignment="1" applyProtection="1">
      <alignment vertical="center"/>
    </xf>
    <xf numFmtId="195" fontId="167" fillId="64" borderId="0" xfId="349" applyNumberFormat="1" applyFont="1" applyFill="1" applyAlignment="1">
      <alignment vertical="center"/>
    </xf>
    <xf numFmtId="195" fontId="167" fillId="0" borderId="0" xfId="349" applyNumberFormat="1" applyFont="1" applyAlignment="1">
      <alignment vertical="center"/>
    </xf>
    <xf numFmtId="195" fontId="102" fillId="69" borderId="78" xfId="349" applyNumberFormat="1" applyFont="1" applyFill="1" applyBorder="1" applyAlignment="1">
      <alignment vertical="center"/>
    </xf>
    <xf numFmtId="195" fontId="101" fillId="69" borderId="100" xfId="349" applyNumberFormat="1" applyFont="1" applyFill="1" applyBorder="1" applyAlignment="1">
      <alignment vertical="center"/>
    </xf>
    <xf numFmtId="195" fontId="102" fillId="69" borderId="100" xfId="349" applyNumberFormat="1" applyFont="1" applyFill="1" applyBorder="1" applyAlignment="1">
      <alignment vertical="center"/>
    </xf>
    <xf numFmtId="195" fontId="102" fillId="69" borderId="63" xfId="349" applyNumberFormat="1" applyFont="1" applyFill="1" applyBorder="1" applyAlignment="1">
      <alignment vertical="center"/>
    </xf>
    <xf numFmtId="0" fontId="32" fillId="64" borderId="0" xfId="345" applyFont="1" applyFill="1">
      <alignment vertical="center"/>
    </xf>
    <xf numFmtId="0" fontId="101" fillId="70" borderId="0" xfId="345" applyFont="1" applyFill="1">
      <alignment vertical="center"/>
    </xf>
    <xf numFmtId="0" fontId="102" fillId="74" borderId="0" xfId="345" applyFont="1" applyFill="1">
      <alignment vertical="center"/>
    </xf>
    <xf numFmtId="0" fontId="101" fillId="74" borderId="0" xfId="345" applyFont="1" applyFill="1">
      <alignment vertical="center"/>
    </xf>
    <xf numFmtId="0" fontId="102" fillId="73" borderId="0" xfId="345" applyFont="1" applyFill="1">
      <alignment vertical="center"/>
    </xf>
    <xf numFmtId="0" fontId="102" fillId="70" borderId="0" xfId="345" applyFont="1" applyFill="1">
      <alignment vertical="center"/>
    </xf>
    <xf numFmtId="38" fontId="101" fillId="67" borderId="100" xfId="416" applyFont="1" applyFill="1" applyBorder="1">
      <alignment vertical="center"/>
    </xf>
    <xf numFmtId="0" fontId="101" fillId="67" borderId="0" xfId="345" applyFont="1" applyFill="1">
      <alignment vertical="center"/>
    </xf>
    <xf numFmtId="0" fontId="101" fillId="64" borderId="0" xfId="345" applyFont="1" applyFill="1" applyAlignment="1">
      <alignment vertical="center" shrinkToFit="1"/>
    </xf>
    <xf numFmtId="0" fontId="112" fillId="64" borderId="49" xfId="345" applyFont="1" applyFill="1" applyBorder="1" applyAlignment="1">
      <alignment vertical="center" shrinkToFit="1"/>
    </xf>
    <xf numFmtId="0" fontId="112" fillId="64" borderId="23" xfId="345" applyFont="1" applyFill="1" applyBorder="1" applyAlignment="1">
      <alignment vertical="center" shrinkToFit="1"/>
    </xf>
    <xf numFmtId="195" fontId="102" fillId="82" borderId="11" xfId="349" applyNumberFormat="1" applyFont="1" applyFill="1" applyBorder="1" applyAlignment="1">
      <alignment vertical="center"/>
    </xf>
    <xf numFmtId="195" fontId="101" fillId="82" borderId="0" xfId="349" applyNumberFormat="1" applyFont="1" applyFill="1" applyAlignment="1">
      <alignment vertical="center"/>
    </xf>
    <xf numFmtId="0" fontId="101" fillId="0" borderId="38" xfId="345" applyFont="1" applyBorder="1">
      <alignment vertical="center"/>
    </xf>
    <xf numFmtId="0" fontId="101" fillId="0" borderId="49" xfId="345" applyFont="1" applyBorder="1">
      <alignment vertical="center"/>
    </xf>
    <xf numFmtId="0" fontId="101" fillId="0" borderId="100" xfId="345" applyFont="1" applyBorder="1">
      <alignment vertical="center"/>
    </xf>
    <xf numFmtId="0" fontId="101" fillId="0" borderId="85" xfId="345" applyFont="1" applyBorder="1">
      <alignment vertical="center"/>
    </xf>
    <xf numFmtId="0" fontId="101" fillId="0" borderId="46" xfId="345" applyFont="1" applyBorder="1">
      <alignment vertical="center"/>
    </xf>
    <xf numFmtId="0" fontId="112" fillId="0" borderId="46" xfId="345" applyFont="1" applyBorder="1">
      <alignment vertical="center"/>
    </xf>
    <xf numFmtId="0" fontId="112" fillId="0" borderId="49" xfId="345" applyFont="1" applyBorder="1">
      <alignment vertical="center"/>
    </xf>
    <xf numFmtId="0" fontId="112" fillId="0" borderId="0" xfId="345" applyFont="1">
      <alignment vertical="center"/>
    </xf>
    <xf numFmtId="0" fontId="112" fillId="0" borderId="23" xfId="345" applyFont="1" applyBorder="1">
      <alignment vertical="center"/>
    </xf>
    <xf numFmtId="0" fontId="112" fillId="0" borderId="100" xfId="345" applyFont="1" applyBorder="1">
      <alignment vertical="center"/>
    </xf>
    <xf numFmtId="0" fontId="112" fillId="0" borderId="82" xfId="345" applyFont="1" applyBorder="1">
      <alignment vertical="center"/>
    </xf>
    <xf numFmtId="195" fontId="102" fillId="82" borderId="24" xfId="349" applyNumberFormat="1" applyFont="1" applyFill="1" applyBorder="1" applyAlignment="1">
      <alignment vertical="center"/>
    </xf>
    <xf numFmtId="195" fontId="101" fillId="82" borderId="23" xfId="349" applyNumberFormat="1" applyFont="1" applyFill="1" applyBorder="1" applyAlignment="1">
      <alignment vertical="center"/>
    </xf>
    <xf numFmtId="0" fontId="101" fillId="0" borderId="94" xfId="345" applyFont="1" applyBorder="1">
      <alignment vertical="center"/>
    </xf>
    <xf numFmtId="195" fontId="102" fillId="59" borderId="0" xfId="0" applyNumberFormat="1" applyFont="1" applyFill="1">
      <alignment vertical="center"/>
    </xf>
    <xf numFmtId="195" fontId="102" fillId="59" borderId="32" xfId="0" applyNumberFormat="1" applyFont="1" applyFill="1" applyBorder="1">
      <alignment vertical="center"/>
    </xf>
    <xf numFmtId="195" fontId="102" fillId="70" borderId="100" xfId="0" applyNumberFormat="1" applyFont="1" applyFill="1" applyBorder="1">
      <alignment vertical="center"/>
    </xf>
    <xf numFmtId="195" fontId="102" fillId="70" borderId="63" xfId="0" applyNumberFormat="1" applyFont="1" applyFill="1" applyBorder="1">
      <alignment vertical="center"/>
    </xf>
    <xf numFmtId="195" fontId="156" fillId="0" borderId="23" xfId="349" applyNumberFormat="1" applyFont="1" applyBorder="1" applyAlignment="1">
      <alignment vertical="center"/>
    </xf>
    <xf numFmtId="195" fontId="101" fillId="59" borderId="0" xfId="0" applyNumberFormat="1" applyFont="1" applyFill="1">
      <alignment vertical="center"/>
    </xf>
    <xf numFmtId="195" fontId="102" fillId="59" borderId="100" xfId="0" applyNumberFormat="1" applyFont="1" applyFill="1" applyBorder="1">
      <alignment vertical="center"/>
    </xf>
    <xf numFmtId="195" fontId="102" fillId="59" borderId="63" xfId="0" applyNumberFormat="1" applyFont="1" applyFill="1" applyBorder="1">
      <alignment vertical="center"/>
    </xf>
    <xf numFmtId="0" fontId="101" fillId="69" borderId="0" xfId="349" applyFont="1" applyFill="1"/>
    <xf numFmtId="0" fontId="101" fillId="0" borderId="82" xfId="345" applyFont="1" applyBorder="1">
      <alignment vertical="center"/>
    </xf>
    <xf numFmtId="38" fontId="101" fillId="73" borderId="78" xfId="416" applyFont="1" applyFill="1" applyBorder="1">
      <alignment vertical="center"/>
    </xf>
    <xf numFmtId="0" fontId="101" fillId="0" borderId="32" xfId="345" applyFont="1" applyBorder="1">
      <alignment vertical="center"/>
    </xf>
    <xf numFmtId="0" fontId="101" fillId="73" borderId="0" xfId="345" applyFont="1" applyFill="1">
      <alignment vertical="center"/>
    </xf>
    <xf numFmtId="0" fontId="102" fillId="0" borderId="83" xfId="349" applyFont="1" applyBorder="1"/>
    <xf numFmtId="0" fontId="101" fillId="0" borderId="85" xfId="349" applyFont="1" applyBorder="1"/>
    <xf numFmtId="0" fontId="102" fillId="0" borderId="85" xfId="349" applyFont="1" applyBorder="1"/>
    <xf numFmtId="0" fontId="101" fillId="0" borderId="11" xfId="345" applyFont="1" applyBorder="1">
      <alignment vertical="center"/>
    </xf>
    <xf numFmtId="0" fontId="3" fillId="64" borderId="0" xfId="349" applyFill="1"/>
    <xf numFmtId="0" fontId="3" fillId="0" borderId="0" xfId="349"/>
    <xf numFmtId="194" fontId="3" fillId="64" borderId="0" xfId="349" applyNumberFormat="1" applyFill="1"/>
    <xf numFmtId="0" fontId="3" fillId="81" borderId="11" xfId="349" applyFill="1" applyBorder="1"/>
    <xf numFmtId="195" fontId="101" fillId="0" borderId="0" xfId="349" applyNumberFormat="1" applyFont="1" applyAlignment="1" applyProtection="1">
      <alignment vertical="center"/>
      <protection locked="0"/>
    </xf>
    <xf numFmtId="195" fontId="101" fillId="0" borderId="23" xfId="349" applyNumberFormat="1" applyFont="1" applyBorder="1" applyAlignment="1" applyProtection="1">
      <alignment vertical="center"/>
      <protection locked="0"/>
    </xf>
    <xf numFmtId="195" fontId="101" fillId="0" borderId="89" xfId="349" applyNumberFormat="1" applyFont="1" applyBorder="1" applyAlignment="1">
      <alignment vertical="center"/>
    </xf>
    <xf numFmtId="38" fontId="101" fillId="0" borderId="91" xfId="416" applyFont="1" applyFill="1" applyBorder="1" applyAlignment="1" applyProtection="1">
      <alignment vertical="center"/>
    </xf>
    <xf numFmtId="195" fontId="101" fillId="0" borderId="32" xfId="349" applyNumberFormat="1" applyFont="1" applyBorder="1" applyAlignment="1" applyProtection="1">
      <alignment vertical="center"/>
      <protection locked="0"/>
    </xf>
    <xf numFmtId="0" fontId="3" fillId="81" borderId="24" xfId="349" applyFill="1" applyBorder="1"/>
    <xf numFmtId="195" fontId="101" fillId="0" borderId="31" xfId="349" applyNumberFormat="1" applyFont="1" applyBorder="1" applyAlignment="1" applyProtection="1">
      <alignment vertical="center"/>
      <protection locked="0"/>
    </xf>
    <xf numFmtId="195" fontId="102" fillId="0" borderId="83" xfId="349" applyNumberFormat="1" applyFont="1" applyBorder="1" applyAlignment="1">
      <alignment vertical="center"/>
    </xf>
    <xf numFmtId="195" fontId="101" fillId="0" borderId="85" xfId="349" applyNumberFormat="1" applyFont="1" applyBorder="1" applyAlignment="1">
      <alignment vertical="center"/>
    </xf>
    <xf numFmtId="195" fontId="102" fillId="0" borderId="85" xfId="349" applyNumberFormat="1" applyFont="1" applyBorder="1" applyAlignment="1">
      <alignment vertical="center"/>
    </xf>
    <xf numFmtId="195" fontId="101" fillId="0" borderId="94" xfId="349" applyNumberFormat="1" applyFont="1" applyBorder="1" applyAlignment="1">
      <alignment vertical="center"/>
    </xf>
    <xf numFmtId="194" fontId="102" fillId="64" borderId="100" xfId="349" applyNumberFormat="1" applyFont="1" applyFill="1" applyBorder="1" applyAlignment="1">
      <alignment vertical="center"/>
    </xf>
    <xf numFmtId="194" fontId="102" fillId="64" borderId="0" xfId="349" applyNumberFormat="1" applyFont="1" applyFill="1" applyAlignment="1">
      <alignment vertical="center"/>
    </xf>
    <xf numFmtId="0" fontId="3" fillId="70" borderId="11" xfId="349" applyFill="1" applyBorder="1"/>
    <xf numFmtId="0" fontId="3" fillId="70" borderId="24" xfId="349" applyFill="1" applyBorder="1"/>
    <xf numFmtId="38" fontId="101" fillId="49" borderId="100" xfId="416" applyFont="1" applyFill="1" applyBorder="1" applyAlignment="1" applyProtection="1">
      <alignment vertical="center"/>
    </xf>
    <xf numFmtId="38" fontId="102" fillId="49" borderId="100" xfId="416" applyFont="1" applyFill="1" applyBorder="1" applyAlignment="1" applyProtection="1">
      <alignment vertical="center"/>
    </xf>
    <xf numFmtId="0" fontId="3" fillId="67" borderId="11" xfId="349" applyFill="1" applyBorder="1"/>
    <xf numFmtId="0" fontId="3" fillId="67" borderId="24" xfId="349" applyFill="1" applyBorder="1"/>
    <xf numFmtId="38" fontId="101" fillId="82" borderId="100" xfId="416" applyFont="1" applyFill="1" applyBorder="1" applyAlignment="1" applyProtection="1">
      <alignment vertical="center"/>
    </xf>
    <xf numFmtId="38" fontId="102" fillId="82" borderId="100" xfId="416" applyFont="1" applyFill="1" applyBorder="1" applyAlignment="1" applyProtection="1">
      <alignment vertical="center"/>
    </xf>
    <xf numFmtId="0" fontId="3" fillId="82" borderId="11" xfId="349" applyFill="1" applyBorder="1"/>
    <xf numFmtId="0" fontId="3" fillId="82" borderId="24" xfId="349" applyFill="1" applyBorder="1"/>
    <xf numFmtId="0" fontId="3" fillId="66" borderId="11" xfId="349" applyFill="1" applyBorder="1"/>
    <xf numFmtId="0" fontId="3" fillId="66" borderId="24" xfId="349" applyFill="1" applyBorder="1"/>
    <xf numFmtId="38" fontId="101" fillId="71" borderId="100" xfId="416" applyFont="1" applyFill="1" applyBorder="1" applyAlignment="1" applyProtection="1">
      <alignment vertical="center"/>
    </xf>
    <xf numFmtId="38" fontId="102" fillId="71" borderId="100" xfId="416" applyFont="1" applyFill="1" applyBorder="1" applyAlignment="1" applyProtection="1">
      <alignment vertical="center"/>
    </xf>
    <xf numFmtId="0" fontId="3" fillId="71" borderId="11" xfId="349" applyFill="1" applyBorder="1"/>
    <xf numFmtId="0" fontId="3" fillId="71" borderId="24" xfId="349" applyFill="1" applyBorder="1"/>
    <xf numFmtId="38" fontId="101" fillId="69" borderId="100" xfId="416" applyFont="1" applyFill="1" applyBorder="1" applyAlignment="1" applyProtection="1">
      <alignment vertical="center"/>
    </xf>
    <xf numFmtId="38" fontId="102" fillId="69" borderId="100" xfId="416" applyFont="1" applyFill="1" applyBorder="1" applyAlignment="1" applyProtection="1">
      <alignment vertical="center"/>
    </xf>
    <xf numFmtId="0" fontId="3" fillId="80" borderId="11" xfId="349" applyFill="1" applyBorder="1"/>
    <xf numFmtId="0" fontId="3" fillId="80" borderId="24" xfId="349" applyFill="1" applyBorder="1"/>
    <xf numFmtId="195" fontId="107" fillId="0" borderId="0" xfId="349" applyNumberFormat="1" applyFont="1" applyAlignment="1">
      <alignment vertical="center"/>
    </xf>
    <xf numFmtId="38" fontId="101" fillId="64" borderId="84" xfId="416" applyFont="1" applyFill="1" applyBorder="1" applyAlignment="1" applyProtection="1">
      <alignment horizontal="right" vertical="center"/>
    </xf>
    <xf numFmtId="195" fontId="102" fillId="70" borderId="11" xfId="349" applyNumberFormat="1" applyFont="1" applyFill="1" applyBorder="1" applyAlignment="1">
      <alignment vertical="center"/>
    </xf>
    <xf numFmtId="195" fontId="102" fillId="70" borderId="100" xfId="349" applyNumberFormat="1" applyFont="1" applyFill="1" applyBorder="1" applyAlignment="1">
      <alignment vertical="center"/>
    </xf>
    <xf numFmtId="195" fontId="101" fillId="70" borderId="100" xfId="349" applyNumberFormat="1" applyFont="1" applyFill="1" applyBorder="1" applyAlignment="1">
      <alignment vertical="center"/>
    </xf>
    <xf numFmtId="195" fontId="101" fillId="70" borderId="63" xfId="349" applyNumberFormat="1" applyFont="1" applyFill="1" applyBorder="1" applyAlignment="1">
      <alignment vertical="center"/>
    </xf>
    <xf numFmtId="195" fontId="102" fillId="67" borderId="11" xfId="349" applyNumberFormat="1" applyFont="1" applyFill="1" applyBorder="1" applyAlignment="1">
      <alignment vertical="center"/>
    </xf>
    <xf numFmtId="195" fontId="102" fillId="67" borderId="100" xfId="349" applyNumberFormat="1" applyFont="1" applyFill="1" applyBorder="1" applyAlignment="1">
      <alignment vertical="center"/>
    </xf>
    <xf numFmtId="195" fontId="101" fillId="67" borderId="100" xfId="349" applyNumberFormat="1" applyFont="1" applyFill="1" applyBorder="1" applyAlignment="1">
      <alignment vertical="center"/>
    </xf>
    <xf numFmtId="195" fontId="101" fillId="67" borderId="63" xfId="349" applyNumberFormat="1" applyFont="1" applyFill="1" applyBorder="1" applyAlignment="1">
      <alignment vertical="center"/>
    </xf>
    <xf numFmtId="195" fontId="102" fillId="66" borderId="11" xfId="349" applyNumberFormat="1" applyFont="1" applyFill="1" applyBorder="1" applyAlignment="1">
      <alignment vertical="center"/>
    </xf>
    <xf numFmtId="0" fontId="102" fillId="0" borderId="11" xfId="349" applyFont="1" applyBorder="1"/>
    <xf numFmtId="0" fontId="102" fillId="0" borderId="24" xfId="349" applyFont="1" applyBorder="1"/>
    <xf numFmtId="195" fontId="102" fillId="0" borderId="78" xfId="485" applyNumberFormat="1" applyFont="1" applyBorder="1" applyAlignment="1">
      <alignment vertical="center"/>
    </xf>
    <xf numFmtId="195" fontId="102" fillId="0" borderId="85" xfId="485" applyNumberFormat="1" applyFont="1" applyBorder="1" applyAlignment="1">
      <alignment vertical="center"/>
    </xf>
    <xf numFmtId="195" fontId="101" fillId="0" borderId="85" xfId="485" applyNumberFormat="1" applyFont="1" applyBorder="1" applyAlignment="1">
      <alignment vertical="center"/>
    </xf>
    <xf numFmtId="195" fontId="102" fillId="0" borderId="88" xfId="485" applyNumberFormat="1" applyFont="1" applyBorder="1" applyAlignment="1">
      <alignment vertical="center"/>
    </xf>
    <xf numFmtId="195" fontId="102" fillId="0" borderId="82" xfId="485" applyNumberFormat="1" applyFont="1" applyBorder="1" applyAlignment="1">
      <alignment vertical="center"/>
    </xf>
    <xf numFmtId="195" fontId="102" fillId="0" borderId="89" xfId="485" applyNumberFormat="1" applyFont="1" applyBorder="1" applyAlignment="1">
      <alignment vertical="center"/>
    </xf>
    <xf numFmtId="195" fontId="102" fillId="0" borderId="61" xfId="486" applyNumberFormat="1" applyFont="1" applyBorder="1" applyAlignment="1">
      <alignment vertical="center"/>
    </xf>
    <xf numFmtId="195" fontId="101" fillId="0" borderId="49" xfId="485" applyNumberFormat="1" applyFont="1" applyBorder="1" applyAlignment="1">
      <alignment vertical="center"/>
    </xf>
    <xf numFmtId="195" fontId="101" fillId="0" borderId="48" xfId="485" applyNumberFormat="1" applyFont="1" applyBorder="1" applyAlignment="1">
      <alignment vertical="center"/>
    </xf>
    <xf numFmtId="195" fontId="102" fillId="0" borderId="24" xfId="486" applyNumberFormat="1" applyFont="1" applyBorder="1" applyAlignment="1">
      <alignment vertical="center"/>
    </xf>
    <xf numFmtId="195" fontId="101" fillId="0" borderId="23" xfId="485" applyNumberFormat="1" applyFont="1" applyBorder="1" applyAlignment="1">
      <alignment vertical="center"/>
    </xf>
    <xf numFmtId="195" fontId="101" fillId="0" borderId="31" xfId="485" applyNumberFormat="1" applyFont="1" applyBorder="1" applyAlignment="1">
      <alignment vertical="center"/>
    </xf>
    <xf numFmtId="195" fontId="102" fillId="0" borderId="83" xfId="0" applyNumberFormat="1" applyFont="1" applyBorder="1">
      <alignment vertical="center"/>
    </xf>
    <xf numFmtId="195" fontId="102" fillId="0" borderId="85" xfId="0" applyNumberFormat="1" applyFont="1" applyBorder="1">
      <alignment vertical="center"/>
    </xf>
    <xf numFmtId="195" fontId="101" fillId="0" borderId="83" xfId="421" applyNumberFormat="1" applyBorder="1" applyAlignment="1">
      <alignment vertical="center"/>
    </xf>
    <xf numFmtId="195" fontId="101" fillId="0" borderId="100" xfId="420" applyNumberFormat="1" applyBorder="1" applyAlignment="1">
      <alignment vertical="center"/>
    </xf>
    <xf numFmtId="195" fontId="101" fillId="0" borderId="63" xfId="420" applyNumberFormat="1" applyBorder="1" applyAlignment="1">
      <alignment vertical="center"/>
    </xf>
    <xf numFmtId="0" fontId="102" fillId="0" borderId="83" xfId="345" applyFont="1" applyBorder="1">
      <alignment vertical="center"/>
    </xf>
    <xf numFmtId="195" fontId="101" fillId="0" borderId="78" xfId="421" applyNumberFormat="1" applyBorder="1" applyAlignment="1">
      <alignment vertical="center"/>
    </xf>
    <xf numFmtId="195" fontId="101" fillId="0" borderId="100" xfId="421" applyNumberFormat="1" applyBorder="1" applyAlignment="1">
      <alignment vertical="center"/>
    </xf>
    <xf numFmtId="0" fontId="102" fillId="0" borderId="78" xfId="345" applyFont="1" applyBorder="1">
      <alignment vertical="center"/>
    </xf>
    <xf numFmtId="0" fontId="101" fillId="0" borderId="63" xfId="345" applyFont="1" applyBorder="1">
      <alignment vertical="center"/>
    </xf>
    <xf numFmtId="195" fontId="109" fillId="0" borderId="24" xfId="416" applyNumberFormat="1" applyFont="1" applyFill="1" applyBorder="1" applyAlignment="1" applyProtection="1">
      <alignment vertical="center"/>
    </xf>
    <xf numFmtId="195" fontId="109" fillId="0" borderId="23" xfId="420" applyNumberFormat="1" applyFont="1" applyBorder="1" applyAlignment="1">
      <alignment vertical="center"/>
    </xf>
    <xf numFmtId="195" fontId="109" fillId="0" borderId="23" xfId="416" applyNumberFormat="1" applyFont="1" applyFill="1" applyBorder="1" applyAlignment="1" applyProtection="1">
      <alignment vertical="center"/>
    </xf>
    <xf numFmtId="195" fontId="101" fillId="0" borderId="23" xfId="420" applyNumberFormat="1" applyBorder="1" applyAlignment="1">
      <alignment vertical="center"/>
    </xf>
    <xf numFmtId="0" fontId="101" fillId="0" borderId="31" xfId="345" applyFont="1" applyBorder="1">
      <alignment vertical="center"/>
    </xf>
    <xf numFmtId="9" fontId="109" fillId="64" borderId="24" xfId="417" applyFont="1" applyFill="1" applyBorder="1" applyAlignment="1" applyProtection="1">
      <alignment vertical="center"/>
    </xf>
    <xf numFmtId="9" fontId="109" fillId="64" borderId="22" xfId="417" applyFont="1" applyFill="1" applyBorder="1" applyAlignment="1" applyProtection="1">
      <alignment vertical="center"/>
    </xf>
    <xf numFmtId="0" fontId="102" fillId="0" borderId="100" xfId="345" applyFont="1" applyBorder="1">
      <alignment vertical="center"/>
    </xf>
    <xf numFmtId="195" fontId="101" fillId="64" borderId="83" xfId="420" applyNumberFormat="1" applyFill="1" applyBorder="1" applyAlignment="1">
      <alignment vertical="center"/>
    </xf>
    <xf numFmtId="195" fontId="101" fillId="64" borderId="85" xfId="420" applyNumberFormat="1" applyFill="1" applyBorder="1" applyAlignment="1">
      <alignment vertical="center"/>
    </xf>
    <xf numFmtId="0" fontId="104" fillId="0" borderId="0" xfId="345" applyFont="1" applyAlignment="1">
      <alignment vertical="center" shrinkToFit="1"/>
    </xf>
    <xf numFmtId="0" fontId="121" fillId="0" borderId="0" xfId="345" applyFont="1" applyAlignment="1">
      <alignment vertical="center" shrinkToFit="1"/>
    </xf>
    <xf numFmtId="195" fontId="112" fillId="0" borderId="0" xfId="420" applyNumberFormat="1" applyFont="1" applyAlignment="1">
      <alignment vertical="center"/>
    </xf>
    <xf numFmtId="195" fontId="101" fillId="0" borderId="0" xfId="420" applyNumberFormat="1" applyAlignment="1">
      <alignment vertical="center"/>
    </xf>
    <xf numFmtId="197" fontId="108" fillId="0" borderId="0" xfId="0" applyNumberFormat="1" applyFont="1">
      <alignment vertical="center"/>
    </xf>
    <xf numFmtId="38" fontId="101" fillId="65" borderId="51" xfId="311" applyFont="1" applyFill="1" applyBorder="1" applyAlignment="1" applyProtection="1">
      <alignment horizontal="right"/>
      <protection locked="0"/>
    </xf>
    <xf numFmtId="0" fontId="153" fillId="64" borderId="0" xfId="423" applyFont="1" applyFill="1"/>
    <xf numFmtId="38" fontId="152" fillId="0" borderId="0" xfId="345" applyNumberFormat="1" applyFont="1">
      <alignment vertical="center"/>
    </xf>
    <xf numFmtId="38" fontId="121" fillId="0" borderId="0" xfId="311" applyFont="1" applyFill="1" applyBorder="1" applyAlignment="1"/>
    <xf numFmtId="195" fontId="101" fillId="64" borderId="0" xfId="420" applyNumberFormat="1" applyFill="1" applyAlignment="1">
      <alignment vertical="center"/>
    </xf>
    <xf numFmtId="0" fontId="120" fillId="0" borderId="0" xfId="345" applyFont="1">
      <alignment vertical="center"/>
    </xf>
    <xf numFmtId="38" fontId="102" fillId="81" borderId="78" xfId="311" applyFont="1" applyFill="1" applyBorder="1" applyAlignment="1" applyProtection="1">
      <protection locked="0"/>
    </xf>
    <xf numFmtId="38" fontId="102" fillId="81" borderId="98" xfId="311" applyFont="1" applyFill="1" applyBorder="1" applyAlignment="1" applyProtection="1">
      <protection locked="0"/>
    </xf>
    <xf numFmtId="38" fontId="102" fillId="81" borderId="86" xfId="311" applyFont="1" applyFill="1" applyBorder="1" applyAlignment="1" applyProtection="1">
      <protection locked="0"/>
    </xf>
    <xf numFmtId="38" fontId="102" fillId="81" borderId="104" xfId="311" applyFont="1" applyFill="1" applyBorder="1" applyAlignment="1" applyProtection="1">
      <protection locked="0"/>
    </xf>
    <xf numFmtId="38" fontId="102" fillId="81" borderId="100" xfId="311" applyFont="1" applyFill="1" applyBorder="1" applyAlignment="1" applyProtection="1">
      <protection locked="0"/>
    </xf>
    <xf numFmtId="38" fontId="102" fillId="81" borderId="63" xfId="311" applyFont="1" applyFill="1" applyBorder="1" applyAlignment="1" applyProtection="1">
      <protection locked="0"/>
    </xf>
    <xf numFmtId="38" fontId="102" fillId="81" borderId="116" xfId="311" applyFont="1" applyFill="1" applyBorder="1" applyAlignment="1" applyProtection="1">
      <protection locked="0"/>
    </xf>
    <xf numFmtId="38" fontId="101" fillId="70" borderId="63" xfId="311" applyFont="1" applyFill="1" applyBorder="1" applyAlignment="1" applyProtection="1">
      <protection locked="0"/>
    </xf>
    <xf numFmtId="38" fontId="102" fillId="70" borderId="78" xfId="311" applyFont="1" applyFill="1" applyBorder="1" applyAlignment="1" applyProtection="1">
      <protection locked="0"/>
    </xf>
    <xf numFmtId="38" fontId="102" fillId="70" borderId="86" xfId="311" applyFont="1" applyFill="1" applyBorder="1" applyAlignment="1" applyProtection="1">
      <protection locked="0"/>
    </xf>
    <xf numFmtId="38" fontId="102" fillId="70" borderId="100" xfId="311" applyFont="1" applyFill="1" applyBorder="1" applyAlignment="1" applyProtection="1">
      <protection locked="0"/>
    </xf>
    <xf numFmtId="38" fontId="102" fillId="70" borderId="63" xfId="311" applyFont="1" applyFill="1" applyBorder="1" applyAlignment="1" applyProtection="1">
      <protection locked="0"/>
    </xf>
    <xf numFmtId="38" fontId="102" fillId="70" borderId="104" xfId="311" applyFont="1" applyFill="1" applyBorder="1" applyAlignment="1" applyProtection="1">
      <protection locked="0"/>
    </xf>
    <xf numFmtId="38" fontId="102" fillId="70" borderId="116" xfId="311" applyFont="1" applyFill="1" applyBorder="1" applyAlignment="1" applyProtection="1">
      <protection locked="0"/>
    </xf>
    <xf numFmtId="38" fontId="102" fillId="68" borderId="83" xfId="311" applyFont="1" applyFill="1" applyBorder="1" applyAlignment="1" applyProtection="1">
      <protection locked="0"/>
    </xf>
    <xf numFmtId="38" fontId="102" fillId="68" borderId="87" xfId="311" applyFont="1" applyFill="1" applyBorder="1" applyAlignment="1" applyProtection="1">
      <protection locked="0"/>
    </xf>
    <xf numFmtId="38" fontId="102" fillId="68" borderId="85" xfId="311" applyFont="1" applyFill="1" applyBorder="1" applyAlignment="1" applyProtection="1">
      <protection locked="0"/>
    </xf>
    <xf numFmtId="38" fontId="102" fillId="68" borderId="94" xfId="311" applyFont="1" applyFill="1" applyBorder="1" applyAlignment="1" applyProtection="1">
      <protection locked="0"/>
    </xf>
    <xf numFmtId="38" fontId="102" fillId="68" borderId="93" xfId="311" applyFont="1" applyFill="1" applyBorder="1" applyAlignment="1" applyProtection="1">
      <protection locked="0"/>
    </xf>
    <xf numFmtId="38" fontId="102" fillId="68" borderId="115" xfId="311" applyFont="1" applyFill="1" applyBorder="1" applyAlignment="1" applyProtection="1">
      <protection locked="0"/>
    </xf>
    <xf numFmtId="0" fontId="24" fillId="0" borderId="0" xfId="423" applyFont="1"/>
    <xf numFmtId="38" fontId="102" fillId="68" borderId="88" xfId="311" applyFont="1" applyFill="1" applyBorder="1" applyAlignment="1" applyProtection="1">
      <protection locked="0"/>
    </xf>
    <xf numFmtId="38" fontId="102" fillId="68" borderId="59" xfId="311" applyFont="1" applyFill="1" applyBorder="1" applyAlignment="1" applyProtection="1">
      <protection locked="0"/>
    </xf>
    <xf numFmtId="38" fontId="102" fillId="68" borderId="89" xfId="311" applyFont="1" applyFill="1" applyBorder="1" applyAlignment="1" applyProtection="1">
      <protection locked="0"/>
    </xf>
    <xf numFmtId="38" fontId="102" fillId="68" borderId="105" xfId="311" applyFont="1" applyFill="1" applyBorder="1" applyAlignment="1" applyProtection="1">
      <protection locked="0"/>
    </xf>
    <xf numFmtId="38" fontId="102" fillId="68" borderId="117" xfId="311" applyFont="1" applyFill="1" applyBorder="1" applyAlignment="1" applyProtection="1">
      <protection locked="0"/>
    </xf>
    <xf numFmtId="38" fontId="101" fillId="0" borderId="44" xfId="311" applyFont="1" applyFill="1" applyBorder="1" applyAlignment="1" applyProtection="1">
      <alignment horizontal="right"/>
      <protection locked="0"/>
    </xf>
    <xf numFmtId="38" fontId="101" fillId="0" borderId="58" xfId="311" applyFont="1" applyFill="1" applyBorder="1" applyAlignment="1" applyProtection="1">
      <alignment horizontal="right"/>
      <protection locked="0"/>
    </xf>
    <xf numFmtId="38" fontId="101" fillId="0" borderId="46" xfId="311" applyFont="1" applyFill="1" applyBorder="1" applyAlignment="1" applyProtection="1">
      <alignment horizontal="right"/>
      <protection locked="0"/>
    </xf>
    <xf numFmtId="38" fontId="101" fillId="0" borderId="45" xfId="311" applyFont="1" applyFill="1" applyBorder="1" applyAlignment="1" applyProtection="1">
      <alignment horizontal="right"/>
      <protection locked="0"/>
    </xf>
    <xf numFmtId="38" fontId="101" fillId="0" borderId="103" xfId="311" applyFont="1" applyFill="1" applyBorder="1" applyAlignment="1" applyProtection="1">
      <alignment horizontal="right"/>
      <protection locked="0"/>
    </xf>
    <xf numFmtId="38" fontId="101" fillId="0" borderId="71" xfId="311" applyFont="1" applyFill="1" applyBorder="1" applyAlignment="1" applyProtection="1">
      <alignment horizontal="right"/>
      <protection locked="0"/>
    </xf>
    <xf numFmtId="38" fontId="101" fillId="65" borderId="60" xfId="311" applyFont="1" applyFill="1" applyBorder="1" applyAlignment="1" applyProtection="1">
      <alignment horizontal="right"/>
      <protection locked="0"/>
    </xf>
    <xf numFmtId="38" fontId="101" fillId="65" borderId="49" xfId="311" applyFont="1" applyFill="1" applyBorder="1" applyAlignment="1" applyProtection="1">
      <alignment horizontal="right"/>
      <protection locked="0"/>
    </xf>
    <xf numFmtId="38" fontId="101" fillId="65" borderId="48" xfId="311" applyFont="1" applyFill="1" applyBorder="1" applyAlignment="1" applyProtection="1">
      <alignment horizontal="right"/>
      <protection locked="0"/>
    </xf>
    <xf numFmtId="38" fontId="101" fillId="0" borderId="106" xfId="311" applyFont="1" applyFill="1" applyBorder="1" applyAlignment="1" applyProtection="1">
      <alignment horizontal="right"/>
      <protection locked="0"/>
    </xf>
    <xf numFmtId="38" fontId="101" fillId="0" borderId="60" xfId="311" applyFont="1" applyFill="1" applyBorder="1" applyAlignment="1" applyProtection="1">
      <alignment horizontal="right"/>
      <protection locked="0"/>
    </xf>
    <xf numFmtId="38" fontId="101" fillId="0" borderId="102" xfId="311" applyFont="1" applyFill="1" applyBorder="1" applyAlignment="1" applyProtection="1">
      <alignment horizontal="right"/>
      <protection locked="0"/>
    </xf>
    <xf numFmtId="38" fontId="101" fillId="65" borderId="50" xfId="311" applyFont="1" applyFill="1" applyBorder="1" applyAlignment="1" applyProtection="1">
      <alignment horizontal="right"/>
      <protection locked="0"/>
    </xf>
    <xf numFmtId="38" fontId="101" fillId="65" borderId="0" xfId="311" applyFont="1" applyFill="1" applyBorder="1" applyAlignment="1" applyProtection="1">
      <alignment horizontal="right"/>
      <protection locked="0"/>
    </xf>
    <xf numFmtId="38" fontId="101" fillId="65" borderId="32" xfId="311" applyFont="1" applyFill="1" applyBorder="1" applyAlignment="1" applyProtection="1">
      <alignment horizontal="right"/>
      <protection locked="0"/>
    </xf>
    <xf numFmtId="38" fontId="101" fillId="0" borderId="107" xfId="311" applyFont="1" applyFill="1" applyBorder="1" applyAlignment="1" applyProtection="1">
      <alignment horizontal="right"/>
      <protection locked="0"/>
    </xf>
    <xf numFmtId="38" fontId="101" fillId="0" borderId="50" xfId="311" applyFont="1" applyFill="1" applyBorder="1" applyAlignment="1" applyProtection="1">
      <alignment horizontal="right"/>
      <protection locked="0"/>
    </xf>
    <xf numFmtId="38" fontId="101" fillId="0" borderId="74" xfId="311" applyFont="1" applyFill="1" applyBorder="1" applyAlignment="1" applyProtection="1">
      <alignment horizontal="right"/>
      <protection locked="0"/>
    </xf>
    <xf numFmtId="38" fontId="101" fillId="65" borderId="57" xfId="311" applyFont="1" applyFill="1" applyBorder="1" applyAlignment="1" applyProtection="1">
      <alignment horizontal="right"/>
      <protection locked="0"/>
    </xf>
    <xf numFmtId="38" fontId="101" fillId="65" borderId="38" xfId="311" applyFont="1" applyFill="1" applyBorder="1" applyAlignment="1" applyProtection="1">
      <alignment horizontal="right"/>
      <protection locked="0"/>
    </xf>
    <xf numFmtId="38" fontId="101" fillId="65" borderId="37" xfId="311" applyFont="1" applyFill="1" applyBorder="1" applyAlignment="1" applyProtection="1">
      <alignment horizontal="right"/>
      <protection locked="0"/>
    </xf>
    <xf numFmtId="38" fontId="101" fillId="0" borderId="108" xfId="311" applyFont="1" applyFill="1" applyBorder="1" applyAlignment="1" applyProtection="1">
      <alignment horizontal="right"/>
      <protection locked="0"/>
    </xf>
    <xf numFmtId="38" fontId="101" fillId="0" borderId="57" xfId="311" applyFont="1" applyFill="1" applyBorder="1" applyAlignment="1" applyProtection="1">
      <alignment horizontal="right"/>
      <protection locked="0"/>
    </xf>
    <xf numFmtId="38" fontId="101" fillId="0" borderId="109" xfId="311" applyFont="1" applyFill="1" applyBorder="1" applyAlignment="1" applyProtection="1">
      <alignment horizontal="right"/>
      <protection locked="0"/>
    </xf>
    <xf numFmtId="38" fontId="101" fillId="0" borderId="39" xfId="311" applyFont="1" applyFill="1" applyBorder="1" applyAlignment="1" applyProtection="1">
      <alignment horizontal="right"/>
      <protection locked="0"/>
    </xf>
    <xf numFmtId="38" fontId="101" fillId="0" borderId="38" xfId="311" applyFont="1" applyFill="1" applyBorder="1" applyAlignment="1" applyProtection="1">
      <alignment horizontal="right"/>
      <protection locked="0"/>
    </xf>
    <xf numFmtId="38" fontId="101" fillId="0" borderId="37" xfId="311" applyFont="1" applyFill="1" applyBorder="1" applyAlignment="1" applyProtection="1">
      <alignment horizontal="right"/>
      <protection locked="0"/>
    </xf>
    <xf numFmtId="38" fontId="101" fillId="65" borderId="23" xfId="311" applyFont="1" applyFill="1" applyBorder="1" applyAlignment="1" applyProtection="1">
      <alignment horizontal="right"/>
      <protection locked="0"/>
    </xf>
    <xf numFmtId="38" fontId="101" fillId="65" borderId="31" xfId="311" applyFont="1" applyFill="1" applyBorder="1" applyAlignment="1" applyProtection="1">
      <alignment horizontal="right"/>
      <protection locked="0"/>
    </xf>
    <xf numFmtId="38" fontId="101" fillId="0" borderId="110" xfId="311" applyFont="1" applyFill="1" applyBorder="1" applyAlignment="1" applyProtection="1">
      <alignment horizontal="right"/>
      <protection locked="0"/>
    </xf>
    <xf numFmtId="38" fontId="101" fillId="0" borderId="51" xfId="311" applyFont="1" applyFill="1" applyBorder="1" applyAlignment="1" applyProtection="1">
      <alignment horizontal="right"/>
      <protection locked="0"/>
    </xf>
    <xf numFmtId="38" fontId="101" fillId="0" borderId="72" xfId="311" applyFont="1" applyFill="1" applyBorder="1" applyAlignment="1" applyProtection="1">
      <alignment horizontal="right"/>
      <protection locked="0"/>
    </xf>
    <xf numFmtId="38" fontId="101" fillId="68" borderId="42" xfId="311" applyFont="1" applyFill="1" applyBorder="1" applyAlignment="1" applyProtection="1">
      <alignment horizontal="right"/>
      <protection locked="0"/>
    </xf>
    <xf numFmtId="38" fontId="101" fillId="68" borderId="56" xfId="311" applyFont="1" applyFill="1" applyBorder="1" applyAlignment="1" applyProtection="1">
      <alignment horizontal="right"/>
      <protection locked="0"/>
    </xf>
    <xf numFmtId="38" fontId="101" fillId="68" borderId="41" xfId="311" applyFont="1" applyFill="1" applyBorder="1" applyAlignment="1" applyProtection="1">
      <alignment horizontal="right"/>
      <protection locked="0"/>
    </xf>
    <xf numFmtId="38" fontId="101" fillId="68" borderId="40" xfId="311" applyFont="1" applyFill="1" applyBorder="1" applyAlignment="1" applyProtection="1">
      <alignment horizontal="right"/>
      <protection locked="0"/>
    </xf>
    <xf numFmtId="38" fontId="101" fillId="68" borderId="93" xfId="311" applyFont="1" applyFill="1" applyBorder="1" applyAlignment="1" applyProtection="1">
      <protection locked="0"/>
    </xf>
    <xf numFmtId="38" fontId="101" fillId="68" borderId="87" xfId="311" applyFont="1" applyFill="1" applyBorder="1" applyAlignment="1" applyProtection="1">
      <protection locked="0"/>
    </xf>
    <xf numFmtId="38" fontId="101" fillId="68" borderId="115" xfId="311" applyFont="1" applyFill="1" applyBorder="1" applyAlignment="1" applyProtection="1">
      <protection locked="0"/>
    </xf>
    <xf numFmtId="38" fontId="101" fillId="68" borderId="51" xfId="311" applyFont="1" applyFill="1" applyBorder="1" applyAlignment="1" applyProtection="1">
      <alignment horizontal="right"/>
      <protection locked="0"/>
    </xf>
    <xf numFmtId="38" fontId="101" fillId="68" borderId="23" xfId="311" applyFont="1" applyFill="1" applyBorder="1" applyAlignment="1" applyProtection="1">
      <alignment horizontal="right"/>
      <protection locked="0"/>
    </xf>
    <xf numFmtId="38" fontId="101" fillId="68" borderId="31" xfId="311" applyFont="1" applyFill="1" applyBorder="1" applyAlignment="1" applyProtection="1">
      <alignment horizontal="right"/>
      <protection locked="0"/>
    </xf>
    <xf numFmtId="38" fontId="101" fillId="68" borderId="110" xfId="311" applyFont="1" applyFill="1" applyBorder="1" applyAlignment="1" applyProtection="1">
      <alignment horizontal="right"/>
      <protection locked="0"/>
    </xf>
    <xf numFmtId="38" fontId="101" fillId="68" borderId="72" xfId="311" applyFont="1" applyFill="1" applyBorder="1" applyAlignment="1" applyProtection="1">
      <alignment horizontal="right"/>
      <protection locked="0"/>
    </xf>
    <xf numFmtId="38" fontId="101" fillId="65" borderId="42" xfId="311" applyFont="1" applyFill="1" applyBorder="1" applyAlignment="1" applyProtection="1">
      <alignment horizontal="right"/>
      <protection locked="0"/>
    </xf>
    <xf numFmtId="38" fontId="101" fillId="65" borderId="56" xfId="311" applyFont="1" applyFill="1" applyBorder="1" applyAlignment="1" applyProtection="1">
      <alignment horizontal="right"/>
      <protection locked="0"/>
    </xf>
    <xf numFmtId="38" fontId="101" fillId="65" borderId="41" xfId="311" applyFont="1" applyFill="1" applyBorder="1" applyAlignment="1" applyProtection="1">
      <alignment horizontal="right"/>
      <protection locked="0"/>
    </xf>
    <xf numFmtId="38" fontId="101" fillId="65" borderId="40" xfId="311" applyFont="1" applyFill="1" applyBorder="1" applyAlignment="1" applyProtection="1">
      <alignment horizontal="right"/>
      <protection locked="0"/>
    </xf>
    <xf numFmtId="38" fontId="101" fillId="0" borderId="93" xfId="311" applyFont="1" applyFill="1" applyBorder="1" applyAlignment="1" applyProtection="1">
      <protection locked="0"/>
    </xf>
    <xf numFmtId="38" fontId="101" fillId="0" borderId="87" xfId="311" applyFont="1" applyFill="1" applyBorder="1" applyAlignment="1" applyProtection="1">
      <protection locked="0"/>
    </xf>
    <xf numFmtId="38" fontId="101" fillId="0" borderId="115" xfId="311" applyFont="1" applyFill="1" applyBorder="1" applyAlignment="1" applyProtection="1">
      <protection locked="0"/>
    </xf>
    <xf numFmtId="38" fontId="101" fillId="65" borderId="87" xfId="311" applyFont="1" applyFill="1" applyBorder="1" applyAlignment="1" applyProtection="1">
      <protection locked="0"/>
    </xf>
    <xf numFmtId="38" fontId="101" fillId="65" borderId="85" xfId="311" applyFont="1" applyFill="1" applyBorder="1" applyAlignment="1" applyProtection="1">
      <protection locked="0"/>
    </xf>
    <xf numFmtId="38" fontId="101" fillId="65" borderId="94" xfId="311" applyFont="1" applyFill="1" applyBorder="1" applyAlignment="1" applyProtection="1">
      <protection locked="0"/>
    </xf>
    <xf numFmtId="0" fontId="101" fillId="64" borderId="63" xfId="345" applyFont="1" applyFill="1" applyBorder="1">
      <alignment vertical="center"/>
    </xf>
    <xf numFmtId="0" fontId="101" fillId="0" borderId="96" xfId="483" applyFont="1" applyBorder="1" applyAlignment="1">
      <alignment vertical="center"/>
    </xf>
    <xf numFmtId="0" fontId="56" fillId="0" borderId="49" xfId="423" applyBorder="1"/>
    <xf numFmtId="0" fontId="101" fillId="0" borderId="48" xfId="483" applyFont="1" applyBorder="1" applyAlignment="1">
      <alignment vertical="center"/>
    </xf>
    <xf numFmtId="0" fontId="56" fillId="0" borderId="101" xfId="423" applyBorder="1"/>
    <xf numFmtId="0" fontId="56" fillId="0" borderId="60" xfId="423" applyBorder="1"/>
    <xf numFmtId="0" fontId="56" fillId="0" borderId="102" xfId="423" applyBorder="1"/>
    <xf numFmtId="0" fontId="101" fillId="0" borderId="80" xfId="483" applyFont="1" applyBorder="1" applyAlignment="1">
      <alignment vertical="center"/>
    </xf>
    <xf numFmtId="0" fontId="56" fillId="0" borderId="38" xfId="423" applyBorder="1"/>
    <xf numFmtId="0" fontId="101" fillId="0" borderId="37" xfId="483" applyFont="1" applyBorder="1" applyAlignment="1">
      <alignment vertical="center"/>
    </xf>
    <xf numFmtId="0" fontId="56" fillId="0" borderId="111" xfId="423" applyBorder="1"/>
    <xf numFmtId="0" fontId="56" fillId="0" borderId="57" xfId="423" applyBorder="1"/>
    <xf numFmtId="0" fontId="56" fillId="0" borderId="109" xfId="423" applyBorder="1"/>
    <xf numFmtId="0" fontId="101" fillId="0" borderId="0" xfId="483" applyFont="1" applyAlignment="1">
      <alignment vertical="center"/>
    </xf>
    <xf numFmtId="0" fontId="56" fillId="0" borderId="73" xfId="423" applyBorder="1"/>
    <xf numFmtId="0" fontId="56" fillId="0" borderId="55" xfId="423" applyBorder="1"/>
    <xf numFmtId="0" fontId="56" fillId="0" borderId="51" xfId="423" applyBorder="1"/>
    <xf numFmtId="0" fontId="56" fillId="0" borderId="72" xfId="423" applyBorder="1"/>
    <xf numFmtId="0" fontId="122" fillId="0" borderId="0" xfId="423" applyFont="1"/>
    <xf numFmtId="195" fontId="101" fillId="64" borderId="119" xfId="420" applyNumberFormat="1" applyFill="1" applyBorder="1" applyAlignment="1">
      <alignment vertical="center"/>
    </xf>
    <xf numFmtId="195" fontId="101" fillId="64" borderId="122" xfId="420" applyNumberFormat="1" applyFill="1" applyBorder="1" applyAlignment="1">
      <alignment vertical="center"/>
    </xf>
    <xf numFmtId="195" fontId="101" fillId="81" borderId="63" xfId="345" applyNumberFormat="1" applyFont="1" applyFill="1" applyBorder="1">
      <alignment vertical="center"/>
    </xf>
    <xf numFmtId="38" fontId="104" fillId="0" borderId="11" xfId="345" applyNumberFormat="1" applyFont="1" applyBorder="1">
      <alignment vertical="center"/>
    </xf>
    <xf numFmtId="38" fontId="104" fillId="0" borderId="0" xfId="345" applyNumberFormat="1" applyFont="1">
      <alignment vertical="center"/>
    </xf>
    <xf numFmtId="38" fontId="101" fillId="74" borderId="73" xfId="311" applyFont="1" applyFill="1" applyBorder="1" applyAlignment="1"/>
    <xf numFmtId="38" fontId="101" fillId="74" borderId="50" xfId="311" applyFont="1" applyFill="1" applyBorder="1" applyAlignment="1"/>
    <xf numFmtId="38" fontId="101" fillId="74" borderId="81" xfId="311" applyFont="1" applyFill="1" applyBorder="1" applyAlignment="1"/>
    <xf numFmtId="38" fontId="101" fillId="74" borderId="74" xfId="311" applyFont="1" applyFill="1" applyBorder="1" applyAlignment="1"/>
    <xf numFmtId="38" fontId="104" fillId="0" borderId="11" xfId="311" applyFont="1" applyFill="1" applyBorder="1" applyAlignment="1"/>
    <xf numFmtId="38" fontId="104" fillId="0" borderId="0" xfId="311" applyFont="1" applyFill="1" applyBorder="1" applyAlignment="1"/>
    <xf numFmtId="0" fontId="101" fillId="33" borderId="0" xfId="345" applyFont="1" applyFill="1">
      <alignment vertical="center"/>
    </xf>
    <xf numFmtId="38" fontId="101" fillId="0" borderId="81" xfId="311" applyFont="1" applyFill="1" applyBorder="1" applyAlignment="1"/>
    <xf numFmtId="38" fontId="101" fillId="0" borderId="74" xfId="311" applyFont="1" applyFill="1" applyBorder="1" applyAlignment="1"/>
    <xf numFmtId="38" fontId="101" fillId="0" borderId="72" xfId="311" applyFont="1" applyFill="1" applyBorder="1" applyAlignment="1"/>
    <xf numFmtId="195" fontId="101" fillId="59" borderId="63" xfId="345" applyNumberFormat="1" applyFont="1" applyFill="1" applyBorder="1">
      <alignment vertical="center"/>
    </xf>
    <xf numFmtId="0" fontId="101" fillId="59" borderId="0" xfId="345" applyFont="1" applyFill="1">
      <alignment vertical="center"/>
    </xf>
    <xf numFmtId="38" fontId="101" fillId="0" borderId="73" xfId="311" applyFont="1" applyBorder="1" applyAlignment="1"/>
    <xf numFmtId="38" fontId="101" fillId="0" borderId="50" xfId="311" applyFont="1" applyBorder="1" applyAlignment="1"/>
    <xf numFmtId="38" fontId="101" fillId="0" borderId="81" xfId="311" applyFont="1" applyBorder="1" applyAlignment="1"/>
    <xf numFmtId="38" fontId="101" fillId="0" borderId="74" xfId="311" applyFont="1" applyBorder="1" applyAlignment="1"/>
    <xf numFmtId="38" fontId="101" fillId="0" borderId="55" xfId="311" applyFont="1" applyBorder="1" applyAlignment="1"/>
    <xf numFmtId="38" fontId="101" fillId="0" borderId="51" xfId="311" applyFont="1" applyBorder="1" applyAlignment="1"/>
    <xf numFmtId="38" fontId="101" fillId="0" borderId="54" xfId="311" applyFont="1" applyBorder="1" applyAlignment="1"/>
    <xf numFmtId="38" fontId="101" fillId="0" borderId="72" xfId="311" applyFont="1" applyBorder="1" applyAlignment="1"/>
    <xf numFmtId="38" fontId="101" fillId="65" borderId="73" xfId="311" applyFont="1" applyFill="1" applyBorder="1" applyAlignment="1"/>
    <xf numFmtId="38" fontId="101" fillId="65" borderId="50" xfId="311" applyFont="1" applyFill="1" applyBorder="1" applyAlignment="1"/>
    <xf numFmtId="38" fontId="101" fillId="65" borderId="81" xfId="311" applyFont="1" applyFill="1" applyBorder="1" applyAlignment="1"/>
    <xf numFmtId="38" fontId="101" fillId="65" borderId="74" xfId="311" applyFont="1" applyFill="1" applyBorder="1" applyAlignment="1"/>
    <xf numFmtId="38" fontId="101" fillId="65" borderId="55" xfId="311" applyFont="1" applyFill="1" applyBorder="1" applyAlignment="1"/>
    <xf numFmtId="38" fontId="101" fillId="65" borderId="51" xfId="311" applyFont="1" applyFill="1" applyBorder="1" applyAlignment="1"/>
    <xf numFmtId="38" fontId="101" fillId="65" borderId="54" xfId="311" applyFont="1" applyFill="1" applyBorder="1" applyAlignment="1"/>
    <xf numFmtId="38" fontId="101" fillId="65" borderId="72" xfId="311" applyFont="1" applyFill="1" applyBorder="1" applyAlignment="1"/>
    <xf numFmtId="38" fontId="101" fillId="70" borderId="73" xfId="311" applyFont="1" applyFill="1" applyBorder="1" applyAlignment="1"/>
    <xf numFmtId="38" fontId="101" fillId="70" borderId="50" xfId="311" applyFont="1" applyFill="1" applyBorder="1" applyAlignment="1"/>
    <xf numFmtId="38" fontId="101" fillId="70" borderId="81" xfId="311" applyFont="1" applyFill="1" applyBorder="1" applyAlignment="1"/>
    <xf numFmtId="38" fontId="101" fillId="70" borderId="74" xfId="311" applyFont="1" applyFill="1" applyBorder="1" applyAlignment="1"/>
    <xf numFmtId="38" fontId="101" fillId="0" borderId="73" xfId="311" applyFont="1" applyFill="1" applyBorder="1" applyAlignment="1"/>
    <xf numFmtId="38" fontId="101" fillId="65" borderId="60" xfId="311" applyFont="1" applyFill="1" applyBorder="1" applyAlignment="1"/>
    <xf numFmtId="38" fontId="101" fillId="65" borderId="102" xfId="311" applyFont="1" applyFill="1" applyBorder="1" applyAlignment="1"/>
    <xf numFmtId="38" fontId="101" fillId="0" borderId="111" xfId="311" applyFont="1" applyFill="1" applyBorder="1" applyAlignment="1"/>
    <xf numFmtId="38" fontId="101" fillId="0" borderId="80" xfId="311" applyFont="1" applyFill="1" applyBorder="1" applyAlignment="1"/>
    <xf numFmtId="38" fontId="101" fillId="0" borderId="109" xfId="311" applyFont="1" applyFill="1" applyBorder="1" applyAlignment="1"/>
    <xf numFmtId="38" fontId="101" fillId="65" borderId="57" xfId="311" applyFont="1" applyFill="1" applyBorder="1" applyAlignment="1"/>
    <xf numFmtId="38" fontId="101" fillId="65" borderId="80" xfId="311" applyFont="1" applyFill="1" applyBorder="1" applyAlignment="1"/>
    <xf numFmtId="38" fontId="101" fillId="65" borderId="109" xfId="311" applyFont="1" applyFill="1" applyBorder="1" applyAlignment="1"/>
    <xf numFmtId="0" fontId="111" fillId="65" borderId="0" xfId="345" applyFont="1" applyFill="1">
      <alignment vertical="center"/>
    </xf>
    <xf numFmtId="0" fontId="101" fillId="65" borderId="0" xfId="345" applyFont="1" applyFill="1">
      <alignment vertical="center"/>
    </xf>
    <xf numFmtId="195" fontId="101" fillId="65" borderId="0" xfId="345" applyNumberFormat="1" applyFont="1" applyFill="1">
      <alignment vertical="center"/>
    </xf>
    <xf numFmtId="195" fontId="101" fillId="0" borderId="23" xfId="345" applyNumberFormat="1" applyFont="1" applyBorder="1">
      <alignment vertical="center"/>
    </xf>
    <xf numFmtId="195" fontId="101" fillId="0" borderId="31" xfId="345" applyNumberFormat="1" applyFont="1" applyBorder="1">
      <alignment vertical="center"/>
    </xf>
    <xf numFmtId="195" fontId="101" fillId="74" borderId="63" xfId="311" applyNumberFormat="1" applyFont="1" applyFill="1" applyBorder="1" applyAlignment="1"/>
    <xf numFmtId="38" fontId="101" fillId="74" borderId="97" xfId="311" applyFont="1" applyFill="1" applyBorder="1" applyAlignment="1"/>
    <xf numFmtId="38" fontId="101" fillId="74" borderId="86" xfId="311" applyFont="1" applyFill="1" applyBorder="1" applyAlignment="1"/>
    <xf numFmtId="38" fontId="101" fillId="74" borderId="98" xfId="311" applyFont="1" applyFill="1" applyBorder="1" applyAlignment="1"/>
    <xf numFmtId="38" fontId="101" fillId="74" borderId="116" xfId="311" applyFont="1" applyFill="1" applyBorder="1" applyAlignment="1"/>
    <xf numFmtId="38" fontId="101" fillId="0" borderId="55" xfId="311" applyFont="1" applyFill="1" applyBorder="1" applyAlignment="1"/>
    <xf numFmtId="0" fontId="104" fillId="0" borderId="0" xfId="345" applyFont="1" applyAlignment="1">
      <alignment horizontal="center" vertical="center"/>
    </xf>
    <xf numFmtId="0" fontId="178" fillId="0" borderId="83" xfId="345" applyFont="1" applyBorder="1">
      <alignment vertical="center"/>
    </xf>
    <xf numFmtId="38" fontId="101" fillId="64" borderId="86" xfId="345" applyNumberFormat="1" applyFont="1" applyFill="1" applyBorder="1">
      <alignment vertical="center"/>
    </xf>
    <xf numFmtId="38" fontId="56" fillId="64" borderId="86" xfId="423" applyNumberFormat="1" applyFill="1" applyBorder="1"/>
    <xf numFmtId="38" fontId="101" fillId="65" borderId="101" xfId="345" applyNumberFormat="1" applyFont="1" applyFill="1" applyBorder="1">
      <alignment vertical="center"/>
    </xf>
    <xf numFmtId="38" fontId="101" fillId="65" borderId="60" xfId="345" applyNumberFormat="1" applyFont="1" applyFill="1" applyBorder="1">
      <alignment vertical="center"/>
    </xf>
    <xf numFmtId="38" fontId="56" fillId="65" borderId="60" xfId="423" applyNumberFormat="1" applyFill="1" applyBorder="1"/>
    <xf numFmtId="38" fontId="101" fillId="65" borderId="111" xfId="345" applyNumberFormat="1" applyFont="1" applyFill="1" applyBorder="1">
      <alignment vertical="center"/>
    </xf>
    <xf numFmtId="38" fontId="101" fillId="65" borderId="57" xfId="345" applyNumberFormat="1" applyFont="1" applyFill="1" applyBorder="1">
      <alignment vertical="center"/>
    </xf>
    <xf numFmtId="38" fontId="56" fillId="65" borderId="57" xfId="423" applyNumberFormat="1" applyFill="1" applyBorder="1"/>
    <xf numFmtId="1" fontId="56" fillId="64" borderId="86" xfId="423" applyNumberFormat="1" applyFill="1" applyBorder="1"/>
    <xf numFmtId="1" fontId="56" fillId="65" borderId="60" xfId="423" applyNumberFormat="1" applyFill="1" applyBorder="1"/>
    <xf numFmtId="1" fontId="56" fillId="65" borderId="57" xfId="423" applyNumberFormat="1" applyFill="1" applyBorder="1"/>
    <xf numFmtId="0" fontId="107" fillId="65" borderId="83" xfId="345" applyFont="1" applyFill="1" applyBorder="1">
      <alignment vertical="center"/>
    </xf>
    <xf numFmtId="0" fontId="107" fillId="65" borderId="85" xfId="345" applyFont="1" applyFill="1" applyBorder="1">
      <alignment vertical="center"/>
    </xf>
    <xf numFmtId="0" fontId="107" fillId="65" borderId="94" xfId="345" applyFont="1" applyFill="1" applyBorder="1">
      <alignment vertical="center"/>
    </xf>
    <xf numFmtId="194" fontId="230" fillId="64" borderId="0" xfId="345" applyNumberFormat="1" applyFont="1" applyFill="1">
      <alignment vertical="center"/>
    </xf>
    <xf numFmtId="194" fontId="163" fillId="64" borderId="0" xfId="345" applyNumberFormat="1" applyFont="1" applyFill="1">
      <alignment vertical="center"/>
    </xf>
    <xf numFmtId="194" fontId="181" fillId="64" borderId="0" xfId="349" applyNumberFormat="1" applyFont="1" applyFill="1" applyAlignment="1">
      <alignment horizontal="center" vertical="center"/>
    </xf>
    <xf numFmtId="194" fontId="121" fillId="64" borderId="0" xfId="349" applyNumberFormat="1" applyFont="1" applyFill="1" applyAlignment="1">
      <alignment horizontal="center" vertical="center"/>
    </xf>
    <xf numFmtId="199" fontId="101" fillId="0" borderId="32" xfId="349" applyNumberFormat="1" applyFont="1" applyBorder="1" applyAlignment="1">
      <alignment vertical="center"/>
    </xf>
    <xf numFmtId="0" fontId="101" fillId="89" borderId="0" xfId="345" applyFont="1" applyFill="1">
      <alignment vertical="center"/>
    </xf>
    <xf numFmtId="0" fontId="137" fillId="89" borderId="0" xfId="345" applyFont="1" applyFill="1">
      <alignment vertical="center"/>
    </xf>
    <xf numFmtId="195" fontId="226" fillId="89" borderId="0" xfId="349" applyNumberFormat="1" applyFont="1" applyFill="1" applyAlignment="1">
      <alignment vertical="center"/>
    </xf>
    <xf numFmtId="0" fontId="210" fillId="89" borderId="0" xfId="345" applyFont="1" applyFill="1">
      <alignment vertical="center"/>
    </xf>
    <xf numFmtId="0" fontId="201" fillId="89" borderId="0" xfId="345" applyFont="1" applyFill="1">
      <alignment vertical="center"/>
    </xf>
    <xf numFmtId="194" fontId="201" fillId="89" borderId="0" xfId="345" applyNumberFormat="1" applyFont="1" applyFill="1">
      <alignment vertical="center"/>
    </xf>
    <xf numFmtId="195" fontId="210" fillId="89" borderId="78" xfId="349" applyNumberFormat="1" applyFont="1" applyFill="1" applyBorder="1" applyAlignment="1">
      <alignment vertical="center"/>
    </xf>
    <xf numFmtId="195" fontId="201" fillId="89" borderId="100" xfId="349" applyNumberFormat="1" applyFont="1" applyFill="1" applyBorder="1" applyAlignment="1">
      <alignment vertical="center"/>
    </xf>
    <xf numFmtId="195" fontId="210" fillId="89" borderId="100" xfId="349" applyNumberFormat="1" applyFont="1" applyFill="1" applyBorder="1" applyAlignment="1">
      <alignment vertical="center"/>
    </xf>
    <xf numFmtId="195" fontId="201" fillId="89" borderId="63" xfId="349" applyNumberFormat="1" applyFont="1" applyFill="1" applyBorder="1" applyAlignment="1">
      <alignment vertical="center"/>
    </xf>
    <xf numFmtId="38" fontId="210" fillId="89" borderId="84" xfId="416" applyFont="1" applyFill="1" applyBorder="1" applyAlignment="1" applyProtection="1">
      <alignment horizontal="right" vertical="center"/>
    </xf>
    <xf numFmtId="38" fontId="210" fillId="89" borderId="84" xfId="416" applyFont="1" applyFill="1" applyBorder="1" applyAlignment="1" applyProtection="1">
      <alignment vertical="center"/>
    </xf>
    <xf numFmtId="0" fontId="210" fillId="89" borderId="11" xfId="345" applyFont="1" applyFill="1" applyBorder="1">
      <alignment vertical="center"/>
    </xf>
    <xf numFmtId="0" fontId="201" fillId="89" borderId="78" xfId="345" applyFont="1" applyFill="1" applyBorder="1">
      <alignment vertical="center"/>
    </xf>
    <xf numFmtId="0" fontId="210" fillId="89" borderId="100" xfId="345" applyFont="1" applyFill="1" applyBorder="1">
      <alignment vertical="center"/>
    </xf>
    <xf numFmtId="0" fontId="201" fillId="89" borderId="100" xfId="345" applyFont="1" applyFill="1" applyBorder="1">
      <alignment vertical="center"/>
    </xf>
    <xf numFmtId="0" fontId="201" fillId="89" borderId="63" xfId="345" applyFont="1" applyFill="1" applyBorder="1">
      <alignment vertical="center"/>
    </xf>
    <xf numFmtId="38" fontId="201" fillId="89" borderId="95" xfId="416" applyFont="1" applyFill="1" applyBorder="1" applyAlignment="1" applyProtection="1">
      <alignment horizontal="right" vertical="center"/>
    </xf>
    <xf numFmtId="38" fontId="201" fillId="89" borderId="25" xfId="416" applyFont="1" applyFill="1" applyBorder="1" applyAlignment="1">
      <alignment horizontal="right" vertical="center"/>
    </xf>
    <xf numFmtId="0" fontId="210" fillId="89" borderId="24" xfId="345" applyFont="1" applyFill="1" applyBorder="1">
      <alignment vertical="center"/>
    </xf>
    <xf numFmtId="0" fontId="201" fillId="89" borderId="24" xfId="345" applyFont="1" applyFill="1" applyBorder="1">
      <alignment vertical="center"/>
    </xf>
    <xf numFmtId="0" fontId="210" fillId="89" borderId="23" xfId="345" applyFont="1" applyFill="1" applyBorder="1">
      <alignment vertical="center"/>
    </xf>
    <xf numFmtId="0" fontId="201" fillId="89" borderId="23" xfId="345" applyFont="1" applyFill="1" applyBorder="1">
      <alignment vertical="center"/>
    </xf>
    <xf numFmtId="0" fontId="201" fillId="89" borderId="31" xfId="345" applyFont="1" applyFill="1" applyBorder="1">
      <alignment vertical="center"/>
    </xf>
    <xf numFmtId="38" fontId="201" fillId="89" borderId="22" xfId="416" applyFont="1" applyFill="1" applyBorder="1" applyAlignment="1" applyProtection="1">
      <alignment horizontal="right" vertical="center"/>
    </xf>
    <xf numFmtId="38" fontId="201" fillId="89" borderId="22" xfId="416" applyFont="1" applyFill="1" applyBorder="1" applyAlignment="1">
      <alignment horizontal="right" vertical="center"/>
    </xf>
    <xf numFmtId="195" fontId="227" fillId="89" borderId="0" xfId="349" applyNumberFormat="1" applyFont="1" applyFill="1" applyAlignment="1">
      <alignment vertical="center"/>
    </xf>
    <xf numFmtId="195" fontId="210" fillId="89" borderId="0" xfId="349" applyNumberFormat="1" applyFont="1" applyFill="1" applyAlignment="1">
      <alignment vertical="center"/>
    </xf>
    <xf numFmtId="195" fontId="201" fillId="89" borderId="0" xfId="349" applyNumberFormat="1" applyFont="1" applyFill="1" applyAlignment="1">
      <alignment vertical="center"/>
    </xf>
    <xf numFmtId="202" fontId="201" fillId="89" borderId="0" xfId="349" applyNumberFormat="1" applyFont="1" applyFill="1" applyAlignment="1">
      <alignment vertical="center"/>
    </xf>
    <xf numFmtId="202" fontId="201" fillId="89" borderId="0" xfId="345" applyNumberFormat="1" applyFont="1" applyFill="1">
      <alignment vertical="center"/>
    </xf>
    <xf numFmtId="195" fontId="210" fillId="89" borderId="95" xfId="349" applyNumberFormat="1" applyFont="1" applyFill="1" applyBorder="1" applyAlignment="1">
      <alignment vertical="center"/>
    </xf>
    <xf numFmtId="195" fontId="210" fillId="89" borderId="83" xfId="349" applyNumberFormat="1" applyFont="1" applyFill="1" applyBorder="1" applyAlignment="1">
      <alignment vertical="center"/>
    </xf>
    <xf numFmtId="195" fontId="201" fillId="89" borderId="85" xfId="349" applyNumberFormat="1" applyFont="1" applyFill="1" applyBorder="1" applyAlignment="1">
      <alignment vertical="center"/>
    </xf>
    <xf numFmtId="195" fontId="210" fillId="89" borderId="85" xfId="349" applyNumberFormat="1" applyFont="1" applyFill="1" applyBorder="1" applyAlignment="1">
      <alignment vertical="center"/>
    </xf>
    <xf numFmtId="38" fontId="201" fillId="89" borderId="84" xfId="416" applyFont="1" applyFill="1" applyBorder="1" applyAlignment="1" applyProtection="1">
      <alignment horizontal="right" vertical="center"/>
    </xf>
    <xf numFmtId="195" fontId="210" fillId="89" borderId="11" xfId="349" applyNumberFormat="1" applyFont="1" applyFill="1" applyBorder="1" applyAlignment="1">
      <alignment vertical="center"/>
    </xf>
    <xf numFmtId="38" fontId="201" fillId="89" borderId="25" xfId="416" applyFont="1" applyFill="1" applyBorder="1" applyAlignment="1">
      <alignment vertical="center"/>
    </xf>
    <xf numFmtId="38" fontId="201" fillId="89" borderId="25" xfId="416" applyFont="1" applyFill="1" applyBorder="1" applyAlignment="1" applyProtection="1">
      <alignment vertical="center"/>
    </xf>
    <xf numFmtId="195" fontId="210" fillId="89" borderId="22" xfId="349" applyNumberFormat="1" applyFont="1" applyFill="1" applyBorder="1" applyAlignment="1">
      <alignment vertical="center"/>
    </xf>
    <xf numFmtId="195" fontId="210" fillId="89" borderId="24" xfId="349" applyNumberFormat="1" applyFont="1" applyFill="1" applyBorder="1" applyAlignment="1">
      <alignment vertical="center"/>
    </xf>
    <xf numFmtId="195" fontId="201" fillId="89" borderId="23" xfId="349" applyNumberFormat="1" applyFont="1" applyFill="1" applyBorder="1" applyAlignment="1">
      <alignment vertical="center"/>
    </xf>
    <xf numFmtId="195" fontId="210" fillId="89" borderId="23" xfId="349" applyNumberFormat="1" applyFont="1" applyFill="1" applyBorder="1" applyAlignment="1">
      <alignment vertical="center"/>
    </xf>
    <xf numFmtId="38" fontId="201" fillId="89" borderId="22" xfId="416" applyFont="1" applyFill="1" applyBorder="1" applyAlignment="1" applyProtection="1">
      <alignment vertical="center"/>
    </xf>
    <xf numFmtId="38" fontId="201" fillId="89" borderId="0" xfId="416" applyFont="1" applyFill="1" applyAlignment="1" applyProtection="1">
      <alignment vertical="center"/>
    </xf>
    <xf numFmtId="38" fontId="201" fillId="89" borderId="0" xfId="416" applyFont="1" applyFill="1" applyAlignment="1">
      <alignment vertical="center"/>
    </xf>
    <xf numFmtId="38" fontId="201" fillId="89" borderId="95" xfId="416" applyFont="1" applyFill="1" applyBorder="1" applyAlignment="1">
      <alignment vertical="center"/>
    </xf>
    <xf numFmtId="38" fontId="201" fillId="89" borderId="95" xfId="416" applyFont="1" applyFill="1" applyBorder="1" applyAlignment="1" applyProtection="1">
      <alignment vertical="center"/>
    </xf>
    <xf numFmtId="38" fontId="201" fillId="89" borderId="22" xfId="416" applyFont="1" applyFill="1" applyBorder="1" applyAlignment="1">
      <alignment vertical="center"/>
    </xf>
    <xf numFmtId="195" fontId="200" fillId="89" borderId="85" xfId="349" applyNumberFormat="1" applyFont="1" applyFill="1" applyBorder="1" applyAlignment="1">
      <alignment vertical="center"/>
    </xf>
    <xf numFmtId="196" fontId="210" fillId="89" borderId="84" xfId="349" applyNumberFormat="1" applyFont="1" applyFill="1" applyBorder="1" applyAlignment="1">
      <alignment horizontal="center" vertical="center"/>
    </xf>
    <xf numFmtId="38" fontId="201" fillId="89" borderId="95" xfId="416" applyFont="1" applyFill="1" applyBorder="1">
      <alignment vertical="center"/>
    </xf>
    <xf numFmtId="195" fontId="228" fillId="89" borderId="11" xfId="349" applyNumberFormat="1" applyFont="1" applyFill="1" applyBorder="1" applyAlignment="1">
      <alignment vertical="center"/>
    </xf>
    <xf numFmtId="0" fontId="201" fillId="89" borderId="38" xfId="345" applyFont="1" applyFill="1" applyBorder="1">
      <alignment vertical="center"/>
    </xf>
    <xf numFmtId="0" fontId="201" fillId="89" borderId="37" xfId="345" applyFont="1" applyFill="1" applyBorder="1">
      <alignment vertical="center"/>
    </xf>
    <xf numFmtId="38" fontId="201" fillId="89" borderId="36" xfId="416" applyFont="1" applyFill="1" applyBorder="1">
      <alignment vertical="center"/>
    </xf>
    <xf numFmtId="38" fontId="201" fillId="89" borderId="36" xfId="416" applyFont="1" applyFill="1" applyBorder="1" applyAlignment="1">
      <alignment vertical="center"/>
    </xf>
    <xf numFmtId="0" fontId="210" fillId="89" borderId="49" xfId="345" applyFont="1" applyFill="1" applyBorder="1">
      <alignment vertical="center"/>
    </xf>
    <xf numFmtId="0" fontId="201" fillId="89" borderId="49" xfId="345" applyFont="1" applyFill="1" applyBorder="1">
      <alignment vertical="center"/>
    </xf>
    <xf numFmtId="0" fontId="224" fillId="89" borderId="49" xfId="345" applyFont="1" applyFill="1" applyBorder="1">
      <alignment vertical="center"/>
    </xf>
    <xf numFmtId="38" fontId="201" fillId="89" borderId="47" xfId="416" applyFont="1" applyFill="1" applyBorder="1">
      <alignment vertical="center"/>
    </xf>
    <xf numFmtId="38" fontId="201" fillId="89" borderId="47" xfId="416" applyFont="1" applyFill="1" applyBorder="1" applyAlignment="1">
      <alignment vertical="center"/>
    </xf>
    <xf numFmtId="38" fontId="229" fillId="89" borderId="36" xfId="416" applyFont="1" applyFill="1" applyBorder="1">
      <alignment vertical="center"/>
    </xf>
    <xf numFmtId="0" fontId="201" fillId="89" borderId="48" xfId="345" applyFont="1" applyFill="1" applyBorder="1">
      <alignment vertical="center"/>
    </xf>
    <xf numFmtId="0" fontId="201" fillId="89" borderId="32" xfId="345" applyFont="1" applyFill="1" applyBorder="1">
      <alignment vertical="center"/>
    </xf>
    <xf numFmtId="38" fontId="201" fillId="89" borderId="25" xfId="416" applyFont="1" applyFill="1" applyBorder="1">
      <alignment vertical="center"/>
    </xf>
    <xf numFmtId="0" fontId="201" fillId="89" borderId="41" xfId="345" applyFont="1" applyFill="1" applyBorder="1">
      <alignment vertical="center"/>
    </xf>
    <xf numFmtId="38" fontId="201" fillId="89" borderId="92" xfId="416" applyFont="1" applyFill="1" applyBorder="1">
      <alignment vertical="center"/>
    </xf>
    <xf numFmtId="38" fontId="201" fillId="89" borderId="92" xfId="416" applyFont="1" applyFill="1" applyBorder="1" applyAlignment="1">
      <alignment vertical="center"/>
    </xf>
    <xf numFmtId="0" fontId="102" fillId="89" borderId="0" xfId="345" applyFont="1" applyFill="1">
      <alignment vertical="center"/>
    </xf>
    <xf numFmtId="194" fontId="101" fillId="89" borderId="0" xfId="345" applyNumberFormat="1" applyFont="1" applyFill="1">
      <alignment vertical="center"/>
    </xf>
    <xf numFmtId="195" fontId="205" fillId="64" borderId="78" xfId="349" applyNumberFormat="1" applyFont="1" applyFill="1" applyBorder="1" applyAlignment="1">
      <alignment vertical="center"/>
    </xf>
    <xf numFmtId="195" fontId="206" fillId="64" borderId="100" xfId="349" applyNumberFormat="1" applyFont="1" applyFill="1" applyBorder="1" applyAlignment="1">
      <alignment vertical="center"/>
    </xf>
    <xf numFmtId="195" fontId="205" fillId="64" borderId="100" xfId="349" applyNumberFormat="1" applyFont="1" applyFill="1" applyBorder="1" applyAlignment="1">
      <alignment vertical="center"/>
    </xf>
    <xf numFmtId="195" fontId="206" fillId="64" borderId="63" xfId="349" applyNumberFormat="1" applyFont="1" applyFill="1" applyBorder="1" applyAlignment="1">
      <alignment vertical="center"/>
    </xf>
    <xf numFmtId="196" fontId="205" fillId="64" borderId="84" xfId="349" applyNumberFormat="1" applyFont="1" applyFill="1" applyBorder="1" applyAlignment="1">
      <alignment horizontal="center" vertical="center"/>
    </xf>
    <xf numFmtId="0" fontId="210" fillId="0" borderId="0" xfId="345" applyFont="1">
      <alignment vertical="center"/>
    </xf>
    <xf numFmtId="0" fontId="151" fillId="64" borderId="0" xfId="345" applyFont="1" applyFill="1">
      <alignment vertical="center"/>
    </xf>
    <xf numFmtId="0" fontId="151" fillId="0" borderId="0" xfId="345" applyFont="1">
      <alignment vertical="center"/>
    </xf>
    <xf numFmtId="195" fontId="171" fillId="64" borderId="24" xfId="349" applyNumberFormat="1" applyFont="1" applyFill="1" applyBorder="1" applyAlignment="1">
      <alignment vertical="center"/>
    </xf>
    <xf numFmtId="195" fontId="170" fillId="64" borderId="23" xfId="349" applyNumberFormat="1" applyFont="1" applyFill="1" applyBorder="1" applyAlignment="1">
      <alignment vertical="center"/>
    </xf>
    <xf numFmtId="195" fontId="171" fillId="64" borderId="23" xfId="349" applyNumberFormat="1" applyFont="1" applyFill="1" applyBorder="1" applyAlignment="1">
      <alignment vertical="center"/>
    </xf>
    <xf numFmtId="195" fontId="170" fillId="64" borderId="31" xfId="349" applyNumberFormat="1" applyFont="1" applyFill="1" applyBorder="1" applyAlignment="1">
      <alignment vertical="center"/>
    </xf>
    <xf numFmtId="195" fontId="171" fillId="64" borderId="11" xfId="349" applyNumberFormat="1" applyFont="1" applyFill="1" applyBorder="1" applyAlignment="1">
      <alignment vertical="center"/>
    </xf>
    <xf numFmtId="195" fontId="170" fillId="64" borderId="0" xfId="349" applyNumberFormat="1" applyFont="1" applyFill="1" applyAlignment="1">
      <alignment vertical="center"/>
    </xf>
    <xf numFmtId="195" fontId="171" fillId="64" borderId="0" xfId="349" applyNumberFormat="1" applyFont="1" applyFill="1" applyAlignment="1">
      <alignment vertical="center"/>
    </xf>
    <xf numFmtId="195" fontId="170" fillId="64" borderId="32" xfId="349" applyNumberFormat="1" applyFont="1" applyFill="1" applyBorder="1" applyAlignment="1">
      <alignment vertical="center"/>
    </xf>
    <xf numFmtId="195" fontId="210" fillId="64" borderId="11" xfId="349" applyNumberFormat="1" applyFont="1" applyFill="1" applyBorder="1" applyAlignment="1">
      <alignment vertical="center"/>
    </xf>
    <xf numFmtId="195" fontId="201" fillId="64" borderId="49" xfId="349" applyNumberFormat="1" applyFont="1" applyFill="1" applyBorder="1" applyAlignment="1">
      <alignment vertical="center"/>
    </xf>
    <xf numFmtId="195" fontId="210" fillId="64" borderId="49" xfId="349" applyNumberFormat="1" applyFont="1" applyFill="1" applyBorder="1" applyAlignment="1">
      <alignment vertical="center"/>
    </xf>
    <xf numFmtId="195" fontId="210" fillId="64" borderId="48" xfId="349" applyNumberFormat="1" applyFont="1" applyFill="1" applyBorder="1" applyAlignment="1">
      <alignment vertical="center"/>
    </xf>
    <xf numFmtId="195" fontId="201" fillId="64" borderId="0" xfId="349" applyNumberFormat="1" applyFont="1" applyFill="1" applyAlignment="1">
      <alignment vertical="center"/>
    </xf>
    <xf numFmtId="195" fontId="210" fillId="64" borderId="0" xfId="349" applyNumberFormat="1" applyFont="1" applyFill="1" applyAlignment="1">
      <alignment vertical="center"/>
    </xf>
    <xf numFmtId="195" fontId="210" fillId="64" borderId="32" xfId="349" applyNumberFormat="1" applyFont="1" applyFill="1" applyBorder="1" applyAlignment="1">
      <alignment vertical="center"/>
    </xf>
    <xf numFmtId="195" fontId="201" fillId="64" borderId="32" xfId="349" applyNumberFormat="1" applyFont="1" applyFill="1" applyBorder="1" applyAlignment="1">
      <alignment vertical="center"/>
    </xf>
    <xf numFmtId="195" fontId="210" fillId="64" borderId="24" xfId="349" applyNumberFormat="1" applyFont="1" applyFill="1" applyBorder="1" applyAlignment="1">
      <alignment vertical="center"/>
    </xf>
    <xf numFmtId="195" fontId="201" fillId="64" borderId="23" xfId="349" applyNumberFormat="1" applyFont="1" applyFill="1" applyBorder="1" applyAlignment="1">
      <alignment vertical="center"/>
    </xf>
    <xf numFmtId="195" fontId="210" fillId="64" borderId="23" xfId="349" applyNumberFormat="1" applyFont="1" applyFill="1" applyBorder="1" applyAlignment="1">
      <alignment vertical="center"/>
    </xf>
    <xf numFmtId="195" fontId="201" fillId="64" borderId="31" xfId="349" applyNumberFormat="1" applyFont="1" applyFill="1" applyBorder="1" applyAlignment="1">
      <alignment vertical="center"/>
    </xf>
    <xf numFmtId="1" fontId="56" fillId="0" borderId="86" xfId="423" applyNumberFormat="1" applyBorder="1"/>
    <xf numFmtId="1" fontId="56" fillId="0" borderId="116" xfId="423" applyNumberFormat="1" applyBorder="1"/>
    <xf numFmtId="1" fontId="56" fillId="65" borderId="102" xfId="423" applyNumberFormat="1" applyFill="1" applyBorder="1"/>
    <xf numFmtId="1" fontId="56" fillId="65" borderId="109" xfId="423" applyNumberFormat="1" applyFill="1" applyBorder="1"/>
    <xf numFmtId="38" fontId="118" fillId="64" borderId="0" xfId="416" applyFont="1" applyFill="1" applyBorder="1" applyAlignment="1" applyProtection="1">
      <alignment horizontal="center" vertical="center"/>
      <protection locked="0"/>
    </xf>
    <xf numFmtId="0" fontId="107" fillId="65" borderId="28" xfId="345" applyNumberFormat="1" applyFont="1" applyFill="1" applyBorder="1" applyAlignment="1">
      <alignment horizontal="center" vertical="center"/>
    </xf>
    <xf numFmtId="0" fontId="107" fillId="65" borderId="7" xfId="345" applyNumberFormat="1" applyFont="1" applyFill="1" applyBorder="1" applyAlignment="1">
      <alignment horizontal="center" vertical="center"/>
    </xf>
    <xf numFmtId="0" fontId="107" fillId="65" borderId="27" xfId="345" applyNumberFormat="1" applyFont="1" applyFill="1" applyBorder="1" applyAlignment="1">
      <alignment horizontal="center" vertical="center"/>
    </xf>
    <xf numFmtId="0" fontId="101" fillId="64" borderId="11" xfId="0" applyFont="1" applyFill="1" applyBorder="1" applyAlignment="1">
      <alignment horizontal="center" vertical="center"/>
    </xf>
    <xf numFmtId="0" fontId="101" fillId="64" borderId="0" xfId="0" applyFont="1" applyFill="1" applyAlignment="1">
      <alignment horizontal="center" vertical="center"/>
    </xf>
    <xf numFmtId="164" fontId="101" fillId="65" borderId="83" xfId="422" applyFont="1" applyFill="1" applyBorder="1" applyAlignment="1">
      <alignment horizontal="center" vertical="center"/>
    </xf>
    <xf numFmtId="164" fontId="101" fillId="65" borderId="94" xfId="422" applyFont="1" applyFill="1" applyBorder="1" applyAlignment="1">
      <alignment horizontal="center" vertical="center"/>
    </xf>
    <xf numFmtId="0" fontId="108" fillId="0" borderId="25" xfId="0" applyFont="1" applyFill="1" applyBorder="1" applyAlignment="1">
      <alignment horizontal="left" vertical="center"/>
    </xf>
    <xf numFmtId="0" fontId="108" fillId="0" borderId="22" xfId="0" applyFont="1" applyFill="1" applyBorder="1" applyAlignment="1">
      <alignment horizontal="left" vertical="center"/>
    </xf>
    <xf numFmtId="0" fontId="108" fillId="0" borderId="95" xfId="0" applyFont="1" applyFill="1" applyBorder="1" applyAlignment="1">
      <alignment horizontal="left" vertical="center" wrapText="1"/>
    </xf>
    <xf numFmtId="0" fontId="108" fillId="0" borderId="22" xfId="0" applyFont="1" applyFill="1" applyBorder="1" applyAlignment="1">
      <alignment horizontal="left" vertical="center" wrapText="1"/>
    </xf>
    <xf numFmtId="0" fontId="108" fillId="0" borderId="85" xfId="0" applyFont="1" applyBorder="1" applyAlignment="1">
      <alignment vertical="center" wrapText="1"/>
    </xf>
    <xf numFmtId="0" fontId="108" fillId="0" borderId="94" xfId="0" applyFont="1" applyBorder="1" applyAlignment="1">
      <alignment vertical="center" wrapText="1"/>
    </xf>
    <xf numFmtId="38" fontId="118" fillId="64" borderId="0" xfId="487" applyFont="1" applyFill="1" applyBorder="1" applyAlignment="1" applyProtection="1">
      <alignment horizontal="center" vertical="center"/>
      <protection locked="0"/>
    </xf>
    <xf numFmtId="0" fontId="107" fillId="65" borderId="83" xfId="345" applyNumberFormat="1" applyFont="1" applyFill="1" applyBorder="1" applyAlignment="1">
      <alignment horizontal="center" vertical="center"/>
    </xf>
    <xf numFmtId="0" fontId="107" fillId="65" borderId="85" xfId="345" applyNumberFormat="1" applyFont="1" applyFill="1" applyBorder="1" applyAlignment="1">
      <alignment horizontal="center" vertical="center"/>
    </xf>
    <xf numFmtId="0" fontId="107" fillId="65" borderId="94" xfId="345" applyNumberFormat="1" applyFont="1" applyFill="1" applyBorder="1" applyAlignment="1">
      <alignment horizontal="center" vertical="center"/>
    </xf>
  </cellXfs>
  <cellStyles count="489">
    <cellStyle name="          _x000d__x000a_386grabber=VGA.3GR_x000d__x000a_" xfId="1" xr:uid="{00000000-0005-0000-0000-000000000000}"/>
    <cellStyle name="_~8539632" xfId="2" xr:uid="{00000000-0005-0000-0000-000001000000}"/>
    <cellStyle name="_~8539632_P&amp;L OP walk" xfId="3" xr:uid="{00000000-0005-0000-0000-000002000000}"/>
    <cellStyle name="_~8539632_P&amp;L OP walk_07 P&amp;L OP walk" xfId="4" xr:uid="{00000000-0005-0000-0000-000003000000}"/>
    <cellStyle name="_~8539632_P&amp;L OP walk_P&amp;L OP walk2" xfId="5" xr:uid="{00000000-0005-0000-0000-000004000000}"/>
    <cellStyle name="_【Avon】PL_AC_20110222_v1.1" xfId="6" xr:uid="{00000000-0005-0000-0000-000005000000}"/>
    <cellStyle name="_2007A &amp; 2008B RVP per CBU" xfId="7" xr:uid="{00000000-0005-0000-0000-000006000000}"/>
    <cellStyle name="_Cat_Split_GM FCST 09" xfId="8" xr:uid="{00000000-0005-0000-0000-000007000000}"/>
    <cellStyle name="_CBU GM report_ap" xfId="9" xr:uid="{00000000-0005-0000-0000-000008000000}"/>
    <cellStyle name="_CBU GM report_ap_RV" xfId="10" xr:uid="{00000000-0005-0000-0000-000009000000}"/>
    <cellStyle name="_CBU GM report_china" xfId="11" xr:uid="{00000000-0005-0000-0000-00000A000000}"/>
    <cellStyle name="_CBU report " xfId="12" xr:uid="{00000000-0005-0000-0000-00000B000000}"/>
    <cellStyle name="_Consumer Motivation &amp; Brochure" xfId="13" xr:uid="{00000000-0005-0000-0000-00000C000000}"/>
    <cellStyle name="_contribution&amp;pr" xfId="14" xr:uid="{00000000-0005-0000-0000-00000D000000}"/>
    <cellStyle name="_contribution&amp;pr_P&amp;L OP walk" xfId="15" xr:uid="{00000000-0005-0000-0000-00000E000000}"/>
    <cellStyle name="_contribution&amp;pr_P&amp;L OP walk_07 P&amp;L OP walk" xfId="16" xr:uid="{00000000-0005-0000-0000-00000F000000}"/>
    <cellStyle name="_contribution&amp;pr_P&amp;L OP walk_P&amp;L OP walk2" xfId="17" xr:uid="{00000000-0005-0000-0000-000010000000}"/>
    <cellStyle name="_Facility(07VS06)10.8 C$'MM" xfId="18" xr:uid="{00000000-0005-0000-0000-000011000000}"/>
    <cellStyle name="_Facility(07VS06)10.8 C$'MM_P&amp;L OP walk" xfId="19" xr:uid="{00000000-0005-0000-0000-000012000000}"/>
    <cellStyle name="_Facility(07VS06)10.8 C$'MM_P&amp;L OP walk_07 P&amp;L OP walk" xfId="20" xr:uid="{00000000-0005-0000-0000-000013000000}"/>
    <cellStyle name="_Facility(07VS06)10.8 C$'MM_P&amp;L OP walk_P&amp;L OP walk2" xfId="21" xr:uid="{00000000-0005-0000-0000-000014000000}"/>
    <cellStyle name="_FCST Template Pull LA v2" xfId="22" xr:uid="{00000000-0005-0000-0000-000015000000}"/>
    <cellStyle name="_FCST(1)_CBU_ap" xfId="23" xr:uid="{00000000-0005-0000-0000-000016000000}"/>
    <cellStyle name="_FCST(1)_CBU_ap_checked" xfId="24" xr:uid="{00000000-0005-0000-0000-000017000000}"/>
    <cellStyle name="_frmLOCK_NumberTable" xfId="25" xr:uid="{00000000-0005-0000-0000-000018000000}"/>
    <cellStyle name="_NA RVP Analysis" xfId="26" xr:uid="{00000000-0005-0000-0000-000019000000}"/>
    <cellStyle name="_Q3OP" xfId="27" xr:uid="{00000000-0005-0000-0000-00001A000000}"/>
    <cellStyle name="_RVP Chart (rev)" xfId="28" xr:uid="{00000000-0005-0000-0000-00001B000000}"/>
    <cellStyle name="_RVP_mex" xfId="29" xr:uid="{00000000-0005-0000-0000-00001C000000}"/>
    <cellStyle name="_Template for training exp analysis" xfId="30" xr:uid="{00000000-0005-0000-0000-00001D000000}"/>
    <cellStyle name="_Template for training exp analysis_P&amp;L OP walk" xfId="31" xr:uid="{00000000-0005-0000-0000-00001E000000}"/>
    <cellStyle name="_Template for training exp analysis_P&amp;L OP walk_07 P&amp;L OP walk" xfId="32" xr:uid="{00000000-0005-0000-0000-00001F000000}"/>
    <cellStyle name="_Template for training exp analysis_P&amp;L OP walk_P&amp;L OP walk2" xfId="33" xr:uid="{00000000-0005-0000-0000-000020000000}"/>
    <cellStyle name="0" xfId="34" xr:uid="{00000000-0005-0000-0000-000021000000}"/>
    <cellStyle name="0_~0062009" xfId="35" xr:uid="{00000000-0005-0000-0000-000022000000}"/>
    <cellStyle name="0_Price" xfId="36" xr:uid="{00000000-0005-0000-0000-000023000000}"/>
    <cellStyle name="0_Price_GC A &amp; C Package Q3 FY03" xfId="37" xr:uid="{00000000-0005-0000-0000-000024000000}"/>
    <cellStyle name="20% - Accent1" xfId="38" xr:uid="{00000000-0005-0000-0000-000025000000}"/>
    <cellStyle name="20% - Accent2" xfId="39" xr:uid="{00000000-0005-0000-0000-000026000000}"/>
    <cellStyle name="20% - Accent3" xfId="40" xr:uid="{00000000-0005-0000-0000-000027000000}"/>
    <cellStyle name="20% - Accent4" xfId="41" xr:uid="{00000000-0005-0000-0000-000028000000}"/>
    <cellStyle name="20% - Accent5" xfId="42" xr:uid="{00000000-0005-0000-0000-000029000000}"/>
    <cellStyle name="20% - Accent6" xfId="43" xr:uid="{00000000-0005-0000-0000-00002A000000}"/>
    <cellStyle name="20% - アクセント 1 2" xfId="44" xr:uid="{00000000-0005-0000-0000-00002B000000}"/>
    <cellStyle name="20% - アクセント 2 2" xfId="45" xr:uid="{00000000-0005-0000-0000-00002C000000}"/>
    <cellStyle name="20% - アクセント 3 2" xfId="46" xr:uid="{00000000-0005-0000-0000-00002D000000}"/>
    <cellStyle name="20% - アクセント 4 2" xfId="47" xr:uid="{00000000-0005-0000-0000-00002E000000}"/>
    <cellStyle name="20% - アクセント 5 2" xfId="48" xr:uid="{00000000-0005-0000-0000-00002F000000}"/>
    <cellStyle name="20% - アクセント 6 2" xfId="49" xr:uid="{00000000-0005-0000-0000-000030000000}"/>
    <cellStyle name="20% - 輔色1" xfId="50" xr:uid="{00000000-0005-0000-0000-000031000000}"/>
    <cellStyle name="20% - 輔色1 2" xfId="51" xr:uid="{00000000-0005-0000-0000-000032000000}"/>
    <cellStyle name="20% - 輔色2" xfId="52" xr:uid="{00000000-0005-0000-0000-000033000000}"/>
    <cellStyle name="20% - 輔色2 2" xfId="53" xr:uid="{00000000-0005-0000-0000-000034000000}"/>
    <cellStyle name="20% - 輔色3" xfId="54" xr:uid="{00000000-0005-0000-0000-000035000000}"/>
    <cellStyle name="20% - 輔色3 2" xfId="55" xr:uid="{00000000-0005-0000-0000-000036000000}"/>
    <cellStyle name="20% - 輔色4" xfId="56" xr:uid="{00000000-0005-0000-0000-000037000000}"/>
    <cellStyle name="20% - 輔色4 2" xfId="57" xr:uid="{00000000-0005-0000-0000-000038000000}"/>
    <cellStyle name="20% - 輔色5" xfId="58" xr:uid="{00000000-0005-0000-0000-000039000000}"/>
    <cellStyle name="20% - 輔色5 2" xfId="59" xr:uid="{00000000-0005-0000-0000-00003A000000}"/>
    <cellStyle name="20% - 輔色6" xfId="60" xr:uid="{00000000-0005-0000-0000-00003B000000}"/>
    <cellStyle name="20% - 輔色6 2" xfId="61" xr:uid="{00000000-0005-0000-0000-00003C000000}"/>
    <cellStyle name="40% - Accent1" xfId="62" xr:uid="{00000000-0005-0000-0000-00003D000000}"/>
    <cellStyle name="40% - Accent2" xfId="63" xr:uid="{00000000-0005-0000-0000-00003E000000}"/>
    <cellStyle name="40% - Accent3" xfId="64" xr:uid="{00000000-0005-0000-0000-00003F000000}"/>
    <cellStyle name="40% - Accent4" xfId="65" xr:uid="{00000000-0005-0000-0000-000040000000}"/>
    <cellStyle name="40% - Accent5" xfId="66" xr:uid="{00000000-0005-0000-0000-000041000000}"/>
    <cellStyle name="40% - Accent6" xfId="67" xr:uid="{00000000-0005-0000-0000-000042000000}"/>
    <cellStyle name="40% - アクセント 1 2" xfId="68" xr:uid="{00000000-0005-0000-0000-000043000000}"/>
    <cellStyle name="40% - アクセント 2 2" xfId="69" xr:uid="{00000000-0005-0000-0000-000044000000}"/>
    <cellStyle name="40% - アクセント 3 2" xfId="70" xr:uid="{00000000-0005-0000-0000-000045000000}"/>
    <cellStyle name="40% - アクセント 4 2" xfId="71" xr:uid="{00000000-0005-0000-0000-000046000000}"/>
    <cellStyle name="40% - アクセント 5 2" xfId="72" xr:uid="{00000000-0005-0000-0000-000047000000}"/>
    <cellStyle name="40% - アクセント 6 2" xfId="73" xr:uid="{00000000-0005-0000-0000-000048000000}"/>
    <cellStyle name="40% - 輔色1" xfId="74" xr:uid="{00000000-0005-0000-0000-000049000000}"/>
    <cellStyle name="40% - 輔色1 2" xfId="75" xr:uid="{00000000-0005-0000-0000-00004A000000}"/>
    <cellStyle name="40% - 輔色2" xfId="76" xr:uid="{00000000-0005-0000-0000-00004B000000}"/>
    <cellStyle name="40% - 輔色2 2" xfId="77" xr:uid="{00000000-0005-0000-0000-00004C000000}"/>
    <cellStyle name="40% - 輔色3" xfId="78" xr:uid="{00000000-0005-0000-0000-00004D000000}"/>
    <cellStyle name="40% - 輔色3 2" xfId="79" xr:uid="{00000000-0005-0000-0000-00004E000000}"/>
    <cellStyle name="40% - 輔色4" xfId="80" xr:uid="{00000000-0005-0000-0000-00004F000000}"/>
    <cellStyle name="40% - 輔色4 2" xfId="81" xr:uid="{00000000-0005-0000-0000-000050000000}"/>
    <cellStyle name="40% - 輔色5" xfId="82" xr:uid="{00000000-0005-0000-0000-000051000000}"/>
    <cellStyle name="40% - 輔色5 2" xfId="83" xr:uid="{00000000-0005-0000-0000-000052000000}"/>
    <cellStyle name="40% - 輔色6" xfId="84" xr:uid="{00000000-0005-0000-0000-000053000000}"/>
    <cellStyle name="40% - 輔色6 2" xfId="85" xr:uid="{00000000-0005-0000-0000-000054000000}"/>
    <cellStyle name="60% - Accent1" xfId="86" xr:uid="{00000000-0005-0000-0000-000055000000}"/>
    <cellStyle name="60% - Accent2" xfId="87" xr:uid="{00000000-0005-0000-0000-000056000000}"/>
    <cellStyle name="60% - Accent3" xfId="88" xr:uid="{00000000-0005-0000-0000-000057000000}"/>
    <cellStyle name="60% - Accent4" xfId="89" xr:uid="{00000000-0005-0000-0000-000058000000}"/>
    <cellStyle name="60% - Accent5" xfId="90" xr:uid="{00000000-0005-0000-0000-000059000000}"/>
    <cellStyle name="60% - Accent6" xfId="91" xr:uid="{00000000-0005-0000-0000-00005A000000}"/>
    <cellStyle name="60% - アクセント 1 2" xfId="92" xr:uid="{00000000-0005-0000-0000-00005B000000}"/>
    <cellStyle name="60% - アクセント 2 2" xfId="93" xr:uid="{00000000-0005-0000-0000-00005C000000}"/>
    <cellStyle name="60% - アクセント 3 2" xfId="94" xr:uid="{00000000-0005-0000-0000-00005D000000}"/>
    <cellStyle name="60% - アクセント 4 2" xfId="95" xr:uid="{00000000-0005-0000-0000-00005E000000}"/>
    <cellStyle name="60% - アクセント 5 2" xfId="96" xr:uid="{00000000-0005-0000-0000-00005F000000}"/>
    <cellStyle name="60% - アクセント 6 2" xfId="97" xr:uid="{00000000-0005-0000-0000-000060000000}"/>
    <cellStyle name="60% - 輔色1" xfId="98" xr:uid="{00000000-0005-0000-0000-000061000000}"/>
    <cellStyle name="60% - 輔色1 2" xfId="99" xr:uid="{00000000-0005-0000-0000-000062000000}"/>
    <cellStyle name="60% - 輔色2" xfId="100" xr:uid="{00000000-0005-0000-0000-000063000000}"/>
    <cellStyle name="60% - 輔色2 2" xfId="101" xr:uid="{00000000-0005-0000-0000-000064000000}"/>
    <cellStyle name="60% - 輔色3" xfId="102" xr:uid="{00000000-0005-0000-0000-000065000000}"/>
    <cellStyle name="60% - 輔色3 2" xfId="103" xr:uid="{00000000-0005-0000-0000-000066000000}"/>
    <cellStyle name="60% - 輔色4" xfId="104" xr:uid="{00000000-0005-0000-0000-000067000000}"/>
    <cellStyle name="60% - 輔色4 2" xfId="105" xr:uid="{00000000-0005-0000-0000-000068000000}"/>
    <cellStyle name="60% - 輔色5" xfId="106" xr:uid="{00000000-0005-0000-0000-000069000000}"/>
    <cellStyle name="60% - 輔色5 2" xfId="107" xr:uid="{00000000-0005-0000-0000-00006A000000}"/>
    <cellStyle name="60% - 輔色6" xfId="108" xr:uid="{00000000-0005-0000-0000-00006B000000}"/>
    <cellStyle name="60% - 輔色6 2" xfId="109" xr:uid="{00000000-0005-0000-0000-00006C000000}"/>
    <cellStyle name="Accent1" xfId="110" xr:uid="{00000000-0005-0000-0000-00006D000000}"/>
    <cellStyle name="Accent1 - 20%" xfId="111" xr:uid="{00000000-0005-0000-0000-00006E000000}"/>
    <cellStyle name="Accent1 - 40%" xfId="112" xr:uid="{00000000-0005-0000-0000-00006F000000}"/>
    <cellStyle name="Accent1 - 60%" xfId="113" xr:uid="{00000000-0005-0000-0000-000070000000}"/>
    <cellStyle name="Accent2" xfId="114" xr:uid="{00000000-0005-0000-0000-000071000000}"/>
    <cellStyle name="Accent2 - 20%" xfId="115" xr:uid="{00000000-0005-0000-0000-000072000000}"/>
    <cellStyle name="Accent2 - 40%" xfId="116" xr:uid="{00000000-0005-0000-0000-000073000000}"/>
    <cellStyle name="Accent2 - 60%" xfId="117" xr:uid="{00000000-0005-0000-0000-000074000000}"/>
    <cellStyle name="Accent3" xfId="118" xr:uid="{00000000-0005-0000-0000-000075000000}"/>
    <cellStyle name="Accent3 - 20%" xfId="119" xr:uid="{00000000-0005-0000-0000-000076000000}"/>
    <cellStyle name="Accent3 - 40%" xfId="120" xr:uid="{00000000-0005-0000-0000-000077000000}"/>
    <cellStyle name="Accent3 - 60%" xfId="121" xr:uid="{00000000-0005-0000-0000-000078000000}"/>
    <cellStyle name="Accent4" xfId="122" xr:uid="{00000000-0005-0000-0000-000079000000}"/>
    <cellStyle name="Accent4 - 20%" xfId="123" xr:uid="{00000000-0005-0000-0000-00007A000000}"/>
    <cellStyle name="Accent4 - 40%" xfId="124" xr:uid="{00000000-0005-0000-0000-00007B000000}"/>
    <cellStyle name="Accent4 - 60%" xfId="125" xr:uid="{00000000-0005-0000-0000-00007C000000}"/>
    <cellStyle name="Accent5" xfId="126" xr:uid="{00000000-0005-0000-0000-00007D000000}"/>
    <cellStyle name="Accent5 - 20%" xfId="127" xr:uid="{00000000-0005-0000-0000-00007E000000}"/>
    <cellStyle name="Accent5 - 40%" xfId="128" xr:uid="{00000000-0005-0000-0000-00007F000000}"/>
    <cellStyle name="Accent5 - 60%" xfId="129" xr:uid="{00000000-0005-0000-0000-000080000000}"/>
    <cellStyle name="Accent6" xfId="130" xr:uid="{00000000-0005-0000-0000-000081000000}"/>
    <cellStyle name="Accent6 - 20%" xfId="131" xr:uid="{00000000-0005-0000-0000-000082000000}"/>
    <cellStyle name="Accent6 - 40%" xfId="132" xr:uid="{00000000-0005-0000-0000-000083000000}"/>
    <cellStyle name="Accent6 - 60%" xfId="133" xr:uid="{00000000-0005-0000-0000-000084000000}"/>
    <cellStyle name="Bad" xfId="134" xr:uid="{00000000-0005-0000-0000-000085000000}"/>
    <cellStyle name="Calc Currency (0)" xfId="135" xr:uid="{00000000-0005-0000-0000-000086000000}"/>
    <cellStyle name="Calc Currency (0) 2" xfId="136" xr:uid="{00000000-0005-0000-0000-000087000000}"/>
    <cellStyle name="Calculation" xfId="137" xr:uid="{00000000-0005-0000-0000-000088000000}"/>
    <cellStyle name="Calculation 2" xfId="425" xr:uid="{00000000-0005-0000-0000-000089000000}"/>
    <cellStyle name="Check Cell" xfId="138" xr:uid="{00000000-0005-0000-0000-00008A000000}"/>
    <cellStyle name="Column_Title" xfId="139" xr:uid="{00000000-0005-0000-0000-00008B000000}"/>
    <cellStyle name="Comma" xfId="415" builtinId="3"/>
    <cellStyle name="Comma [0]" xfId="416" xr:uid="{00000000-0005-0000-0000-00008C000000}"/>
    <cellStyle name="Comma [0] 2" xfId="487" xr:uid="{6AD8BAA5-70AB-4DF5-B793-1E3B622D5FE2}"/>
    <cellStyle name="Comma 0.0" xfId="140" xr:uid="{00000000-0005-0000-0000-00008D000000}"/>
    <cellStyle name="Comma 10" xfId="488" xr:uid="{DFBF6E22-5B1D-44C4-9AC9-46D328D1765B}"/>
    <cellStyle name="Comma0" xfId="141" xr:uid="{00000000-0005-0000-0000-00008F000000}"/>
    <cellStyle name="Comma0 - Modelo1" xfId="142" xr:uid="{00000000-0005-0000-0000-000090000000}"/>
    <cellStyle name="Comma0 - Style1" xfId="143" xr:uid="{00000000-0005-0000-0000-000091000000}"/>
    <cellStyle name="Comma0 - Style3" xfId="144" xr:uid="{00000000-0005-0000-0000-000092000000}"/>
    <cellStyle name="Comma0 - Style5" xfId="145" xr:uid="{00000000-0005-0000-0000-000093000000}"/>
    <cellStyle name="Comma1 - Modelo2" xfId="146" xr:uid="{00000000-0005-0000-0000-000094000000}"/>
    <cellStyle name="Comma1 - Style1" xfId="147" xr:uid="{00000000-0005-0000-0000-000095000000}"/>
    <cellStyle name="Comma1 - Style2" xfId="148" xr:uid="{00000000-0005-0000-0000-000096000000}"/>
    <cellStyle name="Curren - Style2" xfId="149" xr:uid="{00000000-0005-0000-0000-000097000000}"/>
    <cellStyle name="Currency0" xfId="150" xr:uid="{00000000-0005-0000-0000-000099000000}"/>
    <cellStyle name="D$_x0014_‹D$4÷Ø‰D" xfId="151" xr:uid="{00000000-0005-0000-0000-00009A000000}"/>
    <cellStyle name="D$_x0014_‹D$4÷Ø‰D$4ë" xfId="152" xr:uid="{00000000-0005-0000-0000-00009B000000}"/>
    <cellStyle name="D$_x0014_‹D$4÷Ø‰D$4ë_x0007_Æ" xfId="153" xr:uid="{00000000-0005-0000-0000-00009C000000}"/>
    <cellStyle name="DataEntry" xfId="154" xr:uid="{00000000-0005-0000-0000-00009D000000}"/>
    <cellStyle name="Date" xfId="155" xr:uid="{00000000-0005-0000-0000-00009E000000}"/>
    <cellStyle name="Date - Style4" xfId="156" xr:uid="{00000000-0005-0000-0000-00009F000000}"/>
    <cellStyle name="Dezimal [0]_~0025339" xfId="157" xr:uid="{00000000-0005-0000-0000-0000A0000000}"/>
    <cellStyle name="Dezimal_~0025339" xfId="158" xr:uid="{00000000-0005-0000-0000-0000A1000000}"/>
    <cellStyle name="Dia" xfId="159" xr:uid="{00000000-0005-0000-0000-0000A2000000}"/>
    <cellStyle name="dnm01" xfId="160" xr:uid="{00000000-0005-0000-0000-0000A3000000}"/>
    <cellStyle name="Dziesiętny [0]_labour efficiency" xfId="161" xr:uid="{00000000-0005-0000-0000-0000A4000000}"/>
    <cellStyle name="Dziesiętny_2002 Capex - Poland" xfId="162" xr:uid="{00000000-0005-0000-0000-0000A5000000}"/>
    <cellStyle name="Emphasis 1" xfId="163" xr:uid="{00000000-0005-0000-0000-0000A6000000}"/>
    <cellStyle name="Emphasis 2" xfId="164" xr:uid="{00000000-0005-0000-0000-0000A7000000}"/>
    <cellStyle name="Emphasis 3" xfId="165" xr:uid="{00000000-0005-0000-0000-0000A8000000}"/>
    <cellStyle name="Encabez1" xfId="166" xr:uid="{00000000-0005-0000-0000-0000A9000000}"/>
    <cellStyle name="Encabez2" xfId="167" xr:uid="{00000000-0005-0000-0000-0000AA000000}"/>
    <cellStyle name="ept" xfId="168" xr:uid="{00000000-0005-0000-0000-0000AB000000}"/>
    <cellStyle name="ept 2" xfId="169" xr:uid="{00000000-0005-0000-0000-0000AC000000}"/>
    <cellStyle name="ept 2 2" xfId="427" xr:uid="{00000000-0005-0000-0000-0000AD000000}"/>
    <cellStyle name="ept 3" xfId="426" xr:uid="{00000000-0005-0000-0000-0000AE000000}"/>
    <cellStyle name="Euro" xfId="170" xr:uid="{00000000-0005-0000-0000-0000AF000000}"/>
    <cellStyle name="Explanatory Text" xfId="171" xr:uid="{00000000-0005-0000-0000-0000B0000000}"/>
    <cellStyle name="F2" xfId="172" xr:uid="{00000000-0005-0000-0000-0000B1000000}"/>
    <cellStyle name="F3" xfId="173" xr:uid="{00000000-0005-0000-0000-0000B2000000}"/>
    <cellStyle name="F4" xfId="174" xr:uid="{00000000-0005-0000-0000-0000B3000000}"/>
    <cellStyle name="F5" xfId="175" xr:uid="{00000000-0005-0000-0000-0000B4000000}"/>
    <cellStyle name="F6" xfId="176" xr:uid="{00000000-0005-0000-0000-0000B5000000}"/>
    <cellStyle name="F7" xfId="177" xr:uid="{00000000-0005-0000-0000-0000B6000000}"/>
    <cellStyle name="F8" xfId="178" xr:uid="{00000000-0005-0000-0000-0000B7000000}"/>
    <cellStyle name="Fijo" xfId="179" xr:uid="{00000000-0005-0000-0000-0000B8000000}"/>
    <cellStyle name="Financiero" xfId="180" xr:uid="{00000000-0005-0000-0000-0000B9000000}"/>
    <cellStyle name="Fixed" xfId="181" xr:uid="{00000000-0005-0000-0000-0000BA000000}"/>
    <cellStyle name="Fixed2 - Style2" xfId="182" xr:uid="{00000000-0005-0000-0000-0000BB000000}"/>
    <cellStyle name="Good" xfId="183" xr:uid="{00000000-0005-0000-0000-0000BC000000}"/>
    <cellStyle name="Grey" xfId="184" xr:uid="{00000000-0005-0000-0000-0000BD000000}"/>
    <cellStyle name="Header1" xfId="185" xr:uid="{00000000-0005-0000-0000-0000BE000000}"/>
    <cellStyle name="Header2" xfId="186" xr:uid="{00000000-0005-0000-0000-0000BF000000}"/>
    <cellStyle name="Heading 1" xfId="187" xr:uid="{00000000-0005-0000-0000-0000C0000000}"/>
    <cellStyle name="Heading 2" xfId="188" xr:uid="{00000000-0005-0000-0000-0000C1000000}"/>
    <cellStyle name="Heading 3" xfId="189" xr:uid="{00000000-0005-0000-0000-0000C2000000}"/>
    <cellStyle name="Heading 4" xfId="190" xr:uid="{00000000-0005-0000-0000-0000C3000000}"/>
    <cellStyle name="INCA" xfId="191" xr:uid="{00000000-0005-0000-0000-0000C4000000}"/>
    <cellStyle name="Indefinido" xfId="192" xr:uid="{00000000-0005-0000-0000-0000C5000000}"/>
    <cellStyle name="Indented" xfId="193" xr:uid="{00000000-0005-0000-0000-0000C6000000}"/>
    <cellStyle name="Input" xfId="194" xr:uid="{00000000-0005-0000-0000-0000C7000000}"/>
    <cellStyle name="Input [yellow]" xfId="195" xr:uid="{00000000-0005-0000-0000-0000C8000000}"/>
    <cellStyle name="Input 2" xfId="428" xr:uid="{00000000-0005-0000-0000-0000C9000000}"/>
    <cellStyle name="Input_Q3OP" xfId="196" xr:uid="{00000000-0005-0000-0000-0000CA000000}"/>
    <cellStyle name="IR Template" xfId="197" xr:uid="{00000000-0005-0000-0000-0000CB000000}"/>
    <cellStyle name="Linked Cell" xfId="198" xr:uid="{00000000-0005-0000-0000-0000CC000000}"/>
    <cellStyle name="Millares [0]_~5173340" xfId="199" xr:uid="{00000000-0005-0000-0000-0000CD000000}"/>
    <cellStyle name="Millares_~0030803" xfId="200" xr:uid="{00000000-0005-0000-0000-0000CE000000}"/>
    <cellStyle name="Milliers [0]_AR1194" xfId="201" xr:uid="{00000000-0005-0000-0000-0000CF000000}"/>
    <cellStyle name="Milliers_AR1194" xfId="202" xr:uid="{00000000-0005-0000-0000-0000D0000000}"/>
    <cellStyle name="Moneda [0]_~5173340" xfId="203" xr:uid="{00000000-0005-0000-0000-0000D1000000}"/>
    <cellStyle name="Moneda_~0030803" xfId="204" xr:uid="{00000000-0005-0000-0000-0000D2000000}"/>
    <cellStyle name="Monetario" xfId="205" xr:uid="{00000000-0005-0000-0000-0000D3000000}"/>
    <cellStyle name="Money M" xfId="206" xr:uid="{00000000-0005-0000-0000-0000D4000000}"/>
    <cellStyle name="Money M Blank Zero" xfId="207" xr:uid="{00000000-0005-0000-0000-0000D5000000}"/>
    <cellStyle name="Mon騁aire [0]_AR1194" xfId="208" xr:uid="{00000000-0005-0000-0000-0000D6000000}"/>
    <cellStyle name="Mon騁aire_AR1194" xfId="209" xr:uid="{00000000-0005-0000-0000-0000D7000000}"/>
    <cellStyle name="Neutral" xfId="210" xr:uid="{00000000-0005-0000-0000-0000D8000000}"/>
    <cellStyle name="no dec" xfId="211" xr:uid="{00000000-0005-0000-0000-0000D9000000}"/>
    <cellStyle name="No-definido" xfId="212" xr:uid="{00000000-0005-0000-0000-0000DA000000}"/>
    <cellStyle name="Normal" xfId="0" builtinId="0"/>
    <cellStyle name="Normal - Style1" xfId="213" xr:uid="{00000000-0005-0000-0000-0000DB000000}"/>
    <cellStyle name="Normal - Style1 2" xfId="214" xr:uid="{00000000-0005-0000-0000-0000DC000000}"/>
    <cellStyle name="Normale_Plan2000" xfId="215" xr:uid="{00000000-0005-0000-0000-0000DE000000}"/>
    <cellStyle name="Normalny_~1001583" xfId="216" xr:uid="{00000000-0005-0000-0000-0000DF000000}"/>
    <cellStyle name="Note" xfId="217" xr:uid="{00000000-0005-0000-0000-0000E0000000}"/>
    <cellStyle name="Note 2" xfId="429" xr:uid="{00000000-0005-0000-0000-0000E1000000}"/>
    <cellStyle name="Output" xfId="218" xr:uid="{00000000-0005-0000-0000-0000E2000000}"/>
    <cellStyle name="Output 2" xfId="430" xr:uid="{00000000-0005-0000-0000-0000E3000000}"/>
    <cellStyle name="Percen - Style1" xfId="219" xr:uid="{00000000-0005-0000-0000-0000E4000000}"/>
    <cellStyle name="Percen - Style3" xfId="220" xr:uid="{00000000-0005-0000-0000-0000E5000000}"/>
    <cellStyle name="Percent" xfId="417" builtinId="5"/>
    <cellStyle name="Percent [0]" xfId="221" xr:uid="{00000000-0005-0000-0000-0000E6000000}"/>
    <cellStyle name="Percent [2]" xfId="222" xr:uid="{00000000-0005-0000-0000-0000E7000000}"/>
    <cellStyle name="PSChar" xfId="223" xr:uid="{00000000-0005-0000-0000-0000E8000000}"/>
    <cellStyle name="PSDate" xfId="224" xr:uid="{00000000-0005-0000-0000-0000E9000000}"/>
    <cellStyle name="PSDec" xfId="225" xr:uid="{00000000-0005-0000-0000-0000EA000000}"/>
    <cellStyle name="PSHeading" xfId="226" xr:uid="{00000000-0005-0000-0000-0000EB000000}"/>
    <cellStyle name="Saldos" xfId="227" xr:uid="{00000000-0005-0000-0000-0000EC000000}"/>
    <cellStyle name="SAPBEXaggData" xfId="228" xr:uid="{00000000-0005-0000-0000-0000ED000000}"/>
    <cellStyle name="SAPBEXaggData 2" xfId="431" xr:uid="{00000000-0005-0000-0000-0000EE000000}"/>
    <cellStyle name="SAPBEXaggDataEmph" xfId="229" xr:uid="{00000000-0005-0000-0000-0000EF000000}"/>
    <cellStyle name="SAPBEXaggDataEmph 2" xfId="432" xr:uid="{00000000-0005-0000-0000-0000F0000000}"/>
    <cellStyle name="SAPBEXaggItem" xfId="230" xr:uid="{00000000-0005-0000-0000-0000F1000000}"/>
    <cellStyle name="SAPBEXaggItem 2" xfId="433" xr:uid="{00000000-0005-0000-0000-0000F2000000}"/>
    <cellStyle name="SAPBEXaggItemX" xfId="231" xr:uid="{00000000-0005-0000-0000-0000F3000000}"/>
    <cellStyle name="SAPBEXaggItemX 2" xfId="434" xr:uid="{00000000-0005-0000-0000-0000F4000000}"/>
    <cellStyle name="SAPBEXchaText" xfId="232" xr:uid="{00000000-0005-0000-0000-0000F5000000}"/>
    <cellStyle name="SAPBEXchaText 2" xfId="435" xr:uid="{00000000-0005-0000-0000-0000F6000000}"/>
    <cellStyle name="SAPBEXexcBad7" xfId="233" xr:uid="{00000000-0005-0000-0000-0000F7000000}"/>
    <cellStyle name="SAPBEXexcBad7 2" xfId="436" xr:uid="{00000000-0005-0000-0000-0000F8000000}"/>
    <cellStyle name="SAPBEXexcBad8" xfId="234" xr:uid="{00000000-0005-0000-0000-0000F9000000}"/>
    <cellStyle name="SAPBEXexcBad8 2" xfId="437" xr:uid="{00000000-0005-0000-0000-0000FA000000}"/>
    <cellStyle name="SAPBEXexcBad9" xfId="235" xr:uid="{00000000-0005-0000-0000-0000FB000000}"/>
    <cellStyle name="SAPBEXexcBad9 2" xfId="438" xr:uid="{00000000-0005-0000-0000-0000FC000000}"/>
    <cellStyle name="SAPBEXexcCritical4" xfId="236" xr:uid="{00000000-0005-0000-0000-0000FD000000}"/>
    <cellStyle name="SAPBEXexcCritical4 2" xfId="439" xr:uid="{00000000-0005-0000-0000-0000FE000000}"/>
    <cellStyle name="SAPBEXexcCritical5" xfId="237" xr:uid="{00000000-0005-0000-0000-0000FF000000}"/>
    <cellStyle name="SAPBEXexcCritical5 2" xfId="440" xr:uid="{00000000-0005-0000-0000-000000010000}"/>
    <cellStyle name="SAPBEXexcCritical6" xfId="238" xr:uid="{00000000-0005-0000-0000-000001010000}"/>
    <cellStyle name="SAPBEXexcCritical6 2" xfId="441" xr:uid="{00000000-0005-0000-0000-000002010000}"/>
    <cellStyle name="SAPBEXexcGood1" xfId="239" xr:uid="{00000000-0005-0000-0000-000003010000}"/>
    <cellStyle name="SAPBEXexcGood1 2" xfId="442" xr:uid="{00000000-0005-0000-0000-000004010000}"/>
    <cellStyle name="SAPBEXexcGood2" xfId="240" xr:uid="{00000000-0005-0000-0000-000005010000}"/>
    <cellStyle name="SAPBEXexcGood2 2" xfId="443" xr:uid="{00000000-0005-0000-0000-000006010000}"/>
    <cellStyle name="SAPBEXexcGood3" xfId="241" xr:uid="{00000000-0005-0000-0000-000007010000}"/>
    <cellStyle name="SAPBEXexcGood3 2" xfId="444" xr:uid="{00000000-0005-0000-0000-000008010000}"/>
    <cellStyle name="SAPBEXfilterDrill" xfId="242" xr:uid="{00000000-0005-0000-0000-000009010000}"/>
    <cellStyle name="SAPBEXfilterDrill 2" xfId="445" xr:uid="{00000000-0005-0000-0000-00000A010000}"/>
    <cellStyle name="SAPBEXfilterItem" xfId="243" xr:uid="{00000000-0005-0000-0000-00000B010000}"/>
    <cellStyle name="SAPBEXfilterItem 2" xfId="446" xr:uid="{00000000-0005-0000-0000-00000C010000}"/>
    <cellStyle name="SAPBEXfilterText" xfId="244" xr:uid="{00000000-0005-0000-0000-00000D010000}"/>
    <cellStyle name="SAPBEXformats" xfId="245" xr:uid="{00000000-0005-0000-0000-00000E010000}"/>
    <cellStyle name="SAPBEXformats 2" xfId="447" xr:uid="{00000000-0005-0000-0000-00000F010000}"/>
    <cellStyle name="SAPBEXheaderItem" xfId="246" xr:uid="{00000000-0005-0000-0000-000010010000}"/>
    <cellStyle name="SAPBEXheaderText" xfId="247" xr:uid="{00000000-0005-0000-0000-000011010000}"/>
    <cellStyle name="SAPBEXHLevel0" xfId="248" xr:uid="{00000000-0005-0000-0000-000012010000}"/>
    <cellStyle name="SAPBEXHLevel0 2" xfId="448" xr:uid="{00000000-0005-0000-0000-000013010000}"/>
    <cellStyle name="SAPBEXHLevel0X" xfId="249" xr:uid="{00000000-0005-0000-0000-000014010000}"/>
    <cellStyle name="SAPBEXHLevel0X 2" xfId="449" xr:uid="{00000000-0005-0000-0000-000015010000}"/>
    <cellStyle name="SAPBEXHLevel1" xfId="250" xr:uid="{00000000-0005-0000-0000-000016010000}"/>
    <cellStyle name="SAPBEXHLevel1 2" xfId="450" xr:uid="{00000000-0005-0000-0000-000017010000}"/>
    <cellStyle name="SAPBEXHLevel1X" xfId="251" xr:uid="{00000000-0005-0000-0000-000018010000}"/>
    <cellStyle name="SAPBEXHLevel1X 2" xfId="451" xr:uid="{00000000-0005-0000-0000-000019010000}"/>
    <cellStyle name="SAPBEXHLevel2" xfId="252" xr:uid="{00000000-0005-0000-0000-00001A010000}"/>
    <cellStyle name="SAPBEXHLevel2 2" xfId="452" xr:uid="{00000000-0005-0000-0000-00001B010000}"/>
    <cellStyle name="SAPBEXHLevel2X" xfId="253" xr:uid="{00000000-0005-0000-0000-00001C010000}"/>
    <cellStyle name="SAPBEXHLevel2X 2" xfId="453" xr:uid="{00000000-0005-0000-0000-00001D010000}"/>
    <cellStyle name="SAPBEXHLevel3" xfId="254" xr:uid="{00000000-0005-0000-0000-00001E010000}"/>
    <cellStyle name="SAPBEXHLevel3 2" xfId="454" xr:uid="{00000000-0005-0000-0000-00001F010000}"/>
    <cellStyle name="SAPBEXHLevel3X" xfId="255" xr:uid="{00000000-0005-0000-0000-000020010000}"/>
    <cellStyle name="SAPBEXHLevel3X 2" xfId="455" xr:uid="{00000000-0005-0000-0000-000021010000}"/>
    <cellStyle name="SAPBEXinputData" xfId="256" xr:uid="{00000000-0005-0000-0000-000022010000}"/>
    <cellStyle name="SAPBEXresData" xfId="257" xr:uid="{00000000-0005-0000-0000-000023010000}"/>
    <cellStyle name="SAPBEXresData 2" xfId="456" xr:uid="{00000000-0005-0000-0000-000024010000}"/>
    <cellStyle name="SAPBEXresDataEmph" xfId="258" xr:uid="{00000000-0005-0000-0000-000025010000}"/>
    <cellStyle name="SAPBEXresDataEmph 2" xfId="457" xr:uid="{00000000-0005-0000-0000-000026010000}"/>
    <cellStyle name="SAPBEXresItem" xfId="259" xr:uid="{00000000-0005-0000-0000-000027010000}"/>
    <cellStyle name="SAPBEXresItem 2" xfId="458" xr:uid="{00000000-0005-0000-0000-000028010000}"/>
    <cellStyle name="SAPBEXresItemX" xfId="260" xr:uid="{00000000-0005-0000-0000-000029010000}"/>
    <cellStyle name="SAPBEXresItemX 2" xfId="459" xr:uid="{00000000-0005-0000-0000-00002A010000}"/>
    <cellStyle name="SAPBEXstdData" xfId="261" xr:uid="{00000000-0005-0000-0000-00002B010000}"/>
    <cellStyle name="SAPBEXstdData 2" xfId="460" xr:uid="{00000000-0005-0000-0000-00002C010000}"/>
    <cellStyle name="SAPBEXstdDataEmph" xfId="262" xr:uid="{00000000-0005-0000-0000-00002D010000}"/>
    <cellStyle name="SAPBEXstdDataEmph 2" xfId="461" xr:uid="{00000000-0005-0000-0000-00002E010000}"/>
    <cellStyle name="SAPBEXstdItem" xfId="263" xr:uid="{00000000-0005-0000-0000-00002F010000}"/>
    <cellStyle name="SAPBEXstdItem 2" xfId="462" xr:uid="{00000000-0005-0000-0000-000030010000}"/>
    <cellStyle name="SAPBEXstdItemX" xfId="264" xr:uid="{00000000-0005-0000-0000-000031010000}"/>
    <cellStyle name="SAPBEXstdItemX 2" xfId="463" xr:uid="{00000000-0005-0000-0000-000032010000}"/>
    <cellStyle name="SAPBEXtitle" xfId="265" xr:uid="{00000000-0005-0000-0000-000033010000}"/>
    <cellStyle name="SAPBEXtitle 2" xfId="464" xr:uid="{00000000-0005-0000-0000-000034010000}"/>
    <cellStyle name="SAPBEXundefined" xfId="266" xr:uid="{00000000-0005-0000-0000-000035010000}"/>
    <cellStyle name="SAPBEXundefined 2" xfId="465" xr:uid="{00000000-0005-0000-0000-000036010000}"/>
    <cellStyle name="Separador de milhares_2005-2007 B. Plan - Consolidation" xfId="267" xr:uid="{00000000-0005-0000-0000-000037010000}"/>
    <cellStyle name="Sheet Title" xfId="268" xr:uid="{00000000-0005-0000-0000-000038010000}"/>
    <cellStyle name="Standard 2" xfId="486" xr:uid="{864E6C11-81FA-4363-B8C7-A4E32556A569}"/>
    <cellStyle name="Standard_100" xfId="269" xr:uid="{00000000-0005-0000-0000-000039010000}"/>
    <cellStyle name="subhead" xfId="270" xr:uid="{00000000-0005-0000-0000-00003A010000}"/>
    <cellStyle name="TC_SheetTitle" xfId="271" xr:uid="{00000000-0005-0000-0000-00003B010000}"/>
    <cellStyle name="TEXT MERGED CELLS" xfId="272" xr:uid="{00000000-0005-0000-0000-00003C010000}"/>
    <cellStyle name="Title" xfId="273" xr:uid="{00000000-0005-0000-0000-00003D010000}"/>
    <cellStyle name="Total" xfId="274" xr:uid="{00000000-0005-0000-0000-00003E010000}"/>
    <cellStyle name="Total 2" xfId="466" xr:uid="{00000000-0005-0000-0000-00003F010000}"/>
    <cellStyle name="Währung [0]_~0025339" xfId="275" xr:uid="{00000000-0005-0000-0000-000040010000}"/>
    <cellStyle name="Währung_~0025339" xfId="276" xr:uid="{00000000-0005-0000-0000-000041010000}"/>
    <cellStyle name="Walutowy [0]_labour efficiency" xfId="277" xr:uid="{00000000-0005-0000-0000-000042010000}"/>
    <cellStyle name="Walutowy_labour efficiency" xfId="278" xr:uid="{00000000-0005-0000-0000-000043010000}"/>
    <cellStyle name="Warning Text" xfId="279" xr:uid="{00000000-0005-0000-0000-000044010000}"/>
    <cellStyle name="アクセント 1 2" xfId="280" xr:uid="{00000000-0005-0000-0000-000045010000}"/>
    <cellStyle name="アクセント 2 2" xfId="281" xr:uid="{00000000-0005-0000-0000-000046010000}"/>
    <cellStyle name="アクセント 3 2" xfId="282" xr:uid="{00000000-0005-0000-0000-000047010000}"/>
    <cellStyle name="アクセント 4 2" xfId="283" xr:uid="{00000000-0005-0000-0000-000048010000}"/>
    <cellStyle name="アクセント 5 2" xfId="284" xr:uid="{00000000-0005-0000-0000-000049010000}"/>
    <cellStyle name="アクセント 6 2" xfId="285" xr:uid="{00000000-0005-0000-0000-00004A010000}"/>
    <cellStyle name="スタイル 1" xfId="286" xr:uid="{00000000-0005-0000-0000-00004B010000}"/>
    <cellStyle name="スタイル 1 2" xfId="287" xr:uid="{00000000-0005-0000-0000-00004C010000}"/>
    <cellStyle name="スタイル 1_Sheet1" xfId="407" xr:uid="{00000000-0005-0000-0000-00004D010000}"/>
    <cellStyle name="タイトル 2" xfId="288" xr:uid="{00000000-0005-0000-0000-00004E010000}"/>
    <cellStyle name="チェック セル 2" xfId="289" xr:uid="{00000000-0005-0000-0000-00004F010000}"/>
    <cellStyle name="どちらでもない 2" xfId="290" xr:uid="{00000000-0005-0000-0000-000050010000}"/>
    <cellStyle name="パーセント 2" xfId="291" xr:uid="{00000000-0005-0000-0000-000052010000}"/>
    <cellStyle name="パーセント 2 2" xfId="292" xr:uid="{00000000-0005-0000-0000-000053010000}"/>
    <cellStyle name="パーセント 2 2 2" xfId="293" xr:uid="{00000000-0005-0000-0000-000054010000}"/>
    <cellStyle name="パーセント 2 2_Sheet1" xfId="408" xr:uid="{00000000-0005-0000-0000-000055010000}"/>
    <cellStyle name="パーセント 2_アウトプットイメージ2_マーケティング" xfId="294" xr:uid="{00000000-0005-0000-0000-000056010000}"/>
    <cellStyle name="パーセント 4" xfId="295" xr:uid="{00000000-0005-0000-0000-000057010000}"/>
    <cellStyle name="パーセント[0.00]" xfId="296" xr:uid="{00000000-0005-0000-0000-000058010000}"/>
    <cellStyle name="ハイパーリンク 2" xfId="297" xr:uid="{00000000-0005-0000-0000-000059010000}"/>
    <cellStyle name="メモ 2" xfId="298" xr:uid="{00000000-0005-0000-0000-00005A010000}"/>
    <cellStyle name="メモ 2 2" xfId="467" xr:uid="{00000000-0005-0000-0000-00005B010000}"/>
    <cellStyle name="リンク セル 2" xfId="299" xr:uid="{00000000-0005-0000-0000-00005C010000}"/>
    <cellStyle name="표준_Sheet1" xfId="402" xr:uid="{00000000-0005-0000-0000-0000E6010000}"/>
    <cellStyle name="一般_~4982736" xfId="301" xr:uid="{00000000-0005-0000-0000-00005E010000}"/>
    <cellStyle name="中等" xfId="336" xr:uid="{00000000-0005-0000-0000-00008D010000}"/>
    <cellStyle name="中等 2" xfId="337" xr:uid="{00000000-0005-0000-0000-00008E010000}"/>
    <cellStyle name="備註" xfId="341" xr:uid="{00000000-0005-0000-0000-000094010000}"/>
    <cellStyle name="備註 2" xfId="478" xr:uid="{00000000-0005-0000-0000-000095010000}"/>
    <cellStyle name="入力 2" xfId="340" xr:uid="{00000000-0005-0000-0000-000092010000}"/>
    <cellStyle name="入力 2 2" xfId="477" xr:uid="{00000000-0005-0000-0000-000093010000}"/>
    <cellStyle name="出力 2" xfId="329" xr:uid="{00000000-0005-0000-0000-000085010000}"/>
    <cellStyle name="出力 2 2" xfId="475" xr:uid="{00000000-0005-0000-0000-000086010000}"/>
    <cellStyle name="千位分隔[0]_gm worksheet" xfId="332" xr:uid="{00000000-0005-0000-0000-000089010000}"/>
    <cellStyle name="千位分隔_gm worksheet" xfId="333" xr:uid="{00000000-0005-0000-0000-00008A010000}"/>
    <cellStyle name="千分位[0]_01'Sales%" xfId="334" xr:uid="{00000000-0005-0000-0000-00008B010000}"/>
    <cellStyle name="千分位_2005-2007 Brochure Plan" xfId="335" xr:uid="{00000000-0005-0000-0000-00008C010000}"/>
    <cellStyle name="合計" xfId="326" xr:uid="{00000000-0005-0000-0000-00007F010000}"/>
    <cellStyle name="合計 2" xfId="327" xr:uid="{00000000-0005-0000-0000-000080010000}"/>
    <cellStyle name="合計 2 2" xfId="473" xr:uid="{00000000-0005-0000-0000-000081010000}"/>
    <cellStyle name="合計 3" xfId="472" xr:uid="{00000000-0005-0000-0000-000082010000}"/>
    <cellStyle name="基本フォーム" xfId="304" xr:uid="{00000000-0005-0000-0000-000061010000}"/>
    <cellStyle name="基本フォーム 2" xfId="468" xr:uid="{00000000-0005-0000-0000-000062010000}"/>
    <cellStyle name="壞" xfId="397" xr:uid="{00000000-0005-0000-0000-0000E1010000}"/>
    <cellStyle name="壞 2" xfId="398" xr:uid="{00000000-0005-0000-0000-0000E2010000}"/>
    <cellStyle name="好" xfId="324" xr:uid="{00000000-0005-0000-0000-00007D010000}"/>
    <cellStyle name="好 2" xfId="325" xr:uid="{00000000-0005-0000-0000-00007E010000}"/>
    <cellStyle name="常规_Attachment D- CountryOBU Business Plan Financial Deck" xfId="330" xr:uid="{00000000-0005-0000-0000-000087010000}"/>
    <cellStyle name="悪い 2" xfId="300" xr:uid="{00000000-0005-0000-0000-00005D010000}"/>
    <cellStyle name="未定義" xfId="389" xr:uid="{00000000-0005-0000-0000-0000D5010000}"/>
    <cellStyle name="桁区切り [0.00] 2" xfId="484" xr:uid="{00000000-0005-0000-0000-00006E010000}"/>
    <cellStyle name="桁区切り 2" xfId="311" xr:uid="{00000000-0005-0000-0000-00006F010000}"/>
    <cellStyle name="桁区切り 2 2" xfId="312" xr:uid="{00000000-0005-0000-0000-000070010000}"/>
    <cellStyle name="桁区切り 2_アウトプットイメージ2_マーケティング" xfId="313" xr:uid="{00000000-0005-0000-0000-000071010000}"/>
    <cellStyle name="桁区切り 3" xfId="314" xr:uid="{00000000-0005-0000-0000-000072010000}"/>
    <cellStyle name="桁区切り 5" xfId="315" xr:uid="{00000000-0005-0000-0000-000073010000}"/>
    <cellStyle name="桁区切り 6" xfId="316" xr:uid="{00000000-0005-0000-0000-000074010000}"/>
    <cellStyle name="桁区切り 8" xfId="317" xr:uid="{00000000-0005-0000-0000-000075010000}"/>
    <cellStyle name="桁区切り 9" xfId="318" xr:uid="{00000000-0005-0000-0000-000076010000}"/>
    <cellStyle name="桁区切り_10MTP_Package_Bxx (2)" xfId="422" xr:uid="{00000000-0005-0000-0000-000077010000}"/>
    <cellStyle name="標準 10" xfId="342" xr:uid="{00000000-0005-0000-0000-000097010000}"/>
    <cellStyle name="標準 11" xfId="343" xr:uid="{00000000-0005-0000-0000-000098010000}"/>
    <cellStyle name="標準 12" xfId="344" xr:uid="{00000000-0005-0000-0000-000099010000}"/>
    <cellStyle name="標準 13" xfId="483" xr:uid="{00000000-0005-0000-0000-00009A010000}"/>
    <cellStyle name="標準 14" xfId="485" xr:uid="{33E4240F-3F60-46F6-9CDD-28055787E298}"/>
    <cellStyle name="標準 2" xfId="345" xr:uid="{00000000-0005-0000-0000-00009B010000}"/>
    <cellStyle name="標準 2 2" xfId="346" xr:uid="{00000000-0005-0000-0000-00009C010000}"/>
    <cellStyle name="標準 2 2 2" xfId="347" xr:uid="{00000000-0005-0000-0000-00009D010000}"/>
    <cellStyle name="標準 2 2 3" xfId="348" xr:uid="{00000000-0005-0000-0000-00009E010000}"/>
    <cellStyle name="標準 2 2_Sheet1" xfId="409" xr:uid="{00000000-0005-0000-0000-00009F010000}"/>
    <cellStyle name="標準 2 3" xfId="349" xr:uid="{00000000-0005-0000-0000-0000A0010000}"/>
    <cellStyle name="標準 2 3 2" xfId="350" xr:uid="{00000000-0005-0000-0000-0000A1010000}"/>
    <cellStyle name="標準 2 3_Sheet1" xfId="410" xr:uid="{00000000-0005-0000-0000-0000A2010000}"/>
    <cellStyle name="標準 2 4" xfId="351" xr:uid="{00000000-0005-0000-0000-0000A3010000}"/>
    <cellStyle name="標準 2 5" xfId="352" xr:uid="{00000000-0005-0000-0000-0000A4010000}"/>
    <cellStyle name="標準 2_01_アウトライン設計書_ver0.1_100528" xfId="353" xr:uid="{00000000-0005-0000-0000-0000A5010000}"/>
    <cellStyle name="標準 3" xfId="354" xr:uid="{00000000-0005-0000-0000-0000A6010000}"/>
    <cellStyle name="標準 3 2" xfId="355" xr:uid="{00000000-0005-0000-0000-0000A7010000}"/>
    <cellStyle name="標準 3_Sheet1" xfId="411" xr:uid="{00000000-0005-0000-0000-0000A8010000}"/>
    <cellStyle name="標準 4" xfId="356" xr:uid="{00000000-0005-0000-0000-0000A9010000}"/>
    <cellStyle name="標準 4 2" xfId="357" xr:uid="{00000000-0005-0000-0000-0000AA010000}"/>
    <cellStyle name="標準 4 3" xfId="358" xr:uid="{00000000-0005-0000-0000-0000AB010000}"/>
    <cellStyle name="標準 4 4" xfId="359" xr:uid="{00000000-0005-0000-0000-0000AC010000}"/>
    <cellStyle name="標準 4_Sheet1" xfId="412" xr:uid="{00000000-0005-0000-0000-0000AD010000}"/>
    <cellStyle name="標準 5" xfId="360" xr:uid="{00000000-0005-0000-0000-0000AE010000}"/>
    <cellStyle name="標準 5 2" xfId="361" xr:uid="{00000000-0005-0000-0000-0000AF010000}"/>
    <cellStyle name="標準 5 3" xfId="424" xr:uid="{00000000-0005-0000-0000-0000B0010000}"/>
    <cellStyle name="標準 5_Sheet1" xfId="413" xr:uid="{00000000-0005-0000-0000-0000B1010000}"/>
    <cellStyle name="標準 6" xfId="362" xr:uid="{00000000-0005-0000-0000-0000B2010000}"/>
    <cellStyle name="標準 7" xfId="363" xr:uid="{00000000-0005-0000-0000-0000B3010000}"/>
    <cellStyle name="標準 8" xfId="364" xr:uid="{00000000-0005-0000-0000-0000B4010000}"/>
    <cellStyle name="標準 9" xfId="365" xr:uid="{00000000-0005-0000-0000-0000B5010000}"/>
    <cellStyle name="標準_07MTP Form3(Financial) (Draft)03" xfId="418" xr:uid="{00000000-0005-0000-0000-0000B6010000}"/>
    <cellStyle name="標準_08MTP_Form3(Financials)" xfId="420" xr:uid="{00000000-0005-0000-0000-0000B7010000}"/>
    <cellStyle name="標準_08MTP_Package_BXX" xfId="421" xr:uid="{00000000-0005-0000-0000-0000B8010000}"/>
    <cellStyle name="標準_FY10下見通 " xfId="423" xr:uid="{00000000-0005-0000-0000-0000B9010000}"/>
    <cellStyle name="標準_OD編成form02仮_03-2ndEst BAT_08MTP_Form3(Financials)" xfId="419" xr:uid="{00000000-0005-0000-0000-0000BC010000}"/>
    <cellStyle name="標準_Sheet1" xfId="414" xr:uid="{00000000-0005-0000-0000-0000BD010000}"/>
    <cellStyle name="標題" xfId="366" xr:uid="{00000000-0005-0000-0000-0000BE010000}"/>
    <cellStyle name="標題 1" xfId="367" xr:uid="{00000000-0005-0000-0000-0000BF010000}"/>
    <cellStyle name="標題 1 2" xfId="368" xr:uid="{00000000-0005-0000-0000-0000C0010000}"/>
    <cellStyle name="標題 2" xfId="369" xr:uid="{00000000-0005-0000-0000-0000C1010000}"/>
    <cellStyle name="標題 2 2" xfId="370" xr:uid="{00000000-0005-0000-0000-0000C2010000}"/>
    <cellStyle name="標題 3" xfId="371" xr:uid="{00000000-0005-0000-0000-0000C3010000}"/>
    <cellStyle name="標題 3 2" xfId="372" xr:uid="{00000000-0005-0000-0000-0000C4010000}"/>
    <cellStyle name="標題 4" xfId="373" xr:uid="{00000000-0005-0000-0000-0000C5010000}"/>
    <cellStyle name="標題 4 2" xfId="374" xr:uid="{00000000-0005-0000-0000-0000C6010000}"/>
    <cellStyle name="標題 5" xfId="375" xr:uid="{00000000-0005-0000-0000-0000C7010000}"/>
    <cellStyle name="檢查儲存格" xfId="399" xr:uid="{00000000-0005-0000-0000-0000E3010000}"/>
    <cellStyle name="檢查儲存格 2" xfId="400" xr:uid="{00000000-0005-0000-0000-0000E4010000}"/>
    <cellStyle name="磨葬e義" xfId="388" xr:uid="{00000000-0005-0000-0000-0000D4010000}"/>
    <cellStyle name="良い 2" xfId="394" xr:uid="{00000000-0005-0000-0000-0000DE010000}"/>
    <cellStyle name="見出し 1 2" xfId="319" xr:uid="{00000000-0005-0000-0000-000078010000}"/>
    <cellStyle name="見出し 2 2" xfId="320" xr:uid="{00000000-0005-0000-0000-000079010000}"/>
    <cellStyle name="見出し 3 2" xfId="321" xr:uid="{00000000-0005-0000-0000-00007A010000}"/>
    <cellStyle name="見出し 4 2" xfId="322" xr:uid="{00000000-0005-0000-0000-00007B010000}"/>
    <cellStyle name="見出し１" xfId="323" xr:uid="{00000000-0005-0000-0000-00007C010000}"/>
    <cellStyle name="計算 2" xfId="305" xr:uid="{00000000-0005-0000-0000-000063010000}"/>
    <cellStyle name="計算 2 2" xfId="469" xr:uid="{00000000-0005-0000-0000-000064010000}"/>
    <cellStyle name="計算方式" xfId="306" xr:uid="{00000000-0005-0000-0000-000065010000}"/>
    <cellStyle name="計算方式 2" xfId="307" xr:uid="{00000000-0005-0000-0000-000066010000}"/>
    <cellStyle name="計算方式 2 2" xfId="471" xr:uid="{00000000-0005-0000-0000-000067010000}"/>
    <cellStyle name="計算方式 3" xfId="470" xr:uid="{00000000-0005-0000-0000-000068010000}"/>
    <cellStyle name="說明文字" xfId="403" xr:uid="{00000000-0005-0000-0000-0000E7010000}"/>
    <cellStyle name="說明文字 2" xfId="404" xr:uid="{00000000-0005-0000-0000-0000E8010000}"/>
    <cellStyle name="説明文 2" xfId="331" xr:uid="{00000000-0005-0000-0000-000088010000}"/>
    <cellStyle name="警告文 2" xfId="308" xr:uid="{00000000-0005-0000-0000-000069010000}"/>
    <cellStyle name="警告文字" xfId="309" xr:uid="{00000000-0005-0000-0000-00006A010000}"/>
    <cellStyle name="警告文字 2" xfId="310" xr:uid="{00000000-0005-0000-0000-00006B010000}"/>
    <cellStyle name="貨幣 [0]_2004 profit plan 0814" xfId="302" xr:uid="{00000000-0005-0000-0000-00005F010000}"/>
    <cellStyle name="貨幣_2004 profit plan 0814" xfId="303" xr:uid="{00000000-0005-0000-0000-000060010000}"/>
    <cellStyle name="货币[0]_gm worksheet" xfId="405" xr:uid="{00000000-0005-0000-0000-0000E9010000}"/>
    <cellStyle name="货币_gm worksheet" xfId="406" xr:uid="{00000000-0005-0000-0000-0000EA010000}"/>
    <cellStyle name="超連結_2004 profit plan 0814" xfId="338" xr:uid="{00000000-0005-0000-0000-00008F010000}"/>
    <cellStyle name="輔色1" xfId="376" xr:uid="{00000000-0005-0000-0000-0000C8010000}"/>
    <cellStyle name="輔色1 2" xfId="377" xr:uid="{00000000-0005-0000-0000-0000C9010000}"/>
    <cellStyle name="輔色2" xfId="378" xr:uid="{00000000-0005-0000-0000-0000CA010000}"/>
    <cellStyle name="輔色2 2" xfId="379" xr:uid="{00000000-0005-0000-0000-0000CB010000}"/>
    <cellStyle name="輔色3" xfId="380" xr:uid="{00000000-0005-0000-0000-0000CC010000}"/>
    <cellStyle name="輔色3 2" xfId="381" xr:uid="{00000000-0005-0000-0000-0000CD010000}"/>
    <cellStyle name="輔色4" xfId="382" xr:uid="{00000000-0005-0000-0000-0000CE010000}"/>
    <cellStyle name="輔色4 2" xfId="383" xr:uid="{00000000-0005-0000-0000-0000CF010000}"/>
    <cellStyle name="輔色5" xfId="384" xr:uid="{00000000-0005-0000-0000-0000D0010000}"/>
    <cellStyle name="輔色5 2" xfId="385" xr:uid="{00000000-0005-0000-0000-0000D1010000}"/>
    <cellStyle name="輔色6" xfId="386" xr:uid="{00000000-0005-0000-0000-0000D2010000}"/>
    <cellStyle name="輔色6 2" xfId="387" xr:uid="{00000000-0005-0000-0000-0000D3010000}"/>
    <cellStyle name="輸入" xfId="392" xr:uid="{00000000-0005-0000-0000-0000DA010000}"/>
    <cellStyle name="輸入 2" xfId="393" xr:uid="{00000000-0005-0000-0000-0000DB010000}"/>
    <cellStyle name="輸入 2 2" xfId="482" xr:uid="{00000000-0005-0000-0000-0000DC010000}"/>
    <cellStyle name="輸入 3" xfId="481" xr:uid="{00000000-0005-0000-0000-0000DD010000}"/>
    <cellStyle name="輸出" xfId="390" xr:uid="{00000000-0005-0000-0000-0000D6010000}"/>
    <cellStyle name="輸出 2" xfId="391" xr:uid="{00000000-0005-0000-0000-0000D7010000}"/>
    <cellStyle name="輸出 2 2" xfId="480" xr:uid="{00000000-0005-0000-0000-0000D8010000}"/>
    <cellStyle name="輸出 3" xfId="479" xr:uid="{00000000-0005-0000-0000-0000D9010000}"/>
    <cellStyle name="通貨 [0.00] 2" xfId="339" xr:uid="{00000000-0005-0000-0000-000090010000}"/>
    <cellStyle name="通貨 [0.00] 2 2" xfId="476" xr:uid="{00000000-0005-0000-0000-000091010000}"/>
    <cellStyle name="連結的儲存格" xfId="395" xr:uid="{00000000-0005-0000-0000-0000DF010000}"/>
    <cellStyle name="連結的儲存格 2" xfId="396" xr:uid="{00000000-0005-0000-0000-0000E0010000}"/>
    <cellStyle name="隨後的超連結_2004 profit plan 0814" xfId="401" xr:uid="{00000000-0005-0000-0000-0000E5010000}"/>
    <cellStyle name="集計 2" xfId="328" xr:uid="{00000000-0005-0000-0000-000083010000}"/>
    <cellStyle name="集計 2 2" xfId="474" xr:uid="{00000000-0005-0000-0000-000084010000}"/>
  </cellStyles>
  <dxfs count="0"/>
  <tableStyles count="0" defaultTableStyle="TableStyleMedium2" defaultPivotStyle="PivotStyleLight16"/>
  <colors>
    <mruColors>
      <color rgb="FF0000FF"/>
      <color rgb="FFFFFFCC"/>
      <color rgb="FF0066FF"/>
      <color rgb="FFEFCEFE"/>
      <color rgb="FFFCCEFE"/>
      <color rgb="FFCCCCFF"/>
      <color rgb="FFFFCCFF"/>
      <color rgb="FFCCECFF"/>
      <color rgb="FFCCFF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381000</xdr:colOff>
      <xdr:row>27</xdr:row>
      <xdr:rowOff>57150</xdr:rowOff>
    </xdr:from>
    <xdr:to>
      <xdr:col>6</xdr:col>
      <xdr:colOff>247169</xdr:colOff>
      <xdr:row>39</xdr:row>
      <xdr:rowOff>114036</xdr:rowOff>
    </xdr:to>
    <xdr:pic>
      <xdr:nvPicPr>
        <xdr:cNvPr id="6" name="図 5">
          <a:extLst>
            <a:ext uri="{FF2B5EF4-FFF2-40B4-BE49-F238E27FC236}">
              <a16:creationId xmlns:a16="http://schemas.microsoft.com/office/drawing/2014/main" id="{050B720E-A570-42EB-B1D1-B3B719A4098E}"/>
            </a:ext>
          </a:extLst>
        </xdr:cNvPr>
        <xdr:cNvPicPr>
          <a:picLocks noChangeAspect="1"/>
        </xdr:cNvPicPr>
      </xdr:nvPicPr>
      <xdr:blipFill>
        <a:blip xmlns:r="http://schemas.openxmlformats.org/officeDocument/2006/relationships" r:embed="rId1"/>
        <a:stretch>
          <a:fillRect/>
        </a:stretch>
      </xdr:blipFill>
      <xdr:spPr>
        <a:xfrm>
          <a:off x="381000" y="4819650"/>
          <a:ext cx="3847619" cy="2114286"/>
        </a:xfrm>
        <a:prstGeom prst="rect">
          <a:avLst/>
        </a:prstGeom>
      </xdr:spPr>
    </xdr:pic>
    <xdr:clientData/>
  </xdr:twoCellAnchor>
  <xdr:twoCellAnchor editAs="oneCell">
    <xdr:from>
      <xdr:col>0</xdr:col>
      <xdr:colOff>400050</xdr:colOff>
      <xdr:row>15</xdr:row>
      <xdr:rowOff>104775</xdr:rowOff>
    </xdr:from>
    <xdr:to>
      <xdr:col>5</xdr:col>
      <xdr:colOff>818809</xdr:colOff>
      <xdr:row>24</xdr:row>
      <xdr:rowOff>104539</xdr:rowOff>
    </xdr:to>
    <xdr:pic>
      <xdr:nvPicPr>
        <xdr:cNvPr id="7" name="図 6">
          <a:extLst>
            <a:ext uri="{FF2B5EF4-FFF2-40B4-BE49-F238E27FC236}">
              <a16:creationId xmlns:a16="http://schemas.microsoft.com/office/drawing/2014/main" id="{82B78C9D-69AC-4AA4-A5E3-2DF481C41834}"/>
            </a:ext>
          </a:extLst>
        </xdr:cNvPr>
        <xdr:cNvPicPr>
          <a:picLocks noChangeAspect="1"/>
        </xdr:cNvPicPr>
      </xdr:nvPicPr>
      <xdr:blipFill rotWithShape="1">
        <a:blip xmlns:r="http://schemas.openxmlformats.org/officeDocument/2006/relationships" r:embed="rId2"/>
        <a:srcRect t="18184"/>
        <a:stretch/>
      </xdr:blipFill>
      <xdr:spPr>
        <a:xfrm>
          <a:off x="400050" y="2781300"/>
          <a:ext cx="2723809" cy="1542814"/>
        </a:xfrm>
        <a:prstGeom prst="rect">
          <a:avLst/>
        </a:prstGeom>
        <a:ln>
          <a:solidFill>
            <a:schemeClr val="bg2">
              <a:lumMod val="90000"/>
            </a:schemeClr>
          </a:solidFill>
        </a:ln>
      </xdr:spPr>
    </xdr:pic>
    <xdr:clientData/>
  </xdr:twoCellAnchor>
  <xdr:twoCellAnchor>
    <xdr:from>
      <xdr:col>3</xdr:col>
      <xdr:colOff>609601</xdr:colOff>
      <xdr:row>21</xdr:row>
      <xdr:rowOff>104775</xdr:rowOff>
    </xdr:from>
    <xdr:to>
      <xdr:col>5</xdr:col>
      <xdr:colOff>1104901</xdr:colOff>
      <xdr:row>24</xdr:row>
      <xdr:rowOff>104775</xdr:rowOff>
    </xdr:to>
    <xdr:sp macro="" textlink="">
      <xdr:nvSpPr>
        <xdr:cNvPr id="5" name="四角形: 角を丸くする 4">
          <a:extLst>
            <a:ext uri="{FF2B5EF4-FFF2-40B4-BE49-F238E27FC236}">
              <a16:creationId xmlns:a16="http://schemas.microsoft.com/office/drawing/2014/main" id="{C4B0E68E-E1A5-4553-AB58-22A44FCCEAAE}"/>
            </a:ext>
          </a:extLst>
        </xdr:cNvPr>
        <xdr:cNvSpPr/>
      </xdr:nvSpPr>
      <xdr:spPr>
        <a:xfrm>
          <a:off x="1390651" y="3810000"/>
          <a:ext cx="2019300" cy="514350"/>
        </a:xfrm>
        <a:prstGeom prst="roundRect">
          <a:avLst>
            <a:gd name="adj" fmla="val 7233"/>
          </a:avLst>
        </a:prstGeom>
        <a:noFill/>
        <a:ln w="1905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304800</xdr:colOff>
      <xdr:row>32</xdr:row>
      <xdr:rowOff>57150</xdr:rowOff>
    </xdr:from>
    <xdr:to>
      <xdr:col>6</xdr:col>
      <xdr:colOff>447675</xdr:colOff>
      <xdr:row>39</xdr:row>
      <xdr:rowOff>123825</xdr:rowOff>
    </xdr:to>
    <xdr:sp macro="" textlink="">
      <xdr:nvSpPr>
        <xdr:cNvPr id="8" name="四角形: 角を丸くする 7">
          <a:extLst>
            <a:ext uri="{FF2B5EF4-FFF2-40B4-BE49-F238E27FC236}">
              <a16:creationId xmlns:a16="http://schemas.microsoft.com/office/drawing/2014/main" id="{873548D1-B574-43F8-8CCF-0B12A68ADBB6}"/>
            </a:ext>
          </a:extLst>
        </xdr:cNvPr>
        <xdr:cNvSpPr/>
      </xdr:nvSpPr>
      <xdr:spPr>
        <a:xfrm>
          <a:off x="1085850" y="5676900"/>
          <a:ext cx="3343275" cy="1266825"/>
        </a:xfrm>
        <a:prstGeom prst="roundRect">
          <a:avLst>
            <a:gd name="adj" fmla="val 7233"/>
          </a:avLst>
        </a:prstGeom>
        <a:noFill/>
        <a:ln w="1905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409575</xdr:colOff>
      <xdr:row>42</xdr:row>
      <xdr:rowOff>28575</xdr:rowOff>
    </xdr:from>
    <xdr:to>
      <xdr:col>6</xdr:col>
      <xdr:colOff>1237649</xdr:colOff>
      <xdr:row>63</xdr:row>
      <xdr:rowOff>75744</xdr:rowOff>
    </xdr:to>
    <xdr:pic>
      <xdr:nvPicPr>
        <xdr:cNvPr id="9" name="図 8">
          <a:extLst>
            <a:ext uri="{FF2B5EF4-FFF2-40B4-BE49-F238E27FC236}">
              <a16:creationId xmlns:a16="http://schemas.microsoft.com/office/drawing/2014/main" id="{6CA76463-7C07-4CAD-BBB7-431AD4378245}"/>
            </a:ext>
          </a:extLst>
        </xdr:cNvPr>
        <xdr:cNvPicPr>
          <a:picLocks noChangeAspect="1"/>
        </xdr:cNvPicPr>
      </xdr:nvPicPr>
      <xdr:blipFill>
        <a:blip xmlns:r="http://schemas.openxmlformats.org/officeDocument/2006/relationships" r:embed="rId3"/>
        <a:stretch>
          <a:fillRect/>
        </a:stretch>
      </xdr:blipFill>
      <xdr:spPr>
        <a:xfrm>
          <a:off x="409575" y="7391400"/>
          <a:ext cx="4809524" cy="3647619"/>
        </a:xfrm>
        <a:prstGeom prst="rect">
          <a:avLst/>
        </a:prstGeom>
      </xdr:spPr>
    </xdr:pic>
    <xdr:clientData/>
  </xdr:twoCellAnchor>
  <xdr:twoCellAnchor editAs="oneCell">
    <xdr:from>
      <xdr:col>0</xdr:col>
      <xdr:colOff>371475</xdr:colOff>
      <xdr:row>3</xdr:row>
      <xdr:rowOff>28575</xdr:rowOff>
    </xdr:from>
    <xdr:to>
      <xdr:col>6</xdr:col>
      <xdr:colOff>1047168</xdr:colOff>
      <xdr:row>13</xdr:row>
      <xdr:rowOff>28361</xdr:rowOff>
    </xdr:to>
    <xdr:pic>
      <xdr:nvPicPr>
        <xdr:cNvPr id="3" name="図 2">
          <a:extLst>
            <a:ext uri="{FF2B5EF4-FFF2-40B4-BE49-F238E27FC236}">
              <a16:creationId xmlns:a16="http://schemas.microsoft.com/office/drawing/2014/main" id="{B1217D67-EABF-4B53-A744-FD5984599CDC}"/>
            </a:ext>
          </a:extLst>
        </xdr:cNvPr>
        <xdr:cNvPicPr>
          <a:picLocks noChangeAspect="1"/>
        </xdr:cNvPicPr>
      </xdr:nvPicPr>
      <xdr:blipFill>
        <a:blip xmlns:r="http://schemas.openxmlformats.org/officeDocument/2006/relationships" r:embed="rId4"/>
        <a:stretch>
          <a:fillRect/>
        </a:stretch>
      </xdr:blipFill>
      <xdr:spPr>
        <a:xfrm>
          <a:off x="371475" y="619125"/>
          <a:ext cx="4657143" cy="17142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15</xdr:col>
      <xdr:colOff>638175</xdr:colOff>
      <xdr:row>3</xdr:row>
      <xdr:rowOff>57150</xdr:rowOff>
    </xdr:from>
    <xdr:to>
      <xdr:col>26</xdr:col>
      <xdr:colOff>142875</xdr:colOff>
      <xdr:row>5</xdr:row>
      <xdr:rowOff>0</xdr:rowOff>
    </xdr:to>
    <xdr:sp macro="" textlink="">
      <xdr:nvSpPr>
        <xdr:cNvPr id="2" name="テキスト ボックス 1">
          <a:extLst>
            <a:ext uri="{FF2B5EF4-FFF2-40B4-BE49-F238E27FC236}">
              <a16:creationId xmlns:a16="http://schemas.microsoft.com/office/drawing/2014/main" id="{1B5FBD21-30AD-495E-B4F7-BBC1B185BEB4}"/>
            </a:ext>
          </a:extLst>
        </xdr:cNvPr>
        <xdr:cNvSpPr txBox="1"/>
      </xdr:nvSpPr>
      <xdr:spPr>
        <a:xfrm>
          <a:off x="6915150" y="142875"/>
          <a:ext cx="8439150" cy="304800"/>
        </a:xfrm>
        <a:prstGeom prst="rect">
          <a:avLst/>
        </a:prstGeom>
        <a:ln/>
      </xdr:spPr>
      <xdr:style>
        <a:lnRef idx="1">
          <a:schemeClr val="accent1"/>
        </a:lnRef>
        <a:fillRef idx="2">
          <a:schemeClr val="accent1"/>
        </a:fillRef>
        <a:effectRef idx="1">
          <a:schemeClr val="accent1"/>
        </a:effectRef>
        <a:fontRef idx="minor">
          <a:schemeClr val="dk1"/>
        </a:fontRef>
      </xdr:style>
      <xdr:txBody>
        <a:bodyPr vertOverflow="clip" horzOverflow="clip" wrap="square" lIns="36000" tIns="0" rIns="36000" bIns="0" rtlCol="0" anchor="ctr"/>
        <a:lstStyle/>
        <a:p>
          <a:pPr algn="ctr"/>
          <a:r>
            <a:rPr kumimoji="1" lang="en-US" altLang="ja-JP" sz="1100">
              <a:latin typeface="Meiryo UI" panose="020B0604030504040204" pitchFamily="50" charset="-128"/>
              <a:ea typeface="Meiryo UI" panose="020B0604030504040204" pitchFamily="50" charset="-128"/>
            </a:rPr>
            <a:t>This format is</a:t>
          </a:r>
          <a:r>
            <a:rPr kumimoji="1" lang="en-US" altLang="ja-JP" sz="1100" baseline="0">
              <a:latin typeface="Meiryo UI" panose="020B0604030504040204" pitchFamily="50" charset="-128"/>
              <a:ea typeface="Meiryo UI" panose="020B0604030504040204" pitchFamily="50" charset="-128"/>
            </a:rPr>
            <a:t> the same as FY20 BT-Pkg Actual file (FY20 Package_Actual ver1.0(BXX).xlsx)</a:t>
          </a:r>
          <a:endParaRPr kumimoji="1" lang="ja-JP" altLang="en-US" sz="1100">
            <a:latin typeface="Meiryo UI" panose="020B0604030504040204" pitchFamily="50" charset="-128"/>
            <a:ea typeface="Meiryo UI" panose="020B0604030504040204" pitchFamily="50" charset="-128"/>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MLDAT01\data\ccDump\WINDOWS\Temporary%20Internet%20Files\OLKB1F4\WINDOWS\Temporary%20Internet%20Files\OLKA014\10-27agi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bine9026.KMR1\Desktop\Execution%20Plan\BIN%20Internal%20Use\FY20%20Package_Execution%20Plan%20ver1.1(BIN)_Internal%20Us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Y:\&#20104;&#31639;G&#20849;&#26377;\19&#24180;\e.19&#26376;&#27425;&#12304;&#36899;&#32080;&#12305;\1&#26376;\&#12487;&#12540;&#12479;\&#21271;&#31859;\&#9313;FY19%20Package_Actual%20ver1.0(BUS)Final_Jan_202002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Customers-NA"/>
      <sheetName val="Top25-NA"/>
      <sheetName val="Others-NA"/>
      <sheetName val="IBM-Minolta"/>
      <sheetName val="explaination"/>
      <sheetName val="Top10NA"/>
      <sheetName val="Global"/>
      <sheetName val="BV"/>
      <sheetName val="BV-Top25"/>
      <sheetName val="KK"/>
      <sheetName val="All Customers-NA (2)"/>
      <sheetName val="Set-Up"/>
      <sheetName val="All_Customers-NA"/>
      <sheetName val="Acceptable models"/>
      <sheetName val="Sheet2"/>
      <sheetName val="CAMEA special approved&amp;won list"/>
      <sheetName val="Other"/>
      <sheetName val="C227"/>
      <sheetName val="Support"/>
      <sheetName val="Support New"/>
      <sheetName val="Table"/>
      <sheetName val="Statistiques générales"/>
      <sheetName val="Target Model"/>
      <sheetName val="Instruction"/>
      <sheetName val="Drop Down List"/>
      <sheetName val="3. support table"/>
      <sheetName val="Data Table"/>
      <sheetName val="＃FY18_MH(EN)"/>
      <sheetName val="Presentación Corta"/>
      <sheetName val="10-27aging"/>
      <sheetName val="Country_Abbrevia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e Date"/>
      <sheetName val="Budget Preconditions"/>
      <sheetName val="PL,HC,INV"/>
      <sheetName val="Investment"/>
      <sheetName val="Purchase"/>
      <sheetName val="FP,CF"/>
      <sheetName val="Definition"/>
      <sheetName val="Confirmation Sheet(optional)"/>
      <sheetName val="DataSending"/>
      <sheetName val="Work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D2">
            <v>43831</v>
          </cell>
        </row>
        <row r="3">
          <cell r="D3">
            <v>43922</v>
          </cell>
        </row>
        <row r="6">
          <cell r="C6" t="str">
            <v>KMJ</v>
          </cell>
          <cell r="D6" t="str">
            <v>K_JPY</v>
          </cell>
        </row>
        <row r="7">
          <cell r="C7" t="str">
            <v>KMJS</v>
          </cell>
          <cell r="D7" t="str">
            <v>K_JPY</v>
          </cell>
        </row>
        <row r="8">
          <cell r="C8" t="str">
            <v>BKJ</v>
          </cell>
          <cell r="D8" t="str">
            <v>K_JPY</v>
          </cell>
        </row>
        <row r="9">
          <cell r="C9" t="str">
            <v>BEJ</v>
          </cell>
          <cell r="D9" t="str">
            <v>K_JPY</v>
          </cell>
        </row>
        <row r="10">
          <cell r="C10" t="str">
            <v>BUS</v>
          </cell>
          <cell r="D10" t="str">
            <v>K_USD</v>
          </cell>
        </row>
        <row r="11">
          <cell r="C11" t="str">
            <v>BCHUS</v>
          </cell>
          <cell r="D11" t="str">
            <v>K_USD</v>
          </cell>
        </row>
        <row r="12">
          <cell r="C12" t="str">
            <v>BEU</v>
          </cell>
          <cell r="D12" t="str">
            <v>K_EUR</v>
          </cell>
        </row>
        <row r="13">
          <cell r="C13" t="str">
            <v>BEU-Cons</v>
          </cell>
          <cell r="D13" t="str">
            <v>K_EUR</v>
          </cell>
        </row>
        <row r="14">
          <cell r="C14" t="str">
            <v>BSA-Cons</v>
          </cell>
          <cell r="D14" t="str">
            <v>K_USD</v>
          </cell>
        </row>
        <row r="15">
          <cell r="C15" t="str">
            <v>BSA</v>
          </cell>
          <cell r="D15" t="str">
            <v>K_USD</v>
          </cell>
        </row>
        <row r="16">
          <cell r="C16" t="str">
            <v>BMY</v>
          </cell>
          <cell r="D16" t="str">
            <v>K_MYR</v>
          </cell>
        </row>
        <row r="17">
          <cell r="C17" t="str">
            <v>BTH</v>
          </cell>
          <cell r="D17" t="str">
            <v>K_THB</v>
          </cell>
        </row>
        <row r="18">
          <cell r="C18" t="str">
            <v>BVN</v>
          </cell>
          <cell r="D18" t="str">
            <v>K_VND</v>
          </cell>
        </row>
        <row r="19">
          <cell r="C19" t="str">
            <v>BME</v>
          </cell>
          <cell r="D19" t="str">
            <v>K_USD</v>
          </cell>
        </row>
        <row r="20">
          <cell r="C20" t="str">
            <v>BIN</v>
          </cell>
          <cell r="D20" t="str">
            <v>K_INR</v>
          </cell>
        </row>
        <row r="21">
          <cell r="C21" t="str">
            <v>BCN</v>
          </cell>
          <cell r="D21" t="str">
            <v>K_RMB</v>
          </cell>
        </row>
        <row r="22">
          <cell r="C22" t="str">
            <v>BHK</v>
          </cell>
          <cell r="D22" t="str">
            <v>K_HKD</v>
          </cell>
        </row>
        <row r="23">
          <cell r="C23" t="str">
            <v>BAU</v>
          </cell>
          <cell r="D23" t="str">
            <v>K_AUD</v>
          </cell>
        </row>
        <row r="24">
          <cell r="C24" t="str">
            <v>BBR</v>
          </cell>
          <cell r="D24" t="str">
            <v>K_BRL</v>
          </cell>
        </row>
        <row r="25">
          <cell r="C25" t="str">
            <v>BKK</v>
          </cell>
          <cell r="D25" t="str">
            <v>K_KRW</v>
          </cell>
        </row>
        <row r="26">
          <cell r="C26" t="str">
            <v>BPKR</v>
          </cell>
          <cell r="D26" t="str">
            <v>K_KRW</v>
          </cell>
        </row>
        <row r="27">
          <cell r="C27" t="str">
            <v>BEAU</v>
          </cell>
          <cell r="D27" t="str">
            <v>K_AUD</v>
          </cell>
        </row>
        <row r="28">
          <cell r="C28" t="str">
            <v>MGI</v>
          </cell>
          <cell r="D28" t="str">
            <v>K_EUR12</v>
          </cell>
        </row>
        <row r="29">
          <cell r="C29" t="str">
            <v>IJIT</v>
          </cell>
          <cell r="D29" t="str">
            <v>K_EUR</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1"/>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customProperty" Target="../customProperty7.bin"/><Relationship Id="rId3" Type="http://schemas.openxmlformats.org/officeDocument/2006/relationships/customProperty" Target="../customProperty2.bin"/><Relationship Id="rId7" Type="http://schemas.openxmlformats.org/officeDocument/2006/relationships/customProperty" Target="../customProperty6.bin"/><Relationship Id="rId2" Type="http://schemas.openxmlformats.org/officeDocument/2006/relationships/customProperty" Target="../customProperty1.bin"/><Relationship Id="rId1" Type="http://schemas.openxmlformats.org/officeDocument/2006/relationships/printerSettings" Target="../printerSettings/printerSettings9.bin"/><Relationship Id="rId6" Type="http://schemas.openxmlformats.org/officeDocument/2006/relationships/customProperty" Target="../customProperty5.bin"/><Relationship Id="rId5" Type="http://schemas.openxmlformats.org/officeDocument/2006/relationships/customProperty" Target="../customProperty4.bin"/><Relationship Id="rId10" Type="http://schemas.openxmlformats.org/officeDocument/2006/relationships/customProperty" Target="../customProperty9.bin"/><Relationship Id="rId4" Type="http://schemas.openxmlformats.org/officeDocument/2006/relationships/customProperty" Target="../customProperty3.bin"/><Relationship Id="rId9" Type="http://schemas.openxmlformats.org/officeDocument/2006/relationships/customProperty" Target="../customProperty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pageSetUpPr fitToPage="1"/>
  </sheetPr>
  <dimension ref="A1:H33"/>
  <sheetViews>
    <sheetView showGridLines="0" zoomScale="80" zoomScaleNormal="80" workbookViewId="0">
      <selection activeCell="A6" sqref="A6"/>
    </sheetView>
  </sheetViews>
  <sheetFormatPr defaultColWidth="9" defaultRowHeight="15"/>
  <cols>
    <col min="1" max="1" width="4.28515625" style="892" customWidth="1"/>
    <col min="2" max="2" width="14.42578125" style="892" customWidth="1"/>
    <col min="3" max="3" width="16.140625" style="892" bestFit="1" customWidth="1"/>
    <col min="4" max="4" width="33.28515625" style="892" bestFit="1" customWidth="1"/>
    <col min="5" max="5" width="3.85546875" style="892" customWidth="1"/>
    <col min="6" max="6" width="45.7109375" style="895" bestFit="1" customWidth="1"/>
    <col min="7" max="7" width="3.85546875" style="892" customWidth="1"/>
    <col min="8" max="8" width="40.85546875" style="892" bestFit="1" customWidth="1"/>
    <col min="9" max="16384" width="9" style="892"/>
  </cols>
  <sheetData>
    <row r="1" spans="1:8" ht="21">
      <c r="A1" s="2128" t="s">
        <v>1141</v>
      </c>
    </row>
    <row r="3" spans="1:8" s="2129" customFormat="1" ht="18.75">
      <c r="C3" s="891" t="s">
        <v>1142</v>
      </c>
      <c r="E3" s="2130"/>
      <c r="F3" s="891" t="s">
        <v>1143</v>
      </c>
      <c r="G3" s="2130"/>
      <c r="H3" s="891" t="s">
        <v>1144</v>
      </c>
    </row>
    <row r="4" spans="1:8" ht="15.75" thickBot="1">
      <c r="H4" s="892" t="s">
        <v>1145</v>
      </c>
    </row>
    <row r="5" spans="1:8" ht="15.75" thickBot="1">
      <c r="B5" s="2131"/>
      <c r="C5" s="2132" t="s">
        <v>502</v>
      </c>
      <c r="D5" s="2133" t="s">
        <v>1146</v>
      </c>
      <c r="F5" s="2133" t="s">
        <v>1147</v>
      </c>
      <c r="H5" s="2133" t="s">
        <v>1148</v>
      </c>
    </row>
    <row r="6" spans="1:8" ht="30">
      <c r="B6" s="2134" t="s">
        <v>1149</v>
      </c>
      <c r="C6" s="2135" t="s">
        <v>1150</v>
      </c>
      <c r="D6" s="2136" t="s">
        <v>1151</v>
      </c>
      <c r="F6" s="2137" t="s">
        <v>1152</v>
      </c>
      <c r="H6" s="2138" t="s">
        <v>1153</v>
      </c>
    </row>
    <row r="7" spans="1:8">
      <c r="B7" s="2139" t="s">
        <v>505</v>
      </c>
      <c r="C7" s="2140" t="s">
        <v>1154</v>
      </c>
      <c r="D7" s="2141" t="s">
        <v>1155</v>
      </c>
      <c r="F7" s="2142" t="s">
        <v>1156</v>
      </c>
      <c r="H7" s="2143" t="s">
        <v>1157</v>
      </c>
    </row>
    <row r="8" spans="1:8" ht="30">
      <c r="B8" s="2139" t="s">
        <v>506</v>
      </c>
      <c r="C8" s="2140" t="s">
        <v>1158</v>
      </c>
      <c r="D8" s="2144" t="s">
        <v>1159</v>
      </c>
      <c r="F8" s="2145" t="s">
        <v>1160</v>
      </c>
      <c r="H8" s="2146" t="s">
        <v>1161</v>
      </c>
    </row>
    <row r="9" spans="1:8" ht="30">
      <c r="B9" s="2139" t="s">
        <v>507</v>
      </c>
      <c r="C9" s="2140" t="s">
        <v>1162</v>
      </c>
      <c r="D9" s="2144" t="s">
        <v>1163</v>
      </c>
      <c r="F9" s="2145" t="s">
        <v>1164</v>
      </c>
      <c r="H9" s="2146" t="s">
        <v>1165</v>
      </c>
    </row>
    <row r="10" spans="1:8" ht="30">
      <c r="B10" s="2139" t="s">
        <v>508</v>
      </c>
      <c r="C10" s="2140" t="s">
        <v>1166</v>
      </c>
      <c r="D10" s="2147" t="s">
        <v>1167</v>
      </c>
      <c r="F10" s="2148" t="s">
        <v>1168</v>
      </c>
      <c r="H10" s="2149" t="s">
        <v>1169</v>
      </c>
    </row>
    <row r="11" spans="1:8">
      <c r="B11" s="2139" t="s">
        <v>509</v>
      </c>
      <c r="C11" s="2140" t="s">
        <v>1170</v>
      </c>
      <c r="D11" s="2144" t="s">
        <v>1171</v>
      </c>
      <c r="F11" s="2145" t="s">
        <v>1172</v>
      </c>
      <c r="H11" s="2146" t="s">
        <v>1173</v>
      </c>
    </row>
    <row r="12" spans="1:8" ht="30">
      <c r="B12" s="2139" t="s">
        <v>510</v>
      </c>
      <c r="C12" s="2140" t="s">
        <v>1174</v>
      </c>
      <c r="D12" s="2147" t="s">
        <v>1175</v>
      </c>
      <c r="F12" s="2148" t="s">
        <v>1176</v>
      </c>
      <c r="H12" s="2149" t="s">
        <v>1177</v>
      </c>
    </row>
    <row r="13" spans="1:8">
      <c r="B13" s="2139" t="s">
        <v>511</v>
      </c>
      <c r="C13" s="2140" t="s">
        <v>1178</v>
      </c>
      <c r="D13" s="2150" t="s">
        <v>1179</v>
      </c>
      <c r="F13" s="2151" t="s">
        <v>1180</v>
      </c>
      <c r="H13" s="2152" t="s">
        <v>1181</v>
      </c>
    </row>
    <row r="14" spans="1:8" ht="30">
      <c r="B14" s="2139" t="s">
        <v>512</v>
      </c>
      <c r="C14" s="2140" t="s">
        <v>1182</v>
      </c>
      <c r="D14" s="2147" t="s">
        <v>1183</v>
      </c>
      <c r="F14" s="2148" t="s">
        <v>1184</v>
      </c>
      <c r="H14" s="2149" t="s">
        <v>1185</v>
      </c>
    </row>
    <row r="15" spans="1:8">
      <c r="B15" s="2139" t="s">
        <v>513</v>
      </c>
      <c r="C15" s="2140" t="s">
        <v>1186</v>
      </c>
      <c r="D15" s="2141" t="s">
        <v>1187</v>
      </c>
      <c r="F15" s="2142" t="s">
        <v>1188</v>
      </c>
      <c r="H15" s="2143" t="s">
        <v>1189</v>
      </c>
    </row>
    <row r="16" spans="1:8">
      <c r="B16" s="2139" t="s">
        <v>514</v>
      </c>
      <c r="C16" s="2140" t="s">
        <v>1190</v>
      </c>
      <c r="D16" s="2141" t="s">
        <v>1191</v>
      </c>
      <c r="F16" s="2142" t="s">
        <v>1192</v>
      </c>
      <c r="H16" s="2143" t="s">
        <v>1193</v>
      </c>
    </row>
    <row r="17" spans="2:8" ht="15.75" thickBot="1">
      <c r="B17" s="2153" t="s">
        <v>503</v>
      </c>
      <c r="C17" s="2154" t="s">
        <v>1194</v>
      </c>
      <c r="D17" s="2155" t="s">
        <v>1195</v>
      </c>
      <c r="F17" s="2156" t="s">
        <v>1196</v>
      </c>
      <c r="H17" s="2157" t="s">
        <v>1197</v>
      </c>
    </row>
    <row r="18" spans="2:8">
      <c r="F18" s="895" t="s">
        <v>1198</v>
      </c>
      <c r="H18" s="895" t="s">
        <v>1198</v>
      </c>
    </row>
    <row r="20" spans="2:8" ht="16.5" thickBot="1">
      <c r="B20" s="2158" t="s">
        <v>1199</v>
      </c>
      <c r="C20" s="893"/>
      <c r="D20" s="893"/>
      <c r="E20" s="893"/>
      <c r="F20" s="894"/>
      <c r="G20" s="893"/>
    </row>
    <row r="21" spans="2:8" ht="15.75" thickBot="1">
      <c r="B21" s="2131"/>
      <c r="C21" s="2132" t="s">
        <v>502</v>
      </c>
      <c r="D21" s="2133" t="s">
        <v>1146</v>
      </c>
      <c r="F21" s="2133" t="s">
        <v>1147</v>
      </c>
    </row>
    <row r="22" spans="2:8">
      <c r="B22" s="2134" t="s">
        <v>504</v>
      </c>
      <c r="C22" s="2135" t="s">
        <v>1150</v>
      </c>
      <c r="D22" s="2136" t="s">
        <v>1200</v>
      </c>
      <c r="F22" s="2137" t="s">
        <v>1201</v>
      </c>
    </row>
    <row r="23" spans="2:8">
      <c r="B23" s="2139" t="s">
        <v>505</v>
      </c>
      <c r="C23" s="2140" t="s">
        <v>1154</v>
      </c>
      <c r="D23" s="2141" t="s">
        <v>1202</v>
      </c>
      <c r="F23" s="2142" t="s">
        <v>1203</v>
      </c>
    </row>
    <row r="24" spans="2:8">
      <c r="B24" s="2139" t="s">
        <v>506</v>
      </c>
      <c r="C24" s="2140" t="s">
        <v>1158</v>
      </c>
      <c r="D24" s="2150" t="s">
        <v>1204</v>
      </c>
      <c r="F24" s="2151" t="s">
        <v>1204</v>
      </c>
    </row>
    <row r="25" spans="2:8">
      <c r="B25" s="2139" t="s">
        <v>507</v>
      </c>
      <c r="C25" s="2140" t="s">
        <v>1162</v>
      </c>
      <c r="D25" s="2144" t="s">
        <v>1205</v>
      </c>
      <c r="F25" s="2145" t="s">
        <v>1205</v>
      </c>
    </row>
    <row r="26" spans="2:8">
      <c r="B26" s="2139" t="s">
        <v>508</v>
      </c>
      <c r="C26" s="2140" t="s">
        <v>1166</v>
      </c>
      <c r="D26" s="2147" t="s">
        <v>1206</v>
      </c>
      <c r="F26" s="2148" t="s">
        <v>1206</v>
      </c>
    </row>
    <row r="27" spans="2:8">
      <c r="B27" s="2139" t="s">
        <v>509</v>
      </c>
      <c r="C27" s="2140" t="s">
        <v>1170</v>
      </c>
      <c r="D27" s="2144" t="s">
        <v>1207</v>
      </c>
      <c r="F27" s="2145" t="s">
        <v>1207</v>
      </c>
    </row>
    <row r="28" spans="2:8">
      <c r="B28" s="2139" t="s">
        <v>510</v>
      </c>
      <c r="C28" s="2140" t="s">
        <v>1174</v>
      </c>
      <c r="D28" s="2147" t="s">
        <v>1208</v>
      </c>
      <c r="F28" s="2148" t="s">
        <v>1208</v>
      </c>
    </row>
    <row r="29" spans="2:8">
      <c r="B29" s="2139" t="s">
        <v>511</v>
      </c>
      <c r="C29" s="2140" t="s">
        <v>1178</v>
      </c>
      <c r="D29" s="2150" t="s">
        <v>1209</v>
      </c>
      <c r="F29" s="2151" t="s">
        <v>1209</v>
      </c>
    </row>
    <row r="30" spans="2:8">
      <c r="B30" s="2139" t="s">
        <v>512</v>
      </c>
      <c r="C30" s="2140" t="s">
        <v>1182</v>
      </c>
      <c r="D30" s="2147" t="s">
        <v>1210</v>
      </c>
      <c r="F30" s="2148" t="s">
        <v>1210</v>
      </c>
    </row>
    <row r="31" spans="2:8">
      <c r="B31" s="2139" t="s">
        <v>513</v>
      </c>
      <c r="C31" s="2140" t="s">
        <v>1186</v>
      </c>
      <c r="D31" s="2141" t="s">
        <v>1211</v>
      </c>
      <c r="F31" s="2142" t="s">
        <v>1211</v>
      </c>
    </row>
    <row r="32" spans="2:8">
      <c r="B32" s="2139" t="s">
        <v>514</v>
      </c>
      <c r="C32" s="2140" t="s">
        <v>1190</v>
      </c>
      <c r="D32" s="2141" t="s">
        <v>1212</v>
      </c>
      <c r="F32" s="2142" t="s">
        <v>1212</v>
      </c>
    </row>
    <row r="33" spans="2:6" ht="15.75" thickBot="1">
      <c r="B33" s="2153" t="s">
        <v>503</v>
      </c>
      <c r="C33" s="2154" t="s">
        <v>1194</v>
      </c>
      <c r="D33" s="2155" t="s">
        <v>1213</v>
      </c>
      <c r="F33" s="2156" t="s">
        <v>1213</v>
      </c>
    </row>
  </sheetData>
  <phoneticPr fontId="1"/>
  <pageMargins left="0.25" right="0.25" top="0.47" bottom="0.45" header="0.3" footer="0.3"/>
  <pageSetup paperSize="9" scale="8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B9805-BB4E-459D-A05C-65D82794D012}">
  <sheetPr>
    <tabColor rgb="FFFFFF00"/>
  </sheetPr>
  <dimension ref="A1:X147"/>
  <sheetViews>
    <sheetView showGridLines="0" zoomScale="70" zoomScaleNormal="70" workbookViewId="0">
      <pane xSplit="7" ySplit="4" topLeftCell="H117" activePane="bottomRight" state="frozen"/>
      <selection activeCell="H61" sqref="H61"/>
      <selection pane="topRight" activeCell="H61" sqref="H61"/>
      <selection pane="bottomLeft" activeCell="H61" sqref="H61"/>
      <selection pane="bottomRight" activeCell="S149" sqref="S149"/>
    </sheetView>
  </sheetViews>
  <sheetFormatPr defaultColWidth="9" defaultRowHeight="12.75"/>
  <cols>
    <col min="1" max="3" width="2.28515625" style="348" customWidth="1"/>
    <col min="4" max="4" width="6.7109375" style="348" customWidth="1"/>
    <col min="5" max="5" width="14.28515625" style="348" customWidth="1"/>
    <col min="6" max="6" width="15.28515625" style="348" customWidth="1"/>
    <col min="7" max="7" width="13.7109375" style="348" bestFit="1" customWidth="1"/>
    <col min="8" max="24" width="9.28515625" style="348" customWidth="1"/>
    <col min="25" max="16384" width="9" style="348"/>
  </cols>
  <sheetData>
    <row r="1" spans="1:24" ht="18">
      <c r="A1" s="1937" t="s">
        <v>1117</v>
      </c>
      <c r="B1" s="1614"/>
    </row>
    <row r="2" spans="1:24">
      <c r="A2" s="1938"/>
      <c r="B2" s="1938"/>
      <c r="J2" s="1939" t="s">
        <v>152</v>
      </c>
      <c r="K2" s="1940"/>
    </row>
    <row r="4" spans="1:24" ht="15">
      <c r="D4" s="348" t="s">
        <v>1118</v>
      </c>
      <c r="H4" s="1331">
        <f>'PL,HC,INV'!P10</f>
        <v>43922</v>
      </c>
      <c r="I4" s="1331">
        <f>'PL,HC,INV'!Q10</f>
        <v>43952</v>
      </c>
      <c r="J4" s="1331">
        <f>'PL,HC,INV'!R10</f>
        <v>43983</v>
      </c>
      <c r="K4" s="1331">
        <f>'PL,HC,INV'!S10</f>
        <v>44013</v>
      </c>
      <c r="L4" s="1331">
        <f>'PL,HC,INV'!T10</f>
        <v>44044</v>
      </c>
      <c r="M4" s="1331">
        <f>'PL,HC,INV'!U10</f>
        <v>44075</v>
      </c>
      <c r="N4" s="1331">
        <f>'PL,HC,INV'!V10</f>
        <v>44105</v>
      </c>
      <c r="O4" s="1331">
        <f>'PL,HC,INV'!W10</f>
        <v>44136</v>
      </c>
      <c r="P4" s="1331">
        <f>'PL,HC,INV'!X10</f>
        <v>44166</v>
      </c>
      <c r="Q4" s="1331">
        <f>'PL,HC,INV'!Y10</f>
        <v>44197</v>
      </c>
      <c r="R4" s="1331">
        <f>'PL,HC,INV'!Z10</f>
        <v>44228</v>
      </c>
      <c r="S4" s="1331">
        <f>'PL,HC,INV'!AA10</f>
        <v>44256</v>
      </c>
      <c r="T4" s="1331" t="str">
        <f>'PL,HC,INV'!AB10</f>
        <v>Q1</v>
      </c>
      <c r="U4" s="1331" t="str">
        <f>'PL,HC,INV'!AC10</f>
        <v>Q2</v>
      </c>
      <c r="V4" s="1331" t="str">
        <f>'PL,HC,INV'!AD10</f>
        <v>Q3</v>
      </c>
      <c r="W4" s="1331" t="str">
        <f>'PL,HC,INV'!AE10</f>
        <v>Q4</v>
      </c>
      <c r="X4" s="1331" t="str">
        <f>'PL,HC,INV'!AH10</f>
        <v>Yr.</v>
      </c>
    </row>
    <row r="5" spans="1:24" ht="15.75">
      <c r="B5" s="2003" t="s">
        <v>1123</v>
      </c>
      <c r="C5" s="1941"/>
    </row>
    <row r="6" spans="1:24">
      <c r="D6" s="1942" t="s">
        <v>485</v>
      </c>
      <c r="E6" s="1943" t="s">
        <v>150</v>
      </c>
      <c r="F6" s="1944"/>
      <c r="G6" s="1942" t="s">
        <v>1126</v>
      </c>
      <c r="H6" s="1945">
        <v>874</v>
      </c>
      <c r="I6" s="1945">
        <v>-38</v>
      </c>
      <c r="J6" s="1945">
        <v>3667</v>
      </c>
      <c r="K6" s="1945">
        <v>2818</v>
      </c>
      <c r="L6" s="1945">
        <v>6736</v>
      </c>
      <c r="M6" s="1945">
        <v>5713</v>
      </c>
      <c r="N6" s="1945">
        <v>5243</v>
      </c>
      <c r="O6" s="1945">
        <v>8062</v>
      </c>
      <c r="P6" s="1945">
        <v>23374</v>
      </c>
      <c r="Q6" s="1945">
        <v>11826</v>
      </c>
      <c r="R6" s="1945">
        <v>13485</v>
      </c>
      <c r="S6" s="1945">
        <v>21163</v>
      </c>
      <c r="T6" s="1946">
        <f>SUM(H6:S6)</f>
        <v>102923</v>
      </c>
      <c r="U6" s="1946">
        <f>SUM(K6:M6)</f>
        <v>15267</v>
      </c>
      <c r="V6" s="1946">
        <f>SUM(N6:P6)</f>
        <v>36679</v>
      </c>
      <c r="W6" s="1946">
        <f>SUM(Q6:S6)</f>
        <v>46474</v>
      </c>
      <c r="X6" s="1946">
        <f>SUM(T6:W6)</f>
        <v>201343</v>
      </c>
    </row>
    <row r="7" spans="1:24">
      <c r="D7" s="1947"/>
      <c r="E7" s="1948"/>
      <c r="F7" s="1949"/>
      <c r="G7" s="1947" t="s">
        <v>1128</v>
      </c>
      <c r="H7" s="1950">
        <f t="shared" ref="H7:S7" si="0">H8-H6</f>
        <v>4044</v>
      </c>
      <c r="I7" s="1950">
        <f t="shared" si="0"/>
        <v>6058</v>
      </c>
      <c r="J7" s="1950">
        <f t="shared" si="0"/>
        <v>6431</v>
      </c>
      <c r="K7" s="1950">
        <f t="shared" si="0"/>
        <v>4675</v>
      </c>
      <c r="L7" s="1950">
        <f t="shared" si="0"/>
        <v>283</v>
      </c>
      <c r="M7" s="1950">
        <f t="shared" si="0"/>
        <v>5397</v>
      </c>
      <c r="N7" s="1950">
        <f t="shared" si="0"/>
        <v>9941</v>
      </c>
      <c r="O7" s="1950">
        <f t="shared" si="0"/>
        <v>3674</v>
      </c>
      <c r="P7" s="1950">
        <f t="shared" si="0"/>
        <v>0</v>
      </c>
      <c r="Q7" s="1950">
        <f t="shared" si="0"/>
        <v>3658</v>
      </c>
      <c r="R7" s="1950">
        <f t="shared" si="0"/>
        <v>-124</v>
      </c>
      <c r="S7" s="1950">
        <f t="shared" si="0"/>
        <v>-13356</v>
      </c>
      <c r="T7" s="1950">
        <f>T8-T6</f>
        <v>-81887</v>
      </c>
      <c r="U7" s="1950">
        <f>U8-U6</f>
        <v>10355</v>
      </c>
      <c r="V7" s="1950">
        <f>V8-V6</f>
        <v>13615</v>
      </c>
      <c r="W7" s="1950">
        <f>W8-W6</f>
        <v>-9822</v>
      </c>
      <c r="X7" s="1950">
        <f>X8-X6</f>
        <v>-67739</v>
      </c>
    </row>
    <row r="8" spans="1:24">
      <c r="D8" s="1947"/>
      <c r="E8" s="1951"/>
      <c r="F8" s="1952"/>
      <c r="G8" s="1953" t="s">
        <v>134</v>
      </c>
      <c r="H8" s="1954">
        <f>'PL,HC,INV'!P$104</f>
        <v>4918</v>
      </c>
      <c r="I8" s="1954">
        <f>'PL,HC,INV'!Q$104</f>
        <v>6020</v>
      </c>
      <c r="J8" s="1954">
        <f>'PL,HC,INV'!R$104</f>
        <v>10098</v>
      </c>
      <c r="K8" s="1954">
        <f>'PL,HC,INV'!S$104</f>
        <v>7493</v>
      </c>
      <c r="L8" s="1954">
        <f>'PL,HC,INV'!T$104</f>
        <v>7019</v>
      </c>
      <c r="M8" s="1954">
        <f>'PL,HC,INV'!U$104</f>
        <v>11110</v>
      </c>
      <c r="N8" s="1954">
        <f>'PL,HC,INV'!V$104</f>
        <v>15184</v>
      </c>
      <c r="O8" s="1954">
        <f>'PL,HC,INV'!W$104</f>
        <v>11736</v>
      </c>
      <c r="P8" s="1954">
        <f>'PL,HC,INV'!X$104</f>
        <v>23374</v>
      </c>
      <c r="Q8" s="1954">
        <f>'PL,HC,INV'!Y$104</f>
        <v>15484</v>
      </c>
      <c r="R8" s="1954">
        <f>'PL,HC,INV'!Z$104</f>
        <v>13361</v>
      </c>
      <c r="S8" s="1954">
        <f>'PL,HC,INV'!AA$104</f>
        <v>7807</v>
      </c>
      <c r="T8" s="1954">
        <f>SUM(H8:J8)</f>
        <v>21036</v>
      </c>
      <c r="U8" s="1954">
        <f>SUM(K8:M8)</f>
        <v>25622</v>
      </c>
      <c r="V8" s="1954">
        <f>SUM(N8:P8)</f>
        <v>50294</v>
      </c>
      <c r="W8" s="1954">
        <f>SUM(Q8:S8)</f>
        <v>36652</v>
      </c>
      <c r="X8" s="1954">
        <f>SUM(T8:W8)</f>
        <v>133604</v>
      </c>
    </row>
    <row r="9" spans="1:24">
      <c r="D9" s="1947"/>
      <c r="E9" s="1955" t="s">
        <v>100</v>
      </c>
      <c r="F9" s="1956"/>
      <c r="G9" s="1957" t="s">
        <v>1125</v>
      </c>
      <c r="H9" s="1958">
        <v>16585</v>
      </c>
      <c r="I9" s="1958">
        <v>13392</v>
      </c>
      <c r="J9" s="1958">
        <v>14998</v>
      </c>
      <c r="K9" s="1958">
        <f>16194+227</f>
        <v>16421</v>
      </c>
      <c r="L9" s="1958">
        <v>16657</v>
      </c>
      <c r="M9" s="1958">
        <v>16661</v>
      </c>
      <c r="N9" s="1958">
        <v>16743</v>
      </c>
      <c r="O9" s="1958">
        <v>16236</v>
      </c>
      <c r="P9" s="1958">
        <v>12525</v>
      </c>
      <c r="Q9" s="1958">
        <v>15970</v>
      </c>
      <c r="R9" s="1958">
        <v>16377</v>
      </c>
      <c r="S9" s="1958">
        <v>40052</v>
      </c>
      <c r="T9" s="1959">
        <f>SUM(H9:J9)</f>
        <v>44975</v>
      </c>
      <c r="U9" s="1959">
        <f>SUM(K9:M9)</f>
        <v>49739</v>
      </c>
      <c r="V9" s="1959">
        <f>SUM(N9:P9)</f>
        <v>45504</v>
      </c>
      <c r="W9" s="1959">
        <f>SUM(Q9:S9)</f>
        <v>72399</v>
      </c>
      <c r="X9" s="1959">
        <f>SUM(T9:W9)</f>
        <v>212617</v>
      </c>
    </row>
    <row r="10" spans="1:24">
      <c r="D10" s="1947"/>
      <c r="E10" s="1948"/>
      <c r="F10" s="1949"/>
      <c r="G10" s="1947" t="s">
        <v>1127</v>
      </c>
      <c r="H10" s="1950">
        <f>H11-H9</f>
        <v>6204</v>
      </c>
      <c r="I10" s="1950">
        <f t="shared" ref="I10:S10" si="1">I11-I9</f>
        <v>8798</v>
      </c>
      <c r="J10" s="1950">
        <f t="shared" si="1"/>
        <v>6675</v>
      </c>
      <c r="K10" s="1950">
        <f t="shared" si="1"/>
        <v>6046</v>
      </c>
      <c r="L10" s="1950">
        <f t="shared" si="1"/>
        <v>6447</v>
      </c>
      <c r="M10" s="1950">
        <f t="shared" si="1"/>
        <v>7854</v>
      </c>
      <c r="N10" s="1950">
        <f t="shared" si="1"/>
        <v>7184</v>
      </c>
      <c r="O10" s="1950">
        <f t="shared" si="1"/>
        <v>6579</v>
      </c>
      <c r="P10" s="1950">
        <f t="shared" si="1"/>
        <v>5716</v>
      </c>
      <c r="Q10" s="1950">
        <f t="shared" si="1"/>
        <v>6751</v>
      </c>
      <c r="R10" s="1950">
        <f t="shared" si="1"/>
        <v>6660</v>
      </c>
      <c r="S10" s="1950">
        <f t="shared" si="1"/>
        <v>-4324</v>
      </c>
      <c r="T10" s="1950">
        <f>T11-T9</f>
        <v>21677</v>
      </c>
      <c r="U10" s="1950">
        <f>U11-U9</f>
        <v>20347</v>
      </c>
      <c r="V10" s="1950">
        <f>V11-V9</f>
        <v>19479</v>
      </c>
      <c r="W10" s="1950">
        <f>W11-W9</f>
        <v>9087</v>
      </c>
      <c r="X10" s="1950">
        <f>X11-X9</f>
        <v>70590</v>
      </c>
    </row>
    <row r="11" spans="1:24">
      <c r="D11" s="1947"/>
      <c r="E11" s="1951"/>
      <c r="F11" s="1952"/>
      <c r="G11" s="1953" t="s">
        <v>134</v>
      </c>
      <c r="H11" s="1954">
        <f>'PL,HC,INV'!P$105</f>
        <v>22789</v>
      </c>
      <c r="I11" s="1954">
        <f>'PL,HC,INV'!Q$105</f>
        <v>22190</v>
      </c>
      <c r="J11" s="1954">
        <f>'PL,HC,INV'!R$105</f>
        <v>21673</v>
      </c>
      <c r="K11" s="1954">
        <f>'PL,HC,INV'!S$105</f>
        <v>22467</v>
      </c>
      <c r="L11" s="1954">
        <f>'PL,HC,INV'!T$105</f>
        <v>23104</v>
      </c>
      <c r="M11" s="1954">
        <f>'PL,HC,INV'!U$105</f>
        <v>24515</v>
      </c>
      <c r="N11" s="1954">
        <f>'PL,HC,INV'!V$105</f>
        <v>23927</v>
      </c>
      <c r="O11" s="1954">
        <f>'PL,HC,INV'!W$105</f>
        <v>22815</v>
      </c>
      <c r="P11" s="1954">
        <f>'PL,HC,INV'!X$105</f>
        <v>18241</v>
      </c>
      <c r="Q11" s="1954">
        <f>'PL,HC,INV'!Y$105</f>
        <v>22721</v>
      </c>
      <c r="R11" s="1954">
        <f>'PL,HC,INV'!Z$105</f>
        <v>23037</v>
      </c>
      <c r="S11" s="1954">
        <f>'PL,HC,INV'!AA$105</f>
        <v>35728</v>
      </c>
      <c r="T11" s="1954">
        <f>SUM(H11:J11)</f>
        <v>66652</v>
      </c>
      <c r="U11" s="1954">
        <f>SUM(K11:M11)</f>
        <v>70086</v>
      </c>
      <c r="V11" s="1954">
        <f>SUM(N11:P11)</f>
        <v>64983</v>
      </c>
      <c r="W11" s="1954">
        <f>SUM(Q11:S11)</f>
        <v>81486</v>
      </c>
      <c r="X11" s="1954">
        <f>SUM(T11:W11)</f>
        <v>283207</v>
      </c>
    </row>
    <row r="12" spans="1:24">
      <c r="D12" s="1947"/>
      <c r="E12" s="1955" t="s">
        <v>149</v>
      </c>
      <c r="F12" s="1956"/>
      <c r="G12" s="1957" t="s">
        <v>1125</v>
      </c>
      <c r="H12" s="1958">
        <v>3638</v>
      </c>
      <c r="I12" s="1958">
        <v>3710</v>
      </c>
      <c r="J12" s="1958">
        <v>3900</v>
      </c>
      <c r="K12" s="1958">
        <f>4570+8</f>
        <v>4578</v>
      </c>
      <c r="L12" s="1958">
        <v>4708</v>
      </c>
      <c r="M12" s="1958">
        <v>4359</v>
      </c>
      <c r="N12" s="1958">
        <v>4789</v>
      </c>
      <c r="O12" s="1958">
        <v>4859</v>
      </c>
      <c r="P12" s="1958">
        <v>4326</v>
      </c>
      <c r="Q12" s="1958">
        <v>5006</v>
      </c>
      <c r="R12" s="1958">
        <v>5668</v>
      </c>
      <c r="S12" s="1958">
        <v>9779</v>
      </c>
      <c r="T12" s="1959">
        <f>SUM(H12:J12)</f>
        <v>11248</v>
      </c>
      <c r="U12" s="1959">
        <f>SUM(K12:M12)</f>
        <v>13645</v>
      </c>
      <c r="V12" s="1959">
        <f>SUM(N12:P12)</f>
        <v>13974</v>
      </c>
      <c r="W12" s="1959">
        <f>SUM(Q12:S12)</f>
        <v>20453</v>
      </c>
      <c r="X12" s="1959">
        <f>SUM(T12:W12)</f>
        <v>59320</v>
      </c>
    </row>
    <row r="13" spans="1:24">
      <c r="D13" s="1947"/>
      <c r="E13" s="1948"/>
      <c r="F13" s="1949"/>
      <c r="G13" s="1947" t="s">
        <v>1127</v>
      </c>
      <c r="H13" s="1950">
        <f>H14-H12</f>
        <v>7443</v>
      </c>
      <c r="I13" s="1950">
        <f t="shared" ref="I13:S13" si="2">I14-I12</f>
        <v>6846</v>
      </c>
      <c r="J13" s="1950">
        <f t="shared" si="2"/>
        <v>14726</v>
      </c>
      <c r="K13" s="1950">
        <f t="shared" si="2"/>
        <v>6151</v>
      </c>
      <c r="L13" s="1950">
        <f t="shared" si="2"/>
        <v>6263</v>
      </c>
      <c r="M13" s="1950">
        <f t="shared" si="2"/>
        <v>11028</v>
      </c>
      <c r="N13" s="1950">
        <f t="shared" si="2"/>
        <v>13540</v>
      </c>
      <c r="O13" s="1950">
        <f t="shared" si="2"/>
        <v>9720</v>
      </c>
      <c r="P13" s="1950">
        <f t="shared" si="2"/>
        <v>10061</v>
      </c>
      <c r="Q13" s="1950">
        <f t="shared" si="2"/>
        <v>9625</v>
      </c>
      <c r="R13" s="1950">
        <f t="shared" si="2"/>
        <v>8852</v>
      </c>
      <c r="S13" s="1950">
        <f t="shared" si="2"/>
        <v>-2683</v>
      </c>
      <c r="T13" s="1950">
        <f>T14-T12</f>
        <v>29015</v>
      </c>
      <c r="U13" s="1950">
        <f>U14-U12</f>
        <v>23442</v>
      </c>
      <c r="V13" s="1950">
        <f>V14-V12</f>
        <v>33321</v>
      </c>
      <c r="W13" s="1950">
        <f>W14-W12</f>
        <v>15794</v>
      </c>
      <c r="X13" s="1950">
        <f>X14-X12</f>
        <v>101572</v>
      </c>
    </row>
    <row r="14" spans="1:24">
      <c r="D14" s="1960"/>
      <c r="E14" s="1113"/>
      <c r="F14" s="1961"/>
      <c r="G14" s="1960" t="s">
        <v>134</v>
      </c>
      <c r="H14" s="1954">
        <f>'PL,HC,INV'!P$106</f>
        <v>11081</v>
      </c>
      <c r="I14" s="1962">
        <f>'PL,HC,INV'!Q$106</f>
        <v>10556</v>
      </c>
      <c r="J14" s="1962">
        <f>'PL,HC,INV'!R$106</f>
        <v>18626</v>
      </c>
      <c r="K14" s="1962">
        <f>'PL,HC,INV'!S$106</f>
        <v>10729</v>
      </c>
      <c r="L14" s="1962">
        <f>'PL,HC,INV'!T$106</f>
        <v>10971</v>
      </c>
      <c r="M14" s="1962">
        <f>'PL,HC,INV'!U$106</f>
        <v>15387</v>
      </c>
      <c r="N14" s="1962">
        <f>'PL,HC,INV'!V$106</f>
        <v>18329</v>
      </c>
      <c r="O14" s="1962">
        <f>'PL,HC,INV'!W$106</f>
        <v>14579</v>
      </c>
      <c r="P14" s="1962">
        <f>'PL,HC,INV'!X$106</f>
        <v>14387</v>
      </c>
      <c r="Q14" s="1962">
        <f>'PL,HC,INV'!Y$106</f>
        <v>14631</v>
      </c>
      <c r="R14" s="1962">
        <f>'PL,HC,INV'!Z$106</f>
        <v>14520</v>
      </c>
      <c r="S14" s="1962">
        <f>'PL,HC,INV'!AA$106</f>
        <v>7096</v>
      </c>
      <c r="T14" s="1962">
        <f>SUM(H14:J14)</f>
        <v>40263</v>
      </c>
      <c r="U14" s="1962">
        <f>SUM(K14:M14)</f>
        <v>37087</v>
      </c>
      <c r="V14" s="1962">
        <f>SUM(N14:P14)</f>
        <v>47295</v>
      </c>
      <c r="W14" s="1962">
        <f>SUM(Q14:S14)</f>
        <v>36247</v>
      </c>
      <c r="X14" s="1962">
        <f>SUM(T14:W14)</f>
        <v>160892</v>
      </c>
    </row>
    <row r="15" spans="1:24">
      <c r="D15" s="1942" t="s">
        <v>486</v>
      </c>
      <c r="E15" s="1943" t="s">
        <v>150</v>
      </c>
      <c r="F15" s="1944"/>
      <c r="G15" s="1942" t="s">
        <v>1126</v>
      </c>
      <c r="H15" s="1945">
        <v>657</v>
      </c>
      <c r="I15" s="1945">
        <v>894</v>
      </c>
      <c r="J15" s="1945">
        <v>3109</v>
      </c>
      <c r="K15" s="1945">
        <v>6427</v>
      </c>
      <c r="L15" s="1945">
        <v>17227</v>
      </c>
      <c r="M15" s="1945">
        <v>8240</v>
      </c>
      <c r="N15" s="1945">
        <v>6195</v>
      </c>
      <c r="O15" s="1945">
        <v>10550</v>
      </c>
      <c r="P15" s="1945">
        <v>31022</v>
      </c>
      <c r="Q15" s="1945">
        <v>8140</v>
      </c>
      <c r="R15" s="1945">
        <v>21234</v>
      </c>
      <c r="S15" s="1945">
        <v>23474</v>
      </c>
      <c r="T15" s="1946">
        <f>SUM(H15:S15)</f>
        <v>137169</v>
      </c>
      <c r="U15" s="1946">
        <f>SUM(K15:M15)</f>
        <v>31894</v>
      </c>
      <c r="V15" s="1946">
        <f>SUM(N15:P15)</f>
        <v>47767</v>
      </c>
      <c r="W15" s="1946">
        <f>SUM(Q15:S15)</f>
        <v>52848</v>
      </c>
      <c r="X15" s="1946">
        <f>SUM(T15:W15)</f>
        <v>269678</v>
      </c>
    </row>
    <row r="16" spans="1:24">
      <c r="D16" s="1947"/>
      <c r="E16" s="1948"/>
      <c r="F16" s="1949"/>
      <c r="G16" s="1947" t="s">
        <v>1128</v>
      </c>
      <c r="H16" s="1950">
        <f>H17-H15</f>
        <v>7451</v>
      </c>
      <c r="I16" s="1950">
        <f t="shared" ref="I16:S16" si="3">I17-I15</f>
        <v>11162</v>
      </c>
      <c r="J16" s="1950">
        <f t="shared" si="3"/>
        <v>11849</v>
      </c>
      <c r="K16" s="1950">
        <f t="shared" si="3"/>
        <v>8612</v>
      </c>
      <c r="L16" s="1950">
        <f t="shared" si="3"/>
        <v>521</v>
      </c>
      <c r="M16" s="1950">
        <f t="shared" si="3"/>
        <v>9944</v>
      </c>
      <c r="N16" s="1950">
        <f t="shared" si="3"/>
        <v>19539</v>
      </c>
      <c r="O16" s="1950">
        <f t="shared" si="3"/>
        <v>6769</v>
      </c>
      <c r="P16" s="1950">
        <f t="shared" si="3"/>
        <v>0</v>
      </c>
      <c r="Q16" s="1950">
        <f t="shared" si="3"/>
        <v>6741</v>
      </c>
      <c r="R16" s="1950">
        <f t="shared" si="3"/>
        <v>-228</v>
      </c>
      <c r="S16" s="1950">
        <f t="shared" si="3"/>
        <v>-24609</v>
      </c>
      <c r="T16" s="1950">
        <f>T17-T15</f>
        <v>-102047</v>
      </c>
      <c r="U16" s="1950">
        <f>U17-U15</f>
        <v>19077</v>
      </c>
      <c r="V16" s="1950">
        <f>V17-V15</f>
        <v>26308</v>
      </c>
      <c r="W16" s="1950">
        <f>W17-W15</f>
        <v>-18096</v>
      </c>
      <c r="X16" s="1950">
        <f>X17-X15</f>
        <v>-74758</v>
      </c>
    </row>
    <row r="17" spans="4:24">
      <c r="D17" s="1947"/>
      <c r="E17" s="1951"/>
      <c r="F17" s="1952"/>
      <c r="G17" s="1953" t="s">
        <v>134</v>
      </c>
      <c r="H17" s="1954">
        <f>'PL,HC,INV'!P$148</f>
        <v>8108</v>
      </c>
      <c r="I17" s="1954">
        <f>'PL,HC,INV'!Q$148</f>
        <v>12056</v>
      </c>
      <c r="J17" s="1954">
        <f>'PL,HC,INV'!R$148</f>
        <v>14958</v>
      </c>
      <c r="K17" s="1954">
        <f>'PL,HC,INV'!S$148</f>
        <v>15039</v>
      </c>
      <c r="L17" s="1954">
        <f>'PL,HC,INV'!T$148</f>
        <v>17748</v>
      </c>
      <c r="M17" s="1954">
        <f>'PL,HC,INV'!U$148</f>
        <v>18184</v>
      </c>
      <c r="N17" s="1954">
        <f>'PL,HC,INV'!V$148</f>
        <v>25734</v>
      </c>
      <c r="O17" s="1954">
        <f>'PL,HC,INV'!W$148</f>
        <v>17319</v>
      </c>
      <c r="P17" s="1954">
        <f>'PL,HC,INV'!X$148</f>
        <v>31022</v>
      </c>
      <c r="Q17" s="1954">
        <f>'PL,HC,INV'!Y$148</f>
        <v>14881</v>
      </c>
      <c r="R17" s="1954">
        <f>'PL,HC,INV'!Z$148</f>
        <v>21006</v>
      </c>
      <c r="S17" s="1954">
        <f>'PL,HC,INV'!AA$148</f>
        <v>-1135</v>
      </c>
      <c r="T17" s="1954">
        <f>SUM(H17:J17)</f>
        <v>35122</v>
      </c>
      <c r="U17" s="1954">
        <f>SUM(K17:M17)</f>
        <v>50971</v>
      </c>
      <c r="V17" s="1954">
        <f>SUM(N17:P17)</f>
        <v>74075</v>
      </c>
      <c r="W17" s="1954">
        <f>SUM(Q17:S17)</f>
        <v>34752</v>
      </c>
      <c r="X17" s="1954">
        <f>SUM(T17:W17)</f>
        <v>194920</v>
      </c>
    </row>
    <row r="18" spans="4:24">
      <c r="D18" s="1947"/>
      <c r="E18" s="1955" t="s">
        <v>100</v>
      </c>
      <c r="F18" s="1956"/>
      <c r="G18" s="1957" t="s">
        <v>1125</v>
      </c>
      <c r="H18" s="1958">
        <v>16867</v>
      </c>
      <c r="I18" s="1958">
        <v>12876</v>
      </c>
      <c r="J18" s="1958">
        <v>14227</v>
      </c>
      <c r="K18" s="1958">
        <v>16962</v>
      </c>
      <c r="L18" s="1958">
        <v>16597</v>
      </c>
      <c r="M18" s="1958">
        <v>16840</v>
      </c>
      <c r="N18" s="1958">
        <v>17082</v>
      </c>
      <c r="O18" s="1958">
        <v>14701</v>
      </c>
      <c r="P18" s="1958">
        <v>11766</v>
      </c>
      <c r="Q18" s="1958">
        <v>14654</v>
      </c>
      <c r="R18" s="1958">
        <v>14716</v>
      </c>
      <c r="S18" s="1958">
        <v>33916</v>
      </c>
      <c r="T18" s="1959">
        <f>SUM(H18:S18)</f>
        <v>201204</v>
      </c>
      <c r="U18" s="1959">
        <f>SUM(K18:M18)</f>
        <v>50399</v>
      </c>
      <c r="V18" s="1959">
        <f>SUM(N18:P18)</f>
        <v>43549</v>
      </c>
      <c r="W18" s="1959">
        <f>SUM(Q18:S18)</f>
        <v>63286</v>
      </c>
      <c r="X18" s="1959">
        <f>SUM(T18:W18)</f>
        <v>358438</v>
      </c>
    </row>
    <row r="19" spans="4:24">
      <c r="D19" s="1947"/>
      <c r="E19" s="1948"/>
      <c r="F19" s="1949"/>
      <c r="G19" s="1947" t="s">
        <v>1127</v>
      </c>
      <c r="H19" s="1950">
        <f>H20-H18</f>
        <v>11431</v>
      </c>
      <c r="I19" s="1950">
        <f t="shared" ref="I19:S19" si="4">I20-I18</f>
        <v>16213</v>
      </c>
      <c r="J19" s="1950">
        <f t="shared" si="4"/>
        <v>12298</v>
      </c>
      <c r="K19" s="1950">
        <f t="shared" si="4"/>
        <v>11554</v>
      </c>
      <c r="L19" s="1950">
        <f t="shared" si="4"/>
        <v>11879</v>
      </c>
      <c r="M19" s="1950">
        <f t="shared" si="4"/>
        <v>14471</v>
      </c>
      <c r="N19" s="1950">
        <f t="shared" si="4"/>
        <v>13238</v>
      </c>
      <c r="O19" s="1950">
        <f t="shared" si="4"/>
        <v>12122</v>
      </c>
      <c r="P19" s="1950">
        <f t="shared" si="4"/>
        <v>10532</v>
      </c>
      <c r="Q19" s="1950">
        <f t="shared" si="4"/>
        <v>12438</v>
      </c>
      <c r="R19" s="1950">
        <f t="shared" si="4"/>
        <v>12272</v>
      </c>
      <c r="S19" s="1950">
        <f t="shared" si="4"/>
        <v>-7968</v>
      </c>
      <c r="T19" s="1950">
        <f>T20-T18</f>
        <v>-117292</v>
      </c>
      <c r="U19" s="1950">
        <f>U20-U18</f>
        <v>37904</v>
      </c>
      <c r="V19" s="1950">
        <f>V20-V18</f>
        <v>35892</v>
      </c>
      <c r="W19" s="1950">
        <f>W20-W18</f>
        <v>16742</v>
      </c>
      <c r="X19" s="1950">
        <f>X20-X18</f>
        <v>-26754</v>
      </c>
    </row>
    <row r="20" spans="4:24">
      <c r="D20" s="1947"/>
      <c r="E20" s="1951"/>
      <c r="F20" s="1952"/>
      <c r="G20" s="1953" t="s">
        <v>134</v>
      </c>
      <c r="H20" s="1954">
        <f>'PL,HC,INV'!P$149</f>
        <v>28298</v>
      </c>
      <c r="I20" s="1954">
        <f>'PL,HC,INV'!Q$149</f>
        <v>29089</v>
      </c>
      <c r="J20" s="1954">
        <f>'PL,HC,INV'!R$149</f>
        <v>26525</v>
      </c>
      <c r="K20" s="1954">
        <f>'PL,HC,INV'!S$149</f>
        <v>28516</v>
      </c>
      <c r="L20" s="1954">
        <f>'PL,HC,INV'!T$149</f>
        <v>28476</v>
      </c>
      <c r="M20" s="1954">
        <f>'PL,HC,INV'!U$149</f>
        <v>31311</v>
      </c>
      <c r="N20" s="1954">
        <f>'PL,HC,INV'!V$149</f>
        <v>30320</v>
      </c>
      <c r="O20" s="1954">
        <f>'PL,HC,INV'!W$149</f>
        <v>26823</v>
      </c>
      <c r="P20" s="1954">
        <f>'PL,HC,INV'!X$149</f>
        <v>22298</v>
      </c>
      <c r="Q20" s="1954">
        <f>'PL,HC,INV'!Y$149</f>
        <v>27092</v>
      </c>
      <c r="R20" s="1954">
        <f>'PL,HC,INV'!Z$149</f>
        <v>26988</v>
      </c>
      <c r="S20" s="1954">
        <f>'PL,HC,INV'!AA$149</f>
        <v>25948</v>
      </c>
      <c r="T20" s="1954">
        <f>SUM(H20:J20)</f>
        <v>83912</v>
      </c>
      <c r="U20" s="1954">
        <f>SUM(K20:M20)</f>
        <v>88303</v>
      </c>
      <c r="V20" s="1954">
        <f>SUM(N20:P20)</f>
        <v>79441</v>
      </c>
      <c r="W20" s="1954">
        <f>SUM(Q20:S20)</f>
        <v>80028</v>
      </c>
      <c r="X20" s="1954">
        <f>SUM(T20:W20)</f>
        <v>331684</v>
      </c>
    </row>
    <row r="21" spans="4:24">
      <c r="D21" s="1947"/>
      <c r="E21" s="1955" t="s">
        <v>149</v>
      </c>
      <c r="F21" s="1956"/>
      <c r="G21" s="1957" t="s">
        <v>1125</v>
      </c>
      <c r="H21" s="1958">
        <v>8702</v>
      </c>
      <c r="I21" s="1958">
        <v>9229</v>
      </c>
      <c r="J21" s="1958">
        <v>11991</v>
      </c>
      <c r="K21" s="1958">
        <v>13044</v>
      </c>
      <c r="L21" s="1958">
        <v>13668</v>
      </c>
      <c r="M21" s="1958">
        <v>11908</v>
      </c>
      <c r="N21" s="1958">
        <v>12068</v>
      </c>
      <c r="O21" s="1958">
        <v>13603</v>
      </c>
      <c r="P21" s="1958">
        <v>13623</v>
      </c>
      <c r="Q21" s="1958">
        <v>13854</v>
      </c>
      <c r="R21" s="1958">
        <v>15376</v>
      </c>
      <c r="S21" s="1958">
        <v>19214</v>
      </c>
      <c r="T21" s="1959">
        <f>SUM(H21:S21)</f>
        <v>156280</v>
      </c>
      <c r="U21" s="1959">
        <f>SUM(K21:M21)</f>
        <v>38620</v>
      </c>
      <c r="V21" s="1959">
        <f>SUM(N21:P21)</f>
        <v>39294</v>
      </c>
      <c r="W21" s="1959">
        <f>SUM(Q21:S21)</f>
        <v>48444</v>
      </c>
      <c r="X21" s="1959">
        <f>SUM(T21:W21)</f>
        <v>282638</v>
      </c>
    </row>
    <row r="22" spans="4:24">
      <c r="D22" s="1947"/>
      <c r="E22" s="1948"/>
      <c r="F22" s="1949"/>
      <c r="G22" s="1947" t="s">
        <v>1127</v>
      </c>
      <c r="H22" s="1950">
        <f>H23-H21</f>
        <v>13714</v>
      </c>
      <c r="I22" s="1950">
        <f t="shared" ref="I22:S22" si="5">I23-I21</f>
        <v>12616</v>
      </c>
      <c r="J22" s="1950">
        <f t="shared" si="5"/>
        <v>27134</v>
      </c>
      <c r="K22" s="1950">
        <f t="shared" si="5"/>
        <v>11347</v>
      </c>
      <c r="L22" s="1950">
        <f t="shared" si="5"/>
        <v>11539</v>
      </c>
      <c r="M22" s="1950">
        <f t="shared" si="5"/>
        <v>20320</v>
      </c>
      <c r="N22" s="1950">
        <f t="shared" si="5"/>
        <v>24948</v>
      </c>
      <c r="O22" s="1950">
        <f t="shared" si="5"/>
        <v>17909</v>
      </c>
      <c r="P22" s="1950">
        <f t="shared" si="5"/>
        <v>18538</v>
      </c>
      <c r="Q22" s="1950">
        <f t="shared" si="5"/>
        <v>17735</v>
      </c>
      <c r="R22" s="1950">
        <f t="shared" si="5"/>
        <v>16308</v>
      </c>
      <c r="S22" s="1950">
        <f t="shared" si="5"/>
        <v>-4943</v>
      </c>
      <c r="T22" s="1950">
        <f>T23-T21</f>
        <v>-72894</v>
      </c>
      <c r="U22" s="1950">
        <f>U23-U21</f>
        <v>43206</v>
      </c>
      <c r="V22" s="1950">
        <f>V23-V21</f>
        <v>61395</v>
      </c>
      <c r="W22" s="1950">
        <f>W23-W21</f>
        <v>29100</v>
      </c>
      <c r="X22" s="1950">
        <f>X23-X21</f>
        <v>60807</v>
      </c>
    </row>
    <row r="23" spans="4:24">
      <c r="D23" s="1960"/>
      <c r="E23" s="1113"/>
      <c r="F23" s="1961"/>
      <c r="G23" s="1960" t="s">
        <v>134</v>
      </c>
      <c r="H23" s="1954">
        <f>'PL,HC,INV'!P$150</f>
        <v>22416</v>
      </c>
      <c r="I23" s="1962">
        <f>'PL,HC,INV'!Q$150</f>
        <v>21845</v>
      </c>
      <c r="J23" s="1962">
        <f>'PL,HC,INV'!R$150</f>
        <v>39125</v>
      </c>
      <c r="K23" s="1962">
        <f>'PL,HC,INV'!S$150</f>
        <v>24391</v>
      </c>
      <c r="L23" s="1962">
        <f>'PL,HC,INV'!T$150</f>
        <v>25207</v>
      </c>
      <c r="M23" s="1962">
        <f>'PL,HC,INV'!U$150</f>
        <v>32228</v>
      </c>
      <c r="N23" s="1962">
        <f>'PL,HC,INV'!V$150</f>
        <v>37016</v>
      </c>
      <c r="O23" s="1962">
        <f>'PL,HC,INV'!W$150</f>
        <v>31512</v>
      </c>
      <c r="P23" s="1962">
        <f>'PL,HC,INV'!X$150</f>
        <v>32161</v>
      </c>
      <c r="Q23" s="1962">
        <f>'PL,HC,INV'!Y$150</f>
        <v>31589</v>
      </c>
      <c r="R23" s="1962">
        <f>'PL,HC,INV'!Z$150</f>
        <v>31684</v>
      </c>
      <c r="S23" s="1962">
        <f>'PL,HC,INV'!AA$150</f>
        <v>14271</v>
      </c>
      <c r="T23" s="1962">
        <f>SUM(H23:J23)</f>
        <v>83386</v>
      </c>
      <c r="U23" s="1962">
        <f>SUM(K23:M23)</f>
        <v>81826</v>
      </c>
      <c r="V23" s="1962">
        <f>SUM(N23:P23)</f>
        <v>100689</v>
      </c>
      <c r="W23" s="1962">
        <f>SUM(Q23:S23)</f>
        <v>77544</v>
      </c>
      <c r="X23" s="1962">
        <f>SUM(T23:W23)</f>
        <v>343445</v>
      </c>
    </row>
    <row r="24" spans="4:24">
      <c r="D24" s="1942" t="s">
        <v>483</v>
      </c>
      <c r="E24" s="1943" t="s">
        <v>150</v>
      </c>
      <c r="F24" s="1944"/>
      <c r="G24" s="1942" t="s">
        <v>1126</v>
      </c>
      <c r="H24" s="1945">
        <v>42</v>
      </c>
      <c r="I24" s="1945">
        <v>42</v>
      </c>
      <c r="J24" s="1945">
        <v>30</v>
      </c>
      <c r="K24" s="1945">
        <v>192</v>
      </c>
      <c r="L24" s="1945">
        <v>28</v>
      </c>
      <c r="M24" s="1945">
        <v>43</v>
      </c>
      <c r="N24" s="1945">
        <v>95</v>
      </c>
      <c r="O24" s="1945">
        <v>31</v>
      </c>
      <c r="P24" s="1945">
        <v>-63</v>
      </c>
      <c r="Q24" s="1945">
        <v>78</v>
      </c>
      <c r="R24" s="1945">
        <v>-4</v>
      </c>
      <c r="S24" s="1945">
        <v>42</v>
      </c>
      <c r="T24" s="1946">
        <f>SUM(H24:S24)</f>
        <v>556</v>
      </c>
      <c r="U24" s="1946">
        <f>SUM(K24:M24)</f>
        <v>263</v>
      </c>
      <c r="V24" s="1946">
        <f>SUM(N24:P24)</f>
        <v>63</v>
      </c>
      <c r="W24" s="1946">
        <f>SUM(Q24:S24)</f>
        <v>116</v>
      </c>
      <c r="X24" s="1946">
        <f>SUM(T24:W24)</f>
        <v>998</v>
      </c>
    </row>
    <row r="25" spans="4:24">
      <c r="D25" s="1947"/>
      <c r="E25" s="1948"/>
      <c r="F25" s="1949"/>
      <c r="G25" s="1947" t="s">
        <v>1128</v>
      </c>
      <c r="H25" s="1950">
        <f>H26-H24</f>
        <v>519</v>
      </c>
      <c r="I25" s="1950">
        <f t="shared" ref="I25:S25" si="6">I26-I24</f>
        <v>778</v>
      </c>
      <c r="J25" s="1950">
        <f t="shared" si="6"/>
        <v>825</v>
      </c>
      <c r="K25" s="1950">
        <f t="shared" si="6"/>
        <v>600</v>
      </c>
      <c r="L25" s="1950">
        <f t="shared" si="6"/>
        <v>36</v>
      </c>
      <c r="M25" s="1950">
        <f t="shared" si="6"/>
        <v>693</v>
      </c>
      <c r="N25" s="1950">
        <f t="shared" si="6"/>
        <v>1276</v>
      </c>
      <c r="O25" s="1950">
        <f t="shared" si="6"/>
        <v>472</v>
      </c>
      <c r="P25" s="1950">
        <f t="shared" si="6"/>
        <v>0</v>
      </c>
      <c r="Q25" s="1950">
        <f t="shared" si="6"/>
        <v>470</v>
      </c>
      <c r="R25" s="1950">
        <f t="shared" si="6"/>
        <v>-16</v>
      </c>
      <c r="S25" s="1950">
        <f t="shared" si="6"/>
        <v>-1714</v>
      </c>
      <c r="T25" s="1950">
        <f>T26-T24</f>
        <v>1680</v>
      </c>
      <c r="U25" s="1950">
        <f>U26-U24</f>
        <v>1329</v>
      </c>
      <c r="V25" s="1950">
        <f>V26-V24</f>
        <v>1748</v>
      </c>
      <c r="W25" s="1950">
        <f>W26-W24</f>
        <v>-1260</v>
      </c>
      <c r="X25" s="1950">
        <f>X26-X24</f>
        <v>3497</v>
      </c>
    </row>
    <row r="26" spans="4:24">
      <c r="D26" s="1947"/>
      <c r="E26" s="1951"/>
      <c r="F26" s="1952"/>
      <c r="G26" s="1953" t="s">
        <v>134</v>
      </c>
      <c r="H26" s="1954">
        <f>'PL,HC,INV'!P$220</f>
        <v>561</v>
      </c>
      <c r="I26" s="1954">
        <f>'PL,HC,INV'!Q$220</f>
        <v>820</v>
      </c>
      <c r="J26" s="1954">
        <f>'PL,HC,INV'!R$220</f>
        <v>855</v>
      </c>
      <c r="K26" s="1954">
        <f>'PL,HC,INV'!S$220</f>
        <v>792</v>
      </c>
      <c r="L26" s="1954">
        <f>'PL,HC,INV'!T$220</f>
        <v>64</v>
      </c>
      <c r="M26" s="1954">
        <f>'PL,HC,INV'!U$220</f>
        <v>736</v>
      </c>
      <c r="N26" s="1954">
        <f>'PL,HC,INV'!V$220</f>
        <v>1371</v>
      </c>
      <c r="O26" s="1954">
        <f>'PL,HC,INV'!W$220</f>
        <v>503</v>
      </c>
      <c r="P26" s="1954">
        <f>'PL,HC,INV'!X$220</f>
        <v>-63</v>
      </c>
      <c r="Q26" s="1954">
        <f>'PL,HC,INV'!Y$220</f>
        <v>548</v>
      </c>
      <c r="R26" s="1954">
        <f>'PL,HC,INV'!Z$220</f>
        <v>-20</v>
      </c>
      <c r="S26" s="1954">
        <f>'PL,HC,INV'!AA$220</f>
        <v>-1672</v>
      </c>
      <c r="T26" s="1954">
        <f>SUM(H26:J26)</f>
        <v>2236</v>
      </c>
      <c r="U26" s="1954">
        <f>SUM(K26:M26)</f>
        <v>1592</v>
      </c>
      <c r="V26" s="1954">
        <f>SUM(N26:P26)</f>
        <v>1811</v>
      </c>
      <c r="W26" s="1954">
        <f>SUM(Q26:S26)</f>
        <v>-1144</v>
      </c>
      <c r="X26" s="1954">
        <f>SUM(T26:W26)</f>
        <v>4495</v>
      </c>
    </row>
    <row r="27" spans="4:24">
      <c r="D27" s="1947"/>
      <c r="E27" s="1955" t="s">
        <v>100</v>
      </c>
      <c r="F27" s="1956"/>
      <c r="G27" s="1957" t="s">
        <v>1125</v>
      </c>
      <c r="H27" s="1958">
        <v>2155</v>
      </c>
      <c r="I27" s="1958">
        <v>1668</v>
      </c>
      <c r="J27" s="1958">
        <v>1963</v>
      </c>
      <c r="K27" s="1958">
        <v>2196</v>
      </c>
      <c r="L27" s="1958">
        <v>2119</v>
      </c>
      <c r="M27" s="1958">
        <v>2149</v>
      </c>
      <c r="N27" s="1958">
        <v>1279</v>
      </c>
      <c r="O27" s="1958">
        <v>2006</v>
      </c>
      <c r="P27" s="1958">
        <v>1932</v>
      </c>
      <c r="Q27" s="1958">
        <v>2013</v>
      </c>
      <c r="R27" s="1958">
        <v>2010</v>
      </c>
      <c r="S27" s="1958">
        <v>4686</v>
      </c>
      <c r="T27" s="1959">
        <f>SUM(H27:S27)</f>
        <v>26176</v>
      </c>
      <c r="U27" s="1959">
        <f>SUM(K27:M27)</f>
        <v>6464</v>
      </c>
      <c r="V27" s="1959">
        <f>SUM(N27:P27)</f>
        <v>5217</v>
      </c>
      <c r="W27" s="1959">
        <f>SUM(Q27:S27)</f>
        <v>8709</v>
      </c>
      <c r="X27" s="1959">
        <f>SUM(T27:W27)</f>
        <v>46566</v>
      </c>
    </row>
    <row r="28" spans="4:24">
      <c r="D28" s="1947"/>
      <c r="E28" s="1948"/>
      <c r="F28" s="1949"/>
      <c r="G28" s="1947" t="s">
        <v>1127</v>
      </c>
      <c r="H28" s="1950">
        <f>H29-H27</f>
        <v>797</v>
      </c>
      <c r="I28" s="1950">
        <f t="shared" ref="I28:S28" si="7">I29-I27</f>
        <v>1129</v>
      </c>
      <c r="J28" s="1950">
        <f t="shared" si="7"/>
        <v>857</v>
      </c>
      <c r="K28" s="1950">
        <f t="shared" si="7"/>
        <v>805</v>
      </c>
      <c r="L28" s="1950">
        <f t="shared" si="7"/>
        <v>828</v>
      </c>
      <c r="M28" s="1950">
        <f t="shared" si="7"/>
        <v>1008</v>
      </c>
      <c r="N28" s="1950">
        <f t="shared" si="7"/>
        <v>1822</v>
      </c>
      <c r="O28" s="1950">
        <f t="shared" si="7"/>
        <v>844</v>
      </c>
      <c r="P28" s="1950">
        <f t="shared" si="7"/>
        <v>734</v>
      </c>
      <c r="Q28" s="1950">
        <f t="shared" si="7"/>
        <v>866</v>
      </c>
      <c r="R28" s="1950">
        <f t="shared" si="7"/>
        <v>855</v>
      </c>
      <c r="S28" s="1950">
        <f t="shared" si="7"/>
        <v>-555</v>
      </c>
      <c r="T28" s="1950">
        <f>T29-T27</f>
        <v>-17607</v>
      </c>
      <c r="U28" s="1950">
        <f>U29-U27</f>
        <v>2641</v>
      </c>
      <c r="V28" s="1950">
        <f>V29-V27</f>
        <v>3400</v>
      </c>
      <c r="W28" s="1950">
        <f>W29-W27</f>
        <v>1166</v>
      </c>
      <c r="X28" s="1950">
        <f>X29-X27</f>
        <v>-10400</v>
      </c>
    </row>
    <row r="29" spans="4:24">
      <c r="D29" s="1947"/>
      <c r="E29" s="1951"/>
      <c r="F29" s="1952"/>
      <c r="G29" s="1953" t="s">
        <v>134</v>
      </c>
      <c r="H29" s="1954">
        <f>'PL,HC,INV'!P$221</f>
        <v>2952</v>
      </c>
      <c r="I29" s="1954">
        <f>'PL,HC,INV'!Q$221</f>
        <v>2797</v>
      </c>
      <c r="J29" s="1954">
        <f>'PL,HC,INV'!R$221</f>
        <v>2820</v>
      </c>
      <c r="K29" s="1954">
        <f>'PL,HC,INV'!S$221</f>
        <v>3001</v>
      </c>
      <c r="L29" s="1954">
        <f>'PL,HC,INV'!T$221</f>
        <v>2947</v>
      </c>
      <c r="M29" s="1954">
        <f>'PL,HC,INV'!U$221</f>
        <v>3157</v>
      </c>
      <c r="N29" s="1954">
        <f>'PL,HC,INV'!V$221</f>
        <v>3101</v>
      </c>
      <c r="O29" s="1954">
        <f>'PL,HC,INV'!W$221</f>
        <v>2850</v>
      </c>
      <c r="P29" s="1954">
        <f>'PL,HC,INV'!X$221</f>
        <v>2666</v>
      </c>
      <c r="Q29" s="1954">
        <f>'PL,HC,INV'!Y$221</f>
        <v>2879</v>
      </c>
      <c r="R29" s="1954">
        <f>'PL,HC,INV'!Z$221</f>
        <v>2865</v>
      </c>
      <c r="S29" s="1954">
        <f>'PL,HC,INV'!AA$221</f>
        <v>4131</v>
      </c>
      <c r="T29" s="1954">
        <f>SUM(H29:J29)</f>
        <v>8569</v>
      </c>
      <c r="U29" s="1954">
        <f>SUM(K29:M29)</f>
        <v>9105</v>
      </c>
      <c r="V29" s="1954">
        <f>SUM(N29:P29)</f>
        <v>8617</v>
      </c>
      <c r="W29" s="1954">
        <f>SUM(Q29:S29)</f>
        <v>9875</v>
      </c>
      <c r="X29" s="1954">
        <f>SUM(T29:W29)</f>
        <v>36166</v>
      </c>
    </row>
    <row r="30" spans="4:24">
      <c r="D30" s="1947"/>
      <c r="E30" s="1955" t="s">
        <v>149</v>
      </c>
      <c r="F30" s="1956"/>
      <c r="G30" s="1957" t="s">
        <v>1125</v>
      </c>
      <c r="H30" s="1958">
        <v>416</v>
      </c>
      <c r="I30" s="1958">
        <v>483</v>
      </c>
      <c r="J30" s="1958">
        <v>459</v>
      </c>
      <c r="K30" s="1958">
        <v>464</v>
      </c>
      <c r="L30" s="1958">
        <v>402</v>
      </c>
      <c r="M30" s="1958">
        <v>319</v>
      </c>
      <c r="N30" s="1958">
        <v>2109</v>
      </c>
      <c r="O30" s="1958">
        <v>671</v>
      </c>
      <c r="P30" s="1958">
        <v>1517</v>
      </c>
      <c r="Q30" s="1958">
        <v>1664</v>
      </c>
      <c r="R30" s="1958">
        <v>-232</v>
      </c>
      <c r="S30" s="1958">
        <v>1125</v>
      </c>
      <c r="T30" s="1959">
        <f>SUM(H30:S30)</f>
        <v>9397</v>
      </c>
      <c r="U30" s="1959">
        <f>SUM(K30:M30)</f>
        <v>1185</v>
      </c>
      <c r="V30" s="1959">
        <f>SUM(N30:P30)</f>
        <v>4297</v>
      </c>
      <c r="W30" s="1959">
        <f>SUM(Q30:S30)</f>
        <v>2557</v>
      </c>
      <c r="X30" s="1959">
        <f>SUM(T30:W30)</f>
        <v>17436</v>
      </c>
    </row>
    <row r="31" spans="4:24">
      <c r="D31" s="1947"/>
      <c r="E31" s="1948"/>
      <c r="F31" s="1949"/>
      <c r="G31" s="1947" t="s">
        <v>1127</v>
      </c>
      <c r="H31" s="1950">
        <f>H32-H30</f>
        <v>955</v>
      </c>
      <c r="I31" s="1950">
        <f t="shared" ref="I31:S31" si="8">I32-I30</f>
        <v>879</v>
      </c>
      <c r="J31" s="1950">
        <f t="shared" si="8"/>
        <v>1890</v>
      </c>
      <c r="K31" s="1950">
        <f t="shared" si="8"/>
        <v>791</v>
      </c>
      <c r="L31" s="1950">
        <f t="shared" si="8"/>
        <v>804</v>
      </c>
      <c r="M31" s="1950">
        <f t="shared" si="8"/>
        <v>1753</v>
      </c>
      <c r="N31" s="1950">
        <f t="shared" si="8"/>
        <v>1738</v>
      </c>
      <c r="O31" s="1950">
        <f t="shared" si="8"/>
        <v>1248</v>
      </c>
      <c r="P31" s="1950">
        <f t="shared" si="8"/>
        <v>1291</v>
      </c>
      <c r="Q31" s="1950">
        <f t="shared" si="8"/>
        <v>1235</v>
      </c>
      <c r="R31" s="1950">
        <f t="shared" si="8"/>
        <v>1136</v>
      </c>
      <c r="S31" s="1950">
        <f t="shared" si="8"/>
        <v>-344</v>
      </c>
      <c r="T31" s="1950">
        <f>T32-T30</f>
        <v>-4315</v>
      </c>
      <c r="U31" s="1950">
        <f>U32-U30</f>
        <v>3348</v>
      </c>
      <c r="V31" s="1950">
        <f>V32-V30</f>
        <v>4277</v>
      </c>
      <c r="W31" s="1950">
        <f>W32-W30</f>
        <v>2027</v>
      </c>
      <c r="X31" s="1950">
        <f>X32-X30</f>
        <v>5337</v>
      </c>
    </row>
    <row r="32" spans="4:24">
      <c r="D32" s="1960"/>
      <c r="E32" s="1113"/>
      <c r="F32" s="1961"/>
      <c r="G32" s="1960" t="s">
        <v>134</v>
      </c>
      <c r="H32" s="1962">
        <f>'PL,HC,INV'!P$222</f>
        <v>1371</v>
      </c>
      <c r="I32" s="1962">
        <f>'PL,HC,INV'!Q$222</f>
        <v>1362</v>
      </c>
      <c r="J32" s="1962">
        <f>'PL,HC,INV'!R$222</f>
        <v>2349</v>
      </c>
      <c r="K32" s="1962">
        <f>'PL,HC,INV'!S$222</f>
        <v>1255</v>
      </c>
      <c r="L32" s="1962">
        <f>'PL,HC,INV'!T$222</f>
        <v>1206</v>
      </c>
      <c r="M32" s="1962">
        <f>'PL,HC,INV'!U$222</f>
        <v>2072</v>
      </c>
      <c r="N32" s="1962">
        <f>'PL,HC,INV'!V$222</f>
        <v>3847</v>
      </c>
      <c r="O32" s="1962">
        <f>'PL,HC,INV'!W$222</f>
        <v>1919</v>
      </c>
      <c r="P32" s="1962">
        <f>'PL,HC,INV'!X$222</f>
        <v>2808</v>
      </c>
      <c r="Q32" s="1962">
        <f>'PL,HC,INV'!Y$222</f>
        <v>2899</v>
      </c>
      <c r="R32" s="1962">
        <f>'PL,HC,INV'!Z$222</f>
        <v>904</v>
      </c>
      <c r="S32" s="1962">
        <f>'PL,HC,INV'!AA$222</f>
        <v>781</v>
      </c>
      <c r="T32" s="1962">
        <f>SUM(H32:J32)</f>
        <v>5082</v>
      </c>
      <c r="U32" s="1962">
        <f>SUM(K32:M32)</f>
        <v>4533</v>
      </c>
      <c r="V32" s="1962">
        <f>SUM(N32:P32)</f>
        <v>8574</v>
      </c>
      <c r="W32" s="1962">
        <f>SUM(Q32:S32)</f>
        <v>4584</v>
      </c>
      <c r="X32" s="1962">
        <f>SUM(T32:W32)</f>
        <v>22773</v>
      </c>
    </row>
    <row r="33" spans="4:24">
      <c r="D33" s="1942" t="s">
        <v>484</v>
      </c>
      <c r="E33" s="1943" t="s">
        <v>150</v>
      </c>
      <c r="F33" s="1944"/>
      <c r="G33" s="1942" t="s">
        <v>1126</v>
      </c>
      <c r="H33" s="1945"/>
      <c r="I33" s="1945"/>
      <c r="J33" s="1945"/>
      <c r="K33" s="1945"/>
      <c r="L33" s="1945"/>
      <c r="M33" s="1945"/>
      <c r="N33" s="1945"/>
      <c r="O33" s="1945"/>
      <c r="P33" s="1945"/>
      <c r="Q33" s="1945"/>
      <c r="R33" s="1945"/>
      <c r="S33" s="1945"/>
      <c r="T33" s="1946">
        <f>SUM(H33:J33)</f>
        <v>0</v>
      </c>
      <c r="U33" s="1946">
        <f>SUM(K33:M33)</f>
        <v>0</v>
      </c>
      <c r="V33" s="1946">
        <f>SUM(N33:P33)</f>
        <v>0</v>
      </c>
      <c r="W33" s="1946">
        <f>SUM(Q33:S33)</f>
        <v>0</v>
      </c>
      <c r="X33" s="1946">
        <f>SUM(T33:W33)</f>
        <v>0</v>
      </c>
    </row>
    <row r="34" spans="4:24">
      <c r="D34" s="1947"/>
      <c r="E34" s="1948"/>
      <c r="F34" s="1949"/>
      <c r="G34" s="1947" t="s">
        <v>1128</v>
      </c>
      <c r="H34" s="1950">
        <f>H35-H33</f>
        <v>0</v>
      </c>
      <c r="I34" s="1950">
        <f t="shared" ref="I34:S34" si="9">I35-I33</f>
        <v>0</v>
      </c>
      <c r="J34" s="1950">
        <f t="shared" si="9"/>
        <v>0</v>
      </c>
      <c r="K34" s="1950">
        <f t="shared" si="9"/>
        <v>0</v>
      </c>
      <c r="L34" s="1950">
        <f t="shared" si="9"/>
        <v>0</v>
      </c>
      <c r="M34" s="1950">
        <f t="shared" si="9"/>
        <v>0</v>
      </c>
      <c r="N34" s="1950">
        <f t="shared" si="9"/>
        <v>0</v>
      </c>
      <c r="O34" s="1950">
        <f t="shared" si="9"/>
        <v>0</v>
      </c>
      <c r="P34" s="1950">
        <f t="shared" si="9"/>
        <v>0</v>
      </c>
      <c r="Q34" s="1950">
        <f t="shared" si="9"/>
        <v>0</v>
      </c>
      <c r="R34" s="1950">
        <f t="shared" si="9"/>
        <v>0</v>
      </c>
      <c r="S34" s="1950">
        <f t="shared" si="9"/>
        <v>0</v>
      </c>
      <c r="T34" s="1950">
        <f>T35-T33</f>
        <v>0</v>
      </c>
      <c r="U34" s="1950">
        <f>U35-U33</f>
        <v>0</v>
      </c>
      <c r="V34" s="1950">
        <f>V35-V33</f>
        <v>0</v>
      </c>
      <c r="W34" s="1950">
        <f>W35-W33</f>
        <v>0</v>
      </c>
      <c r="X34" s="1950">
        <f>X35-X33</f>
        <v>0</v>
      </c>
    </row>
    <row r="35" spans="4:24">
      <c r="D35" s="1947"/>
      <c r="E35" s="1951"/>
      <c r="F35" s="1952"/>
      <c r="G35" s="1953" t="s">
        <v>134</v>
      </c>
      <c r="H35" s="1954">
        <f>'PL,HC,INV'!P$273</f>
        <v>0</v>
      </c>
      <c r="I35" s="1954">
        <f>'PL,HC,INV'!Q$273</f>
        <v>0</v>
      </c>
      <c r="J35" s="1954">
        <f>'PL,HC,INV'!R$273</f>
        <v>0</v>
      </c>
      <c r="K35" s="1954">
        <f>'PL,HC,INV'!S$273</f>
        <v>0</v>
      </c>
      <c r="L35" s="1954">
        <f>'PL,HC,INV'!T$273</f>
        <v>0</v>
      </c>
      <c r="M35" s="1954">
        <f>'PL,HC,INV'!U$273</f>
        <v>0</v>
      </c>
      <c r="N35" s="1954">
        <f>'PL,HC,INV'!V$273</f>
        <v>0</v>
      </c>
      <c r="O35" s="1954">
        <f>'PL,HC,INV'!W$273</f>
        <v>0</v>
      </c>
      <c r="P35" s="1954">
        <f>'PL,HC,INV'!X$273</f>
        <v>0</v>
      </c>
      <c r="Q35" s="1954">
        <f>'PL,HC,INV'!Y$273</f>
        <v>0</v>
      </c>
      <c r="R35" s="1954">
        <f>'PL,HC,INV'!Z$273</f>
        <v>0</v>
      </c>
      <c r="S35" s="1954">
        <f>'PL,HC,INV'!AA$273</f>
        <v>0</v>
      </c>
      <c r="T35" s="1954">
        <f>SUM(H35:J35)</f>
        <v>0</v>
      </c>
      <c r="U35" s="1954">
        <f>SUM(K35:M35)</f>
        <v>0</v>
      </c>
      <c r="V35" s="1954">
        <f>SUM(N35:P35)</f>
        <v>0</v>
      </c>
      <c r="W35" s="1954">
        <f>SUM(Q35:S35)</f>
        <v>0</v>
      </c>
      <c r="X35" s="1954">
        <f>SUM(T35:W35)</f>
        <v>0</v>
      </c>
    </row>
    <row r="36" spans="4:24">
      <c r="D36" s="1947"/>
      <c r="E36" s="1955" t="s">
        <v>100</v>
      </c>
      <c r="F36" s="1956"/>
      <c r="G36" s="1957" t="s">
        <v>1125</v>
      </c>
      <c r="H36" s="1958"/>
      <c r="I36" s="1958"/>
      <c r="J36" s="1958"/>
      <c r="K36" s="1958"/>
      <c r="L36" s="1958"/>
      <c r="M36" s="1958"/>
      <c r="N36" s="1958"/>
      <c r="O36" s="1958"/>
      <c r="P36" s="1958"/>
      <c r="Q36" s="1958"/>
      <c r="R36" s="1958"/>
      <c r="S36" s="1958"/>
      <c r="T36" s="1959">
        <f>SUM(H36:J36)</f>
        <v>0</v>
      </c>
      <c r="U36" s="1959">
        <f>SUM(K36:M36)</f>
        <v>0</v>
      </c>
      <c r="V36" s="1959">
        <f>SUM(N36:P36)</f>
        <v>0</v>
      </c>
      <c r="W36" s="1959">
        <f>SUM(Q36:S36)</f>
        <v>0</v>
      </c>
      <c r="X36" s="1959">
        <f>SUM(T36:W36)</f>
        <v>0</v>
      </c>
    </row>
    <row r="37" spans="4:24">
      <c r="D37" s="1947"/>
      <c r="E37" s="1948"/>
      <c r="F37" s="1949"/>
      <c r="G37" s="1947" t="s">
        <v>1127</v>
      </c>
      <c r="H37" s="1950">
        <f>H38-H36</f>
        <v>0</v>
      </c>
      <c r="I37" s="1950">
        <f t="shared" ref="I37:S37" si="10">I38-I36</f>
        <v>0</v>
      </c>
      <c r="J37" s="1950">
        <f t="shared" si="10"/>
        <v>0</v>
      </c>
      <c r="K37" s="1950">
        <f t="shared" si="10"/>
        <v>0</v>
      </c>
      <c r="L37" s="1950">
        <f t="shared" si="10"/>
        <v>0</v>
      </c>
      <c r="M37" s="1950">
        <f t="shared" si="10"/>
        <v>0</v>
      </c>
      <c r="N37" s="1950">
        <f t="shared" si="10"/>
        <v>0</v>
      </c>
      <c r="O37" s="1950">
        <f t="shared" si="10"/>
        <v>0</v>
      </c>
      <c r="P37" s="1950">
        <f t="shared" si="10"/>
        <v>0</v>
      </c>
      <c r="Q37" s="1950">
        <f t="shared" si="10"/>
        <v>0</v>
      </c>
      <c r="R37" s="1950">
        <f t="shared" si="10"/>
        <v>0</v>
      </c>
      <c r="S37" s="1950">
        <f t="shared" si="10"/>
        <v>0</v>
      </c>
      <c r="T37" s="1950">
        <f>T38-T36</f>
        <v>0</v>
      </c>
      <c r="U37" s="1950">
        <f>U38-U36</f>
        <v>0</v>
      </c>
      <c r="V37" s="1950">
        <f>V38-V36</f>
        <v>0</v>
      </c>
      <c r="W37" s="1950">
        <f>W38-W36</f>
        <v>0</v>
      </c>
      <c r="X37" s="1950">
        <f>X38-X36</f>
        <v>0</v>
      </c>
    </row>
    <row r="38" spans="4:24">
      <c r="D38" s="1947"/>
      <c r="E38" s="1951"/>
      <c r="F38" s="1952"/>
      <c r="G38" s="1953" t="s">
        <v>134</v>
      </c>
      <c r="H38" s="1954">
        <f>'PL,HC,INV'!P$274</f>
        <v>0</v>
      </c>
      <c r="I38" s="1954">
        <f>'PL,HC,INV'!Q$274</f>
        <v>0</v>
      </c>
      <c r="J38" s="1954">
        <f>'PL,HC,INV'!R$274</f>
        <v>0</v>
      </c>
      <c r="K38" s="1954">
        <f>'PL,HC,INV'!S$274</f>
        <v>0</v>
      </c>
      <c r="L38" s="1954">
        <f>'PL,HC,INV'!T$274</f>
        <v>0</v>
      </c>
      <c r="M38" s="1954">
        <f>'PL,HC,INV'!U$274</f>
        <v>0</v>
      </c>
      <c r="N38" s="1954">
        <f>'PL,HC,INV'!V$274</f>
        <v>0</v>
      </c>
      <c r="O38" s="1954">
        <f>'PL,HC,INV'!W$274</f>
        <v>0</v>
      </c>
      <c r="P38" s="1954">
        <f>'PL,HC,INV'!X$274</f>
        <v>0</v>
      </c>
      <c r="Q38" s="1954">
        <f>'PL,HC,INV'!Y$274</f>
        <v>0</v>
      </c>
      <c r="R38" s="1954">
        <f>'PL,HC,INV'!Z$274</f>
        <v>0</v>
      </c>
      <c r="S38" s="1954">
        <f>'PL,HC,INV'!AA$274</f>
        <v>0</v>
      </c>
      <c r="T38" s="1954">
        <f>SUM(H38:J38)</f>
        <v>0</v>
      </c>
      <c r="U38" s="1954">
        <f>SUM(K38:M38)</f>
        <v>0</v>
      </c>
      <c r="V38" s="1954">
        <f>SUM(N38:P38)</f>
        <v>0</v>
      </c>
      <c r="W38" s="1954">
        <f>SUM(Q38:S38)</f>
        <v>0</v>
      </c>
      <c r="X38" s="1954">
        <f>SUM(T38:W38)</f>
        <v>0</v>
      </c>
    </row>
    <row r="39" spans="4:24">
      <c r="D39" s="1947"/>
      <c r="E39" s="1955" t="s">
        <v>149</v>
      </c>
      <c r="F39" s="1956"/>
      <c r="G39" s="1957" t="s">
        <v>1125</v>
      </c>
      <c r="H39" s="1958"/>
      <c r="I39" s="1958"/>
      <c r="J39" s="1958"/>
      <c r="K39" s="1958"/>
      <c r="L39" s="1958"/>
      <c r="M39" s="1958"/>
      <c r="N39" s="1958"/>
      <c r="O39" s="1958"/>
      <c r="P39" s="1958"/>
      <c r="Q39" s="1958"/>
      <c r="R39" s="1958"/>
      <c r="S39" s="1958"/>
      <c r="T39" s="1959">
        <f>SUM(H39:J39)</f>
        <v>0</v>
      </c>
      <c r="U39" s="1959">
        <f>SUM(K39:M39)</f>
        <v>0</v>
      </c>
      <c r="V39" s="1959">
        <f>SUM(N39:P39)</f>
        <v>0</v>
      </c>
      <c r="W39" s="1959">
        <f>SUM(Q39:S39)</f>
        <v>0</v>
      </c>
      <c r="X39" s="1959">
        <f>SUM(T39:W39)</f>
        <v>0</v>
      </c>
    </row>
    <row r="40" spans="4:24">
      <c r="D40" s="1947"/>
      <c r="E40" s="1948"/>
      <c r="F40" s="1949"/>
      <c r="G40" s="1947" t="s">
        <v>1127</v>
      </c>
      <c r="H40" s="1950">
        <f>H41-H39</f>
        <v>0</v>
      </c>
      <c r="I40" s="1950">
        <f t="shared" ref="I40:S40" si="11">I41-I39</f>
        <v>0</v>
      </c>
      <c r="J40" s="1950">
        <f t="shared" si="11"/>
        <v>0</v>
      </c>
      <c r="K40" s="1950">
        <f t="shared" si="11"/>
        <v>0</v>
      </c>
      <c r="L40" s="1950">
        <f t="shared" si="11"/>
        <v>0</v>
      </c>
      <c r="M40" s="1950">
        <f t="shared" si="11"/>
        <v>0</v>
      </c>
      <c r="N40" s="1950">
        <f t="shared" si="11"/>
        <v>0</v>
      </c>
      <c r="O40" s="1950">
        <f t="shared" si="11"/>
        <v>0</v>
      </c>
      <c r="P40" s="1950">
        <f t="shared" si="11"/>
        <v>0</v>
      </c>
      <c r="Q40" s="1950">
        <f t="shared" si="11"/>
        <v>0</v>
      </c>
      <c r="R40" s="1950">
        <f t="shared" si="11"/>
        <v>0</v>
      </c>
      <c r="S40" s="1950">
        <f t="shared" si="11"/>
        <v>0</v>
      </c>
      <c r="T40" s="1950">
        <f>T41-T39</f>
        <v>0</v>
      </c>
      <c r="U40" s="1950">
        <f>U41-U39</f>
        <v>0</v>
      </c>
      <c r="V40" s="1950">
        <f>V41-V39</f>
        <v>0</v>
      </c>
      <c r="W40" s="1950">
        <f>W41-W39</f>
        <v>0</v>
      </c>
      <c r="X40" s="1950">
        <f>X41-X39</f>
        <v>0</v>
      </c>
    </row>
    <row r="41" spans="4:24">
      <c r="D41" s="1960"/>
      <c r="E41" s="1113"/>
      <c r="F41" s="1961"/>
      <c r="G41" s="1960" t="s">
        <v>134</v>
      </c>
      <c r="H41" s="1962">
        <f>'PL,HC,INV'!P$275</f>
        <v>0</v>
      </c>
      <c r="I41" s="1962">
        <f>'PL,HC,INV'!Q$275</f>
        <v>0</v>
      </c>
      <c r="J41" s="1962">
        <f>'PL,HC,INV'!R$275</f>
        <v>0</v>
      </c>
      <c r="K41" s="1962">
        <f>'PL,HC,INV'!S$275</f>
        <v>0</v>
      </c>
      <c r="L41" s="1962">
        <f>'PL,HC,INV'!T$275</f>
        <v>0</v>
      </c>
      <c r="M41" s="1962">
        <f>'PL,HC,INV'!U$275</f>
        <v>0</v>
      </c>
      <c r="N41" s="1962">
        <f>'PL,HC,INV'!V$275</f>
        <v>0</v>
      </c>
      <c r="O41" s="1962">
        <f>'PL,HC,INV'!W$275</f>
        <v>0</v>
      </c>
      <c r="P41" s="1962">
        <f>'PL,HC,INV'!X$275</f>
        <v>0</v>
      </c>
      <c r="Q41" s="1962">
        <f>'PL,HC,INV'!Y$275</f>
        <v>0</v>
      </c>
      <c r="R41" s="1962">
        <f>'PL,HC,INV'!Z$275</f>
        <v>0</v>
      </c>
      <c r="S41" s="1962">
        <f>'PL,HC,INV'!AA$275</f>
        <v>0</v>
      </c>
      <c r="T41" s="1962">
        <f>SUM(H41:J41)</f>
        <v>0</v>
      </c>
      <c r="U41" s="1962">
        <f>SUM(K41:M41)</f>
        <v>0</v>
      </c>
      <c r="V41" s="1962">
        <f>SUM(N41:P41)</f>
        <v>0</v>
      </c>
      <c r="W41" s="1962">
        <f>SUM(Q41:S41)</f>
        <v>0</v>
      </c>
      <c r="X41" s="1962">
        <f>SUM(T41:W41)</f>
        <v>0</v>
      </c>
    </row>
    <row r="42" spans="4:24">
      <c r="D42" s="1942" t="s">
        <v>482</v>
      </c>
      <c r="E42" s="1943" t="s">
        <v>150</v>
      </c>
      <c r="F42" s="1944"/>
      <c r="G42" s="1942" t="s">
        <v>1126</v>
      </c>
      <c r="H42" s="1945"/>
      <c r="I42" s="1945"/>
      <c r="J42" s="1945"/>
      <c r="K42" s="1945"/>
      <c r="L42" s="1945"/>
      <c r="M42" s="1945"/>
      <c r="N42" s="1945"/>
      <c r="O42" s="1945"/>
      <c r="P42" s="1945"/>
      <c r="Q42" s="1945"/>
      <c r="R42" s="1945"/>
      <c r="S42" s="1945"/>
      <c r="T42" s="1946">
        <f>SUM(H42:J42)</f>
        <v>0</v>
      </c>
      <c r="U42" s="1946">
        <f>SUM(K42:M42)</f>
        <v>0</v>
      </c>
      <c r="V42" s="1946">
        <f>SUM(N42:P42)</f>
        <v>0</v>
      </c>
      <c r="W42" s="1946">
        <f>SUM(Q42:S42)</f>
        <v>0</v>
      </c>
      <c r="X42" s="1946">
        <f>SUM(T42:W42)</f>
        <v>0</v>
      </c>
    </row>
    <row r="43" spans="4:24">
      <c r="D43" s="1947"/>
      <c r="E43" s="1948"/>
      <c r="F43" s="1949"/>
      <c r="G43" s="1947" t="s">
        <v>1128</v>
      </c>
      <c r="H43" s="1950">
        <f>H44-H42</f>
        <v>0</v>
      </c>
      <c r="I43" s="1950">
        <f t="shared" ref="I43:S43" si="12">I44-I42</f>
        <v>0</v>
      </c>
      <c r="J43" s="1950">
        <f t="shared" si="12"/>
        <v>0</v>
      </c>
      <c r="K43" s="1950">
        <f t="shared" si="12"/>
        <v>0</v>
      </c>
      <c r="L43" s="1950">
        <f t="shared" si="12"/>
        <v>0</v>
      </c>
      <c r="M43" s="1950">
        <f t="shared" si="12"/>
        <v>0</v>
      </c>
      <c r="N43" s="1950">
        <f t="shared" si="12"/>
        <v>0</v>
      </c>
      <c r="O43" s="1950">
        <f t="shared" si="12"/>
        <v>0</v>
      </c>
      <c r="P43" s="1950">
        <f t="shared" si="12"/>
        <v>0</v>
      </c>
      <c r="Q43" s="1950">
        <f t="shared" si="12"/>
        <v>0</v>
      </c>
      <c r="R43" s="1950">
        <f t="shared" si="12"/>
        <v>0</v>
      </c>
      <c r="S43" s="1950">
        <f t="shared" si="12"/>
        <v>0</v>
      </c>
      <c r="T43" s="1950">
        <f>T44-T42</f>
        <v>0</v>
      </c>
      <c r="U43" s="1950">
        <f>U44-U42</f>
        <v>0</v>
      </c>
      <c r="V43" s="1950">
        <f>V44-V42</f>
        <v>0</v>
      </c>
      <c r="W43" s="1950">
        <f>W44-W42</f>
        <v>0</v>
      </c>
      <c r="X43" s="1950">
        <f>X44-X42</f>
        <v>0</v>
      </c>
    </row>
    <row r="44" spans="4:24">
      <c r="D44" s="1947"/>
      <c r="E44" s="1951"/>
      <c r="F44" s="1952"/>
      <c r="G44" s="1953" t="s">
        <v>134</v>
      </c>
      <c r="H44" s="1954">
        <f>'PL,HC,INV'!P$297</f>
        <v>0</v>
      </c>
      <c r="I44" s="1954">
        <f>'PL,HC,INV'!Q$297</f>
        <v>0</v>
      </c>
      <c r="J44" s="1954">
        <f>'PL,HC,INV'!R$297</f>
        <v>0</v>
      </c>
      <c r="K44" s="1954">
        <f>'PL,HC,INV'!S$297</f>
        <v>0</v>
      </c>
      <c r="L44" s="1954">
        <f>'PL,HC,INV'!T$297</f>
        <v>0</v>
      </c>
      <c r="M44" s="1954">
        <f>'PL,HC,INV'!U$297</f>
        <v>0</v>
      </c>
      <c r="N44" s="1954">
        <f>'PL,HC,INV'!V$297</f>
        <v>0</v>
      </c>
      <c r="O44" s="1954">
        <f>'PL,HC,INV'!W$297</f>
        <v>0</v>
      </c>
      <c r="P44" s="1954">
        <f>'PL,HC,INV'!X$297</f>
        <v>0</v>
      </c>
      <c r="Q44" s="1954">
        <f>'PL,HC,INV'!Y$297</f>
        <v>0</v>
      </c>
      <c r="R44" s="1954">
        <f>'PL,HC,INV'!Z$297</f>
        <v>0</v>
      </c>
      <c r="S44" s="1954">
        <f>'PL,HC,INV'!AA$297</f>
        <v>0</v>
      </c>
      <c r="T44" s="1954">
        <f>SUM(H44:J44)</f>
        <v>0</v>
      </c>
      <c r="U44" s="1954">
        <f>SUM(K44:M44)</f>
        <v>0</v>
      </c>
      <c r="V44" s="1954">
        <f>SUM(N44:P44)</f>
        <v>0</v>
      </c>
      <c r="W44" s="1954">
        <f>SUM(Q44:S44)</f>
        <v>0</v>
      </c>
      <c r="X44" s="1954">
        <f>SUM(T44:W44)</f>
        <v>0</v>
      </c>
    </row>
    <row r="45" spans="4:24">
      <c r="D45" s="1947"/>
      <c r="E45" s="1955" t="s">
        <v>100</v>
      </c>
      <c r="F45" s="1956"/>
      <c r="G45" s="1957" t="s">
        <v>1125</v>
      </c>
      <c r="H45" s="1958"/>
      <c r="I45" s="1958"/>
      <c r="J45" s="1958"/>
      <c r="K45" s="1958"/>
      <c r="L45" s="1958"/>
      <c r="M45" s="1958"/>
      <c r="N45" s="1958"/>
      <c r="O45" s="1958"/>
      <c r="P45" s="1958"/>
      <c r="Q45" s="1958"/>
      <c r="R45" s="1958"/>
      <c r="S45" s="1958"/>
      <c r="T45" s="1959">
        <f>SUM(H45:J45)</f>
        <v>0</v>
      </c>
      <c r="U45" s="1959">
        <f>SUM(K45:M45)</f>
        <v>0</v>
      </c>
      <c r="V45" s="1959">
        <f>SUM(N45:P45)</f>
        <v>0</v>
      </c>
      <c r="W45" s="1959">
        <f>SUM(Q45:S45)</f>
        <v>0</v>
      </c>
      <c r="X45" s="1959">
        <f>SUM(T45:W45)</f>
        <v>0</v>
      </c>
    </row>
    <row r="46" spans="4:24">
      <c r="D46" s="1947"/>
      <c r="E46" s="1948"/>
      <c r="F46" s="1949"/>
      <c r="G46" s="1947" t="s">
        <v>1127</v>
      </c>
      <c r="H46" s="1950">
        <f>H47-H45</f>
        <v>0</v>
      </c>
      <c r="I46" s="1950">
        <f t="shared" ref="I46:S46" si="13">I47-I45</f>
        <v>0</v>
      </c>
      <c r="J46" s="1950">
        <f t="shared" si="13"/>
        <v>0</v>
      </c>
      <c r="K46" s="1950">
        <f t="shared" si="13"/>
        <v>0</v>
      </c>
      <c r="L46" s="1950">
        <f t="shared" si="13"/>
        <v>0</v>
      </c>
      <c r="M46" s="1950">
        <f t="shared" si="13"/>
        <v>0</v>
      </c>
      <c r="N46" s="1950">
        <f t="shared" si="13"/>
        <v>0</v>
      </c>
      <c r="O46" s="1950">
        <f t="shared" si="13"/>
        <v>0</v>
      </c>
      <c r="P46" s="1950">
        <f t="shared" si="13"/>
        <v>0</v>
      </c>
      <c r="Q46" s="1950">
        <f t="shared" si="13"/>
        <v>0</v>
      </c>
      <c r="R46" s="1950">
        <f t="shared" si="13"/>
        <v>0</v>
      </c>
      <c r="S46" s="1950">
        <f t="shared" si="13"/>
        <v>0</v>
      </c>
      <c r="T46" s="1950">
        <f>T47-T45</f>
        <v>0</v>
      </c>
      <c r="U46" s="1950">
        <f>U47-U45</f>
        <v>0</v>
      </c>
      <c r="V46" s="1950">
        <f>V47-V45</f>
        <v>0</v>
      </c>
      <c r="W46" s="1950">
        <f>W47-W45</f>
        <v>0</v>
      </c>
      <c r="X46" s="1950">
        <f>X47-X45</f>
        <v>0</v>
      </c>
    </row>
    <row r="47" spans="4:24">
      <c r="D47" s="1947"/>
      <c r="E47" s="1951"/>
      <c r="F47" s="1952"/>
      <c r="G47" s="1953" t="s">
        <v>134</v>
      </c>
      <c r="H47" s="1954">
        <f>'PL,HC,INV'!P$298</f>
        <v>0</v>
      </c>
      <c r="I47" s="1954">
        <f>'PL,HC,INV'!Q$298</f>
        <v>0</v>
      </c>
      <c r="J47" s="1954">
        <f>'PL,HC,INV'!R$298</f>
        <v>0</v>
      </c>
      <c r="K47" s="1954">
        <f>'PL,HC,INV'!S$298</f>
        <v>0</v>
      </c>
      <c r="L47" s="1954">
        <f>'PL,HC,INV'!T$298</f>
        <v>0</v>
      </c>
      <c r="M47" s="1954">
        <f>'PL,HC,INV'!U$298</f>
        <v>0</v>
      </c>
      <c r="N47" s="1954">
        <f>'PL,HC,INV'!V$298</f>
        <v>0</v>
      </c>
      <c r="O47" s="1954">
        <f>'PL,HC,INV'!W$298</f>
        <v>0</v>
      </c>
      <c r="P47" s="1954">
        <f>'PL,HC,INV'!X$298</f>
        <v>0</v>
      </c>
      <c r="Q47" s="1954">
        <f>'PL,HC,INV'!Y$298</f>
        <v>0</v>
      </c>
      <c r="R47" s="1954">
        <f>'PL,HC,INV'!Z$298</f>
        <v>0</v>
      </c>
      <c r="S47" s="1954">
        <f>'PL,HC,INV'!AA$298</f>
        <v>0</v>
      </c>
      <c r="T47" s="1954">
        <f>SUM(H47:J47)</f>
        <v>0</v>
      </c>
      <c r="U47" s="1954">
        <f>SUM(K47:M47)</f>
        <v>0</v>
      </c>
      <c r="V47" s="1954">
        <f>SUM(N47:P47)</f>
        <v>0</v>
      </c>
      <c r="W47" s="1954">
        <f>SUM(Q47:S47)</f>
        <v>0</v>
      </c>
      <c r="X47" s="1954">
        <f>SUM(T47:W47)</f>
        <v>0</v>
      </c>
    </row>
    <row r="48" spans="4:24">
      <c r="D48" s="1947"/>
      <c r="E48" s="1955" t="s">
        <v>149</v>
      </c>
      <c r="F48" s="1956"/>
      <c r="G48" s="1957" t="s">
        <v>1125</v>
      </c>
      <c r="H48" s="1958"/>
      <c r="I48" s="1958"/>
      <c r="J48" s="1958"/>
      <c r="K48" s="1958"/>
      <c r="L48" s="1958"/>
      <c r="M48" s="1958"/>
      <c r="N48" s="1958"/>
      <c r="O48" s="1958"/>
      <c r="P48" s="1958"/>
      <c r="Q48" s="1958"/>
      <c r="R48" s="1958"/>
      <c r="S48" s="1958"/>
      <c r="T48" s="1959">
        <f>SUM(H48:J48)</f>
        <v>0</v>
      </c>
      <c r="U48" s="1959">
        <f>SUM(K48:M48)</f>
        <v>0</v>
      </c>
      <c r="V48" s="1959">
        <f>SUM(N48:P48)</f>
        <v>0</v>
      </c>
      <c r="W48" s="1959">
        <f>SUM(Q48:S48)</f>
        <v>0</v>
      </c>
      <c r="X48" s="1959">
        <f>SUM(T48:W48)</f>
        <v>0</v>
      </c>
    </row>
    <row r="49" spans="2:24">
      <c r="D49" s="1947"/>
      <c r="E49" s="1948"/>
      <c r="F49" s="1949"/>
      <c r="G49" s="1947" t="s">
        <v>1127</v>
      </c>
      <c r="H49" s="1950">
        <f>H50-H48</f>
        <v>0</v>
      </c>
      <c r="I49" s="1950">
        <f t="shared" ref="I49:S49" si="14">I50-I48</f>
        <v>0</v>
      </c>
      <c r="J49" s="1950">
        <f t="shared" si="14"/>
        <v>0</v>
      </c>
      <c r="K49" s="1950">
        <f t="shared" si="14"/>
        <v>0</v>
      </c>
      <c r="L49" s="1950">
        <f t="shared" si="14"/>
        <v>0</v>
      </c>
      <c r="M49" s="1950">
        <f t="shared" si="14"/>
        <v>0</v>
      </c>
      <c r="N49" s="1950">
        <f t="shared" si="14"/>
        <v>0</v>
      </c>
      <c r="O49" s="1950">
        <f t="shared" si="14"/>
        <v>0</v>
      </c>
      <c r="P49" s="1950">
        <f t="shared" si="14"/>
        <v>0</v>
      </c>
      <c r="Q49" s="1950">
        <f t="shared" si="14"/>
        <v>0</v>
      </c>
      <c r="R49" s="1950">
        <f t="shared" si="14"/>
        <v>0</v>
      </c>
      <c r="S49" s="1950">
        <f t="shared" si="14"/>
        <v>0</v>
      </c>
      <c r="T49" s="1950">
        <f>T50-T48</f>
        <v>0</v>
      </c>
      <c r="U49" s="1950">
        <f>U50-U48</f>
        <v>0</v>
      </c>
      <c r="V49" s="1950">
        <f>V50-V48</f>
        <v>0</v>
      </c>
      <c r="W49" s="1950">
        <f>W50-W48</f>
        <v>0</v>
      </c>
      <c r="X49" s="1950">
        <f>X50-X48</f>
        <v>0</v>
      </c>
    </row>
    <row r="50" spans="2:24">
      <c r="D50" s="1960"/>
      <c r="E50" s="1113"/>
      <c r="F50" s="1961"/>
      <c r="G50" s="1960" t="s">
        <v>134</v>
      </c>
      <c r="H50" s="1962">
        <f>'PL,HC,INV'!P$299</f>
        <v>0</v>
      </c>
      <c r="I50" s="1962">
        <f>'PL,HC,INV'!Q$299</f>
        <v>0</v>
      </c>
      <c r="J50" s="1962">
        <f>'PL,HC,INV'!R$299</f>
        <v>0</v>
      </c>
      <c r="K50" s="1962">
        <f>'PL,HC,INV'!S$299</f>
        <v>0</v>
      </c>
      <c r="L50" s="1962">
        <f>'PL,HC,INV'!T$299</f>
        <v>0</v>
      </c>
      <c r="M50" s="1962">
        <f>'PL,HC,INV'!U$299</f>
        <v>0</v>
      </c>
      <c r="N50" s="1962">
        <f>'PL,HC,INV'!V$299</f>
        <v>0</v>
      </c>
      <c r="O50" s="1962">
        <f>'PL,HC,INV'!W$299</f>
        <v>0</v>
      </c>
      <c r="P50" s="1962">
        <f>'PL,HC,INV'!X$299</f>
        <v>0</v>
      </c>
      <c r="Q50" s="1962">
        <f>'PL,HC,INV'!Y$299</f>
        <v>0</v>
      </c>
      <c r="R50" s="1962">
        <f>'PL,HC,INV'!Z$299</f>
        <v>0</v>
      </c>
      <c r="S50" s="1962">
        <f>'PL,HC,INV'!AA$299</f>
        <v>0</v>
      </c>
      <c r="T50" s="1962">
        <f>SUM(H50:J50)</f>
        <v>0</v>
      </c>
      <c r="U50" s="1962">
        <f>SUM(K50:M50)</f>
        <v>0</v>
      </c>
      <c r="V50" s="1962">
        <f>SUM(N50:P50)</f>
        <v>0</v>
      </c>
      <c r="W50" s="1962">
        <f>SUM(Q50:S50)</f>
        <v>0</v>
      </c>
      <c r="X50" s="1962">
        <f>SUM(T50:W50)</f>
        <v>0</v>
      </c>
    </row>
    <row r="51" spans="2:24">
      <c r="D51" s="1942" t="s">
        <v>481</v>
      </c>
      <c r="E51" s="1943" t="s">
        <v>150</v>
      </c>
      <c r="F51" s="1944"/>
      <c r="G51" s="1942" t="s">
        <v>1126</v>
      </c>
      <c r="H51" s="1945">
        <v>0</v>
      </c>
      <c r="I51" s="1945">
        <v>0</v>
      </c>
      <c r="J51" s="1945">
        <v>0</v>
      </c>
      <c r="K51" s="1945">
        <v>0</v>
      </c>
      <c r="L51" s="1945">
        <v>0</v>
      </c>
      <c r="M51" s="1945">
        <v>0</v>
      </c>
      <c r="N51" s="1945">
        <v>0</v>
      </c>
      <c r="O51" s="1945">
        <v>0</v>
      </c>
      <c r="P51" s="1945">
        <v>-17</v>
      </c>
      <c r="Q51" s="1945">
        <v>0</v>
      </c>
      <c r="R51" s="1945">
        <v>0</v>
      </c>
      <c r="S51" s="1945">
        <v>0</v>
      </c>
      <c r="T51" s="1946">
        <f>SUM(H51:S51)</f>
        <v>-17</v>
      </c>
      <c r="U51" s="1946">
        <f>SUM(K51:M51)</f>
        <v>0</v>
      </c>
      <c r="V51" s="1946">
        <f>SUM(N51:P51)</f>
        <v>-17</v>
      </c>
      <c r="W51" s="1946">
        <f>SUM(Q51:S51)</f>
        <v>0</v>
      </c>
      <c r="X51" s="1946">
        <f>SUM(T51:W51)</f>
        <v>-34</v>
      </c>
    </row>
    <row r="52" spans="2:24">
      <c r="D52" s="1947"/>
      <c r="E52" s="1948"/>
      <c r="F52" s="1949"/>
      <c r="G52" s="1947" t="s">
        <v>1128</v>
      </c>
      <c r="H52" s="1950">
        <f t="shared" ref="H52:S52" si="15">H53-H51</f>
        <v>52</v>
      </c>
      <c r="I52" s="1950">
        <f t="shared" si="15"/>
        <v>78</v>
      </c>
      <c r="J52" s="1950">
        <f t="shared" si="15"/>
        <v>83</v>
      </c>
      <c r="K52" s="1950">
        <f t="shared" si="15"/>
        <v>60</v>
      </c>
      <c r="L52" s="1950">
        <f t="shared" si="15"/>
        <v>4</v>
      </c>
      <c r="M52" s="1950">
        <f t="shared" si="15"/>
        <v>70</v>
      </c>
      <c r="N52" s="1950">
        <f t="shared" si="15"/>
        <v>128</v>
      </c>
      <c r="O52" s="1950">
        <f t="shared" si="15"/>
        <v>47</v>
      </c>
      <c r="P52" s="1950">
        <f t="shared" si="15"/>
        <v>0</v>
      </c>
      <c r="Q52" s="1950">
        <f t="shared" si="15"/>
        <v>47</v>
      </c>
      <c r="R52" s="1950">
        <f t="shared" si="15"/>
        <v>-2</v>
      </c>
      <c r="S52" s="1950">
        <f t="shared" si="15"/>
        <v>-172</v>
      </c>
      <c r="T52" s="1950">
        <f>T53-T51</f>
        <v>230</v>
      </c>
      <c r="U52" s="1950">
        <f>U53-U51</f>
        <v>134</v>
      </c>
      <c r="V52" s="1950">
        <f>V53-V51</f>
        <v>175</v>
      </c>
      <c r="W52" s="1950">
        <f>W53-W51</f>
        <v>-127</v>
      </c>
      <c r="X52" s="1950">
        <f>X53-X51</f>
        <v>412</v>
      </c>
    </row>
    <row r="53" spans="2:24">
      <c r="D53" s="1947"/>
      <c r="E53" s="1951"/>
      <c r="F53" s="1952"/>
      <c r="G53" s="1953" t="s">
        <v>134</v>
      </c>
      <c r="H53" s="1954">
        <f>'PL,HC,INV'!P$334</f>
        <v>52</v>
      </c>
      <c r="I53" s="1954">
        <f>'PL,HC,INV'!Q$334</f>
        <v>78</v>
      </c>
      <c r="J53" s="1954">
        <f>'PL,HC,INV'!R$334</f>
        <v>83</v>
      </c>
      <c r="K53" s="1954">
        <f>'PL,HC,INV'!S$334</f>
        <v>60</v>
      </c>
      <c r="L53" s="1954">
        <f>'PL,HC,INV'!T$334</f>
        <v>4</v>
      </c>
      <c r="M53" s="1954">
        <f>'PL,HC,INV'!U$334</f>
        <v>70</v>
      </c>
      <c r="N53" s="1954">
        <f>'PL,HC,INV'!V$334</f>
        <v>128</v>
      </c>
      <c r="O53" s="1954">
        <f>'PL,HC,INV'!W$334</f>
        <v>47</v>
      </c>
      <c r="P53" s="1954">
        <f>'PL,HC,INV'!X$334</f>
        <v>-17</v>
      </c>
      <c r="Q53" s="1954">
        <f>'PL,HC,INV'!Y$334</f>
        <v>47</v>
      </c>
      <c r="R53" s="1954">
        <f>'PL,HC,INV'!Z$334</f>
        <v>-2</v>
      </c>
      <c r="S53" s="1954">
        <f>'PL,HC,INV'!AA$334</f>
        <v>-172</v>
      </c>
      <c r="T53" s="1954">
        <f>SUM(H53:J53)</f>
        <v>213</v>
      </c>
      <c r="U53" s="1954">
        <f>SUM(K53:M53)</f>
        <v>134</v>
      </c>
      <c r="V53" s="1954">
        <f>SUM(N53:P53)</f>
        <v>158</v>
      </c>
      <c r="W53" s="1954">
        <f>SUM(Q53:S53)</f>
        <v>-127</v>
      </c>
      <c r="X53" s="1954">
        <f>SUM(T53:W53)</f>
        <v>378</v>
      </c>
    </row>
    <row r="54" spans="2:24">
      <c r="D54" s="1947"/>
      <c r="E54" s="1955" t="s">
        <v>100</v>
      </c>
      <c r="F54" s="1956"/>
      <c r="G54" s="1957" t="s">
        <v>1125</v>
      </c>
      <c r="H54" s="1958">
        <v>659</v>
      </c>
      <c r="I54" s="1958">
        <v>564</v>
      </c>
      <c r="J54" s="1958">
        <v>633</v>
      </c>
      <c r="K54" s="1958">
        <v>658</v>
      </c>
      <c r="L54" s="1958">
        <v>671</v>
      </c>
      <c r="M54" s="1958">
        <v>658</v>
      </c>
      <c r="N54" s="1958">
        <v>667</v>
      </c>
      <c r="O54" s="1958">
        <v>668</v>
      </c>
      <c r="P54" s="1958">
        <v>559</v>
      </c>
      <c r="Q54" s="1958">
        <v>672</v>
      </c>
      <c r="R54" s="1958">
        <v>532</v>
      </c>
      <c r="S54" s="1958">
        <v>1234</v>
      </c>
      <c r="T54" s="1959">
        <f>SUM(H54:S54)</f>
        <v>8175</v>
      </c>
      <c r="U54" s="1959">
        <f>SUM(K54:M54)</f>
        <v>1987</v>
      </c>
      <c r="V54" s="1959">
        <f>SUM(N54:P54)</f>
        <v>1894</v>
      </c>
      <c r="W54" s="1959">
        <f>SUM(Q54:S54)</f>
        <v>2438</v>
      </c>
      <c r="X54" s="1959">
        <f>SUM(T54:W54)</f>
        <v>14494</v>
      </c>
    </row>
    <row r="55" spans="2:24">
      <c r="D55" s="1947"/>
      <c r="E55" s="1948"/>
      <c r="F55" s="1949"/>
      <c r="G55" s="1947" t="s">
        <v>1127</v>
      </c>
      <c r="H55" s="1950">
        <f>H56-H54</f>
        <v>80</v>
      </c>
      <c r="I55" s="1950">
        <f t="shared" ref="I55:S55" si="16">I56-I54</f>
        <v>113</v>
      </c>
      <c r="J55" s="1950">
        <f t="shared" si="16"/>
        <v>86</v>
      </c>
      <c r="K55" s="1950">
        <f t="shared" si="16"/>
        <v>81</v>
      </c>
      <c r="L55" s="1950">
        <f t="shared" si="16"/>
        <v>83</v>
      </c>
      <c r="M55" s="1950">
        <f t="shared" si="16"/>
        <v>101</v>
      </c>
      <c r="N55" s="1950">
        <f t="shared" si="16"/>
        <v>93</v>
      </c>
      <c r="O55" s="1950">
        <f t="shared" si="16"/>
        <v>85</v>
      </c>
      <c r="P55" s="1950">
        <f t="shared" si="16"/>
        <v>73</v>
      </c>
      <c r="Q55" s="1950">
        <f t="shared" si="16"/>
        <v>87</v>
      </c>
      <c r="R55" s="1950">
        <f t="shared" si="16"/>
        <v>85</v>
      </c>
      <c r="S55" s="1950">
        <f t="shared" si="16"/>
        <v>-56</v>
      </c>
      <c r="T55" s="1950">
        <f>T56-T54</f>
        <v>-6040</v>
      </c>
      <c r="U55" s="1950">
        <f>U56-U54</f>
        <v>265</v>
      </c>
      <c r="V55" s="1950">
        <f>V56-V54</f>
        <v>251</v>
      </c>
      <c r="W55" s="1950">
        <f>W56-W54</f>
        <v>116</v>
      </c>
      <c r="X55" s="1950">
        <f>X56-X54</f>
        <v>-5408</v>
      </c>
    </row>
    <row r="56" spans="2:24">
      <c r="D56" s="1947"/>
      <c r="E56" s="1951"/>
      <c r="F56" s="1952"/>
      <c r="G56" s="1953" t="s">
        <v>134</v>
      </c>
      <c r="H56" s="1954">
        <f>'PL,HC,INV'!P$335</f>
        <v>739</v>
      </c>
      <c r="I56" s="1954">
        <f>'PL,HC,INV'!Q$335</f>
        <v>677</v>
      </c>
      <c r="J56" s="1954">
        <f>'PL,HC,INV'!R$335</f>
        <v>719</v>
      </c>
      <c r="K56" s="1954">
        <f>'PL,HC,INV'!S$335</f>
        <v>739</v>
      </c>
      <c r="L56" s="1954">
        <f>'PL,HC,INV'!T$335</f>
        <v>754</v>
      </c>
      <c r="M56" s="1954">
        <f>'PL,HC,INV'!U$335</f>
        <v>759</v>
      </c>
      <c r="N56" s="1954">
        <f>'PL,HC,INV'!V$335</f>
        <v>760</v>
      </c>
      <c r="O56" s="1954">
        <f>'PL,HC,INV'!W$335</f>
        <v>753</v>
      </c>
      <c r="P56" s="1954">
        <f>'PL,HC,INV'!X$335</f>
        <v>632</v>
      </c>
      <c r="Q56" s="1954">
        <f>'PL,HC,INV'!Y$335</f>
        <v>759</v>
      </c>
      <c r="R56" s="1954">
        <f>'PL,HC,INV'!Z$335</f>
        <v>617</v>
      </c>
      <c r="S56" s="1954">
        <f>'PL,HC,INV'!AA$335</f>
        <v>1178</v>
      </c>
      <c r="T56" s="1954">
        <f>SUM(H56:J56)</f>
        <v>2135</v>
      </c>
      <c r="U56" s="1954">
        <f>SUM(K56:M56)</f>
        <v>2252</v>
      </c>
      <c r="V56" s="1954">
        <f>SUM(N56:P56)</f>
        <v>2145</v>
      </c>
      <c r="W56" s="1954">
        <f>SUM(Q56:S56)</f>
        <v>2554</v>
      </c>
      <c r="X56" s="1954">
        <f>SUM(T56:W56)</f>
        <v>9086</v>
      </c>
    </row>
    <row r="57" spans="2:24">
      <c r="D57" s="1947"/>
      <c r="E57" s="1955" t="s">
        <v>149</v>
      </c>
      <c r="F57" s="1956"/>
      <c r="G57" s="1957" t="s">
        <v>1125</v>
      </c>
      <c r="H57" s="1958">
        <v>51</v>
      </c>
      <c r="I57" s="1958">
        <v>54</v>
      </c>
      <c r="J57" s="1958">
        <v>57</v>
      </c>
      <c r="K57" s="1958">
        <v>54</v>
      </c>
      <c r="L57" s="1958">
        <v>81</v>
      </c>
      <c r="M57" s="1958">
        <v>104</v>
      </c>
      <c r="N57" s="1958">
        <v>111</v>
      </c>
      <c r="O57" s="1958">
        <v>108</v>
      </c>
      <c r="P57" s="1958">
        <v>105</v>
      </c>
      <c r="Q57" s="1958">
        <v>112</v>
      </c>
      <c r="R57" s="1958">
        <v>107</v>
      </c>
      <c r="S57" s="1958">
        <v>107</v>
      </c>
      <c r="T57" s="1959">
        <f>SUM(H57:S57)</f>
        <v>1051</v>
      </c>
      <c r="U57" s="1959">
        <f>SUM(K57:M57)</f>
        <v>239</v>
      </c>
      <c r="V57" s="1959">
        <f>SUM(N57:P57)</f>
        <v>324</v>
      </c>
      <c r="W57" s="1959">
        <f>SUM(Q57:S57)</f>
        <v>326</v>
      </c>
      <c r="X57" s="1959">
        <f>SUM(T57:W57)</f>
        <v>1940</v>
      </c>
    </row>
    <row r="58" spans="2:24">
      <c r="D58" s="1947"/>
      <c r="E58" s="1948"/>
      <c r="F58" s="1949"/>
      <c r="G58" s="1947" t="s">
        <v>1127</v>
      </c>
      <c r="H58" s="1950">
        <f>H59-H57</f>
        <v>96</v>
      </c>
      <c r="I58" s="1950">
        <f t="shared" ref="I58:S58" si="17">I59-I57</f>
        <v>88</v>
      </c>
      <c r="J58" s="1950">
        <f t="shared" si="17"/>
        <v>190</v>
      </c>
      <c r="K58" s="1950">
        <f t="shared" si="17"/>
        <v>79</v>
      </c>
      <c r="L58" s="1950">
        <f t="shared" si="17"/>
        <v>81</v>
      </c>
      <c r="M58" s="1950">
        <f t="shared" si="17"/>
        <v>142</v>
      </c>
      <c r="N58" s="1950">
        <f t="shared" si="17"/>
        <v>175</v>
      </c>
      <c r="O58" s="1950">
        <f t="shared" si="17"/>
        <v>125</v>
      </c>
      <c r="P58" s="1950">
        <f t="shared" si="17"/>
        <v>130</v>
      </c>
      <c r="Q58" s="1950">
        <f t="shared" si="17"/>
        <v>124</v>
      </c>
      <c r="R58" s="1950">
        <f t="shared" si="17"/>
        <v>114</v>
      </c>
      <c r="S58" s="1950">
        <f t="shared" si="17"/>
        <v>-35</v>
      </c>
      <c r="T58" s="1950">
        <f>T59-T57</f>
        <v>-515</v>
      </c>
      <c r="U58" s="1950">
        <f>U59-U57</f>
        <v>302</v>
      </c>
      <c r="V58" s="1950">
        <f>V59-V57</f>
        <v>430</v>
      </c>
      <c r="W58" s="1950">
        <f>W59-W57</f>
        <v>203</v>
      </c>
      <c r="X58" s="1950">
        <f>X59-X57</f>
        <v>420</v>
      </c>
    </row>
    <row r="59" spans="2:24">
      <c r="D59" s="1960"/>
      <c r="E59" s="1113"/>
      <c r="F59" s="1961"/>
      <c r="G59" s="1960" t="s">
        <v>134</v>
      </c>
      <c r="H59" s="1962">
        <f>'PL,HC,INV'!P$336</f>
        <v>147</v>
      </c>
      <c r="I59" s="1962">
        <f>'PL,HC,INV'!Q$336</f>
        <v>142</v>
      </c>
      <c r="J59" s="1962">
        <f>'PL,HC,INV'!R$336</f>
        <v>247</v>
      </c>
      <c r="K59" s="1962">
        <f>'PL,HC,INV'!S$336</f>
        <v>133</v>
      </c>
      <c r="L59" s="1962">
        <f>'PL,HC,INV'!T$336</f>
        <v>162</v>
      </c>
      <c r="M59" s="1962">
        <f>'PL,HC,INV'!U$336</f>
        <v>246</v>
      </c>
      <c r="N59" s="1962">
        <f>'PL,HC,INV'!V$336</f>
        <v>286</v>
      </c>
      <c r="O59" s="1962">
        <f>'PL,HC,INV'!W$336</f>
        <v>233</v>
      </c>
      <c r="P59" s="1962">
        <f>'PL,HC,INV'!X$336</f>
        <v>235</v>
      </c>
      <c r="Q59" s="1962">
        <f>'PL,HC,INV'!Y$336</f>
        <v>236</v>
      </c>
      <c r="R59" s="1962">
        <f>'PL,HC,INV'!Z$336</f>
        <v>221</v>
      </c>
      <c r="S59" s="1962">
        <f>'PL,HC,INV'!AA$336</f>
        <v>72</v>
      </c>
      <c r="T59" s="1962">
        <f>SUM(H59:J59)</f>
        <v>536</v>
      </c>
      <c r="U59" s="1962">
        <f>SUM(K59:M59)</f>
        <v>541</v>
      </c>
      <c r="V59" s="1962">
        <f>SUM(N59:P59)</f>
        <v>754</v>
      </c>
      <c r="W59" s="1962">
        <f>SUM(Q59:S59)</f>
        <v>529</v>
      </c>
      <c r="X59" s="1962">
        <f>SUM(T59:W59)</f>
        <v>2360</v>
      </c>
    </row>
    <row r="60" spans="2:24">
      <c r="G60" s="2000" t="s">
        <v>134</v>
      </c>
      <c r="H60" s="2001">
        <f t="shared" ref="H60:W60" si="18">SUMIF($G$6:$G$59,$G60,H$6:H$59)</f>
        <v>103432</v>
      </c>
      <c r="I60" s="2001">
        <f t="shared" si="18"/>
        <v>107632</v>
      </c>
      <c r="J60" s="2001">
        <f t="shared" si="18"/>
        <v>138078</v>
      </c>
      <c r="K60" s="2001">
        <f t="shared" si="18"/>
        <v>114615</v>
      </c>
      <c r="L60" s="2001">
        <f t="shared" si="18"/>
        <v>117662</v>
      </c>
      <c r="M60" s="2001">
        <f t="shared" si="18"/>
        <v>139775</v>
      </c>
      <c r="N60" s="2001">
        <f t="shared" si="18"/>
        <v>160003</v>
      </c>
      <c r="O60" s="2001">
        <f t="shared" si="18"/>
        <v>131089</v>
      </c>
      <c r="P60" s="2001">
        <f t="shared" si="18"/>
        <v>147744</v>
      </c>
      <c r="Q60" s="2001">
        <f t="shared" si="18"/>
        <v>133766</v>
      </c>
      <c r="R60" s="2001">
        <f t="shared" si="18"/>
        <v>135181</v>
      </c>
      <c r="S60" s="2001">
        <f t="shared" si="18"/>
        <v>94033</v>
      </c>
      <c r="T60" s="2001">
        <f t="shared" si="18"/>
        <v>349142</v>
      </c>
      <c r="U60" s="2001">
        <f t="shared" si="18"/>
        <v>372052</v>
      </c>
      <c r="V60" s="2001">
        <f t="shared" si="18"/>
        <v>438836</v>
      </c>
      <c r="W60" s="2001">
        <f t="shared" si="18"/>
        <v>362980</v>
      </c>
      <c r="X60" s="2001">
        <f>SUMIF($G$6:$G$59,$G60,X$6:X$59)</f>
        <v>1523010</v>
      </c>
    </row>
    <row r="61" spans="2:24" ht="15.75">
      <c r="B61" s="2003" t="s">
        <v>1124</v>
      </c>
    </row>
    <row r="62" spans="2:24" ht="15">
      <c r="C62" s="49" t="s">
        <v>102</v>
      </c>
    </row>
    <row r="63" spans="2:24" ht="15">
      <c r="D63" s="1963" t="s">
        <v>1122</v>
      </c>
      <c r="E63" s="1964"/>
      <c r="F63" s="1965"/>
      <c r="G63" s="1966" t="s">
        <v>1125</v>
      </c>
      <c r="H63" s="1967">
        <f>SUM(H66,H69,H72)</f>
        <v>233</v>
      </c>
      <c r="I63" s="1967">
        <f t="shared" ref="I63:S63" si="19">SUM(I66,I69,I72)</f>
        <v>233</v>
      </c>
      <c r="J63" s="1967">
        <f t="shared" si="19"/>
        <v>235</v>
      </c>
      <c r="K63" s="1967">
        <f t="shared" si="19"/>
        <v>236</v>
      </c>
      <c r="L63" s="1967">
        <f t="shared" si="19"/>
        <v>238</v>
      </c>
      <c r="M63" s="1967">
        <f t="shared" si="19"/>
        <v>236</v>
      </c>
      <c r="N63" s="1967">
        <f t="shared" si="19"/>
        <v>236</v>
      </c>
      <c r="O63" s="1967">
        <f t="shared" si="19"/>
        <v>234</v>
      </c>
      <c r="P63" s="1967">
        <f t="shared" si="19"/>
        <v>235</v>
      </c>
      <c r="Q63" s="1967">
        <f t="shared" si="19"/>
        <v>235</v>
      </c>
      <c r="R63" s="1967">
        <f t="shared" si="19"/>
        <v>237</v>
      </c>
      <c r="S63" s="1967">
        <f t="shared" si="19"/>
        <v>234</v>
      </c>
      <c r="T63" s="1967">
        <f>SUM(T66,T69,T72)</f>
        <v>235</v>
      </c>
      <c r="U63" s="1967">
        <f>SUM(U66,U69,U72)</f>
        <v>236</v>
      </c>
      <c r="V63" s="1967">
        <f>SUM(V66,V69,V72)</f>
        <v>235</v>
      </c>
      <c r="W63" s="1967">
        <f>SUM(W66,W69,W72)</f>
        <v>234</v>
      </c>
      <c r="X63" s="1967">
        <f>SUM(X66,X69,X72)</f>
        <v>235</v>
      </c>
    </row>
    <row r="64" spans="2:24" ht="15">
      <c r="D64" s="1968" t="s">
        <v>1120</v>
      </c>
      <c r="E64" s="1969"/>
      <c r="F64" s="1970"/>
      <c r="G64" s="1971" t="s">
        <v>1127</v>
      </c>
      <c r="H64" s="1972">
        <f>H65-H63</f>
        <v>0</v>
      </c>
      <c r="I64" s="1972">
        <f t="shared" ref="I64:S64" si="20">I65-I63</f>
        <v>0</v>
      </c>
      <c r="J64" s="1972">
        <f t="shared" si="20"/>
        <v>0</v>
      </c>
      <c r="K64" s="1972">
        <f t="shared" si="20"/>
        <v>0</v>
      </c>
      <c r="L64" s="1972">
        <f t="shared" si="20"/>
        <v>0</v>
      </c>
      <c r="M64" s="1972">
        <f t="shared" si="20"/>
        <v>0</v>
      </c>
      <c r="N64" s="1972">
        <f t="shared" si="20"/>
        <v>0</v>
      </c>
      <c r="O64" s="1972">
        <f t="shared" si="20"/>
        <v>0</v>
      </c>
      <c r="P64" s="1972">
        <f t="shared" si="20"/>
        <v>0</v>
      </c>
      <c r="Q64" s="1972">
        <f t="shared" si="20"/>
        <v>0</v>
      </c>
      <c r="R64" s="1972">
        <f t="shared" si="20"/>
        <v>0</v>
      </c>
      <c r="S64" s="1972">
        <f t="shared" si="20"/>
        <v>1</v>
      </c>
      <c r="T64" s="1972">
        <f>T65-T63</f>
        <v>0</v>
      </c>
      <c r="U64" s="1972">
        <f>U65-U63</f>
        <v>0</v>
      </c>
      <c r="V64" s="1972">
        <f>V65-V63</f>
        <v>0</v>
      </c>
      <c r="W64" s="1972">
        <f>W65-W63</f>
        <v>1</v>
      </c>
      <c r="X64" s="1972">
        <f>X65-X63</f>
        <v>0</v>
      </c>
    </row>
    <row r="65" spans="3:24" ht="15">
      <c r="D65" s="439"/>
      <c r="E65" s="1969"/>
      <c r="F65" s="1970"/>
      <c r="G65" s="1953" t="s">
        <v>1121</v>
      </c>
      <c r="H65" s="1973">
        <f>SUM(H68,H71,H74)</f>
        <v>233</v>
      </c>
      <c r="I65" s="1973">
        <f t="shared" ref="I65:S65" si="21">SUM(I68,I71,I74)</f>
        <v>233</v>
      </c>
      <c r="J65" s="1973">
        <f t="shared" si="21"/>
        <v>235</v>
      </c>
      <c r="K65" s="1973">
        <f t="shared" si="21"/>
        <v>236</v>
      </c>
      <c r="L65" s="1973">
        <f t="shared" si="21"/>
        <v>238</v>
      </c>
      <c r="M65" s="1973">
        <f t="shared" si="21"/>
        <v>236</v>
      </c>
      <c r="N65" s="1973">
        <f t="shared" si="21"/>
        <v>236</v>
      </c>
      <c r="O65" s="1973">
        <f t="shared" si="21"/>
        <v>234</v>
      </c>
      <c r="P65" s="1973">
        <f t="shared" si="21"/>
        <v>235</v>
      </c>
      <c r="Q65" s="1973">
        <f t="shared" si="21"/>
        <v>235</v>
      </c>
      <c r="R65" s="1973">
        <f t="shared" si="21"/>
        <v>237</v>
      </c>
      <c r="S65" s="1973">
        <f t="shared" si="21"/>
        <v>235</v>
      </c>
      <c r="T65" s="1973">
        <f>SUM(T68,T71,T74)</f>
        <v>235</v>
      </c>
      <c r="U65" s="1973">
        <f>SUM(U68,U71,U74)</f>
        <v>236</v>
      </c>
      <c r="V65" s="1973">
        <f>SUM(V68,V71,V74)</f>
        <v>235</v>
      </c>
      <c r="W65" s="1973">
        <f>SUM(W68,W71,W74)</f>
        <v>235</v>
      </c>
      <c r="X65" s="1973">
        <f>SUM(X68,X71,X74)</f>
        <v>235</v>
      </c>
    </row>
    <row r="66" spans="3:24" ht="15">
      <c r="D66" s="529"/>
      <c r="E66" s="1974" t="s">
        <v>66</v>
      </c>
      <c r="F66" s="7"/>
      <c r="G66" s="1957" t="s">
        <v>1125</v>
      </c>
      <c r="H66" s="1975">
        <v>95</v>
      </c>
      <c r="I66" s="1975">
        <v>95</v>
      </c>
      <c r="J66" s="1975">
        <v>97</v>
      </c>
      <c r="K66" s="1975">
        <v>98</v>
      </c>
      <c r="L66" s="1975">
        <v>100</v>
      </c>
      <c r="M66" s="1975">
        <v>99</v>
      </c>
      <c r="N66" s="1975">
        <v>97</v>
      </c>
      <c r="O66" s="1975">
        <v>95</v>
      </c>
      <c r="P66" s="1975">
        <v>95</v>
      </c>
      <c r="Q66" s="1975">
        <v>95</v>
      </c>
      <c r="R66" s="1975">
        <v>98</v>
      </c>
      <c r="S66" s="1975">
        <v>96</v>
      </c>
      <c r="T66" s="1957">
        <f>J66</f>
        <v>97</v>
      </c>
      <c r="U66" s="1957">
        <f>M66</f>
        <v>99</v>
      </c>
      <c r="V66" s="1957">
        <f>P66</f>
        <v>95</v>
      </c>
      <c r="W66" s="1957">
        <f>S66</f>
        <v>96</v>
      </c>
      <c r="X66" s="1957">
        <f>T66</f>
        <v>97</v>
      </c>
    </row>
    <row r="67" spans="3:24">
      <c r="D67" s="529"/>
      <c r="E67" s="1114"/>
      <c r="F67" s="1114"/>
      <c r="G67" s="1947" t="s">
        <v>1127</v>
      </c>
      <c r="H67" s="1972">
        <f>H68-H66</f>
        <v>0</v>
      </c>
      <c r="I67" s="1972">
        <f t="shared" ref="I67:S67" si="22">I68-I66</f>
        <v>0</v>
      </c>
      <c r="J67" s="1972">
        <f t="shared" si="22"/>
        <v>0</v>
      </c>
      <c r="K67" s="1972">
        <f t="shared" si="22"/>
        <v>0</v>
      </c>
      <c r="L67" s="1972">
        <f t="shared" si="22"/>
        <v>0</v>
      </c>
      <c r="M67" s="1972">
        <f t="shared" si="22"/>
        <v>0</v>
      </c>
      <c r="N67" s="1972">
        <f t="shared" si="22"/>
        <v>0</v>
      </c>
      <c r="O67" s="1972">
        <f t="shared" si="22"/>
        <v>0</v>
      </c>
      <c r="P67" s="1972">
        <f t="shared" si="22"/>
        <v>0</v>
      </c>
      <c r="Q67" s="1972">
        <f t="shared" si="22"/>
        <v>0</v>
      </c>
      <c r="R67" s="1972">
        <f t="shared" si="22"/>
        <v>0</v>
      </c>
      <c r="S67" s="1972">
        <f t="shared" si="22"/>
        <v>0</v>
      </c>
      <c r="T67" s="1972">
        <f>T68-T66</f>
        <v>0</v>
      </c>
      <c r="U67" s="1972">
        <f>U68-U66</f>
        <v>0</v>
      </c>
      <c r="V67" s="1972">
        <f>V68-V66</f>
        <v>0</v>
      </c>
      <c r="W67" s="1972">
        <f>W68-W66</f>
        <v>0</v>
      </c>
      <c r="X67" s="1972">
        <f>X68-X66</f>
        <v>-1</v>
      </c>
    </row>
    <row r="68" spans="3:24" ht="15">
      <c r="D68" s="529"/>
      <c r="E68" s="1976"/>
      <c r="F68" s="90"/>
      <c r="G68" s="1953" t="s">
        <v>1121</v>
      </c>
      <c r="H68" s="1973">
        <f>'PL,HC,INV'!P$798</f>
        <v>95</v>
      </c>
      <c r="I68" s="1973">
        <f>'PL,HC,INV'!Q$798</f>
        <v>95</v>
      </c>
      <c r="J68" s="1973">
        <f>'PL,HC,INV'!R$798</f>
        <v>97</v>
      </c>
      <c r="K68" s="1973">
        <f>'PL,HC,INV'!S$798</f>
        <v>98</v>
      </c>
      <c r="L68" s="1973">
        <f>'PL,HC,INV'!T$798</f>
        <v>100</v>
      </c>
      <c r="M68" s="1973">
        <f>'PL,HC,INV'!U$798</f>
        <v>99</v>
      </c>
      <c r="N68" s="1973">
        <f>'PL,HC,INV'!V$798</f>
        <v>97</v>
      </c>
      <c r="O68" s="1973">
        <f>'PL,HC,INV'!W$798</f>
        <v>95</v>
      </c>
      <c r="P68" s="1973">
        <f>'PL,HC,INV'!X$798</f>
        <v>95</v>
      </c>
      <c r="Q68" s="1973">
        <f>'PL,HC,INV'!Y$798</f>
        <v>95</v>
      </c>
      <c r="R68" s="1973">
        <f>'PL,HC,INV'!Z$798</f>
        <v>98</v>
      </c>
      <c r="S68" s="1973">
        <f>'PL,HC,INV'!AA$798</f>
        <v>96</v>
      </c>
      <c r="T68" s="1973">
        <f>J68</f>
        <v>97</v>
      </c>
      <c r="U68" s="1973">
        <f>M68</f>
        <v>99</v>
      </c>
      <c r="V68" s="1973">
        <f>P68</f>
        <v>95</v>
      </c>
      <c r="W68" s="1973">
        <f>S68</f>
        <v>96</v>
      </c>
      <c r="X68" s="1973">
        <f>W68</f>
        <v>96</v>
      </c>
    </row>
    <row r="69" spans="3:24" ht="15">
      <c r="D69" s="529"/>
      <c r="E69" s="1974" t="s">
        <v>364</v>
      </c>
      <c r="F69" s="7"/>
      <c r="G69" s="1957" t="s">
        <v>1125</v>
      </c>
      <c r="H69" s="1975">
        <v>86</v>
      </c>
      <c r="I69" s="1975">
        <v>86</v>
      </c>
      <c r="J69" s="1975">
        <v>86</v>
      </c>
      <c r="K69" s="1975">
        <v>86</v>
      </c>
      <c r="L69" s="1975">
        <v>86</v>
      </c>
      <c r="M69" s="1975">
        <v>86</v>
      </c>
      <c r="N69" s="1975">
        <v>86</v>
      </c>
      <c r="O69" s="1975">
        <v>86</v>
      </c>
      <c r="P69" s="1975">
        <v>87</v>
      </c>
      <c r="Q69" s="1975">
        <v>87</v>
      </c>
      <c r="R69" s="1975">
        <v>87</v>
      </c>
      <c r="S69" s="1975">
        <v>87</v>
      </c>
      <c r="T69" s="1957">
        <f>J69</f>
        <v>86</v>
      </c>
      <c r="U69" s="1957">
        <f>M69</f>
        <v>86</v>
      </c>
      <c r="V69" s="1957">
        <f>P69</f>
        <v>87</v>
      </c>
      <c r="W69" s="1957">
        <f>S69</f>
        <v>87</v>
      </c>
      <c r="X69" s="1957">
        <f>T69</f>
        <v>86</v>
      </c>
    </row>
    <row r="70" spans="3:24">
      <c r="D70" s="529"/>
      <c r="E70" s="1114"/>
      <c r="F70" s="1114"/>
      <c r="G70" s="1947" t="s">
        <v>1127</v>
      </c>
      <c r="H70" s="1972">
        <f>H71-H69</f>
        <v>0</v>
      </c>
      <c r="I70" s="1972">
        <f t="shared" ref="I70:S70" si="23">I71-I69</f>
        <v>0</v>
      </c>
      <c r="J70" s="1972">
        <f t="shared" si="23"/>
        <v>0</v>
      </c>
      <c r="K70" s="1972">
        <f t="shared" si="23"/>
        <v>0</v>
      </c>
      <c r="L70" s="1972">
        <f t="shared" si="23"/>
        <v>0</v>
      </c>
      <c r="M70" s="1972">
        <f t="shared" si="23"/>
        <v>0</v>
      </c>
      <c r="N70" s="1972">
        <f t="shared" si="23"/>
        <v>0</v>
      </c>
      <c r="O70" s="1972">
        <f t="shared" si="23"/>
        <v>0</v>
      </c>
      <c r="P70" s="1972">
        <f t="shared" si="23"/>
        <v>0</v>
      </c>
      <c r="Q70" s="1972">
        <f t="shared" si="23"/>
        <v>0</v>
      </c>
      <c r="R70" s="1972">
        <f t="shared" si="23"/>
        <v>0</v>
      </c>
      <c r="S70" s="1972">
        <f t="shared" si="23"/>
        <v>0</v>
      </c>
      <c r="T70" s="1972">
        <f>T71-T69</f>
        <v>0</v>
      </c>
      <c r="U70" s="1972">
        <f>U71-U69</f>
        <v>0</v>
      </c>
      <c r="V70" s="1972">
        <f>V71-V69</f>
        <v>0</v>
      </c>
      <c r="W70" s="1972">
        <f>W71-W69</f>
        <v>0</v>
      </c>
      <c r="X70" s="1972">
        <f>X71-X69</f>
        <v>1</v>
      </c>
    </row>
    <row r="71" spans="3:24" ht="15">
      <c r="D71" s="529"/>
      <c r="E71" s="1976"/>
      <c r="F71" s="90"/>
      <c r="G71" s="1953" t="s">
        <v>1121</v>
      </c>
      <c r="H71" s="1973">
        <f>'PL,HC,INV'!P$803</f>
        <v>86</v>
      </c>
      <c r="I71" s="1973">
        <f>'PL,HC,INV'!Q$803</f>
        <v>86</v>
      </c>
      <c r="J71" s="1973">
        <f>'PL,HC,INV'!R$803</f>
        <v>86</v>
      </c>
      <c r="K71" s="1973">
        <f>'PL,HC,INV'!S$803</f>
        <v>86</v>
      </c>
      <c r="L71" s="1973">
        <f>'PL,HC,INV'!T$803</f>
        <v>86</v>
      </c>
      <c r="M71" s="1973">
        <f>'PL,HC,INV'!U$803</f>
        <v>86</v>
      </c>
      <c r="N71" s="1973">
        <f>'PL,HC,INV'!V$803</f>
        <v>86</v>
      </c>
      <c r="O71" s="1973">
        <f>'PL,HC,INV'!W$803</f>
        <v>86</v>
      </c>
      <c r="P71" s="1973">
        <f>'PL,HC,INV'!X$803</f>
        <v>87</v>
      </c>
      <c r="Q71" s="1973">
        <f>'PL,HC,INV'!Y$803</f>
        <v>87</v>
      </c>
      <c r="R71" s="1973">
        <f>'PL,HC,INV'!Z$803</f>
        <v>87</v>
      </c>
      <c r="S71" s="1973">
        <f>'PL,HC,INV'!AA$803</f>
        <v>87</v>
      </c>
      <c r="T71" s="1973">
        <f>J71</f>
        <v>86</v>
      </c>
      <c r="U71" s="1973">
        <f>M71</f>
        <v>86</v>
      </c>
      <c r="V71" s="1973">
        <f>P71</f>
        <v>87</v>
      </c>
      <c r="W71" s="1973">
        <f>S71</f>
        <v>87</v>
      </c>
      <c r="X71" s="1973">
        <f>W71</f>
        <v>87</v>
      </c>
    </row>
    <row r="72" spans="3:24" ht="15">
      <c r="D72" s="529"/>
      <c r="E72" s="1974" t="s">
        <v>365</v>
      </c>
      <c r="F72" s="7"/>
      <c r="G72" s="1957" t="s">
        <v>1125</v>
      </c>
      <c r="H72" s="1975">
        <v>52</v>
      </c>
      <c r="I72" s="1975">
        <v>52</v>
      </c>
      <c r="J72" s="1975">
        <v>52</v>
      </c>
      <c r="K72" s="1975">
        <v>52</v>
      </c>
      <c r="L72" s="1975">
        <v>52</v>
      </c>
      <c r="M72" s="1975">
        <v>51</v>
      </c>
      <c r="N72" s="1975">
        <v>53</v>
      </c>
      <c r="O72" s="1975">
        <v>53</v>
      </c>
      <c r="P72" s="1975">
        <v>53</v>
      </c>
      <c r="Q72" s="1975">
        <v>53</v>
      </c>
      <c r="R72" s="1975">
        <v>52</v>
      </c>
      <c r="S72" s="1975">
        <v>51</v>
      </c>
      <c r="T72" s="1957">
        <f>J72</f>
        <v>52</v>
      </c>
      <c r="U72" s="1957">
        <f>M72</f>
        <v>51</v>
      </c>
      <c r="V72" s="1957">
        <f>P72</f>
        <v>53</v>
      </c>
      <c r="W72" s="1957">
        <f>S72</f>
        <v>51</v>
      </c>
      <c r="X72" s="1957">
        <f>T72</f>
        <v>52</v>
      </c>
    </row>
    <row r="73" spans="3:24">
      <c r="D73" s="529"/>
      <c r="E73" s="1114" t="s">
        <v>77</v>
      </c>
      <c r="F73" s="1114"/>
      <c r="G73" s="1947" t="s">
        <v>1127</v>
      </c>
      <c r="H73" s="1972">
        <f>H74-H72</f>
        <v>0</v>
      </c>
      <c r="I73" s="1972">
        <f t="shared" ref="I73:S73" si="24">I74-I72</f>
        <v>0</v>
      </c>
      <c r="J73" s="1972">
        <f t="shared" si="24"/>
        <v>0</v>
      </c>
      <c r="K73" s="1972">
        <f t="shared" si="24"/>
        <v>0</v>
      </c>
      <c r="L73" s="1972">
        <f t="shared" si="24"/>
        <v>0</v>
      </c>
      <c r="M73" s="1972">
        <f t="shared" si="24"/>
        <v>0</v>
      </c>
      <c r="N73" s="1972">
        <f t="shared" si="24"/>
        <v>0</v>
      </c>
      <c r="O73" s="1972">
        <f t="shared" si="24"/>
        <v>0</v>
      </c>
      <c r="P73" s="1972">
        <f t="shared" si="24"/>
        <v>0</v>
      </c>
      <c r="Q73" s="1972">
        <f t="shared" si="24"/>
        <v>0</v>
      </c>
      <c r="R73" s="1972">
        <f t="shared" si="24"/>
        <v>0</v>
      </c>
      <c r="S73" s="1972">
        <f t="shared" si="24"/>
        <v>1</v>
      </c>
      <c r="T73" s="1972">
        <f>T74-T72</f>
        <v>0</v>
      </c>
      <c r="U73" s="1972">
        <f>U74-U72</f>
        <v>0</v>
      </c>
      <c r="V73" s="1972">
        <f>V74-V72</f>
        <v>0</v>
      </c>
      <c r="W73" s="1972">
        <f>W74-W72</f>
        <v>1</v>
      </c>
      <c r="X73" s="1972">
        <f>X74-X72</f>
        <v>0</v>
      </c>
    </row>
    <row r="74" spans="3:24" ht="15">
      <c r="D74" s="530"/>
      <c r="E74" s="2002" t="s">
        <v>366</v>
      </c>
      <c r="F74" s="4"/>
      <c r="G74" s="1960" t="s">
        <v>1121</v>
      </c>
      <c r="H74" s="1977">
        <f>SUM('PL,HC,INV'!P$809,'PL,HC,INV'!P$814,'PL,HC,INV'!P$820)</f>
        <v>52</v>
      </c>
      <c r="I74" s="1977">
        <f>SUM('PL,HC,INV'!Q$809,'PL,HC,INV'!Q$814,'PL,HC,INV'!Q$820)</f>
        <v>52</v>
      </c>
      <c r="J74" s="1977">
        <f>SUM('PL,HC,INV'!R$809,'PL,HC,INV'!R$814,'PL,HC,INV'!R$820)</f>
        <v>52</v>
      </c>
      <c r="K74" s="1977">
        <f>SUM('PL,HC,INV'!S$809,'PL,HC,INV'!S$814,'PL,HC,INV'!S$820)</f>
        <v>52</v>
      </c>
      <c r="L74" s="1977">
        <f>SUM('PL,HC,INV'!T$809,'PL,HC,INV'!T$814,'PL,HC,INV'!T$820)</f>
        <v>52</v>
      </c>
      <c r="M74" s="1977">
        <f>SUM('PL,HC,INV'!U$809,'PL,HC,INV'!U$814,'PL,HC,INV'!U$820)</f>
        <v>51</v>
      </c>
      <c r="N74" s="1977">
        <f>SUM('PL,HC,INV'!V$809,'PL,HC,INV'!V$814,'PL,HC,INV'!V$820)</f>
        <v>53</v>
      </c>
      <c r="O74" s="1977">
        <f>SUM('PL,HC,INV'!W$809,'PL,HC,INV'!W$814,'PL,HC,INV'!W$820)</f>
        <v>53</v>
      </c>
      <c r="P74" s="1977">
        <f>SUM('PL,HC,INV'!X$809,'PL,HC,INV'!X$814,'PL,HC,INV'!X$820)</f>
        <v>53</v>
      </c>
      <c r="Q74" s="1977">
        <f>SUM('PL,HC,INV'!Y$809,'PL,HC,INV'!Y$814,'PL,HC,INV'!Y$820)</f>
        <v>53</v>
      </c>
      <c r="R74" s="1977">
        <f>SUM('PL,HC,INV'!Z$809,'PL,HC,INV'!Z$814,'PL,HC,INV'!Z$820)</f>
        <v>52</v>
      </c>
      <c r="S74" s="1977">
        <f>SUM('PL,HC,INV'!AA$809,'PL,HC,INV'!AA$814,'PL,HC,INV'!AA$820)</f>
        <v>52</v>
      </c>
      <c r="T74" s="1977">
        <f>J74</f>
        <v>52</v>
      </c>
      <c r="U74" s="1977">
        <f>M74</f>
        <v>51</v>
      </c>
      <c r="V74" s="1977">
        <f>P74</f>
        <v>53</v>
      </c>
      <c r="W74" s="1977">
        <f>S74</f>
        <v>52</v>
      </c>
      <c r="X74" s="1977">
        <f>W74</f>
        <v>52</v>
      </c>
    </row>
    <row r="75" spans="3:24">
      <c r="H75" s="2001"/>
    </row>
    <row r="76" spans="3:24" ht="15">
      <c r="C76" s="49" t="s">
        <v>684</v>
      </c>
    </row>
    <row r="77" spans="3:24">
      <c r="D77" s="1978" t="s">
        <v>1119</v>
      </c>
      <c r="E77" s="1979"/>
      <c r="F77" s="1979"/>
      <c r="G77" s="1966" t="s">
        <v>1125</v>
      </c>
      <c r="H77" s="1967">
        <f>SUM(H80,H83,H86)</f>
        <v>442</v>
      </c>
      <c r="I77" s="1967">
        <f t="shared" ref="I77:X77" si="25">SUM(I80,I83,I86)</f>
        <v>442</v>
      </c>
      <c r="J77" s="1967">
        <f t="shared" si="25"/>
        <v>442</v>
      </c>
      <c r="K77" s="1967">
        <f t="shared" si="25"/>
        <v>442</v>
      </c>
      <c r="L77" s="1967">
        <f t="shared" si="25"/>
        <v>442</v>
      </c>
      <c r="M77" s="1967">
        <f t="shared" si="25"/>
        <v>439</v>
      </c>
      <c r="N77" s="1967">
        <f t="shared" si="25"/>
        <v>438</v>
      </c>
      <c r="O77" s="1967">
        <f t="shared" si="25"/>
        <v>439</v>
      </c>
      <c r="P77" s="1967">
        <f t="shared" si="25"/>
        <v>439</v>
      </c>
      <c r="Q77" s="1967">
        <f t="shared" si="25"/>
        <v>438</v>
      </c>
      <c r="R77" s="1967">
        <f t="shared" si="25"/>
        <v>439</v>
      </c>
      <c r="S77" s="1967">
        <f t="shared" si="25"/>
        <v>439</v>
      </c>
      <c r="T77" s="1967">
        <f t="shared" si="25"/>
        <v>442</v>
      </c>
      <c r="U77" s="1967">
        <f t="shared" si="25"/>
        <v>439</v>
      </c>
      <c r="V77" s="1967">
        <f t="shared" si="25"/>
        <v>439</v>
      </c>
      <c r="W77" s="1967">
        <f t="shared" si="25"/>
        <v>439</v>
      </c>
      <c r="X77" s="1967">
        <f t="shared" si="25"/>
        <v>442</v>
      </c>
    </row>
    <row r="78" spans="3:24">
      <c r="D78" s="1980" t="s">
        <v>1120</v>
      </c>
      <c r="E78" s="1981"/>
      <c r="F78" s="1981"/>
      <c r="G78" s="1971" t="s">
        <v>1127</v>
      </c>
      <c r="H78" s="1972">
        <f>H79-H77</f>
        <v>0</v>
      </c>
      <c r="I78" s="1972">
        <f t="shared" ref="I78:S78" si="26">I79-I77</f>
        <v>0</v>
      </c>
      <c r="J78" s="1972">
        <f t="shared" si="26"/>
        <v>0</v>
      </c>
      <c r="K78" s="1972">
        <f t="shared" si="26"/>
        <v>0</v>
      </c>
      <c r="L78" s="1972">
        <f t="shared" si="26"/>
        <v>0</v>
      </c>
      <c r="M78" s="1972">
        <f t="shared" si="26"/>
        <v>0</v>
      </c>
      <c r="N78" s="1972">
        <f t="shared" si="26"/>
        <v>0</v>
      </c>
      <c r="O78" s="1972">
        <f t="shared" si="26"/>
        <v>0</v>
      </c>
      <c r="P78" s="1972">
        <f t="shared" si="26"/>
        <v>0</v>
      </c>
      <c r="Q78" s="1972">
        <f t="shared" si="26"/>
        <v>0</v>
      </c>
      <c r="R78" s="1972">
        <f t="shared" si="26"/>
        <v>0</v>
      </c>
      <c r="S78" s="1972">
        <f t="shared" si="26"/>
        <v>0</v>
      </c>
      <c r="T78" s="1972">
        <f>T79-T77</f>
        <v>0</v>
      </c>
      <c r="U78" s="1972">
        <f>U79-U77</f>
        <v>0</v>
      </c>
      <c r="V78" s="1972">
        <f>V79-V77</f>
        <v>0</v>
      </c>
      <c r="W78" s="1972">
        <f>W79-W77</f>
        <v>0</v>
      </c>
      <c r="X78" s="1972">
        <f>X79-X77</f>
        <v>-3</v>
      </c>
    </row>
    <row r="79" spans="3:24">
      <c r="D79" s="1980"/>
      <c r="E79" s="1981"/>
      <c r="F79" s="1981"/>
      <c r="G79" s="1953" t="s">
        <v>1121</v>
      </c>
      <c r="H79" s="1973">
        <f>SUM(H82,H85,H88)</f>
        <v>442</v>
      </c>
      <c r="I79" s="1973">
        <f t="shared" ref="I79:X79" si="27">SUM(I82,I85,I88)</f>
        <v>442</v>
      </c>
      <c r="J79" s="1973">
        <f t="shared" si="27"/>
        <v>442</v>
      </c>
      <c r="K79" s="1973">
        <f t="shared" si="27"/>
        <v>442</v>
      </c>
      <c r="L79" s="1973">
        <f t="shared" si="27"/>
        <v>442</v>
      </c>
      <c r="M79" s="1973">
        <f t="shared" si="27"/>
        <v>439</v>
      </c>
      <c r="N79" s="1973">
        <f t="shared" si="27"/>
        <v>438</v>
      </c>
      <c r="O79" s="1973">
        <f t="shared" si="27"/>
        <v>439</v>
      </c>
      <c r="P79" s="1973">
        <f t="shared" si="27"/>
        <v>439</v>
      </c>
      <c r="Q79" s="1973">
        <f t="shared" si="27"/>
        <v>438</v>
      </c>
      <c r="R79" s="1973">
        <f t="shared" si="27"/>
        <v>439</v>
      </c>
      <c r="S79" s="1973">
        <f t="shared" si="27"/>
        <v>439</v>
      </c>
      <c r="T79" s="1973">
        <f t="shared" si="27"/>
        <v>442</v>
      </c>
      <c r="U79" s="1973">
        <f t="shared" si="27"/>
        <v>439</v>
      </c>
      <c r="V79" s="1973">
        <f t="shared" si="27"/>
        <v>439</v>
      </c>
      <c r="W79" s="1973">
        <f t="shared" si="27"/>
        <v>439</v>
      </c>
      <c r="X79" s="1973">
        <f t="shared" si="27"/>
        <v>439</v>
      </c>
    </row>
    <row r="80" spans="3:24">
      <c r="D80" s="524"/>
      <c r="E80" s="1974" t="s">
        <v>66</v>
      </c>
      <c r="F80" s="1982"/>
      <c r="G80" s="1957" t="s">
        <v>1125</v>
      </c>
      <c r="H80" s="1975">
        <v>66</v>
      </c>
      <c r="I80" s="1975">
        <v>66</v>
      </c>
      <c r="J80" s="1975">
        <v>66</v>
      </c>
      <c r="K80" s="1975">
        <v>66</v>
      </c>
      <c r="L80" s="1975">
        <v>66</v>
      </c>
      <c r="M80" s="1975">
        <v>65</v>
      </c>
      <c r="N80" s="1975">
        <v>66</v>
      </c>
      <c r="O80" s="1975">
        <v>67</v>
      </c>
      <c r="P80" s="1975">
        <v>67</v>
      </c>
      <c r="Q80" s="1975">
        <v>67</v>
      </c>
      <c r="R80" s="1975">
        <v>67</v>
      </c>
      <c r="S80" s="1975">
        <v>66</v>
      </c>
      <c r="T80" s="1957">
        <f>J80</f>
        <v>66</v>
      </c>
      <c r="U80" s="1957">
        <f>M80</f>
        <v>65</v>
      </c>
      <c r="V80" s="1957">
        <f>P80</f>
        <v>67</v>
      </c>
      <c r="W80" s="1957">
        <f>S80</f>
        <v>66</v>
      </c>
      <c r="X80" s="1957">
        <f>T80</f>
        <v>66</v>
      </c>
    </row>
    <row r="81" spans="3:24">
      <c r="D81" s="524"/>
      <c r="E81" s="1114"/>
      <c r="F81" s="1114"/>
      <c r="G81" s="1947" t="s">
        <v>1127</v>
      </c>
      <c r="H81" s="1972">
        <f>H82-H80</f>
        <v>0</v>
      </c>
      <c r="I81" s="1972">
        <f t="shared" ref="I81:S81" si="28">I82-I80</f>
        <v>0</v>
      </c>
      <c r="J81" s="1972">
        <f t="shared" si="28"/>
        <v>0</v>
      </c>
      <c r="K81" s="1972">
        <f t="shared" si="28"/>
        <v>0</v>
      </c>
      <c r="L81" s="1972">
        <f t="shared" si="28"/>
        <v>0</v>
      </c>
      <c r="M81" s="1972">
        <f t="shared" si="28"/>
        <v>0</v>
      </c>
      <c r="N81" s="1972">
        <f t="shared" si="28"/>
        <v>0</v>
      </c>
      <c r="O81" s="1972">
        <f t="shared" si="28"/>
        <v>0</v>
      </c>
      <c r="P81" s="1972">
        <f t="shared" si="28"/>
        <v>0</v>
      </c>
      <c r="Q81" s="1972">
        <f t="shared" si="28"/>
        <v>0</v>
      </c>
      <c r="R81" s="1972">
        <f t="shared" si="28"/>
        <v>0</v>
      </c>
      <c r="S81" s="1972">
        <f t="shared" si="28"/>
        <v>0</v>
      </c>
      <c r="T81" s="1972">
        <f>T82-T80</f>
        <v>0</v>
      </c>
      <c r="U81" s="1972">
        <f>U82-U80</f>
        <v>0</v>
      </c>
      <c r="V81" s="1972">
        <f>V82-V80</f>
        <v>0</v>
      </c>
      <c r="W81" s="1972">
        <f>W82-W80</f>
        <v>0</v>
      </c>
      <c r="X81" s="1972">
        <f>X82-X80</f>
        <v>0</v>
      </c>
    </row>
    <row r="82" spans="3:24">
      <c r="D82" s="524"/>
      <c r="E82" s="1976"/>
      <c r="F82" s="1983"/>
      <c r="G82" s="1953" t="s">
        <v>1121</v>
      </c>
      <c r="H82" s="1973">
        <f>'PL,HC,INV'!P$828</f>
        <v>66</v>
      </c>
      <c r="I82" s="1973">
        <f>'PL,HC,INV'!Q$828</f>
        <v>66</v>
      </c>
      <c r="J82" s="1973">
        <f>'PL,HC,INV'!R$828</f>
        <v>66</v>
      </c>
      <c r="K82" s="1973">
        <f>'PL,HC,INV'!S$828</f>
        <v>66</v>
      </c>
      <c r="L82" s="1973">
        <f>'PL,HC,INV'!T$828</f>
        <v>66</v>
      </c>
      <c r="M82" s="1973">
        <f>'PL,HC,INV'!U$828</f>
        <v>65</v>
      </c>
      <c r="N82" s="1973">
        <f>'PL,HC,INV'!V$828</f>
        <v>66</v>
      </c>
      <c r="O82" s="1973">
        <f>'PL,HC,INV'!W$828</f>
        <v>67</v>
      </c>
      <c r="P82" s="1973">
        <f>'PL,HC,INV'!X$828</f>
        <v>67</v>
      </c>
      <c r="Q82" s="1973">
        <f>'PL,HC,INV'!Y$828</f>
        <v>67</v>
      </c>
      <c r="R82" s="1973">
        <f>'PL,HC,INV'!Z$828</f>
        <v>67</v>
      </c>
      <c r="S82" s="1973">
        <f>'PL,HC,INV'!AA$828</f>
        <v>66</v>
      </c>
      <c r="T82" s="1973">
        <f>J82</f>
        <v>66</v>
      </c>
      <c r="U82" s="1973">
        <f>M82</f>
        <v>65</v>
      </c>
      <c r="V82" s="1973">
        <f>P82</f>
        <v>67</v>
      </c>
      <c r="W82" s="1973">
        <f>S82</f>
        <v>66</v>
      </c>
      <c r="X82" s="1973">
        <f>W82</f>
        <v>66</v>
      </c>
    </row>
    <row r="83" spans="3:24">
      <c r="D83" s="524"/>
      <c r="E83" s="1974" t="s">
        <v>364</v>
      </c>
      <c r="F83" s="1982"/>
      <c r="G83" s="1957" t="s">
        <v>1125</v>
      </c>
      <c r="H83" s="1975">
        <v>300</v>
      </c>
      <c r="I83" s="1975">
        <v>300</v>
      </c>
      <c r="J83" s="1975">
        <v>300</v>
      </c>
      <c r="K83" s="1975">
        <v>300</v>
      </c>
      <c r="L83" s="1975">
        <v>300</v>
      </c>
      <c r="M83" s="1975">
        <v>299</v>
      </c>
      <c r="N83" s="1975">
        <v>297</v>
      </c>
      <c r="O83" s="1975">
        <v>297</v>
      </c>
      <c r="P83" s="1975">
        <v>297</v>
      </c>
      <c r="Q83" s="1975">
        <v>297</v>
      </c>
      <c r="R83" s="1975">
        <v>298</v>
      </c>
      <c r="S83" s="1975">
        <v>299</v>
      </c>
      <c r="T83" s="1957">
        <f>J83</f>
        <v>300</v>
      </c>
      <c r="U83" s="1957">
        <f>M83</f>
        <v>299</v>
      </c>
      <c r="V83" s="1957">
        <f>P83</f>
        <v>297</v>
      </c>
      <c r="W83" s="1957">
        <f>S83</f>
        <v>299</v>
      </c>
      <c r="X83" s="1957">
        <f>T83</f>
        <v>300</v>
      </c>
    </row>
    <row r="84" spans="3:24">
      <c r="D84" s="524"/>
      <c r="E84" s="1114"/>
      <c r="F84" s="1114"/>
      <c r="G84" s="1947" t="s">
        <v>1127</v>
      </c>
      <c r="H84" s="1972">
        <f>H85-H83</f>
        <v>0</v>
      </c>
      <c r="I84" s="1972">
        <f t="shared" ref="I84:S84" si="29">I85-I83</f>
        <v>0</v>
      </c>
      <c r="J84" s="1972">
        <f t="shared" si="29"/>
        <v>0</v>
      </c>
      <c r="K84" s="1972">
        <f t="shared" si="29"/>
        <v>0</v>
      </c>
      <c r="L84" s="1972">
        <f t="shared" si="29"/>
        <v>0</v>
      </c>
      <c r="M84" s="1972">
        <f t="shared" si="29"/>
        <v>0</v>
      </c>
      <c r="N84" s="1972">
        <f t="shared" si="29"/>
        <v>0</v>
      </c>
      <c r="O84" s="1972">
        <f t="shared" si="29"/>
        <v>0</v>
      </c>
      <c r="P84" s="1972">
        <f t="shared" si="29"/>
        <v>0</v>
      </c>
      <c r="Q84" s="1972">
        <f t="shared" si="29"/>
        <v>0</v>
      </c>
      <c r="R84" s="1972">
        <f t="shared" si="29"/>
        <v>0</v>
      </c>
      <c r="S84" s="1972">
        <f t="shared" si="29"/>
        <v>0</v>
      </c>
      <c r="T84" s="1972">
        <f>T85-T83</f>
        <v>0</v>
      </c>
      <c r="U84" s="1972">
        <f>U85-U83</f>
        <v>0</v>
      </c>
      <c r="V84" s="1972">
        <f>V85-V83</f>
        <v>0</v>
      </c>
      <c r="W84" s="1972">
        <f>W85-W83</f>
        <v>0</v>
      </c>
      <c r="X84" s="1972">
        <f>X85-X83</f>
        <v>-1</v>
      </c>
    </row>
    <row r="85" spans="3:24">
      <c r="D85" s="524"/>
      <c r="E85" s="1976"/>
      <c r="F85" s="1983"/>
      <c r="G85" s="1953" t="s">
        <v>1121</v>
      </c>
      <c r="H85" s="1973">
        <f>'PL,HC,INV'!P$833</f>
        <v>300</v>
      </c>
      <c r="I85" s="1973">
        <f>'PL,HC,INV'!Q$833</f>
        <v>300</v>
      </c>
      <c r="J85" s="1973">
        <f>'PL,HC,INV'!R$833</f>
        <v>300</v>
      </c>
      <c r="K85" s="1973">
        <f>'PL,HC,INV'!S$833</f>
        <v>300</v>
      </c>
      <c r="L85" s="1973">
        <f>'PL,HC,INV'!T$833</f>
        <v>300</v>
      </c>
      <c r="M85" s="1973">
        <f>'PL,HC,INV'!U$833</f>
        <v>299</v>
      </c>
      <c r="N85" s="1973">
        <f>'PL,HC,INV'!V$833</f>
        <v>297</v>
      </c>
      <c r="O85" s="1973">
        <f>'PL,HC,INV'!W$833</f>
        <v>297</v>
      </c>
      <c r="P85" s="1973">
        <f>'PL,HC,INV'!X$833</f>
        <v>297</v>
      </c>
      <c r="Q85" s="1973">
        <f>'PL,HC,INV'!Y$833</f>
        <v>297</v>
      </c>
      <c r="R85" s="1973">
        <f>'PL,HC,INV'!Z$833</f>
        <v>298</v>
      </c>
      <c r="S85" s="1973">
        <f>'PL,HC,INV'!AA$833</f>
        <v>299</v>
      </c>
      <c r="T85" s="1973">
        <f>J85</f>
        <v>300</v>
      </c>
      <c r="U85" s="1973">
        <f>M85</f>
        <v>299</v>
      </c>
      <c r="V85" s="1973">
        <f>P85</f>
        <v>297</v>
      </c>
      <c r="W85" s="1973">
        <f>S85</f>
        <v>299</v>
      </c>
      <c r="X85" s="1973">
        <f>W85</f>
        <v>299</v>
      </c>
    </row>
    <row r="86" spans="3:24">
      <c r="D86" s="524"/>
      <c r="E86" s="1974" t="s">
        <v>365</v>
      </c>
      <c r="F86" s="1982"/>
      <c r="G86" s="1957" t="s">
        <v>1125</v>
      </c>
      <c r="H86" s="1975">
        <v>76</v>
      </c>
      <c r="I86" s="1975">
        <v>76</v>
      </c>
      <c r="J86" s="1975">
        <v>76</v>
      </c>
      <c r="K86" s="1975">
        <v>76</v>
      </c>
      <c r="L86" s="1975">
        <v>76</v>
      </c>
      <c r="M86" s="1975">
        <v>75</v>
      </c>
      <c r="N86" s="1975">
        <v>75</v>
      </c>
      <c r="O86" s="1975">
        <v>75</v>
      </c>
      <c r="P86" s="1975">
        <v>75</v>
      </c>
      <c r="Q86" s="1975">
        <v>74</v>
      </c>
      <c r="R86" s="1975">
        <v>74</v>
      </c>
      <c r="S86" s="1975">
        <v>74</v>
      </c>
      <c r="T86" s="1957">
        <f>J86</f>
        <v>76</v>
      </c>
      <c r="U86" s="1957">
        <f>M86</f>
        <v>75</v>
      </c>
      <c r="V86" s="1957">
        <f>P86</f>
        <v>75</v>
      </c>
      <c r="W86" s="1957">
        <f>S86</f>
        <v>74</v>
      </c>
      <c r="X86" s="1957">
        <f>T86</f>
        <v>76</v>
      </c>
    </row>
    <row r="87" spans="3:24">
      <c r="D87" s="524"/>
      <c r="E87" s="1114" t="s">
        <v>77</v>
      </c>
      <c r="F87" s="1114"/>
      <c r="G87" s="1947" t="s">
        <v>1127</v>
      </c>
      <c r="H87" s="1972">
        <f>H88-H86</f>
        <v>0</v>
      </c>
      <c r="I87" s="1972">
        <f t="shared" ref="I87:S87" si="30">I88-I86</f>
        <v>0</v>
      </c>
      <c r="J87" s="1972">
        <f t="shared" si="30"/>
        <v>0</v>
      </c>
      <c r="K87" s="1972">
        <f t="shared" si="30"/>
        <v>0</v>
      </c>
      <c r="L87" s="1972">
        <f t="shared" si="30"/>
        <v>0</v>
      </c>
      <c r="M87" s="1972">
        <f t="shared" si="30"/>
        <v>0</v>
      </c>
      <c r="N87" s="1972">
        <f t="shared" si="30"/>
        <v>0</v>
      </c>
      <c r="O87" s="1972">
        <f t="shared" si="30"/>
        <v>0</v>
      </c>
      <c r="P87" s="1972">
        <f t="shared" si="30"/>
        <v>0</v>
      </c>
      <c r="Q87" s="1972">
        <f t="shared" si="30"/>
        <v>0</v>
      </c>
      <c r="R87" s="1972">
        <f t="shared" si="30"/>
        <v>0</v>
      </c>
      <c r="S87" s="1972">
        <f t="shared" si="30"/>
        <v>0</v>
      </c>
      <c r="T87" s="1972">
        <f>T88-T86</f>
        <v>0</v>
      </c>
      <c r="U87" s="1972">
        <f>U88-U86</f>
        <v>0</v>
      </c>
      <c r="V87" s="1972">
        <f>V88-V86</f>
        <v>0</v>
      </c>
      <c r="W87" s="1972">
        <f>W88-W86</f>
        <v>0</v>
      </c>
      <c r="X87" s="1972">
        <f>X88-X86</f>
        <v>-2</v>
      </c>
    </row>
    <row r="88" spans="3:24">
      <c r="D88" s="525"/>
      <c r="E88" s="2002" t="s">
        <v>366</v>
      </c>
      <c r="F88" s="2004"/>
      <c r="G88" s="1960" t="s">
        <v>1121</v>
      </c>
      <c r="H88" s="1977">
        <f>SUM('PL,HC,INV'!P$839,'PL,HC,INV'!P$844,'PL,HC,INV'!P$850)</f>
        <v>76</v>
      </c>
      <c r="I88" s="1977">
        <f>SUM('PL,HC,INV'!Q$839,'PL,HC,INV'!Q$844,'PL,HC,INV'!Q$850)</f>
        <v>76</v>
      </c>
      <c r="J88" s="1977">
        <f>SUM('PL,HC,INV'!R$839,'PL,HC,INV'!R$844,'PL,HC,INV'!R$850)</f>
        <v>76</v>
      </c>
      <c r="K88" s="1977">
        <f>SUM('PL,HC,INV'!S$839,'PL,HC,INV'!S$844,'PL,HC,INV'!S$850)</f>
        <v>76</v>
      </c>
      <c r="L88" s="1977">
        <f>SUM('PL,HC,INV'!T$839,'PL,HC,INV'!T$844,'PL,HC,INV'!T$850)</f>
        <v>76</v>
      </c>
      <c r="M88" s="1977">
        <f>SUM('PL,HC,INV'!U$839,'PL,HC,INV'!U$844,'PL,HC,INV'!U$850)</f>
        <v>75</v>
      </c>
      <c r="N88" s="1977">
        <f>SUM('PL,HC,INV'!V$839,'PL,HC,INV'!V$844,'PL,HC,INV'!V$850)</f>
        <v>75</v>
      </c>
      <c r="O88" s="1977">
        <f>SUM('PL,HC,INV'!W$839,'PL,HC,INV'!W$844,'PL,HC,INV'!W$850)</f>
        <v>75</v>
      </c>
      <c r="P88" s="1977">
        <f>SUM('PL,HC,INV'!X$839,'PL,HC,INV'!X$844,'PL,HC,INV'!X$850)</f>
        <v>75</v>
      </c>
      <c r="Q88" s="1977">
        <f>SUM('PL,HC,INV'!Y$839,'PL,HC,INV'!Y$844,'PL,HC,INV'!Y$850)</f>
        <v>74</v>
      </c>
      <c r="R88" s="1977">
        <f>SUM('PL,HC,INV'!Z$839,'PL,HC,INV'!Z$844,'PL,HC,INV'!Z$850)</f>
        <v>74</v>
      </c>
      <c r="S88" s="1977">
        <f>SUM('PL,HC,INV'!AA$839,'PL,HC,INV'!AA$844,'PL,HC,INV'!AA$850)</f>
        <v>74</v>
      </c>
      <c r="T88" s="1977">
        <f>J88</f>
        <v>76</v>
      </c>
      <c r="U88" s="1977">
        <f>M88</f>
        <v>75</v>
      </c>
      <c r="V88" s="1977">
        <f>P88</f>
        <v>75</v>
      </c>
      <c r="W88" s="1977">
        <f>S88</f>
        <v>74</v>
      </c>
      <c r="X88" s="1977">
        <f>W88</f>
        <v>74</v>
      </c>
    </row>
    <row r="90" spans="3:24" ht="15">
      <c r="C90" s="49" t="s">
        <v>689</v>
      </c>
    </row>
    <row r="91" spans="3:24">
      <c r="D91" s="1984" t="s">
        <v>1119</v>
      </c>
      <c r="E91" s="1985"/>
      <c r="F91" s="1985"/>
      <c r="G91" s="1966" t="s">
        <v>1125</v>
      </c>
      <c r="H91" s="1967">
        <f>SUM(H94,H97,H100)</f>
        <v>21</v>
      </c>
      <c r="I91" s="1967">
        <f t="shared" ref="I91:X91" si="31">SUM(I94,I97,I100)</f>
        <v>21</v>
      </c>
      <c r="J91" s="1967">
        <f t="shared" si="31"/>
        <v>21</v>
      </c>
      <c r="K91" s="1967">
        <f t="shared" si="31"/>
        <v>21</v>
      </c>
      <c r="L91" s="1967">
        <f t="shared" si="31"/>
        <v>21</v>
      </c>
      <c r="M91" s="1967">
        <f t="shared" si="31"/>
        <v>21</v>
      </c>
      <c r="N91" s="1967">
        <f t="shared" si="31"/>
        <v>21</v>
      </c>
      <c r="O91" s="1967">
        <f t="shared" si="31"/>
        <v>21</v>
      </c>
      <c r="P91" s="1967">
        <f t="shared" si="31"/>
        <v>21</v>
      </c>
      <c r="Q91" s="1967">
        <f t="shared" si="31"/>
        <v>21</v>
      </c>
      <c r="R91" s="1967">
        <f t="shared" si="31"/>
        <v>21</v>
      </c>
      <c r="S91" s="1967">
        <f t="shared" si="31"/>
        <v>21</v>
      </c>
      <c r="T91" s="1967">
        <f t="shared" si="31"/>
        <v>21</v>
      </c>
      <c r="U91" s="1967">
        <f t="shared" si="31"/>
        <v>21</v>
      </c>
      <c r="V91" s="1967">
        <f t="shared" si="31"/>
        <v>21</v>
      </c>
      <c r="W91" s="1967">
        <f t="shared" si="31"/>
        <v>21</v>
      </c>
      <c r="X91" s="1967">
        <f t="shared" si="31"/>
        <v>21</v>
      </c>
    </row>
    <row r="92" spans="3:24">
      <c r="D92" s="1986" t="s">
        <v>1120</v>
      </c>
      <c r="E92" s="1987"/>
      <c r="F92" s="1987"/>
      <c r="G92" s="1971" t="s">
        <v>1127</v>
      </c>
      <c r="H92" s="1972">
        <f>H93-H91</f>
        <v>0</v>
      </c>
      <c r="I92" s="1972">
        <f t="shared" ref="I92:S92" si="32">I93-I91</f>
        <v>0</v>
      </c>
      <c r="J92" s="1972">
        <f t="shared" si="32"/>
        <v>0</v>
      </c>
      <c r="K92" s="1972">
        <f t="shared" si="32"/>
        <v>0</v>
      </c>
      <c r="L92" s="1972">
        <f t="shared" si="32"/>
        <v>0</v>
      </c>
      <c r="M92" s="1972">
        <f t="shared" si="32"/>
        <v>0</v>
      </c>
      <c r="N92" s="1972">
        <f t="shared" si="32"/>
        <v>0</v>
      </c>
      <c r="O92" s="1972">
        <f t="shared" si="32"/>
        <v>0</v>
      </c>
      <c r="P92" s="1972">
        <f t="shared" si="32"/>
        <v>0</v>
      </c>
      <c r="Q92" s="1972">
        <f t="shared" si="32"/>
        <v>0</v>
      </c>
      <c r="R92" s="1972">
        <f t="shared" si="32"/>
        <v>0</v>
      </c>
      <c r="S92" s="1972">
        <f t="shared" si="32"/>
        <v>0</v>
      </c>
      <c r="T92" s="1972">
        <f>T93-T91</f>
        <v>0</v>
      </c>
      <c r="U92" s="1972">
        <f>U93-U91</f>
        <v>0</v>
      </c>
      <c r="V92" s="1972">
        <f>V93-V91</f>
        <v>0</v>
      </c>
      <c r="W92" s="1972">
        <f>W93-W91</f>
        <v>0</v>
      </c>
      <c r="X92" s="1972">
        <f>X93-X91</f>
        <v>0</v>
      </c>
    </row>
    <row r="93" spans="3:24">
      <c r="D93" s="1986"/>
      <c r="E93" s="1987"/>
      <c r="F93" s="1987"/>
      <c r="G93" s="1953" t="s">
        <v>1121</v>
      </c>
      <c r="H93" s="1973">
        <f>SUM(H96,H99,H102)</f>
        <v>21</v>
      </c>
      <c r="I93" s="1973">
        <f t="shared" ref="I93:X93" si="33">SUM(I96,I99,I102)</f>
        <v>21</v>
      </c>
      <c r="J93" s="1973">
        <f t="shared" si="33"/>
        <v>21</v>
      </c>
      <c r="K93" s="1973">
        <f t="shared" si="33"/>
        <v>21</v>
      </c>
      <c r="L93" s="1973">
        <f t="shared" si="33"/>
        <v>21</v>
      </c>
      <c r="M93" s="1973">
        <f t="shared" si="33"/>
        <v>21</v>
      </c>
      <c r="N93" s="1973">
        <f t="shared" si="33"/>
        <v>21</v>
      </c>
      <c r="O93" s="1973">
        <f t="shared" si="33"/>
        <v>21</v>
      </c>
      <c r="P93" s="1973">
        <f t="shared" si="33"/>
        <v>21</v>
      </c>
      <c r="Q93" s="1973">
        <f t="shared" si="33"/>
        <v>21</v>
      </c>
      <c r="R93" s="1973">
        <f t="shared" si="33"/>
        <v>21</v>
      </c>
      <c r="S93" s="1973">
        <f t="shared" si="33"/>
        <v>21</v>
      </c>
      <c r="T93" s="1973">
        <f t="shared" si="33"/>
        <v>21</v>
      </c>
      <c r="U93" s="1973">
        <f t="shared" si="33"/>
        <v>21</v>
      </c>
      <c r="V93" s="1973">
        <f t="shared" si="33"/>
        <v>21</v>
      </c>
      <c r="W93" s="1973">
        <f t="shared" si="33"/>
        <v>21</v>
      </c>
      <c r="X93" s="1973">
        <f t="shared" si="33"/>
        <v>21</v>
      </c>
    </row>
    <row r="94" spans="3:24">
      <c r="D94" s="697"/>
      <c r="E94" s="1974" t="s">
        <v>66</v>
      </c>
      <c r="F94" s="1982"/>
      <c r="G94" s="1957" t="s">
        <v>1125</v>
      </c>
      <c r="H94" s="1975">
        <v>5</v>
      </c>
      <c r="I94" s="1975">
        <v>5</v>
      </c>
      <c r="J94" s="1975">
        <v>5</v>
      </c>
      <c r="K94" s="1975">
        <v>5</v>
      </c>
      <c r="L94" s="1975">
        <v>5</v>
      </c>
      <c r="M94" s="1975">
        <v>5</v>
      </c>
      <c r="N94" s="1975">
        <v>5</v>
      </c>
      <c r="O94" s="1975">
        <v>5</v>
      </c>
      <c r="P94" s="1975">
        <v>5</v>
      </c>
      <c r="Q94" s="1975">
        <v>5</v>
      </c>
      <c r="R94" s="1975">
        <v>5</v>
      </c>
      <c r="S94" s="1975">
        <v>5</v>
      </c>
      <c r="T94" s="1957">
        <f>J94</f>
        <v>5</v>
      </c>
      <c r="U94" s="1957">
        <f>M94</f>
        <v>5</v>
      </c>
      <c r="V94" s="1957">
        <f>P94</f>
        <v>5</v>
      </c>
      <c r="W94" s="1957">
        <f>S94</f>
        <v>5</v>
      </c>
      <c r="X94" s="1957">
        <f>T94</f>
        <v>5</v>
      </c>
    </row>
    <row r="95" spans="3:24">
      <c r="D95" s="697"/>
      <c r="E95" s="1114"/>
      <c r="F95" s="1114"/>
      <c r="G95" s="1947" t="s">
        <v>1127</v>
      </c>
      <c r="H95" s="1972">
        <f>H96-H94</f>
        <v>0</v>
      </c>
      <c r="I95" s="1972">
        <f t="shared" ref="I95:S95" si="34">I96-I94</f>
        <v>0</v>
      </c>
      <c r="J95" s="1972">
        <f t="shared" si="34"/>
        <v>0</v>
      </c>
      <c r="K95" s="1972">
        <f t="shared" si="34"/>
        <v>0</v>
      </c>
      <c r="L95" s="1972">
        <f t="shared" si="34"/>
        <v>0</v>
      </c>
      <c r="M95" s="1972">
        <f t="shared" si="34"/>
        <v>0</v>
      </c>
      <c r="N95" s="1972">
        <f t="shared" si="34"/>
        <v>0</v>
      </c>
      <c r="O95" s="1972">
        <f t="shared" si="34"/>
        <v>0</v>
      </c>
      <c r="P95" s="1972">
        <f t="shared" si="34"/>
        <v>0</v>
      </c>
      <c r="Q95" s="1972">
        <f t="shared" si="34"/>
        <v>0</v>
      </c>
      <c r="R95" s="1972">
        <f t="shared" si="34"/>
        <v>0</v>
      </c>
      <c r="S95" s="1972">
        <f t="shared" si="34"/>
        <v>0</v>
      </c>
      <c r="T95" s="1972">
        <f>T96-T94</f>
        <v>0</v>
      </c>
      <c r="U95" s="1972">
        <f>U96-U94</f>
        <v>0</v>
      </c>
      <c r="V95" s="1972">
        <f>V96-V94</f>
        <v>0</v>
      </c>
      <c r="W95" s="1972">
        <f>W96-W94</f>
        <v>0</v>
      </c>
      <c r="X95" s="1972">
        <f>X96-X94</f>
        <v>0</v>
      </c>
    </row>
    <row r="96" spans="3:24">
      <c r="D96" s="697"/>
      <c r="E96" s="1976"/>
      <c r="F96" s="1983"/>
      <c r="G96" s="1953" t="s">
        <v>1121</v>
      </c>
      <c r="H96" s="1973">
        <f>'PL,HC,INV'!P$858</f>
        <v>5</v>
      </c>
      <c r="I96" s="1973">
        <f>'PL,HC,INV'!Q$858</f>
        <v>5</v>
      </c>
      <c r="J96" s="1973">
        <f>'PL,HC,INV'!R$858</f>
        <v>5</v>
      </c>
      <c r="K96" s="1973">
        <f>'PL,HC,INV'!S$858</f>
        <v>5</v>
      </c>
      <c r="L96" s="1973">
        <f>'PL,HC,INV'!T$858</f>
        <v>5</v>
      </c>
      <c r="M96" s="1973">
        <f>'PL,HC,INV'!U$858</f>
        <v>5</v>
      </c>
      <c r="N96" s="1973">
        <f>'PL,HC,INV'!V$858</f>
        <v>5</v>
      </c>
      <c r="O96" s="1973">
        <f>'PL,HC,INV'!W$858</f>
        <v>5</v>
      </c>
      <c r="P96" s="1973">
        <f>'PL,HC,INV'!X$858</f>
        <v>5</v>
      </c>
      <c r="Q96" s="1973">
        <f>'PL,HC,INV'!Y$858</f>
        <v>5</v>
      </c>
      <c r="R96" s="1973">
        <f>'PL,HC,INV'!Z$858</f>
        <v>5</v>
      </c>
      <c r="S96" s="1973">
        <f>'PL,HC,INV'!AA$858</f>
        <v>5</v>
      </c>
      <c r="T96" s="1973">
        <f>J96</f>
        <v>5</v>
      </c>
      <c r="U96" s="1973">
        <f>M96</f>
        <v>5</v>
      </c>
      <c r="V96" s="1973">
        <f>P96</f>
        <v>5</v>
      </c>
      <c r="W96" s="1973">
        <f>S96</f>
        <v>5</v>
      </c>
      <c r="X96" s="1973">
        <f>W96</f>
        <v>5</v>
      </c>
    </row>
    <row r="97" spans="3:24">
      <c r="D97" s="697"/>
      <c r="E97" s="1974" t="s">
        <v>364</v>
      </c>
      <c r="F97" s="1982"/>
      <c r="G97" s="1957" t="s">
        <v>1125</v>
      </c>
      <c r="H97" s="1975">
        <v>12</v>
      </c>
      <c r="I97" s="1975">
        <v>12</v>
      </c>
      <c r="J97" s="1975">
        <v>12</v>
      </c>
      <c r="K97" s="1975">
        <v>12</v>
      </c>
      <c r="L97" s="1975">
        <v>12</v>
      </c>
      <c r="M97" s="1975">
        <v>12</v>
      </c>
      <c r="N97" s="1975">
        <v>12</v>
      </c>
      <c r="O97" s="1975">
        <v>12</v>
      </c>
      <c r="P97" s="1975">
        <v>12</v>
      </c>
      <c r="Q97" s="1975">
        <v>12</v>
      </c>
      <c r="R97" s="1975">
        <v>12</v>
      </c>
      <c r="S97" s="1975">
        <v>12</v>
      </c>
      <c r="T97" s="1957">
        <f>J97</f>
        <v>12</v>
      </c>
      <c r="U97" s="1957">
        <f>M97</f>
        <v>12</v>
      </c>
      <c r="V97" s="1957">
        <f>P97</f>
        <v>12</v>
      </c>
      <c r="W97" s="1957">
        <f>S97</f>
        <v>12</v>
      </c>
      <c r="X97" s="1957">
        <f>T97</f>
        <v>12</v>
      </c>
    </row>
    <row r="98" spans="3:24">
      <c r="D98" s="697"/>
      <c r="E98" s="1114"/>
      <c r="F98" s="1114"/>
      <c r="G98" s="1947" t="s">
        <v>1127</v>
      </c>
      <c r="H98" s="1972">
        <f>H99-H97</f>
        <v>0</v>
      </c>
      <c r="I98" s="1972">
        <f t="shared" ref="I98:S98" si="35">I99-I97</f>
        <v>0</v>
      </c>
      <c r="J98" s="1972">
        <f t="shared" si="35"/>
        <v>0</v>
      </c>
      <c r="K98" s="1972">
        <f t="shared" si="35"/>
        <v>0</v>
      </c>
      <c r="L98" s="1972">
        <f t="shared" si="35"/>
        <v>0</v>
      </c>
      <c r="M98" s="1972">
        <f t="shared" si="35"/>
        <v>0</v>
      </c>
      <c r="N98" s="1972">
        <f t="shared" si="35"/>
        <v>0</v>
      </c>
      <c r="O98" s="1972">
        <f t="shared" si="35"/>
        <v>0</v>
      </c>
      <c r="P98" s="1972">
        <f t="shared" si="35"/>
        <v>0</v>
      </c>
      <c r="Q98" s="1972">
        <f t="shared" si="35"/>
        <v>0</v>
      </c>
      <c r="R98" s="1972">
        <f t="shared" si="35"/>
        <v>0</v>
      </c>
      <c r="S98" s="1972">
        <f t="shared" si="35"/>
        <v>0</v>
      </c>
      <c r="T98" s="1972">
        <f>T99-T97</f>
        <v>0</v>
      </c>
      <c r="U98" s="1972">
        <f>U99-U97</f>
        <v>0</v>
      </c>
      <c r="V98" s="1972">
        <f>V99-V97</f>
        <v>0</v>
      </c>
      <c r="W98" s="1972">
        <f>W99-W97</f>
        <v>0</v>
      </c>
      <c r="X98" s="1972">
        <f>X99-X97</f>
        <v>0</v>
      </c>
    </row>
    <row r="99" spans="3:24">
      <c r="D99" s="697"/>
      <c r="E99" s="1976"/>
      <c r="F99" s="1983"/>
      <c r="G99" s="1953" t="s">
        <v>1121</v>
      </c>
      <c r="H99" s="1973">
        <f>'PL,HC,INV'!P$863</f>
        <v>12</v>
      </c>
      <c r="I99" s="1973">
        <f>'PL,HC,INV'!Q$863</f>
        <v>12</v>
      </c>
      <c r="J99" s="1973">
        <f>'PL,HC,INV'!R$863</f>
        <v>12</v>
      </c>
      <c r="K99" s="1973">
        <f>'PL,HC,INV'!S$863</f>
        <v>12</v>
      </c>
      <c r="L99" s="1973">
        <f>'PL,HC,INV'!T$863</f>
        <v>12</v>
      </c>
      <c r="M99" s="1973">
        <f>'PL,HC,INV'!U$863</f>
        <v>12</v>
      </c>
      <c r="N99" s="1973">
        <f>'PL,HC,INV'!V$863</f>
        <v>12</v>
      </c>
      <c r="O99" s="1973">
        <f>'PL,HC,INV'!W$863</f>
        <v>12</v>
      </c>
      <c r="P99" s="1973">
        <f>'PL,HC,INV'!X$863</f>
        <v>12</v>
      </c>
      <c r="Q99" s="1973">
        <f>'PL,HC,INV'!Y$863</f>
        <v>12</v>
      </c>
      <c r="R99" s="1973">
        <f>'PL,HC,INV'!Z$863</f>
        <v>12</v>
      </c>
      <c r="S99" s="1973">
        <f>'PL,HC,INV'!AA$863</f>
        <v>12</v>
      </c>
      <c r="T99" s="1973">
        <f>J99</f>
        <v>12</v>
      </c>
      <c r="U99" s="1973">
        <f>M99</f>
        <v>12</v>
      </c>
      <c r="V99" s="1973">
        <f>P99</f>
        <v>12</v>
      </c>
      <c r="W99" s="1973">
        <f>S99</f>
        <v>12</v>
      </c>
      <c r="X99" s="1973">
        <f>W99</f>
        <v>12</v>
      </c>
    </row>
    <row r="100" spans="3:24">
      <c r="D100" s="697"/>
      <c r="E100" s="1974" t="s">
        <v>365</v>
      </c>
      <c r="F100" s="1982"/>
      <c r="G100" s="1957" t="s">
        <v>1125</v>
      </c>
      <c r="H100" s="1975">
        <v>4</v>
      </c>
      <c r="I100" s="1975">
        <v>4</v>
      </c>
      <c r="J100" s="1975">
        <v>4</v>
      </c>
      <c r="K100" s="1975">
        <v>4</v>
      </c>
      <c r="L100" s="1975">
        <v>4</v>
      </c>
      <c r="M100" s="1975">
        <v>4</v>
      </c>
      <c r="N100" s="1975">
        <v>4</v>
      </c>
      <c r="O100" s="1975">
        <v>4</v>
      </c>
      <c r="P100" s="1975">
        <v>4</v>
      </c>
      <c r="Q100" s="1975">
        <v>4</v>
      </c>
      <c r="R100" s="1975">
        <v>4</v>
      </c>
      <c r="S100" s="1975">
        <v>4</v>
      </c>
      <c r="T100" s="1957">
        <f>J100</f>
        <v>4</v>
      </c>
      <c r="U100" s="1957">
        <f>M100</f>
        <v>4</v>
      </c>
      <c r="V100" s="1957">
        <f>P100</f>
        <v>4</v>
      </c>
      <c r="W100" s="1957">
        <f>S100</f>
        <v>4</v>
      </c>
      <c r="X100" s="1957">
        <f>T100</f>
        <v>4</v>
      </c>
    </row>
    <row r="101" spans="3:24">
      <c r="D101" s="697"/>
      <c r="E101" s="1114" t="s">
        <v>77</v>
      </c>
      <c r="F101" s="1114"/>
      <c r="G101" s="1947" t="s">
        <v>1127</v>
      </c>
      <c r="H101" s="1972">
        <f>H102-H100</f>
        <v>0</v>
      </c>
      <c r="I101" s="1972">
        <f t="shared" ref="I101:S101" si="36">I102-I100</f>
        <v>0</v>
      </c>
      <c r="J101" s="1972">
        <f t="shared" si="36"/>
        <v>0</v>
      </c>
      <c r="K101" s="1972">
        <f t="shared" si="36"/>
        <v>0</v>
      </c>
      <c r="L101" s="1972">
        <f t="shared" si="36"/>
        <v>0</v>
      </c>
      <c r="M101" s="1972">
        <f t="shared" si="36"/>
        <v>0</v>
      </c>
      <c r="N101" s="1972">
        <f t="shared" si="36"/>
        <v>0</v>
      </c>
      <c r="O101" s="1972">
        <f t="shared" si="36"/>
        <v>0</v>
      </c>
      <c r="P101" s="1972">
        <f t="shared" si="36"/>
        <v>0</v>
      </c>
      <c r="Q101" s="1972">
        <f t="shared" si="36"/>
        <v>0</v>
      </c>
      <c r="R101" s="1972">
        <f t="shared" si="36"/>
        <v>0</v>
      </c>
      <c r="S101" s="1972">
        <f t="shared" si="36"/>
        <v>0</v>
      </c>
      <c r="T101" s="1972">
        <f>T102-T100</f>
        <v>0</v>
      </c>
      <c r="U101" s="1972">
        <f>U102-U100</f>
        <v>0</v>
      </c>
      <c r="V101" s="1972">
        <f>V102-V100</f>
        <v>0</v>
      </c>
      <c r="W101" s="1972">
        <f>W102-W100</f>
        <v>0</v>
      </c>
      <c r="X101" s="1972">
        <f>X102-X100</f>
        <v>0</v>
      </c>
    </row>
    <row r="102" spans="3:24">
      <c r="D102" s="698"/>
      <c r="E102" s="2002" t="s">
        <v>366</v>
      </c>
      <c r="F102" s="2004"/>
      <c r="G102" s="1960" t="s">
        <v>1121</v>
      </c>
      <c r="H102" s="1977">
        <f>SUM('PL,HC,INV'!P$869,'PL,HC,INV'!P$874,'PL,HC,INV'!P$880)</f>
        <v>4</v>
      </c>
      <c r="I102" s="1977">
        <f>SUM('PL,HC,INV'!Q$869,'PL,HC,INV'!Q$874,'PL,HC,INV'!Q$880)</f>
        <v>4</v>
      </c>
      <c r="J102" s="1977">
        <f>SUM('PL,HC,INV'!R$869,'PL,HC,INV'!R$874,'PL,HC,INV'!R$880)</f>
        <v>4</v>
      </c>
      <c r="K102" s="1977">
        <f>SUM('PL,HC,INV'!S$869,'PL,HC,INV'!S$874,'PL,HC,INV'!S$880)</f>
        <v>4</v>
      </c>
      <c r="L102" s="1977">
        <f>SUM('PL,HC,INV'!T$869,'PL,HC,INV'!T$874,'PL,HC,INV'!T$880)</f>
        <v>4</v>
      </c>
      <c r="M102" s="1977">
        <f>SUM('PL,HC,INV'!U$869,'PL,HC,INV'!U$874,'PL,HC,INV'!U$880)</f>
        <v>4</v>
      </c>
      <c r="N102" s="1977">
        <f>SUM('PL,HC,INV'!V$869,'PL,HC,INV'!V$874,'PL,HC,INV'!V$880)</f>
        <v>4</v>
      </c>
      <c r="O102" s="1977">
        <f>SUM('PL,HC,INV'!W$869,'PL,HC,INV'!W$874,'PL,HC,INV'!W$880)</f>
        <v>4</v>
      </c>
      <c r="P102" s="1977">
        <f>SUM('PL,HC,INV'!X$869,'PL,HC,INV'!X$874,'PL,HC,INV'!X$880)</f>
        <v>4</v>
      </c>
      <c r="Q102" s="1977">
        <f>SUM('PL,HC,INV'!Y$869,'PL,HC,INV'!Y$874,'PL,HC,INV'!Y$880)</f>
        <v>4</v>
      </c>
      <c r="R102" s="1977">
        <f>SUM('PL,HC,INV'!Z$869,'PL,HC,INV'!Z$874,'PL,HC,INV'!Z$880)</f>
        <v>4</v>
      </c>
      <c r="S102" s="1977">
        <f>SUM('PL,HC,INV'!AA$869,'PL,HC,INV'!AA$874,'PL,HC,INV'!AA$880)</f>
        <v>4</v>
      </c>
      <c r="T102" s="1977">
        <f>J102</f>
        <v>4</v>
      </c>
      <c r="U102" s="1977">
        <f>M102</f>
        <v>4</v>
      </c>
      <c r="V102" s="1977">
        <f>P102</f>
        <v>4</v>
      </c>
      <c r="W102" s="1977">
        <f>S102</f>
        <v>4</v>
      </c>
      <c r="X102" s="1977">
        <f>W102</f>
        <v>4</v>
      </c>
    </row>
    <row r="104" spans="3:24" ht="15">
      <c r="C104" s="49" t="s">
        <v>695</v>
      </c>
    </row>
    <row r="105" spans="3:24">
      <c r="D105" s="1988" t="s">
        <v>1119</v>
      </c>
      <c r="E105" s="1989"/>
      <c r="F105" s="1989"/>
      <c r="G105" s="1966" t="s">
        <v>1125</v>
      </c>
      <c r="H105" s="1967">
        <f>SUM(H108,H111,H114)</f>
        <v>0</v>
      </c>
      <c r="I105" s="1967">
        <f t="shared" ref="I105:S105" si="37">SUM(I108,I111,I114)</f>
        <v>0</v>
      </c>
      <c r="J105" s="1967">
        <f t="shared" si="37"/>
        <v>0</v>
      </c>
      <c r="K105" s="1967">
        <f t="shared" si="37"/>
        <v>0</v>
      </c>
      <c r="L105" s="1967">
        <f t="shared" si="37"/>
        <v>0</v>
      </c>
      <c r="M105" s="1967">
        <f t="shared" si="37"/>
        <v>0</v>
      </c>
      <c r="N105" s="1967">
        <f t="shared" si="37"/>
        <v>0</v>
      </c>
      <c r="O105" s="1967">
        <f t="shared" si="37"/>
        <v>0</v>
      </c>
      <c r="P105" s="1967">
        <f t="shared" si="37"/>
        <v>0</v>
      </c>
      <c r="Q105" s="1967">
        <f t="shared" si="37"/>
        <v>0</v>
      </c>
      <c r="R105" s="1967">
        <f t="shared" si="37"/>
        <v>0</v>
      </c>
      <c r="S105" s="1967">
        <f t="shared" si="37"/>
        <v>0</v>
      </c>
      <c r="T105" s="1967">
        <f>SUM(T108,T111,T114)</f>
        <v>0</v>
      </c>
      <c r="U105" s="1967">
        <f>SUM(U108,U111,U114)</f>
        <v>0</v>
      </c>
      <c r="V105" s="1967">
        <f>SUM(V108,V111,V114)</f>
        <v>0</v>
      </c>
      <c r="W105" s="1967">
        <f>SUM(W108,W111,W114)</f>
        <v>0</v>
      </c>
      <c r="X105" s="1967">
        <f>SUM(X108,X111,X114)</f>
        <v>0</v>
      </c>
    </row>
    <row r="106" spans="3:24">
      <c r="D106" s="1990" t="s">
        <v>1120</v>
      </c>
      <c r="E106" s="1991"/>
      <c r="F106" s="1991"/>
      <c r="G106" s="1971" t="s">
        <v>1127</v>
      </c>
      <c r="H106" s="1972">
        <f>H107-H105</f>
        <v>0</v>
      </c>
      <c r="I106" s="1972">
        <f t="shared" ref="I106:S106" si="38">I107-I105</f>
        <v>0</v>
      </c>
      <c r="J106" s="1972">
        <f t="shared" si="38"/>
        <v>0</v>
      </c>
      <c r="K106" s="1972">
        <f t="shared" si="38"/>
        <v>0</v>
      </c>
      <c r="L106" s="1972">
        <f t="shared" si="38"/>
        <v>0</v>
      </c>
      <c r="M106" s="1972">
        <f t="shared" si="38"/>
        <v>0</v>
      </c>
      <c r="N106" s="1972">
        <f t="shared" si="38"/>
        <v>0</v>
      </c>
      <c r="O106" s="1972">
        <f t="shared" si="38"/>
        <v>0</v>
      </c>
      <c r="P106" s="1972">
        <f t="shared" si="38"/>
        <v>0</v>
      </c>
      <c r="Q106" s="1972">
        <f t="shared" si="38"/>
        <v>0</v>
      </c>
      <c r="R106" s="1972">
        <f t="shared" si="38"/>
        <v>0</v>
      </c>
      <c r="S106" s="1972">
        <f t="shared" si="38"/>
        <v>0</v>
      </c>
      <c r="T106" s="1972">
        <f>T107-T105</f>
        <v>0</v>
      </c>
      <c r="U106" s="1972">
        <f>U107-U105</f>
        <v>0</v>
      </c>
      <c r="V106" s="1972">
        <f>V107-V105</f>
        <v>0</v>
      </c>
      <c r="W106" s="1972">
        <f>W107-W105</f>
        <v>0</v>
      </c>
      <c r="X106" s="1972">
        <f>X107-X105</f>
        <v>0</v>
      </c>
    </row>
    <row r="107" spans="3:24">
      <c r="D107" s="1990"/>
      <c r="E107" s="1991"/>
      <c r="F107" s="1991"/>
      <c r="G107" s="1953" t="s">
        <v>1121</v>
      </c>
      <c r="H107" s="1973">
        <f>SUM(H110,H113,H116)</f>
        <v>0</v>
      </c>
      <c r="I107" s="1973">
        <f t="shared" ref="I107:S107" si="39">SUM(I110,I113,I116)</f>
        <v>0</v>
      </c>
      <c r="J107" s="1973">
        <f t="shared" si="39"/>
        <v>0</v>
      </c>
      <c r="K107" s="1973">
        <f t="shared" si="39"/>
        <v>0</v>
      </c>
      <c r="L107" s="1973">
        <f t="shared" si="39"/>
        <v>0</v>
      </c>
      <c r="M107" s="1973">
        <f t="shared" si="39"/>
        <v>0</v>
      </c>
      <c r="N107" s="1973">
        <f t="shared" si="39"/>
        <v>0</v>
      </c>
      <c r="O107" s="1973">
        <f t="shared" si="39"/>
        <v>0</v>
      </c>
      <c r="P107" s="1973">
        <f t="shared" si="39"/>
        <v>0</v>
      </c>
      <c r="Q107" s="1973">
        <f t="shared" si="39"/>
        <v>0</v>
      </c>
      <c r="R107" s="1973">
        <f t="shared" si="39"/>
        <v>0</v>
      </c>
      <c r="S107" s="1973">
        <f t="shared" si="39"/>
        <v>0</v>
      </c>
      <c r="T107" s="1973">
        <f>SUM(T110,T113,T116)</f>
        <v>0</v>
      </c>
      <c r="U107" s="1973">
        <f>SUM(U110,U113,U116)</f>
        <v>0</v>
      </c>
      <c r="V107" s="1973">
        <f>SUM(V110,V113,V116)</f>
        <v>0</v>
      </c>
      <c r="W107" s="1973">
        <f>SUM(W110,W113,W116)</f>
        <v>0</v>
      </c>
      <c r="X107" s="1973">
        <f>SUM(X110,X113,X116)</f>
        <v>0</v>
      </c>
    </row>
    <row r="108" spans="3:24">
      <c r="D108" s="519"/>
      <c r="E108" s="1974" t="s">
        <v>66</v>
      </c>
      <c r="F108" s="1982"/>
      <c r="G108" s="1957" t="s">
        <v>1125</v>
      </c>
      <c r="H108" s="1975"/>
      <c r="I108" s="1975"/>
      <c r="J108" s="1975"/>
      <c r="K108" s="1975"/>
      <c r="L108" s="1975"/>
      <c r="M108" s="1975"/>
      <c r="N108" s="1975"/>
      <c r="O108" s="1975"/>
      <c r="P108" s="1975"/>
      <c r="Q108" s="1975"/>
      <c r="R108" s="1975"/>
      <c r="S108" s="1975"/>
      <c r="T108" s="1957">
        <f>J108</f>
        <v>0</v>
      </c>
      <c r="U108" s="1957">
        <f>M108</f>
        <v>0</v>
      </c>
      <c r="V108" s="1957">
        <f>P108</f>
        <v>0</v>
      </c>
      <c r="W108" s="1957">
        <f>S108</f>
        <v>0</v>
      </c>
      <c r="X108" s="1957">
        <f>T108</f>
        <v>0</v>
      </c>
    </row>
    <row r="109" spans="3:24">
      <c r="D109" s="519"/>
      <c r="E109" s="1114"/>
      <c r="F109" s="1114"/>
      <c r="G109" s="1947" t="s">
        <v>1127</v>
      </c>
      <c r="H109" s="1972">
        <f>H110-H108</f>
        <v>0</v>
      </c>
      <c r="I109" s="1972">
        <f t="shared" ref="I109:S109" si="40">I110-I108</f>
        <v>0</v>
      </c>
      <c r="J109" s="1972">
        <f t="shared" si="40"/>
        <v>0</v>
      </c>
      <c r="K109" s="1972">
        <f t="shared" si="40"/>
        <v>0</v>
      </c>
      <c r="L109" s="1972">
        <f t="shared" si="40"/>
        <v>0</v>
      </c>
      <c r="M109" s="1972">
        <f t="shared" si="40"/>
        <v>0</v>
      </c>
      <c r="N109" s="1972">
        <f t="shared" si="40"/>
        <v>0</v>
      </c>
      <c r="O109" s="1972">
        <f t="shared" si="40"/>
        <v>0</v>
      </c>
      <c r="P109" s="1972">
        <f t="shared" si="40"/>
        <v>0</v>
      </c>
      <c r="Q109" s="1972">
        <f t="shared" si="40"/>
        <v>0</v>
      </c>
      <c r="R109" s="1972">
        <f t="shared" si="40"/>
        <v>0</v>
      </c>
      <c r="S109" s="1972">
        <f t="shared" si="40"/>
        <v>0</v>
      </c>
      <c r="T109" s="1972">
        <f>T110-T108</f>
        <v>0</v>
      </c>
      <c r="U109" s="1972">
        <f>U110-U108</f>
        <v>0</v>
      </c>
      <c r="V109" s="1972">
        <f>V110-V108</f>
        <v>0</v>
      </c>
      <c r="W109" s="1972">
        <f>W110-W108</f>
        <v>0</v>
      </c>
      <c r="X109" s="1972">
        <f>X110-X108</f>
        <v>0</v>
      </c>
    </row>
    <row r="110" spans="3:24">
      <c r="D110" s="519"/>
      <c r="E110" s="1976"/>
      <c r="F110" s="1983"/>
      <c r="G110" s="1953" t="s">
        <v>1121</v>
      </c>
      <c r="H110" s="1973">
        <f>'PL,HC,INV'!P$888</f>
        <v>0</v>
      </c>
      <c r="I110" s="1973">
        <f>'PL,HC,INV'!Q$888</f>
        <v>0</v>
      </c>
      <c r="J110" s="1973">
        <f>'PL,HC,INV'!R$888</f>
        <v>0</v>
      </c>
      <c r="K110" s="1973">
        <f>'PL,HC,INV'!S$888</f>
        <v>0</v>
      </c>
      <c r="L110" s="1973">
        <f>'PL,HC,INV'!T$888</f>
        <v>0</v>
      </c>
      <c r="M110" s="1973">
        <f>'PL,HC,INV'!U$888</f>
        <v>0</v>
      </c>
      <c r="N110" s="1973">
        <f>'PL,HC,INV'!V$888</f>
        <v>0</v>
      </c>
      <c r="O110" s="1973">
        <f>'PL,HC,INV'!W$888</f>
        <v>0</v>
      </c>
      <c r="P110" s="1973">
        <f>'PL,HC,INV'!X$888</f>
        <v>0</v>
      </c>
      <c r="Q110" s="1973">
        <f>'PL,HC,INV'!Y$888</f>
        <v>0</v>
      </c>
      <c r="R110" s="1973">
        <f>'PL,HC,INV'!Z$888</f>
        <v>0</v>
      </c>
      <c r="S110" s="1973">
        <f>'PL,HC,INV'!AA$888</f>
        <v>0</v>
      </c>
      <c r="T110" s="1973">
        <f>J110</f>
        <v>0</v>
      </c>
      <c r="U110" s="1973">
        <f>M110</f>
        <v>0</v>
      </c>
      <c r="V110" s="1973">
        <f>P110</f>
        <v>0</v>
      </c>
      <c r="W110" s="1973">
        <f>S110</f>
        <v>0</v>
      </c>
      <c r="X110" s="1973">
        <f>W110</f>
        <v>0</v>
      </c>
    </row>
    <row r="111" spans="3:24">
      <c r="D111" s="519"/>
      <c r="E111" s="1974" t="s">
        <v>364</v>
      </c>
      <c r="F111" s="1982"/>
      <c r="G111" s="1957" t="s">
        <v>1125</v>
      </c>
      <c r="H111" s="1975"/>
      <c r="I111" s="1975"/>
      <c r="J111" s="1975"/>
      <c r="K111" s="1975"/>
      <c r="L111" s="1975"/>
      <c r="M111" s="1975"/>
      <c r="N111" s="1975"/>
      <c r="O111" s="1975"/>
      <c r="P111" s="1975"/>
      <c r="Q111" s="1975"/>
      <c r="R111" s="1975"/>
      <c r="S111" s="1975"/>
      <c r="T111" s="1957">
        <f>J111</f>
        <v>0</v>
      </c>
      <c r="U111" s="1957">
        <f>M111</f>
        <v>0</v>
      </c>
      <c r="V111" s="1957">
        <f>P111</f>
        <v>0</v>
      </c>
      <c r="W111" s="1957">
        <f>S111</f>
        <v>0</v>
      </c>
      <c r="X111" s="1957">
        <f>T111</f>
        <v>0</v>
      </c>
    </row>
    <row r="112" spans="3:24">
      <c r="D112" s="519"/>
      <c r="E112" s="1114"/>
      <c r="F112" s="1114"/>
      <c r="G112" s="1947" t="s">
        <v>1127</v>
      </c>
      <c r="H112" s="1972">
        <f>H113-H111</f>
        <v>0</v>
      </c>
      <c r="I112" s="1972">
        <f t="shared" ref="I112:S112" si="41">I113-I111</f>
        <v>0</v>
      </c>
      <c r="J112" s="1972">
        <f t="shared" si="41"/>
        <v>0</v>
      </c>
      <c r="K112" s="1972">
        <f t="shared" si="41"/>
        <v>0</v>
      </c>
      <c r="L112" s="1972">
        <f t="shared" si="41"/>
        <v>0</v>
      </c>
      <c r="M112" s="1972">
        <f t="shared" si="41"/>
        <v>0</v>
      </c>
      <c r="N112" s="1972">
        <f t="shared" si="41"/>
        <v>0</v>
      </c>
      <c r="O112" s="1972">
        <f t="shared" si="41"/>
        <v>0</v>
      </c>
      <c r="P112" s="1972">
        <f t="shared" si="41"/>
        <v>0</v>
      </c>
      <c r="Q112" s="1972">
        <f t="shared" si="41"/>
        <v>0</v>
      </c>
      <c r="R112" s="1972">
        <f t="shared" si="41"/>
        <v>0</v>
      </c>
      <c r="S112" s="1972">
        <f t="shared" si="41"/>
        <v>0</v>
      </c>
      <c r="T112" s="1972">
        <f>T113-T111</f>
        <v>0</v>
      </c>
      <c r="U112" s="1972">
        <f>U113-U111</f>
        <v>0</v>
      </c>
      <c r="V112" s="1972">
        <f>V113-V111</f>
        <v>0</v>
      </c>
      <c r="W112" s="1972">
        <f>W113-W111</f>
        <v>0</v>
      </c>
      <c r="X112" s="1972">
        <f>X113-X111</f>
        <v>0</v>
      </c>
    </row>
    <row r="113" spans="3:24">
      <c r="D113" s="519"/>
      <c r="E113" s="1976"/>
      <c r="F113" s="1983"/>
      <c r="G113" s="1953" t="s">
        <v>1121</v>
      </c>
      <c r="H113" s="1973">
        <f>'PL,HC,INV'!P$893</f>
        <v>0</v>
      </c>
      <c r="I113" s="1973">
        <f>'PL,HC,INV'!Q$893</f>
        <v>0</v>
      </c>
      <c r="J113" s="1973">
        <f>'PL,HC,INV'!R$893</f>
        <v>0</v>
      </c>
      <c r="K113" s="1973">
        <f>'PL,HC,INV'!S$893</f>
        <v>0</v>
      </c>
      <c r="L113" s="1973">
        <f>'PL,HC,INV'!T$893</f>
        <v>0</v>
      </c>
      <c r="M113" s="1973">
        <f>'PL,HC,INV'!U$893</f>
        <v>0</v>
      </c>
      <c r="N113" s="1973">
        <f>'PL,HC,INV'!V$893</f>
        <v>0</v>
      </c>
      <c r="O113" s="1973">
        <f>'PL,HC,INV'!W$893</f>
        <v>0</v>
      </c>
      <c r="P113" s="1973">
        <f>'PL,HC,INV'!X$893</f>
        <v>0</v>
      </c>
      <c r="Q113" s="1973">
        <f>'PL,HC,INV'!Y$893</f>
        <v>0</v>
      </c>
      <c r="R113" s="1973">
        <f>'PL,HC,INV'!Z$893</f>
        <v>0</v>
      </c>
      <c r="S113" s="1973">
        <f>'PL,HC,INV'!AA$893</f>
        <v>0</v>
      </c>
      <c r="T113" s="1973">
        <f>J113</f>
        <v>0</v>
      </c>
      <c r="U113" s="1973">
        <f>M113</f>
        <v>0</v>
      </c>
      <c r="V113" s="1973">
        <f>P113</f>
        <v>0</v>
      </c>
      <c r="W113" s="1973">
        <f>S113</f>
        <v>0</v>
      </c>
      <c r="X113" s="1973">
        <f>W113</f>
        <v>0</v>
      </c>
    </row>
    <row r="114" spans="3:24">
      <c r="D114" s="519"/>
      <c r="E114" s="1974" t="s">
        <v>365</v>
      </c>
      <c r="F114" s="1982"/>
      <c r="G114" s="1957" t="s">
        <v>1125</v>
      </c>
      <c r="H114" s="1975"/>
      <c r="I114" s="1975"/>
      <c r="J114" s="1975"/>
      <c r="K114" s="1975"/>
      <c r="L114" s="1975"/>
      <c r="M114" s="1975"/>
      <c r="N114" s="1975"/>
      <c r="O114" s="1975"/>
      <c r="P114" s="1975"/>
      <c r="Q114" s="1975"/>
      <c r="R114" s="1975"/>
      <c r="S114" s="1975"/>
      <c r="T114" s="1957">
        <f>J114</f>
        <v>0</v>
      </c>
      <c r="U114" s="1957">
        <f>M114</f>
        <v>0</v>
      </c>
      <c r="V114" s="1957">
        <f>P114</f>
        <v>0</v>
      </c>
      <c r="W114" s="1957">
        <f>S114</f>
        <v>0</v>
      </c>
      <c r="X114" s="1957">
        <f>T114</f>
        <v>0</v>
      </c>
    </row>
    <row r="115" spans="3:24">
      <c r="D115" s="519"/>
      <c r="E115" s="1114" t="s">
        <v>77</v>
      </c>
      <c r="F115" s="1114"/>
      <c r="G115" s="1947" t="s">
        <v>1127</v>
      </c>
      <c r="H115" s="1972">
        <f>H116-H114</f>
        <v>0</v>
      </c>
      <c r="I115" s="1972">
        <f t="shared" ref="I115:S115" si="42">I116-I114</f>
        <v>0</v>
      </c>
      <c r="J115" s="1972">
        <f t="shared" si="42"/>
        <v>0</v>
      </c>
      <c r="K115" s="1972">
        <f t="shared" si="42"/>
        <v>0</v>
      </c>
      <c r="L115" s="1972">
        <f t="shared" si="42"/>
        <v>0</v>
      </c>
      <c r="M115" s="1972">
        <f t="shared" si="42"/>
        <v>0</v>
      </c>
      <c r="N115" s="1972">
        <f t="shared" si="42"/>
        <v>0</v>
      </c>
      <c r="O115" s="1972">
        <f t="shared" si="42"/>
        <v>0</v>
      </c>
      <c r="P115" s="1972">
        <f t="shared" si="42"/>
        <v>0</v>
      </c>
      <c r="Q115" s="1972">
        <f t="shared" si="42"/>
        <v>0</v>
      </c>
      <c r="R115" s="1972">
        <f t="shared" si="42"/>
        <v>0</v>
      </c>
      <c r="S115" s="1972">
        <f t="shared" si="42"/>
        <v>0</v>
      </c>
      <c r="T115" s="1972">
        <f>T116-T114</f>
        <v>0</v>
      </c>
      <c r="U115" s="1972">
        <f>U116-U114</f>
        <v>0</v>
      </c>
      <c r="V115" s="1972">
        <f>V116-V114</f>
        <v>0</v>
      </c>
      <c r="W115" s="1972">
        <f>W116-W114</f>
        <v>0</v>
      </c>
      <c r="X115" s="1972">
        <f>X116-X114</f>
        <v>0</v>
      </c>
    </row>
    <row r="116" spans="3:24">
      <c r="D116" s="523"/>
      <c r="E116" s="2002" t="s">
        <v>366</v>
      </c>
      <c r="F116" s="2004"/>
      <c r="G116" s="1960" t="s">
        <v>1121</v>
      </c>
      <c r="H116" s="1977">
        <f>SUM('PL,HC,INV'!P$899,'PL,HC,INV'!P$904,'PL,HC,INV'!P$910)</f>
        <v>0</v>
      </c>
      <c r="I116" s="1977">
        <f>SUM('PL,HC,INV'!Q$899,'PL,HC,INV'!Q$904,'PL,HC,INV'!Q$910)</f>
        <v>0</v>
      </c>
      <c r="J116" s="1977">
        <f>SUM('PL,HC,INV'!R$899,'PL,HC,INV'!R$904,'PL,HC,INV'!R$910)</f>
        <v>0</v>
      </c>
      <c r="K116" s="1977">
        <f>SUM('PL,HC,INV'!S$899,'PL,HC,INV'!S$904,'PL,HC,INV'!S$910)</f>
        <v>0</v>
      </c>
      <c r="L116" s="1977">
        <f>SUM('PL,HC,INV'!T$899,'PL,HC,INV'!T$904,'PL,HC,INV'!T$910)</f>
        <v>0</v>
      </c>
      <c r="M116" s="1977">
        <f>SUM('PL,HC,INV'!U$899,'PL,HC,INV'!U$904,'PL,HC,INV'!U$910)</f>
        <v>0</v>
      </c>
      <c r="N116" s="1977">
        <f>SUM('PL,HC,INV'!V$899,'PL,HC,INV'!V$904,'PL,HC,INV'!V$910)</f>
        <v>0</v>
      </c>
      <c r="O116" s="1977">
        <f>SUM('PL,HC,INV'!W$899,'PL,HC,INV'!W$904,'PL,HC,INV'!W$910)</f>
        <v>0</v>
      </c>
      <c r="P116" s="1977">
        <f>SUM('PL,HC,INV'!X$899,'PL,HC,INV'!X$904,'PL,HC,INV'!X$910)</f>
        <v>0</v>
      </c>
      <c r="Q116" s="1977">
        <f>SUM('PL,HC,INV'!Y$899,'PL,HC,INV'!Y$904,'PL,HC,INV'!Y$910)</f>
        <v>0</v>
      </c>
      <c r="R116" s="1977">
        <f>SUM('PL,HC,INV'!Z$899,'PL,HC,INV'!Z$904,'PL,HC,INV'!Z$910)</f>
        <v>0</v>
      </c>
      <c r="S116" s="1977">
        <f>SUM('PL,HC,INV'!AA$899,'PL,HC,INV'!AA$904,'PL,HC,INV'!AA$910)</f>
        <v>0</v>
      </c>
      <c r="T116" s="1977">
        <f>J116</f>
        <v>0</v>
      </c>
      <c r="U116" s="1977">
        <f>M116</f>
        <v>0</v>
      </c>
      <c r="V116" s="1977">
        <f>P116</f>
        <v>0</v>
      </c>
      <c r="W116" s="1977">
        <f>S116</f>
        <v>0</v>
      </c>
      <c r="X116" s="1977">
        <f>W116</f>
        <v>0</v>
      </c>
    </row>
    <row r="118" spans="3:24" ht="15">
      <c r="C118" s="49" t="s">
        <v>1129</v>
      </c>
    </row>
    <row r="119" spans="3:24">
      <c r="D119" s="1996" t="s">
        <v>1119</v>
      </c>
      <c r="E119" s="1997"/>
      <c r="F119" s="1997"/>
      <c r="G119" s="1966" t="s">
        <v>1125</v>
      </c>
      <c r="H119" s="1967">
        <f>SUM(H122,H125,H128)</f>
        <v>0</v>
      </c>
      <c r="I119" s="1967">
        <f t="shared" ref="I119:X119" si="43">SUM(I122,I125,I128)</f>
        <v>0</v>
      </c>
      <c r="J119" s="1967">
        <f t="shared" si="43"/>
        <v>0</v>
      </c>
      <c r="K119" s="1967">
        <f t="shared" si="43"/>
        <v>0</v>
      </c>
      <c r="L119" s="1967">
        <f t="shared" si="43"/>
        <v>0</v>
      </c>
      <c r="M119" s="1967">
        <f t="shared" si="43"/>
        <v>0</v>
      </c>
      <c r="N119" s="1967">
        <f t="shared" si="43"/>
        <v>0</v>
      </c>
      <c r="O119" s="1967">
        <f t="shared" si="43"/>
        <v>0</v>
      </c>
      <c r="P119" s="1967">
        <f t="shared" si="43"/>
        <v>0</v>
      </c>
      <c r="Q119" s="1967">
        <f t="shared" si="43"/>
        <v>0</v>
      </c>
      <c r="R119" s="1967">
        <f t="shared" si="43"/>
        <v>0</v>
      </c>
      <c r="S119" s="1967">
        <f t="shared" si="43"/>
        <v>0</v>
      </c>
      <c r="T119" s="1967">
        <f t="shared" si="43"/>
        <v>0</v>
      </c>
      <c r="U119" s="1967">
        <f t="shared" si="43"/>
        <v>0</v>
      </c>
      <c r="V119" s="1967">
        <f t="shared" si="43"/>
        <v>0</v>
      </c>
      <c r="W119" s="1967">
        <f t="shared" si="43"/>
        <v>0</v>
      </c>
      <c r="X119" s="1967">
        <f t="shared" si="43"/>
        <v>0</v>
      </c>
    </row>
    <row r="120" spans="3:24">
      <c r="D120" s="1998" t="s">
        <v>1120</v>
      </c>
      <c r="E120" s="1999"/>
      <c r="F120" s="1999"/>
      <c r="G120" s="1971" t="s">
        <v>1127</v>
      </c>
      <c r="H120" s="1972">
        <f t="shared" ref="H120:S120" si="44">H121-H119</f>
        <v>0</v>
      </c>
      <c r="I120" s="1972">
        <f t="shared" si="44"/>
        <v>0</v>
      </c>
      <c r="J120" s="1972">
        <f t="shared" si="44"/>
        <v>0</v>
      </c>
      <c r="K120" s="1972">
        <f t="shared" si="44"/>
        <v>0</v>
      </c>
      <c r="L120" s="1972">
        <f t="shared" si="44"/>
        <v>0</v>
      </c>
      <c r="M120" s="1972">
        <f t="shared" si="44"/>
        <v>0</v>
      </c>
      <c r="N120" s="1972">
        <f t="shared" si="44"/>
        <v>0</v>
      </c>
      <c r="O120" s="1972">
        <f t="shared" si="44"/>
        <v>0</v>
      </c>
      <c r="P120" s="1972">
        <f t="shared" si="44"/>
        <v>0</v>
      </c>
      <c r="Q120" s="1972">
        <f t="shared" si="44"/>
        <v>0</v>
      </c>
      <c r="R120" s="1972">
        <f t="shared" si="44"/>
        <v>0</v>
      </c>
      <c r="S120" s="1972">
        <f t="shared" si="44"/>
        <v>0</v>
      </c>
      <c r="T120" s="1972">
        <f>T121-T119</f>
        <v>0</v>
      </c>
      <c r="U120" s="1972">
        <f>U121-U119</f>
        <v>0</v>
      </c>
      <c r="V120" s="1972">
        <f>V121-V119</f>
        <v>0</v>
      </c>
      <c r="W120" s="1972">
        <f>W121-W119</f>
        <v>0</v>
      </c>
      <c r="X120" s="1972">
        <f>X121-X119</f>
        <v>0</v>
      </c>
    </row>
    <row r="121" spans="3:24">
      <c r="D121" s="1998"/>
      <c r="E121" s="1999"/>
      <c r="F121" s="1999"/>
      <c r="G121" s="1953" t="s">
        <v>1121</v>
      </c>
      <c r="H121" s="1973">
        <f>SUM(H124,H127,H130)</f>
        <v>0</v>
      </c>
      <c r="I121" s="1973">
        <f t="shared" ref="I121:X121" si="45">SUM(I124,I127,I130)</f>
        <v>0</v>
      </c>
      <c r="J121" s="1973">
        <f t="shared" si="45"/>
        <v>0</v>
      </c>
      <c r="K121" s="1973">
        <f t="shared" si="45"/>
        <v>0</v>
      </c>
      <c r="L121" s="1973">
        <f t="shared" si="45"/>
        <v>0</v>
      </c>
      <c r="M121" s="1973">
        <f t="shared" si="45"/>
        <v>0</v>
      </c>
      <c r="N121" s="1973">
        <f t="shared" si="45"/>
        <v>0</v>
      </c>
      <c r="O121" s="1973">
        <f t="shared" si="45"/>
        <v>0</v>
      </c>
      <c r="P121" s="1973">
        <f t="shared" si="45"/>
        <v>0</v>
      </c>
      <c r="Q121" s="1973">
        <f t="shared" si="45"/>
        <v>0</v>
      </c>
      <c r="R121" s="1973">
        <f t="shared" si="45"/>
        <v>0</v>
      </c>
      <c r="S121" s="1973">
        <f t="shared" si="45"/>
        <v>0</v>
      </c>
      <c r="T121" s="1973">
        <f t="shared" si="45"/>
        <v>0</v>
      </c>
      <c r="U121" s="1973">
        <f t="shared" si="45"/>
        <v>0</v>
      </c>
      <c r="V121" s="1973">
        <f t="shared" si="45"/>
        <v>0</v>
      </c>
      <c r="W121" s="1973">
        <f t="shared" si="45"/>
        <v>0</v>
      </c>
      <c r="X121" s="1973">
        <f t="shared" si="45"/>
        <v>0</v>
      </c>
    </row>
    <row r="122" spans="3:24">
      <c r="D122" s="727"/>
      <c r="E122" s="1974" t="s">
        <v>66</v>
      </c>
      <c r="F122" s="1982"/>
      <c r="G122" s="1957" t="s">
        <v>1125</v>
      </c>
      <c r="H122" s="1975"/>
      <c r="I122" s="1975"/>
      <c r="J122" s="1975"/>
      <c r="K122" s="1975"/>
      <c r="L122" s="1975"/>
      <c r="M122" s="1975"/>
      <c r="N122" s="1975"/>
      <c r="O122" s="1975"/>
      <c r="P122" s="1975"/>
      <c r="Q122" s="1975"/>
      <c r="R122" s="1975"/>
      <c r="S122" s="1975"/>
      <c r="T122" s="1957">
        <f>J122</f>
        <v>0</v>
      </c>
      <c r="U122" s="1957">
        <f>M122</f>
        <v>0</v>
      </c>
      <c r="V122" s="1957">
        <f>P122</f>
        <v>0</v>
      </c>
      <c r="W122" s="1957">
        <f>S122</f>
        <v>0</v>
      </c>
      <c r="X122" s="1957">
        <f>T122</f>
        <v>0</v>
      </c>
    </row>
    <row r="123" spans="3:24">
      <c r="D123" s="727"/>
      <c r="E123" s="1114"/>
      <c r="F123" s="1114"/>
      <c r="G123" s="1947" t="s">
        <v>1127</v>
      </c>
      <c r="H123" s="1972">
        <f>H124-H122</f>
        <v>0</v>
      </c>
      <c r="I123" s="1972">
        <f t="shared" ref="I123:S123" si="46">I124-I122</f>
        <v>0</v>
      </c>
      <c r="J123" s="1972">
        <f t="shared" si="46"/>
        <v>0</v>
      </c>
      <c r="K123" s="1972">
        <f t="shared" si="46"/>
        <v>0</v>
      </c>
      <c r="L123" s="1972">
        <f t="shared" si="46"/>
        <v>0</v>
      </c>
      <c r="M123" s="1972">
        <f t="shared" si="46"/>
        <v>0</v>
      </c>
      <c r="N123" s="1972">
        <f t="shared" si="46"/>
        <v>0</v>
      </c>
      <c r="O123" s="1972">
        <f t="shared" si="46"/>
        <v>0</v>
      </c>
      <c r="P123" s="1972">
        <f t="shared" si="46"/>
        <v>0</v>
      </c>
      <c r="Q123" s="1972">
        <f t="shared" si="46"/>
        <v>0</v>
      </c>
      <c r="R123" s="1972">
        <f t="shared" si="46"/>
        <v>0</v>
      </c>
      <c r="S123" s="1972">
        <f t="shared" si="46"/>
        <v>0</v>
      </c>
      <c r="T123" s="1972">
        <f>T124-T122</f>
        <v>0</v>
      </c>
      <c r="U123" s="1972">
        <f>U124-U122</f>
        <v>0</v>
      </c>
      <c r="V123" s="1972">
        <f>V124-V122</f>
        <v>0</v>
      </c>
      <c r="W123" s="1972">
        <f>W124-W122</f>
        <v>0</v>
      </c>
      <c r="X123" s="1972">
        <f>X124-X122</f>
        <v>0</v>
      </c>
    </row>
    <row r="124" spans="3:24">
      <c r="D124" s="727"/>
      <c r="E124" s="1976"/>
      <c r="F124" s="1983"/>
      <c r="G124" s="1953" t="s">
        <v>1121</v>
      </c>
      <c r="H124" s="1973">
        <f>'PL,HC,INV'!P$918</f>
        <v>0</v>
      </c>
      <c r="I124" s="1973">
        <f>'PL,HC,INV'!Q$918</f>
        <v>0</v>
      </c>
      <c r="J124" s="1973">
        <f>'PL,HC,INV'!R$918</f>
        <v>0</v>
      </c>
      <c r="K124" s="1973">
        <f>'PL,HC,INV'!S$918</f>
        <v>0</v>
      </c>
      <c r="L124" s="1973">
        <f>'PL,HC,INV'!T$918</f>
        <v>0</v>
      </c>
      <c r="M124" s="1973">
        <f>'PL,HC,INV'!U$918</f>
        <v>0</v>
      </c>
      <c r="N124" s="1973">
        <f>'PL,HC,INV'!V$918</f>
        <v>0</v>
      </c>
      <c r="O124" s="1973">
        <f>'PL,HC,INV'!W$918</f>
        <v>0</v>
      </c>
      <c r="P124" s="1973">
        <f>'PL,HC,INV'!X$918</f>
        <v>0</v>
      </c>
      <c r="Q124" s="1973">
        <f>'PL,HC,INV'!Y$918</f>
        <v>0</v>
      </c>
      <c r="R124" s="1973">
        <f>'PL,HC,INV'!Z$918</f>
        <v>0</v>
      </c>
      <c r="S124" s="1973">
        <f>'PL,HC,INV'!AA$918</f>
        <v>0</v>
      </c>
      <c r="T124" s="1973">
        <f>J124</f>
        <v>0</v>
      </c>
      <c r="U124" s="1973">
        <f>M124</f>
        <v>0</v>
      </c>
      <c r="V124" s="1973">
        <f>P124</f>
        <v>0</v>
      </c>
      <c r="W124" s="1973">
        <f>S124</f>
        <v>0</v>
      </c>
      <c r="X124" s="1973">
        <f>W124</f>
        <v>0</v>
      </c>
    </row>
    <row r="125" spans="3:24">
      <c r="D125" s="727"/>
      <c r="E125" s="1974" t="s">
        <v>364</v>
      </c>
      <c r="F125" s="1982"/>
      <c r="G125" s="1957" t="s">
        <v>1125</v>
      </c>
      <c r="H125" s="1975"/>
      <c r="I125" s="1975"/>
      <c r="J125" s="1975"/>
      <c r="K125" s="1975"/>
      <c r="L125" s="1975"/>
      <c r="M125" s="1975"/>
      <c r="N125" s="1975"/>
      <c r="O125" s="1975"/>
      <c r="P125" s="1975"/>
      <c r="Q125" s="1975"/>
      <c r="R125" s="1975"/>
      <c r="S125" s="1975"/>
      <c r="T125" s="1957">
        <f>J125</f>
        <v>0</v>
      </c>
      <c r="U125" s="1957">
        <f>M125</f>
        <v>0</v>
      </c>
      <c r="V125" s="1957">
        <f>P125</f>
        <v>0</v>
      </c>
      <c r="W125" s="1957">
        <f>S125</f>
        <v>0</v>
      </c>
      <c r="X125" s="1957">
        <f>T125</f>
        <v>0</v>
      </c>
    </row>
    <row r="126" spans="3:24">
      <c r="D126" s="727"/>
      <c r="E126" s="1114"/>
      <c r="F126" s="1114"/>
      <c r="G126" s="1947" t="s">
        <v>1127</v>
      </c>
      <c r="H126" s="1972">
        <f>H127-H125</f>
        <v>0</v>
      </c>
      <c r="I126" s="1972">
        <f t="shared" ref="I126:S126" si="47">I127-I125</f>
        <v>0</v>
      </c>
      <c r="J126" s="1972">
        <f t="shared" si="47"/>
        <v>0</v>
      </c>
      <c r="K126" s="1972">
        <f t="shared" si="47"/>
        <v>0</v>
      </c>
      <c r="L126" s="1972">
        <f t="shared" si="47"/>
        <v>0</v>
      </c>
      <c r="M126" s="1972">
        <f t="shared" si="47"/>
        <v>0</v>
      </c>
      <c r="N126" s="1972">
        <f t="shared" si="47"/>
        <v>0</v>
      </c>
      <c r="O126" s="1972">
        <f t="shared" si="47"/>
        <v>0</v>
      </c>
      <c r="P126" s="1972">
        <f t="shared" si="47"/>
        <v>0</v>
      </c>
      <c r="Q126" s="1972">
        <f t="shared" si="47"/>
        <v>0</v>
      </c>
      <c r="R126" s="1972">
        <f t="shared" si="47"/>
        <v>0</v>
      </c>
      <c r="S126" s="1972">
        <f t="shared" si="47"/>
        <v>0</v>
      </c>
      <c r="T126" s="1972">
        <f>T127-T125</f>
        <v>0</v>
      </c>
      <c r="U126" s="1972">
        <f>U127-U125</f>
        <v>0</v>
      </c>
      <c r="V126" s="1972">
        <f>V127-V125</f>
        <v>0</v>
      </c>
      <c r="W126" s="1972">
        <f>W127-W125</f>
        <v>0</v>
      </c>
      <c r="X126" s="1972">
        <f>X127-X125</f>
        <v>0</v>
      </c>
    </row>
    <row r="127" spans="3:24">
      <c r="D127" s="727"/>
      <c r="E127" s="1976"/>
      <c r="F127" s="1983"/>
      <c r="G127" s="1953" t="s">
        <v>1121</v>
      </c>
      <c r="H127" s="1973">
        <f>'PL,HC,INV'!P$923</f>
        <v>0</v>
      </c>
      <c r="I127" s="1973">
        <f>'PL,HC,INV'!Q$923</f>
        <v>0</v>
      </c>
      <c r="J127" s="1973">
        <f>'PL,HC,INV'!R$923</f>
        <v>0</v>
      </c>
      <c r="K127" s="1973">
        <f>'PL,HC,INV'!S$923</f>
        <v>0</v>
      </c>
      <c r="L127" s="1973">
        <f>'PL,HC,INV'!T$923</f>
        <v>0</v>
      </c>
      <c r="M127" s="1973">
        <f>'PL,HC,INV'!U$923</f>
        <v>0</v>
      </c>
      <c r="N127" s="1973">
        <f>'PL,HC,INV'!V$923</f>
        <v>0</v>
      </c>
      <c r="O127" s="1973">
        <f>'PL,HC,INV'!W$923</f>
        <v>0</v>
      </c>
      <c r="P127" s="1973">
        <f>'PL,HC,INV'!X$923</f>
        <v>0</v>
      </c>
      <c r="Q127" s="1973">
        <f>'PL,HC,INV'!Y$923</f>
        <v>0</v>
      </c>
      <c r="R127" s="1973">
        <f>'PL,HC,INV'!Z$923</f>
        <v>0</v>
      </c>
      <c r="S127" s="1973">
        <f>'PL,HC,INV'!AA$923</f>
        <v>0</v>
      </c>
      <c r="T127" s="1973">
        <f>J127</f>
        <v>0</v>
      </c>
      <c r="U127" s="1973">
        <f>M127</f>
        <v>0</v>
      </c>
      <c r="V127" s="1973">
        <f>P127</f>
        <v>0</v>
      </c>
      <c r="W127" s="1973">
        <f>S127</f>
        <v>0</v>
      </c>
      <c r="X127" s="1973">
        <f>W127</f>
        <v>0</v>
      </c>
    </row>
    <row r="128" spans="3:24">
      <c r="D128" s="727"/>
      <c r="E128" s="1974" t="s">
        <v>365</v>
      </c>
      <c r="F128" s="1982"/>
      <c r="G128" s="1957" t="s">
        <v>1125</v>
      </c>
      <c r="H128" s="1975"/>
      <c r="I128" s="1975"/>
      <c r="J128" s="1975"/>
      <c r="K128" s="1975"/>
      <c r="L128" s="1975"/>
      <c r="M128" s="1975"/>
      <c r="N128" s="1975"/>
      <c r="O128" s="1975"/>
      <c r="P128" s="1975"/>
      <c r="Q128" s="1975"/>
      <c r="R128" s="1975"/>
      <c r="S128" s="1975"/>
      <c r="T128" s="1957">
        <f>J128</f>
        <v>0</v>
      </c>
      <c r="U128" s="1957">
        <f>M128</f>
        <v>0</v>
      </c>
      <c r="V128" s="1957">
        <f>P128</f>
        <v>0</v>
      </c>
      <c r="W128" s="1957">
        <f>S128</f>
        <v>0</v>
      </c>
      <c r="X128" s="1957">
        <f>T128</f>
        <v>0</v>
      </c>
    </row>
    <row r="129" spans="3:24">
      <c r="D129" s="727"/>
      <c r="E129" s="1114" t="s">
        <v>77</v>
      </c>
      <c r="F129" s="1114"/>
      <c r="G129" s="1947" t="s">
        <v>1127</v>
      </c>
      <c r="H129" s="1972">
        <f>H130-H128</f>
        <v>0</v>
      </c>
      <c r="I129" s="1972">
        <f t="shared" ref="I129:S129" si="48">I130-I128</f>
        <v>0</v>
      </c>
      <c r="J129" s="1972">
        <f t="shared" si="48"/>
        <v>0</v>
      </c>
      <c r="K129" s="1972">
        <f t="shared" si="48"/>
        <v>0</v>
      </c>
      <c r="L129" s="1972">
        <f t="shared" si="48"/>
        <v>0</v>
      </c>
      <c r="M129" s="1972">
        <f t="shared" si="48"/>
        <v>0</v>
      </c>
      <c r="N129" s="1972">
        <f t="shared" si="48"/>
        <v>0</v>
      </c>
      <c r="O129" s="1972">
        <f t="shared" si="48"/>
        <v>0</v>
      </c>
      <c r="P129" s="1972">
        <f t="shared" si="48"/>
        <v>0</v>
      </c>
      <c r="Q129" s="1972">
        <f t="shared" si="48"/>
        <v>0</v>
      </c>
      <c r="R129" s="1972">
        <f t="shared" si="48"/>
        <v>0</v>
      </c>
      <c r="S129" s="1972">
        <f t="shared" si="48"/>
        <v>0</v>
      </c>
      <c r="T129" s="1972">
        <f>T130-T128</f>
        <v>0</v>
      </c>
      <c r="U129" s="1972">
        <f>U130-U128</f>
        <v>0</v>
      </c>
      <c r="V129" s="1972">
        <f>V130-V128</f>
        <v>0</v>
      </c>
      <c r="W129" s="1972">
        <f>W130-W128</f>
        <v>0</v>
      </c>
      <c r="X129" s="1972">
        <f>X130-X128</f>
        <v>0</v>
      </c>
    </row>
    <row r="130" spans="3:24">
      <c r="D130" s="728"/>
      <c r="E130" s="2002" t="s">
        <v>366</v>
      </c>
      <c r="F130" s="2004"/>
      <c r="G130" s="1960" t="s">
        <v>1121</v>
      </c>
      <c r="H130" s="1977">
        <f>SUM('PL,HC,INV'!P$929,'PL,HC,INV'!P$934,'PL,HC,INV'!P$940)</f>
        <v>0</v>
      </c>
      <c r="I130" s="1977">
        <f>SUM('PL,HC,INV'!Q$929,'PL,HC,INV'!Q$934,'PL,HC,INV'!Q$940)</f>
        <v>0</v>
      </c>
      <c r="J130" s="1977">
        <f>SUM('PL,HC,INV'!R$929,'PL,HC,INV'!R$934,'PL,HC,INV'!R$940)</f>
        <v>0</v>
      </c>
      <c r="K130" s="1977">
        <f>SUM('PL,HC,INV'!S$929,'PL,HC,INV'!S$934,'PL,HC,INV'!S$940)</f>
        <v>0</v>
      </c>
      <c r="L130" s="1977">
        <f>SUM('PL,HC,INV'!T$929,'PL,HC,INV'!T$934,'PL,HC,INV'!T$940)</f>
        <v>0</v>
      </c>
      <c r="M130" s="1977">
        <f>SUM('PL,HC,INV'!U$929,'PL,HC,INV'!U$934,'PL,HC,INV'!U$940)</f>
        <v>0</v>
      </c>
      <c r="N130" s="1977">
        <f>SUM('PL,HC,INV'!V$929,'PL,HC,INV'!V$934,'PL,HC,INV'!V$940)</f>
        <v>0</v>
      </c>
      <c r="O130" s="1977">
        <f>SUM('PL,HC,INV'!W$929,'PL,HC,INV'!W$934,'PL,HC,INV'!W$940)</f>
        <v>0</v>
      </c>
      <c r="P130" s="1977">
        <f>SUM('PL,HC,INV'!X$929,'PL,HC,INV'!X$934,'PL,HC,INV'!X$940)</f>
        <v>0</v>
      </c>
      <c r="Q130" s="1977">
        <f>SUM('PL,HC,INV'!Y$929,'PL,HC,INV'!Y$934,'PL,HC,INV'!Y$940)</f>
        <v>0</v>
      </c>
      <c r="R130" s="1977">
        <f>SUM('PL,HC,INV'!Z$929,'PL,HC,INV'!Z$934,'PL,HC,INV'!Z$940)</f>
        <v>0</v>
      </c>
      <c r="S130" s="1977">
        <f>SUM('PL,HC,INV'!AA$929,'PL,HC,INV'!AA$934,'PL,HC,INV'!AA$940)</f>
        <v>0</v>
      </c>
      <c r="T130" s="1977">
        <f>J130</f>
        <v>0</v>
      </c>
      <c r="U130" s="1977">
        <f>M130</f>
        <v>0</v>
      </c>
      <c r="V130" s="1977">
        <f>P130</f>
        <v>0</v>
      </c>
      <c r="W130" s="1977">
        <f>S130</f>
        <v>0</v>
      </c>
      <c r="X130" s="1977">
        <f>W130</f>
        <v>0</v>
      </c>
    </row>
    <row r="132" spans="3:24" ht="15">
      <c r="C132" s="49" t="s">
        <v>1130</v>
      </c>
    </row>
    <row r="133" spans="3:24">
      <c r="D133" s="1992" t="s">
        <v>1122</v>
      </c>
      <c r="E133" s="1993"/>
      <c r="F133" s="1993"/>
      <c r="G133" s="1966" t="s">
        <v>1125</v>
      </c>
      <c r="H133" s="1967">
        <f>SUM(H136,H139,H142)</f>
        <v>5</v>
      </c>
      <c r="I133" s="1967">
        <f t="shared" ref="I133:X133" si="49">SUM(I136,I139,I142)</f>
        <v>5</v>
      </c>
      <c r="J133" s="1967">
        <f t="shared" si="49"/>
        <v>5</v>
      </c>
      <c r="K133" s="1967">
        <f t="shared" si="49"/>
        <v>5</v>
      </c>
      <c r="L133" s="1967">
        <f t="shared" si="49"/>
        <v>5</v>
      </c>
      <c r="M133" s="1967">
        <f t="shared" si="49"/>
        <v>5</v>
      </c>
      <c r="N133" s="1967">
        <f t="shared" si="49"/>
        <v>5</v>
      </c>
      <c r="O133" s="1967">
        <f t="shared" si="49"/>
        <v>5</v>
      </c>
      <c r="P133" s="1967">
        <f t="shared" si="49"/>
        <v>5</v>
      </c>
      <c r="Q133" s="1967">
        <f t="shared" si="49"/>
        <v>5</v>
      </c>
      <c r="R133" s="1967">
        <f t="shared" si="49"/>
        <v>4</v>
      </c>
      <c r="S133" s="1967">
        <f t="shared" si="49"/>
        <v>4</v>
      </c>
      <c r="T133" s="1967">
        <f t="shared" si="49"/>
        <v>5</v>
      </c>
      <c r="U133" s="1967">
        <f t="shared" si="49"/>
        <v>5</v>
      </c>
      <c r="V133" s="1967">
        <f t="shared" si="49"/>
        <v>5</v>
      </c>
      <c r="W133" s="1967">
        <f t="shared" si="49"/>
        <v>4</v>
      </c>
      <c r="X133" s="1967">
        <f t="shared" si="49"/>
        <v>5</v>
      </c>
    </row>
    <row r="134" spans="3:24">
      <c r="D134" s="1994" t="s">
        <v>1120</v>
      </c>
      <c r="E134" s="1995"/>
      <c r="F134" s="1995"/>
      <c r="G134" s="1971" t="s">
        <v>1127</v>
      </c>
      <c r="H134" s="1972">
        <f t="shared" ref="H134:S134" si="50">H135-H133</f>
        <v>0</v>
      </c>
      <c r="I134" s="1972">
        <f t="shared" si="50"/>
        <v>0</v>
      </c>
      <c r="J134" s="1972">
        <f t="shared" si="50"/>
        <v>0</v>
      </c>
      <c r="K134" s="1972">
        <f t="shared" si="50"/>
        <v>0</v>
      </c>
      <c r="L134" s="1972">
        <f t="shared" si="50"/>
        <v>0</v>
      </c>
      <c r="M134" s="1972">
        <f t="shared" si="50"/>
        <v>0</v>
      </c>
      <c r="N134" s="1972">
        <f t="shared" si="50"/>
        <v>0</v>
      </c>
      <c r="O134" s="1972">
        <f t="shared" si="50"/>
        <v>0</v>
      </c>
      <c r="P134" s="1972">
        <f t="shared" si="50"/>
        <v>0</v>
      </c>
      <c r="Q134" s="1972">
        <f t="shared" si="50"/>
        <v>0</v>
      </c>
      <c r="R134" s="1972">
        <f t="shared" si="50"/>
        <v>0</v>
      </c>
      <c r="S134" s="1972">
        <f t="shared" si="50"/>
        <v>0</v>
      </c>
      <c r="T134" s="1972">
        <f>T135-T133</f>
        <v>0</v>
      </c>
      <c r="U134" s="1972">
        <f>U135-U133</f>
        <v>0</v>
      </c>
      <c r="V134" s="1972">
        <f>V135-V133</f>
        <v>0</v>
      </c>
      <c r="W134" s="1972">
        <f>W135-W133</f>
        <v>0</v>
      </c>
      <c r="X134" s="1972">
        <f>X135-X133</f>
        <v>-1</v>
      </c>
    </row>
    <row r="135" spans="3:24">
      <c r="D135" s="1994"/>
      <c r="E135" s="1995"/>
      <c r="F135" s="1995"/>
      <c r="G135" s="1953" t="s">
        <v>1121</v>
      </c>
      <c r="H135" s="1973">
        <f>SUM(H138,H141,H144)</f>
        <v>5</v>
      </c>
      <c r="I135" s="1973">
        <f t="shared" ref="I135:X135" si="51">SUM(I138,I141,I144)</f>
        <v>5</v>
      </c>
      <c r="J135" s="1973">
        <f t="shared" si="51"/>
        <v>5</v>
      </c>
      <c r="K135" s="1973">
        <f t="shared" si="51"/>
        <v>5</v>
      </c>
      <c r="L135" s="1973">
        <f t="shared" si="51"/>
        <v>5</v>
      </c>
      <c r="M135" s="1973">
        <f t="shared" si="51"/>
        <v>5</v>
      </c>
      <c r="N135" s="1973">
        <f t="shared" si="51"/>
        <v>5</v>
      </c>
      <c r="O135" s="1973">
        <f t="shared" si="51"/>
        <v>5</v>
      </c>
      <c r="P135" s="1973">
        <f t="shared" si="51"/>
        <v>5</v>
      </c>
      <c r="Q135" s="1973">
        <f t="shared" si="51"/>
        <v>5</v>
      </c>
      <c r="R135" s="1973">
        <f t="shared" si="51"/>
        <v>4</v>
      </c>
      <c r="S135" s="1973">
        <f t="shared" si="51"/>
        <v>4</v>
      </c>
      <c r="T135" s="1973">
        <f t="shared" si="51"/>
        <v>5</v>
      </c>
      <c r="U135" s="1973">
        <f t="shared" si="51"/>
        <v>5</v>
      </c>
      <c r="V135" s="1973">
        <f t="shared" si="51"/>
        <v>5</v>
      </c>
      <c r="W135" s="1973">
        <f t="shared" si="51"/>
        <v>4</v>
      </c>
      <c r="X135" s="1973">
        <f t="shared" si="51"/>
        <v>4</v>
      </c>
    </row>
    <row r="136" spans="3:24">
      <c r="D136" s="527"/>
      <c r="E136" s="1974" t="s">
        <v>66</v>
      </c>
      <c r="F136" s="1982"/>
      <c r="G136" s="1957" t="s">
        <v>1125</v>
      </c>
      <c r="H136" s="1975"/>
      <c r="I136" s="1975"/>
      <c r="J136" s="1975"/>
      <c r="K136" s="1975"/>
      <c r="L136" s="1975"/>
      <c r="M136" s="1975"/>
      <c r="N136" s="1975"/>
      <c r="O136" s="1975"/>
      <c r="P136" s="1975"/>
      <c r="Q136" s="1975"/>
      <c r="R136" s="1975"/>
      <c r="S136" s="1975"/>
      <c r="T136" s="1957">
        <f>J136</f>
        <v>0</v>
      </c>
      <c r="U136" s="1957">
        <f>M136</f>
        <v>0</v>
      </c>
      <c r="V136" s="1957">
        <f>P136</f>
        <v>0</v>
      </c>
      <c r="W136" s="1957">
        <f>S136</f>
        <v>0</v>
      </c>
      <c r="X136" s="1957">
        <f>T136</f>
        <v>0</v>
      </c>
    </row>
    <row r="137" spans="3:24">
      <c r="D137" s="527"/>
      <c r="E137" s="1114"/>
      <c r="F137" s="1114"/>
      <c r="G137" s="1947" t="s">
        <v>1127</v>
      </c>
      <c r="H137" s="1972">
        <f>H138-H136</f>
        <v>0</v>
      </c>
      <c r="I137" s="1972">
        <f t="shared" ref="I137:S137" si="52">I138-I136</f>
        <v>0</v>
      </c>
      <c r="J137" s="1972">
        <f t="shared" si="52"/>
        <v>0</v>
      </c>
      <c r="K137" s="1972">
        <f t="shared" si="52"/>
        <v>0</v>
      </c>
      <c r="L137" s="1972">
        <f t="shared" si="52"/>
        <v>0</v>
      </c>
      <c r="M137" s="1972">
        <f t="shared" si="52"/>
        <v>0</v>
      </c>
      <c r="N137" s="1972">
        <f t="shared" si="52"/>
        <v>0</v>
      </c>
      <c r="O137" s="1972">
        <f t="shared" si="52"/>
        <v>0</v>
      </c>
      <c r="P137" s="1972">
        <f t="shared" si="52"/>
        <v>0</v>
      </c>
      <c r="Q137" s="1972">
        <f t="shared" si="52"/>
        <v>0</v>
      </c>
      <c r="R137" s="1972">
        <f t="shared" si="52"/>
        <v>0</v>
      </c>
      <c r="S137" s="1972">
        <f t="shared" si="52"/>
        <v>0</v>
      </c>
      <c r="T137" s="1972">
        <f>T138-T136</f>
        <v>0</v>
      </c>
      <c r="U137" s="1972">
        <f>U138-U136</f>
        <v>0</v>
      </c>
      <c r="V137" s="1972">
        <f>V138-V136</f>
        <v>0</v>
      </c>
      <c r="W137" s="1972">
        <f>W138-W136</f>
        <v>0</v>
      </c>
      <c r="X137" s="1972">
        <f>X138-X136</f>
        <v>0</v>
      </c>
    </row>
    <row r="138" spans="3:24">
      <c r="D138" s="527"/>
      <c r="E138" s="1976"/>
      <c r="F138" s="1983"/>
      <c r="G138" s="1953" t="s">
        <v>1121</v>
      </c>
      <c r="H138" s="1973">
        <f>'PL,HC,INV'!P$948</f>
        <v>0</v>
      </c>
      <c r="I138" s="1973">
        <f>'PL,HC,INV'!Q$948</f>
        <v>0</v>
      </c>
      <c r="J138" s="1973">
        <f>'PL,HC,INV'!R$948</f>
        <v>0</v>
      </c>
      <c r="K138" s="1973">
        <f>'PL,HC,INV'!S$948</f>
        <v>0</v>
      </c>
      <c r="L138" s="1973">
        <f>'PL,HC,INV'!T$948</f>
        <v>0</v>
      </c>
      <c r="M138" s="1973">
        <f>'PL,HC,INV'!U$948</f>
        <v>0</v>
      </c>
      <c r="N138" s="1973">
        <f>'PL,HC,INV'!V$948</f>
        <v>0</v>
      </c>
      <c r="O138" s="1973">
        <f>'PL,HC,INV'!W$948</f>
        <v>0</v>
      </c>
      <c r="P138" s="1973">
        <f>'PL,HC,INV'!X$948</f>
        <v>0</v>
      </c>
      <c r="Q138" s="1973">
        <f>'PL,HC,INV'!Y$948</f>
        <v>0</v>
      </c>
      <c r="R138" s="1973">
        <f>'PL,HC,INV'!Z$948</f>
        <v>0</v>
      </c>
      <c r="S138" s="1973">
        <f>'PL,HC,INV'!AA$948</f>
        <v>0</v>
      </c>
      <c r="T138" s="1973">
        <f>J138</f>
        <v>0</v>
      </c>
      <c r="U138" s="1973">
        <f>M138</f>
        <v>0</v>
      </c>
      <c r="V138" s="1973">
        <f>P138</f>
        <v>0</v>
      </c>
      <c r="W138" s="1973">
        <f>S138</f>
        <v>0</v>
      </c>
      <c r="X138" s="1973">
        <f>W138</f>
        <v>0</v>
      </c>
    </row>
    <row r="139" spans="3:24">
      <c r="D139" s="527"/>
      <c r="E139" s="1974" t="s">
        <v>364</v>
      </c>
      <c r="F139" s="1982"/>
      <c r="G139" s="1957" t="s">
        <v>1125</v>
      </c>
      <c r="H139" s="1975"/>
      <c r="I139" s="1975"/>
      <c r="J139" s="1975"/>
      <c r="K139" s="1975"/>
      <c r="L139" s="1975"/>
      <c r="M139" s="1975"/>
      <c r="N139" s="1975"/>
      <c r="O139" s="1975"/>
      <c r="P139" s="1975"/>
      <c r="Q139" s="1975"/>
      <c r="R139" s="1975"/>
      <c r="S139" s="1975"/>
      <c r="T139" s="1957">
        <f>J139</f>
        <v>0</v>
      </c>
      <c r="U139" s="1957">
        <f>M139</f>
        <v>0</v>
      </c>
      <c r="V139" s="1957">
        <f>P139</f>
        <v>0</v>
      </c>
      <c r="W139" s="1957">
        <f>S139</f>
        <v>0</v>
      </c>
      <c r="X139" s="1957">
        <f>T139</f>
        <v>0</v>
      </c>
    </row>
    <row r="140" spans="3:24">
      <c r="D140" s="527"/>
      <c r="E140" s="1114"/>
      <c r="F140" s="1114"/>
      <c r="G140" s="1947" t="s">
        <v>1127</v>
      </c>
      <c r="H140" s="1972">
        <f>H141-H139</f>
        <v>0</v>
      </c>
      <c r="I140" s="1972">
        <f t="shared" ref="I140:S140" si="53">I141-I139</f>
        <v>0</v>
      </c>
      <c r="J140" s="1972">
        <f t="shared" si="53"/>
        <v>0</v>
      </c>
      <c r="K140" s="1972">
        <f t="shared" si="53"/>
        <v>0</v>
      </c>
      <c r="L140" s="1972">
        <f t="shared" si="53"/>
        <v>0</v>
      </c>
      <c r="M140" s="1972">
        <f t="shared" si="53"/>
        <v>0</v>
      </c>
      <c r="N140" s="1972">
        <f t="shared" si="53"/>
        <v>0</v>
      </c>
      <c r="O140" s="1972">
        <f t="shared" si="53"/>
        <v>0</v>
      </c>
      <c r="P140" s="1972">
        <f t="shared" si="53"/>
        <v>0</v>
      </c>
      <c r="Q140" s="1972">
        <f t="shared" si="53"/>
        <v>0</v>
      </c>
      <c r="R140" s="1972">
        <f t="shared" si="53"/>
        <v>0</v>
      </c>
      <c r="S140" s="1972">
        <f t="shared" si="53"/>
        <v>0</v>
      </c>
      <c r="T140" s="1972">
        <f>T141-T139</f>
        <v>0</v>
      </c>
      <c r="U140" s="1972">
        <f>U141-U139</f>
        <v>0</v>
      </c>
      <c r="V140" s="1972">
        <f>V141-V139</f>
        <v>0</v>
      </c>
      <c r="W140" s="1972">
        <f>W141-W139</f>
        <v>0</v>
      </c>
      <c r="X140" s="1972">
        <f>X141-X139</f>
        <v>0</v>
      </c>
    </row>
    <row r="141" spans="3:24">
      <c r="D141" s="527"/>
      <c r="E141" s="1976"/>
      <c r="F141" s="1983"/>
      <c r="G141" s="1953" t="s">
        <v>1121</v>
      </c>
      <c r="H141" s="1973">
        <f>'PL,HC,INV'!P$953</f>
        <v>0</v>
      </c>
      <c r="I141" s="1973">
        <f>'PL,HC,INV'!Q$953</f>
        <v>0</v>
      </c>
      <c r="J141" s="1973">
        <f>'PL,HC,INV'!R$953</f>
        <v>0</v>
      </c>
      <c r="K141" s="1973">
        <f>'PL,HC,INV'!S$953</f>
        <v>0</v>
      </c>
      <c r="L141" s="1973">
        <f>'PL,HC,INV'!T$953</f>
        <v>0</v>
      </c>
      <c r="M141" s="1973">
        <f>'PL,HC,INV'!U$953</f>
        <v>0</v>
      </c>
      <c r="N141" s="1973">
        <f>'PL,HC,INV'!V$953</f>
        <v>0</v>
      </c>
      <c r="O141" s="1973">
        <f>'PL,HC,INV'!W$953</f>
        <v>0</v>
      </c>
      <c r="P141" s="1973">
        <f>'PL,HC,INV'!X$953</f>
        <v>0</v>
      </c>
      <c r="Q141" s="1973">
        <f>'PL,HC,INV'!Y$953</f>
        <v>0</v>
      </c>
      <c r="R141" s="1973">
        <f>'PL,HC,INV'!Z$953</f>
        <v>0</v>
      </c>
      <c r="S141" s="1973">
        <f>'PL,HC,INV'!AA$953</f>
        <v>0</v>
      </c>
      <c r="T141" s="1973">
        <f>J141</f>
        <v>0</v>
      </c>
      <c r="U141" s="1973">
        <f>M141</f>
        <v>0</v>
      </c>
      <c r="V141" s="1973">
        <f>P141</f>
        <v>0</v>
      </c>
      <c r="W141" s="1973">
        <f>S141</f>
        <v>0</v>
      </c>
      <c r="X141" s="1973">
        <f>W141</f>
        <v>0</v>
      </c>
    </row>
    <row r="142" spans="3:24">
      <c r="D142" s="527"/>
      <c r="E142" s="1974" t="s">
        <v>365</v>
      </c>
      <c r="F142" s="1982"/>
      <c r="G142" s="1957" t="s">
        <v>1125</v>
      </c>
      <c r="H142" s="1975">
        <v>5</v>
      </c>
      <c r="I142" s="1975">
        <v>5</v>
      </c>
      <c r="J142" s="1975">
        <v>5</v>
      </c>
      <c r="K142" s="1975">
        <v>5</v>
      </c>
      <c r="L142" s="1975">
        <v>5</v>
      </c>
      <c r="M142" s="1975">
        <v>5</v>
      </c>
      <c r="N142" s="1975">
        <v>5</v>
      </c>
      <c r="O142" s="1975">
        <v>5</v>
      </c>
      <c r="P142" s="1975">
        <v>5</v>
      </c>
      <c r="Q142" s="1975">
        <v>5</v>
      </c>
      <c r="R142" s="1975">
        <v>4</v>
      </c>
      <c r="S142" s="1975">
        <v>4</v>
      </c>
      <c r="T142" s="1957">
        <f>J142</f>
        <v>5</v>
      </c>
      <c r="U142" s="1957">
        <f>M142</f>
        <v>5</v>
      </c>
      <c r="V142" s="1957">
        <f>P142</f>
        <v>5</v>
      </c>
      <c r="W142" s="1957">
        <f>S142</f>
        <v>4</v>
      </c>
      <c r="X142" s="1957">
        <f>T142</f>
        <v>5</v>
      </c>
    </row>
    <row r="143" spans="3:24">
      <c r="D143" s="527"/>
      <c r="E143" s="1114" t="s">
        <v>77</v>
      </c>
      <c r="F143" s="1114"/>
      <c r="G143" s="1947" t="s">
        <v>1127</v>
      </c>
      <c r="H143" s="1972">
        <f>H144-H142</f>
        <v>0</v>
      </c>
      <c r="I143" s="1972">
        <f t="shared" ref="I143:S143" si="54">I144-I142</f>
        <v>0</v>
      </c>
      <c r="J143" s="1972">
        <f t="shared" si="54"/>
        <v>0</v>
      </c>
      <c r="K143" s="1972">
        <f t="shared" si="54"/>
        <v>0</v>
      </c>
      <c r="L143" s="1972">
        <f t="shared" si="54"/>
        <v>0</v>
      </c>
      <c r="M143" s="1972">
        <f t="shared" si="54"/>
        <v>0</v>
      </c>
      <c r="N143" s="1972">
        <f t="shared" si="54"/>
        <v>0</v>
      </c>
      <c r="O143" s="1972">
        <f t="shared" si="54"/>
        <v>0</v>
      </c>
      <c r="P143" s="1972">
        <f t="shared" si="54"/>
        <v>0</v>
      </c>
      <c r="Q143" s="1972">
        <f t="shared" si="54"/>
        <v>0</v>
      </c>
      <c r="R143" s="1972">
        <f t="shared" si="54"/>
        <v>0</v>
      </c>
      <c r="S143" s="1972">
        <f t="shared" si="54"/>
        <v>0</v>
      </c>
      <c r="T143" s="1972">
        <f>T144-T142</f>
        <v>0</v>
      </c>
      <c r="U143" s="1972">
        <f>U144-U142</f>
        <v>0</v>
      </c>
      <c r="V143" s="1972">
        <f>V144-V142</f>
        <v>0</v>
      </c>
      <c r="W143" s="1972">
        <f>W144-W142</f>
        <v>0</v>
      </c>
      <c r="X143" s="1972">
        <f>X144-X142</f>
        <v>-1</v>
      </c>
    </row>
    <row r="144" spans="3:24">
      <c r="D144" s="528"/>
      <c r="E144" s="2002" t="s">
        <v>366</v>
      </c>
      <c r="F144" s="2004"/>
      <c r="G144" s="1960" t="s">
        <v>1121</v>
      </c>
      <c r="H144" s="1977">
        <f>SUM('PL,HC,INV'!P$959+'PL,HC,INV'!P$964+'PL,HC,INV'!P$970)</f>
        <v>5</v>
      </c>
      <c r="I144" s="1977">
        <f>SUM('PL,HC,INV'!Q$959+'PL,HC,INV'!Q$964+'PL,HC,INV'!Q$970)</f>
        <v>5</v>
      </c>
      <c r="J144" s="1977">
        <f>SUM('PL,HC,INV'!R$959+'PL,HC,INV'!R$964+'PL,HC,INV'!R$970)</f>
        <v>5</v>
      </c>
      <c r="K144" s="1977">
        <f>SUM('PL,HC,INV'!S$959+'PL,HC,INV'!S$964+'PL,HC,INV'!S$970)</f>
        <v>5</v>
      </c>
      <c r="L144" s="1977">
        <f>SUM('PL,HC,INV'!T$959+'PL,HC,INV'!T$964+'PL,HC,INV'!T$970)</f>
        <v>5</v>
      </c>
      <c r="M144" s="1977">
        <f>SUM('PL,HC,INV'!U$959+'PL,HC,INV'!U$964+'PL,HC,INV'!U$970)</f>
        <v>5</v>
      </c>
      <c r="N144" s="1977">
        <f>SUM('PL,HC,INV'!V$959+'PL,HC,INV'!V$964+'PL,HC,INV'!V$970)</f>
        <v>5</v>
      </c>
      <c r="O144" s="1977">
        <f>SUM('PL,HC,INV'!W$959+'PL,HC,INV'!W$964+'PL,HC,INV'!W$970)</f>
        <v>5</v>
      </c>
      <c r="P144" s="1977">
        <f>SUM('PL,HC,INV'!X$959+'PL,HC,INV'!X$964+'PL,HC,INV'!X$970)</f>
        <v>5</v>
      </c>
      <c r="Q144" s="1977">
        <f>SUM('PL,HC,INV'!Y$959+'PL,HC,INV'!Y$964+'PL,HC,INV'!Y$970)</f>
        <v>5</v>
      </c>
      <c r="R144" s="1977">
        <f>SUM('PL,HC,INV'!Z$959+'PL,HC,INV'!Z$964+'PL,HC,INV'!Z$970)</f>
        <v>4</v>
      </c>
      <c r="S144" s="1977">
        <f>SUM('PL,HC,INV'!AA$959+'PL,HC,INV'!AA$964+'PL,HC,INV'!AA$970)</f>
        <v>4</v>
      </c>
      <c r="T144" s="1977">
        <f>J144</f>
        <v>5</v>
      </c>
      <c r="U144" s="1977">
        <f>M144</f>
        <v>5</v>
      </c>
      <c r="V144" s="1977">
        <f>P144</f>
        <v>5</v>
      </c>
      <c r="W144" s="1977">
        <f>S144</f>
        <v>4</v>
      </c>
      <c r="X144" s="1977">
        <f>W144</f>
        <v>4</v>
      </c>
    </row>
    <row r="145" spans="7:24">
      <c r="G145" s="348" t="s">
        <v>1125</v>
      </c>
      <c r="H145" s="2001">
        <f t="shared" ref="H145:W146" si="55">SUM(H63,H77,H91,H105,H119,H133)</f>
        <v>701</v>
      </c>
      <c r="I145" s="2001">
        <f t="shared" si="55"/>
        <v>701</v>
      </c>
      <c r="J145" s="2001">
        <f t="shared" si="55"/>
        <v>703</v>
      </c>
      <c r="K145" s="2001">
        <f t="shared" si="55"/>
        <v>704</v>
      </c>
      <c r="L145" s="2001">
        <f t="shared" si="55"/>
        <v>706</v>
      </c>
      <c r="M145" s="2001">
        <f t="shared" si="55"/>
        <v>701</v>
      </c>
      <c r="N145" s="2001">
        <f t="shared" si="55"/>
        <v>700</v>
      </c>
      <c r="O145" s="2001">
        <f t="shared" si="55"/>
        <v>699</v>
      </c>
      <c r="P145" s="2001">
        <f t="shared" si="55"/>
        <v>700</v>
      </c>
      <c r="Q145" s="2001">
        <f t="shared" si="55"/>
        <v>699</v>
      </c>
      <c r="R145" s="2001">
        <f t="shared" si="55"/>
        <v>701</v>
      </c>
      <c r="S145" s="2001">
        <f t="shared" si="55"/>
        <v>698</v>
      </c>
      <c r="T145" s="2001">
        <f t="shared" si="55"/>
        <v>703</v>
      </c>
      <c r="U145" s="2001">
        <f t="shared" si="55"/>
        <v>701</v>
      </c>
      <c r="V145" s="2001">
        <f t="shared" si="55"/>
        <v>700</v>
      </c>
      <c r="W145" s="2001">
        <f t="shared" si="55"/>
        <v>698</v>
      </c>
      <c r="X145" s="2001">
        <f>SUM(X63,X77,X91,X105,X119,X133)</f>
        <v>703</v>
      </c>
    </row>
    <row r="146" spans="7:24">
      <c r="G146" s="348" t="s">
        <v>1127</v>
      </c>
      <c r="H146" s="2001">
        <f t="shared" si="55"/>
        <v>0</v>
      </c>
      <c r="I146" s="2001">
        <f t="shared" si="55"/>
        <v>0</v>
      </c>
      <c r="J146" s="2001">
        <f t="shared" si="55"/>
        <v>0</v>
      </c>
      <c r="K146" s="2001">
        <f t="shared" si="55"/>
        <v>0</v>
      </c>
      <c r="L146" s="2001">
        <f t="shared" si="55"/>
        <v>0</v>
      </c>
      <c r="M146" s="2001">
        <f t="shared" si="55"/>
        <v>0</v>
      </c>
      <c r="N146" s="2001">
        <f t="shared" si="55"/>
        <v>0</v>
      </c>
      <c r="O146" s="2001">
        <f t="shared" si="55"/>
        <v>0</v>
      </c>
      <c r="P146" s="2001">
        <f t="shared" si="55"/>
        <v>0</v>
      </c>
      <c r="Q146" s="2001">
        <f t="shared" si="55"/>
        <v>0</v>
      </c>
      <c r="R146" s="2001">
        <f t="shared" si="55"/>
        <v>0</v>
      </c>
      <c r="S146" s="2001">
        <f t="shared" si="55"/>
        <v>1</v>
      </c>
      <c r="T146" s="2001">
        <f t="shared" si="55"/>
        <v>0</v>
      </c>
      <c r="U146" s="2001">
        <f t="shared" si="55"/>
        <v>0</v>
      </c>
      <c r="V146" s="2001">
        <f t="shared" si="55"/>
        <v>0</v>
      </c>
      <c r="W146" s="2001">
        <f t="shared" si="55"/>
        <v>1</v>
      </c>
      <c r="X146" s="2001">
        <f>SUM(X64,X78,X92,X106,X120,X134)</f>
        <v>-4</v>
      </c>
    </row>
    <row r="147" spans="7:24">
      <c r="G147" s="348" t="s">
        <v>1121</v>
      </c>
      <c r="H147" s="2001">
        <f t="shared" ref="H147:W147" si="56">SUM(H65,H79,H93,H107,H121,H135)</f>
        <v>701</v>
      </c>
      <c r="I147" s="2001">
        <f t="shared" si="56"/>
        <v>701</v>
      </c>
      <c r="J147" s="2001">
        <f t="shared" si="56"/>
        <v>703</v>
      </c>
      <c r="K147" s="2001">
        <f t="shared" si="56"/>
        <v>704</v>
      </c>
      <c r="L147" s="2001">
        <f t="shared" si="56"/>
        <v>706</v>
      </c>
      <c r="M147" s="2001">
        <f t="shared" si="56"/>
        <v>701</v>
      </c>
      <c r="N147" s="2001">
        <f t="shared" si="56"/>
        <v>700</v>
      </c>
      <c r="O147" s="2001">
        <f t="shared" si="56"/>
        <v>699</v>
      </c>
      <c r="P147" s="2001">
        <f t="shared" si="56"/>
        <v>700</v>
      </c>
      <c r="Q147" s="2001">
        <f t="shared" si="56"/>
        <v>699</v>
      </c>
      <c r="R147" s="2001">
        <f t="shared" si="56"/>
        <v>701</v>
      </c>
      <c r="S147" s="2001">
        <f t="shared" si="56"/>
        <v>699</v>
      </c>
      <c r="T147" s="2001">
        <f t="shared" si="56"/>
        <v>703</v>
      </c>
      <c r="U147" s="2001">
        <f t="shared" si="56"/>
        <v>701</v>
      </c>
      <c r="V147" s="2001">
        <f t="shared" si="56"/>
        <v>700</v>
      </c>
      <c r="W147" s="2001">
        <f t="shared" si="56"/>
        <v>699</v>
      </c>
      <c r="X147" s="2001">
        <f>SUM(X65,X79,X93,X107,X121,X135)</f>
        <v>699</v>
      </c>
    </row>
  </sheetData>
  <phoneticPr fontId="1"/>
  <pageMargins left="0.23622047244094491" right="0.15748031496062992" top="0.51181102362204722" bottom="0.23622047244094491" header="0.31496062992125984" footer="0.15748031496062992"/>
  <pageSetup paperSize="9" scale="46"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FFFF00"/>
  </sheetPr>
  <dimension ref="A1:BF1115"/>
  <sheetViews>
    <sheetView showGridLines="0" tabSelected="1" zoomScale="80" zoomScaleNormal="80" zoomScaleSheetLayoutView="70" workbookViewId="0">
      <pane xSplit="15" ySplit="10" topLeftCell="W11" activePane="bottomRight" state="frozen"/>
      <selection activeCell="H61" sqref="H61"/>
      <selection pane="topRight" activeCell="H61" sqref="H61"/>
      <selection pane="bottomLeft" activeCell="H61" sqref="H61"/>
      <selection pane="bottomRight" activeCell="AA9" sqref="AA9"/>
    </sheetView>
  </sheetViews>
  <sheetFormatPr defaultColWidth="9" defaultRowHeight="15" outlineLevelRow="1" outlineLevelCol="1"/>
  <cols>
    <col min="1" max="1" width="5.5703125" style="2016" hidden="1" customWidth="1" outlineLevel="1"/>
    <col min="2" max="2" width="4" style="2016" hidden="1" customWidth="1" outlineLevel="1"/>
    <col min="3" max="3" width="1.7109375" style="362" customWidth="1" collapsed="1"/>
    <col min="4" max="4" width="1.7109375" style="657" customWidth="1"/>
    <col min="5" max="6" width="1.7109375" style="26" customWidth="1"/>
    <col min="7" max="7" width="1.7109375" style="37" customWidth="1"/>
    <col min="8" max="8" width="4.7109375" style="363" customWidth="1"/>
    <col min="9" max="9" width="4" style="362" customWidth="1"/>
    <col min="10" max="10" width="3.140625" style="363" customWidth="1"/>
    <col min="11" max="11" width="6.7109375" style="363" customWidth="1"/>
    <col min="12" max="12" width="5.85546875" style="362" customWidth="1"/>
    <col min="13" max="13" width="7.140625" style="362" customWidth="1"/>
    <col min="14" max="14" width="11.28515625" style="362" customWidth="1"/>
    <col min="15" max="15" width="21.7109375" style="362" customWidth="1"/>
    <col min="16" max="16" width="14.28515625" style="1" bestFit="1" customWidth="1"/>
    <col min="17" max="17" width="12.85546875" style="1" bestFit="1" customWidth="1"/>
    <col min="18" max="18" width="12.42578125" style="1" bestFit="1" customWidth="1"/>
    <col min="19" max="19" width="12" style="1" bestFit="1" customWidth="1"/>
    <col min="20" max="20" width="12.5703125" style="1" customWidth="1"/>
    <col min="21" max="21" width="12.85546875" style="1" bestFit="1" customWidth="1"/>
    <col min="22" max="22" width="12.5703125" style="1" bestFit="1" customWidth="1"/>
    <col min="23" max="24" width="12.85546875" style="1" bestFit="1" customWidth="1"/>
    <col min="25" max="25" width="15.28515625" style="1" customWidth="1"/>
    <col min="26" max="27" width="11" style="362" customWidth="1"/>
    <col min="28" max="29" width="14" style="362" bestFit="1" customWidth="1"/>
    <col min="30" max="30" width="13.42578125" style="362" bestFit="1" customWidth="1"/>
    <col min="31" max="31" width="13" style="362" customWidth="1"/>
    <col min="32" max="32" width="14" style="362" bestFit="1" customWidth="1"/>
    <col min="33" max="33" width="12.7109375" style="362" customWidth="1"/>
    <col min="34" max="34" width="11.7109375" style="362" customWidth="1"/>
    <col min="35" max="35" width="5.7109375" style="362" bestFit="1" customWidth="1"/>
    <col min="36" max="36" width="9.7109375" style="362" bestFit="1" customWidth="1"/>
    <col min="37" max="37" width="10.140625" style="362" bestFit="1" customWidth="1"/>
    <col min="38" max="38" width="9.7109375" style="362" customWidth="1"/>
    <col min="39" max="39" width="9.5703125" style="362" bestFit="1" customWidth="1"/>
    <col min="40" max="40" width="9.7109375" style="362" bestFit="1" customWidth="1"/>
    <col min="41" max="41" width="10.140625" style="362" bestFit="1" customWidth="1"/>
    <col min="42" max="42" width="9.7109375" style="362" customWidth="1"/>
    <col min="43" max="43" width="2.85546875" style="362" customWidth="1"/>
    <col min="44" max="44" width="9.7109375" style="362" bestFit="1" customWidth="1"/>
    <col min="45" max="45" width="10.28515625" style="362" bestFit="1" customWidth="1"/>
    <col min="46" max="46" width="11" style="362" customWidth="1"/>
    <col min="47" max="47" width="9.5703125" style="362" bestFit="1" customWidth="1"/>
    <col min="48" max="48" width="9.7109375" style="362" bestFit="1" customWidth="1"/>
    <col min="49" max="49" width="10.140625" style="362" bestFit="1" customWidth="1"/>
    <col min="50" max="50" width="9.7109375" style="362" customWidth="1"/>
    <col min="51" max="51" width="2.85546875" style="362" customWidth="1"/>
    <col min="52" max="53" width="11.5703125" style="362" bestFit="1" customWidth="1"/>
    <col min="54" max="54" width="11" style="362" customWidth="1"/>
    <col min="55" max="55" width="9.5703125" style="362" bestFit="1" customWidth="1"/>
    <col min="56" max="56" width="11.5703125" style="362" bestFit="1" customWidth="1"/>
    <col min="57" max="57" width="10.140625" style="362" bestFit="1" customWidth="1"/>
    <col min="58" max="58" width="9.7109375" style="362" customWidth="1"/>
    <col min="59" max="16384" width="9" style="362"/>
  </cols>
  <sheetData>
    <row r="1" spans="1:58" s="2017" customFormat="1" hidden="1" outlineLevel="1">
      <c r="A1" s="2016"/>
      <c r="B1" s="2016"/>
      <c r="D1" s="2018"/>
      <c r="E1" s="2019"/>
      <c r="F1" s="2019"/>
      <c r="G1" s="2020"/>
      <c r="H1" s="2020"/>
      <c r="J1" s="2020"/>
      <c r="K1" s="2020"/>
      <c r="P1" s="2021"/>
      <c r="Q1" s="2021"/>
      <c r="R1" s="2021"/>
      <c r="S1" s="2021"/>
      <c r="T1" s="2021"/>
      <c r="U1" s="2021"/>
      <c r="V1" s="2021"/>
      <c r="W1" s="2021"/>
      <c r="X1" s="2021"/>
      <c r="Y1" s="2021"/>
      <c r="AK1" s="2022" t="s">
        <v>1020</v>
      </c>
      <c r="AL1" s="2023"/>
      <c r="AM1" s="2023"/>
      <c r="AN1" s="2022" t="s">
        <v>1021</v>
      </c>
      <c r="AP1" s="2023"/>
      <c r="AS1" s="2022" t="str">
        <f>AK1</f>
        <v>'OP'!</v>
      </c>
      <c r="AT1" s="2023"/>
      <c r="AU1" s="2023"/>
      <c r="AV1" s="2022" t="str">
        <f>AN1</f>
        <v>'Previous'!</v>
      </c>
      <c r="AX1" s="2023"/>
      <c r="BA1" s="2022" t="str">
        <f>AK1</f>
        <v>'OP'!</v>
      </c>
      <c r="BB1" s="2023"/>
      <c r="BC1" s="2023"/>
      <c r="BD1" s="2022" t="str">
        <f>AN1</f>
        <v>'Previous'!</v>
      </c>
      <c r="BF1" s="2023"/>
    </row>
    <row r="2" spans="1:58" s="2017" customFormat="1" hidden="1" outlineLevel="1">
      <c r="A2" s="2016"/>
      <c r="B2" s="2016"/>
      <c r="D2" s="2018"/>
      <c r="E2" s="2019"/>
      <c r="F2" s="2019"/>
      <c r="G2" s="2020"/>
      <c r="H2" s="2020"/>
      <c r="J2" s="2020"/>
      <c r="K2" s="2020"/>
      <c r="P2" s="2021"/>
      <c r="Q2" s="2021"/>
      <c r="R2" s="2021"/>
      <c r="S2" s="2021"/>
      <c r="T2" s="2021"/>
      <c r="U2" s="2021"/>
      <c r="V2" s="2021"/>
      <c r="W2" s="2021"/>
      <c r="X2" s="2021"/>
      <c r="Y2" s="2021"/>
      <c r="AJ2" s="2024" t="str">
        <f>VLOOKUP($AJ$7,Work1!$F$6:$I$17,2,0)</f>
        <v>Y</v>
      </c>
      <c r="AK2" s="2024" t="str">
        <f>VLOOKUP($AJ$7,Work1!$F$6:$I$17,3,0)</f>
        <v>V</v>
      </c>
      <c r="AN2" s="2024" t="str">
        <f>VLOOKUP($AJ$7,Work1!$F$6:$I$17,4,0)</f>
        <v>V</v>
      </c>
      <c r="AR2" s="2024" t="str">
        <f>VLOOKUP($AJ$7,Work1!$K$6:$Q$17,2,0)</f>
        <v>Y</v>
      </c>
      <c r="AS2" s="2024" t="str">
        <f>VLOOKUP($AJ$7,Work1!$K$6:$Q$17,3,0)</f>
        <v>V</v>
      </c>
      <c r="AV2" s="2024" t="str">
        <f>VLOOKUP($AJ$7,Work1!$K$6:$Q$17,4,0)</f>
        <v>V</v>
      </c>
      <c r="AZ2" s="2024" t="str">
        <f>VLOOKUP($AJ$7,Work1!$K$6:$Q$17,5,0)</f>
        <v>P</v>
      </c>
      <c r="BA2" s="2024" t="str">
        <f>VLOOKUP($AJ$7,Work1!$K$6:$Q$17,6,0)</f>
        <v>M</v>
      </c>
      <c r="BD2" s="2024" t="str">
        <f>VLOOKUP($AJ$7,Work1!$K$6:$Q$17,7,0)</f>
        <v>M</v>
      </c>
    </row>
    <row r="3" spans="1:58" s="2017" customFormat="1" hidden="1" outlineLevel="1">
      <c r="A3" s="2016"/>
      <c r="B3" s="2016"/>
      <c r="D3" s="2018"/>
      <c r="E3" s="2019"/>
      <c r="F3" s="2019"/>
      <c r="G3" s="2020"/>
      <c r="H3" s="2020"/>
      <c r="J3" s="2020"/>
      <c r="K3" s="2020"/>
      <c r="P3" s="2021"/>
      <c r="Q3" s="2021"/>
      <c r="R3" s="2021"/>
      <c r="S3" s="2021"/>
      <c r="T3" s="2021"/>
      <c r="U3" s="2021"/>
      <c r="V3" s="2021"/>
      <c r="W3" s="2021"/>
      <c r="X3" s="2021"/>
      <c r="Y3" s="2021"/>
      <c r="AJ3" s="2024" t="str">
        <f>AJ2</f>
        <v>Y</v>
      </c>
      <c r="AK3" s="2024" t="str">
        <f>AK2</f>
        <v>V</v>
      </c>
      <c r="AN3" s="2024" t="str">
        <f>AN2</f>
        <v>V</v>
      </c>
      <c r="AR3" s="2024" t="str">
        <f>VLOOKUP($AJ$7,Work1!$K$22:$Q$33,2,0)</f>
        <v>Y</v>
      </c>
      <c r="AS3" s="2024" t="str">
        <f>VLOOKUP($AJ$7,Work1!$K$22:$Q$33,3,0)</f>
        <v>V</v>
      </c>
      <c r="AV3" s="2024" t="str">
        <f>VLOOKUP($AJ$7,Work1!$K$22:$Q$33,4,0)</f>
        <v>V</v>
      </c>
      <c r="AZ3" s="2024" t="str">
        <f>VLOOKUP($AJ$7,Work1!$K$22:$Q$33,5,0)</f>
        <v>Y</v>
      </c>
      <c r="BA3" s="2024" t="str">
        <f>VLOOKUP($AJ$7,Work1!$K$22:$Q$33,6,0)</f>
        <v>V</v>
      </c>
      <c r="BD3" s="2024" t="str">
        <f>VLOOKUP($AJ$7,Work1!$K$22:$Q$33,7,0)</f>
        <v>V</v>
      </c>
    </row>
    <row r="4" spans="1:58" s="301" customFormat="1" ht="24" collapsed="1">
      <c r="A4" s="2025" t="s">
        <v>1016</v>
      </c>
      <c r="B4" s="2025" t="s">
        <v>1009</v>
      </c>
      <c r="D4" s="656"/>
      <c r="E4" s="491" t="s">
        <v>1228</v>
      </c>
      <c r="F4" s="491"/>
      <c r="G4" s="885"/>
      <c r="H4" s="367"/>
      <c r="J4" s="303"/>
      <c r="K4" s="303"/>
      <c r="O4" s="346" t="s">
        <v>276</v>
      </c>
      <c r="P4" s="347" t="s">
        <v>258</v>
      </c>
      <c r="Q4" s="1"/>
      <c r="R4" s="1"/>
      <c r="S4" s="1"/>
      <c r="T4" s="1"/>
      <c r="U4" s="1"/>
      <c r="V4" s="1"/>
      <c r="W4" s="1"/>
      <c r="X4" s="1"/>
      <c r="Y4" s="1"/>
      <c r="AJ4" s="1931" t="s">
        <v>1019</v>
      </c>
      <c r="AK4" s="1932"/>
      <c r="AL4" s="1932"/>
      <c r="AN4" s="2288" t="s">
        <v>1230</v>
      </c>
    </row>
    <row r="5" spans="1:58" s="301" customFormat="1" ht="8.25" customHeight="1">
      <c r="A5" s="2025"/>
      <c r="B5" s="2025"/>
      <c r="D5" s="656"/>
      <c r="E5" s="492"/>
      <c r="F5" s="492"/>
      <c r="G5" s="886"/>
      <c r="H5" s="2877"/>
      <c r="I5" s="2877"/>
      <c r="J5" s="303"/>
      <c r="K5" s="303"/>
      <c r="P5" s="1"/>
      <c r="Q5" s="1"/>
      <c r="R5" s="1"/>
      <c r="S5" s="1"/>
      <c r="T5" s="1"/>
      <c r="U5" s="1"/>
      <c r="V5" s="1"/>
      <c r="W5" s="1"/>
      <c r="X5" s="1"/>
      <c r="Y5" s="1"/>
    </row>
    <row r="6" spans="1:58" s="301" customFormat="1" ht="18">
      <c r="A6" s="2025"/>
      <c r="B6" s="2025"/>
      <c r="C6" s="2284"/>
      <c r="D6" s="656"/>
      <c r="E6" s="493"/>
      <c r="F6" s="493"/>
      <c r="G6" s="886"/>
      <c r="H6" s="2878" t="str">
        <f>VLOOKUP(O4,Work1!C6:D29,2,0)</f>
        <v>K_INR</v>
      </c>
      <c r="I6" s="2879"/>
      <c r="J6" s="2880"/>
      <c r="K6" s="2881" t="s">
        <v>178</v>
      </c>
      <c r="L6" s="2882"/>
      <c r="M6" s="364"/>
      <c r="O6" s="302" t="s">
        <v>152</v>
      </c>
      <c r="P6" s="1"/>
      <c r="Q6" s="1"/>
      <c r="R6" s="1"/>
      <c r="S6" s="1"/>
      <c r="T6" s="1"/>
      <c r="U6" s="1"/>
      <c r="V6" s="1"/>
      <c r="W6" s="1"/>
      <c r="X6" s="1"/>
      <c r="Y6" s="1"/>
      <c r="AJ6" s="1933" t="s">
        <v>1018</v>
      </c>
    </row>
    <row r="7" spans="1:58" ht="17.45" customHeight="1">
      <c r="J7" s="366"/>
      <c r="K7" s="366"/>
      <c r="M7" s="300"/>
      <c r="N7" s="299"/>
      <c r="O7" s="996" t="s">
        <v>677</v>
      </c>
      <c r="P7" s="298"/>
      <c r="Q7" s="365"/>
      <c r="R7" s="365"/>
      <c r="S7" s="365"/>
      <c r="T7" s="365"/>
      <c r="U7" s="365"/>
      <c r="V7" s="365"/>
      <c r="W7" s="365"/>
      <c r="X7" s="365"/>
      <c r="Y7" s="365"/>
      <c r="AJ7" s="1689" t="s">
        <v>1063</v>
      </c>
      <c r="AK7" s="1934" t="s">
        <v>1065</v>
      </c>
    </row>
    <row r="8" spans="1:58" ht="22.9" customHeight="1">
      <c r="D8" s="657">
        <v>1</v>
      </c>
      <c r="E8" s="494" t="s">
        <v>612</v>
      </c>
      <c r="F8" s="494"/>
      <c r="G8" s="887"/>
      <c r="H8" s="48"/>
      <c r="I8" s="47"/>
      <c r="J8" s="70"/>
      <c r="K8" s="70"/>
      <c r="L8" s="296"/>
      <c r="M8" s="296"/>
      <c r="N8" s="296"/>
      <c r="O8" s="296"/>
      <c r="P8" s="365"/>
      <c r="Q8" s="365"/>
      <c r="R8" s="365"/>
      <c r="S8" s="365"/>
      <c r="T8" s="365"/>
      <c r="U8" s="365"/>
      <c r="V8" s="365"/>
      <c r="W8" s="365"/>
      <c r="X8" s="365"/>
      <c r="Y8" s="365"/>
      <c r="AB8" s="297"/>
    </row>
    <row r="9" spans="1:58" ht="15.75">
      <c r="D9" s="657">
        <v>1</v>
      </c>
      <c r="E9" s="362"/>
      <c r="F9" s="702" t="s">
        <v>179</v>
      </c>
      <c r="H9" s="70"/>
      <c r="I9" s="296"/>
      <c r="J9" s="70"/>
      <c r="K9" s="70"/>
      <c r="L9" s="296"/>
      <c r="M9" s="125"/>
      <c r="N9" s="296"/>
      <c r="O9" s="296"/>
      <c r="P9" s="64"/>
      <c r="Q9" s="64"/>
      <c r="R9" s="64"/>
      <c r="S9" s="64"/>
      <c r="T9" s="64"/>
      <c r="U9" s="64"/>
      <c r="V9" s="365"/>
      <c r="W9" s="365"/>
      <c r="X9" s="365"/>
      <c r="Y9" s="365"/>
      <c r="AF9" s="295"/>
      <c r="AG9" s="295"/>
      <c r="AH9" s="295"/>
      <c r="AJ9" s="1599" t="s">
        <v>1013</v>
      </c>
      <c r="AK9" s="1600"/>
      <c r="AL9" s="1600"/>
      <c r="AM9" s="1600"/>
      <c r="AN9" s="1600"/>
      <c r="AO9" s="1601"/>
      <c r="AP9" s="1601"/>
      <c r="AR9" s="1599" t="s">
        <v>1014</v>
      </c>
      <c r="AS9" s="1600"/>
      <c r="AT9" s="1600"/>
      <c r="AU9" s="1600"/>
      <c r="AV9" s="1600"/>
      <c r="AW9" s="1601"/>
      <c r="AX9" s="1601"/>
      <c r="AZ9" s="1599" t="s">
        <v>1015</v>
      </c>
      <c r="BA9" s="1600"/>
      <c r="BB9" s="1600"/>
      <c r="BC9" s="1600"/>
      <c r="BD9" s="1600"/>
      <c r="BE9" s="1601"/>
      <c r="BF9" s="1601"/>
    </row>
    <row r="10" spans="1:58">
      <c r="D10" s="657">
        <v>1</v>
      </c>
      <c r="E10" s="162"/>
      <c r="F10" s="162"/>
      <c r="G10" s="888"/>
      <c r="H10" s="113"/>
      <c r="I10" s="111"/>
      <c r="J10" s="112"/>
      <c r="K10" s="112"/>
      <c r="L10" s="111"/>
      <c r="M10" s="111"/>
      <c r="N10" s="111"/>
      <c r="O10" s="199"/>
      <c r="P10" s="11">
        <f>IF($O$4="BBR",Work1!D2,Work1!D3)</f>
        <v>43922</v>
      </c>
      <c r="Q10" s="11">
        <f>DATE(YEAR(P10),MONTH(P10)+1,DAY(P10))</f>
        <v>43952</v>
      </c>
      <c r="R10" s="11">
        <f t="shared" ref="R10:Z10" si="0">DATE(YEAR(Q10),MONTH(Q10)+1,DAY(Q10))</f>
        <v>43983</v>
      </c>
      <c r="S10" s="11">
        <f t="shared" si="0"/>
        <v>44013</v>
      </c>
      <c r="T10" s="11">
        <f t="shared" si="0"/>
        <v>44044</v>
      </c>
      <c r="U10" s="11">
        <f t="shared" si="0"/>
        <v>44075</v>
      </c>
      <c r="V10" s="11">
        <f t="shared" si="0"/>
        <v>44105</v>
      </c>
      <c r="W10" s="11">
        <f t="shared" si="0"/>
        <v>44136</v>
      </c>
      <c r="X10" s="11">
        <f t="shared" si="0"/>
        <v>44166</v>
      </c>
      <c r="Y10" s="11">
        <f t="shared" si="0"/>
        <v>44197</v>
      </c>
      <c r="Z10" s="11">
        <f t="shared" si="0"/>
        <v>44228</v>
      </c>
      <c r="AA10" s="11">
        <f>DATE(YEAR(Z10),MONTH(Z10)+1,DAY(Z10))</f>
        <v>44256</v>
      </c>
      <c r="AB10" s="45" t="s">
        <v>450</v>
      </c>
      <c r="AC10" s="45" t="s">
        <v>108</v>
      </c>
      <c r="AD10" s="45" t="s">
        <v>107</v>
      </c>
      <c r="AE10" s="45" t="s">
        <v>106</v>
      </c>
      <c r="AF10" s="45" t="s">
        <v>105</v>
      </c>
      <c r="AG10" s="45" t="s">
        <v>104</v>
      </c>
      <c r="AH10" s="45" t="s">
        <v>125</v>
      </c>
      <c r="AJ10" s="1669" t="s">
        <v>1017</v>
      </c>
      <c r="AK10" s="1670" t="s">
        <v>1009</v>
      </c>
      <c r="AL10" s="1670" t="s">
        <v>1010</v>
      </c>
      <c r="AM10" s="1670" t="s">
        <v>1064</v>
      </c>
      <c r="AN10" s="1670" t="s">
        <v>1011</v>
      </c>
      <c r="AO10" s="1671" t="s">
        <v>1012</v>
      </c>
      <c r="AP10" s="1671" t="s">
        <v>1064</v>
      </c>
      <c r="AR10" s="1669" t="s">
        <v>1017</v>
      </c>
      <c r="AS10" s="1670" t="s">
        <v>1009</v>
      </c>
      <c r="AT10" s="1670" t="s">
        <v>1010</v>
      </c>
      <c r="AU10" s="1670" t="s">
        <v>1064</v>
      </c>
      <c r="AV10" s="1670" t="s">
        <v>1011</v>
      </c>
      <c r="AW10" s="1671" t="s">
        <v>1012</v>
      </c>
      <c r="AX10" s="1671" t="s">
        <v>1064</v>
      </c>
      <c r="AZ10" s="1669" t="s">
        <v>1017</v>
      </c>
      <c r="BA10" s="1670" t="s">
        <v>1009</v>
      </c>
      <c r="BB10" s="1670" t="s">
        <v>1010</v>
      </c>
      <c r="BC10" s="1670" t="s">
        <v>1064</v>
      </c>
      <c r="BD10" s="1670" t="s">
        <v>1011</v>
      </c>
      <c r="BE10" s="1671" t="s">
        <v>1012</v>
      </c>
      <c r="BF10" s="1671" t="s">
        <v>1064</v>
      </c>
    </row>
    <row r="11" spans="1:58">
      <c r="A11" s="2016">
        <v>8</v>
      </c>
      <c r="B11" s="2016">
        <v>8</v>
      </c>
      <c r="D11" s="657">
        <v>1</v>
      </c>
      <c r="E11" s="162"/>
      <c r="F11" s="162"/>
      <c r="G11" s="888"/>
      <c r="H11" s="279" t="s">
        <v>9</v>
      </c>
      <c r="I11" s="274"/>
      <c r="J11" s="274"/>
      <c r="K11" s="274"/>
      <c r="L11" s="274"/>
      <c r="M11" s="274"/>
      <c r="N11" s="274"/>
      <c r="O11" s="273"/>
      <c r="P11" s="277">
        <f>P74+P313+P284+P115+P159+P231</f>
        <v>18167</v>
      </c>
      <c r="Q11" s="277">
        <f t="shared" ref="Q11:Z11" si="1">Q74+Q313+Q284+Q115+Q159+Q231</f>
        <v>259915</v>
      </c>
      <c r="R11" s="277">
        <f t="shared" si="1"/>
        <v>353593</v>
      </c>
      <c r="S11" s="277">
        <f t="shared" si="1"/>
        <v>362129</v>
      </c>
      <c r="T11" s="277">
        <f t="shared" si="1"/>
        <v>372500</v>
      </c>
      <c r="U11" s="277">
        <f t="shared" si="1"/>
        <v>529878</v>
      </c>
      <c r="V11" s="277">
        <f t="shared" si="1"/>
        <v>531688</v>
      </c>
      <c r="W11" s="277">
        <f t="shared" si="1"/>
        <v>510841</v>
      </c>
      <c r="X11" s="277">
        <f t="shared" si="1"/>
        <v>631647</v>
      </c>
      <c r="Y11" s="277">
        <f t="shared" si="1"/>
        <v>584300</v>
      </c>
      <c r="Z11" s="277">
        <f t="shared" si="1"/>
        <v>634449</v>
      </c>
      <c r="AA11" s="277">
        <f>AA74+AA313+AA284+AA115+AA159+AA231</f>
        <v>699276</v>
      </c>
      <c r="AB11" s="277">
        <f>SUM(P11:R11)</f>
        <v>631675</v>
      </c>
      <c r="AC11" s="277">
        <f>SUM(S11:U11)</f>
        <v>1264507</v>
      </c>
      <c r="AD11" s="277">
        <f>SUM(V11:X11)</f>
        <v>1674176</v>
      </c>
      <c r="AE11" s="277">
        <f>SUM(Y11:AA11)</f>
        <v>1918025</v>
      </c>
      <c r="AF11" s="277">
        <f>AB11+AC11</f>
        <v>1896182</v>
      </c>
      <c r="AG11" s="277">
        <f>AE11+AD11</f>
        <v>3592201</v>
      </c>
      <c r="AH11" s="277">
        <f>AF11+AG11</f>
        <v>5488383</v>
      </c>
      <c r="AJ11" s="1165">
        <f ca="1">SUM((INDIRECT(AJ$2&amp;(ROW())):INDIRECT(AJ$3&amp;(ROW()))))</f>
        <v>584300</v>
      </c>
      <c r="AK11" s="1165">
        <f ca="1">SUM(INDIRECT(AK$1&amp;AK$2&amp;$B11):INDIRECT(AK$1&amp;AK$3&amp;$B11))</f>
        <v>0</v>
      </c>
      <c r="AL11" s="1703">
        <f ca="1">AJ11-AK11</f>
        <v>584300</v>
      </c>
      <c r="AM11" s="1811">
        <f ca="1">IFERROR(AJ11/AK11,0)</f>
        <v>0</v>
      </c>
      <c r="AN11" s="1165">
        <f ca="1">SUM(INDIRECT(AN$1&amp;AN$2&amp;$A11):INDIRECT(AN$1&amp;AN$3&amp;$A11))</f>
        <v>611738</v>
      </c>
      <c r="AO11" s="1703">
        <f ca="1">AJ11-AN11</f>
        <v>-27438</v>
      </c>
      <c r="AP11" s="1811">
        <f ca="1">IFERROR(AJ11/AN11,0)</f>
        <v>0.95514746509126458</v>
      </c>
      <c r="AR11" s="1165">
        <f ca="1">SUM((INDIRECT(AR$2&amp;(ROW())):INDIRECT(AR$3&amp;(ROW()))))</f>
        <v>584300</v>
      </c>
      <c r="AS11" s="1165">
        <f ca="1">SUM(INDIRECT(AS$1&amp;AS$2&amp;$B11):INDIRECT(AS$1&amp;AS$3&amp;$B11))</f>
        <v>0</v>
      </c>
      <c r="AT11" s="1703">
        <f ca="1">AR11-AS11</f>
        <v>584300</v>
      </c>
      <c r="AU11" s="1811">
        <f ca="1">IFERROR(AR11/AS11,0)</f>
        <v>0</v>
      </c>
      <c r="AV11" s="1165">
        <f ca="1">SUM(INDIRECT(AV$1&amp;AV$2&amp;$A11):INDIRECT(AV$1&amp;AV$3&amp;$A11))</f>
        <v>611738</v>
      </c>
      <c r="AW11" s="1703">
        <f ca="1">AR11-AV11</f>
        <v>-27438</v>
      </c>
      <c r="AX11" s="1811">
        <f ca="1">IFERROR(AR11/AV11,0)</f>
        <v>0.95514746509126458</v>
      </c>
      <c r="AZ11" s="1165">
        <f ca="1">SUM((INDIRECT(AZ$2&amp;(ROW())):INDIRECT(AZ$3&amp;(ROW()))))</f>
        <v>4154658</v>
      </c>
      <c r="BA11" s="1165">
        <f ca="1">SUM(INDIRECT(BA$1&amp;BA$2&amp;$B11):INDIRECT(BA$1&amp;BA$3&amp;$B11))</f>
        <v>0</v>
      </c>
      <c r="BB11" s="1703">
        <f ca="1">AZ11-BA11</f>
        <v>4154658</v>
      </c>
      <c r="BC11" s="1811">
        <f ca="1">IFERROR(AZ11/BA11,0)</f>
        <v>0</v>
      </c>
      <c r="BD11" s="1165">
        <f ca="1">SUM(INDIRECT(BD$1&amp;BD$2&amp;$A11):INDIRECT(BD$1&amp;BD$3&amp;$A11))</f>
        <v>5858491</v>
      </c>
      <c r="BE11" s="1703">
        <f ca="1">AZ11-BD11</f>
        <v>-1703833</v>
      </c>
      <c r="BF11" s="1811">
        <f ca="1">IFERROR(AZ11/BD11,0)</f>
        <v>0.70916862379749324</v>
      </c>
    </row>
    <row r="12" spans="1:58">
      <c r="A12" s="2016">
        <v>31</v>
      </c>
      <c r="B12" s="2016">
        <v>9</v>
      </c>
      <c r="D12" s="657">
        <v>1</v>
      </c>
      <c r="E12" s="162"/>
      <c r="F12" s="162"/>
      <c r="H12" s="277" t="s">
        <v>136</v>
      </c>
      <c r="I12" s="276"/>
      <c r="J12" s="276"/>
      <c r="K12" s="275"/>
      <c r="L12" s="274"/>
      <c r="M12" s="274"/>
      <c r="N12" s="274"/>
      <c r="O12" s="273"/>
      <c r="P12" s="273">
        <f>P78+P318+P287+P120+P174+P241</f>
        <v>18167</v>
      </c>
      <c r="Q12" s="273">
        <f t="shared" ref="Q12:AA12" si="2">Q78+Q318+Q287+Q120+Q174+Q241</f>
        <v>259915</v>
      </c>
      <c r="R12" s="273">
        <f>R78+R318+R287+R120+R174+R241</f>
        <v>353593</v>
      </c>
      <c r="S12" s="273">
        <f t="shared" si="2"/>
        <v>362129</v>
      </c>
      <c r="T12" s="273">
        <f t="shared" si="2"/>
        <v>372500</v>
      </c>
      <c r="U12" s="273">
        <f t="shared" si="2"/>
        <v>529878</v>
      </c>
      <c r="V12" s="273">
        <f t="shared" si="2"/>
        <v>531688</v>
      </c>
      <c r="W12" s="273">
        <f t="shared" si="2"/>
        <v>510841</v>
      </c>
      <c r="X12" s="273">
        <f t="shared" si="2"/>
        <v>631647</v>
      </c>
      <c r="Y12" s="273">
        <f t="shared" si="2"/>
        <v>584300</v>
      </c>
      <c r="Z12" s="273">
        <f t="shared" si="2"/>
        <v>634449</v>
      </c>
      <c r="AA12" s="273">
        <f t="shared" si="2"/>
        <v>699276</v>
      </c>
      <c r="AB12" s="273">
        <f>SUM(P12:R12)</f>
        <v>631675</v>
      </c>
      <c r="AC12" s="273">
        <f>SUM(S12:U12)</f>
        <v>1264507</v>
      </c>
      <c r="AD12" s="273">
        <f>SUM(V12:X12)</f>
        <v>1674176</v>
      </c>
      <c r="AE12" s="273">
        <f>SUM(Y12:AA12)</f>
        <v>1918025</v>
      </c>
      <c r="AF12" s="273">
        <f>AB12+AC12</f>
        <v>1896182</v>
      </c>
      <c r="AG12" s="273">
        <f>AE12+AD12</f>
        <v>3592201</v>
      </c>
      <c r="AH12" s="273">
        <f>AF12+AG12</f>
        <v>5488383</v>
      </c>
      <c r="AJ12" s="1165">
        <f ca="1">SUM((INDIRECT(AJ$2&amp;(ROW())):INDIRECT(AJ$3&amp;(ROW()))))</f>
        <v>584300</v>
      </c>
      <c r="AK12" s="1164">
        <f ca="1">SUM(INDIRECT(AK$1&amp;AK$2&amp;$B12):INDIRECT(AK$1&amp;AK$3&amp;$B12))</f>
        <v>0</v>
      </c>
      <c r="AL12" s="1704">
        <f t="shared" ref="AL12:AL33" ca="1" si="3">AJ12-AK12</f>
        <v>584300</v>
      </c>
      <c r="AM12" s="1812">
        <f t="shared" ref="AM12:AM32" ca="1" si="4">IFERROR(AJ12/AK12,0)</f>
        <v>0</v>
      </c>
      <c r="AN12" s="1164">
        <f ca="1">SUM(INDIRECT(AN$1&amp;AN$2&amp;$A12):INDIRECT(AN$1&amp;AN$3&amp;$A12))</f>
        <v>611750</v>
      </c>
      <c r="AO12" s="1704">
        <f t="shared" ref="AO12:AO33" ca="1" si="5">AJ12-AN12</f>
        <v>-27450</v>
      </c>
      <c r="AP12" s="1812">
        <f ca="1">IFERROR(AJ12/AN12,0)</f>
        <v>0.95512872905598689</v>
      </c>
      <c r="AR12" s="1165">
        <f ca="1">SUM((INDIRECT(AR$2&amp;(ROW())):INDIRECT(AR$3&amp;(ROW()))))</f>
        <v>584300</v>
      </c>
      <c r="AS12" s="1164">
        <f ca="1">SUM(INDIRECT(AS$1&amp;AS$2&amp;$B12):INDIRECT(AS$1&amp;AS$3&amp;$B12))</f>
        <v>0</v>
      </c>
      <c r="AT12" s="1704">
        <f t="shared" ref="AT12:AT33" ca="1" si="6">AR12-AS12</f>
        <v>584300</v>
      </c>
      <c r="AU12" s="1812">
        <f ca="1">IFERROR(AR12/AS12,0)</f>
        <v>0</v>
      </c>
      <c r="AV12" s="1164">
        <f ca="1">SUM(INDIRECT(AV$1&amp;AV$2&amp;$A12):INDIRECT(AV$1&amp;AV$3&amp;$A12))</f>
        <v>611750</v>
      </c>
      <c r="AW12" s="1704">
        <f t="shared" ref="AW12:AW33" ca="1" si="7">AR12-AV12</f>
        <v>-27450</v>
      </c>
      <c r="AX12" s="1812">
        <f ca="1">IFERROR(AR12/AV12,0)</f>
        <v>0.95512872905598689</v>
      </c>
      <c r="AZ12" s="1165">
        <f ca="1">SUM((INDIRECT(AZ$2&amp;(ROW())):INDIRECT(AZ$3&amp;(ROW()))))</f>
        <v>4154658</v>
      </c>
      <c r="BA12" s="1164">
        <f ca="1">SUM(INDIRECT(BA$1&amp;BA$2&amp;$B12):INDIRECT(BA$1&amp;BA$3&amp;$B12))</f>
        <v>0</v>
      </c>
      <c r="BB12" s="1704">
        <f t="shared" ref="BB12:BB33" ca="1" si="8">AZ12-BA12</f>
        <v>4154658</v>
      </c>
      <c r="BC12" s="1812">
        <f ca="1">IFERROR(AZ12/BA12,0)</f>
        <v>0</v>
      </c>
      <c r="BD12" s="1164">
        <f ca="1">SUM(INDIRECT(BD$1&amp;BD$2&amp;$A12):INDIRECT(BD$1&amp;BD$3&amp;$A12))</f>
        <v>5858548</v>
      </c>
      <c r="BE12" s="1704">
        <f t="shared" ref="BE12:BE33" ca="1" si="9">AZ12-BD12</f>
        <v>-1703890</v>
      </c>
      <c r="BF12" s="1812">
        <f ca="1">IFERROR(AZ12/BD12,0)</f>
        <v>0.70916172403127875</v>
      </c>
    </row>
    <row r="13" spans="1:58">
      <c r="A13" s="2016">
        <v>9</v>
      </c>
      <c r="B13" s="2016">
        <v>10</v>
      </c>
      <c r="D13" s="657">
        <v>1</v>
      </c>
      <c r="E13" s="162"/>
      <c r="F13" s="162"/>
      <c r="G13" s="888"/>
      <c r="H13" s="113" t="s">
        <v>110</v>
      </c>
      <c r="I13" s="111"/>
      <c r="J13" s="112"/>
      <c r="K13" s="112"/>
      <c r="L13" s="111"/>
      <c r="M13" s="111"/>
      <c r="N13" s="111"/>
      <c r="O13" s="199"/>
      <c r="P13" s="94">
        <f>P11-P14</f>
        <v>27530</v>
      </c>
      <c r="Q13" s="94">
        <f t="shared" ref="Q13:AA13" si="10">Q11-Q14</f>
        <v>164839</v>
      </c>
      <c r="R13" s="94">
        <f t="shared" si="10"/>
        <v>236848</v>
      </c>
      <c r="S13" s="94">
        <f t="shared" si="10"/>
        <v>236354</v>
      </c>
      <c r="T13" s="94">
        <f t="shared" si="10"/>
        <v>247979</v>
      </c>
      <c r="U13" s="94">
        <f t="shared" si="10"/>
        <v>368680</v>
      </c>
      <c r="V13" s="94">
        <f t="shared" si="10"/>
        <v>332957</v>
      </c>
      <c r="W13" s="94">
        <f t="shared" si="10"/>
        <v>342066</v>
      </c>
      <c r="X13" s="94">
        <f t="shared" si="10"/>
        <v>415615</v>
      </c>
      <c r="Y13" s="94">
        <f t="shared" si="10"/>
        <v>376574</v>
      </c>
      <c r="Z13" s="94">
        <f t="shared" si="10"/>
        <v>408659</v>
      </c>
      <c r="AA13" s="94">
        <f t="shared" si="10"/>
        <v>396406</v>
      </c>
      <c r="AB13" s="94">
        <f>SUM(P13:R13)</f>
        <v>429217</v>
      </c>
      <c r="AC13" s="94">
        <f>SUM(S13:U13)</f>
        <v>853013</v>
      </c>
      <c r="AD13" s="94">
        <f>SUM(V13:X13)</f>
        <v>1090638</v>
      </c>
      <c r="AE13" s="94">
        <f>SUM(Y13:AA13)</f>
        <v>1181639</v>
      </c>
      <c r="AF13" s="94">
        <f>AB13+AC13</f>
        <v>1282230</v>
      </c>
      <c r="AG13" s="94">
        <f>AE13+AD13</f>
        <v>2272277</v>
      </c>
      <c r="AH13" s="94">
        <f>AF13+AG13</f>
        <v>3554507</v>
      </c>
      <c r="AJ13" s="1623">
        <f ca="1">SUM((INDIRECT(AJ$2&amp;(ROW())):INDIRECT(AJ$3&amp;(ROW()))))</f>
        <v>376574</v>
      </c>
      <c r="AK13" s="1623">
        <f ca="1">SUM(INDIRECT(AK$1&amp;AK$2&amp;$B13):INDIRECT(AK$1&amp;AK$3&amp;$B13))</f>
        <v>44136</v>
      </c>
      <c r="AL13" s="1705">
        <f t="shared" ca="1" si="3"/>
        <v>332438</v>
      </c>
      <c r="AM13" s="1813">
        <f t="shared" ca="1" si="4"/>
        <v>8.5321279680986049</v>
      </c>
      <c r="AN13" s="1623">
        <f ca="1">SUM(INDIRECT(AN$1&amp;AN$2&amp;$A13):INDIRECT(AN$1&amp;AN$3&amp;$A13))</f>
        <v>403514</v>
      </c>
      <c r="AO13" s="1705">
        <f t="shared" ca="1" si="5"/>
        <v>-26940</v>
      </c>
      <c r="AP13" s="1813">
        <f ca="1">IFERROR(AJ13/AN13,0)</f>
        <v>0.93323651719642942</v>
      </c>
      <c r="AR13" s="1623">
        <f ca="1">SUM((INDIRECT(AR$2&amp;(ROW())):INDIRECT(AR$3&amp;(ROW()))))</f>
        <v>376574</v>
      </c>
      <c r="AS13" s="1623">
        <f ca="1">SUM(INDIRECT(AS$1&amp;AS$2&amp;$B13):INDIRECT(AS$1&amp;AS$3&amp;$B13))</f>
        <v>44136</v>
      </c>
      <c r="AT13" s="1705">
        <f t="shared" ca="1" si="6"/>
        <v>332438</v>
      </c>
      <c r="AU13" s="1813">
        <f ca="1">IFERROR(AR13/AS13,0)</f>
        <v>8.5321279680986049</v>
      </c>
      <c r="AV13" s="1623">
        <f ca="1">SUM(INDIRECT(AV$1&amp;AV$2&amp;$A13):INDIRECT(AV$1&amp;AV$3&amp;$A13))</f>
        <v>403514</v>
      </c>
      <c r="AW13" s="1705">
        <f t="shared" ca="1" si="7"/>
        <v>-26940</v>
      </c>
      <c r="AX13" s="1813">
        <f ca="1">IFERROR(AR13/AV13,0)</f>
        <v>0.93323651719642942</v>
      </c>
      <c r="AZ13" s="1623">
        <f ca="1">SUM((INDIRECT(AZ$2&amp;(ROW())):INDIRECT(AZ$3&amp;(ROW()))))</f>
        <v>2749442</v>
      </c>
      <c r="BA13" s="1623">
        <f ca="1">SUM(INDIRECT(BA$1&amp;BA$2&amp;$B13):INDIRECT(BA$1&amp;BA$3&amp;$B13))</f>
        <v>352230</v>
      </c>
      <c r="BB13" s="1705">
        <f t="shared" ca="1" si="8"/>
        <v>2397212</v>
      </c>
      <c r="BC13" s="1813">
        <f ca="1">IFERROR(AZ13/BA13,0)</f>
        <v>7.8058143826477018</v>
      </c>
      <c r="BD13" s="1623">
        <f ca="1">SUM(INDIRECT(BD$1&amp;BD$2&amp;$A13):INDIRECT(BD$1&amp;BD$3&amp;$A13))</f>
        <v>3674326</v>
      </c>
      <c r="BE13" s="1705">
        <f t="shared" ca="1" si="9"/>
        <v>-924884</v>
      </c>
      <c r="BF13" s="1813">
        <f ca="1">IFERROR(AZ13/BD13,0)</f>
        <v>0.74828471942881503</v>
      </c>
    </row>
    <row r="14" spans="1:58">
      <c r="A14" s="2016">
        <v>10</v>
      </c>
      <c r="B14" s="2016">
        <v>11</v>
      </c>
      <c r="D14" s="657">
        <v>1</v>
      </c>
      <c r="E14" s="162"/>
      <c r="F14" s="162"/>
      <c r="G14" s="888"/>
      <c r="H14" s="292" t="s">
        <v>141</v>
      </c>
      <c r="I14" s="291"/>
      <c r="J14" s="291"/>
      <c r="K14" s="291"/>
      <c r="L14" s="291"/>
      <c r="M14" s="291"/>
      <c r="N14" s="291"/>
      <c r="O14" s="290"/>
      <c r="P14" s="289">
        <f t="shared" ref="P14:AA14" si="11">P95+P323+P290+P137+P189+P251</f>
        <v>-9363</v>
      </c>
      <c r="Q14" s="289">
        <f t="shared" si="11"/>
        <v>95076</v>
      </c>
      <c r="R14" s="289">
        <f t="shared" si="11"/>
        <v>116745</v>
      </c>
      <c r="S14" s="289">
        <f t="shared" si="11"/>
        <v>125775</v>
      </c>
      <c r="T14" s="289">
        <f t="shared" si="11"/>
        <v>124521</v>
      </c>
      <c r="U14" s="289">
        <f t="shared" si="11"/>
        <v>161198</v>
      </c>
      <c r="V14" s="289">
        <f t="shared" si="11"/>
        <v>198731</v>
      </c>
      <c r="W14" s="289">
        <f t="shared" si="11"/>
        <v>168775</v>
      </c>
      <c r="X14" s="289">
        <f t="shared" si="11"/>
        <v>216032</v>
      </c>
      <c r="Y14" s="289">
        <f t="shared" si="11"/>
        <v>207726</v>
      </c>
      <c r="Z14" s="289">
        <f t="shared" si="11"/>
        <v>225790</v>
      </c>
      <c r="AA14" s="289">
        <f t="shared" si="11"/>
        <v>302870</v>
      </c>
      <c r="AB14" s="289">
        <f>SUM(P14:R14)</f>
        <v>202458</v>
      </c>
      <c r="AC14" s="289">
        <f>SUM(S14:U14)</f>
        <v>411494</v>
      </c>
      <c r="AD14" s="289">
        <f>SUM(V14:X14)</f>
        <v>583538</v>
      </c>
      <c r="AE14" s="289">
        <f>SUM(Y14:AA14)</f>
        <v>736386</v>
      </c>
      <c r="AF14" s="289">
        <f>AB14+AC14</f>
        <v>613952</v>
      </c>
      <c r="AG14" s="289">
        <f>AE14+AD14</f>
        <v>1319924</v>
      </c>
      <c r="AH14" s="289">
        <f>AF14+AG14</f>
        <v>1933876</v>
      </c>
      <c r="AJ14" s="1624">
        <f ca="1">SUM((INDIRECT(AJ$2&amp;(ROW())):INDIRECT(AJ$3&amp;(ROW()))))</f>
        <v>207726</v>
      </c>
      <c r="AK14" s="1624">
        <f ca="1">SUM(INDIRECT(AK$1&amp;AK$2&amp;$B14):INDIRECT(AK$1&amp;AK$3&amp;$B14))</f>
        <v>494039.06957135384</v>
      </c>
      <c r="AL14" s="1706">
        <f t="shared" ca="1" si="3"/>
        <v>-286313.06957135384</v>
      </c>
      <c r="AM14" s="1814">
        <f t="shared" ca="1" si="4"/>
        <v>0.42046472191001127</v>
      </c>
      <c r="AN14" s="1624">
        <f ca="1">SUM(INDIRECT(AN$1&amp;AN$2&amp;$A14):INDIRECT(AN$1&amp;AN$3&amp;$A14))</f>
        <v>208224</v>
      </c>
      <c r="AO14" s="1706">
        <f t="shared" ca="1" si="5"/>
        <v>-498</v>
      </c>
      <c r="AP14" s="1814">
        <f ca="1">IFERROR(AJ14/AN14,0)</f>
        <v>0.99760834485938221</v>
      </c>
      <c r="AR14" s="1624">
        <f ca="1">SUM((INDIRECT(AR$2&amp;(ROW())):INDIRECT(AR$3&amp;(ROW()))))</f>
        <v>207726</v>
      </c>
      <c r="AS14" s="1624">
        <f ca="1">SUM(INDIRECT(AS$1&amp;AS$2&amp;$B14):INDIRECT(AS$1&amp;AS$3&amp;$B14))</f>
        <v>494039.06957135384</v>
      </c>
      <c r="AT14" s="1706">
        <f t="shared" ca="1" si="6"/>
        <v>-286313.06957135384</v>
      </c>
      <c r="AU14" s="1814">
        <f ca="1">IFERROR(AR14/AS14,0)</f>
        <v>0.42046472191001127</v>
      </c>
      <c r="AV14" s="1624">
        <f ca="1">SUM(INDIRECT(AV$1&amp;AV$2&amp;$A14):INDIRECT(AV$1&amp;AV$3&amp;$A14))</f>
        <v>208224</v>
      </c>
      <c r="AW14" s="1706">
        <f t="shared" ca="1" si="7"/>
        <v>-498</v>
      </c>
      <c r="AX14" s="1814">
        <f ca="1">IFERROR(AR14/AV14,0)</f>
        <v>0.99760834485938221</v>
      </c>
      <c r="AZ14" s="1624">
        <f ca="1">SUM((INDIRECT(AZ$2&amp;(ROW())):INDIRECT(AZ$3&amp;(ROW()))))</f>
        <v>1405216</v>
      </c>
      <c r="BA14" s="1624">
        <f ca="1">SUM(INDIRECT(BA$1&amp;BA$2&amp;$B14):INDIRECT(BA$1&amp;BA$3&amp;$B14))</f>
        <v>2921909.069571354</v>
      </c>
      <c r="BB14" s="1706">
        <f t="shared" ca="1" si="8"/>
        <v>-1516693.069571354</v>
      </c>
      <c r="BC14" s="1814">
        <f ca="1">IFERROR(AZ14/BA14,0)</f>
        <v>0.48092393245014503</v>
      </c>
      <c r="BD14" s="1624">
        <f ca="1">SUM(INDIRECT(BD$1&amp;BD$2&amp;$A14):INDIRECT(BD$1&amp;BD$3&amp;$A14))</f>
        <v>2184165</v>
      </c>
      <c r="BE14" s="1706">
        <f t="shared" ca="1" si="9"/>
        <v>-778949</v>
      </c>
      <c r="BF14" s="1814">
        <f ca="1">IFERROR(AZ14/BD14,0)</f>
        <v>0.64336531351798054</v>
      </c>
    </row>
    <row r="15" spans="1:58">
      <c r="A15" s="2016">
        <v>11</v>
      </c>
      <c r="B15" s="2016">
        <v>12</v>
      </c>
      <c r="D15" s="657">
        <v>1</v>
      </c>
      <c r="E15" s="162"/>
      <c r="F15" s="162"/>
      <c r="G15" s="888"/>
      <c r="H15" s="203"/>
      <c r="I15" s="201"/>
      <c r="J15" s="202"/>
      <c r="K15" s="202"/>
      <c r="L15" s="201"/>
      <c r="M15" s="201"/>
      <c r="N15" s="201"/>
      <c r="O15" s="278" t="s">
        <v>142</v>
      </c>
      <c r="P15" s="1677">
        <f>IFERROR(P14/P11,0)</f>
        <v>-0.51538503880662745</v>
      </c>
      <c r="Q15" s="1677">
        <f t="shared" ref="Q15:AA15" si="12">IFERROR(Q14/Q11,0)</f>
        <v>0.36579651039763</v>
      </c>
      <c r="R15" s="1677">
        <f t="shared" si="12"/>
        <v>0.33016773522100268</v>
      </c>
      <c r="S15" s="1677">
        <f t="shared" si="12"/>
        <v>0.3473209823018869</v>
      </c>
      <c r="T15" s="1677">
        <f t="shared" si="12"/>
        <v>0.33428456375838927</v>
      </c>
      <c r="U15" s="1677">
        <f t="shared" si="12"/>
        <v>0.30421719716614015</v>
      </c>
      <c r="V15" s="1677">
        <f t="shared" si="12"/>
        <v>0.37377371691668798</v>
      </c>
      <c r="W15" s="1677">
        <f t="shared" si="12"/>
        <v>0.33038655863566158</v>
      </c>
      <c r="X15" s="1677">
        <f t="shared" si="12"/>
        <v>0.34201381467813508</v>
      </c>
      <c r="Y15" s="1677">
        <f t="shared" si="12"/>
        <v>0.35551257915454387</v>
      </c>
      <c r="Z15" s="1677">
        <f t="shared" si="12"/>
        <v>0.35588360924203521</v>
      </c>
      <c r="AA15" s="1677">
        <f t="shared" si="12"/>
        <v>0.43311939777712949</v>
      </c>
      <c r="AB15" s="1677">
        <f t="shared" ref="AB15:AH15" si="13">IFERROR(AB14/AB11,0)</f>
        <v>0.32050975580797086</v>
      </c>
      <c r="AC15" s="1677">
        <f t="shared" si="13"/>
        <v>0.32541852279188649</v>
      </c>
      <c r="AD15" s="1677">
        <f t="shared" si="13"/>
        <v>0.34855236247562982</v>
      </c>
      <c r="AE15" s="1677">
        <f t="shared" si="13"/>
        <v>0.38392930227708189</v>
      </c>
      <c r="AF15" s="1677">
        <f t="shared" si="13"/>
        <v>0.32378326553041847</v>
      </c>
      <c r="AG15" s="1677">
        <f t="shared" si="13"/>
        <v>0.3674415769050785</v>
      </c>
      <c r="AH15" s="1677">
        <f t="shared" si="13"/>
        <v>0.3523580624748674</v>
      </c>
      <c r="AI15" s="1038"/>
      <c r="AJ15" s="1677">
        <f ca="1">IFERROR(AJ14/AJ11,0)</f>
        <v>0.35551257915454387</v>
      </c>
      <c r="AK15" s="1677">
        <f ca="1">IFERROR(AK14/AK11,0)</f>
        <v>0</v>
      </c>
      <c r="AL15" s="1677">
        <f t="shared" ca="1" si="3"/>
        <v>0.35551257915454387</v>
      </c>
      <c r="AM15" s="1815"/>
      <c r="AN15" s="1677">
        <f ca="1">IFERROR(AN14/AN11,0)</f>
        <v>0.34038101278651972</v>
      </c>
      <c r="AO15" s="1677">
        <f t="shared" ca="1" si="5"/>
        <v>1.5131566368024152E-2</v>
      </c>
      <c r="AP15" s="1815"/>
      <c r="AQ15" s="1038"/>
      <c r="AR15" s="1677">
        <f ca="1">IFERROR(AR14/AR11,0)</f>
        <v>0.35551257915454387</v>
      </c>
      <c r="AS15" s="1677">
        <f ca="1">IFERROR(AS14/AS11,0)</f>
        <v>0</v>
      </c>
      <c r="AT15" s="1677">
        <f t="shared" ca="1" si="6"/>
        <v>0.35551257915454387</v>
      </c>
      <c r="AU15" s="1815"/>
      <c r="AV15" s="1677">
        <f ca="1">IFERROR(AV14/AV11,0)</f>
        <v>0.34038101278651972</v>
      </c>
      <c r="AW15" s="1677">
        <f t="shared" ca="1" si="7"/>
        <v>1.5131566368024152E-2</v>
      </c>
      <c r="AX15" s="1815"/>
      <c r="AY15" s="1038"/>
      <c r="AZ15" s="1677">
        <f ca="1">IFERROR(AZ14/AZ11,0)</f>
        <v>0.33822663622372767</v>
      </c>
      <c r="BA15" s="1677">
        <f ca="1">IFERROR(BA14/BA11,0)</f>
        <v>0</v>
      </c>
      <c r="BB15" s="1677">
        <f t="shared" ca="1" si="8"/>
        <v>0.33822663622372767</v>
      </c>
      <c r="BC15" s="1815"/>
      <c r="BD15" s="1677">
        <f ca="1">IFERROR(BD14/BD11,0)</f>
        <v>0.37282040716628223</v>
      </c>
      <c r="BE15" s="1677">
        <f t="shared" ca="1" si="9"/>
        <v>-3.4593770942554558E-2</v>
      </c>
      <c r="BF15" s="1815"/>
    </row>
    <row r="16" spans="1:58">
      <c r="A16" s="2016">
        <v>12</v>
      </c>
      <c r="B16" s="2016">
        <v>13</v>
      </c>
      <c r="D16" s="657">
        <v>1</v>
      </c>
      <c r="E16" s="162"/>
      <c r="F16" s="162"/>
      <c r="G16" s="888"/>
      <c r="H16" s="292" t="s">
        <v>101</v>
      </c>
      <c r="I16" s="291"/>
      <c r="J16" s="291"/>
      <c r="K16" s="291"/>
      <c r="L16" s="291"/>
      <c r="M16" s="291"/>
      <c r="N16" s="291"/>
      <c r="O16" s="290"/>
      <c r="P16" s="289">
        <f>P18+P19+P20</f>
        <v>103432</v>
      </c>
      <c r="Q16" s="289">
        <f t="shared" ref="Q16:AA16" si="14">Q18+Q19+Q20</f>
        <v>107632</v>
      </c>
      <c r="R16" s="289">
        <f t="shared" si="14"/>
        <v>138078</v>
      </c>
      <c r="S16" s="289">
        <f t="shared" si="14"/>
        <v>114615</v>
      </c>
      <c r="T16" s="289">
        <f t="shared" si="14"/>
        <v>117662</v>
      </c>
      <c r="U16" s="289">
        <f t="shared" si="14"/>
        <v>139775</v>
      </c>
      <c r="V16" s="289">
        <f t="shared" si="14"/>
        <v>160003</v>
      </c>
      <c r="W16" s="289">
        <f t="shared" si="14"/>
        <v>131089</v>
      </c>
      <c r="X16" s="289">
        <f t="shared" si="14"/>
        <v>147744</v>
      </c>
      <c r="Y16" s="289">
        <f t="shared" si="14"/>
        <v>133766</v>
      </c>
      <c r="Z16" s="289">
        <f t="shared" si="14"/>
        <v>135181</v>
      </c>
      <c r="AA16" s="289">
        <f t="shared" si="14"/>
        <v>94033</v>
      </c>
      <c r="AB16" s="289">
        <f>SUM(P16:R16)</f>
        <v>349142</v>
      </c>
      <c r="AC16" s="289">
        <f>SUM(S16:U16)</f>
        <v>372052</v>
      </c>
      <c r="AD16" s="289">
        <f>SUM(V16:X16)</f>
        <v>438836</v>
      </c>
      <c r="AE16" s="289">
        <f>SUM(Y16:AA16)</f>
        <v>362980</v>
      </c>
      <c r="AF16" s="289">
        <f>AB16+AC16</f>
        <v>721194</v>
      </c>
      <c r="AG16" s="289">
        <f>AE16+AD16</f>
        <v>801816</v>
      </c>
      <c r="AH16" s="289">
        <f>AF16+AG16</f>
        <v>1523010</v>
      </c>
      <c r="AJ16" s="1624">
        <f ca="1">SUM((INDIRECT(AJ$2&amp;(ROW())):INDIRECT(AJ$3&amp;(ROW()))))</f>
        <v>133766</v>
      </c>
      <c r="AK16" s="1624">
        <f ca="1">SUM(INDIRECT(AK$1&amp;AK$2&amp;$B16):INDIRECT(AK$1&amp;AK$3&amp;$B16))</f>
        <v>318477.34795176098</v>
      </c>
      <c r="AL16" s="1706">
        <f t="shared" ca="1" si="3"/>
        <v>-184711.34795176098</v>
      </c>
      <c r="AM16" s="1814">
        <f t="shared" ca="1" si="4"/>
        <v>0.42001731319447316</v>
      </c>
      <c r="AN16" s="1624">
        <f ca="1">SUM(INDIRECT(AN$1&amp;AN$2&amp;$A16):INDIRECT(AN$1&amp;AN$3&amp;$A16))</f>
        <v>130444</v>
      </c>
      <c r="AO16" s="1706">
        <f t="shared" ca="1" si="5"/>
        <v>3322</v>
      </c>
      <c r="AP16" s="1814">
        <f ca="1">IFERROR(AJ16/AN16,0)</f>
        <v>1.0254668670080647</v>
      </c>
      <c r="AR16" s="1624">
        <f ca="1">SUM((INDIRECT(AR$2&amp;(ROW())):INDIRECT(AR$3&amp;(ROW()))))</f>
        <v>133766</v>
      </c>
      <c r="AS16" s="1624">
        <f ca="1">SUM(INDIRECT(AS$1&amp;AS$2&amp;$B16):INDIRECT(AS$1&amp;AS$3&amp;$B16))</f>
        <v>318477.34795176098</v>
      </c>
      <c r="AT16" s="1706">
        <f t="shared" ca="1" si="6"/>
        <v>-184711.34795176098</v>
      </c>
      <c r="AU16" s="1814">
        <f t="shared" ref="AU16:AU32" ca="1" si="15">IFERROR(AR16/AS16,0)</f>
        <v>0.42001731319447316</v>
      </c>
      <c r="AV16" s="1624">
        <f ca="1">SUM(INDIRECT(AV$1&amp;AV$2&amp;$A16):INDIRECT(AV$1&amp;AV$3&amp;$A16))</f>
        <v>130444</v>
      </c>
      <c r="AW16" s="1706">
        <f t="shared" ca="1" si="7"/>
        <v>3322</v>
      </c>
      <c r="AX16" s="1814">
        <f ca="1">IFERROR(AR16/AV16,0)</f>
        <v>1.0254668670080647</v>
      </c>
      <c r="AZ16" s="1624">
        <f ca="1">SUM((INDIRECT(AZ$2&amp;(ROW())):INDIRECT(AZ$3&amp;(ROW()))))</f>
        <v>1293796</v>
      </c>
      <c r="BA16" s="1624">
        <f ca="1">SUM(INDIRECT(BA$1&amp;BA$2&amp;$B16):INDIRECT(BA$1&amp;BA$3&amp;$B16))</f>
        <v>1933664.347951761</v>
      </c>
      <c r="BB16" s="1706">
        <f t="shared" ca="1" si="8"/>
        <v>-639868.34795176098</v>
      </c>
      <c r="BC16" s="1814">
        <f t="shared" ref="BC16:BC32" ca="1" si="16">IFERROR(AZ16/BA16,0)</f>
        <v>0.66909026965846308</v>
      </c>
      <c r="BD16" s="1624">
        <f ca="1">SUM(INDIRECT(BD$1&amp;BD$2&amp;$A16):INDIRECT(BD$1&amp;BD$3&amp;$A16))</f>
        <v>1552059</v>
      </c>
      <c r="BE16" s="1706">
        <f t="shared" ca="1" si="9"/>
        <v>-258263</v>
      </c>
      <c r="BF16" s="1814">
        <f ca="1">IFERROR(AZ16/BD16,0)</f>
        <v>0.83359975361761374</v>
      </c>
    </row>
    <row r="17" spans="1:58">
      <c r="A17" s="2016">
        <v>13</v>
      </c>
      <c r="B17" s="2016">
        <v>14</v>
      </c>
      <c r="D17" s="657">
        <v>1</v>
      </c>
      <c r="E17" s="162"/>
      <c r="F17" s="162"/>
      <c r="G17" s="888"/>
      <c r="H17" s="283"/>
      <c r="I17" s="69"/>
      <c r="J17" s="68"/>
      <c r="K17" s="68"/>
      <c r="L17" s="69"/>
      <c r="M17" s="69"/>
      <c r="N17" s="69"/>
      <c r="O17" s="288" t="s">
        <v>316</v>
      </c>
      <c r="P17" s="1678">
        <f>IFERROR(P16/P11,0)</f>
        <v>5.6934001210986951</v>
      </c>
      <c r="Q17" s="1678">
        <f t="shared" ref="Q17:AA17" si="17">IFERROR(Q16/Q11,0)</f>
        <v>0.41410461112286712</v>
      </c>
      <c r="R17" s="1678">
        <f t="shared" si="17"/>
        <v>0.39049981193066607</v>
      </c>
      <c r="S17" s="1678">
        <f t="shared" si="17"/>
        <v>0.31650323503502897</v>
      </c>
      <c r="T17" s="1678">
        <f t="shared" si="17"/>
        <v>0.31587114093959734</v>
      </c>
      <c r="U17" s="1678">
        <f t="shared" si="17"/>
        <v>0.2637871359067559</v>
      </c>
      <c r="V17" s="1678">
        <f t="shared" si="17"/>
        <v>0.30093400640977414</v>
      </c>
      <c r="W17" s="1678">
        <f t="shared" si="17"/>
        <v>0.25661409323057466</v>
      </c>
      <c r="X17" s="1678">
        <f t="shared" si="17"/>
        <v>0.23390279697362609</v>
      </c>
      <c r="Y17" s="1678">
        <f t="shared" si="17"/>
        <v>0.22893376690056477</v>
      </c>
      <c r="Z17" s="1678">
        <f t="shared" si="17"/>
        <v>0.21306834749522816</v>
      </c>
      <c r="AA17" s="1678">
        <f t="shared" si="17"/>
        <v>0.13447193954890488</v>
      </c>
      <c r="AB17" s="1678">
        <f t="shared" ref="AB17:AH17" si="18">IFERROR(AB16/AB11,0)</f>
        <v>0.55272410654213</v>
      </c>
      <c r="AC17" s="1678">
        <f t="shared" si="18"/>
        <v>0.29422692005659123</v>
      </c>
      <c r="AD17" s="1678">
        <f t="shared" si="18"/>
        <v>0.26212058947207462</v>
      </c>
      <c r="AE17" s="1678">
        <f t="shared" si="18"/>
        <v>0.18924675121544296</v>
      </c>
      <c r="AF17" s="1678">
        <f t="shared" si="18"/>
        <v>0.38034007284110916</v>
      </c>
      <c r="AG17" s="1678">
        <f t="shared" si="18"/>
        <v>0.22321022682194008</v>
      </c>
      <c r="AH17" s="1678">
        <f t="shared" si="18"/>
        <v>0.27749703327920083</v>
      </c>
      <c r="AI17" s="1038"/>
      <c r="AJ17" s="1678">
        <f ca="1">INDIRECT(AJ$2&amp;ROW())</f>
        <v>0.22893376690056477</v>
      </c>
      <c r="AK17" s="1678">
        <f ca="1">IFERROR(AK16/AK11,0)</f>
        <v>0</v>
      </c>
      <c r="AL17" s="1678">
        <f t="shared" ca="1" si="3"/>
        <v>0.22893376690056477</v>
      </c>
      <c r="AM17" s="1816"/>
      <c r="AN17" s="1678">
        <f ca="1">IFERROR(AN16/AN11,0)</f>
        <v>0.21323507776204845</v>
      </c>
      <c r="AO17" s="1678">
        <f t="shared" ca="1" si="5"/>
        <v>1.5698689138516325E-2</v>
      </c>
      <c r="AP17" s="1816"/>
      <c r="AQ17" s="1038"/>
      <c r="AR17" s="1678">
        <f ca="1">INDIRECT(AR$2&amp;ROW())</f>
        <v>0.22893376690056477</v>
      </c>
      <c r="AS17" s="1678">
        <f ca="1">IFERROR(AS16/AS11,0)</f>
        <v>0</v>
      </c>
      <c r="AT17" s="1678">
        <f t="shared" ca="1" si="6"/>
        <v>0.22893376690056477</v>
      </c>
      <c r="AU17" s="1816"/>
      <c r="AV17" s="1678">
        <f ca="1">IFERROR(AV16/AV11,0)</f>
        <v>0.21323507776204845</v>
      </c>
      <c r="AW17" s="1678">
        <f t="shared" ca="1" si="7"/>
        <v>1.5698689138516325E-2</v>
      </c>
      <c r="AX17" s="1816"/>
      <c r="AY17" s="1038"/>
      <c r="AZ17" s="1678">
        <f ca="1">INDIRECT(AZ$2&amp;ROW())</f>
        <v>5.6934001210986951</v>
      </c>
      <c r="BA17" s="1678">
        <f ca="1">IFERROR(BA16/BA11,0)</f>
        <v>0</v>
      </c>
      <c r="BB17" s="1678">
        <f t="shared" ca="1" si="8"/>
        <v>5.6934001210986951</v>
      </c>
      <c r="BC17" s="1816"/>
      <c r="BD17" s="1678">
        <f ca="1">IFERROR(BD16/BD11,0)</f>
        <v>0.26492470501362891</v>
      </c>
      <c r="BE17" s="1678">
        <f t="shared" ca="1" si="9"/>
        <v>5.4284754160850666</v>
      </c>
      <c r="BF17" s="1816"/>
    </row>
    <row r="18" spans="1:58">
      <c r="A18" s="2016">
        <v>14</v>
      </c>
      <c r="B18" s="2016">
        <v>15</v>
      </c>
      <c r="D18" s="657">
        <v>1</v>
      </c>
      <c r="E18" s="162"/>
      <c r="F18" s="162"/>
      <c r="G18" s="888"/>
      <c r="H18" s="283"/>
      <c r="I18" s="205" t="s">
        <v>180</v>
      </c>
      <c r="J18" s="205"/>
      <c r="K18" s="287"/>
      <c r="L18" s="205"/>
      <c r="M18" s="205"/>
      <c r="N18" s="205"/>
      <c r="O18" s="294"/>
      <c r="P18" s="78">
        <f t="shared" ref="P18:AA18" si="19">P104+P148+P220+P273+P334+P297</f>
        <v>13639</v>
      </c>
      <c r="Q18" s="78">
        <f t="shared" si="19"/>
        <v>18974</v>
      </c>
      <c r="R18" s="78">
        <f t="shared" si="19"/>
        <v>25994</v>
      </c>
      <c r="S18" s="78">
        <f t="shared" si="19"/>
        <v>23384</v>
      </c>
      <c r="T18" s="78">
        <f t="shared" si="19"/>
        <v>24835</v>
      </c>
      <c r="U18" s="78">
        <f t="shared" si="19"/>
        <v>30100</v>
      </c>
      <c r="V18" s="78">
        <f t="shared" si="19"/>
        <v>42417</v>
      </c>
      <c r="W18" s="78">
        <f t="shared" si="19"/>
        <v>29605</v>
      </c>
      <c r="X18" s="78">
        <f t="shared" si="19"/>
        <v>54316</v>
      </c>
      <c r="Y18" s="78">
        <f t="shared" si="19"/>
        <v>30960</v>
      </c>
      <c r="Z18" s="78">
        <f t="shared" si="19"/>
        <v>34345</v>
      </c>
      <c r="AA18" s="78">
        <f t="shared" si="19"/>
        <v>4828</v>
      </c>
      <c r="AB18" s="284">
        <f>SUM(P18:R18)</f>
        <v>58607</v>
      </c>
      <c r="AC18" s="284">
        <f>SUM(S18:U18)</f>
        <v>78319</v>
      </c>
      <c r="AD18" s="284">
        <f>SUM(V18:X18)</f>
        <v>126338</v>
      </c>
      <c r="AE18" s="284">
        <f>SUM(Y18:AA18)</f>
        <v>70133</v>
      </c>
      <c r="AF18" s="284">
        <f>AB18+AC18</f>
        <v>136926</v>
      </c>
      <c r="AG18" s="284">
        <f>AE18+AD18</f>
        <v>196471</v>
      </c>
      <c r="AH18" s="284">
        <f>AF18+AG18</f>
        <v>333397</v>
      </c>
      <c r="AJ18" s="284">
        <f ca="1">SUM((INDIRECT(AJ$2&amp;(ROW())):INDIRECT(AJ$3&amp;(ROW()))))</f>
        <v>30960</v>
      </c>
      <c r="AK18" s="284">
        <f ca="1">SUM(INDIRECT(AK$1&amp;AK$2&amp;$B18):INDIRECT(AK$1&amp;AK$3&amp;$B18))</f>
        <v>0.35535999566171272</v>
      </c>
      <c r="AL18" s="1707">
        <f t="shared" ca="1" si="3"/>
        <v>30959.644640004339</v>
      </c>
      <c r="AM18" s="1817">
        <f t="shared" ca="1" si="4"/>
        <v>87122.918668292012</v>
      </c>
      <c r="AN18" s="284">
        <f ca="1">SUM(INDIRECT(AN$1&amp;AN$2&amp;$A18):INDIRECT(AN$1&amp;AN$3&amp;$A18))</f>
        <v>29974</v>
      </c>
      <c r="AO18" s="1707">
        <f t="shared" ca="1" si="5"/>
        <v>986</v>
      </c>
      <c r="AP18" s="1817">
        <f ca="1">IFERROR(AJ18/AN18,0)</f>
        <v>1.0328951758190432</v>
      </c>
      <c r="AR18" s="284">
        <f ca="1">SUM((INDIRECT(AR$2&amp;(ROW())):INDIRECT(AR$3&amp;(ROW()))))</f>
        <v>30960</v>
      </c>
      <c r="AS18" s="284">
        <f ca="1">SUM(INDIRECT(AS$1&amp;AS$2&amp;$B18):INDIRECT(AS$1&amp;AS$3&amp;$B18))</f>
        <v>0.35535999566171272</v>
      </c>
      <c r="AT18" s="1707">
        <f t="shared" ca="1" si="6"/>
        <v>30959.644640004339</v>
      </c>
      <c r="AU18" s="1817">
        <f t="shared" ca="1" si="15"/>
        <v>87122.918668292012</v>
      </c>
      <c r="AV18" s="284">
        <f ca="1">SUM(INDIRECT(AV$1&amp;AV$2&amp;$A18):INDIRECT(AV$1&amp;AV$3&amp;$A18))</f>
        <v>29974</v>
      </c>
      <c r="AW18" s="1707">
        <f t="shared" ca="1" si="7"/>
        <v>986</v>
      </c>
      <c r="AX18" s="1817">
        <f ca="1">IFERROR(AR18/AV18,0)</f>
        <v>1.0328951758190432</v>
      </c>
      <c r="AZ18" s="284">
        <f ca="1">SUM((INDIRECT(AZ$2&amp;(ROW())):INDIRECT(AZ$3&amp;(ROW()))))</f>
        <v>294224</v>
      </c>
      <c r="BA18" s="284">
        <f ca="1">SUM(INDIRECT(BA$1&amp;BA$2&amp;$B18):INDIRECT(BA$1&amp;BA$3&amp;$B18))</f>
        <v>1.8955356626168225</v>
      </c>
      <c r="BB18" s="1707">
        <f t="shared" ca="1" si="8"/>
        <v>294222.1044643374</v>
      </c>
      <c r="BC18" s="1817">
        <f t="shared" ca="1" si="16"/>
        <v>155219.44841376302</v>
      </c>
      <c r="BD18" s="284">
        <f ca="1">SUM(INDIRECT(BD$1&amp;BD$2&amp;$A18):INDIRECT(BD$1&amp;BD$3&amp;$A18))</f>
        <v>539716</v>
      </c>
      <c r="BE18" s="1707">
        <f t="shared" ca="1" si="9"/>
        <v>-245492</v>
      </c>
      <c r="BF18" s="1817">
        <f ca="1">IFERROR(AZ18/BD18,0)</f>
        <v>0.5451459656560117</v>
      </c>
    </row>
    <row r="19" spans="1:58">
      <c r="A19" s="2016">
        <v>15</v>
      </c>
      <c r="B19" s="2016">
        <v>16</v>
      </c>
      <c r="D19" s="657">
        <v>1</v>
      </c>
      <c r="E19" s="162"/>
      <c r="F19" s="162"/>
      <c r="G19" s="888"/>
      <c r="H19" s="283"/>
      <c r="I19" s="69" t="s">
        <v>181</v>
      </c>
      <c r="J19" s="69"/>
      <c r="K19" s="68"/>
      <c r="L19" s="69"/>
      <c r="M19" s="69"/>
      <c r="N19" s="69"/>
      <c r="O19" s="288"/>
      <c r="P19" s="78">
        <f t="shared" ref="P19:AA19" si="20">P105+P149+P221+P274+P335+P298</f>
        <v>54778</v>
      </c>
      <c r="Q19" s="78">
        <f t="shared" si="20"/>
        <v>54753</v>
      </c>
      <c r="R19" s="78">
        <f t="shared" si="20"/>
        <v>51737</v>
      </c>
      <c r="S19" s="78">
        <f t="shared" si="20"/>
        <v>54723</v>
      </c>
      <c r="T19" s="78">
        <f t="shared" si="20"/>
        <v>55281</v>
      </c>
      <c r="U19" s="78">
        <f t="shared" si="20"/>
        <v>59742</v>
      </c>
      <c r="V19" s="78">
        <f t="shared" si="20"/>
        <v>58108</v>
      </c>
      <c r="W19" s="78">
        <f t="shared" si="20"/>
        <v>53241</v>
      </c>
      <c r="X19" s="78">
        <f t="shared" si="20"/>
        <v>43837</v>
      </c>
      <c r="Y19" s="78">
        <f t="shared" si="20"/>
        <v>53451</v>
      </c>
      <c r="Z19" s="78">
        <f t="shared" si="20"/>
        <v>53507</v>
      </c>
      <c r="AA19" s="78">
        <f t="shared" si="20"/>
        <v>66985</v>
      </c>
      <c r="AB19" s="78">
        <f>SUM(P19:R19)</f>
        <v>161268</v>
      </c>
      <c r="AC19" s="78">
        <f>SUM(S19:U19)</f>
        <v>169746</v>
      </c>
      <c r="AD19" s="78">
        <f>SUM(V19:X19)</f>
        <v>155186</v>
      </c>
      <c r="AE19" s="78">
        <f>SUM(Y19:AA19)</f>
        <v>173943</v>
      </c>
      <c r="AF19" s="78">
        <f>AB19+AC19</f>
        <v>331014</v>
      </c>
      <c r="AG19" s="78">
        <f>AE19+AD19</f>
        <v>329129</v>
      </c>
      <c r="AH19" s="78">
        <f>AF19+AG19</f>
        <v>660143</v>
      </c>
      <c r="AJ19" s="78">
        <f ca="1">SUM((INDIRECT(AJ$2&amp;(ROW())):INDIRECT(AJ$3&amp;(ROW()))))</f>
        <v>53451</v>
      </c>
      <c r="AK19" s="78">
        <f ca="1">SUM(INDIRECT(AK$1&amp;AK$2&amp;$B19):INDIRECT(AK$1&amp;AK$3&amp;$B19))</f>
        <v>129897.3851922321</v>
      </c>
      <c r="AL19" s="1708">
        <f t="shared" ca="1" si="3"/>
        <v>-76446.385192232105</v>
      </c>
      <c r="AM19" s="1818">
        <f t="shared" ca="1" si="4"/>
        <v>0.41148634301528947</v>
      </c>
      <c r="AN19" s="78">
        <f ca="1">SUM(INDIRECT(AN$1&amp;AN$2&amp;$A19):INDIRECT(AN$1&amp;AN$3&amp;$A19))</f>
        <v>48281</v>
      </c>
      <c r="AO19" s="1708">
        <f t="shared" ca="1" si="5"/>
        <v>5170</v>
      </c>
      <c r="AP19" s="1818">
        <f ca="1">IFERROR(AJ19/AN19,0)</f>
        <v>1.1070814606159773</v>
      </c>
      <c r="AR19" s="78">
        <f ca="1">SUM((INDIRECT(AR$2&amp;(ROW())):INDIRECT(AR$3&amp;(ROW()))))</f>
        <v>53451</v>
      </c>
      <c r="AS19" s="78">
        <f ca="1">SUM(INDIRECT(AS$1&amp;AS$2&amp;$B19):INDIRECT(AS$1&amp;AS$3&amp;$B19))</f>
        <v>129897.3851922321</v>
      </c>
      <c r="AT19" s="1708">
        <f t="shared" ca="1" si="6"/>
        <v>-76446.385192232105</v>
      </c>
      <c r="AU19" s="1818">
        <f t="shared" ca="1" si="15"/>
        <v>0.41148634301528947</v>
      </c>
      <c r="AV19" s="78">
        <f ca="1">SUM(INDIRECT(AV$1&amp;AV$2&amp;$A19):INDIRECT(AV$1&amp;AV$3&amp;$A19))</f>
        <v>48281</v>
      </c>
      <c r="AW19" s="1708">
        <f t="shared" ca="1" si="7"/>
        <v>5170</v>
      </c>
      <c r="AX19" s="1818">
        <f ca="1">IFERROR(AR19/AV19,0)</f>
        <v>1.1070814606159773</v>
      </c>
      <c r="AZ19" s="78">
        <f ca="1">SUM((INDIRECT(AZ$2&amp;(ROW())):INDIRECT(AZ$3&amp;(ROW()))))</f>
        <v>539651</v>
      </c>
      <c r="BA19" s="78">
        <f ca="1">SUM(INDIRECT(BA$1&amp;BA$2&amp;$B19):INDIRECT(BA$1&amp;BA$3&amp;$B19))</f>
        <v>1011094.3851922321</v>
      </c>
      <c r="BB19" s="1708">
        <f t="shared" ca="1" si="8"/>
        <v>-471443.38519223209</v>
      </c>
      <c r="BC19" s="1818">
        <f t="shared" ca="1" si="16"/>
        <v>0.5337295982485355</v>
      </c>
      <c r="BD19" s="78">
        <f ca="1">SUM(INDIRECT(BD$1&amp;BD$2&amp;$A19):INDIRECT(BD$1&amp;BD$3&amp;$A19))</f>
        <v>495724</v>
      </c>
      <c r="BE19" s="1708">
        <f t="shared" ca="1" si="9"/>
        <v>43927</v>
      </c>
      <c r="BF19" s="1818">
        <f ca="1">IFERROR(AZ19/BD19,0)</f>
        <v>1.088611808183586</v>
      </c>
    </row>
    <row r="20" spans="1:58">
      <c r="A20" s="2016">
        <v>16</v>
      </c>
      <c r="B20" s="2016">
        <v>17</v>
      </c>
      <c r="D20" s="657">
        <v>1</v>
      </c>
      <c r="E20" s="162"/>
      <c r="F20" s="162"/>
      <c r="G20" s="888"/>
      <c r="H20" s="283"/>
      <c r="I20" s="69" t="s">
        <v>182</v>
      </c>
      <c r="J20" s="69"/>
      <c r="K20" s="68"/>
      <c r="L20" s="69"/>
      <c r="M20" s="69"/>
      <c r="N20" s="69"/>
      <c r="O20" s="288"/>
      <c r="P20" s="78">
        <f t="shared" ref="P20:AA20" si="21">P106+P150+P222+P275+P336+P299</f>
        <v>35015</v>
      </c>
      <c r="Q20" s="78">
        <f t="shared" si="21"/>
        <v>33905</v>
      </c>
      <c r="R20" s="78">
        <f t="shared" si="21"/>
        <v>60347</v>
      </c>
      <c r="S20" s="78">
        <f t="shared" si="21"/>
        <v>36508</v>
      </c>
      <c r="T20" s="78">
        <f t="shared" si="21"/>
        <v>37546</v>
      </c>
      <c r="U20" s="78">
        <f t="shared" si="21"/>
        <v>49933</v>
      </c>
      <c r="V20" s="78">
        <f t="shared" si="21"/>
        <v>59478</v>
      </c>
      <c r="W20" s="78">
        <f t="shared" si="21"/>
        <v>48243</v>
      </c>
      <c r="X20" s="78">
        <f t="shared" si="21"/>
        <v>49591</v>
      </c>
      <c r="Y20" s="78">
        <f t="shared" si="21"/>
        <v>49355</v>
      </c>
      <c r="Z20" s="78">
        <f t="shared" si="21"/>
        <v>47329</v>
      </c>
      <c r="AA20" s="78">
        <f t="shared" si="21"/>
        <v>22220</v>
      </c>
      <c r="AB20" s="78">
        <f>SUM(P20:R20)</f>
        <v>129267</v>
      </c>
      <c r="AC20" s="78">
        <f>SUM(S20:U20)</f>
        <v>123987</v>
      </c>
      <c r="AD20" s="78">
        <f>SUM(V20:X20)</f>
        <v>157312</v>
      </c>
      <c r="AE20" s="78">
        <f>SUM(Y20:AA20)</f>
        <v>118904</v>
      </c>
      <c r="AF20" s="78">
        <f>AB20+AC20</f>
        <v>253254</v>
      </c>
      <c r="AG20" s="78">
        <f>AE20+AD20</f>
        <v>276216</v>
      </c>
      <c r="AH20" s="78">
        <f>AF20+AG20</f>
        <v>529470</v>
      </c>
      <c r="AJ20" s="78">
        <f ca="1">SUM((INDIRECT(AJ$2&amp;(ROW())):INDIRECT(AJ$3&amp;(ROW()))))</f>
        <v>49355</v>
      </c>
      <c r="AK20" s="78">
        <f ca="1">SUM(INDIRECT(AK$1&amp;AK$2&amp;$B20):INDIRECT(AK$1&amp;AK$3&amp;$B20))</f>
        <v>0.26292937784239567</v>
      </c>
      <c r="AL20" s="1708">
        <f t="shared" ca="1" si="3"/>
        <v>49354.737070622155</v>
      </c>
      <c r="AM20" s="1818">
        <f t="shared" ca="1" si="4"/>
        <v>187712.00238257219</v>
      </c>
      <c r="AN20" s="78">
        <f ca="1">SUM(INDIRECT(AN$1&amp;AN$2&amp;$A20):INDIRECT(AN$1&amp;AN$3&amp;$A20))</f>
        <v>52189</v>
      </c>
      <c r="AO20" s="1708">
        <f t="shared" ca="1" si="5"/>
        <v>-2834</v>
      </c>
      <c r="AP20" s="1818">
        <f ca="1">IFERROR(AJ20/AN20,0)</f>
        <v>0.94569736917741287</v>
      </c>
      <c r="AR20" s="78">
        <f ca="1">SUM((INDIRECT(AR$2&amp;(ROW())):INDIRECT(AR$3&amp;(ROW()))))</f>
        <v>49355</v>
      </c>
      <c r="AS20" s="78">
        <f ca="1">SUM(INDIRECT(AS$1&amp;AS$2&amp;$B20):INDIRECT(AS$1&amp;AS$3&amp;$B20))</f>
        <v>0.26292937784239567</v>
      </c>
      <c r="AT20" s="1708">
        <f t="shared" ca="1" si="6"/>
        <v>49354.737070622155</v>
      </c>
      <c r="AU20" s="1818">
        <f t="shared" ca="1" si="15"/>
        <v>187712.00238257219</v>
      </c>
      <c r="AV20" s="78">
        <f ca="1">SUM(INDIRECT(AV$1&amp;AV$2&amp;$A20):INDIRECT(AV$1&amp;AV$3&amp;$A20))</f>
        <v>52189</v>
      </c>
      <c r="AW20" s="1708">
        <f t="shared" ca="1" si="7"/>
        <v>-2834</v>
      </c>
      <c r="AX20" s="1818">
        <f ca="1">IFERROR(AR20/AV20,0)</f>
        <v>0.94569736917741287</v>
      </c>
      <c r="AZ20" s="78">
        <f ca="1">SUM((INDIRECT(AZ$2&amp;(ROW())):INDIRECT(AZ$3&amp;(ROW()))))</f>
        <v>459921</v>
      </c>
      <c r="BA20" s="78">
        <f ca="1">SUM(INDIRECT(BA$1&amp;BA$2&amp;$B20):INDIRECT(BA$1&amp;BA$3&amp;$B20))</f>
        <v>7.9580294402857792</v>
      </c>
      <c r="BB20" s="1708">
        <f t="shared" ca="1" si="8"/>
        <v>459913.04197055969</v>
      </c>
      <c r="BC20" s="1818">
        <f t="shared" ca="1" si="16"/>
        <v>57793.327286746491</v>
      </c>
      <c r="BD20" s="78">
        <f ca="1">SUM(INDIRECT(BD$1&amp;BD$2&amp;$A20):INDIRECT(BD$1&amp;BD$3&amp;$A20))</f>
        <v>516619</v>
      </c>
      <c r="BE20" s="1708">
        <f t="shared" ca="1" si="9"/>
        <v>-56698</v>
      </c>
      <c r="BF20" s="1818">
        <f ca="1">IFERROR(AZ20/BD20,0)</f>
        <v>0.89025181032830769</v>
      </c>
    </row>
    <row r="21" spans="1:58">
      <c r="A21" s="2016">
        <v>17</v>
      </c>
      <c r="B21" s="2016">
        <v>18</v>
      </c>
      <c r="D21" s="657">
        <v>1</v>
      </c>
      <c r="E21" s="162"/>
      <c r="F21" s="162"/>
      <c r="G21" s="888"/>
      <c r="H21" s="292" t="s">
        <v>183</v>
      </c>
      <c r="I21" s="291"/>
      <c r="J21" s="291"/>
      <c r="K21" s="291"/>
      <c r="L21" s="291"/>
      <c r="M21" s="291"/>
      <c r="N21" s="291"/>
      <c r="O21" s="290"/>
      <c r="P21" s="289">
        <f>P14-P16</f>
        <v>-112795</v>
      </c>
      <c r="Q21" s="289">
        <f t="shared" ref="Q21:AA21" si="22">Q14-Q16</f>
        <v>-12556</v>
      </c>
      <c r="R21" s="289">
        <f t="shared" si="22"/>
        <v>-21333</v>
      </c>
      <c r="S21" s="289">
        <f t="shared" si="22"/>
        <v>11160</v>
      </c>
      <c r="T21" s="289">
        <f t="shared" si="22"/>
        <v>6859</v>
      </c>
      <c r="U21" s="289">
        <f t="shared" si="22"/>
        <v>21423</v>
      </c>
      <c r="V21" s="289">
        <f t="shared" si="22"/>
        <v>38728</v>
      </c>
      <c r="W21" s="289">
        <f t="shared" si="22"/>
        <v>37686</v>
      </c>
      <c r="X21" s="289">
        <f t="shared" si="22"/>
        <v>68288</v>
      </c>
      <c r="Y21" s="289">
        <f t="shared" si="22"/>
        <v>73960</v>
      </c>
      <c r="Z21" s="289">
        <f t="shared" si="22"/>
        <v>90609</v>
      </c>
      <c r="AA21" s="289">
        <f t="shared" si="22"/>
        <v>208837</v>
      </c>
      <c r="AB21" s="289">
        <f>SUM(P21:R21)</f>
        <v>-146684</v>
      </c>
      <c r="AC21" s="289">
        <f>SUM(S21:U21)</f>
        <v>39442</v>
      </c>
      <c r="AD21" s="289">
        <f>SUM(V21:X21)</f>
        <v>144702</v>
      </c>
      <c r="AE21" s="289">
        <f>SUM(Y21:AA21)</f>
        <v>373406</v>
      </c>
      <c r="AF21" s="289">
        <f>AB21+AC21</f>
        <v>-107242</v>
      </c>
      <c r="AG21" s="289">
        <f>AE21+AD21</f>
        <v>518108</v>
      </c>
      <c r="AH21" s="289">
        <f>AF21+AG21</f>
        <v>410866</v>
      </c>
      <c r="AJ21" s="1624">
        <f ca="1">SUM((INDIRECT(AJ$2&amp;(ROW())):INDIRECT(AJ$3&amp;(ROW()))))</f>
        <v>73960</v>
      </c>
      <c r="AK21" s="1624">
        <f ca="1">SUM(INDIRECT(AK$1&amp;AK$2&amp;$B21):INDIRECT(AK$1&amp;AK$3&amp;$B21))</f>
        <v>28619.787666666667</v>
      </c>
      <c r="AL21" s="1706">
        <f t="shared" ca="1" si="3"/>
        <v>45340.212333333329</v>
      </c>
      <c r="AM21" s="1814">
        <f t="shared" ca="1" si="4"/>
        <v>2.584226020870898</v>
      </c>
      <c r="AN21" s="1624">
        <f ca="1">SUM(INDIRECT(AN$1&amp;AN$2&amp;$A21):INDIRECT(AN$1&amp;AN$3&amp;$A21))</f>
        <v>77780</v>
      </c>
      <c r="AO21" s="1706">
        <f t="shared" ca="1" si="5"/>
        <v>-3820</v>
      </c>
      <c r="AP21" s="1814">
        <f ca="1">IFERROR(AJ21/AN21,0)</f>
        <v>0.95088711751092825</v>
      </c>
      <c r="AR21" s="1624">
        <f ca="1">SUM((INDIRECT(AR$2&amp;(ROW())):INDIRECT(AR$3&amp;(ROW()))))</f>
        <v>73960</v>
      </c>
      <c r="AS21" s="1624">
        <f ca="1">SUM(INDIRECT(AS$1&amp;AS$2&amp;$B21):INDIRECT(AS$1&amp;AS$3&amp;$B21))</f>
        <v>28619.787666666667</v>
      </c>
      <c r="AT21" s="1706">
        <f t="shared" ca="1" si="6"/>
        <v>45340.212333333329</v>
      </c>
      <c r="AU21" s="1814">
        <f t="shared" ca="1" si="15"/>
        <v>2.584226020870898</v>
      </c>
      <c r="AV21" s="1624">
        <f ca="1">SUM(INDIRECT(AV$1&amp;AV$2&amp;$A21):INDIRECT(AV$1&amp;AV$3&amp;$A21))</f>
        <v>77780</v>
      </c>
      <c r="AW21" s="1706">
        <f t="shared" ca="1" si="7"/>
        <v>-3820</v>
      </c>
      <c r="AX21" s="1814">
        <f ca="1">IFERROR(AR21/AV21,0)</f>
        <v>0.95088711751092825</v>
      </c>
      <c r="AZ21" s="1624">
        <f ca="1">SUM((INDIRECT(AZ$2&amp;(ROW())):INDIRECT(AZ$3&amp;(ROW()))))</f>
        <v>111420</v>
      </c>
      <c r="BA21" s="1624">
        <f ca="1">SUM(INDIRECT(BA$1&amp;BA$2&amp;$B21):INDIRECT(BA$1&amp;BA$3&amp;$B21))</f>
        <v>207962.78766666667</v>
      </c>
      <c r="BB21" s="1706">
        <f t="shared" ca="1" si="8"/>
        <v>-96542.787666666671</v>
      </c>
      <c r="BC21" s="1814">
        <f t="shared" ca="1" si="16"/>
        <v>0.53576892890371153</v>
      </c>
      <c r="BD21" s="1624">
        <f ca="1">SUM(INDIRECT(BD$1&amp;BD$2&amp;$A21):INDIRECT(BD$1&amp;BD$3&amp;$A21))</f>
        <v>632106</v>
      </c>
      <c r="BE21" s="1706">
        <f t="shared" ca="1" si="9"/>
        <v>-520686</v>
      </c>
      <c r="BF21" s="1814">
        <f ca="1">IFERROR(AZ21/BD21,0)</f>
        <v>0.17626790443375004</v>
      </c>
    </row>
    <row r="22" spans="1:58">
      <c r="A22" s="2016">
        <v>18</v>
      </c>
      <c r="B22" s="2016">
        <v>19</v>
      </c>
      <c r="D22" s="657">
        <v>1</v>
      </c>
      <c r="E22" s="162"/>
      <c r="F22" s="162"/>
      <c r="G22" s="888"/>
      <c r="H22" s="283"/>
      <c r="I22" s="69"/>
      <c r="J22" s="68"/>
      <c r="K22" s="68"/>
      <c r="L22" s="69"/>
      <c r="M22" s="69"/>
      <c r="N22" s="69"/>
      <c r="O22" s="288" t="s">
        <v>142</v>
      </c>
      <c r="P22" s="1679">
        <f>IFERROR(P21/P11,0)</f>
        <v>-6.2087851599053225</v>
      </c>
      <c r="Q22" s="1679">
        <f t="shared" ref="Q22:AA22" si="23">IFERROR(Q21/Q11,0)</f>
        <v>-4.8308100725237099E-2</v>
      </c>
      <c r="R22" s="1679">
        <f t="shared" si="23"/>
        <v>-6.0332076709663368E-2</v>
      </c>
      <c r="S22" s="1679">
        <f t="shared" si="23"/>
        <v>3.0817747266857941E-2</v>
      </c>
      <c r="T22" s="1679">
        <f t="shared" si="23"/>
        <v>1.8413422818791946E-2</v>
      </c>
      <c r="U22" s="1679">
        <f t="shared" si="23"/>
        <v>4.0430061259384233E-2</v>
      </c>
      <c r="V22" s="1679">
        <f t="shared" si="23"/>
        <v>7.2839710506913832E-2</v>
      </c>
      <c r="W22" s="1679">
        <f t="shared" si="23"/>
        <v>7.3772465405086904E-2</v>
      </c>
      <c r="X22" s="1679">
        <f t="shared" si="23"/>
        <v>0.10811101770450901</v>
      </c>
      <c r="Y22" s="1679">
        <f t="shared" si="23"/>
        <v>0.12657881225397913</v>
      </c>
      <c r="Z22" s="1679">
        <f t="shared" si="23"/>
        <v>0.14281526174680706</v>
      </c>
      <c r="AA22" s="1679">
        <f t="shared" si="23"/>
        <v>0.29864745822822464</v>
      </c>
      <c r="AB22" s="1679">
        <f t="shared" ref="AB22:AH22" si="24">IFERROR(AB21/AB11,0)</f>
        <v>-0.23221435073415919</v>
      </c>
      <c r="AC22" s="1679">
        <f t="shared" si="24"/>
        <v>3.1191602735295258E-2</v>
      </c>
      <c r="AD22" s="1679">
        <f t="shared" si="24"/>
        <v>8.6431773003555187E-2</v>
      </c>
      <c r="AE22" s="1679">
        <f t="shared" si="24"/>
        <v>0.19468255106163893</v>
      </c>
      <c r="AF22" s="1679">
        <f t="shared" si="24"/>
        <v>-5.655680731069064E-2</v>
      </c>
      <c r="AG22" s="1679">
        <f t="shared" si="24"/>
        <v>0.14423135008313845</v>
      </c>
      <c r="AH22" s="1679">
        <f t="shared" si="24"/>
        <v>7.4861029195666562E-2</v>
      </c>
      <c r="AI22" s="1038"/>
      <c r="AJ22" s="1679">
        <f ca="1">IFERROR(AJ21/AJ11,0)</f>
        <v>0.12657881225397913</v>
      </c>
      <c r="AK22" s="1679">
        <f ca="1">IFERROR(AK21/AK11,0)</f>
        <v>0</v>
      </c>
      <c r="AL22" s="1679">
        <f t="shared" ca="1" si="3"/>
        <v>0.12657881225397913</v>
      </c>
      <c r="AM22" s="1819"/>
      <c r="AN22" s="1679">
        <f ca="1">IFERROR(AN21/AN11,0)</f>
        <v>0.12714593502447127</v>
      </c>
      <c r="AO22" s="1679">
        <f t="shared" ca="1" si="5"/>
        <v>-5.6712277049214554E-4</v>
      </c>
      <c r="AP22" s="1819"/>
      <c r="AQ22" s="1038"/>
      <c r="AR22" s="1679">
        <f ca="1">IFERROR(AR21/AR11,0)</f>
        <v>0.12657881225397913</v>
      </c>
      <c r="AS22" s="1679">
        <f ca="1">IFERROR(AS21/AS11,0)</f>
        <v>0</v>
      </c>
      <c r="AT22" s="1679">
        <f t="shared" ca="1" si="6"/>
        <v>0.12657881225397913</v>
      </c>
      <c r="AU22" s="1819"/>
      <c r="AV22" s="1679">
        <f ca="1">IFERROR(AV21/AV11,0)</f>
        <v>0.12714593502447127</v>
      </c>
      <c r="AW22" s="1679">
        <f t="shared" ca="1" si="7"/>
        <v>-5.6712277049214554E-4</v>
      </c>
      <c r="AX22" s="1819"/>
      <c r="AY22" s="1038"/>
      <c r="AZ22" s="1679">
        <f ca="1">IFERROR(AZ21/AZ11,0)</f>
        <v>2.6818091886263561E-2</v>
      </c>
      <c r="BA22" s="1679">
        <f ca="1">IFERROR(BA21/BA11,0)</f>
        <v>0</v>
      </c>
      <c r="BB22" s="1679">
        <f t="shared" ca="1" si="8"/>
        <v>2.6818091886263561E-2</v>
      </c>
      <c r="BC22" s="1819"/>
      <c r="BD22" s="1679">
        <f ca="1">IFERROR(BD21/BD11,0)</f>
        <v>0.1078957021526533</v>
      </c>
      <c r="BE22" s="1679">
        <f t="shared" ca="1" si="9"/>
        <v>-8.1077610266389738E-2</v>
      </c>
      <c r="BF22" s="1819"/>
    </row>
    <row r="23" spans="1:58">
      <c r="A23" s="2016">
        <v>19</v>
      </c>
      <c r="B23" s="2016">
        <v>20</v>
      </c>
      <c r="D23" s="657">
        <v>1</v>
      </c>
      <c r="E23" s="68"/>
      <c r="F23" s="68"/>
      <c r="G23" s="49"/>
      <c r="H23" s="283" t="s">
        <v>184</v>
      </c>
      <c r="I23" s="69"/>
      <c r="J23" s="68"/>
      <c r="K23" s="68"/>
      <c r="L23" s="69"/>
      <c r="M23" s="69"/>
      <c r="N23" s="69"/>
      <c r="O23" s="282"/>
      <c r="P23" s="120">
        <f t="shared" ref="P23:AA23" si="25">P109+P348+P307+P153+P225+P278</f>
        <v>125</v>
      </c>
      <c r="Q23" s="120">
        <f t="shared" si="25"/>
        <v>716</v>
      </c>
      <c r="R23" s="120">
        <f t="shared" si="25"/>
        <v>1510</v>
      </c>
      <c r="S23" s="120">
        <f t="shared" si="25"/>
        <v>2211</v>
      </c>
      <c r="T23" s="120">
        <f t="shared" si="25"/>
        <v>1417</v>
      </c>
      <c r="U23" s="120">
        <f t="shared" si="25"/>
        <v>1629</v>
      </c>
      <c r="V23" s="120">
        <f t="shared" si="25"/>
        <v>832</v>
      </c>
      <c r="W23" s="120">
        <f t="shared" si="25"/>
        <v>2656</v>
      </c>
      <c r="X23" s="120">
        <f t="shared" si="25"/>
        <v>1957</v>
      </c>
      <c r="Y23" s="120">
        <f t="shared" si="25"/>
        <v>3650</v>
      </c>
      <c r="Z23" s="120">
        <f t="shared" si="25"/>
        <v>2363</v>
      </c>
      <c r="AA23" s="120">
        <f t="shared" si="25"/>
        <v>31626</v>
      </c>
      <c r="AB23" s="120">
        <f>SUM(P23:R23)</f>
        <v>2351</v>
      </c>
      <c r="AC23" s="120">
        <f>SUM(S23:U23)</f>
        <v>5257</v>
      </c>
      <c r="AD23" s="120">
        <f>SUM(V23:X23)</f>
        <v>5445</v>
      </c>
      <c r="AE23" s="120">
        <f>SUM(Y23:AA23)</f>
        <v>37639</v>
      </c>
      <c r="AF23" s="120">
        <f>AB23+AC23</f>
        <v>7608</v>
      </c>
      <c r="AG23" s="120">
        <f>AE23+AD23</f>
        <v>43084</v>
      </c>
      <c r="AH23" s="120">
        <f>AF23+AG23</f>
        <v>50692</v>
      </c>
      <c r="AJ23" s="120">
        <f ca="1">SUM((INDIRECT(AJ$2&amp;(ROW())):INDIRECT(AJ$3&amp;(ROW()))))</f>
        <v>3650</v>
      </c>
      <c r="AK23" s="120">
        <f ca="1">SUM(INDIRECT(AK$1&amp;AK$2&amp;$B23):INDIRECT(AK$1&amp;AK$3&amp;$B23))</f>
        <v>50463.7</v>
      </c>
      <c r="AL23" s="1709">
        <f t="shared" ca="1" si="3"/>
        <v>-46813.7</v>
      </c>
      <c r="AM23" s="1820">
        <f t="shared" ca="1" si="4"/>
        <v>7.232921882462047E-2</v>
      </c>
      <c r="AN23" s="120">
        <f ca="1">SUM(INDIRECT(AN$1&amp;AN$2&amp;$A23):INDIRECT(AN$1&amp;AN$3&amp;$A23))</f>
        <v>3394</v>
      </c>
      <c r="AO23" s="1709">
        <f t="shared" ca="1" si="5"/>
        <v>256</v>
      </c>
      <c r="AP23" s="1820">
        <f ca="1">IFERROR(AJ23/AN23,0)</f>
        <v>1.0754272245138479</v>
      </c>
      <c r="AR23" s="120">
        <f ca="1">SUM((INDIRECT(AR$2&amp;(ROW())):INDIRECT(AR$3&amp;(ROW()))))</f>
        <v>3650</v>
      </c>
      <c r="AS23" s="120">
        <f ca="1">SUM(INDIRECT(AS$1&amp;AS$2&amp;$B23):INDIRECT(AS$1&amp;AS$3&amp;$B23))</f>
        <v>50463.7</v>
      </c>
      <c r="AT23" s="1709">
        <f t="shared" ca="1" si="6"/>
        <v>-46813.7</v>
      </c>
      <c r="AU23" s="1820">
        <f t="shared" ca="1" si="15"/>
        <v>7.232921882462047E-2</v>
      </c>
      <c r="AV23" s="120">
        <f ca="1">SUM(INDIRECT(AV$1&amp;AV$2&amp;$A23):INDIRECT(AV$1&amp;AV$3&amp;$A23))</f>
        <v>3394</v>
      </c>
      <c r="AW23" s="1709">
        <f t="shared" ca="1" si="7"/>
        <v>256</v>
      </c>
      <c r="AX23" s="1820">
        <f ca="1">IFERROR(AR23/AV23,0)</f>
        <v>1.0754272245138479</v>
      </c>
      <c r="AZ23" s="120">
        <f ca="1">SUM((INDIRECT(AZ$2&amp;(ROW())):INDIRECT(AZ$3&amp;(ROW()))))</f>
        <v>16703</v>
      </c>
      <c r="BA23" s="120">
        <f ca="1">SUM(INDIRECT(BA$1&amp;BA$2&amp;$B23):INDIRECT(BA$1&amp;BA$3&amp;$B23))</f>
        <v>363195.7</v>
      </c>
      <c r="BB23" s="1709">
        <f t="shared" ca="1" si="8"/>
        <v>-346492.7</v>
      </c>
      <c r="BC23" s="1820">
        <f t="shared" ca="1" si="16"/>
        <v>4.5988980596411246E-2</v>
      </c>
      <c r="BD23" s="120">
        <f ca="1">SUM(INDIRECT(BD$1&amp;BD$2&amp;$A23):INDIRECT(BD$1&amp;BD$3&amp;$A23))</f>
        <v>14015</v>
      </c>
      <c r="BE23" s="1709">
        <f t="shared" ca="1" si="9"/>
        <v>2688</v>
      </c>
      <c r="BF23" s="1820">
        <f ca="1">IFERROR(AZ23/BD23,0)</f>
        <v>1.1917945058865502</v>
      </c>
    </row>
    <row r="24" spans="1:58">
      <c r="A24" s="2016">
        <v>20</v>
      </c>
      <c r="B24" s="2016">
        <v>21</v>
      </c>
      <c r="D24" s="657">
        <v>1</v>
      </c>
      <c r="E24" s="68"/>
      <c r="F24" s="68"/>
      <c r="G24" s="49"/>
      <c r="H24" s="203" t="s">
        <v>185</v>
      </c>
      <c r="I24" s="201"/>
      <c r="J24" s="202"/>
      <c r="K24" s="202"/>
      <c r="L24" s="201"/>
      <c r="M24" s="201"/>
      <c r="N24" s="201"/>
      <c r="O24" s="200"/>
      <c r="P24" s="293">
        <f t="shared" ref="P24:AA24" si="26">P110+P349+P308+P154+P226+P279</f>
        <v>0</v>
      </c>
      <c r="Q24" s="293">
        <f t="shared" si="26"/>
        <v>0</v>
      </c>
      <c r="R24" s="293">
        <f t="shared" si="26"/>
        <v>0</v>
      </c>
      <c r="S24" s="293">
        <f t="shared" si="26"/>
        <v>0</v>
      </c>
      <c r="T24" s="293">
        <f t="shared" si="26"/>
        <v>0</v>
      </c>
      <c r="U24" s="293">
        <f t="shared" si="26"/>
        <v>0</v>
      </c>
      <c r="V24" s="293">
        <f t="shared" si="26"/>
        <v>0</v>
      </c>
      <c r="W24" s="293">
        <f t="shared" si="26"/>
        <v>0</v>
      </c>
      <c r="X24" s="293">
        <f t="shared" si="26"/>
        <v>0</v>
      </c>
      <c r="Y24" s="293">
        <f t="shared" si="26"/>
        <v>0</v>
      </c>
      <c r="Z24" s="293">
        <f t="shared" si="26"/>
        <v>0</v>
      </c>
      <c r="AA24" s="293">
        <f t="shared" si="26"/>
        <v>35000</v>
      </c>
      <c r="AB24" s="293">
        <f>SUM(P24:R24)</f>
        <v>0</v>
      </c>
      <c r="AC24" s="293">
        <f>SUM(S24:U24)</f>
        <v>0</v>
      </c>
      <c r="AD24" s="293">
        <f>SUM(V24:X24)</f>
        <v>0</v>
      </c>
      <c r="AE24" s="293">
        <f>SUM(Y24:AA24)</f>
        <v>35000</v>
      </c>
      <c r="AF24" s="293">
        <f>AB24+AC24</f>
        <v>0</v>
      </c>
      <c r="AG24" s="293">
        <f>AE24+AD24</f>
        <v>35000</v>
      </c>
      <c r="AH24" s="293">
        <f>AF24+AG24</f>
        <v>35000</v>
      </c>
      <c r="AJ24" s="293">
        <f ca="1">SUM((INDIRECT(AJ$2&amp;(ROW())):INDIRECT(AJ$3&amp;(ROW()))))</f>
        <v>0</v>
      </c>
      <c r="AK24" s="293">
        <f ca="1">SUM(INDIRECT(AK$1&amp;AK$2&amp;$B24):INDIRECT(AK$1&amp;AK$3&amp;$B24))</f>
        <v>45664.336427360788</v>
      </c>
      <c r="AL24" s="1710">
        <f t="shared" ca="1" si="3"/>
        <v>-45664.336427360788</v>
      </c>
      <c r="AM24" s="1821">
        <f t="shared" ca="1" si="4"/>
        <v>0</v>
      </c>
      <c r="AN24" s="293">
        <f ca="1">SUM(INDIRECT(AN$1&amp;AN$2&amp;$A24):INDIRECT(AN$1&amp;AN$3&amp;$A24))</f>
        <v>0</v>
      </c>
      <c r="AO24" s="1710">
        <f t="shared" ca="1" si="5"/>
        <v>0</v>
      </c>
      <c r="AP24" s="1821">
        <f ca="1">IFERROR(AJ24/AN24,0)</f>
        <v>0</v>
      </c>
      <c r="AR24" s="293">
        <f ca="1">SUM((INDIRECT(AR$2&amp;(ROW())):INDIRECT(AR$3&amp;(ROW()))))</f>
        <v>0</v>
      </c>
      <c r="AS24" s="293">
        <f ca="1">SUM(INDIRECT(AS$1&amp;AS$2&amp;$B24):INDIRECT(AS$1&amp;AS$3&amp;$B24))</f>
        <v>45664.336427360788</v>
      </c>
      <c r="AT24" s="1710">
        <f t="shared" ca="1" si="6"/>
        <v>-45664.336427360788</v>
      </c>
      <c r="AU24" s="1821">
        <f t="shared" ca="1" si="15"/>
        <v>0</v>
      </c>
      <c r="AV24" s="293">
        <f ca="1">SUM(INDIRECT(AV$1&amp;AV$2&amp;$A24):INDIRECT(AV$1&amp;AV$3&amp;$A24))</f>
        <v>0</v>
      </c>
      <c r="AW24" s="1710">
        <f t="shared" ca="1" si="7"/>
        <v>0</v>
      </c>
      <c r="AX24" s="1821">
        <f ca="1">IFERROR(AR24/AV24,0)</f>
        <v>0</v>
      </c>
      <c r="AZ24" s="293">
        <f ca="1">SUM((INDIRECT(AZ$2&amp;(ROW())):INDIRECT(AZ$3&amp;(ROW()))))</f>
        <v>0</v>
      </c>
      <c r="BA24" s="293">
        <f ca="1">SUM(INDIRECT(BA$1&amp;BA$2&amp;$B24):INDIRECT(BA$1&amp;BA$3&amp;$B24))</f>
        <v>-22849.663572639212</v>
      </c>
      <c r="BB24" s="1710">
        <f t="shared" ca="1" si="8"/>
        <v>22849.663572639212</v>
      </c>
      <c r="BC24" s="1821">
        <f t="shared" ca="1" si="16"/>
        <v>0</v>
      </c>
      <c r="BD24" s="293">
        <f ca="1">SUM(INDIRECT(BD$1&amp;BD$2&amp;$A24):INDIRECT(BD$1&amp;BD$3&amp;$A24))</f>
        <v>2060</v>
      </c>
      <c r="BE24" s="1710">
        <f t="shared" ca="1" si="9"/>
        <v>-2060</v>
      </c>
      <c r="BF24" s="1821">
        <f ca="1">IFERROR(AZ24/BD24,0)</f>
        <v>0</v>
      </c>
    </row>
    <row r="25" spans="1:58">
      <c r="A25" s="2016">
        <v>21</v>
      </c>
      <c r="B25" s="2016">
        <v>22</v>
      </c>
      <c r="D25" s="657">
        <v>1</v>
      </c>
      <c r="E25" s="68"/>
      <c r="F25" s="68"/>
      <c r="G25" s="49"/>
      <c r="H25" s="292" t="s">
        <v>186</v>
      </c>
      <c r="I25" s="291"/>
      <c r="J25" s="291"/>
      <c r="K25" s="291"/>
      <c r="L25" s="291"/>
      <c r="M25" s="291"/>
      <c r="N25" s="291"/>
      <c r="O25" s="290"/>
      <c r="P25" s="289">
        <f>P21+P23-P24</f>
        <v>-112670</v>
      </c>
      <c r="Q25" s="289">
        <f t="shared" ref="Q25:AA25" si="27">Q21+Q23-Q24</f>
        <v>-11840</v>
      </c>
      <c r="R25" s="289">
        <f t="shared" si="27"/>
        <v>-19823</v>
      </c>
      <c r="S25" s="289">
        <f t="shared" si="27"/>
        <v>13371</v>
      </c>
      <c r="T25" s="289">
        <f t="shared" si="27"/>
        <v>8276</v>
      </c>
      <c r="U25" s="289">
        <f t="shared" si="27"/>
        <v>23052</v>
      </c>
      <c r="V25" s="289">
        <f t="shared" si="27"/>
        <v>39560</v>
      </c>
      <c r="W25" s="289">
        <f t="shared" si="27"/>
        <v>40342</v>
      </c>
      <c r="X25" s="289">
        <f t="shared" si="27"/>
        <v>70245</v>
      </c>
      <c r="Y25" s="289">
        <f t="shared" si="27"/>
        <v>77610</v>
      </c>
      <c r="Z25" s="289">
        <f t="shared" si="27"/>
        <v>92972</v>
      </c>
      <c r="AA25" s="289">
        <f t="shared" si="27"/>
        <v>205463</v>
      </c>
      <c r="AB25" s="289">
        <f>SUM(P25:R25)</f>
        <v>-144333</v>
      </c>
      <c r="AC25" s="289">
        <f>SUM(S25:U25)</f>
        <v>44699</v>
      </c>
      <c r="AD25" s="289">
        <f>SUM(V25:X25)</f>
        <v>150147</v>
      </c>
      <c r="AE25" s="289">
        <f>SUM(Y25:AA25)</f>
        <v>376045</v>
      </c>
      <c r="AF25" s="289">
        <f>AB25+AC25</f>
        <v>-99634</v>
      </c>
      <c r="AG25" s="289">
        <f>AE25+AD25</f>
        <v>526192</v>
      </c>
      <c r="AH25" s="289">
        <f>AF25+AG25</f>
        <v>426558</v>
      </c>
      <c r="AJ25" s="1624">
        <f ca="1">SUM((INDIRECT(AJ$2&amp;(ROW())):INDIRECT(AJ$3&amp;(ROW()))))</f>
        <v>77610</v>
      </c>
      <c r="AK25" s="1624">
        <f ca="1">SUM(INDIRECT(AK$1&amp;AK$2&amp;$B25):INDIRECT(AK$1&amp;AK$3&amp;$B25))</f>
        <v>9.2430617819317037E-2</v>
      </c>
      <c r="AL25" s="1706">
        <f t="shared" ca="1" si="3"/>
        <v>77609.90756938218</v>
      </c>
      <c r="AM25" s="1814">
        <f t="shared" ca="1" si="4"/>
        <v>839656.83483487787</v>
      </c>
      <c r="AN25" s="1624">
        <f ca="1">SUM(INDIRECT(AN$1&amp;AN$2&amp;$A25):INDIRECT(AN$1&amp;AN$3&amp;$A25))</f>
        <v>81174</v>
      </c>
      <c r="AO25" s="1706">
        <f t="shared" ca="1" si="5"/>
        <v>-3564</v>
      </c>
      <c r="AP25" s="1814">
        <f ca="1">IFERROR(AJ25/AN25,0)</f>
        <v>0.95609431591396254</v>
      </c>
      <c r="AR25" s="1624">
        <f ca="1">SUM((INDIRECT(AR$2&amp;(ROW())):INDIRECT(AR$3&amp;(ROW()))))</f>
        <v>77610</v>
      </c>
      <c r="AS25" s="1624">
        <f ca="1">SUM(INDIRECT(AS$1&amp;AS$2&amp;$B25):INDIRECT(AS$1&amp;AS$3&amp;$B25))</f>
        <v>9.2430617819317037E-2</v>
      </c>
      <c r="AT25" s="1706">
        <f t="shared" ca="1" si="6"/>
        <v>77609.90756938218</v>
      </c>
      <c r="AU25" s="1814">
        <f t="shared" ca="1" si="15"/>
        <v>839656.83483487787</v>
      </c>
      <c r="AV25" s="1624">
        <f ca="1">SUM(INDIRECT(AV$1&amp;AV$2&amp;$A25):INDIRECT(AV$1&amp;AV$3&amp;$A25))</f>
        <v>81174</v>
      </c>
      <c r="AW25" s="1706">
        <f t="shared" ca="1" si="7"/>
        <v>-3564</v>
      </c>
      <c r="AX25" s="1814">
        <f ca="1">IFERROR(AR25/AV25,0)</f>
        <v>0.95609431591396254</v>
      </c>
      <c r="AZ25" s="1624">
        <f ca="1">SUM((INDIRECT(AZ$2&amp;(ROW())):INDIRECT(AZ$3&amp;(ROW()))))</f>
        <v>128123</v>
      </c>
      <c r="BA25" s="1624">
        <f ca="1">SUM(INDIRECT(BA$1&amp;BA$2&amp;$B25):INDIRECT(BA$1&amp;BA$3&amp;$B25))</f>
        <v>-6.0624937776689585</v>
      </c>
      <c r="BB25" s="1706">
        <f t="shared" ca="1" si="8"/>
        <v>128129.06249377767</v>
      </c>
      <c r="BC25" s="1814">
        <f t="shared" ca="1" si="16"/>
        <v>-21133.712412528621</v>
      </c>
      <c r="BD25" s="1624">
        <f ca="1">SUM(INDIRECT(BD$1&amp;BD$2&amp;$A25):INDIRECT(BD$1&amp;BD$3&amp;$A25))</f>
        <v>644061</v>
      </c>
      <c r="BE25" s="1706">
        <f t="shared" ca="1" si="9"/>
        <v>-515938</v>
      </c>
      <c r="BF25" s="1814">
        <f ca="1">IFERROR(AZ25/BD25,0)</f>
        <v>0.19892991502357696</v>
      </c>
    </row>
    <row r="26" spans="1:58">
      <c r="A26" s="2016">
        <v>22</v>
      </c>
      <c r="B26" s="2016">
        <v>23</v>
      </c>
      <c r="D26" s="657">
        <v>1</v>
      </c>
      <c r="E26" s="68"/>
      <c r="F26" s="68"/>
      <c r="G26" s="49"/>
      <c r="H26" s="203"/>
      <c r="I26" s="201"/>
      <c r="J26" s="202"/>
      <c r="K26" s="202"/>
      <c r="L26" s="201"/>
      <c r="M26" s="201"/>
      <c r="N26" s="201"/>
      <c r="O26" s="278" t="s">
        <v>142</v>
      </c>
      <c r="P26" s="1677">
        <f>IFERROR(P25/P11,0)</f>
        <v>-6.2019045522100509</v>
      </c>
      <c r="Q26" s="1677">
        <f t="shared" ref="Q26:AA26" si="28">IFERROR(Q25/Q11,0)</f>
        <v>-4.5553353981109206E-2</v>
      </c>
      <c r="R26" s="1677">
        <f t="shared" si="28"/>
        <v>-5.6061630179330475E-2</v>
      </c>
      <c r="S26" s="1677">
        <f t="shared" si="28"/>
        <v>3.6923306335587595E-2</v>
      </c>
      <c r="T26" s="1677">
        <f t="shared" si="28"/>
        <v>2.2217449664429529E-2</v>
      </c>
      <c r="U26" s="1677">
        <f t="shared" si="28"/>
        <v>4.350435383239161E-2</v>
      </c>
      <c r="V26" s="1677">
        <f t="shared" si="28"/>
        <v>7.4404537999729167E-2</v>
      </c>
      <c r="W26" s="1677">
        <f t="shared" si="28"/>
        <v>7.8971734845088778E-2</v>
      </c>
      <c r="X26" s="1677">
        <f t="shared" si="28"/>
        <v>0.11120926720145904</v>
      </c>
      <c r="Y26" s="1677">
        <f t="shared" si="28"/>
        <v>0.13282560328598322</v>
      </c>
      <c r="Z26" s="1677">
        <f t="shared" si="28"/>
        <v>0.14653975339231365</v>
      </c>
      <c r="AA26" s="1677">
        <f t="shared" si="28"/>
        <v>0.29382246780956306</v>
      </c>
      <c r="AB26" s="1677">
        <f t="shared" ref="AB26:AH26" si="29">IFERROR(AB25/AB11,0)</f>
        <v>-0.22849250009894329</v>
      </c>
      <c r="AC26" s="1677">
        <f t="shared" si="29"/>
        <v>3.5348954177398778E-2</v>
      </c>
      <c r="AD26" s="1677">
        <f t="shared" si="29"/>
        <v>8.9684119232386561E-2</v>
      </c>
      <c r="AE26" s="1677">
        <f t="shared" si="29"/>
        <v>0.19605844553642418</v>
      </c>
      <c r="AF26" s="1677">
        <f t="shared" si="29"/>
        <v>-5.2544534227199707E-2</v>
      </c>
      <c r="AG26" s="1677">
        <f t="shared" si="29"/>
        <v>0.14648178094711292</v>
      </c>
      <c r="AH26" s="1677">
        <f t="shared" si="29"/>
        <v>7.7720159106971942E-2</v>
      </c>
      <c r="AI26" s="1038"/>
      <c r="AJ26" s="1677">
        <f ca="1">IFERROR(AJ25/AJ11,0)</f>
        <v>0.13282560328598322</v>
      </c>
      <c r="AK26" s="1677">
        <f ca="1">IFERROR(AK25/AK11,0)</f>
        <v>0</v>
      </c>
      <c r="AL26" s="1677">
        <f t="shared" ca="1" si="3"/>
        <v>0.13282560328598322</v>
      </c>
      <c r="AM26" s="1815"/>
      <c r="AN26" s="1677">
        <f ca="1">IFERROR(AN25/AN11,0)</f>
        <v>0.13269406183693019</v>
      </c>
      <c r="AO26" s="1677">
        <f t="shared" ca="1" si="5"/>
        <v>1.3154144905302978E-4</v>
      </c>
      <c r="AP26" s="1815"/>
      <c r="AQ26" s="1038"/>
      <c r="AR26" s="1677">
        <f ca="1">IFERROR(AR25/AR11,0)</f>
        <v>0.13282560328598322</v>
      </c>
      <c r="AS26" s="1677">
        <f ca="1">IFERROR(AS25/AS11,0)</f>
        <v>0</v>
      </c>
      <c r="AT26" s="1677">
        <f t="shared" ca="1" si="6"/>
        <v>0.13282560328598322</v>
      </c>
      <c r="AU26" s="1815"/>
      <c r="AV26" s="1677">
        <f ca="1">IFERROR(AV25/AV11,0)</f>
        <v>0.13269406183693019</v>
      </c>
      <c r="AW26" s="1677">
        <f t="shared" ca="1" si="7"/>
        <v>1.3154144905302978E-4</v>
      </c>
      <c r="AX26" s="1815"/>
      <c r="AY26" s="1038"/>
      <c r="AZ26" s="1677">
        <f ca="1">IFERROR(AZ25/AZ11,0)</f>
        <v>3.083839873221815E-2</v>
      </c>
      <c r="BA26" s="1677">
        <f ca="1">IFERROR(BA25/BA11,0)</f>
        <v>0</v>
      </c>
      <c r="BB26" s="1677">
        <f t="shared" ca="1" si="8"/>
        <v>3.083839873221815E-2</v>
      </c>
      <c r="BC26" s="1815"/>
      <c r="BD26" s="1677">
        <f ca="1">IFERROR(BD25/BD11,0)</f>
        <v>0.10993633002081936</v>
      </c>
      <c r="BE26" s="1677">
        <f t="shared" ca="1" si="9"/>
        <v>-7.9097931288601209E-2</v>
      </c>
      <c r="BF26" s="1815"/>
    </row>
    <row r="27" spans="1:58" s="18" customFormat="1">
      <c r="A27" s="2016">
        <v>23</v>
      </c>
      <c r="B27" s="2016">
        <v>24</v>
      </c>
      <c r="D27" s="657">
        <v>1</v>
      </c>
      <c r="E27" s="68"/>
      <c r="F27" s="68"/>
      <c r="G27" s="97"/>
      <c r="H27" s="283" t="s">
        <v>187</v>
      </c>
      <c r="I27" s="69"/>
      <c r="J27" s="68"/>
      <c r="K27" s="68"/>
      <c r="L27" s="69"/>
      <c r="M27" s="69"/>
      <c r="N27" s="69"/>
      <c r="O27" s="288"/>
      <c r="P27" s="120">
        <f>P28-P29</f>
        <v>9974</v>
      </c>
      <c r="Q27" s="120">
        <f t="shared" ref="Q27:AA27" si="30">Q28-Q29</f>
        <v>7872</v>
      </c>
      <c r="R27" s="120">
        <f t="shared" si="30"/>
        <v>3010</v>
      </c>
      <c r="S27" s="120">
        <f t="shared" si="30"/>
        <v>5505</v>
      </c>
      <c r="T27" s="120">
        <f t="shared" si="30"/>
        <v>5272</v>
      </c>
      <c r="U27" s="120">
        <f t="shared" si="30"/>
        <v>1582</v>
      </c>
      <c r="V27" s="120">
        <f t="shared" si="30"/>
        <v>6524</v>
      </c>
      <c r="W27" s="120">
        <f t="shared" si="30"/>
        <v>6201</v>
      </c>
      <c r="X27" s="120">
        <f t="shared" si="30"/>
        <v>2944</v>
      </c>
      <c r="Y27" s="120">
        <f t="shared" si="30"/>
        <v>6629</v>
      </c>
      <c r="Z27" s="120">
        <f t="shared" si="30"/>
        <v>-7</v>
      </c>
      <c r="AA27" s="120">
        <f t="shared" si="30"/>
        <v>11823</v>
      </c>
      <c r="AB27" s="120">
        <f t="shared" ref="AB27:AB32" si="31">SUM(P27:R27)</f>
        <v>20856</v>
      </c>
      <c r="AC27" s="120">
        <f t="shared" ref="AC27:AC32" si="32">SUM(S27:U27)</f>
        <v>12359</v>
      </c>
      <c r="AD27" s="120">
        <f t="shared" ref="AD27:AD32" si="33">SUM(V27:X27)</f>
        <v>15669</v>
      </c>
      <c r="AE27" s="120">
        <f t="shared" ref="AE27:AE32" si="34">SUM(Y27:AA27)</f>
        <v>18445</v>
      </c>
      <c r="AF27" s="120">
        <f t="shared" ref="AF27:AF32" si="35">AB27+AC27</f>
        <v>33215</v>
      </c>
      <c r="AG27" s="120">
        <f t="shared" ref="AG27:AG32" si="36">AE27+AD27</f>
        <v>34114</v>
      </c>
      <c r="AH27" s="120">
        <f t="shared" ref="AH27:AH32" si="37">AF27+AG27</f>
        <v>67329</v>
      </c>
      <c r="AJ27" s="120">
        <f ca="1">SUM((INDIRECT(AJ$2&amp;(ROW())):INDIRECT(AJ$3&amp;(ROW()))))</f>
        <v>6629</v>
      </c>
      <c r="AK27" s="120">
        <f ca="1">SUM(INDIRECT(AK$1&amp;AK$2&amp;$B27):INDIRECT(AK$1&amp;AK$3&amp;$B27))</f>
        <v>0</v>
      </c>
      <c r="AL27" s="1709">
        <f t="shared" ca="1" si="3"/>
        <v>6629</v>
      </c>
      <c r="AM27" s="1820">
        <f t="shared" ca="1" si="4"/>
        <v>0</v>
      </c>
      <c r="AN27" s="120">
        <f ca="1">SUM(INDIRECT(AN$1&amp;AN$2&amp;$A27):INDIRECT(AN$1&amp;AN$3&amp;$A27))</f>
        <v>8509</v>
      </c>
      <c r="AO27" s="1709">
        <f t="shared" ca="1" si="5"/>
        <v>-1880</v>
      </c>
      <c r="AP27" s="1820">
        <f t="shared" ref="AP27:AP32" ca="1" si="38">IFERROR(AJ27/AN27,0)</f>
        <v>0.77905746856269831</v>
      </c>
      <c r="AR27" s="120">
        <f ca="1">SUM((INDIRECT(AR$2&amp;(ROW())):INDIRECT(AR$3&amp;(ROW()))))</f>
        <v>6629</v>
      </c>
      <c r="AS27" s="120">
        <f ca="1">SUM(INDIRECT(AS$1&amp;AS$2&amp;$B27):INDIRECT(AS$1&amp;AS$3&amp;$B27))</f>
        <v>0</v>
      </c>
      <c r="AT27" s="1709">
        <f t="shared" ca="1" si="6"/>
        <v>6629</v>
      </c>
      <c r="AU27" s="1820">
        <f t="shared" ca="1" si="15"/>
        <v>0</v>
      </c>
      <c r="AV27" s="120">
        <f ca="1">SUM(INDIRECT(AV$1&amp;AV$2&amp;$A27):INDIRECT(AV$1&amp;AV$3&amp;$A27))</f>
        <v>8509</v>
      </c>
      <c r="AW27" s="1709">
        <f t="shared" ca="1" si="7"/>
        <v>-1880</v>
      </c>
      <c r="AX27" s="1820">
        <f t="shared" ref="AX27:AX32" ca="1" si="39">IFERROR(AR27/AV27,0)</f>
        <v>0.77905746856269831</v>
      </c>
      <c r="AZ27" s="120">
        <f ca="1">SUM((INDIRECT(AZ$2&amp;(ROW())):INDIRECT(AZ$3&amp;(ROW()))))</f>
        <v>55513</v>
      </c>
      <c r="BA27" s="120">
        <f ca="1">SUM(INDIRECT(BA$1&amp;BA$2&amp;$B27):INDIRECT(BA$1&amp;BA$3&amp;$B27))</f>
        <v>0</v>
      </c>
      <c r="BB27" s="1709">
        <f t="shared" ca="1" si="8"/>
        <v>55513</v>
      </c>
      <c r="BC27" s="1820">
        <f t="shared" ca="1" si="16"/>
        <v>0</v>
      </c>
      <c r="BD27" s="120">
        <f ca="1">SUM(INDIRECT(BD$1&amp;BD$2&amp;$A27):INDIRECT(BD$1&amp;BD$3&amp;$A27))</f>
        <v>78547</v>
      </c>
      <c r="BE27" s="1709">
        <f t="shared" ca="1" si="9"/>
        <v>-23034</v>
      </c>
      <c r="BF27" s="1820">
        <f t="shared" ref="BF27:BF32" ca="1" si="40">IFERROR(AZ27/BD27,0)</f>
        <v>0.70674882554394181</v>
      </c>
    </row>
    <row r="28" spans="1:58">
      <c r="A28" s="2016">
        <v>24</v>
      </c>
      <c r="B28" s="2016">
        <v>25</v>
      </c>
      <c r="D28" s="657">
        <v>1</v>
      </c>
      <c r="E28" s="162"/>
      <c r="F28" s="162"/>
      <c r="G28" s="888"/>
      <c r="H28" s="283"/>
      <c r="I28" s="205" t="s">
        <v>188</v>
      </c>
      <c r="J28" s="205"/>
      <c r="K28" s="287"/>
      <c r="L28" s="205"/>
      <c r="M28" s="205"/>
      <c r="N28" s="205"/>
      <c r="O28" s="286"/>
      <c r="P28" s="285">
        <v>9974</v>
      </c>
      <c r="Q28" s="285">
        <v>8172</v>
      </c>
      <c r="R28" s="285">
        <v>7112</v>
      </c>
      <c r="S28" s="285">
        <v>5679</v>
      </c>
      <c r="T28" s="285">
        <f>4854+418</f>
        <v>5272</v>
      </c>
      <c r="U28" s="285">
        <v>5582</v>
      </c>
      <c r="V28" s="285">
        <v>6524</v>
      </c>
      <c r="W28" s="285">
        <v>6678</v>
      </c>
      <c r="X28" s="285">
        <v>6625</v>
      </c>
      <c r="Y28" s="285">
        <v>6629</v>
      </c>
      <c r="Z28" s="285">
        <v>0</v>
      </c>
      <c r="AA28" s="285">
        <v>14218</v>
      </c>
      <c r="AB28" s="284">
        <f>SUM(P28:AA28)</f>
        <v>82465</v>
      </c>
      <c r="AC28" s="284">
        <f t="shared" si="32"/>
        <v>16533</v>
      </c>
      <c r="AD28" s="284">
        <f t="shared" si="33"/>
        <v>19827</v>
      </c>
      <c r="AE28" s="284">
        <f t="shared" si="34"/>
        <v>20847</v>
      </c>
      <c r="AF28" s="284">
        <f t="shared" si="35"/>
        <v>98998</v>
      </c>
      <c r="AG28" s="284">
        <f t="shared" si="36"/>
        <v>40674</v>
      </c>
      <c r="AH28" s="284">
        <f t="shared" si="37"/>
        <v>139672</v>
      </c>
      <c r="AJ28" s="284">
        <f ca="1">SUM((INDIRECT(AJ$2&amp;(ROW())):INDIRECT(AJ$3&amp;(ROW()))))</f>
        <v>6629</v>
      </c>
      <c r="AK28" s="284">
        <f ca="1">SUM(INDIRECT(AK$1&amp;AK$2&amp;$B28):INDIRECT(AK$1&amp;AK$3&amp;$B28))</f>
        <v>45664.336427360788</v>
      </c>
      <c r="AL28" s="1707">
        <f t="shared" ca="1" si="3"/>
        <v>-39035.336427360788</v>
      </c>
      <c r="AM28" s="1817">
        <f t="shared" ca="1" si="4"/>
        <v>0.145167991448751</v>
      </c>
      <c r="AN28" s="284">
        <f ca="1">SUM(INDIRECT(AN$1&amp;AN$2&amp;$A28):INDIRECT(AN$1&amp;AN$3&amp;$A28))</f>
        <v>8557</v>
      </c>
      <c r="AO28" s="1707">
        <f t="shared" ca="1" si="5"/>
        <v>-1928</v>
      </c>
      <c r="AP28" s="1817">
        <f t="shared" ca="1" si="38"/>
        <v>0.774687390440575</v>
      </c>
      <c r="AR28" s="284">
        <f ca="1">SUM((INDIRECT(AR$2&amp;(ROW())):INDIRECT(AR$3&amp;(ROW()))))</f>
        <v>6629</v>
      </c>
      <c r="AS28" s="284">
        <f ca="1">SUM(INDIRECT(AS$1&amp;AS$2&amp;$B28):INDIRECT(AS$1&amp;AS$3&amp;$B28))</f>
        <v>45664.336427360788</v>
      </c>
      <c r="AT28" s="1707">
        <f t="shared" ca="1" si="6"/>
        <v>-39035.336427360788</v>
      </c>
      <c r="AU28" s="1817">
        <f t="shared" ca="1" si="15"/>
        <v>0.145167991448751</v>
      </c>
      <c r="AV28" s="284">
        <f ca="1">SUM(INDIRECT(AV$1&amp;AV$2&amp;$A28):INDIRECT(AV$1&amp;AV$3&amp;$A28))</f>
        <v>8557</v>
      </c>
      <c r="AW28" s="1707">
        <f t="shared" ca="1" si="7"/>
        <v>-1928</v>
      </c>
      <c r="AX28" s="1817">
        <f t="shared" ca="1" si="39"/>
        <v>0.774687390440575</v>
      </c>
      <c r="AZ28" s="284">
        <f ca="1">SUM((INDIRECT(AZ$2&amp;(ROW())):INDIRECT(AZ$3&amp;(ROW()))))</f>
        <v>68247</v>
      </c>
      <c r="BA28" s="284">
        <f ca="1">SUM(INDIRECT(BA$1&amp;BA$2&amp;$B28):INDIRECT(BA$1&amp;BA$3&amp;$B28))</f>
        <v>-14409.663572639212</v>
      </c>
      <c r="BB28" s="1707">
        <f t="shared" ca="1" si="8"/>
        <v>82656.663572639212</v>
      </c>
      <c r="BC28" s="1817">
        <f t="shared" ca="1" si="16"/>
        <v>-4.7361966263796793</v>
      </c>
      <c r="BD28" s="284">
        <f ca="1">SUM(INDIRECT(BD$1&amp;BD$2&amp;$A28):INDIRECT(BD$1&amp;BD$3&amp;$A28))</f>
        <v>118065</v>
      </c>
      <c r="BE28" s="1707">
        <f t="shared" ca="1" si="9"/>
        <v>-49818</v>
      </c>
      <c r="BF28" s="1817">
        <f t="shared" ca="1" si="40"/>
        <v>0.57804599161478842</v>
      </c>
    </row>
    <row r="29" spans="1:58">
      <c r="A29" s="2016">
        <v>25</v>
      </c>
      <c r="B29" s="2016">
        <v>26</v>
      </c>
      <c r="D29" s="657">
        <v>1</v>
      </c>
      <c r="E29" s="162"/>
      <c r="F29" s="162"/>
      <c r="G29" s="888"/>
      <c r="H29" s="283"/>
      <c r="I29" s="69" t="s">
        <v>189</v>
      </c>
      <c r="J29" s="69"/>
      <c r="K29" s="68"/>
      <c r="L29" s="69"/>
      <c r="M29" s="69"/>
      <c r="N29" s="69"/>
      <c r="O29" s="282"/>
      <c r="P29" s="5">
        <v>0</v>
      </c>
      <c r="Q29" s="5">
        <v>300</v>
      </c>
      <c r="R29" s="5">
        <v>4102</v>
      </c>
      <c r="S29" s="5">
        <v>174</v>
      </c>
      <c r="T29" s="5">
        <v>0</v>
      </c>
      <c r="U29" s="5">
        <v>4000</v>
      </c>
      <c r="V29" s="5">
        <v>0</v>
      </c>
      <c r="W29" s="5">
        <v>477</v>
      </c>
      <c r="X29" s="5">
        <v>3681</v>
      </c>
      <c r="Y29" s="5">
        <v>0</v>
      </c>
      <c r="Z29" s="5">
        <v>7</v>
      </c>
      <c r="AA29" s="5">
        <v>2395</v>
      </c>
      <c r="AB29" s="78">
        <f>SUM(P29:AA29)</f>
        <v>15136</v>
      </c>
      <c r="AC29" s="78">
        <f t="shared" si="32"/>
        <v>4174</v>
      </c>
      <c r="AD29" s="78">
        <f t="shared" si="33"/>
        <v>4158</v>
      </c>
      <c r="AE29" s="78">
        <f t="shared" si="34"/>
        <v>2402</v>
      </c>
      <c r="AF29" s="78">
        <f t="shared" si="35"/>
        <v>19310</v>
      </c>
      <c r="AG29" s="78">
        <f t="shared" si="36"/>
        <v>6560</v>
      </c>
      <c r="AH29" s="78">
        <f t="shared" si="37"/>
        <v>25870</v>
      </c>
      <c r="AJ29" s="78">
        <f ca="1">SUM((INDIRECT(AJ$2&amp;(ROW())):INDIRECT(AJ$3&amp;(ROW()))))</f>
        <v>0</v>
      </c>
      <c r="AK29" s="78">
        <f ca="1">SUM(INDIRECT(AK$1&amp;AK$2&amp;$B29):INDIRECT(AK$1&amp;AK$3&amp;$B29))</f>
        <v>9.2430617819317037E-2</v>
      </c>
      <c r="AL29" s="1708">
        <f t="shared" ca="1" si="3"/>
        <v>-9.2430617819317037E-2</v>
      </c>
      <c r="AM29" s="1818">
        <f t="shared" ca="1" si="4"/>
        <v>0</v>
      </c>
      <c r="AN29" s="78">
        <f ca="1">SUM(INDIRECT(AN$1&amp;AN$2&amp;$A29):INDIRECT(AN$1&amp;AN$3&amp;$A29))</f>
        <v>48</v>
      </c>
      <c r="AO29" s="1708">
        <f t="shared" ca="1" si="5"/>
        <v>-48</v>
      </c>
      <c r="AP29" s="1818">
        <f t="shared" ca="1" si="38"/>
        <v>0</v>
      </c>
      <c r="AR29" s="78">
        <f ca="1">SUM((INDIRECT(AR$2&amp;(ROW())):INDIRECT(AR$3&amp;(ROW()))))</f>
        <v>0</v>
      </c>
      <c r="AS29" s="78">
        <f ca="1">SUM(INDIRECT(AS$1&amp;AS$2&amp;$B29):INDIRECT(AS$1&amp;AS$3&amp;$B29))</f>
        <v>9.2430617819317037E-2</v>
      </c>
      <c r="AT29" s="1708">
        <f t="shared" ca="1" si="6"/>
        <v>-9.2430617819317037E-2</v>
      </c>
      <c r="AU29" s="1818">
        <f t="shared" ca="1" si="15"/>
        <v>0</v>
      </c>
      <c r="AV29" s="78">
        <f ca="1">SUM(INDIRECT(AV$1&amp;AV$2&amp;$A29):INDIRECT(AV$1&amp;AV$3&amp;$A29))</f>
        <v>48</v>
      </c>
      <c r="AW29" s="1708">
        <f t="shared" ca="1" si="7"/>
        <v>-48</v>
      </c>
      <c r="AX29" s="1818">
        <f t="shared" ca="1" si="39"/>
        <v>0</v>
      </c>
      <c r="AZ29" s="78">
        <f ca="1">SUM((INDIRECT(AZ$2&amp;(ROW())):INDIRECT(AZ$3&amp;(ROW()))))</f>
        <v>12734</v>
      </c>
      <c r="BA29" s="78">
        <f ca="1">SUM(INDIRECT(BA$1&amp;BA$2&amp;$B29):INDIRECT(BA$1&amp;BA$3&amp;$B29))</f>
        <v>-6.0340392707190356</v>
      </c>
      <c r="BB29" s="1708">
        <f t="shared" ca="1" si="8"/>
        <v>12740.034039270718</v>
      </c>
      <c r="BC29" s="1818">
        <f t="shared" ca="1" si="16"/>
        <v>-2110.3608095150125</v>
      </c>
      <c r="BD29" s="78">
        <f ca="1">SUM(INDIRECT(BD$1&amp;BD$2&amp;$A29):INDIRECT(BD$1&amp;BD$3&amp;$A29))</f>
        <v>39518</v>
      </c>
      <c r="BE29" s="1708">
        <f t="shared" ca="1" si="9"/>
        <v>-26784</v>
      </c>
      <c r="BF29" s="1818">
        <f t="shared" ca="1" si="40"/>
        <v>0.32223290652360947</v>
      </c>
    </row>
    <row r="30" spans="1:58">
      <c r="A30" s="2016">
        <v>26</v>
      </c>
      <c r="B30" s="2016">
        <v>27</v>
      </c>
      <c r="D30" s="657">
        <v>1</v>
      </c>
      <c r="E30" s="68"/>
      <c r="F30" s="68"/>
      <c r="G30" s="49"/>
      <c r="H30" s="279" t="s">
        <v>151</v>
      </c>
      <c r="I30" s="274"/>
      <c r="J30" s="274"/>
      <c r="K30" s="274"/>
      <c r="L30" s="274"/>
      <c r="M30" s="274"/>
      <c r="N30" s="274"/>
      <c r="O30" s="273"/>
      <c r="P30" s="277">
        <f>P25+P27</f>
        <v>-102696</v>
      </c>
      <c r="Q30" s="277">
        <f t="shared" ref="Q30:AA30" si="41">Q25+Q27</f>
        <v>-3968</v>
      </c>
      <c r="R30" s="277">
        <f t="shared" si="41"/>
        <v>-16813</v>
      </c>
      <c r="S30" s="277">
        <f t="shared" si="41"/>
        <v>18876</v>
      </c>
      <c r="T30" s="277">
        <f t="shared" si="41"/>
        <v>13548</v>
      </c>
      <c r="U30" s="277">
        <f t="shared" si="41"/>
        <v>24634</v>
      </c>
      <c r="V30" s="277">
        <f t="shared" si="41"/>
        <v>46084</v>
      </c>
      <c r="W30" s="277">
        <f t="shared" si="41"/>
        <v>46543</v>
      </c>
      <c r="X30" s="277">
        <f t="shared" si="41"/>
        <v>73189</v>
      </c>
      <c r="Y30" s="277">
        <f t="shared" si="41"/>
        <v>84239</v>
      </c>
      <c r="Z30" s="277">
        <f t="shared" si="41"/>
        <v>92965</v>
      </c>
      <c r="AA30" s="277">
        <f t="shared" si="41"/>
        <v>217286</v>
      </c>
      <c r="AB30" s="277">
        <f t="shared" si="31"/>
        <v>-123477</v>
      </c>
      <c r="AC30" s="277">
        <f t="shared" si="32"/>
        <v>57058</v>
      </c>
      <c r="AD30" s="277">
        <f t="shared" si="33"/>
        <v>165816</v>
      </c>
      <c r="AE30" s="277">
        <f t="shared" si="34"/>
        <v>394490</v>
      </c>
      <c r="AF30" s="277">
        <f t="shared" si="35"/>
        <v>-66419</v>
      </c>
      <c r="AG30" s="277">
        <f t="shared" si="36"/>
        <v>560306</v>
      </c>
      <c r="AH30" s="277">
        <f t="shared" si="37"/>
        <v>493887</v>
      </c>
      <c r="AJ30" s="1165">
        <f ca="1">SUM((INDIRECT(AJ$2&amp;(ROW())):INDIRECT(AJ$3&amp;(ROW()))))</f>
        <v>84239</v>
      </c>
      <c r="AK30" s="1165">
        <f ca="1">SUM(INDIRECT(AK$1&amp;AK$2&amp;$B30):INDIRECT(AK$1&amp;AK$3&amp;$B30))</f>
        <v>5793</v>
      </c>
      <c r="AL30" s="1703">
        <f t="shared" ca="1" si="3"/>
        <v>78446</v>
      </c>
      <c r="AM30" s="1811">
        <f t="shared" ca="1" si="4"/>
        <v>14.541515622302779</v>
      </c>
      <c r="AN30" s="1165">
        <f ca="1">SUM(INDIRECT(AN$1&amp;AN$2&amp;$A30):INDIRECT(AN$1&amp;AN$3&amp;$A30))</f>
        <v>89683</v>
      </c>
      <c r="AO30" s="1703">
        <f t="shared" ca="1" si="5"/>
        <v>-5444</v>
      </c>
      <c r="AP30" s="1811">
        <f t="shared" ca="1" si="38"/>
        <v>0.939297302721809</v>
      </c>
      <c r="AR30" s="1165">
        <f ca="1">SUM((INDIRECT(AR$2&amp;(ROW())):INDIRECT(AR$3&amp;(ROW()))))</f>
        <v>84239</v>
      </c>
      <c r="AS30" s="1165">
        <f ca="1">SUM(INDIRECT(AS$1&amp;AS$2&amp;$B30):INDIRECT(AS$1&amp;AS$3&amp;$B30))</f>
        <v>5793</v>
      </c>
      <c r="AT30" s="1703">
        <f t="shared" ca="1" si="6"/>
        <v>78446</v>
      </c>
      <c r="AU30" s="1811">
        <f t="shared" ca="1" si="15"/>
        <v>14.541515622302779</v>
      </c>
      <c r="AV30" s="1165">
        <f ca="1">SUM(INDIRECT(AV$1&amp;AV$2&amp;$A30):INDIRECT(AV$1&amp;AV$3&amp;$A30))</f>
        <v>89683</v>
      </c>
      <c r="AW30" s="1703">
        <f t="shared" ca="1" si="7"/>
        <v>-5444</v>
      </c>
      <c r="AX30" s="1811">
        <f t="shared" ca="1" si="39"/>
        <v>0.939297302721809</v>
      </c>
      <c r="AZ30" s="1165">
        <f ca="1">SUM((INDIRECT(AZ$2&amp;(ROW())):INDIRECT(AZ$3&amp;(ROW()))))</f>
        <v>183636</v>
      </c>
      <c r="BA30" s="1165">
        <f ca="1">SUM(INDIRECT(BA$1&amp;BA$2&amp;$B30):INDIRECT(BA$1&amp;BA$3&amp;$B30))</f>
        <v>45532</v>
      </c>
      <c r="BB30" s="1703">
        <f t="shared" ca="1" si="8"/>
        <v>138104</v>
      </c>
      <c r="BC30" s="1811">
        <f t="shared" ca="1" si="16"/>
        <v>4.0331195642624964</v>
      </c>
      <c r="BD30" s="1165">
        <f ca="1">SUM(INDIRECT(BD$1&amp;BD$2&amp;$A30):INDIRECT(BD$1&amp;BD$3&amp;$A30))</f>
        <v>722608</v>
      </c>
      <c r="BE30" s="1703">
        <f t="shared" ca="1" si="9"/>
        <v>-538972</v>
      </c>
      <c r="BF30" s="1811">
        <f t="shared" ca="1" si="40"/>
        <v>0.25412948652658152</v>
      </c>
    </row>
    <row r="31" spans="1:58">
      <c r="A31" s="2016">
        <v>27</v>
      </c>
      <c r="B31" s="2016">
        <v>28</v>
      </c>
      <c r="D31" s="657">
        <v>1</v>
      </c>
      <c r="E31" s="68"/>
      <c r="F31" s="68"/>
      <c r="G31" s="49"/>
      <c r="H31" s="113" t="s">
        <v>190</v>
      </c>
      <c r="I31" s="111"/>
      <c r="J31" s="112"/>
      <c r="K31" s="112"/>
      <c r="L31" s="111"/>
      <c r="M31" s="111"/>
      <c r="N31" s="111"/>
      <c r="O31" s="199"/>
      <c r="P31" s="281">
        <f>P30*25.17%</f>
        <v>-25848.583200000005</v>
      </c>
      <c r="Q31" s="281">
        <f t="shared" ref="Q31:AA31" si="42">Q30*25.17%</f>
        <v>-998.74560000000019</v>
      </c>
      <c r="R31" s="281">
        <f t="shared" si="42"/>
        <v>-4231.8321000000005</v>
      </c>
      <c r="S31" s="281">
        <f t="shared" si="42"/>
        <v>4751.0892000000003</v>
      </c>
      <c r="T31" s="281">
        <f t="shared" si="42"/>
        <v>3410.0316000000003</v>
      </c>
      <c r="U31" s="281">
        <f t="shared" si="42"/>
        <v>6200.3778000000011</v>
      </c>
      <c r="V31" s="281">
        <f t="shared" si="42"/>
        <v>11599.342800000002</v>
      </c>
      <c r="W31" s="281">
        <f t="shared" si="42"/>
        <v>11714.873100000003</v>
      </c>
      <c r="X31" s="281">
        <f t="shared" si="42"/>
        <v>18421.671300000002</v>
      </c>
      <c r="Y31" s="281">
        <f t="shared" si="42"/>
        <v>21202.956300000002</v>
      </c>
      <c r="Z31" s="281">
        <f t="shared" si="42"/>
        <v>23399.290500000003</v>
      </c>
      <c r="AA31" s="281">
        <f t="shared" si="42"/>
        <v>54690.886200000008</v>
      </c>
      <c r="AB31" s="280">
        <f t="shared" si="31"/>
        <v>-31079.160900000003</v>
      </c>
      <c r="AC31" s="280">
        <f t="shared" si="32"/>
        <v>14361.498600000003</v>
      </c>
      <c r="AD31" s="280">
        <f t="shared" si="33"/>
        <v>41735.887200000005</v>
      </c>
      <c r="AE31" s="280">
        <f t="shared" si="34"/>
        <v>99293.133000000016</v>
      </c>
      <c r="AF31" s="280">
        <f t="shared" si="35"/>
        <v>-16717.6623</v>
      </c>
      <c r="AG31" s="280">
        <f t="shared" si="36"/>
        <v>141029.02020000003</v>
      </c>
      <c r="AH31" s="280">
        <f t="shared" si="37"/>
        <v>124311.35790000003</v>
      </c>
      <c r="AJ31" s="1625">
        <f ca="1">SUM((INDIRECT(AJ$2&amp;(ROW())):INDIRECT(AJ$3&amp;(ROW()))))</f>
        <v>21202.956300000002</v>
      </c>
      <c r="AK31" s="1625">
        <f ca="1">SUM(INDIRECT(AK$1&amp;AK$2&amp;$B31):INDIRECT(AK$1&amp;AK$3&amp;$B31))</f>
        <v>5793</v>
      </c>
      <c r="AL31" s="1711">
        <f t="shared" ca="1" si="3"/>
        <v>15409.956300000002</v>
      </c>
      <c r="AM31" s="1822">
        <f t="shared" ca="1" si="4"/>
        <v>3.6600994821336097</v>
      </c>
      <c r="AN31" s="1625">
        <f ca="1">SUM(INDIRECT(AN$1&amp;AN$2&amp;$A31):INDIRECT(AN$1&amp;AN$3&amp;$A31))</f>
        <v>22573.211100000004</v>
      </c>
      <c r="AO31" s="1711">
        <f t="shared" ca="1" si="5"/>
        <v>-1370.2548000000024</v>
      </c>
      <c r="AP31" s="1822">
        <f t="shared" ca="1" si="38"/>
        <v>0.93929730272180889</v>
      </c>
      <c r="AR31" s="1625">
        <f ca="1">SUM((INDIRECT(AR$2&amp;(ROW())):INDIRECT(AR$3&amp;(ROW()))))</f>
        <v>21202.956300000002</v>
      </c>
      <c r="AS31" s="1625">
        <f ca="1">SUM(INDIRECT(AS$1&amp;AS$2&amp;$B31):INDIRECT(AS$1&amp;AS$3&amp;$B31))</f>
        <v>5793</v>
      </c>
      <c r="AT31" s="1711">
        <f t="shared" ca="1" si="6"/>
        <v>15409.956300000002</v>
      </c>
      <c r="AU31" s="1822">
        <f t="shared" ca="1" si="15"/>
        <v>3.6600994821336097</v>
      </c>
      <c r="AV31" s="1625">
        <f ca="1">SUM(INDIRECT(AV$1&amp;AV$2&amp;$A31):INDIRECT(AV$1&amp;AV$3&amp;$A31))</f>
        <v>22573.211100000004</v>
      </c>
      <c r="AW31" s="1711">
        <f t="shared" ca="1" si="7"/>
        <v>-1370.2548000000024</v>
      </c>
      <c r="AX31" s="1822">
        <f t="shared" ca="1" si="39"/>
        <v>0.93929730272180889</v>
      </c>
      <c r="AZ31" s="1625">
        <f ca="1">SUM((INDIRECT(AZ$2&amp;(ROW())):INDIRECT(AZ$3&amp;(ROW()))))</f>
        <v>46221.181200000006</v>
      </c>
      <c r="BA31" s="1625">
        <f ca="1">SUM(INDIRECT(BA$1&amp;BA$2&amp;$B31):INDIRECT(BA$1&amp;BA$3&amp;$B31))</f>
        <v>54108</v>
      </c>
      <c r="BB31" s="1711">
        <f t="shared" ca="1" si="8"/>
        <v>-7886.8187999999936</v>
      </c>
      <c r="BC31" s="1822">
        <f t="shared" ca="1" si="16"/>
        <v>0.85423932135728553</v>
      </c>
      <c r="BD31" s="1625">
        <f ca="1">SUM(INDIRECT(BD$1&amp;BD$2&amp;$A31):INDIRECT(BD$1&amp;BD$3&amp;$A31))</f>
        <v>181880.43360000002</v>
      </c>
      <c r="BE31" s="1711">
        <f t="shared" ca="1" si="9"/>
        <v>-135659.2524</v>
      </c>
      <c r="BF31" s="1822">
        <f t="shared" ca="1" si="40"/>
        <v>0.25412948652658152</v>
      </c>
    </row>
    <row r="32" spans="1:58">
      <c r="A32" s="2016">
        <v>28</v>
      </c>
      <c r="B32" s="2016">
        <v>29</v>
      </c>
      <c r="D32" s="657">
        <v>1</v>
      </c>
      <c r="E32" s="68"/>
      <c r="F32" s="68"/>
      <c r="G32" s="49"/>
      <c r="H32" s="279" t="s">
        <v>191</v>
      </c>
      <c r="I32" s="274"/>
      <c r="J32" s="274"/>
      <c r="K32" s="274"/>
      <c r="L32" s="274"/>
      <c r="M32" s="274"/>
      <c r="N32" s="274"/>
      <c r="O32" s="273"/>
      <c r="P32" s="277">
        <f>P30-P31</f>
        <v>-76847.416799999992</v>
      </c>
      <c r="Q32" s="277">
        <f t="shared" ref="Q32:AA32" si="43">Q30-Q31</f>
        <v>-2969.2543999999998</v>
      </c>
      <c r="R32" s="277">
        <f t="shared" si="43"/>
        <v>-12581.1679</v>
      </c>
      <c r="S32" s="277">
        <f t="shared" si="43"/>
        <v>14124.9108</v>
      </c>
      <c r="T32" s="277">
        <f t="shared" si="43"/>
        <v>10137.9684</v>
      </c>
      <c r="U32" s="277">
        <f t="shared" si="43"/>
        <v>18433.622199999998</v>
      </c>
      <c r="V32" s="277">
        <f t="shared" si="43"/>
        <v>34484.657200000001</v>
      </c>
      <c r="W32" s="277">
        <f t="shared" si="43"/>
        <v>34828.126899999996</v>
      </c>
      <c r="X32" s="277">
        <f t="shared" si="43"/>
        <v>54767.328699999998</v>
      </c>
      <c r="Y32" s="277">
        <f t="shared" si="43"/>
        <v>63036.043699999995</v>
      </c>
      <c r="Z32" s="277">
        <f t="shared" si="43"/>
        <v>69565.709499999997</v>
      </c>
      <c r="AA32" s="277">
        <f t="shared" si="43"/>
        <v>162595.11379999999</v>
      </c>
      <c r="AB32" s="277">
        <f t="shared" si="31"/>
        <v>-92397.839099999997</v>
      </c>
      <c r="AC32" s="277">
        <f t="shared" si="32"/>
        <v>42696.501399999994</v>
      </c>
      <c r="AD32" s="277">
        <f t="shared" si="33"/>
        <v>124080.11279999999</v>
      </c>
      <c r="AE32" s="277">
        <f t="shared" si="34"/>
        <v>295196.86699999997</v>
      </c>
      <c r="AF32" s="277">
        <f t="shared" si="35"/>
        <v>-49701.337700000004</v>
      </c>
      <c r="AG32" s="277">
        <f t="shared" si="36"/>
        <v>419276.97979999997</v>
      </c>
      <c r="AH32" s="277">
        <f t="shared" si="37"/>
        <v>369575.64209999994</v>
      </c>
      <c r="AJ32" s="1165">
        <f ca="1">SUM((INDIRECT(AJ$2&amp;(ROW())):INDIRECT(AJ$3&amp;(ROW()))))</f>
        <v>63036.043699999995</v>
      </c>
      <c r="AK32" s="1165">
        <f ca="1">SUM(INDIRECT(AK$1&amp;AK$2&amp;$B32):INDIRECT(AK$1&amp;AK$3&amp;$B32))</f>
        <v>0</v>
      </c>
      <c r="AL32" s="1703">
        <f t="shared" ca="1" si="3"/>
        <v>63036.043699999995</v>
      </c>
      <c r="AM32" s="1811">
        <f t="shared" ca="1" si="4"/>
        <v>0</v>
      </c>
      <c r="AN32" s="1165">
        <f ca="1">SUM(INDIRECT(AN$1&amp;AN$2&amp;$A32):INDIRECT(AN$1&amp;AN$3&amp;$A32))</f>
        <v>67109.7889</v>
      </c>
      <c r="AO32" s="1703">
        <f t="shared" ca="1" si="5"/>
        <v>-4073.7452000000048</v>
      </c>
      <c r="AP32" s="1811">
        <f t="shared" ca="1" si="38"/>
        <v>0.939297302721809</v>
      </c>
      <c r="AR32" s="1165">
        <f ca="1">SUM((INDIRECT(AR$2&amp;(ROW())):INDIRECT(AR$3&amp;(ROW()))))</f>
        <v>63036.043699999995</v>
      </c>
      <c r="AS32" s="1165">
        <f ca="1">SUM(INDIRECT(AS$1&amp;AS$2&amp;$B32):INDIRECT(AS$1&amp;AS$3&amp;$B32))</f>
        <v>0</v>
      </c>
      <c r="AT32" s="1703">
        <f t="shared" ca="1" si="6"/>
        <v>63036.043699999995</v>
      </c>
      <c r="AU32" s="1811">
        <f t="shared" ca="1" si="15"/>
        <v>0</v>
      </c>
      <c r="AV32" s="1165">
        <f ca="1">SUM(INDIRECT(AV$1&amp;AV$2&amp;$A32):INDIRECT(AV$1&amp;AV$3&amp;$A32))</f>
        <v>67109.7889</v>
      </c>
      <c r="AW32" s="1703">
        <f t="shared" ca="1" si="7"/>
        <v>-4073.7452000000048</v>
      </c>
      <c r="AX32" s="1811">
        <f t="shared" ca="1" si="39"/>
        <v>0.939297302721809</v>
      </c>
      <c r="AZ32" s="1165">
        <f ca="1">SUM((INDIRECT(AZ$2&amp;(ROW())):INDIRECT(AZ$3&amp;(ROW()))))</f>
        <v>137414.81880000001</v>
      </c>
      <c r="BA32" s="1165">
        <f ca="1">SUM(INDIRECT(BA$1&amp;BA$2&amp;$B32):INDIRECT(BA$1&amp;BA$3&amp;$B32))</f>
        <v>8576</v>
      </c>
      <c r="BB32" s="1703">
        <f t="shared" ca="1" si="8"/>
        <v>128838.81880000001</v>
      </c>
      <c r="BC32" s="1811">
        <f t="shared" ca="1" si="16"/>
        <v>16.023183162313433</v>
      </c>
      <c r="BD32" s="1165">
        <f ca="1">SUM(INDIRECT(BD$1&amp;BD$2&amp;$A32):INDIRECT(BD$1&amp;BD$3&amp;$A32))</f>
        <v>540727.56640000001</v>
      </c>
      <c r="BE32" s="1703">
        <f t="shared" ca="1" si="9"/>
        <v>-403312.7476</v>
      </c>
      <c r="BF32" s="1811">
        <f t="shared" ca="1" si="40"/>
        <v>0.25412948652658152</v>
      </c>
    </row>
    <row r="33" spans="1:58">
      <c r="A33" s="2016">
        <v>29</v>
      </c>
      <c r="B33" s="2016">
        <v>30</v>
      </c>
      <c r="D33" s="657">
        <v>1</v>
      </c>
      <c r="E33" s="68"/>
      <c r="F33" s="68"/>
      <c r="G33" s="49"/>
      <c r="H33" s="203"/>
      <c r="I33" s="201"/>
      <c r="J33" s="202"/>
      <c r="K33" s="202"/>
      <c r="L33" s="201"/>
      <c r="M33" s="201"/>
      <c r="N33" s="201"/>
      <c r="O33" s="278" t="s">
        <v>142</v>
      </c>
      <c r="P33" s="1677">
        <f>IFERROR(P32/P11,0)</f>
        <v>-4.2300554191666206</v>
      </c>
      <c r="Q33" s="1677">
        <f t="shared" ref="Q33:AH33" si="44">IFERROR(Q32/Q11,0)</f>
        <v>-1.142394398168632E-2</v>
      </c>
      <c r="R33" s="1677">
        <f t="shared" si="44"/>
        <v>-3.5580930335159348E-2</v>
      </c>
      <c r="S33" s="1677">
        <f t="shared" si="44"/>
        <v>3.9005190967859517E-2</v>
      </c>
      <c r="T33" s="1677">
        <f t="shared" si="44"/>
        <v>2.7216022550335568E-2</v>
      </c>
      <c r="U33" s="1677">
        <f t="shared" si="44"/>
        <v>3.478842714738109E-2</v>
      </c>
      <c r="V33" s="1677">
        <f t="shared" si="44"/>
        <v>6.4858821714990744E-2</v>
      </c>
      <c r="W33" s="1677">
        <f t="shared" si="44"/>
        <v>6.8178018013432748E-2</v>
      </c>
      <c r="X33" s="1677">
        <f t="shared" si="44"/>
        <v>8.6705594580517284E-2</v>
      </c>
      <c r="Y33" s="1677">
        <f t="shared" si="44"/>
        <v>0.10788301163785725</v>
      </c>
      <c r="Z33" s="1677">
        <f t="shared" si="44"/>
        <v>0.10964744132310082</v>
      </c>
      <c r="AA33" s="1677">
        <f t="shared" si="44"/>
        <v>0.23251922531303804</v>
      </c>
      <c r="AB33" s="1677">
        <f t="shared" si="44"/>
        <v>-0.14627433268690387</v>
      </c>
      <c r="AC33" s="1677">
        <f t="shared" si="44"/>
        <v>3.3765334157897106E-2</v>
      </c>
      <c r="AD33" s="1677">
        <f t="shared" si="44"/>
        <v>7.4114139015252864E-2</v>
      </c>
      <c r="AE33" s="1677">
        <f t="shared" si="44"/>
        <v>0.15390668369807484</v>
      </c>
      <c r="AF33" s="1677">
        <f t="shared" si="44"/>
        <v>-2.6211269646057186E-2</v>
      </c>
      <c r="AG33" s="1677">
        <f t="shared" si="44"/>
        <v>0.11671868578623523</v>
      </c>
      <c r="AH33" s="1677">
        <f t="shared" si="44"/>
        <v>6.7337800969793818E-2</v>
      </c>
      <c r="AI33" s="1038"/>
      <c r="AJ33" s="1677">
        <f ca="1">IFERROR(AJ32/AJ11,0)</f>
        <v>0.10788301163785725</v>
      </c>
      <c r="AK33" s="1677">
        <f ca="1">IFERROR(AK32/AK11,0)</f>
        <v>0</v>
      </c>
      <c r="AL33" s="1677">
        <f t="shared" ca="1" si="3"/>
        <v>0.10788301163785725</v>
      </c>
      <c r="AM33" s="1815"/>
      <c r="AN33" s="1677">
        <f ca="1">IFERROR(AN32/AN11,0)</f>
        <v>0.10970348237317283</v>
      </c>
      <c r="AO33" s="1677">
        <f t="shared" ca="1" si="5"/>
        <v>-1.8204707353155769E-3</v>
      </c>
      <c r="AP33" s="1815"/>
      <c r="AQ33" s="1038"/>
      <c r="AR33" s="1677">
        <f ca="1">IFERROR(AR32/AR11,0)</f>
        <v>0.10788301163785725</v>
      </c>
      <c r="AS33" s="1677">
        <f ca="1">IFERROR(AS32/AS11,0)</f>
        <v>0</v>
      </c>
      <c r="AT33" s="1677">
        <f t="shared" ca="1" si="6"/>
        <v>0.10788301163785725</v>
      </c>
      <c r="AU33" s="1815"/>
      <c r="AV33" s="1677">
        <f ca="1">IFERROR(AV32/AV11,0)</f>
        <v>0.10970348237317283</v>
      </c>
      <c r="AW33" s="1677">
        <f t="shared" ca="1" si="7"/>
        <v>-1.8204707353155769E-3</v>
      </c>
      <c r="AX33" s="1815"/>
      <c r="AY33" s="1038"/>
      <c r="AZ33" s="1677">
        <f ca="1">IFERROR(AZ32/AZ11,0)</f>
        <v>3.3074880964931413E-2</v>
      </c>
      <c r="BA33" s="1677">
        <f ca="1">IFERROR(BA32/BA11,0)</f>
        <v>0</v>
      </c>
      <c r="BB33" s="1677">
        <f t="shared" ca="1" si="8"/>
        <v>3.3074880964931413E-2</v>
      </c>
      <c r="BC33" s="1815"/>
      <c r="BD33" s="1677">
        <f ca="1">IFERROR(BD32/BD11,0)</f>
        <v>9.2298096284521056E-2</v>
      </c>
      <c r="BE33" s="1677">
        <f t="shared" ca="1" si="9"/>
        <v>-5.9223215319589642E-2</v>
      </c>
      <c r="BF33" s="1815"/>
    </row>
    <row r="34" spans="1:58">
      <c r="A34" s="2016">
        <v>30</v>
      </c>
      <c r="B34" s="2016">
        <v>31</v>
      </c>
      <c r="D34" s="657">
        <v>1</v>
      </c>
      <c r="P34" s="365"/>
      <c r="Q34" s="365"/>
      <c r="R34" s="365"/>
      <c r="S34" s="365"/>
      <c r="T34" s="365"/>
      <c r="U34" s="365"/>
      <c r="V34" s="365"/>
      <c r="W34" s="365"/>
      <c r="X34" s="365"/>
      <c r="Y34" s="268"/>
      <c r="Z34" s="268"/>
      <c r="AA34" s="268"/>
      <c r="AB34" s="268"/>
      <c r="AC34" s="268"/>
      <c r="AD34" s="268"/>
      <c r="AE34" s="268"/>
      <c r="AF34" s="268"/>
      <c r="AG34" s="268"/>
      <c r="AH34" s="1700"/>
      <c r="AJ34" s="268"/>
      <c r="AK34" s="268"/>
      <c r="AL34" s="268"/>
      <c r="AM34" s="268"/>
      <c r="AN34" s="268"/>
      <c r="AO34" s="268"/>
      <c r="AP34" s="268"/>
      <c r="AR34" s="268"/>
      <c r="AS34" s="268"/>
      <c r="AT34" s="268"/>
      <c r="AU34" s="268"/>
      <c r="AV34" s="268"/>
      <c r="AW34" s="268"/>
      <c r="AX34" s="268"/>
      <c r="AZ34" s="268"/>
      <c r="BA34" s="268"/>
      <c r="BB34" s="268"/>
      <c r="BC34" s="268"/>
      <c r="BD34" s="268"/>
      <c r="BE34" s="268"/>
      <c r="BF34" s="268"/>
    </row>
    <row r="35" spans="1:58">
      <c r="A35" s="2016">
        <v>32</v>
      </c>
      <c r="B35" s="2016">
        <v>32</v>
      </c>
      <c r="D35" s="657">
        <v>1</v>
      </c>
      <c r="P35" s="365"/>
      <c r="Q35" s="365"/>
      <c r="R35" s="365"/>
      <c r="S35" s="365"/>
      <c r="T35" s="365"/>
      <c r="U35" s="365"/>
      <c r="V35" s="365"/>
      <c r="W35" s="365"/>
      <c r="X35" s="365"/>
      <c r="Y35" s="268"/>
      <c r="Z35" s="268"/>
      <c r="AA35" s="268"/>
      <c r="AB35" s="268"/>
      <c r="AC35" s="268"/>
      <c r="AD35" s="268"/>
      <c r="AE35" s="268"/>
      <c r="AF35" s="268"/>
      <c r="AG35" s="268"/>
      <c r="AH35" s="1700"/>
      <c r="AJ35" s="268"/>
      <c r="AK35" s="268"/>
      <c r="AL35" s="268"/>
      <c r="AM35" s="268"/>
      <c r="AN35" s="268"/>
      <c r="AO35" s="268"/>
      <c r="AP35" s="268"/>
      <c r="AR35" s="268"/>
      <c r="AS35" s="268"/>
      <c r="AT35" s="268"/>
      <c r="AU35" s="268"/>
      <c r="AV35" s="268"/>
      <c r="AW35" s="268"/>
      <c r="AX35" s="268"/>
      <c r="AZ35" s="268"/>
      <c r="BA35" s="268"/>
      <c r="BB35" s="268"/>
      <c r="BC35" s="268"/>
      <c r="BD35" s="268"/>
      <c r="BE35" s="268"/>
      <c r="BF35" s="268"/>
    </row>
    <row r="36" spans="1:58" s="272" customFormat="1" ht="15.75">
      <c r="A36" s="2016">
        <v>33</v>
      </c>
      <c r="B36" s="2016">
        <v>33</v>
      </c>
      <c r="C36" s="362"/>
      <c r="D36" s="657">
        <v>1</v>
      </c>
      <c r="F36" s="498" t="s">
        <v>97</v>
      </c>
      <c r="H36" s="53"/>
      <c r="J36" s="37"/>
      <c r="K36" s="37"/>
      <c r="P36" s="409"/>
      <c r="Q36" s="409"/>
      <c r="R36" s="409"/>
      <c r="S36" s="409"/>
      <c r="T36" s="409"/>
      <c r="U36" s="409"/>
      <c r="V36" s="409"/>
      <c r="W36" s="409"/>
      <c r="X36" s="409"/>
      <c r="Y36" s="442"/>
      <c r="Z36" s="442"/>
      <c r="AA36" s="442"/>
      <c r="AB36" s="442"/>
      <c r="AC36" s="442"/>
      <c r="AD36" s="442"/>
      <c r="AE36" s="442"/>
      <c r="AF36" s="442"/>
      <c r="AG36" s="442"/>
      <c r="AH36" s="1701"/>
      <c r="AJ36" s="442"/>
      <c r="AK36" s="442"/>
      <c r="AL36" s="442"/>
      <c r="AM36" s="442"/>
      <c r="AN36" s="442"/>
      <c r="AO36" s="442"/>
      <c r="AP36" s="442"/>
      <c r="AR36" s="442"/>
      <c r="AS36" s="442"/>
      <c r="AT36" s="442"/>
      <c r="AU36" s="442"/>
      <c r="AV36" s="442"/>
      <c r="AW36" s="442"/>
      <c r="AX36" s="442"/>
      <c r="AZ36" s="442"/>
      <c r="BA36" s="442"/>
      <c r="BB36" s="442"/>
      <c r="BC36" s="442"/>
      <c r="BD36" s="442"/>
      <c r="BE36" s="442"/>
      <c r="BF36" s="442"/>
    </row>
    <row r="37" spans="1:58">
      <c r="A37" s="2016">
        <v>34</v>
      </c>
      <c r="B37" s="2016">
        <v>34</v>
      </c>
      <c r="D37" s="657">
        <v>1</v>
      </c>
      <c r="H37" s="271" t="s">
        <v>150</v>
      </c>
      <c r="I37" s="29"/>
      <c r="J37" s="28"/>
      <c r="K37" s="28"/>
      <c r="L37" s="29"/>
      <c r="M37" s="29"/>
      <c r="N37" s="29"/>
      <c r="O37" s="30"/>
      <c r="P37" s="177">
        <f>SUM(P38:P40)</f>
        <v>13639</v>
      </c>
      <c r="Q37" s="177">
        <f t="shared" ref="Q37:AH37" si="45">SUM(Q38:Q40)</f>
        <v>18973</v>
      </c>
      <c r="R37" s="177">
        <f t="shared" si="45"/>
        <v>25994</v>
      </c>
      <c r="S37" s="177">
        <f t="shared" si="45"/>
        <v>23384</v>
      </c>
      <c r="T37" s="177">
        <f t="shared" si="45"/>
        <v>24835</v>
      </c>
      <c r="U37" s="177">
        <f t="shared" si="45"/>
        <v>30100</v>
      </c>
      <c r="V37" s="177">
        <f t="shared" si="45"/>
        <v>42418</v>
      </c>
      <c r="W37" s="177">
        <f t="shared" si="45"/>
        <v>29605</v>
      </c>
      <c r="X37" s="177">
        <f t="shared" si="45"/>
        <v>54315</v>
      </c>
      <c r="Y37" s="177">
        <f t="shared" si="45"/>
        <v>30960</v>
      </c>
      <c r="Z37" s="177">
        <f t="shared" si="45"/>
        <v>34346</v>
      </c>
      <c r="AA37" s="177">
        <f t="shared" si="45"/>
        <v>4828</v>
      </c>
      <c r="AB37" s="27">
        <f t="shared" si="45"/>
        <v>333397</v>
      </c>
      <c r="AC37" s="27">
        <f t="shared" si="45"/>
        <v>78319</v>
      </c>
      <c r="AD37" s="27">
        <f t="shared" si="45"/>
        <v>126338</v>
      </c>
      <c r="AE37" s="27">
        <f t="shared" si="45"/>
        <v>70134</v>
      </c>
      <c r="AF37" s="27">
        <f t="shared" si="45"/>
        <v>411716</v>
      </c>
      <c r="AG37" s="27">
        <f t="shared" si="45"/>
        <v>196472</v>
      </c>
      <c r="AH37" s="27">
        <f t="shared" si="45"/>
        <v>608188</v>
      </c>
      <c r="AJ37" s="27">
        <f ca="1">SUM((INDIRECT(AJ$2&amp;(ROW())):INDIRECT(AJ$3&amp;(ROW()))))</f>
        <v>30960</v>
      </c>
      <c r="AK37" s="27">
        <f ca="1">SUM(INDIRECT(AK$1&amp;AK$2&amp;$B37):INDIRECT(AK$1&amp;AK$3&amp;$B37))</f>
        <v>0</v>
      </c>
      <c r="AL37" s="1712">
        <f t="shared" ref="AL37:AL51" ca="1" si="46">AJ37-AK37</f>
        <v>30960</v>
      </c>
      <c r="AM37" s="1823">
        <f t="shared" ref="AM37:AM51" ca="1" si="47">IFERROR(AJ37/AK37,0)</f>
        <v>0</v>
      </c>
      <c r="AN37" s="27">
        <f ca="1">SUM(INDIRECT(AN$1&amp;AN$2&amp;$A37):INDIRECT(AN$1&amp;AN$3&amp;$A37))</f>
        <v>29973</v>
      </c>
      <c r="AO37" s="1712">
        <f t="shared" ref="AO37:AO51" ca="1" si="48">AJ37-AN37</f>
        <v>987</v>
      </c>
      <c r="AP37" s="1823">
        <f t="shared" ref="AP37:AP51" ca="1" si="49">IFERROR(AJ37/AN37,0)</f>
        <v>1.0329296366730056</v>
      </c>
      <c r="AR37" s="27">
        <f ca="1">SUM((INDIRECT(AR$2&amp;(ROW())):INDIRECT(AR$3&amp;(ROW()))))</f>
        <v>30960</v>
      </c>
      <c r="AS37" s="27">
        <f ca="1">SUM(INDIRECT(AS$1&amp;AS$2&amp;$B37):INDIRECT(AS$1&amp;AS$3&amp;$B37))</f>
        <v>0</v>
      </c>
      <c r="AT37" s="1712">
        <f t="shared" ref="AT37:AT51" ca="1" si="50">AR37-AS37</f>
        <v>30960</v>
      </c>
      <c r="AU37" s="1823">
        <f t="shared" ref="AU37:AU51" ca="1" si="51">IFERROR(AR37/AS37,0)</f>
        <v>0</v>
      </c>
      <c r="AV37" s="27">
        <f ca="1">SUM(INDIRECT(AV$1&amp;AV$2&amp;$A37):INDIRECT(AV$1&amp;AV$3&amp;$A37))</f>
        <v>29973</v>
      </c>
      <c r="AW37" s="1712">
        <f t="shared" ref="AW37:AW51" ca="1" si="52">AR37-AV37</f>
        <v>987</v>
      </c>
      <c r="AX37" s="1823">
        <f t="shared" ref="AX37:AX51" ca="1" si="53">IFERROR(AR37/AV37,0)</f>
        <v>1.0329296366730056</v>
      </c>
      <c r="AZ37" s="27">
        <f ca="1">SUM((INDIRECT(AZ$2&amp;(ROW())):INDIRECT(AZ$3&amp;(ROW()))))</f>
        <v>294223</v>
      </c>
      <c r="BA37" s="27">
        <f ca="1">SUM(INDIRECT(BA$1&amp;BA$2&amp;$B37):INDIRECT(BA$1&amp;BA$3&amp;$B37))</f>
        <v>0</v>
      </c>
      <c r="BB37" s="1712">
        <f t="shared" ref="BB37:BB51" ca="1" si="54">AZ37-BA37</f>
        <v>294223</v>
      </c>
      <c r="BC37" s="1823">
        <f t="shared" ref="BC37:BC51" ca="1" si="55">IFERROR(AZ37/BA37,0)</f>
        <v>0</v>
      </c>
      <c r="BD37" s="27">
        <f ca="1">SUM(INDIRECT(BD$1&amp;BD$2&amp;$A37):INDIRECT(BD$1&amp;BD$3&amp;$A37))</f>
        <v>539715</v>
      </c>
      <c r="BE37" s="1712">
        <f t="shared" ref="BE37:BE51" ca="1" si="56">AZ37-BD37</f>
        <v>-245492</v>
      </c>
      <c r="BF37" s="1823">
        <f t="shared" ref="BF37:BF51" ca="1" si="57">IFERROR(AZ37/BD37,0)</f>
        <v>0.54514512288893213</v>
      </c>
    </row>
    <row r="38" spans="1:58">
      <c r="A38" s="2016">
        <v>35</v>
      </c>
      <c r="B38" s="2016">
        <v>35</v>
      </c>
      <c r="D38" s="657">
        <v>1</v>
      </c>
      <c r="H38" s="305"/>
      <c r="I38" s="18" t="s">
        <v>192</v>
      </c>
      <c r="J38" s="26"/>
      <c r="K38" s="26"/>
      <c r="L38" s="18"/>
      <c r="M38" s="18"/>
      <c r="N38" s="18"/>
      <c r="O38" s="150"/>
      <c r="P38" s="1298">
        <v>2586</v>
      </c>
      <c r="Q38" s="1298">
        <v>2163</v>
      </c>
      <c r="R38" s="1298">
        <v>3918</v>
      </c>
      <c r="S38" s="1298">
        <v>2458</v>
      </c>
      <c r="T38" s="1298">
        <v>2499</v>
      </c>
      <c r="U38" s="1298">
        <v>2743</v>
      </c>
      <c r="V38" s="1298">
        <v>17202</v>
      </c>
      <c r="W38" s="1298">
        <v>4545</v>
      </c>
      <c r="X38" s="1298">
        <v>14464</v>
      </c>
      <c r="Y38" s="1298">
        <v>5384</v>
      </c>
      <c r="Z38" s="1298">
        <v>4025</v>
      </c>
      <c r="AA38" s="1298">
        <v>-20699</v>
      </c>
      <c r="AB38" s="122">
        <f>SUM(P38:AA38)</f>
        <v>41288</v>
      </c>
      <c r="AC38" s="122">
        <f>SUM(S38:U38)</f>
        <v>7700</v>
      </c>
      <c r="AD38" s="122">
        <f>SUM(V38:X38)</f>
        <v>36211</v>
      </c>
      <c r="AE38" s="122">
        <f>SUM(Y38:AA38)</f>
        <v>-11290</v>
      </c>
      <c r="AF38" s="122">
        <f>AB38+AC38</f>
        <v>48988</v>
      </c>
      <c r="AG38" s="122">
        <f>AE38+AD38</f>
        <v>24921</v>
      </c>
      <c r="AH38" s="122">
        <f>AF38+AG38</f>
        <v>73909</v>
      </c>
      <c r="AJ38" s="122">
        <f ca="1">SUM((INDIRECT(AJ$2&amp;(ROW())):INDIRECT(AJ$3&amp;(ROW()))))</f>
        <v>5384</v>
      </c>
      <c r="AK38" s="122">
        <f ca="1">SUM(INDIRECT(AK$1&amp;AK$2&amp;$B38):INDIRECT(AK$1&amp;AK$3&amp;$B38))</f>
        <v>0</v>
      </c>
      <c r="AL38" s="1713">
        <f t="shared" ca="1" si="46"/>
        <v>5384</v>
      </c>
      <c r="AM38" s="1824">
        <f t="shared" ca="1" si="47"/>
        <v>0</v>
      </c>
      <c r="AN38" s="122">
        <f ca="1">SUM(INDIRECT(AN$1&amp;AN$2&amp;$A38):INDIRECT(AN$1&amp;AN$3&amp;$A38))</f>
        <v>834</v>
      </c>
      <c r="AO38" s="1713">
        <f t="shared" ca="1" si="48"/>
        <v>4550</v>
      </c>
      <c r="AP38" s="1824">
        <f t="shared" ca="1" si="49"/>
        <v>6.4556354916067145</v>
      </c>
      <c r="AR38" s="122">
        <f ca="1">SUM((INDIRECT(AR$2&amp;(ROW())):INDIRECT(AR$3&amp;(ROW()))))</f>
        <v>5384</v>
      </c>
      <c r="AS38" s="122">
        <f ca="1">SUM(INDIRECT(AS$1&amp;AS$2&amp;$B38):INDIRECT(AS$1&amp;AS$3&amp;$B38))</f>
        <v>0</v>
      </c>
      <c r="AT38" s="1713">
        <f t="shared" ca="1" si="50"/>
        <v>5384</v>
      </c>
      <c r="AU38" s="1824">
        <f t="shared" ca="1" si="51"/>
        <v>0</v>
      </c>
      <c r="AV38" s="122">
        <f ca="1">SUM(INDIRECT(AV$1&amp;AV$2&amp;$A38):INDIRECT(AV$1&amp;AV$3&amp;$A38))</f>
        <v>834</v>
      </c>
      <c r="AW38" s="1713">
        <f t="shared" ca="1" si="52"/>
        <v>4550</v>
      </c>
      <c r="AX38" s="1824">
        <f t="shared" ca="1" si="53"/>
        <v>6.4556354916067145</v>
      </c>
      <c r="AZ38" s="122">
        <f ca="1">SUM((INDIRECT(AZ$2&amp;(ROW())):INDIRECT(AZ$3&amp;(ROW()))))</f>
        <v>57962</v>
      </c>
      <c r="BA38" s="122">
        <f ca="1">SUM(INDIRECT(BA$1&amp;BA$2&amp;$B38):INDIRECT(BA$1&amp;BA$3&amp;$B38))</f>
        <v>0</v>
      </c>
      <c r="BB38" s="1713">
        <f t="shared" ca="1" si="54"/>
        <v>57962</v>
      </c>
      <c r="BC38" s="1824">
        <f t="shared" ca="1" si="55"/>
        <v>0</v>
      </c>
      <c r="BD38" s="122">
        <f ca="1">SUM(INDIRECT(BD$1&amp;BD$2&amp;$A38):INDIRECT(BD$1&amp;BD$3&amp;$A38))</f>
        <v>193391</v>
      </c>
      <c r="BE38" s="1713">
        <f t="shared" ca="1" si="56"/>
        <v>-135429</v>
      </c>
      <c r="BF38" s="1824">
        <f t="shared" ca="1" si="57"/>
        <v>0.29971405080898283</v>
      </c>
    </row>
    <row r="39" spans="1:58">
      <c r="A39" s="2016">
        <v>36</v>
      </c>
      <c r="B39" s="2016">
        <v>36</v>
      </c>
      <c r="D39" s="657">
        <v>1</v>
      </c>
      <c r="H39" s="305"/>
      <c r="I39" s="18" t="s">
        <v>193</v>
      </c>
      <c r="J39" s="26"/>
      <c r="K39" s="26"/>
      <c r="L39" s="18"/>
      <c r="M39" s="18"/>
      <c r="N39" s="18"/>
      <c r="O39" s="150"/>
      <c r="P39" s="1298">
        <v>305</v>
      </c>
      <c r="Q39" s="1298">
        <v>438</v>
      </c>
      <c r="R39" s="1298">
        <v>2664</v>
      </c>
      <c r="S39" s="1298">
        <v>363</v>
      </c>
      <c r="T39" s="1298">
        <v>296</v>
      </c>
      <c r="U39" s="1298">
        <v>1478</v>
      </c>
      <c r="V39" s="1298">
        <v>1477</v>
      </c>
      <c r="W39" s="1298">
        <v>325</v>
      </c>
      <c r="X39" s="1298">
        <v>13844</v>
      </c>
      <c r="Y39" s="1298">
        <v>418</v>
      </c>
      <c r="Z39" s="1298">
        <v>1608</v>
      </c>
      <c r="AA39" s="1298">
        <v>-9930</v>
      </c>
      <c r="AB39" s="25">
        <f>SUM(P39:AA39)</f>
        <v>13286</v>
      </c>
      <c r="AC39" s="25">
        <f>SUM(S39:U39)</f>
        <v>2137</v>
      </c>
      <c r="AD39" s="25">
        <f>SUM(V39:X39)</f>
        <v>15646</v>
      </c>
      <c r="AE39" s="25">
        <f>SUM(Y39:AA39)</f>
        <v>-7904</v>
      </c>
      <c r="AF39" s="25">
        <f>AB39+AC39</f>
        <v>15423</v>
      </c>
      <c r="AG39" s="25">
        <f>AE39+AD39</f>
        <v>7742</v>
      </c>
      <c r="AH39" s="25">
        <f>AF39+AG39</f>
        <v>23165</v>
      </c>
      <c r="AJ39" s="25">
        <f ca="1">SUM((INDIRECT(AJ$2&amp;(ROW())):INDIRECT(AJ$3&amp;(ROW()))))</f>
        <v>418</v>
      </c>
      <c r="AK39" s="25">
        <f ca="1">SUM(INDIRECT(AK$1&amp;AK$2&amp;$B39):INDIRECT(AK$1&amp;AK$3&amp;$B39))</f>
        <v>0</v>
      </c>
      <c r="AL39" s="1714">
        <f t="shared" ca="1" si="46"/>
        <v>418</v>
      </c>
      <c r="AM39" s="1825">
        <f t="shared" ca="1" si="47"/>
        <v>0</v>
      </c>
      <c r="AN39" s="25">
        <f ca="1">SUM(INDIRECT(AN$1&amp;AN$2&amp;$A39):INDIRECT(AN$1&amp;AN$3&amp;$A39))</f>
        <v>1707</v>
      </c>
      <c r="AO39" s="1714">
        <f t="shared" ca="1" si="48"/>
        <v>-1289</v>
      </c>
      <c r="AP39" s="1825">
        <f t="shared" ca="1" si="49"/>
        <v>0.24487404803749269</v>
      </c>
      <c r="AR39" s="25">
        <f ca="1">SUM((INDIRECT(AR$2&amp;(ROW())):INDIRECT(AR$3&amp;(ROW()))))</f>
        <v>418</v>
      </c>
      <c r="AS39" s="25">
        <f ca="1">SUM(INDIRECT(AS$1&amp;AS$2&amp;$B39):INDIRECT(AS$1&amp;AS$3&amp;$B39))</f>
        <v>0</v>
      </c>
      <c r="AT39" s="1714">
        <f t="shared" ca="1" si="50"/>
        <v>418</v>
      </c>
      <c r="AU39" s="1825">
        <f t="shared" ca="1" si="51"/>
        <v>0</v>
      </c>
      <c r="AV39" s="25">
        <f ca="1">SUM(INDIRECT(AV$1&amp;AV$2&amp;$A39):INDIRECT(AV$1&amp;AV$3&amp;$A39))</f>
        <v>1707</v>
      </c>
      <c r="AW39" s="1714">
        <f t="shared" ca="1" si="52"/>
        <v>-1289</v>
      </c>
      <c r="AX39" s="1825">
        <f t="shared" ca="1" si="53"/>
        <v>0.24487404803749269</v>
      </c>
      <c r="AZ39" s="25">
        <f ca="1">SUM((INDIRECT(AZ$2&amp;(ROW())):INDIRECT(AZ$3&amp;(ROW()))))</f>
        <v>21608</v>
      </c>
      <c r="BA39" s="25">
        <f ca="1">SUM(INDIRECT(BA$1&amp;BA$2&amp;$B39):INDIRECT(BA$1&amp;BA$3&amp;$B39))</f>
        <v>0</v>
      </c>
      <c r="BB39" s="1714">
        <f t="shared" ca="1" si="54"/>
        <v>21608</v>
      </c>
      <c r="BC39" s="1825">
        <f t="shared" ca="1" si="55"/>
        <v>0</v>
      </c>
      <c r="BD39" s="25">
        <f ca="1">SUM(INDIRECT(BD$1&amp;BD$2&amp;$A39):INDIRECT(BD$1&amp;BD$3&amp;$A39))</f>
        <v>72928</v>
      </c>
      <c r="BE39" s="1714">
        <f t="shared" ca="1" si="56"/>
        <v>-51320</v>
      </c>
      <c r="BF39" s="1825">
        <f t="shared" ca="1" si="57"/>
        <v>0.29629223343571742</v>
      </c>
    </row>
    <row r="40" spans="1:58">
      <c r="A40" s="2016">
        <v>37</v>
      </c>
      <c r="B40" s="2016">
        <v>37</v>
      </c>
      <c r="D40" s="657">
        <v>1</v>
      </c>
      <c r="H40" s="305"/>
      <c r="I40" s="18" t="s">
        <v>194</v>
      </c>
      <c r="J40" s="26"/>
      <c r="K40" s="26"/>
      <c r="L40" s="18"/>
      <c r="M40" s="18"/>
      <c r="N40" s="18"/>
      <c r="O40" s="150"/>
      <c r="P40" s="1298">
        <v>10748</v>
      </c>
      <c r="Q40" s="1298">
        <v>16372</v>
      </c>
      <c r="R40" s="1298">
        <v>19412</v>
      </c>
      <c r="S40" s="1298">
        <v>20563</v>
      </c>
      <c r="T40" s="1298">
        <v>22040</v>
      </c>
      <c r="U40" s="1298">
        <v>25879</v>
      </c>
      <c r="V40" s="1298">
        <v>23739</v>
      </c>
      <c r="W40" s="1298">
        <v>24735</v>
      </c>
      <c r="X40" s="1298">
        <v>26007</v>
      </c>
      <c r="Y40" s="1298">
        <v>25158</v>
      </c>
      <c r="Z40" s="1298">
        <v>28713</v>
      </c>
      <c r="AA40" s="1298">
        <v>35457</v>
      </c>
      <c r="AB40" s="23">
        <f>SUM(P40:AA40)</f>
        <v>278823</v>
      </c>
      <c r="AC40" s="23">
        <f>SUM(S40:U40)</f>
        <v>68482</v>
      </c>
      <c r="AD40" s="23">
        <f>SUM(V40:X40)</f>
        <v>74481</v>
      </c>
      <c r="AE40" s="23">
        <f>SUM(Y40:AA40)</f>
        <v>89328</v>
      </c>
      <c r="AF40" s="23">
        <f>AB40+AC40</f>
        <v>347305</v>
      </c>
      <c r="AG40" s="23">
        <f>AE40+AD40</f>
        <v>163809</v>
      </c>
      <c r="AH40" s="23">
        <f>AF40+AG40</f>
        <v>511114</v>
      </c>
      <c r="AJ40" s="23">
        <f ca="1">SUM((INDIRECT(AJ$2&amp;(ROW())):INDIRECT(AJ$3&amp;(ROW()))))</f>
        <v>25158</v>
      </c>
      <c r="AK40" s="23">
        <f ca="1">SUM(INDIRECT(AK$1&amp;AK$2&amp;$B40):INDIRECT(AK$1&amp;AK$3&amp;$B40))</f>
        <v>28619.787666666671</v>
      </c>
      <c r="AL40" s="1715">
        <f t="shared" ca="1" si="46"/>
        <v>-3461.7876666666707</v>
      </c>
      <c r="AM40" s="1826">
        <f t="shared" ca="1" si="47"/>
        <v>0.87904216107450028</v>
      </c>
      <c r="AN40" s="23">
        <f ca="1">SUM(INDIRECT(AN$1&amp;AN$2&amp;$A40):INDIRECT(AN$1&amp;AN$3&amp;$A40))</f>
        <v>27432</v>
      </c>
      <c r="AO40" s="1715">
        <f t="shared" ca="1" si="48"/>
        <v>-2274</v>
      </c>
      <c r="AP40" s="1826">
        <f t="shared" ca="1" si="49"/>
        <v>0.91710411198600172</v>
      </c>
      <c r="AR40" s="23">
        <f ca="1">SUM((INDIRECT(AR$2&amp;(ROW())):INDIRECT(AR$3&amp;(ROW()))))</f>
        <v>25158</v>
      </c>
      <c r="AS40" s="23">
        <f ca="1">SUM(INDIRECT(AS$1&amp;AS$2&amp;$B40):INDIRECT(AS$1&amp;AS$3&amp;$B40))</f>
        <v>28619.787666666671</v>
      </c>
      <c r="AT40" s="1715">
        <f t="shared" ca="1" si="50"/>
        <v>-3461.7876666666707</v>
      </c>
      <c r="AU40" s="1826">
        <f t="shared" ca="1" si="51"/>
        <v>0.87904216107450028</v>
      </c>
      <c r="AV40" s="23">
        <f ca="1">SUM(INDIRECT(AV$1&amp;AV$2&amp;$A40):INDIRECT(AV$1&amp;AV$3&amp;$A40))</f>
        <v>27432</v>
      </c>
      <c r="AW40" s="1715">
        <f t="shared" ca="1" si="52"/>
        <v>-2274</v>
      </c>
      <c r="AX40" s="1826">
        <f t="shared" ca="1" si="53"/>
        <v>0.91710411198600172</v>
      </c>
      <c r="AZ40" s="23">
        <f ca="1">SUM((INDIRECT(AZ$2&amp;(ROW())):INDIRECT(AZ$3&amp;(ROW()))))</f>
        <v>214653</v>
      </c>
      <c r="BA40" s="23">
        <f ca="1">SUM(INDIRECT(BA$1&amp;BA$2&amp;$B40):INDIRECT(BA$1&amp;BA$3&amp;$B40))</f>
        <v>207962.78766666667</v>
      </c>
      <c r="BB40" s="1715">
        <f t="shared" ca="1" si="54"/>
        <v>6690.2123333333293</v>
      </c>
      <c r="BC40" s="1826">
        <f t="shared" ca="1" si="55"/>
        <v>1.0321702378026243</v>
      </c>
      <c r="BD40" s="23">
        <f ca="1">SUM(INDIRECT(BD$1&amp;BD$2&amp;$A40):INDIRECT(BD$1&amp;BD$3&amp;$A40))</f>
        <v>273396</v>
      </c>
      <c r="BE40" s="1715">
        <f t="shared" ca="1" si="56"/>
        <v>-58743</v>
      </c>
      <c r="BF40" s="1826">
        <f t="shared" ca="1" si="57"/>
        <v>0.78513584690339289</v>
      </c>
    </row>
    <row r="41" spans="1:58">
      <c r="A41" s="2016">
        <v>38</v>
      </c>
      <c r="B41" s="2016">
        <v>38</v>
      </c>
      <c r="D41" s="657">
        <v>1</v>
      </c>
      <c r="H41" s="270" t="s">
        <v>181</v>
      </c>
      <c r="I41" s="29"/>
      <c r="J41" s="28"/>
      <c r="K41" s="28"/>
      <c r="L41" s="29"/>
      <c r="M41" s="29"/>
      <c r="N41" s="29"/>
      <c r="O41" s="30"/>
      <c r="P41" s="177">
        <f>SUM(P42:P44)</f>
        <v>54777</v>
      </c>
      <c r="Q41" s="177">
        <f t="shared" ref="Q41:AH41" si="58">SUM(Q42:Q44)</f>
        <v>54754</v>
      </c>
      <c r="R41" s="177">
        <f t="shared" si="58"/>
        <v>51737</v>
      </c>
      <c r="S41" s="177">
        <f t="shared" si="58"/>
        <v>54950</v>
      </c>
      <c r="T41" s="177">
        <f t="shared" si="58"/>
        <v>55517</v>
      </c>
      <c r="U41" s="177">
        <f t="shared" si="58"/>
        <v>59980</v>
      </c>
      <c r="V41" s="177">
        <f t="shared" si="58"/>
        <v>58334</v>
      </c>
      <c r="W41" s="177">
        <f t="shared" si="58"/>
        <v>53482</v>
      </c>
      <c r="X41" s="177">
        <f t="shared" si="58"/>
        <v>44190</v>
      </c>
      <c r="Y41" s="177">
        <f t="shared" si="58"/>
        <v>54083</v>
      </c>
      <c r="Z41" s="177">
        <f t="shared" si="58"/>
        <v>54076</v>
      </c>
      <c r="AA41" s="177">
        <f t="shared" si="58"/>
        <v>68353</v>
      </c>
      <c r="AB41" s="27">
        <f t="shared" si="58"/>
        <v>601693</v>
      </c>
      <c r="AC41" s="27">
        <f t="shared" si="58"/>
        <v>170447</v>
      </c>
      <c r="AD41" s="27">
        <f t="shared" si="58"/>
        <v>156006</v>
      </c>
      <c r="AE41" s="27">
        <f t="shared" si="58"/>
        <v>176512</v>
      </c>
      <c r="AF41" s="27">
        <f t="shared" si="58"/>
        <v>772140</v>
      </c>
      <c r="AG41" s="27">
        <f t="shared" si="58"/>
        <v>332518</v>
      </c>
      <c r="AH41" s="27">
        <f t="shared" si="58"/>
        <v>1104658</v>
      </c>
      <c r="AJ41" s="27">
        <f ca="1">SUM((INDIRECT(AJ$2&amp;(ROW())):INDIRECT(AJ$3&amp;(ROW()))))</f>
        <v>54083</v>
      </c>
      <c r="AK41" s="27">
        <f ca="1">SUM(INDIRECT(AK$1&amp;AK$2&amp;$B41):INDIRECT(AK$1&amp;AK$3&amp;$B41))</f>
        <v>4035.0376666666698</v>
      </c>
      <c r="AL41" s="1712">
        <f t="shared" ca="1" si="46"/>
        <v>50047.962333333329</v>
      </c>
      <c r="AM41" s="1823">
        <f t="shared" ca="1" si="47"/>
        <v>13.403344520617022</v>
      </c>
      <c r="AN41" s="27">
        <f ca="1">SUM(INDIRECT(AN$1&amp;AN$2&amp;$A41):INDIRECT(AN$1&amp;AN$3&amp;$A41))</f>
        <v>48282</v>
      </c>
      <c r="AO41" s="1712">
        <f t="shared" ca="1" si="48"/>
        <v>5801</v>
      </c>
      <c r="AP41" s="1823">
        <f t="shared" ca="1" si="49"/>
        <v>1.1201482954310096</v>
      </c>
      <c r="AR41" s="27">
        <f ca="1">SUM((INDIRECT(AR$2&amp;(ROW())):INDIRECT(AR$3&amp;(ROW()))))</f>
        <v>54083</v>
      </c>
      <c r="AS41" s="27">
        <f ca="1">SUM(INDIRECT(AS$1&amp;AS$2&amp;$B41):INDIRECT(AS$1&amp;AS$3&amp;$B41))</f>
        <v>4035.0376666666698</v>
      </c>
      <c r="AT41" s="1712">
        <f t="shared" ca="1" si="50"/>
        <v>50047.962333333329</v>
      </c>
      <c r="AU41" s="1823">
        <f t="shared" ca="1" si="51"/>
        <v>13.403344520617022</v>
      </c>
      <c r="AV41" s="27">
        <f ca="1">SUM(INDIRECT(AV$1&amp;AV$2&amp;$A41):INDIRECT(AV$1&amp;AV$3&amp;$A41))</f>
        <v>48282</v>
      </c>
      <c r="AW41" s="1712">
        <f t="shared" ca="1" si="52"/>
        <v>5801</v>
      </c>
      <c r="AX41" s="1823">
        <f t="shared" ca="1" si="53"/>
        <v>1.1201482954310096</v>
      </c>
      <c r="AZ41" s="27">
        <f ca="1">SUM((INDIRECT(AZ$2&amp;(ROW())):INDIRECT(AZ$3&amp;(ROW()))))</f>
        <v>541804</v>
      </c>
      <c r="BA41" s="27">
        <f ca="1">SUM(INDIRECT(BA$1&amp;BA$2&amp;$B41):INDIRECT(BA$1&amp;BA$3&amp;$B41))</f>
        <v>37604.037666666671</v>
      </c>
      <c r="BB41" s="1712">
        <f t="shared" ca="1" si="54"/>
        <v>504199.96233333333</v>
      </c>
      <c r="BC41" s="1823">
        <f t="shared" ca="1" si="55"/>
        <v>14.408133637209684</v>
      </c>
      <c r="BD41" s="27">
        <f ca="1">SUM(INDIRECT(BD$1&amp;BD$2&amp;$A41):INDIRECT(BD$1&amp;BD$3&amp;$A41))</f>
        <v>495725</v>
      </c>
      <c r="BE41" s="1712">
        <f t="shared" ca="1" si="56"/>
        <v>46079</v>
      </c>
      <c r="BF41" s="1823">
        <f t="shared" ca="1" si="57"/>
        <v>1.0929527459781128</v>
      </c>
    </row>
    <row r="42" spans="1:58">
      <c r="A42" s="2016">
        <v>39</v>
      </c>
      <c r="B42" s="2016">
        <v>39</v>
      </c>
      <c r="D42" s="657">
        <v>1</v>
      </c>
      <c r="H42" s="118"/>
      <c r="I42" s="18" t="s">
        <v>195</v>
      </c>
      <c r="J42" s="26"/>
      <c r="K42" s="26"/>
      <c r="L42" s="18"/>
      <c r="M42" s="18"/>
      <c r="N42" s="18"/>
      <c r="O42" s="150"/>
      <c r="P42" s="1298">
        <v>11027</v>
      </c>
      <c r="Q42" s="1298">
        <v>11027</v>
      </c>
      <c r="R42" s="1298">
        <v>5303</v>
      </c>
      <c r="S42" s="1298">
        <v>11027</v>
      </c>
      <c r="T42" s="1298">
        <v>11027</v>
      </c>
      <c r="U42" s="1298">
        <v>10480</v>
      </c>
      <c r="V42" s="1298">
        <v>11027</v>
      </c>
      <c r="W42" s="1298">
        <v>9096</v>
      </c>
      <c r="X42" s="1298">
        <v>12981</v>
      </c>
      <c r="Y42" s="1298">
        <v>9096</v>
      </c>
      <c r="Z42" s="1298">
        <v>9096</v>
      </c>
      <c r="AA42" s="1298">
        <v>31367</v>
      </c>
      <c r="AB42" s="122">
        <f>SUM(P42:W42)</f>
        <v>80014</v>
      </c>
      <c r="AC42" s="122">
        <f>SUM(S42:U42)</f>
        <v>32534</v>
      </c>
      <c r="AD42" s="122">
        <f>SUM(V42:X42)</f>
        <v>33104</v>
      </c>
      <c r="AE42" s="122">
        <f>SUM(Y42:AA42)</f>
        <v>49559</v>
      </c>
      <c r="AF42" s="122">
        <f>AB42+AC42</f>
        <v>112548</v>
      </c>
      <c r="AG42" s="122">
        <f>AE42+AD42</f>
        <v>82663</v>
      </c>
      <c r="AH42" s="122">
        <f>AF42+AG42</f>
        <v>195211</v>
      </c>
      <c r="AJ42" s="122">
        <f ca="1">SUM((INDIRECT(AJ$2&amp;(ROW())):INDIRECT(AJ$3&amp;(ROW()))))</f>
        <v>9096</v>
      </c>
      <c r="AK42" s="122">
        <f ca="1">SUM(INDIRECT(AK$1&amp;AK$2&amp;$B42):INDIRECT(AK$1&amp;AK$3&amp;$B42))</f>
        <v>1052</v>
      </c>
      <c r="AL42" s="1713">
        <f t="shared" ca="1" si="46"/>
        <v>8044</v>
      </c>
      <c r="AM42" s="1824">
        <f t="shared" ca="1" si="47"/>
        <v>8.6463878326996202</v>
      </c>
      <c r="AN42" s="122">
        <f ca="1">SUM(INDIRECT(AN$1&amp;AN$2&amp;$A42):INDIRECT(AN$1&amp;AN$3&amp;$A42))</f>
        <v>6291</v>
      </c>
      <c r="AO42" s="1713">
        <f t="shared" ca="1" si="48"/>
        <v>2805</v>
      </c>
      <c r="AP42" s="1824">
        <f t="shared" ca="1" si="49"/>
        <v>1.4458750596089651</v>
      </c>
      <c r="AR42" s="122">
        <f ca="1">SUM((INDIRECT(AR$2&amp;(ROW())):INDIRECT(AR$3&amp;(ROW()))))</f>
        <v>9096</v>
      </c>
      <c r="AS42" s="122">
        <f ca="1">SUM(INDIRECT(AS$1&amp;AS$2&amp;$B42):INDIRECT(AS$1&amp;AS$3&amp;$B42))</f>
        <v>1052</v>
      </c>
      <c r="AT42" s="1713">
        <f t="shared" ca="1" si="50"/>
        <v>8044</v>
      </c>
      <c r="AU42" s="1824">
        <f t="shared" ca="1" si="51"/>
        <v>8.6463878326996202</v>
      </c>
      <c r="AV42" s="122">
        <f ca="1">SUM(INDIRECT(AV$1&amp;AV$2&amp;$A42):INDIRECT(AV$1&amp;AV$3&amp;$A42))</f>
        <v>6291</v>
      </c>
      <c r="AW42" s="1713">
        <f t="shared" ca="1" si="52"/>
        <v>2805</v>
      </c>
      <c r="AX42" s="1824">
        <f t="shared" ca="1" si="53"/>
        <v>1.4458750596089651</v>
      </c>
      <c r="AZ42" s="122">
        <f ca="1">SUM((INDIRECT(AZ$2&amp;(ROW())):INDIRECT(AZ$3&amp;(ROW()))))</f>
        <v>102091</v>
      </c>
      <c r="BA42" s="122">
        <f ca="1">SUM(INDIRECT(BA$1&amp;BA$2&amp;$B42):INDIRECT(BA$1&amp;BA$3&amp;$B42))</f>
        <v>8073</v>
      </c>
      <c r="BB42" s="1713">
        <f t="shared" ca="1" si="54"/>
        <v>94018</v>
      </c>
      <c r="BC42" s="1824">
        <f t="shared" ca="1" si="55"/>
        <v>12.645980428589125</v>
      </c>
      <c r="BD42" s="122">
        <f ca="1">SUM(INDIRECT(BD$1&amp;BD$2&amp;$A42):INDIRECT(BD$1&amp;BD$3&amp;$A42))</f>
        <v>51427</v>
      </c>
      <c r="BE42" s="1713">
        <f t="shared" ca="1" si="56"/>
        <v>50664</v>
      </c>
      <c r="BF42" s="1824">
        <f t="shared" ca="1" si="57"/>
        <v>1.9851634355494197</v>
      </c>
    </row>
    <row r="43" spans="1:58">
      <c r="A43" s="2016">
        <v>40</v>
      </c>
      <c r="B43" s="2016">
        <v>40</v>
      </c>
      <c r="D43" s="657">
        <v>1</v>
      </c>
      <c r="H43" s="305"/>
      <c r="I43" s="18" t="s">
        <v>196</v>
      </c>
      <c r="J43" s="26"/>
      <c r="K43" s="26"/>
      <c r="L43" s="18"/>
      <c r="M43" s="18"/>
      <c r="N43" s="18"/>
      <c r="O43" s="150"/>
      <c r="P43" s="1298">
        <v>43750</v>
      </c>
      <c r="Q43" s="1298">
        <v>43727</v>
      </c>
      <c r="R43" s="1298">
        <v>46434</v>
      </c>
      <c r="S43" s="1298">
        <v>43923</v>
      </c>
      <c r="T43" s="1298">
        <v>44490</v>
      </c>
      <c r="U43" s="1298">
        <v>49500</v>
      </c>
      <c r="V43" s="1298">
        <v>47307</v>
      </c>
      <c r="W43" s="1298">
        <v>44386</v>
      </c>
      <c r="X43" s="1298">
        <v>31209</v>
      </c>
      <c r="Y43" s="1298">
        <v>44987</v>
      </c>
      <c r="Z43" s="1298">
        <v>44980</v>
      </c>
      <c r="AA43" s="1298">
        <v>36986</v>
      </c>
      <c r="AB43" s="25">
        <f>SUM(P43:AA43)</f>
        <v>521679</v>
      </c>
      <c r="AC43" s="25">
        <f>SUM(S43:U43)</f>
        <v>137913</v>
      </c>
      <c r="AD43" s="25">
        <f>SUM(V43:X43)</f>
        <v>122902</v>
      </c>
      <c r="AE43" s="25">
        <f>SUM(Y43:AA43)</f>
        <v>126953</v>
      </c>
      <c r="AF43" s="25">
        <f>AB43+AC43</f>
        <v>659592</v>
      </c>
      <c r="AG43" s="25">
        <f>AE43+AD43</f>
        <v>249855</v>
      </c>
      <c r="AH43" s="25">
        <f>AF43+AG43</f>
        <v>909447</v>
      </c>
      <c r="AJ43" s="25">
        <f ca="1">SUM((INDIRECT(AJ$2&amp;(ROW())):INDIRECT(AJ$3&amp;(ROW()))))</f>
        <v>44987</v>
      </c>
      <c r="AK43" s="25">
        <f ca="1">SUM(INDIRECT(AK$1&amp;AK$2&amp;$B43):INDIRECT(AK$1&amp;AK$3&amp;$B43))</f>
        <v>23532.75</v>
      </c>
      <c r="AL43" s="1714">
        <f t="shared" ca="1" si="46"/>
        <v>21454.25</v>
      </c>
      <c r="AM43" s="1825">
        <f t="shared" ca="1" si="47"/>
        <v>1.9116762809276433</v>
      </c>
      <c r="AN43" s="25">
        <f ca="1">SUM(INDIRECT(AN$1&amp;AN$2&amp;$A43):INDIRECT(AN$1&amp;AN$3&amp;$A43))</f>
        <v>41991</v>
      </c>
      <c r="AO43" s="1714">
        <f t="shared" ca="1" si="48"/>
        <v>2996</v>
      </c>
      <c r="AP43" s="1825">
        <f t="shared" ca="1" si="49"/>
        <v>1.0713486223238313</v>
      </c>
      <c r="AR43" s="25">
        <f ca="1">SUM((INDIRECT(AR$2&amp;(ROW())):INDIRECT(AR$3&amp;(ROW()))))</f>
        <v>44987</v>
      </c>
      <c r="AS43" s="25">
        <f ca="1">SUM(INDIRECT(AS$1&amp;AS$2&amp;$B43):INDIRECT(AS$1&amp;AS$3&amp;$B43))</f>
        <v>23532.75</v>
      </c>
      <c r="AT43" s="1714">
        <f t="shared" ca="1" si="50"/>
        <v>21454.25</v>
      </c>
      <c r="AU43" s="1825">
        <f t="shared" ca="1" si="51"/>
        <v>1.9116762809276433</v>
      </c>
      <c r="AV43" s="25">
        <f ca="1">SUM(INDIRECT(AV$1&amp;AV$2&amp;$A43):INDIRECT(AV$1&amp;AV$3&amp;$A43))</f>
        <v>41991</v>
      </c>
      <c r="AW43" s="1714">
        <f t="shared" ca="1" si="52"/>
        <v>2996</v>
      </c>
      <c r="AX43" s="1825">
        <f t="shared" ca="1" si="53"/>
        <v>1.0713486223238313</v>
      </c>
      <c r="AZ43" s="25">
        <f ca="1">SUM((INDIRECT(AZ$2&amp;(ROW())):INDIRECT(AZ$3&amp;(ROW()))))</f>
        <v>439713</v>
      </c>
      <c r="BA43" s="25">
        <f ca="1">SUM(INDIRECT(BA$1&amp;BA$2&amp;$B43):INDIRECT(BA$1&amp;BA$3&amp;$B43))</f>
        <v>162285.75</v>
      </c>
      <c r="BB43" s="1714">
        <f t="shared" ca="1" si="54"/>
        <v>277427.25</v>
      </c>
      <c r="BC43" s="1825">
        <f t="shared" ca="1" si="55"/>
        <v>2.709498523437825</v>
      </c>
      <c r="BD43" s="25">
        <f ca="1">SUM(INDIRECT(BD$1&amp;BD$2&amp;$A43):INDIRECT(BD$1&amp;BD$3&amp;$A43))</f>
        <v>444298</v>
      </c>
      <c r="BE43" s="1714">
        <f t="shared" ca="1" si="56"/>
        <v>-4585</v>
      </c>
      <c r="BF43" s="1825">
        <f t="shared" ca="1" si="57"/>
        <v>0.98968034967521801</v>
      </c>
    </row>
    <row r="44" spans="1:58">
      <c r="A44" s="2016">
        <v>41</v>
      </c>
      <c r="B44" s="2016">
        <v>41</v>
      </c>
      <c r="D44" s="657">
        <v>1</v>
      </c>
      <c r="H44" s="304"/>
      <c r="I44" s="16" t="s">
        <v>197</v>
      </c>
      <c r="J44" s="24"/>
      <c r="K44" s="24"/>
      <c r="L44" s="16"/>
      <c r="M44" s="16"/>
      <c r="N44" s="16"/>
      <c r="O44" s="148"/>
      <c r="P44" s="1298"/>
      <c r="Q44" s="1298"/>
      <c r="R44" s="1298"/>
      <c r="S44" s="1298"/>
      <c r="T44" s="1298"/>
      <c r="U44" s="1298"/>
      <c r="V44" s="1298"/>
      <c r="W44" s="1298"/>
      <c r="X44" s="1298"/>
      <c r="Y44" s="1298"/>
      <c r="Z44" s="1298"/>
      <c r="AA44" s="1298"/>
      <c r="AB44" s="23">
        <f>SUM(P44:R44)</f>
        <v>0</v>
      </c>
      <c r="AC44" s="23">
        <f>SUM(S44:U44)</f>
        <v>0</v>
      </c>
      <c r="AD44" s="23">
        <f>SUM(V44:X44)</f>
        <v>0</v>
      </c>
      <c r="AE44" s="23">
        <f>SUM(Y44:AA44)</f>
        <v>0</v>
      </c>
      <c r="AF44" s="23">
        <f>AB44+AC44</f>
        <v>0</v>
      </c>
      <c r="AG44" s="23">
        <f>AE44+AD44</f>
        <v>0</v>
      </c>
      <c r="AH44" s="23">
        <f>AF44+AG44</f>
        <v>0</v>
      </c>
      <c r="AJ44" s="23">
        <f ca="1">SUM((INDIRECT(AJ$2&amp;(ROW())):INDIRECT(AJ$3&amp;(ROW()))))</f>
        <v>0</v>
      </c>
      <c r="AK44" s="23">
        <f ca="1">SUM(INDIRECT(AK$1&amp;AK$2&amp;$B44):INDIRECT(AK$1&amp;AK$3&amp;$B44))</f>
        <v>50813.8975255654</v>
      </c>
      <c r="AL44" s="1715">
        <f t="shared" ca="1" si="46"/>
        <v>-50813.8975255654</v>
      </c>
      <c r="AM44" s="1826">
        <f t="shared" ca="1" si="47"/>
        <v>0</v>
      </c>
      <c r="AN44" s="23">
        <f ca="1">SUM(INDIRECT(AN$1&amp;AN$2&amp;$A44):INDIRECT(AN$1&amp;AN$3&amp;$A44))</f>
        <v>0</v>
      </c>
      <c r="AO44" s="1715">
        <f t="shared" ca="1" si="48"/>
        <v>0</v>
      </c>
      <c r="AP44" s="1826">
        <f t="shared" ca="1" si="49"/>
        <v>0</v>
      </c>
      <c r="AR44" s="23">
        <f ca="1">SUM((INDIRECT(AR$2&amp;(ROW())):INDIRECT(AR$3&amp;(ROW()))))</f>
        <v>0</v>
      </c>
      <c r="AS44" s="23">
        <f ca="1">SUM(INDIRECT(AS$1&amp;AS$2&amp;$B44):INDIRECT(AS$1&amp;AS$3&amp;$B44))</f>
        <v>50813.8975255654</v>
      </c>
      <c r="AT44" s="1715">
        <f t="shared" ca="1" si="50"/>
        <v>-50813.8975255654</v>
      </c>
      <c r="AU44" s="1826">
        <f t="shared" ca="1" si="51"/>
        <v>0</v>
      </c>
      <c r="AV44" s="23">
        <f ca="1">SUM(INDIRECT(AV$1&amp;AV$2&amp;$A44):INDIRECT(AV$1&amp;AV$3&amp;$A44))</f>
        <v>0</v>
      </c>
      <c r="AW44" s="1715">
        <f t="shared" ca="1" si="52"/>
        <v>0</v>
      </c>
      <c r="AX44" s="1826">
        <f t="shared" ca="1" si="53"/>
        <v>0</v>
      </c>
      <c r="AZ44" s="23">
        <f ca="1">SUM((INDIRECT(AZ$2&amp;(ROW())):INDIRECT(AZ$3&amp;(ROW()))))</f>
        <v>0</v>
      </c>
      <c r="BA44" s="23">
        <f ca="1">SUM(INDIRECT(BA$1&amp;BA$2&amp;$B44):INDIRECT(BA$1&amp;BA$3&amp;$B44))</f>
        <v>440636.89752556541</v>
      </c>
      <c r="BB44" s="1715">
        <f t="shared" ca="1" si="54"/>
        <v>-440636.89752556541</v>
      </c>
      <c r="BC44" s="1826">
        <f t="shared" ca="1" si="55"/>
        <v>0</v>
      </c>
      <c r="BD44" s="23">
        <f ca="1">SUM(INDIRECT(BD$1&amp;BD$2&amp;$A44):INDIRECT(BD$1&amp;BD$3&amp;$A44))</f>
        <v>0</v>
      </c>
      <c r="BE44" s="1715">
        <f t="shared" ca="1" si="56"/>
        <v>0</v>
      </c>
      <c r="BF44" s="1826">
        <f t="shared" ca="1" si="57"/>
        <v>0</v>
      </c>
    </row>
    <row r="45" spans="1:58">
      <c r="A45" s="2016">
        <v>42</v>
      </c>
      <c r="B45" s="2016">
        <v>42</v>
      </c>
      <c r="D45" s="657">
        <v>1</v>
      </c>
      <c r="H45" s="443" t="s">
        <v>149</v>
      </c>
      <c r="I45" s="29"/>
      <c r="J45" s="28"/>
      <c r="K45" s="28"/>
      <c r="L45" s="29"/>
      <c r="M45" s="29"/>
      <c r="N45" s="29"/>
      <c r="O45" s="30"/>
      <c r="P45" s="177">
        <f>SUM(P46:P51)</f>
        <v>35015</v>
      </c>
      <c r="Q45" s="177">
        <f t="shared" ref="Q45:AH45" si="59">SUM(Q46:Q51)</f>
        <v>33905</v>
      </c>
      <c r="R45" s="177">
        <f t="shared" si="59"/>
        <v>60349</v>
      </c>
      <c r="S45" s="177">
        <f t="shared" si="59"/>
        <v>36515</v>
      </c>
      <c r="T45" s="177">
        <f t="shared" si="59"/>
        <v>37554</v>
      </c>
      <c r="U45" s="177">
        <f t="shared" si="59"/>
        <v>49940</v>
      </c>
      <c r="V45" s="177">
        <f t="shared" si="59"/>
        <v>59486</v>
      </c>
      <c r="W45" s="177">
        <f t="shared" si="59"/>
        <v>48251</v>
      </c>
      <c r="X45" s="177">
        <f t="shared" si="59"/>
        <v>49608</v>
      </c>
      <c r="Y45" s="177">
        <f t="shared" si="59"/>
        <v>49372</v>
      </c>
      <c r="Z45" s="177">
        <f t="shared" si="59"/>
        <v>47345</v>
      </c>
      <c r="AA45" s="177">
        <f t="shared" si="59"/>
        <v>22241</v>
      </c>
      <c r="AB45" s="27">
        <f t="shared" si="59"/>
        <v>469900</v>
      </c>
      <c r="AC45" s="27">
        <f t="shared" si="59"/>
        <v>124009</v>
      </c>
      <c r="AD45" s="27">
        <f t="shared" si="59"/>
        <v>157345</v>
      </c>
      <c r="AE45" s="27">
        <f t="shared" si="59"/>
        <v>118958</v>
      </c>
      <c r="AF45" s="27">
        <f t="shared" si="59"/>
        <v>593909</v>
      </c>
      <c r="AG45" s="27">
        <f t="shared" si="59"/>
        <v>276303</v>
      </c>
      <c r="AH45" s="27">
        <f t="shared" si="59"/>
        <v>870212</v>
      </c>
      <c r="AJ45" s="27">
        <f ca="1">SUM((INDIRECT(AJ$2&amp;(ROW())):INDIRECT(AJ$3&amp;(ROW()))))</f>
        <v>49372</v>
      </c>
      <c r="AK45" s="27">
        <f ca="1">SUM(INDIRECT(AK$1&amp;AK$2&amp;$B45):INDIRECT(AK$1&amp;AK$3&amp;$B45))</f>
        <v>9096</v>
      </c>
      <c r="AL45" s="1712">
        <f t="shared" ca="1" si="46"/>
        <v>40276</v>
      </c>
      <c r="AM45" s="1823">
        <f t="shared" ca="1" si="47"/>
        <v>5.427880386983289</v>
      </c>
      <c r="AN45" s="27">
        <f ca="1">SUM(INDIRECT(AN$1&amp;AN$2&amp;$A45):INDIRECT(AN$1&amp;AN$3&amp;$A45))</f>
        <v>52189</v>
      </c>
      <c r="AO45" s="1712">
        <f t="shared" ca="1" si="48"/>
        <v>-2817</v>
      </c>
      <c r="AP45" s="1823">
        <f t="shared" ca="1" si="49"/>
        <v>0.94602310831784475</v>
      </c>
      <c r="AR45" s="27">
        <f ca="1">SUM((INDIRECT(AR$2&amp;(ROW())):INDIRECT(AR$3&amp;(ROW()))))</f>
        <v>49372</v>
      </c>
      <c r="AS45" s="27">
        <f ca="1">SUM(INDIRECT(AS$1&amp;AS$2&amp;$B45):INDIRECT(AS$1&amp;AS$3&amp;$B45))</f>
        <v>9096</v>
      </c>
      <c r="AT45" s="1712">
        <f t="shared" ca="1" si="50"/>
        <v>40276</v>
      </c>
      <c r="AU45" s="1823">
        <f t="shared" ca="1" si="51"/>
        <v>5.427880386983289</v>
      </c>
      <c r="AV45" s="27">
        <f ca="1">SUM(INDIRECT(AV$1&amp;AV$2&amp;$A45):INDIRECT(AV$1&amp;AV$3&amp;$A45))</f>
        <v>52189</v>
      </c>
      <c r="AW45" s="1712">
        <f t="shared" ca="1" si="52"/>
        <v>-2817</v>
      </c>
      <c r="AX45" s="1823">
        <f t="shared" ca="1" si="53"/>
        <v>0.94602310831784475</v>
      </c>
      <c r="AZ45" s="27">
        <f ca="1">SUM((INDIRECT(AZ$2&amp;(ROW())):INDIRECT(AZ$3&amp;(ROW()))))</f>
        <v>459995</v>
      </c>
      <c r="BA45" s="27">
        <f ca="1">SUM(INDIRECT(BA$1&amp;BA$2&amp;$B45):INDIRECT(BA$1&amp;BA$3&amp;$B45))</f>
        <v>80014</v>
      </c>
      <c r="BB45" s="1712">
        <f t="shared" ca="1" si="54"/>
        <v>379981</v>
      </c>
      <c r="BC45" s="1823">
        <f t="shared" ca="1" si="55"/>
        <v>5.7489314369985252</v>
      </c>
      <c r="BD45" s="27">
        <f ca="1">SUM(INDIRECT(BD$1&amp;BD$2&amp;$A45):INDIRECT(BD$1&amp;BD$3&amp;$A45))</f>
        <v>516620</v>
      </c>
      <c r="BE45" s="1712">
        <f t="shared" ca="1" si="56"/>
        <v>-56625</v>
      </c>
      <c r="BF45" s="1823">
        <f t="shared" ca="1" si="57"/>
        <v>0.89039332584878639</v>
      </c>
    </row>
    <row r="46" spans="1:58">
      <c r="A46" s="2016">
        <v>43</v>
      </c>
      <c r="B46" s="2016">
        <v>43</v>
      </c>
      <c r="D46" s="657">
        <v>1</v>
      </c>
      <c r="H46" s="305"/>
      <c r="I46" s="18" t="s">
        <v>198</v>
      </c>
      <c r="J46" s="26"/>
      <c r="K46" s="26"/>
      <c r="L46" s="18"/>
      <c r="M46" s="18"/>
      <c r="N46" s="18"/>
      <c r="O46" s="150"/>
      <c r="P46" s="1298">
        <v>0</v>
      </c>
      <c r="Q46" s="1298">
        <v>113</v>
      </c>
      <c r="R46" s="1298">
        <v>57</v>
      </c>
      <c r="S46" s="1298">
        <v>177</v>
      </c>
      <c r="T46" s="1298">
        <v>368</v>
      </c>
      <c r="U46" s="1298">
        <v>608</v>
      </c>
      <c r="V46" s="1298">
        <v>1139</v>
      </c>
      <c r="W46" s="1298">
        <v>241</v>
      </c>
      <c r="X46" s="1298">
        <v>190</v>
      </c>
      <c r="Y46" s="1298">
        <v>2081</v>
      </c>
      <c r="Z46" s="1298">
        <v>2151</v>
      </c>
      <c r="AA46" s="1298">
        <v>6310</v>
      </c>
      <c r="AB46" s="122">
        <f>SUM(P46:AA46)</f>
        <v>13435</v>
      </c>
      <c r="AC46" s="122">
        <f t="shared" ref="AC46:AC51" si="60">SUM(S46:U46)</f>
        <v>1153</v>
      </c>
      <c r="AD46" s="122">
        <f t="shared" ref="AD46:AD51" si="61">SUM(V46:X46)</f>
        <v>1570</v>
      </c>
      <c r="AE46" s="122">
        <f t="shared" ref="AE46:AE51" si="62">SUM(Y46:AA46)</f>
        <v>10542</v>
      </c>
      <c r="AF46" s="122">
        <f t="shared" ref="AF46:AF51" si="63">AB46+AC46</f>
        <v>14588</v>
      </c>
      <c r="AG46" s="122">
        <f t="shared" ref="AG46:AG51" si="64">AE46+AD46</f>
        <v>12112</v>
      </c>
      <c r="AH46" s="122">
        <f t="shared" ref="AH46:AH51" si="65">AF46+AG46</f>
        <v>26700</v>
      </c>
      <c r="AJ46" s="122">
        <f ca="1">SUM((INDIRECT(AJ$2&amp;(ROW())):INDIRECT(AJ$3&amp;(ROW()))))</f>
        <v>2081</v>
      </c>
      <c r="AK46" s="122">
        <f ca="1">SUM(INDIRECT(AK$1&amp;AK$2&amp;$B46):INDIRECT(AK$1&amp;AK$3&amp;$B46))</f>
        <v>41717.8975255654</v>
      </c>
      <c r="AL46" s="1713">
        <f t="shared" ca="1" si="46"/>
        <v>-39636.8975255654</v>
      </c>
      <c r="AM46" s="1824">
        <f t="shared" ca="1" si="47"/>
        <v>4.9882667234721734E-2</v>
      </c>
      <c r="AN46" s="122">
        <f ca="1">SUM(INDIRECT(AN$1&amp;AN$2&amp;$A46):INDIRECT(AN$1&amp;AN$3&amp;$A46))</f>
        <v>8943</v>
      </c>
      <c r="AO46" s="1713">
        <f t="shared" ca="1" si="48"/>
        <v>-6862</v>
      </c>
      <c r="AP46" s="1824">
        <f t="shared" ca="1" si="49"/>
        <v>0.23269596332326958</v>
      </c>
      <c r="AR46" s="122">
        <f ca="1">SUM((INDIRECT(AR$2&amp;(ROW())):INDIRECT(AR$3&amp;(ROW()))))</f>
        <v>2081</v>
      </c>
      <c r="AS46" s="122">
        <f ca="1">SUM(INDIRECT(AS$1&amp;AS$2&amp;$B46):INDIRECT(AS$1&amp;AS$3&amp;$B46))</f>
        <v>41717.8975255654</v>
      </c>
      <c r="AT46" s="1713">
        <f t="shared" ca="1" si="50"/>
        <v>-39636.8975255654</v>
      </c>
      <c r="AU46" s="1824">
        <f t="shared" ca="1" si="51"/>
        <v>4.9882667234721734E-2</v>
      </c>
      <c r="AV46" s="122">
        <f ca="1">SUM(INDIRECT(AV$1&amp;AV$2&amp;$A46):INDIRECT(AV$1&amp;AV$3&amp;$A46))</f>
        <v>8943</v>
      </c>
      <c r="AW46" s="1713">
        <f t="shared" ca="1" si="52"/>
        <v>-6862</v>
      </c>
      <c r="AX46" s="1824">
        <f t="shared" ca="1" si="53"/>
        <v>0.23269596332326958</v>
      </c>
      <c r="AZ46" s="122">
        <f ca="1">SUM((INDIRECT(AZ$2&amp;(ROW())):INDIRECT(AZ$3&amp;(ROW()))))</f>
        <v>4974</v>
      </c>
      <c r="BA46" s="122">
        <f ca="1">SUM(INDIRECT(BA$1&amp;BA$2&amp;$B46):INDIRECT(BA$1&amp;BA$3&amp;$B46))</f>
        <v>360622.89752556541</v>
      </c>
      <c r="BB46" s="1713">
        <f t="shared" ca="1" si="54"/>
        <v>-355648.89752556541</v>
      </c>
      <c r="BC46" s="1824">
        <f t="shared" ca="1" si="55"/>
        <v>1.379280138374292E-2</v>
      </c>
      <c r="BD46" s="122">
        <f ca="1">SUM(INDIRECT(BD$1&amp;BD$2&amp;$A46):INDIRECT(BD$1&amp;BD$3&amp;$A46))</f>
        <v>50153</v>
      </c>
      <c r="BE46" s="1713">
        <f t="shared" ca="1" si="56"/>
        <v>-45179</v>
      </c>
      <c r="BF46" s="1824">
        <f t="shared" ca="1" si="57"/>
        <v>9.9176519849261263E-2</v>
      </c>
    </row>
    <row r="47" spans="1:58">
      <c r="A47" s="2016">
        <v>44</v>
      </c>
      <c r="B47" s="2016">
        <v>44</v>
      </c>
      <c r="D47" s="657">
        <v>1</v>
      </c>
      <c r="H47" s="305"/>
      <c r="I47" s="18" t="s">
        <v>199</v>
      </c>
      <c r="J47" s="26"/>
      <c r="K47" s="26"/>
      <c r="L47" s="18"/>
      <c r="M47" s="18"/>
      <c r="N47" s="18"/>
      <c r="O47" s="150"/>
      <c r="P47" s="1298">
        <v>7955</v>
      </c>
      <c r="Q47" s="1298">
        <v>8010</v>
      </c>
      <c r="R47" s="1298">
        <v>26746</v>
      </c>
      <c r="S47" s="1298">
        <v>8165</v>
      </c>
      <c r="T47" s="1298">
        <v>6869</v>
      </c>
      <c r="U47" s="1298">
        <v>27133</v>
      </c>
      <c r="V47" s="1298">
        <v>7789</v>
      </c>
      <c r="W47" s="1298">
        <v>7593</v>
      </c>
      <c r="X47" s="1298">
        <f>7654+17625</f>
        <v>25279</v>
      </c>
      <c r="Y47" s="1298">
        <v>7719</v>
      </c>
      <c r="Z47" s="1298">
        <v>7534</v>
      </c>
      <c r="AA47" s="1298">
        <v>24220</v>
      </c>
      <c r="AB47" s="25">
        <f t="shared" ref="AB47:AB49" si="66">SUM(P47:W47)</f>
        <v>100260</v>
      </c>
      <c r="AC47" s="25">
        <f t="shared" si="60"/>
        <v>42167</v>
      </c>
      <c r="AD47" s="25">
        <f t="shared" si="61"/>
        <v>40661</v>
      </c>
      <c r="AE47" s="25">
        <f t="shared" si="62"/>
        <v>39473</v>
      </c>
      <c r="AF47" s="25">
        <f t="shared" si="63"/>
        <v>142427</v>
      </c>
      <c r="AG47" s="25">
        <f t="shared" si="64"/>
        <v>80134</v>
      </c>
      <c r="AH47" s="25">
        <f t="shared" si="65"/>
        <v>222561</v>
      </c>
      <c r="AJ47" s="25">
        <f ca="1">SUM((INDIRECT(AJ$2&amp;(ROW())):INDIRECT(AJ$3&amp;(ROW()))))</f>
        <v>7719</v>
      </c>
      <c r="AK47" s="25">
        <f ca="1">SUM(INDIRECT(AK$1&amp;AK$2&amp;$B47):INDIRECT(AK$1&amp;AK$3&amp;$B47))</f>
        <v>0</v>
      </c>
      <c r="AL47" s="1714">
        <f t="shared" ca="1" si="46"/>
        <v>7719</v>
      </c>
      <c r="AM47" s="1825">
        <f t="shared" ca="1" si="47"/>
        <v>0</v>
      </c>
      <c r="AN47" s="25">
        <f ca="1">SUM(INDIRECT(AN$1&amp;AN$2&amp;$A47):INDIRECT(AN$1&amp;AN$3&amp;$A47))</f>
        <v>7648</v>
      </c>
      <c r="AO47" s="1714">
        <f t="shared" ca="1" si="48"/>
        <v>71</v>
      </c>
      <c r="AP47" s="1825">
        <f t="shared" ca="1" si="49"/>
        <v>1.0092834728033473</v>
      </c>
      <c r="AR47" s="25">
        <f ca="1">SUM((INDIRECT(AR$2&amp;(ROW())):INDIRECT(AR$3&amp;(ROW()))))</f>
        <v>7719</v>
      </c>
      <c r="AS47" s="25">
        <f ca="1">SUM(INDIRECT(AS$1&amp;AS$2&amp;$B47):INDIRECT(AS$1&amp;AS$3&amp;$B47))</f>
        <v>0</v>
      </c>
      <c r="AT47" s="1714">
        <f t="shared" ca="1" si="50"/>
        <v>7719</v>
      </c>
      <c r="AU47" s="1825">
        <f t="shared" ca="1" si="51"/>
        <v>0</v>
      </c>
      <c r="AV47" s="25">
        <f ca="1">SUM(INDIRECT(AV$1&amp;AV$2&amp;$A47):INDIRECT(AV$1&amp;AV$3&amp;$A47))</f>
        <v>7648</v>
      </c>
      <c r="AW47" s="1714">
        <f t="shared" ca="1" si="52"/>
        <v>71</v>
      </c>
      <c r="AX47" s="1825">
        <f t="shared" ca="1" si="53"/>
        <v>1.0092834728033473</v>
      </c>
      <c r="AZ47" s="25">
        <f ca="1">SUM((INDIRECT(AZ$2&amp;(ROW())):INDIRECT(AZ$3&amp;(ROW()))))</f>
        <v>133258</v>
      </c>
      <c r="BA47" s="25">
        <f ca="1">SUM(INDIRECT(BA$1&amp;BA$2&amp;$B47):INDIRECT(BA$1&amp;BA$3&amp;$B47))</f>
        <v>0</v>
      </c>
      <c r="BB47" s="1714">
        <f t="shared" ca="1" si="54"/>
        <v>133258</v>
      </c>
      <c r="BC47" s="1825">
        <f t="shared" ca="1" si="55"/>
        <v>0</v>
      </c>
      <c r="BD47" s="25">
        <f ca="1">SUM(INDIRECT(BD$1&amp;BD$2&amp;$A47):INDIRECT(BD$1&amp;BD$3&amp;$A47))</f>
        <v>119175</v>
      </c>
      <c r="BE47" s="1714">
        <f t="shared" ca="1" si="56"/>
        <v>14083</v>
      </c>
      <c r="BF47" s="1825">
        <f t="shared" ca="1" si="57"/>
        <v>1.1181707572896999</v>
      </c>
    </row>
    <row r="48" spans="1:58">
      <c r="A48" s="2016">
        <v>45</v>
      </c>
      <c r="B48" s="2016">
        <v>45</v>
      </c>
      <c r="D48" s="657">
        <v>1</v>
      </c>
      <c r="H48" s="305"/>
      <c r="I48" s="18" t="s">
        <v>200</v>
      </c>
      <c r="J48" s="26"/>
      <c r="K48" s="26"/>
      <c r="L48" s="18"/>
      <c r="M48" s="18"/>
      <c r="N48" s="18"/>
      <c r="O48" s="150"/>
      <c r="P48" s="1298">
        <v>565</v>
      </c>
      <c r="Q48" s="1298">
        <v>729</v>
      </c>
      <c r="R48" s="1298">
        <v>661</v>
      </c>
      <c r="S48" s="1298">
        <v>881</v>
      </c>
      <c r="T48" s="1298">
        <v>1017</v>
      </c>
      <c r="U48" s="1298">
        <v>776</v>
      </c>
      <c r="V48" s="1298">
        <v>1169</v>
      </c>
      <c r="W48" s="1298">
        <v>775</v>
      </c>
      <c r="X48" s="1298">
        <v>1537</v>
      </c>
      <c r="Y48" s="1298">
        <v>337</v>
      </c>
      <c r="Z48" s="1298">
        <v>1783</v>
      </c>
      <c r="AA48" s="1298">
        <v>1009</v>
      </c>
      <c r="AB48" s="25">
        <f>SUM(P48:AA48)</f>
        <v>11239</v>
      </c>
      <c r="AC48" s="25">
        <f t="shared" si="60"/>
        <v>2674</v>
      </c>
      <c r="AD48" s="25">
        <f t="shared" si="61"/>
        <v>3481</v>
      </c>
      <c r="AE48" s="25">
        <f t="shared" si="62"/>
        <v>3129</v>
      </c>
      <c r="AF48" s="25">
        <f t="shared" si="63"/>
        <v>13913</v>
      </c>
      <c r="AG48" s="25">
        <f t="shared" si="64"/>
        <v>6610</v>
      </c>
      <c r="AH48" s="25">
        <f t="shared" si="65"/>
        <v>20523</v>
      </c>
      <c r="AJ48" s="25">
        <f ca="1">SUM((INDIRECT(AJ$2&amp;(ROW())):INDIRECT(AJ$3&amp;(ROW()))))</f>
        <v>337</v>
      </c>
      <c r="AK48" s="25">
        <f ca="1">SUM(INDIRECT(AK$1&amp;AK$2&amp;$B48):INDIRECT(AK$1&amp;AK$3&amp;$B48))</f>
        <v>50463.7</v>
      </c>
      <c r="AL48" s="1714">
        <f t="shared" ca="1" si="46"/>
        <v>-50126.7</v>
      </c>
      <c r="AM48" s="1825">
        <f t="shared" ca="1" si="47"/>
        <v>6.6780676010676984E-3</v>
      </c>
      <c r="AN48" s="25">
        <f ca="1">SUM(INDIRECT(AN$1&amp;AN$2&amp;$A48):INDIRECT(AN$1&amp;AN$3&amp;$A48))</f>
        <v>1183</v>
      </c>
      <c r="AO48" s="1714">
        <f t="shared" ca="1" si="48"/>
        <v>-846</v>
      </c>
      <c r="AP48" s="1825">
        <f t="shared" ca="1" si="49"/>
        <v>0.28486897717666948</v>
      </c>
      <c r="AR48" s="25">
        <f ca="1">SUM((INDIRECT(AR$2&amp;(ROW())):INDIRECT(AR$3&amp;(ROW()))))</f>
        <v>337</v>
      </c>
      <c r="AS48" s="25">
        <f ca="1">SUM(INDIRECT(AS$1&amp;AS$2&amp;$B48):INDIRECT(AS$1&amp;AS$3&amp;$B48))</f>
        <v>50463.7</v>
      </c>
      <c r="AT48" s="1714">
        <f t="shared" ca="1" si="50"/>
        <v>-50126.7</v>
      </c>
      <c r="AU48" s="1825">
        <f t="shared" ca="1" si="51"/>
        <v>6.6780676010676984E-3</v>
      </c>
      <c r="AV48" s="25">
        <f ca="1">SUM(INDIRECT(AV$1&amp;AV$2&amp;$A48):INDIRECT(AV$1&amp;AV$3&amp;$A48))</f>
        <v>1183</v>
      </c>
      <c r="AW48" s="1714">
        <f t="shared" ca="1" si="52"/>
        <v>-846</v>
      </c>
      <c r="AX48" s="1825">
        <f t="shared" ca="1" si="53"/>
        <v>0.28486897717666948</v>
      </c>
      <c r="AZ48" s="25">
        <f ca="1">SUM((INDIRECT(AZ$2&amp;(ROW())):INDIRECT(AZ$3&amp;(ROW()))))</f>
        <v>8447</v>
      </c>
      <c r="BA48" s="25">
        <f ca="1">SUM(INDIRECT(BA$1&amp;BA$2&amp;$B48):INDIRECT(BA$1&amp;BA$3&amp;$B48))</f>
        <v>363227.7</v>
      </c>
      <c r="BB48" s="1714">
        <f t="shared" ca="1" si="54"/>
        <v>-354780.7</v>
      </c>
      <c r="BC48" s="1825">
        <f t="shared" ca="1" si="55"/>
        <v>2.3255384983028551E-2</v>
      </c>
      <c r="BD48" s="25">
        <f ca="1">SUM(INDIRECT(BD$1&amp;BD$2&amp;$A48):INDIRECT(BD$1&amp;BD$3&amp;$A48))</f>
        <v>10328</v>
      </c>
      <c r="BE48" s="1714">
        <f t="shared" ca="1" si="56"/>
        <v>-1881</v>
      </c>
      <c r="BF48" s="1825">
        <f t="shared" ca="1" si="57"/>
        <v>0.81787374128582491</v>
      </c>
    </row>
    <row r="49" spans="1:58">
      <c r="A49" s="2016">
        <v>46</v>
      </c>
      <c r="B49" s="2016">
        <v>46</v>
      </c>
      <c r="D49" s="657">
        <v>1</v>
      </c>
      <c r="H49" s="305"/>
      <c r="I49" s="18" t="s">
        <v>201</v>
      </c>
      <c r="J49" s="26"/>
      <c r="K49" s="26"/>
      <c r="L49" s="18"/>
      <c r="M49" s="18"/>
      <c r="N49" s="18"/>
      <c r="O49" s="150"/>
      <c r="P49" s="1298">
        <v>7358</v>
      </c>
      <c r="Q49" s="1298">
        <v>7988</v>
      </c>
      <c r="R49" s="1298">
        <v>-12937</v>
      </c>
      <c r="S49" s="1298">
        <v>9193</v>
      </c>
      <c r="T49" s="1298">
        <v>9481</v>
      </c>
      <c r="U49" s="1298">
        <v>-15480</v>
      </c>
      <c r="V49" s="1298">
        <v>10462</v>
      </c>
      <c r="W49" s="1298">
        <v>10287</v>
      </c>
      <c r="X49" s="1298">
        <f>8766-20562</f>
        <v>-11796</v>
      </c>
      <c r="Y49" s="1298">
        <v>8641</v>
      </c>
      <c r="Z49" s="1298">
        <v>10301</v>
      </c>
      <c r="AA49" s="1298">
        <v>-12217</v>
      </c>
      <c r="AB49" s="25">
        <f t="shared" si="66"/>
        <v>26352</v>
      </c>
      <c r="AC49" s="25">
        <f t="shared" si="60"/>
        <v>3194</v>
      </c>
      <c r="AD49" s="25">
        <f t="shared" si="61"/>
        <v>8953</v>
      </c>
      <c r="AE49" s="25">
        <f t="shared" si="62"/>
        <v>6725</v>
      </c>
      <c r="AF49" s="25">
        <f t="shared" si="63"/>
        <v>29546</v>
      </c>
      <c r="AG49" s="25">
        <f t="shared" si="64"/>
        <v>15678</v>
      </c>
      <c r="AH49" s="25">
        <f t="shared" si="65"/>
        <v>45224</v>
      </c>
      <c r="AJ49" s="25">
        <f ca="1">SUM((INDIRECT(AJ$2&amp;(ROW())):INDIRECT(AJ$3&amp;(ROW()))))</f>
        <v>8641</v>
      </c>
      <c r="AK49" s="25">
        <f ca="1">SUM(INDIRECT(AK$1&amp;AK$2&amp;$B49):INDIRECT(AK$1&amp;AK$3&amp;$B49))</f>
        <v>1028.1999999999998</v>
      </c>
      <c r="AL49" s="1714">
        <f t="shared" ca="1" si="46"/>
        <v>7612.8</v>
      </c>
      <c r="AM49" s="1825">
        <f t="shared" ca="1" si="47"/>
        <v>8.4040070025286919</v>
      </c>
      <c r="AN49" s="25">
        <f ca="1">SUM(INDIRECT(AN$1&amp;AN$2&amp;$A49):INDIRECT(AN$1&amp;AN$3&amp;$A49))</f>
        <v>9030</v>
      </c>
      <c r="AO49" s="1714">
        <f t="shared" ca="1" si="48"/>
        <v>-389</v>
      </c>
      <c r="AP49" s="1825">
        <f t="shared" ca="1" si="49"/>
        <v>0.95692137320044302</v>
      </c>
      <c r="AR49" s="25">
        <f ca="1">SUM((INDIRECT(AR$2&amp;(ROW())):INDIRECT(AR$3&amp;(ROW()))))</f>
        <v>8641</v>
      </c>
      <c r="AS49" s="25">
        <f ca="1">SUM(INDIRECT(AS$1&amp;AS$2&amp;$B49):INDIRECT(AS$1&amp;AS$3&amp;$B49))</f>
        <v>1028.1999999999998</v>
      </c>
      <c r="AT49" s="1714">
        <f t="shared" ca="1" si="50"/>
        <v>7612.8</v>
      </c>
      <c r="AU49" s="1825">
        <f t="shared" ca="1" si="51"/>
        <v>8.4040070025286919</v>
      </c>
      <c r="AV49" s="25">
        <f ca="1">SUM(INDIRECT(AV$1&amp;AV$2&amp;$A49):INDIRECT(AV$1&amp;AV$3&amp;$A49))</f>
        <v>9030</v>
      </c>
      <c r="AW49" s="1714">
        <f t="shared" ca="1" si="52"/>
        <v>-389</v>
      </c>
      <c r="AX49" s="1825">
        <f t="shared" ca="1" si="53"/>
        <v>0.95692137320044302</v>
      </c>
      <c r="AZ49" s="25">
        <f ca="1">SUM((INDIRECT(AZ$2&amp;(ROW())):INDIRECT(AZ$3&amp;(ROW()))))</f>
        <v>23197</v>
      </c>
      <c r="BA49" s="25">
        <f ca="1">SUM(INDIRECT(BA$1&amp;BA$2&amp;$B49):INDIRECT(BA$1&amp;BA$3&amp;$B49))</f>
        <v>3490.2</v>
      </c>
      <c r="BB49" s="1714">
        <f t="shared" ca="1" si="54"/>
        <v>19706.8</v>
      </c>
      <c r="BC49" s="1825">
        <f t="shared" ca="1" si="55"/>
        <v>6.6463239928943905</v>
      </c>
      <c r="BD49" s="25">
        <f ca="1">SUM(INDIRECT(BD$1&amp;BD$2&amp;$A49):INDIRECT(BD$1&amp;BD$3&amp;$A49))</f>
        <v>45708</v>
      </c>
      <c r="BE49" s="1714">
        <f t="shared" ca="1" si="56"/>
        <v>-22511</v>
      </c>
      <c r="BF49" s="1825">
        <f t="shared" ca="1" si="57"/>
        <v>0.50750415682156291</v>
      </c>
    </row>
    <row r="50" spans="1:58">
      <c r="A50" s="2016">
        <v>47</v>
      </c>
      <c r="B50" s="2016">
        <v>47</v>
      </c>
      <c r="D50" s="657">
        <v>1</v>
      </c>
      <c r="H50" s="305"/>
      <c r="I50" s="18" t="s">
        <v>328</v>
      </c>
      <c r="J50" s="26"/>
      <c r="K50" s="26"/>
      <c r="L50" s="18"/>
      <c r="M50" s="18"/>
      <c r="N50" s="18"/>
      <c r="O50" s="150"/>
      <c r="P50" s="1298">
        <v>0</v>
      </c>
      <c r="Q50" s="1298">
        <v>0</v>
      </c>
      <c r="R50" s="1298">
        <v>49</v>
      </c>
      <c r="S50" s="1298">
        <v>186</v>
      </c>
      <c r="T50" s="1298">
        <v>208</v>
      </c>
      <c r="U50" s="1298">
        <v>98</v>
      </c>
      <c r="V50" s="1298">
        <v>0</v>
      </c>
      <c r="W50" s="1298">
        <v>41</v>
      </c>
      <c r="X50" s="1298">
        <v>204</v>
      </c>
      <c r="Y50" s="1298">
        <v>36</v>
      </c>
      <c r="Z50" s="1298">
        <v>93</v>
      </c>
      <c r="AA50" s="1298">
        <v>3129</v>
      </c>
      <c r="AB50" s="25">
        <f>SUM(P50:AA50)</f>
        <v>4044</v>
      </c>
      <c r="AC50" s="25">
        <f t="shared" si="60"/>
        <v>492</v>
      </c>
      <c r="AD50" s="25">
        <f t="shared" si="61"/>
        <v>245</v>
      </c>
      <c r="AE50" s="25">
        <f t="shared" si="62"/>
        <v>3258</v>
      </c>
      <c r="AF50" s="25">
        <f t="shared" si="63"/>
        <v>4536</v>
      </c>
      <c r="AG50" s="25">
        <f t="shared" si="64"/>
        <v>3503</v>
      </c>
      <c r="AH50" s="25">
        <f t="shared" si="65"/>
        <v>8039</v>
      </c>
      <c r="AJ50" s="25">
        <f ca="1">SUM((INDIRECT(AJ$2&amp;(ROW())):INDIRECT(AJ$3&amp;(ROW()))))</f>
        <v>36</v>
      </c>
      <c r="AK50" s="25">
        <f ca="1">SUM(INDIRECT(AK$1&amp;AK$2&amp;$B50):INDIRECT(AK$1&amp;AK$3&amp;$B50))</f>
        <v>8136</v>
      </c>
      <c r="AL50" s="1714">
        <f t="shared" ca="1" si="46"/>
        <v>-8100</v>
      </c>
      <c r="AM50" s="1825">
        <f t="shared" ca="1" si="47"/>
        <v>4.4247787610619468E-3</v>
      </c>
      <c r="AN50" s="25">
        <f ca="1">SUM(INDIRECT(AN$1&amp;AN$2&amp;$A50):INDIRECT(AN$1&amp;AN$3&amp;$A50))</f>
        <v>113</v>
      </c>
      <c r="AO50" s="1714">
        <f t="shared" ca="1" si="48"/>
        <v>-77</v>
      </c>
      <c r="AP50" s="1825">
        <f t="shared" ca="1" si="49"/>
        <v>0.31858407079646017</v>
      </c>
      <c r="AR50" s="25">
        <f ca="1">SUM((INDIRECT(AR$2&amp;(ROW())):INDIRECT(AR$3&amp;(ROW()))))</f>
        <v>36</v>
      </c>
      <c r="AS50" s="25">
        <f ca="1">SUM(INDIRECT(AS$1&amp;AS$2&amp;$B50):INDIRECT(AS$1&amp;AS$3&amp;$B50))</f>
        <v>8136</v>
      </c>
      <c r="AT50" s="1714">
        <f t="shared" ca="1" si="50"/>
        <v>-8100</v>
      </c>
      <c r="AU50" s="1825">
        <f t="shared" ca="1" si="51"/>
        <v>4.4247787610619468E-3</v>
      </c>
      <c r="AV50" s="25">
        <f ca="1">SUM(INDIRECT(AV$1&amp;AV$2&amp;$A50):INDIRECT(AV$1&amp;AV$3&amp;$A50))</f>
        <v>113</v>
      </c>
      <c r="AW50" s="1714">
        <f t="shared" ca="1" si="52"/>
        <v>-77</v>
      </c>
      <c r="AX50" s="1825">
        <f t="shared" ca="1" si="53"/>
        <v>0.31858407079646017</v>
      </c>
      <c r="AZ50" s="25">
        <f ca="1">SUM((INDIRECT(AZ$2&amp;(ROW())):INDIRECT(AZ$3&amp;(ROW()))))</f>
        <v>822</v>
      </c>
      <c r="BA50" s="25">
        <f ca="1">SUM(INDIRECT(BA$1&amp;BA$2&amp;$B50):INDIRECT(BA$1&amp;BA$3&amp;$B50))</f>
        <v>100803</v>
      </c>
      <c r="BB50" s="1714">
        <f t="shared" ca="1" si="54"/>
        <v>-99981</v>
      </c>
      <c r="BC50" s="1825">
        <f t="shared" ca="1" si="55"/>
        <v>8.1545192107377752E-3</v>
      </c>
      <c r="BD50" s="25">
        <f ca="1">SUM(INDIRECT(BD$1&amp;BD$2&amp;$A50):INDIRECT(BD$1&amp;BD$3&amp;$A50))</f>
        <v>1632</v>
      </c>
      <c r="BE50" s="1714">
        <f t="shared" ca="1" si="56"/>
        <v>-810</v>
      </c>
      <c r="BF50" s="1825">
        <f t="shared" ca="1" si="57"/>
        <v>0.50367647058823528</v>
      </c>
    </row>
    <row r="51" spans="1:58">
      <c r="A51" s="2016">
        <v>48</v>
      </c>
      <c r="B51" s="2016">
        <v>48</v>
      </c>
      <c r="D51" s="657">
        <v>1</v>
      </c>
      <c r="H51" s="304"/>
      <c r="I51" s="16" t="s">
        <v>202</v>
      </c>
      <c r="J51" s="24"/>
      <c r="K51" s="24"/>
      <c r="L51" s="16"/>
      <c r="M51" s="16"/>
      <c r="N51" s="16"/>
      <c r="O51" s="148"/>
      <c r="P51" s="1299">
        <v>19137</v>
      </c>
      <c r="Q51" s="1299">
        <v>17065</v>
      </c>
      <c r="R51" s="1299">
        <v>45773</v>
      </c>
      <c r="S51" s="1299">
        <v>17913</v>
      </c>
      <c r="T51" s="1299">
        <v>19611</v>
      </c>
      <c r="U51" s="1299">
        <v>36805</v>
      </c>
      <c r="V51" s="1299">
        <v>38927</v>
      </c>
      <c r="W51" s="1299">
        <v>29314</v>
      </c>
      <c r="X51" s="1299">
        <v>34194</v>
      </c>
      <c r="Y51" s="1299">
        <v>30558</v>
      </c>
      <c r="Z51" s="1299">
        <v>25483</v>
      </c>
      <c r="AA51" s="1299">
        <v>-210</v>
      </c>
      <c r="AB51" s="23">
        <f>SUM(P51:AA51)</f>
        <v>314570</v>
      </c>
      <c r="AC51" s="23">
        <f t="shared" si="60"/>
        <v>74329</v>
      </c>
      <c r="AD51" s="23">
        <f t="shared" si="61"/>
        <v>102435</v>
      </c>
      <c r="AE51" s="23">
        <f t="shared" si="62"/>
        <v>55831</v>
      </c>
      <c r="AF51" s="23">
        <f t="shared" si="63"/>
        <v>388899</v>
      </c>
      <c r="AG51" s="23">
        <f t="shared" si="64"/>
        <v>158266</v>
      </c>
      <c r="AH51" s="23">
        <f t="shared" si="65"/>
        <v>547165</v>
      </c>
      <c r="AJ51" s="23">
        <f ca="1">SUM((INDIRECT(AJ$2&amp;(ROW())):INDIRECT(AJ$3&amp;(ROW()))))</f>
        <v>30558</v>
      </c>
      <c r="AK51" s="23">
        <f ca="1">SUM(INDIRECT(AK$1&amp;AK$2&amp;$B51):INDIRECT(AK$1&amp;AK$3&amp;$B51))</f>
        <v>1169</v>
      </c>
      <c r="AL51" s="1715">
        <f t="shared" ca="1" si="46"/>
        <v>29389</v>
      </c>
      <c r="AM51" s="1826">
        <f t="shared" ca="1" si="47"/>
        <v>26.140290846877672</v>
      </c>
      <c r="AN51" s="23">
        <f ca="1">SUM(INDIRECT(AN$1&amp;AN$2&amp;$A51):INDIRECT(AN$1&amp;AN$3&amp;$A51))</f>
        <v>25272</v>
      </c>
      <c r="AO51" s="1715">
        <f t="shared" ca="1" si="48"/>
        <v>5286</v>
      </c>
      <c r="AP51" s="1826">
        <f t="shared" ca="1" si="49"/>
        <v>1.2091642924976258</v>
      </c>
      <c r="AR51" s="23">
        <f ca="1">SUM((INDIRECT(AR$2&amp;(ROW())):INDIRECT(AR$3&amp;(ROW()))))</f>
        <v>30558</v>
      </c>
      <c r="AS51" s="23">
        <f ca="1">SUM(INDIRECT(AS$1&amp;AS$2&amp;$B51):INDIRECT(AS$1&amp;AS$3&amp;$B51))</f>
        <v>1169</v>
      </c>
      <c r="AT51" s="1715">
        <f t="shared" ca="1" si="50"/>
        <v>29389</v>
      </c>
      <c r="AU51" s="1826">
        <f t="shared" ca="1" si="51"/>
        <v>26.140290846877672</v>
      </c>
      <c r="AV51" s="23">
        <f ca="1">SUM(INDIRECT(AV$1&amp;AV$2&amp;$A51):INDIRECT(AV$1&amp;AV$3&amp;$A51))</f>
        <v>25272</v>
      </c>
      <c r="AW51" s="1715">
        <f t="shared" ca="1" si="52"/>
        <v>5286</v>
      </c>
      <c r="AX51" s="1826">
        <f t="shared" ca="1" si="53"/>
        <v>1.2091642924976258</v>
      </c>
      <c r="AZ51" s="23">
        <f ca="1">SUM((INDIRECT(AZ$2&amp;(ROW())):INDIRECT(AZ$3&amp;(ROW()))))</f>
        <v>289297</v>
      </c>
      <c r="BA51" s="23">
        <f ca="1">SUM(INDIRECT(BA$1&amp;BA$2&amp;$B51):INDIRECT(BA$1&amp;BA$3&amp;$B51))</f>
        <v>6967</v>
      </c>
      <c r="BB51" s="1715">
        <f t="shared" ca="1" si="54"/>
        <v>282330</v>
      </c>
      <c r="BC51" s="1826">
        <f t="shared" ca="1" si="55"/>
        <v>41.523898378068033</v>
      </c>
      <c r="BD51" s="23">
        <f ca="1">SUM(INDIRECT(BD$1&amp;BD$2&amp;$A51):INDIRECT(BD$1&amp;BD$3&amp;$A51))</f>
        <v>289624</v>
      </c>
      <c r="BE51" s="1715">
        <f t="shared" ca="1" si="56"/>
        <v>-327</v>
      </c>
      <c r="BF51" s="1826">
        <f t="shared" ca="1" si="57"/>
        <v>0.99887094992127723</v>
      </c>
    </row>
    <row r="52" spans="1:58">
      <c r="A52" s="2016">
        <v>49</v>
      </c>
      <c r="B52" s="2016">
        <v>49</v>
      </c>
      <c r="D52" s="657">
        <v>1</v>
      </c>
      <c r="H52" s="444"/>
      <c r="I52" s="18"/>
      <c r="J52" s="26"/>
      <c r="K52" s="26"/>
      <c r="P52" s="269"/>
      <c r="Q52" s="269"/>
      <c r="R52" s="269"/>
      <c r="S52" s="269"/>
      <c r="T52" s="269"/>
      <c r="U52" s="269"/>
      <c r="V52" s="269"/>
      <c r="W52" s="269"/>
      <c r="X52" s="269"/>
      <c r="Y52" s="269"/>
      <c r="Z52" s="269"/>
      <c r="AA52" s="269"/>
      <c r="AB52" s="268"/>
      <c r="AC52" s="268"/>
      <c r="AD52" s="268"/>
      <c r="AE52" s="268"/>
      <c r="AF52" s="268"/>
      <c r="AG52" s="268"/>
      <c r="AH52" s="1700"/>
      <c r="AJ52" s="268"/>
      <c r="AK52" s="268"/>
      <c r="AL52" s="268"/>
      <c r="AM52" s="268"/>
      <c r="AN52" s="268"/>
      <c r="AO52" s="268"/>
      <c r="AP52" s="268"/>
      <c r="AR52" s="268"/>
      <c r="AS52" s="268"/>
      <c r="AT52" s="268"/>
      <c r="AU52" s="268"/>
      <c r="AV52" s="268"/>
      <c r="AW52" s="268"/>
      <c r="AX52" s="268"/>
      <c r="AZ52" s="268"/>
      <c r="BA52" s="268"/>
      <c r="BB52" s="268"/>
      <c r="BC52" s="268"/>
      <c r="BD52" s="268"/>
      <c r="BE52" s="268"/>
      <c r="BF52" s="268"/>
    </row>
    <row r="53" spans="1:58" ht="15.75">
      <c r="A53" s="2016">
        <v>50</v>
      </c>
      <c r="B53" s="2016">
        <v>50</v>
      </c>
      <c r="D53" s="657">
        <v>1</v>
      </c>
      <c r="F53" s="705" t="s">
        <v>568</v>
      </c>
      <c r="H53" s="259"/>
      <c r="I53" s="259"/>
      <c r="J53" s="26"/>
      <c r="K53" s="26"/>
      <c r="P53" s="365"/>
      <c r="Q53" s="365"/>
      <c r="R53" s="365"/>
      <c r="S53" s="365"/>
      <c r="T53" s="365"/>
      <c r="U53" s="365"/>
      <c r="V53" s="365"/>
      <c r="W53" s="365"/>
      <c r="X53" s="365"/>
      <c r="Y53" s="268"/>
      <c r="Z53" s="268"/>
      <c r="AA53" s="268"/>
      <c r="AB53" s="268"/>
      <c r="AC53" s="268"/>
      <c r="AD53" s="268"/>
      <c r="AE53" s="268"/>
      <c r="AF53" s="268"/>
      <c r="AG53" s="268"/>
      <c r="AH53" s="1700"/>
      <c r="AJ53" s="268"/>
      <c r="AK53" s="268"/>
      <c r="AL53" s="268"/>
      <c r="AM53" s="268"/>
      <c r="AN53" s="268"/>
      <c r="AO53" s="268"/>
      <c r="AP53" s="268"/>
      <c r="AR53" s="268"/>
      <c r="AS53" s="268"/>
      <c r="AT53" s="268"/>
      <c r="AU53" s="268"/>
      <c r="AV53" s="268"/>
      <c r="AW53" s="268"/>
      <c r="AX53" s="268"/>
      <c r="AZ53" s="268"/>
      <c r="BA53" s="268"/>
      <c r="BB53" s="268"/>
      <c r="BC53" s="268"/>
      <c r="BD53" s="268"/>
      <c r="BE53" s="268"/>
      <c r="BF53" s="268"/>
    </row>
    <row r="54" spans="1:58">
      <c r="A54" s="2016">
        <v>51</v>
      </c>
      <c r="B54" s="2016">
        <v>51</v>
      </c>
      <c r="D54" s="657">
        <v>1</v>
      </c>
      <c r="H54" s="267" t="s">
        <v>148</v>
      </c>
      <c r="I54" s="266"/>
      <c r="J54" s="28"/>
      <c r="K54" s="28"/>
      <c r="L54" s="29"/>
      <c r="M54" s="29"/>
      <c r="N54" s="29"/>
      <c r="O54" s="29"/>
      <c r="P54" s="27">
        <f t="shared" ref="P54:AA54" si="67">SUM(P55:P56)</f>
        <v>70302</v>
      </c>
      <c r="Q54" s="27">
        <f t="shared" si="67"/>
        <v>70551</v>
      </c>
      <c r="R54" s="27">
        <f t="shared" si="67"/>
        <v>67256</v>
      </c>
      <c r="S54" s="27">
        <f t="shared" si="67"/>
        <v>70514</v>
      </c>
      <c r="T54" s="27">
        <f t="shared" si="67"/>
        <v>70903</v>
      </c>
      <c r="U54" s="27">
        <f t="shared" si="67"/>
        <v>75219</v>
      </c>
      <c r="V54" s="27">
        <f t="shared" si="67"/>
        <v>74022</v>
      </c>
      <c r="W54" s="27">
        <f t="shared" si="67"/>
        <v>74283</v>
      </c>
      <c r="X54" s="27">
        <f t="shared" si="67"/>
        <v>59022</v>
      </c>
      <c r="Y54" s="248">
        <f t="shared" si="67"/>
        <v>68745</v>
      </c>
      <c r="Z54" s="248">
        <f t="shared" si="67"/>
        <v>68441</v>
      </c>
      <c r="AA54" s="248">
        <f t="shared" si="67"/>
        <v>83457</v>
      </c>
      <c r="AB54" s="248">
        <f>SUM(P54:R54)</f>
        <v>208109</v>
      </c>
      <c r="AC54" s="248">
        <f>SUM(S54:U54)</f>
        <v>216636</v>
      </c>
      <c r="AD54" s="248">
        <f>SUM(V54:X54)</f>
        <v>207327</v>
      </c>
      <c r="AE54" s="248">
        <f>SUM(Y54:AA54)</f>
        <v>220643</v>
      </c>
      <c r="AF54" s="248">
        <f>AB54+AC54</f>
        <v>424745</v>
      </c>
      <c r="AG54" s="248">
        <f>AE54+AD54</f>
        <v>427970</v>
      </c>
      <c r="AH54" s="248">
        <f>AF54+AG54</f>
        <v>852715</v>
      </c>
      <c r="AJ54" s="248">
        <f ca="1">SUM((INDIRECT(AJ$2&amp;(ROW())):INDIRECT(AJ$3&amp;(ROW()))))</f>
        <v>68745</v>
      </c>
      <c r="AK54" s="248">
        <f ca="1">SUM(INDIRECT(AK$1&amp;AK$2&amp;$B54):INDIRECT(AK$1&amp;AK$3&amp;$B54))</f>
        <v>29640</v>
      </c>
      <c r="AL54" s="1716">
        <f ca="1">AJ54-AK54</f>
        <v>39105</v>
      </c>
      <c r="AM54" s="1827">
        <f ca="1">IFERROR(AJ54/AK54,0)</f>
        <v>2.3193319838056681</v>
      </c>
      <c r="AN54" s="248">
        <f ca="1">SUM(INDIRECT(AN$1&amp;AN$2&amp;$A54):INDIRECT(AN$1&amp;AN$3&amp;$A54))</f>
        <v>62163</v>
      </c>
      <c r="AO54" s="1716">
        <f ca="1">AJ54-AN54</f>
        <v>6582</v>
      </c>
      <c r="AP54" s="1827">
        <f ca="1">IFERROR(AJ54/AN54,0)</f>
        <v>1.1058829207084599</v>
      </c>
      <c r="AR54" s="248">
        <f ca="1">SUM((INDIRECT(AR$2&amp;(ROW())):INDIRECT(AR$3&amp;(ROW()))))</f>
        <v>68745</v>
      </c>
      <c r="AS54" s="248">
        <f ca="1">SUM(INDIRECT(AS$1&amp;AS$2&amp;$B54):INDIRECT(AS$1&amp;AS$3&amp;$B54))</f>
        <v>29640</v>
      </c>
      <c r="AT54" s="1716">
        <f ca="1">AR54-AS54</f>
        <v>39105</v>
      </c>
      <c r="AU54" s="1827">
        <f ca="1">IFERROR(AR54/AS54,0)</f>
        <v>2.3193319838056681</v>
      </c>
      <c r="AV54" s="248">
        <f ca="1">SUM(INDIRECT(AV$1&amp;AV$2&amp;$A54):INDIRECT(AV$1&amp;AV$3&amp;$A54))</f>
        <v>62163</v>
      </c>
      <c r="AW54" s="1716">
        <f ca="1">AR54-AV54</f>
        <v>6582</v>
      </c>
      <c r="AX54" s="1827">
        <f ca="1">IFERROR(AR54/AV54,0)</f>
        <v>1.1058829207084599</v>
      </c>
      <c r="AZ54" s="248">
        <f ca="1">SUM((INDIRECT(AZ$2&amp;(ROW())):INDIRECT(AZ$3&amp;(ROW()))))</f>
        <v>700817</v>
      </c>
      <c r="BA54" s="248">
        <f ca="1">SUM(INDIRECT(BA$1&amp;BA$2&amp;$B54):INDIRECT(BA$1&amp;BA$3&amp;$B54))</f>
        <v>224871</v>
      </c>
      <c r="BB54" s="1716">
        <f ca="1">AZ54-BA54</f>
        <v>475946</v>
      </c>
      <c r="BC54" s="1827">
        <f ca="1">IFERROR(AZ54/BA54,0)</f>
        <v>3.1165290322006838</v>
      </c>
      <c r="BD54" s="248">
        <f ca="1">SUM(INDIRECT(BD$1&amp;BD$2&amp;$A54):INDIRECT(BD$1&amp;BD$3&amp;$A54))</f>
        <v>633872</v>
      </c>
      <c r="BE54" s="1716">
        <f ca="1">AZ54-BD54</f>
        <v>66945</v>
      </c>
      <c r="BF54" s="1827">
        <f ca="1">IFERROR(AZ54/BD54,0)</f>
        <v>1.1056128051089178</v>
      </c>
    </row>
    <row r="55" spans="1:58">
      <c r="A55" s="2016">
        <v>52</v>
      </c>
      <c r="B55" s="2016">
        <v>52</v>
      </c>
      <c r="D55" s="657">
        <v>1</v>
      </c>
      <c r="H55" s="265"/>
      <c r="I55" s="264" t="s">
        <v>615</v>
      </c>
      <c r="J55" s="263"/>
      <c r="K55" s="263"/>
      <c r="L55" s="131"/>
      <c r="M55" s="131"/>
      <c r="N55" s="131"/>
      <c r="O55" s="131"/>
      <c r="P55" s="190">
        <f>P727</f>
        <v>15525</v>
      </c>
      <c r="Q55" s="190">
        <f t="shared" ref="Q55:AA55" si="68">Q727</f>
        <v>15797</v>
      </c>
      <c r="R55" s="190">
        <f t="shared" si="68"/>
        <v>15519</v>
      </c>
      <c r="S55" s="190">
        <f t="shared" si="68"/>
        <v>15564</v>
      </c>
      <c r="T55" s="190">
        <f t="shared" si="68"/>
        <v>15386</v>
      </c>
      <c r="U55" s="190">
        <f t="shared" si="68"/>
        <v>15239</v>
      </c>
      <c r="V55" s="190">
        <f t="shared" si="68"/>
        <v>15688</v>
      </c>
      <c r="W55" s="190">
        <f t="shared" si="68"/>
        <v>20801</v>
      </c>
      <c r="X55" s="190">
        <f t="shared" si="68"/>
        <v>14832</v>
      </c>
      <c r="Y55" s="262">
        <f t="shared" si="68"/>
        <v>14662</v>
      </c>
      <c r="Z55" s="262">
        <f t="shared" si="68"/>
        <v>14365</v>
      </c>
      <c r="AA55" s="262">
        <f t="shared" si="68"/>
        <v>15104</v>
      </c>
      <c r="AB55" s="262">
        <f>SUM(P55:R55)</f>
        <v>46841</v>
      </c>
      <c r="AC55" s="262">
        <f>SUM(S55:U55)</f>
        <v>46189</v>
      </c>
      <c r="AD55" s="262">
        <f>SUM(V55:X55)</f>
        <v>51321</v>
      </c>
      <c r="AE55" s="262">
        <f>SUM(Y55:AA55)</f>
        <v>44131</v>
      </c>
      <c r="AF55" s="262">
        <f>AB55+AC55</f>
        <v>93030</v>
      </c>
      <c r="AG55" s="262">
        <f>AE55+AD55</f>
        <v>95452</v>
      </c>
      <c r="AH55" s="262">
        <f>AF55+AG55</f>
        <v>188482</v>
      </c>
      <c r="AJ55" s="262">
        <f ca="1">SUM((INDIRECT(AJ$2&amp;(ROW())):INDIRECT(AJ$3&amp;(ROW()))))</f>
        <v>14662</v>
      </c>
      <c r="AK55" s="262">
        <f ca="1">SUM(INDIRECT(AK$1&amp;AK$2&amp;$B55):INDIRECT(AK$1&amp;AK$3&amp;$B55))</f>
        <v>0</v>
      </c>
      <c r="AL55" s="1717">
        <f ca="1">AJ55-AK55</f>
        <v>14662</v>
      </c>
      <c r="AM55" s="1828">
        <f ca="1">IFERROR(AJ55/AK55,0)</f>
        <v>0</v>
      </c>
      <c r="AN55" s="262">
        <f ca="1">SUM(INDIRECT(AN$1&amp;AN$2&amp;$A55):INDIRECT(AN$1&amp;AN$3&amp;$A55))</f>
        <v>13881</v>
      </c>
      <c r="AO55" s="1717">
        <f ca="1">AJ55-AN55</f>
        <v>781</v>
      </c>
      <c r="AP55" s="1828">
        <f ca="1">IFERROR(AJ55/AN55,0)</f>
        <v>1.0562639579281032</v>
      </c>
      <c r="AR55" s="262">
        <f ca="1">SUM((INDIRECT(AR$2&amp;(ROW())):INDIRECT(AR$3&amp;(ROW()))))</f>
        <v>14662</v>
      </c>
      <c r="AS55" s="262">
        <f ca="1">SUM(INDIRECT(AS$1&amp;AS$2&amp;$B55):INDIRECT(AS$1&amp;AS$3&amp;$B55))</f>
        <v>0</v>
      </c>
      <c r="AT55" s="1717">
        <f ca="1">AR55-AS55</f>
        <v>14662</v>
      </c>
      <c r="AU55" s="1828">
        <f ca="1">IFERROR(AR55/AS55,0)</f>
        <v>0</v>
      </c>
      <c r="AV55" s="262">
        <f ca="1">SUM(INDIRECT(AV$1&amp;AV$2&amp;$A55):INDIRECT(AV$1&amp;AV$3&amp;$A55))</f>
        <v>13881</v>
      </c>
      <c r="AW55" s="1717">
        <f ca="1">AR55-AV55</f>
        <v>781</v>
      </c>
      <c r="AX55" s="1828">
        <f ca="1">IFERROR(AR55/AV55,0)</f>
        <v>1.0562639579281032</v>
      </c>
      <c r="AZ55" s="262">
        <f ca="1">SUM((INDIRECT(AZ$2&amp;(ROW())):INDIRECT(AZ$3&amp;(ROW()))))</f>
        <v>159013</v>
      </c>
      <c r="BA55" s="262">
        <f ca="1">SUM(INDIRECT(BA$1&amp;BA$2&amp;$B55):INDIRECT(BA$1&amp;BA$3&amp;$B55))</f>
        <v>0</v>
      </c>
      <c r="BB55" s="1717">
        <f ca="1">AZ55-BA55</f>
        <v>159013</v>
      </c>
      <c r="BC55" s="1828">
        <f ca="1">IFERROR(AZ55/BA55,0)</f>
        <v>0</v>
      </c>
      <c r="BD55" s="262">
        <f ca="1">SUM(INDIRECT(BD$1&amp;BD$2&amp;$A55):INDIRECT(BD$1&amp;BD$3&amp;$A55))</f>
        <v>138147</v>
      </c>
      <c r="BE55" s="1717">
        <f ca="1">AZ55-BD55</f>
        <v>20866</v>
      </c>
      <c r="BF55" s="1828">
        <f ca="1">IFERROR(AZ55/BD55,0)</f>
        <v>1.1510420059791382</v>
      </c>
    </row>
    <row r="56" spans="1:58">
      <c r="A56" s="2016">
        <v>53</v>
      </c>
      <c r="B56" s="2016">
        <v>53</v>
      </c>
      <c r="D56" s="657">
        <v>1</v>
      </c>
      <c r="H56" s="261"/>
      <c r="I56" s="260" t="s">
        <v>340</v>
      </c>
      <c r="J56" s="24"/>
      <c r="K56" s="24"/>
      <c r="L56" s="16"/>
      <c r="M56" s="16"/>
      <c r="N56" s="16"/>
      <c r="O56" s="16"/>
      <c r="P56" s="23">
        <f t="shared" ref="P56:AA56" si="69">P41</f>
        <v>54777</v>
      </c>
      <c r="Q56" s="23">
        <f t="shared" si="69"/>
        <v>54754</v>
      </c>
      <c r="R56" s="23">
        <f t="shared" si="69"/>
        <v>51737</v>
      </c>
      <c r="S56" s="23">
        <f t="shared" si="69"/>
        <v>54950</v>
      </c>
      <c r="T56" s="23">
        <f t="shared" si="69"/>
        <v>55517</v>
      </c>
      <c r="U56" s="23">
        <f t="shared" si="69"/>
        <v>59980</v>
      </c>
      <c r="V56" s="23">
        <f t="shared" si="69"/>
        <v>58334</v>
      </c>
      <c r="W56" s="23">
        <f t="shared" si="69"/>
        <v>53482</v>
      </c>
      <c r="X56" s="23">
        <f t="shared" si="69"/>
        <v>44190</v>
      </c>
      <c r="Y56" s="242">
        <f t="shared" si="69"/>
        <v>54083</v>
      </c>
      <c r="Z56" s="242">
        <f t="shared" si="69"/>
        <v>54076</v>
      </c>
      <c r="AA56" s="242">
        <f t="shared" si="69"/>
        <v>68353</v>
      </c>
      <c r="AB56" s="242">
        <f>SUM(P56:R56)</f>
        <v>161268</v>
      </c>
      <c r="AC56" s="242">
        <f>SUM(S56:U56)</f>
        <v>170447</v>
      </c>
      <c r="AD56" s="242">
        <f>SUM(V56:X56)</f>
        <v>156006</v>
      </c>
      <c r="AE56" s="242">
        <f>SUM(Y56:AA56)</f>
        <v>176512</v>
      </c>
      <c r="AF56" s="242">
        <f>AB56+AC56</f>
        <v>331715</v>
      </c>
      <c r="AG56" s="242">
        <f>AE56+AD56</f>
        <v>332518</v>
      </c>
      <c r="AH56" s="242">
        <f>AF56+AG56</f>
        <v>664233</v>
      </c>
      <c r="AJ56" s="242">
        <f ca="1">SUM((INDIRECT(AJ$2&amp;(ROW())):INDIRECT(AJ$3&amp;(ROW()))))</f>
        <v>54083</v>
      </c>
      <c r="AK56" s="242">
        <f ca="1">SUM(INDIRECT(AK$1&amp;AK$2&amp;$B56):INDIRECT(AK$1&amp;AK$3&amp;$B56))</f>
        <v>0</v>
      </c>
      <c r="AL56" s="1718">
        <f ca="1">AJ56-AK56</f>
        <v>54083</v>
      </c>
      <c r="AM56" s="1829">
        <f ca="1">IFERROR(AJ56/AK56,0)</f>
        <v>0</v>
      </c>
      <c r="AN56" s="242">
        <f ca="1">SUM(INDIRECT(AN$1&amp;AN$2&amp;$A56):INDIRECT(AN$1&amp;AN$3&amp;$A56))</f>
        <v>48282</v>
      </c>
      <c r="AO56" s="1718">
        <f ca="1">AJ56-AN56</f>
        <v>5801</v>
      </c>
      <c r="AP56" s="1829">
        <f ca="1">IFERROR(AJ56/AN56,0)</f>
        <v>1.1201482954310096</v>
      </c>
      <c r="AR56" s="242">
        <f ca="1">SUM((INDIRECT(AR$2&amp;(ROW())):INDIRECT(AR$3&amp;(ROW()))))</f>
        <v>54083</v>
      </c>
      <c r="AS56" s="242">
        <f ca="1">SUM(INDIRECT(AS$1&amp;AS$2&amp;$B56):INDIRECT(AS$1&amp;AS$3&amp;$B56))</f>
        <v>0</v>
      </c>
      <c r="AT56" s="1718">
        <f ca="1">AR56-AS56</f>
        <v>54083</v>
      </c>
      <c r="AU56" s="1829">
        <f ca="1">IFERROR(AR56/AS56,0)</f>
        <v>0</v>
      </c>
      <c r="AV56" s="242">
        <f ca="1">SUM(INDIRECT(AV$1&amp;AV$2&amp;$A56):INDIRECT(AV$1&amp;AV$3&amp;$A56))</f>
        <v>48282</v>
      </c>
      <c r="AW56" s="1718">
        <f ca="1">AR56-AV56</f>
        <v>5801</v>
      </c>
      <c r="AX56" s="1829">
        <f ca="1">IFERROR(AR56/AV56,0)</f>
        <v>1.1201482954310096</v>
      </c>
      <c r="AZ56" s="242">
        <f ca="1">SUM((INDIRECT(AZ$2&amp;(ROW())):INDIRECT(AZ$3&amp;(ROW()))))</f>
        <v>541804</v>
      </c>
      <c r="BA56" s="242">
        <f ca="1">SUM(INDIRECT(BA$1&amp;BA$2&amp;$B56):INDIRECT(BA$1&amp;BA$3&amp;$B56))</f>
        <v>0</v>
      </c>
      <c r="BB56" s="1718">
        <f ca="1">AZ56-BA56</f>
        <v>541804</v>
      </c>
      <c r="BC56" s="1829">
        <f ca="1">IFERROR(AZ56/BA56,0)</f>
        <v>0</v>
      </c>
      <c r="BD56" s="242">
        <f ca="1">SUM(INDIRECT(BD$1&amp;BD$2&amp;$A56):INDIRECT(BD$1&amp;BD$3&amp;$A56))</f>
        <v>495725</v>
      </c>
      <c r="BE56" s="1718">
        <f ca="1">AZ56-BD56</f>
        <v>46079</v>
      </c>
      <c r="BF56" s="1829">
        <f ca="1">IFERROR(AZ56/BD56,0)</f>
        <v>1.0929527459781128</v>
      </c>
    </row>
    <row r="57" spans="1:58">
      <c r="A57" s="2016">
        <v>54</v>
      </c>
      <c r="B57" s="2016">
        <v>54</v>
      </c>
      <c r="D57" s="657">
        <v>1</v>
      </c>
      <c r="H57" s="444"/>
      <c r="I57" s="18"/>
      <c r="J57" s="26"/>
      <c r="K57" s="26"/>
      <c r="P57" s="365"/>
      <c r="Q57" s="365"/>
      <c r="R57" s="365"/>
      <c r="S57" s="365"/>
      <c r="T57" s="365"/>
      <c r="U57" s="365"/>
      <c r="V57" s="365"/>
      <c r="W57" s="365"/>
      <c r="X57" s="365"/>
      <c r="Y57" s="268"/>
      <c r="Z57" s="268"/>
      <c r="AA57" s="268"/>
      <c r="AB57" s="268"/>
      <c r="AC57" s="268"/>
      <c r="AD57" s="268"/>
      <c r="AE57" s="268"/>
      <c r="AF57" s="268"/>
      <c r="AG57" s="268"/>
      <c r="AH57" s="1700"/>
      <c r="AJ57" s="268"/>
      <c r="AK57" s="268"/>
      <c r="AL57" s="268"/>
      <c r="AM57" s="268"/>
      <c r="AN57" s="268"/>
      <c r="AO57" s="268"/>
      <c r="AP57" s="268"/>
      <c r="AR57" s="268"/>
      <c r="AS57" s="268"/>
      <c r="AT57" s="268"/>
      <c r="AU57" s="268"/>
      <c r="AV57" s="268"/>
      <c r="AW57" s="268"/>
      <c r="AX57" s="268"/>
      <c r="AZ57" s="268"/>
      <c r="BA57" s="268"/>
      <c r="BB57" s="268"/>
      <c r="BC57" s="268"/>
      <c r="BD57" s="268"/>
      <c r="BE57" s="268"/>
      <c r="BF57" s="268"/>
    </row>
    <row r="58" spans="1:58" ht="16.5" customHeight="1">
      <c r="A58" s="2016">
        <v>55</v>
      </c>
      <c r="B58" s="2016">
        <v>55</v>
      </c>
      <c r="D58" s="657">
        <v>1</v>
      </c>
      <c r="F58" s="705" t="s">
        <v>569</v>
      </c>
      <c r="H58" s="259"/>
      <c r="I58" s="259"/>
      <c r="J58" s="259"/>
      <c r="K58" s="259"/>
      <c r="L58" s="259"/>
      <c r="M58" s="259"/>
      <c r="N58" s="259"/>
      <c r="O58" s="259"/>
      <c r="P58" s="258"/>
      <c r="Q58" s="365"/>
      <c r="R58" s="365"/>
      <c r="S58" s="365"/>
      <c r="T58" s="365"/>
      <c r="U58" s="365"/>
      <c r="V58" s="365"/>
      <c r="W58" s="365"/>
      <c r="X58" s="365"/>
      <c r="Y58" s="268"/>
      <c r="Z58" s="268"/>
      <c r="AA58" s="268"/>
      <c r="AB58" s="268"/>
      <c r="AC58" s="268"/>
      <c r="AD58" s="268"/>
      <c r="AE58" s="268"/>
      <c r="AF58" s="268"/>
      <c r="AG58" s="268"/>
      <c r="AH58" s="1700"/>
      <c r="AJ58" s="268"/>
      <c r="AK58" s="268"/>
      <c r="AL58" s="268"/>
      <c r="AM58" s="268"/>
      <c r="AN58" s="268"/>
      <c r="AO58" s="268"/>
      <c r="AP58" s="268"/>
      <c r="AR58" s="268"/>
      <c r="AS58" s="268"/>
      <c r="AT58" s="268"/>
      <c r="AU58" s="268"/>
      <c r="AV58" s="268"/>
      <c r="AW58" s="268"/>
      <c r="AX58" s="268"/>
      <c r="AZ58" s="268"/>
      <c r="BA58" s="268"/>
      <c r="BB58" s="268"/>
      <c r="BC58" s="268"/>
      <c r="BD58" s="268"/>
      <c r="BE58" s="268"/>
      <c r="BF58" s="268"/>
    </row>
    <row r="59" spans="1:58">
      <c r="A59" s="2016">
        <v>56</v>
      </c>
      <c r="B59" s="2016">
        <v>56</v>
      </c>
      <c r="D59" s="657">
        <v>1</v>
      </c>
      <c r="H59" s="249" t="s">
        <v>145</v>
      </c>
      <c r="I59" s="257"/>
      <c r="J59" s="257"/>
      <c r="K59" s="257"/>
      <c r="L59" s="257"/>
      <c r="M59" s="257"/>
      <c r="N59" s="257"/>
      <c r="O59" s="256"/>
      <c r="P59" s="27">
        <f t="shared" ref="P59:AH59" si="70">P23</f>
        <v>125</v>
      </c>
      <c r="Q59" s="27">
        <f t="shared" si="70"/>
        <v>716</v>
      </c>
      <c r="R59" s="27">
        <f t="shared" si="70"/>
        <v>1510</v>
      </c>
      <c r="S59" s="27">
        <f t="shared" si="70"/>
        <v>2211</v>
      </c>
      <c r="T59" s="27">
        <f t="shared" si="70"/>
        <v>1417</v>
      </c>
      <c r="U59" s="27">
        <f t="shared" si="70"/>
        <v>1629</v>
      </c>
      <c r="V59" s="27">
        <f t="shared" si="70"/>
        <v>832</v>
      </c>
      <c r="W59" s="27">
        <f t="shared" si="70"/>
        <v>2656</v>
      </c>
      <c r="X59" s="27">
        <f t="shared" si="70"/>
        <v>1957</v>
      </c>
      <c r="Y59" s="27">
        <f t="shared" si="70"/>
        <v>3650</v>
      </c>
      <c r="Z59" s="27">
        <f t="shared" si="70"/>
        <v>2363</v>
      </c>
      <c r="AA59" s="27">
        <f t="shared" si="70"/>
        <v>31626</v>
      </c>
      <c r="AB59" s="248">
        <f t="shared" si="70"/>
        <v>2351</v>
      </c>
      <c r="AC59" s="248">
        <f t="shared" si="70"/>
        <v>5257</v>
      </c>
      <c r="AD59" s="248">
        <f t="shared" si="70"/>
        <v>5445</v>
      </c>
      <c r="AE59" s="248">
        <f t="shared" si="70"/>
        <v>37639</v>
      </c>
      <c r="AF59" s="248">
        <f t="shared" si="70"/>
        <v>7608</v>
      </c>
      <c r="AG59" s="248">
        <f t="shared" si="70"/>
        <v>43084</v>
      </c>
      <c r="AH59" s="247">
        <f t="shared" si="70"/>
        <v>50692</v>
      </c>
      <c r="AJ59" s="1602">
        <f ca="1">SUM((INDIRECT(AJ$2&amp;(ROW())):INDIRECT(AJ$3&amp;(ROW()))))</f>
        <v>3650</v>
      </c>
      <c r="AK59" s="1603">
        <f ca="1">SUM(INDIRECT(AK$1&amp;AK$2&amp;$B59):INDIRECT(AK$1&amp;AK$3&amp;$B59))</f>
        <v>50813.8975255654</v>
      </c>
      <c r="AL59" s="1719">
        <f t="shared" ref="AL59:AL68" ca="1" si="71">AJ59-AK59</f>
        <v>-47163.8975255654</v>
      </c>
      <c r="AM59" s="1830">
        <f t="shared" ref="AM59:AM68" ca="1" si="72">IFERROR(AJ59/AK59,0)</f>
        <v>7.1830742724736246E-2</v>
      </c>
      <c r="AN59" s="1603">
        <f ca="1">SUM(INDIRECT(AN$1&amp;AN$2&amp;$A59):INDIRECT(AN$1&amp;AN$3&amp;$A59))</f>
        <v>3394</v>
      </c>
      <c r="AO59" s="1719">
        <f t="shared" ref="AO59:AO68" ca="1" si="73">AJ59-AN59</f>
        <v>256</v>
      </c>
      <c r="AP59" s="1830">
        <f t="shared" ref="AP59:AP68" ca="1" si="74">IFERROR(AJ59/AN59,0)</f>
        <v>1.0754272245138479</v>
      </c>
      <c r="AR59" s="1602">
        <f ca="1">SUM((INDIRECT(AR$2&amp;(ROW())):INDIRECT(AR$3&amp;(ROW()))))</f>
        <v>3650</v>
      </c>
      <c r="AS59" s="1603">
        <f ca="1">SUM(INDIRECT(AS$1&amp;AS$2&amp;$B59):INDIRECT(AS$1&amp;AS$3&amp;$B59))</f>
        <v>50813.8975255654</v>
      </c>
      <c r="AT59" s="1719">
        <f t="shared" ref="AT59:AT68" ca="1" si="75">AR59-AS59</f>
        <v>-47163.8975255654</v>
      </c>
      <c r="AU59" s="1830">
        <f t="shared" ref="AU59:AU68" ca="1" si="76">IFERROR(AR59/AS59,0)</f>
        <v>7.1830742724736246E-2</v>
      </c>
      <c r="AV59" s="1603">
        <f ca="1">SUM(INDIRECT(AV$1&amp;AV$2&amp;$A59):INDIRECT(AV$1&amp;AV$3&amp;$A59))</f>
        <v>3394</v>
      </c>
      <c r="AW59" s="1719">
        <f t="shared" ref="AW59:AW68" ca="1" si="77">AR59-AV59</f>
        <v>256</v>
      </c>
      <c r="AX59" s="1830">
        <f t="shared" ref="AX59:AX68" ca="1" si="78">IFERROR(AR59/AV59,0)</f>
        <v>1.0754272245138479</v>
      </c>
      <c r="AZ59" s="1602">
        <f ca="1">SUM((INDIRECT(AZ$2&amp;(ROW())):INDIRECT(AZ$3&amp;(ROW()))))</f>
        <v>16703</v>
      </c>
      <c r="BA59" s="1603">
        <f ca="1">SUM(INDIRECT(BA$1&amp;BA$2&amp;$B59):INDIRECT(BA$1&amp;BA$3&amp;$B59))</f>
        <v>440636.89752556541</v>
      </c>
      <c r="BB59" s="1719">
        <f t="shared" ref="BB59:BB68" ca="1" si="79">AZ59-BA59</f>
        <v>-423933.89752556541</v>
      </c>
      <c r="BC59" s="1830">
        <f t="shared" ref="BC59:BC68" ca="1" si="80">IFERROR(AZ59/BA59,0)</f>
        <v>3.7906494199185632E-2</v>
      </c>
      <c r="BD59" s="1603">
        <f ca="1">SUM(INDIRECT(BD$1&amp;BD$2&amp;$A59):INDIRECT(BD$1&amp;BD$3&amp;$A59))</f>
        <v>14015</v>
      </c>
      <c r="BE59" s="1719">
        <f t="shared" ref="BE59:BE68" ca="1" si="81">AZ59-BD59</f>
        <v>2688</v>
      </c>
      <c r="BF59" s="1830">
        <f t="shared" ref="BF59:BF68" ca="1" si="82">IFERROR(AZ59/BD59,0)</f>
        <v>1.1917945058865502</v>
      </c>
    </row>
    <row r="60" spans="1:58">
      <c r="A60" s="2016">
        <v>57</v>
      </c>
      <c r="B60" s="2016">
        <v>57</v>
      </c>
      <c r="D60" s="657">
        <v>1</v>
      </c>
      <c r="H60" s="255"/>
      <c r="I60" s="362" t="s">
        <v>203</v>
      </c>
      <c r="J60" s="254"/>
      <c r="K60" s="254"/>
      <c r="L60" s="254"/>
      <c r="M60" s="254"/>
      <c r="N60" s="254"/>
      <c r="O60" s="253"/>
      <c r="P60" s="1008"/>
      <c r="Q60" s="1008"/>
      <c r="R60" s="1008"/>
      <c r="S60" s="1008"/>
      <c r="T60" s="1008"/>
      <c r="U60" s="1008"/>
      <c r="V60" s="1008"/>
      <c r="W60" s="1008"/>
      <c r="X60" s="1008"/>
      <c r="Y60" s="1008"/>
      <c r="Z60" s="1008"/>
      <c r="AA60" s="1008"/>
      <c r="AB60" s="245">
        <f>SUM(P60:R60)</f>
        <v>0</v>
      </c>
      <c r="AC60" s="245">
        <f>SUM(S60:U60)</f>
        <v>0</v>
      </c>
      <c r="AD60" s="245">
        <f>SUM(V60:X60)</f>
        <v>0</v>
      </c>
      <c r="AE60" s="245">
        <f>SUM(Y60:AA60)</f>
        <v>0</v>
      </c>
      <c r="AF60" s="245">
        <f>AB60+AC60</f>
        <v>0</v>
      </c>
      <c r="AG60" s="245">
        <f>AE60+AD60</f>
        <v>0</v>
      </c>
      <c r="AH60" s="244">
        <f>AF60+AG60</f>
        <v>0</v>
      </c>
      <c r="AJ60" s="245">
        <f ca="1">SUM((INDIRECT(AJ$2&amp;(ROW())):INDIRECT(AJ$3&amp;(ROW()))))</f>
        <v>0</v>
      </c>
      <c r="AK60" s="244">
        <f ca="1">SUM(INDIRECT(AK$1&amp;AK$2&amp;$B60):INDIRECT(AK$1&amp;AK$3&amp;$B60))</f>
        <v>0</v>
      </c>
      <c r="AL60" s="1720">
        <f t="shared" ca="1" si="71"/>
        <v>0</v>
      </c>
      <c r="AM60" s="1831">
        <f t="shared" ca="1" si="72"/>
        <v>0</v>
      </c>
      <c r="AN60" s="244">
        <f ca="1">SUM(INDIRECT(AN$1&amp;AN$2&amp;$A60):INDIRECT(AN$1&amp;AN$3&amp;$A60))</f>
        <v>0</v>
      </c>
      <c r="AO60" s="1720">
        <f t="shared" ca="1" si="73"/>
        <v>0</v>
      </c>
      <c r="AP60" s="1831">
        <f t="shared" ca="1" si="74"/>
        <v>0</v>
      </c>
      <c r="AR60" s="245">
        <f ca="1">SUM((INDIRECT(AR$2&amp;(ROW())):INDIRECT(AR$3&amp;(ROW()))))</f>
        <v>0</v>
      </c>
      <c r="AS60" s="244">
        <f ca="1">SUM(INDIRECT(AS$1&amp;AS$2&amp;$B60):INDIRECT(AS$1&amp;AS$3&amp;$B60))</f>
        <v>0</v>
      </c>
      <c r="AT60" s="1720">
        <f t="shared" ca="1" si="75"/>
        <v>0</v>
      </c>
      <c r="AU60" s="1831">
        <f t="shared" ca="1" si="76"/>
        <v>0</v>
      </c>
      <c r="AV60" s="244">
        <f ca="1">SUM(INDIRECT(AV$1&amp;AV$2&amp;$A60):INDIRECT(AV$1&amp;AV$3&amp;$A60))</f>
        <v>0</v>
      </c>
      <c r="AW60" s="1720">
        <f t="shared" ca="1" si="77"/>
        <v>0</v>
      </c>
      <c r="AX60" s="1831">
        <f t="shared" ca="1" si="78"/>
        <v>0</v>
      </c>
      <c r="AZ60" s="245">
        <f ca="1">SUM((INDIRECT(AZ$2&amp;(ROW())):INDIRECT(AZ$3&amp;(ROW()))))</f>
        <v>0</v>
      </c>
      <c r="BA60" s="244">
        <f ca="1">SUM(INDIRECT(BA$1&amp;BA$2&amp;$B60):INDIRECT(BA$1&amp;BA$3&amp;$B60))</f>
        <v>0</v>
      </c>
      <c r="BB60" s="1720">
        <f t="shared" ca="1" si="79"/>
        <v>0</v>
      </c>
      <c r="BC60" s="1831">
        <f t="shared" ca="1" si="80"/>
        <v>0</v>
      </c>
      <c r="BD60" s="244">
        <f ca="1">SUM(INDIRECT(BD$1&amp;BD$2&amp;$A60):INDIRECT(BD$1&amp;BD$3&amp;$A60))</f>
        <v>0</v>
      </c>
      <c r="BE60" s="1720">
        <f t="shared" ca="1" si="81"/>
        <v>0</v>
      </c>
      <c r="BF60" s="1831">
        <f t="shared" ca="1" si="82"/>
        <v>0</v>
      </c>
    </row>
    <row r="61" spans="1:58">
      <c r="A61" s="2016">
        <v>58</v>
      </c>
      <c r="B61" s="2016">
        <v>58</v>
      </c>
      <c r="D61" s="657">
        <v>1</v>
      </c>
      <c r="H61" s="255"/>
      <c r="I61" s="362" t="s">
        <v>147</v>
      </c>
      <c r="J61" s="254"/>
      <c r="K61" s="254"/>
      <c r="L61" s="254"/>
      <c r="M61" s="254"/>
      <c r="N61" s="254"/>
      <c r="O61" s="253"/>
      <c r="P61" s="1008"/>
      <c r="Q61" s="1008"/>
      <c r="R61" s="1008"/>
      <c r="S61" s="1008"/>
      <c r="T61" s="1008"/>
      <c r="U61" s="1008"/>
      <c r="V61" s="1008"/>
      <c r="W61" s="1008"/>
      <c r="X61" s="1008"/>
      <c r="Y61" s="1008"/>
      <c r="Z61" s="1008"/>
      <c r="AA61" s="1008"/>
      <c r="AB61" s="245">
        <f>SUM(P61:R61)</f>
        <v>0</v>
      </c>
      <c r="AC61" s="245">
        <f>SUM(S61:U61)</f>
        <v>0</v>
      </c>
      <c r="AD61" s="245">
        <f>SUM(V61:X61)</f>
        <v>0</v>
      </c>
      <c r="AE61" s="245">
        <f>SUM(Y61:AA61)</f>
        <v>0</v>
      </c>
      <c r="AF61" s="245">
        <f>AB61+AC61</f>
        <v>0</v>
      </c>
      <c r="AG61" s="245">
        <f>AE61+AD61</f>
        <v>0</v>
      </c>
      <c r="AH61" s="244">
        <f>AF61+AG61</f>
        <v>0</v>
      </c>
      <c r="AJ61" s="245">
        <f ca="1">SUM((INDIRECT(AJ$2&amp;(ROW())):INDIRECT(AJ$3&amp;(ROW()))))</f>
        <v>0</v>
      </c>
      <c r="AK61" s="244">
        <f ca="1">SUM(INDIRECT(AK$1&amp;AK$2&amp;$B61):INDIRECT(AK$1&amp;AK$3&amp;$B61))</f>
        <v>0</v>
      </c>
      <c r="AL61" s="1720">
        <f t="shared" ca="1" si="71"/>
        <v>0</v>
      </c>
      <c r="AM61" s="1831">
        <f t="shared" ca="1" si="72"/>
        <v>0</v>
      </c>
      <c r="AN61" s="244">
        <f ca="1">SUM(INDIRECT(AN$1&amp;AN$2&amp;$A61):INDIRECT(AN$1&amp;AN$3&amp;$A61))</f>
        <v>0</v>
      </c>
      <c r="AO61" s="1720">
        <f t="shared" ca="1" si="73"/>
        <v>0</v>
      </c>
      <c r="AP61" s="1831">
        <f t="shared" ca="1" si="74"/>
        <v>0</v>
      </c>
      <c r="AR61" s="245">
        <f ca="1">SUM((INDIRECT(AR$2&amp;(ROW())):INDIRECT(AR$3&amp;(ROW()))))</f>
        <v>0</v>
      </c>
      <c r="AS61" s="244">
        <f ca="1">SUM(INDIRECT(AS$1&amp;AS$2&amp;$B61):INDIRECT(AS$1&amp;AS$3&amp;$B61))</f>
        <v>0</v>
      </c>
      <c r="AT61" s="1720">
        <f t="shared" ca="1" si="75"/>
        <v>0</v>
      </c>
      <c r="AU61" s="1831">
        <f t="shared" ca="1" si="76"/>
        <v>0</v>
      </c>
      <c r="AV61" s="244">
        <f ca="1">SUM(INDIRECT(AV$1&amp;AV$2&amp;$A61):INDIRECT(AV$1&amp;AV$3&amp;$A61))</f>
        <v>0</v>
      </c>
      <c r="AW61" s="1720">
        <f t="shared" ca="1" si="77"/>
        <v>0</v>
      </c>
      <c r="AX61" s="1831">
        <f t="shared" ca="1" si="78"/>
        <v>0</v>
      </c>
      <c r="AZ61" s="245">
        <f ca="1">SUM((INDIRECT(AZ$2&amp;(ROW())):INDIRECT(AZ$3&amp;(ROW()))))</f>
        <v>0</v>
      </c>
      <c r="BA61" s="244">
        <f ca="1">SUM(INDIRECT(BA$1&amp;BA$2&amp;$B61):INDIRECT(BA$1&amp;BA$3&amp;$B61))</f>
        <v>0</v>
      </c>
      <c r="BB61" s="1720">
        <f t="shared" ca="1" si="79"/>
        <v>0</v>
      </c>
      <c r="BC61" s="1831">
        <f t="shared" ca="1" si="80"/>
        <v>0</v>
      </c>
      <c r="BD61" s="244">
        <f ca="1">SUM(INDIRECT(BD$1&amp;BD$2&amp;$A61):INDIRECT(BD$1&amp;BD$3&amp;$A61))</f>
        <v>0</v>
      </c>
      <c r="BE61" s="1720">
        <f t="shared" ca="1" si="81"/>
        <v>0</v>
      </c>
      <c r="BF61" s="1831">
        <f t="shared" ca="1" si="82"/>
        <v>0</v>
      </c>
    </row>
    <row r="62" spans="1:58">
      <c r="A62" s="2016">
        <v>59</v>
      </c>
      <c r="B62" s="2016">
        <v>59</v>
      </c>
      <c r="D62" s="657">
        <v>1</v>
      </c>
      <c r="H62" s="255"/>
      <c r="I62" s="362" t="s">
        <v>146</v>
      </c>
      <c r="J62" s="254"/>
      <c r="K62" s="254"/>
      <c r="L62" s="254"/>
      <c r="M62" s="254"/>
      <c r="N62" s="254"/>
      <c r="O62" s="253"/>
      <c r="P62" s="1008">
        <v>79</v>
      </c>
      <c r="Q62" s="1008">
        <v>10</v>
      </c>
      <c r="R62" s="1008">
        <v>1217</v>
      </c>
      <c r="S62" s="1008">
        <v>2045</v>
      </c>
      <c r="T62" s="1008">
        <v>839</v>
      </c>
      <c r="U62" s="1008">
        <v>1629</v>
      </c>
      <c r="V62" s="1008">
        <v>832</v>
      </c>
      <c r="W62" s="1008">
        <v>1597</v>
      </c>
      <c r="X62" s="1008">
        <v>1957</v>
      </c>
      <c r="Y62" s="1008">
        <v>2199</v>
      </c>
      <c r="Z62" s="1008">
        <v>2166</v>
      </c>
      <c r="AA62" s="1008">
        <v>4003</v>
      </c>
      <c r="AB62" s="245">
        <f>SUM(P62:AA62)</f>
        <v>18573</v>
      </c>
      <c r="AC62" s="245">
        <f>SUM(S62:U62)</f>
        <v>4513</v>
      </c>
      <c r="AD62" s="245">
        <f>SUM(V62:X62)</f>
        <v>4386</v>
      </c>
      <c r="AE62" s="245">
        <f>SUM(Y62:AA62)</f>
        <v>8368</v>
      </c>
      <c r="AF62" s="245">
        <f>AB62+AC62</f>
        <v>23086</v>
      </c>
      <c r="AG62" s="245">
        <f>AE62+AD62</f>
        <v>12754</v>
      </c>
      <c r="AH62" s="244">
        <f>AF62+AG62</f>
        <v>35840</v>
      </c>
      <c r="AJ62" s="245">
        <f ca="1">SUM((INDIRECT(AJ$2&amp;(ROW())):INDIRECT(AJ$3&amp;(ROW()))))</f>
        <v>2199</v>
      </c>
      <c r="AK62" s="244">
        <f ca="1">SUM(INDIRECT(AK$1&amp;AK$2&amp;$B62):INDIRECT(AK$1&amp;AK$3&amp;$B62))</f>
        <v>0</v>
      </c>
      <c r="AL62" s="1720">
        <f t="shared" ca="1" si="71"/>
        <v>2199</v>
      </c>
      <c r="AM62" s="1831">
        <f t="shared" ca="1" si="72"/>
        <v>0</v>
      </c>
      <c r="AN62" s="244">
        <f ca="1">SUM(INDIRECT(AN$1&amp;AN$2&amp;$A62):INDIRECT(AN$1&amp;AN$3&amp;$A62))</f>
        <v>675</v>
      </c>
      <c r="AO62" s="1720">
        <f t="shared" ca="1" si="73"/>
        <v>1524</v>
      </c>
      <c r="AP62" s="1831">
        <f t="shared" ca="1" si="74"/>
        <v>3.2577777777777777</v>
      </c>
      <c r="AR62" s="245">
        <f ca="1">SUM((INDIRECT(AR$2&amp;(ROW())):INDIRECT(AR$3&amp;(ROW()))))</f>
        <v>2199</v>
      </c>
      <c r="AS62" s="244">
        <f ca="1">SUM(INDIRECT(AS$1&amp;AS$2&amp;$B62):INDIRECT(AS$1&amp;AS$3&amp;$B62))</f>
        <v>0</v>
      </c>
      <c r="AT62" s="1720">
        <f t="shared" ca="1" si="75"/>
        <v>2199</v>
      </c>
      <c r="AU62" s="1831">
        <f t="shared" ca="1" si="76"/>
        <v>0</v>
      </c>
      <c r="AV62" s="244">
        <f ca="1">SUM(INDIRECT(AV$1&amp;AV$2&amp;$A62):INDIRECT(AV$1&amp;AV$3&amp;$A62))</f>
        <v>675</v>
      </c>
      <c r="AW62" s="1720">
        <f t="shared" ca="1" si="77"/>
        <v>1524</v>
      </c>
      <c r="AX62" s="1831">
        <f t="shared" ca="1" si="78"/>
        <v>3.2577777777777777</v>
      </c>
      <c r="AZ62" s="245">
        <f ca="1">SUM((INDIRECT(AZ$2&amp;(ROW())):INDIRECT(AZ$3&amp;(ROW()))))</f>
        <v>12404</v>
      </c>
      <c r="BA62" s="244">
        <f ca="1">SUM(INDIRECT(BA$1&amp;BA$2&amp;$B62):INDIRECT(BA$1&amp;BA$3&amp;$B62))</f>
        <v>8440</v>
      </c>
      <c r="BB62" s="1720">
        <f t="shared" ca="1" si="79"/>
        <v>3964</v>
      </c>
      <c r="BC62" s="1831">
        <f t="shared" ca="1" si="80"/>
        <v>1.4696682464454975</v>
      </c>
      <c r="BD62" s="244">
        <f ca="1">SUM(INDIRECT(BD$1&amp;BD$2&amp;$A62):INDIRECT(BD$1&amp;BD$3&amp;$A62))</f>
        <v>8761</v>
      </c>
      <c r="BE62" s="1720">
        <f t="shared" ca="1" si="81"/>
        <v>3643</v>
      </c>
      <c r="BF62" s="1831">
        <f t="shared" ca="1" si="82"/>
        <v>1.4158201118593767</v>
      </c>
    </row>
    <row r="63" spans="1:58">
      <c r="A63" s="2016">
        <v>60</v>
      </c>
      <c r="B63" s="2016">
        <v>60</v>
      </c>
      <c r="D63" s="657">
        <v>1</v>
      </c>
      <c r="H63" s="252"/>
      <c r="I63" s="16" t="s">
        <v>145</v>
      </c>
      <c r="J63" s="251"/>
      <c r="K63" s="251"/>
      <c r="L63" s="251"/>
      <c r="M63" s="251"/>
      <c r="N63" s="251"/>
      <c r="O63" s="250"/>
      <c r="P63" s="185">
        <f>P59-P60-P61-P62</f>
        <v>46</v>
      </c>
      <c r="Q63" s="185">
        <f t="shared" ref="Q63:AH63" si="83">Q59-Q60-Q61-Q62</f>
        <v>706</v>
      </c>
      <c r="R63" s="185">
        <f t="shared" si="83"/>
        <v>293</v>
      </c>
      <c r="S63" s="185">
        <f t="shared" si="83"/>
        <v>166</v>
      </c>
      <c r="T63" s="185">
        <f t="shared" si="83"/>
        <v>578</v>
      </c>
      <c r="U63" s="185">
        <f t="shared" si="83"/>
        <v>0</v>
      </c>
      <c r="V63" s="185">
        <f t="shared" si="83"/>
        <v>0</v>
      </c>
      <c r="W63" s="185">
        <f t="shared" si="83"/>
        <v>1059</v>
      </c>
      <c r="X63" s="185">
        <f t="shared" si="83"/>
        <v>0</v>
      </c>
      <c r="Y63" s="185">
        <f t="shared" si="83"/>
        <v>1451</v>
      </c>
      <c r="Z63" s="185">
        <f t="shared" si="83"/>
        <v>197</v>
      </c>
      <c r="AA63" s="185">
        <f t="shared" si="83"/>
        <v>27623</v>
      </c>
      <c r="AB63" s="245">
        <f t="shared" si="83"/>
        <v>-16222</v>
      </c>
      <c r="AC63" s="245">
        <f t="shared" si="83"/>
        <v>744</v>
      </c>
      <c r="AD63" s="245">
        <f t="shared" si="83"/>
        <v>1059</v>
      </c>
      <c r="AE63" s="245">
        <f t="shared" si="83"/>
        <v>29271</v>
      </c>
      <c r="AF63" s="245">
        <f t="shared" si="83"/>
        <v>-15478</v>
      </c>
      <c r="AG63" s="245">
        <f t="shared" si="83"/>
        <v>30330</v>
      </c>
      <c r="AH63" s="244">
        <f t="shared" si="83"/>
        <v>14852</v>
      </c>
      <c r="AJ63" s="245">
        <f ca="1">SUM((INDIRECT(AJ$2&amp;(ROW())):INDIRECT(AJ$3&amp;(ROW()))))</f>
        <v>1451</v>
      </c>
      <c r="AK63" s="244">
        <f ca="1">SUM(INDIRECT(AK$1&amp;AK$2&amp;$B63):INDIRECT(AK$1&amp;AK$3&amp;$B63))</f>
        <v>0</v>
      </c>
      <c r="AL63" s="1720">
        <f t="shared" ca="1" si="71"/>
        <v>1451</v>
      </c>
      <c r="AM63" s="1831">
        <f t="shared" ca="1" si="72"/>
        <v>0</v>
      </c>
      <c r="AN63" s="244">
        <f ca="1">SUM(INDIRECT(AN$1&amp;AN$2&amp;$A63):INDIRECT(AN$1&amp;AN$3&amp;$A63))</f>
        <v>2719</v>
      </c>
      <c r="AO63" s="1720">
        <f t="shared" ca="1" si="73"/>
        <v>-1268</v>
      </c>
      <c r="AP63" s="1831">
        <f t="shared" ca="1" si="74"/>
        <v>0.53365207796984182</v>
      </c>
      <c r="AR63" s="245">
        <f ca="1">SUM((INDIRECT(AR$2&amp;(ROW())):INDIRECT(AR$3&amp;(ROW()))))</f>
        <v>1451</v>
      </c>
      <c r="AS63" s="244">
        <f ca="1">SUM(INDIRECT(AS$1&amp;AS$2&amp;$B63):INDIRECT(AS$1&amp;AS$3&amp;$B63))</f>
        <v>0</v>
      </c>
      <c r="AT63" s="1720">
        <f t="shared" ca="1" si="75"/>
        <v>1451</v>
      </c>
      <c r="AU63" s="1831">
        <f t="shared" ca="1" si="76"/>
        <v>0</v>
      </c>
      <c r="AV63" s="244">
        <f ca="1">SUM(INDIRECT(AV$1&amp;AV$2&amp;$A63):INDIRECT(AV$1&amp;AV$3&amp;$A63))</f>
        <v>2719</v>
      </c>
      <c r="AW63" s="1720">
        <f t="shared" ca="1" si="77"/>
        <v>-1268</v>
      </c>
      <c r="AX63" s="1831">
        <f t="shared" ca="1" si="78"/>
        <v>0.53365207796984182</v>
      </c>
      <c r="AZ63" s="245">
        <f ca="1">SUM((INDIRECT(AZ$2&amp;(ROW())):INDIRECT(AZ$3&amp;(ROW()))))</f>
        <v>4299</v>
      </c>
      <c r="BA63" s="244">
        <f ca="1">SUM(INDIRECT(BA$1&amp;BA$2&amp;$B63):INDIRECT(BA$1&amp;BA$3&amp;$B63))</f>
        <v>0</v>
      </c>
      <c r="BB63" s="1720">
        <f t="shared" ca="1" si="79"/>
        <v>4299</v>
      </c>
      <c r="BC63" s="1831">
        <f t="shared" ca="1" si="80"/>
        <v>0</v>
      </c>
      <c r="BD63" s="244">
        <f ca="1">SUM(INDIRECT(BD$1&amp;BD$2&amp;$A63):INDIRECT(BD$1&amp;BD$3&amp;$A63))</f>
        <v>5254</v>
      </c>
      <c r="BE63" s="1720">
        <f t="shared" ca="1" si="81"/>
        <v>-955</v>
      </c>
      <c r="BF63" s="1831">
        <f t="shared" ca="1" si="82"/>
        <v>0.81823372668443095</v>
      </c>
    </row>
    <row r="64" spans="1:58">
      <c r="A64" s="2016">
        <v>61</v>
      </c>
      <c r="B64" s="2016">
        <v>61</v>
      </c>
      <c r="D64" s="657">
        <v>1</v>
      </c>
      <c r="H64" s="249" t="s">
        <v>204</v>
      </c>
      <c r="I64" s="29"/>
      <c r="J64" s="28"/>
      <c r="K64" s="28"/>
      <c r="L64" s="29"/>
      <c r="M64" s="29"/>
      <c r="N64" s="29"/>
      <c r="O64" s="30"/>
      <c r="P64" s="27">
        <f t="shared" ref="P64:AH64" si="84">P24</f>
        <v>0</v>
      </c>
      <c r="Q64" s="27">
        <f t="shared" si="84"/>
        <v>0</v>
      </c>
      <c r="R64" s="27">
        <f t="shared" si="84"/>
        <v>0</v>
      </c>
      <c r="S64" s="27">
        <f t="shared" si="84"/>
        <v>0</v>
      </c>
      <c r="T64" s="27">
        <f t="shared" si="84"/>
        <v>0</v>
      </c>
      <c r="U64" s="27">
        <f t="shared" si="84"/>
        <v>0</v>
      </c>
      <c r="V64" s="27">
        <f t="shared" si="84"/>
        <v>0</v>
      </c>
      <c r="W64" s="27">
        <f t="shared" si="84"/>
        <v>0</v>
      </c>
      <c r="X64" s="27">
        <f t="shared" si="84"/>
        <v>0</v>
      </c>
      <c r="Y64" s="27">
        <f t="shared" si="84"/>
        <v>0</v>
      </c>
      <c r="Z64" s="27">
        <f t="shared" si="84"/>
        <v>0</v>
      </c>
      <c r="AA64" s="27">
        <f t="shared" si="84"/>
        <v>35000</v>
      </c>
      <c r="AB64" s="248">
        <f t="shared" si="84"/>
        <v>0</v>
      </c>
      <c r="AC64" s="248">
        <f t="shared" si="84"/>
        <v>0</v>
      </c>
      <c r="AD64" s="248">
        <f t="shared" si="84"/>
        <v>0</v>
      </c>
      <c r="AE64" s="248">
        <f t="shared" si="84"/>
        <v>35000</v>
      </c>
      <c r="AF64" s="248">
        <f t="shared" si="84"/>
        <v>0</v>
      </c>
      <c r="AG64" s="248">
        <f t="shared" si="84"/>
        <v>35000</v>
      </c>
      <c r="AH64" s="247">
        <f t="shared" si="84"/>
        <v>35000</v>
      </c>
      <c r="AJ64" s="1602">
        <f ca="1">SUM((INDIRECT(AJ$2&amp;(ROW())):INDIRECT(AJ$3&amp;(ROW()))))</f>
        <v>0</v>
      </c>
      <c r="AK64" s="1603">
        <f ca="1">SUM(INDIRECT(AK$1&amp;AK$2&amp;$B64):INDIRECT(AK$1&amp;AK$3&amp;$B64))</f>
        <v>0</v>
      </c>
      <c r="AL64" s="1719">
        <f t="shared" ca="1" si="71"/>
        <v>0</v>
      </c>
      <c r="AM64" s="1830">
        <f t="shared" ca="1" si="72"/>
        <v>0</v>
      </c>
      <c r="AN64" s="1603">
        <f ca="1">SUM(INDIRECT(AN$1&amp;AN$2&amp;$A64):INDIRECT(AN$1&amp;AN$3&amp;$A64))</f>
        <v>0</v>
      </c>
      <c r="AO64" s="1719">
        <f t="shared" ca="1" si="73"/>
        <v>0</v>
      </c>
      <c r="AP64" s="1830">
        <f t="shared" ca="1" si="74"/>
        <v>0</v>
      </c>
      <c r="AR64" s="1602">
        <f ca="1">SUM((INDIRECT(AR$2&amp;(ROW())):INDIRECT(AR$3&amp;(ROW()))))</f>
        <v>0</v>
      </c>
      <c r="AS64" s="1603">
        <f ca="1">SUM(INDIRECT(AS$1&amp;AS$2&amp;$B64):INDIRECT(AS$1&amp;AS$3&amp;$B64))</f>
        <v>0</v>
      </c>
      <c r="AT64" s="1719">
        <f t="shared" ca="1" si="75"/>
        <v>0</v>
      </c>
      <c r="AU64" s="1830">
        <f t="shared" ca="1" si="76"/>
        <v>0</v>
      </c>
      <c r="AV64" s="1603">
        <f ca="1">SUM(INDIRECT(AV$1&amp;AV$2&amp;$A64):INDIRECT(AV$1&amp;AV$3&amp;$A64))</f>
        <v>0</v>
      </c>
      <c r="AW64" s="1719">
        <f t="shared" ca="1" si="77"/>
        <v>0</v>
      </c>
      <c r="AX64" s="1830">
        <f t="shared" ca="1" si="78"/>
        <v>0</v>
      </c>
      <c r="AZ64" s="1602">
        <f ca="1">SUM((INDIRECT(AZ$2&amp;(ROW())):INDIRECT(AZ$3&amp;(ROW()))))</f>
        <v>0</v>
      </c>
      <c r="BA64" s="1603">
        <f ca="1">SUM(INDIRECT(BA$1&amp;BA$2&amp;$B64):INDIRECT(BA$1&amp;BA$3&amp;$B64))</f>
        <v>0</v>
      </c>
      <c r="BB64" s="1719">
        <f t="shared" ca="1" si="79"/>
        <v>0</v>
      </c>
      <c r="BC64" s="1830">
        <f t="shared" ca="1" si="80"/>
        <v>0</v>
      </c>
      <c r="BD64" s="1603">
        <f ca="1">SUM(INDIRECT(BD$1&amp;BD$2&amp;$A64):INDIRECT(BD$1&amp;BD$3&amp;$A64))</f>
        <v>2060</v>
      </c>
      <c r="BE64" s="1719">
        <f t="shared" ca="1" si="81"/>
        <v>-2060</v>
      </c>
      <c r="BF64" s="1830">
        <f t="shared" ca="1" si="82"/>
        <v>0</v>
      </c>
    </row>
    <row r="65" spans="1:58">
      <c r="A65" s="2016">
        <v>62</v>
      </c>
      <c r="B65" s="2016">
        <v>62</v>
      </c>
      <c r="D65" s="657">
        <v>1</v>
      </c>
      <c r="H65" s="246"/>
      <c r="I65" s="18" t="s">
        <v>205</v>
      </c>
      <c r="J65" s="26"/>
      <c r="K65" s="26"/>
      <c r="L65" s="18"/>
      <c r="M65" s="18"/>
      <c r="N65" s="18"/>
      <c r="O65" s="150"/>
      <c r="P65" s="1008"/>
      <c r="Q65" s="1008"/>
      <c r="R65" s="1008"/>
      <c r="S65" s="1008"/>
      <c r="T65" s="1008"/>
      <c r="U65" s="1008"/>
      <c r="V65" s="1008"/>
      <c r="W65" s="1008"/>
      <c r="X65" s="1008"/>
      <c r="Y65" s="1008"/>
      <c r="Z65" s="1008"/>
      <c r="AA65" s="1008"/>
      <c r="AB65" s="245">
        <f>SUM(P65:R65)</f>
        <v>0</v>
      </c>
      <c r="AC65" s="245">
        <f>SUM(S65:U65)</f>
        <v>0</v>
      </c>
      <c r="AD65" s="245">
        <f>SUM(V65:X65)</f>
        <v>0</v>
      </c>
      <c r="AE65" s="245">
        <f>SUM(Y65:AA65)</f>
        <v>0</v>
      </c>
      <c r="AF65" s="245">
        <f>AB65+AC65</f>
        <v>0</v>
      </c>
      <c r="AG65" s="245">
        <f>AE65+AD65</f>
        <v>0</v>
      </c>
      <c r="AH65" s="244">
        <f>AF65+AG65</f>
        <v>0</v>
      </c>
      <c r="AJ65" s="245">
        <f ca="1">SUM((INDIRECT(AJ$2&amp;(ROW())):INDIRECT(AJ$3&amp;(ROW()))))</f>
        <v>0</v>
      </c>
      <c r="AK65" s="244">
        <f ca="1">SUM(INDIRECT(AK$1&amp;AK$2&amp;$B65):INDIRECT(AK$1&amp;AK$3&amp;$B65))</f>
        <v>0</v>
      </c>
      <c r="AL65" s="1720">
        <f t="shared" ca="1" si="71"/>
        <v>0</v>
      </c>
      <c r="AM65" s="1831">
        <f t="shared" ca="1" si="72"/>
        <v>0</v>
      </c>
      <c r="AN65" s="244">
        <f ca="1">SUM(INDIRECT(AN$1&amp;AN$2&amp;$A65):INDIRECT(AN$1&amp;AN$3&amp;$A65))</f>
        <v>0</v>
      </c>
      <c r="AO65" s="1720">
        <f t="shared" ca="1" si="73"/>
        <v>0</v>
      </c>
      <c r="AP65" s="1831">
        <f t="shared" ca="1" si="74"/>
        <v>0</v>
      </c>
      <c r="AR65" s="245">
        <f ca="1">SUM((INDIRECT(AR$2&amp;(ROW())):INDIRECT(AR$3&amp;(ROW()))))</f>
        <v>0</v>
      </c>
      <c r="AS65" s="244">
        <f ca="1">SUM(INDIRECT(AS$1&amp;AS$2&amp;$B65):INDIRECT(AS$1&amp;AS$3&amp;$B65))</f>
        <v>0</v>
      </c>
      <c r="AT65" s="1720">
        <f t="shared" ca="1" si="75"/>
        <v>0</v>
      </c>
      <c r="AU65" s="1831">
        <f t="shared" ca="1" si="76"/>
        <v>0</v>
      </c>
      <c r="AV65" s="244">
        <f ca="1">SUM(INDIRECT(AV$1&amp;AV$2&amp;$A65):INDIRECT(AV$1&amp;AV$3&amp;$A65))</f>
        <v>0</v>
      </c>
      <c r="AW65" s="1720">
        <f t="shared" ca="1" si="77"/>
        <v>0</v>
      </c>
      <c r="AX65" s="1831">
        <f t="shared" ca="1" si="78"/>
        <v>0</v>
      </c>
      <c r="AZ65" s="245">
        <f ca="1">SUM((INDIRECT(AZ$2&amp;(ROW())):INDIRECT(AZ$3&amp;(ROW()))))</f>
        <v>0</v>
      </c>
      <c r="BA65" s="244">
        <f ca="1">SUM(INDIRECT(BA$1&amp;BA$2&amp;$B65):INDIRECT(BA$1&amp;BA$3&amp;$B65))</f>
        <v>0</v>
      </c>
      <c r="BB65" s="1720">
        <f t="shared" ca="1" si="79"/>
        <v>0</v>
      </c>
      <c r="BC65" s="1831">
        <f t="shared" ca="1" si="80"/>
        <v>0</v>
      </c>
      <c r="BD65" s="244">
        <f ca="1">SUM(INDIRECT(BD$1&amp;BD$2&amp;$A65):INDIRECT(BD$1&amp;BD$3&amp;$A65))</f>
        <v>0</v>
      </c>
      <c r="BE65" s="1720">
        <f t="shared" ca="1" si="81"/>
        <v>0</v>
      </c>
      <c r="BF65" s="1831">
        <f t="shared" ca="1" si="82"/>
        <v>0</v>
      </c>
    </row>
    <row r="66" spans="1:58">
      <c r="A66" s="2016">
        <v>63</v>
      </c>
      <c r="B66" s="2016">
        <v>63</v>
      </c>
      <c r="D66" s="657">
        <v>1</v>
      </c>
      <c r="H66" s="246"/>
      <c r="I66" s="18" t="s">
        <v>206</v>
      </c>
      <c r="J66" s="26"/>
      <c r="K66" s="26"/>
      <c r="L66" s="18"/>
      <c r="M66" s="18"/>
      <c r="N66" s="18"/>
      <c r="O66" s="150"/>
      <c r="P66" s="1008"/>
      <c r="Q66" s="1008"/>
      <c r="R66" s="1008"/>
      <c r="S66" s="1008"/>
      <c r="T66" s="1008"/>
      <c r="U66" s="1008"/>
      <c r="V66" s="1008"/>
      <c r="W66" s="1008"/>
      <c r="X66" s="1008"/>
      <c r="Y66" s="1008"/>
      <c r="Z66" s="1008"/>
      <c r="AA66" s="1008"/>
      <c r="AB66" s="245">
        <f>SUM(P66:R66)</f>
        <v>0</v>
      </c>
      <c r="AC66" s="245">
        <f>SUM(S66:U66)</f>
        <v>0</v>
      </c>
      <c r="AD66" s="245">
        <f>SUM(V66:X66)</f>
        <v>0</v>
      </c>
      <c r="AE66" s="245">
        <f>SUM(Y66:AA66)</f>
        <v>0</v>
      </c>
      <c r="AF66" s="245">
        <f>AB66+AC66</f>
        <v>0</v>
      </c>
      <c r="AG66" s="245">
        <f>AE66+AD66</f>
        <v>0</v>
      </c>
      <c r="AH66" s="244">
        <f>AF66+AG66</f>
        <v>0</v>
      </c>
      <c r="AJ66" s="245">
        <f ca="1">SUM((INDIRECT(AJ$2&amp;(ROW())):INDIRECT(AJ$3&amp;(ROW()))))</f>
        <v>0</v>
      </c>
      <c r="AK66" s="244">
        <f ca="1">SUM(INDIRECT(AK$1&amp;AK$2&amp;$B66):INDIRECT(AK$1&amp;AK$3&amp;$B66))</f>
        <v>0</v>
      </c>
      <c r="AL66" s="1720">
        <f t="shared" ca="1" si="71"/>
        <v>0</v>
      </c>
      <c r="AM66" s="1831">
        <f t="shared" ca="1" si="72"/>
        <v>0</v>
      </c>
      <c r="AN66" s="244">
        <f ca="1">SUM(INDIRECT(AN$1&amp;AN$2&amp;$A66):INDIRECT(AN$1&amp;AN$3&amp;$A66))</f>
        <v>0</v>
      </c>
      <c r="AO66" s="1720">
        <f t="shared" ca="1" si="73"/>
        <v>0</v>
      </c>
      <c r="AP66" s="1831">
        <f t="shared" ca="1" si="74"/>
        <v>0</v>
      </c>
      <c r="AR66" s="245">
        <f ca="1">SUM((INDIRECT(AR$2&amp;(ROW())):INDIRECT(AR$3&amp;(ROW()))))</f>
        <v>0</v>
      </c>
      <c r="AS66" s="244">
        <f ca="1">SUM(INDIRECT(AS$1&amp;AS$2&amp;$B66):INDIRECT(AS$1&amp;AS$3&amp;$B66))</f>
        <v>0</v>
      </c>
      <c r="AT66" s="1720">
        <f t="shared" ca="1" si="75"/>
        <v>0</v>
      </c>
      <c r="AU66" s="1831">
        <f t="shared" ca="1" si="76"/>
        <v>0</v>
      </c>
      <c r="AV66" s="244">
        <f ca="1">SUM(INDIRECT(AV$1&amp;AV$2&amp;$A66):INDIRECT(AV$1&amp;AV$3&amp;$A66))</f>
        <v>0</v>
      </c>
      <c r="AW66" s="1720">
        <f t="shared" ca="1" si="77"/>
        <v>0</v>
      </c>
      <c r="AX66" s="1831">
        <f t="shared" ca="1" si="78"/>
        <v>0</v>
      </c>
      <c r="AZ66" s="245">
        <f ca="1">SUM((INDIRECT(AZ$2&amp;(ROW())):INDIRECT(AZ$3&amp;(ROW()))))</f>
        <v>0</v>
      </c>
      <c r="BA66" s="244">
        <f ca="1">SUM(INDIRECT(BA$1&amp;BA$2&amp;$B66):INDIRECT(BA$1&amp;BA$3&amp;$B66))</f>
        <v>8440</v>
      </c>
      <c r="BB66" s="1720">
        <f t="shared" ca="1" si="79"/>
        <v>-8440</v>
      </c>
      <c r="BC66" s="1831">
        <f t="shared" ca="1" si="80"/>
        <v>0</v>
      </c>
      <c r="BD66" s="244">
        <f ca="1">SUM(INDIRECT(BD$1&amp;BD$2&amp;$A66):INDIRECT(BD$1&amp;BD$3&amp;$A66))</f>
        <v>0</v>
      </c>
      <c r="BE66" s="1720">
        <f t="shared" ca="1" si="81"/>
        <v>0</v>
      </c>
      <c r="BF66" s="1831">
        <f t="shared" ca="1" si="82"/>
        <v>0</v>
      </c>
    </row>
    <row r="67" spans="1:58">
      <c r="A67" s="2016">
        <v>64</v>
      </c>
      <c r="B67" s="2016">
        <v>64</v>
      </c>
      <c r="D67" s="657">
        <v>1</v>
      </c>
      <c r="H67" s="246"/>
      <c r="I67" s="18" t="s">
        <v>329</v>
      </c>
      <c r="J67" s="26"/>
      <c r="K67" s="26"/>
      <c r="L67" s="18"/>
      <c r="M67" s="18"/>
      <c r="N67" s="18"/>
      <c r="O67" s="150"/>
      <c r="P67" s="1008"/>
      <c r="Q67" s="1008"/>
      <c r="R67" s="1008"/>
      <c r="S67" s="1008"/>
      <c r="T67" s="1008"/>
      <c r="U67" s="1008"/>
      <c r="V67" s="1008"/>
      <c r="W67" s="1008"/>
      <c r="X67" s="1008"/>
      <c r="Y67" s="1008"/>
      <c r="Z67" s="1008"/>
      <c r="AA67" s="1008"/>
      <c r="AB67" s="245">
        <f>SUM(P67:R67)</f>
        <v>0</v>
      </c>
      <c r="AC67" s="245">
        <f>SUM(S67:U67)</f>
        <v>0</v>
      </c>
      <c r="AD67" s="245">
        <f>SUM(V67:X67)</f>
        <v>0</v>
      </c>
      <c r="AE67" s="245">
        <f>SUM(Y67:AA67)</f>
        <v>0</v>
      </c>
      <c r="AF67" s="245">
        <f>AB67+AC67</f>
        <v>0</v>
      </c>
      <c r="AG67" s="245">
        <f>AE67+AD67</f>
        <v>0</v>
      </c>
      <c r="AH67" s="244">
        <f>AF67+AG67</f>
        <v>0</v>
      </c>
      <c r="AJ67" s="245">
        <f ca="1">SUM((INDIRECT(AJ$2&amp;(ROW())):INDIRECT(AJ$3&amp;(ROW()))))</f>
        <v>0</v>
      </c>
      <c r="AK67" s="244">
        <f ca="1">SUM(INDIRECT(AK$1&amp;AK$2&amp;$B67):INDIRECT(AK$1&amp;AK$3&amp;$B67))</f>
        <v>0</v>
      </c>
      <c r="AL67" s="1720">
        <f t="shared" ca="1" si="71"/>
        <v>0</v>
      </c>
      <c r="AM67" s="1831">
        <f t="shared" ca="1" si="72"/>
        <v>0</v>
      </c>
      <c r="AN67" s="244">
        <f ca="1">SUM(INDIRECT(AN$1&amp;AN$2&amp;$A67):INDIRECT(AN$1&amp;AN$3&amp;$A67))</f>
        <v>0</v>
      </c>
      <c r="AO67" s="1720">
        <f t="shared" ca="1" si="73"/>
        <v>0</v>
      </c>
      <c r="AP67" s="1831">
        <f t="shared" ca="1" si="74"/>
        <v>0</v>
      </c>
      <c r="AR67" s="245">
        <f ca="1">SUM((INDIRECT(AR$2&amp;(ROW())):INDIRECT(AR$3&amp;(ROW()))))</f>
        <v>0</v>
      </c>
      <c r="AS67" s="244">
        <f ca="1">SUM(INDIRECT(AS$1&amp;AS$2&amp;$B67):INDIRECT(AS$1&amp;AS$3&amp;$B67))</f>
        <v>0</v>
      </c>
      <c r="AT67" s="1720">
        <f t="shared" ca="1" si="75"/>
        <v>0</v>
      </c>
      <c r="AU67" s="1831">
        <f t="shared" ca="1" si="76"/>
        <v>0</v>
      </c>
      <c r="AV67" s="244">
        <f ca="1">SUM(INDIRECT(AV$1&amp;AV$2&amp;$A67):INDIRECT(AV$1&amp;AV$3&amp;$A67))</f>
        <v>0</v>
      </c>
      <c r="AW67" s="1720">
        <f t="shared" ca="1" si="77"/>
        <v>0</v>
      </c>
      <c r="AX67" s="1831">
        <f t="shared" ca="1" si="78"/>
        <v>0</v>
      </c>
      <c r="AZ67" s="245">
        <f ca="1">SUM((INDIRECT(AZ$2&amp;(ROW())):INDIRECT(AZ$3&amp;(ROW()))))</f>
        <v>0</v>
      </c>
      <c r="BA67" s="244">
        <f ca="1">SUM(INDIRECT(BA$1&amp;BA$2&amp;$B67):INDIRECT(BA$1&amp;BA$3&amp;$B67))</f>
        <v>0</v>
      </c>
      <c r="BB67" s="1720">
        <f t="shared" ca="1" si="79"/>
        <v>0</v>
      </c>
      <c r="BC67" s="1831">
        <f t="shared" ca="1" si="80"/>
        <v>0</v>
      </c>
      <c r="BD67" s="244">
        <f ca="1">SUM(INDIRECT(BD$1&amp;BD$2&amp;$A67):INDIRECT(BD$1&amp;BD$3&amp;$A67))</f>
        <v>0</v>
      </c>
      <c r="BE67" s="1720">
        <f t="shared" ca="1" si="81"/>
        <v>0</v>
      </c>
      <c r="BF67" s="1831">
        <f t="shared" ca="1" si="82"/>
        <v>0</v>
      </c>
    </row>
    <row r="68" spans="1:58">
      <c r="A68" s="2016">
        <v>65</v>
      </c>
      <c r="B68" s="2016">
        <v>65</v>
      </c>
      <c r="D68" s="657">
        <v>1</v>
      </c>
      <c r="H68" s="243"/>
      <c r="I68" s="16" t="s">
        <v>207</v>
      </c>
      <c r="J68" s="24"/>
      <c r="K68" s="24"/>
      <c r="L68" s="16"/>
      <c r="M68" s="16"/>
      <c r="N68" s="16"/>
      <c r="O68" s="148"/>
      <c r="P68" s="23">
        <f>P64-P65-P66-P67</f>
        <v>0</v>
      </c>
      <c r="Q68" s="23">
        <f t="shared" ref="Q68:AH68" si="85">Q64-Q65-Q66-Q67</f>
        <v>0</v>
      </c>
      <c r="R68" s="23">
        <f t="shared" si="85"/>
        <v>0</v>
      </c>
      <c r="S68" s="23">
        <f t="shared" si="85"/>
        <v>0</v>
      </c>
      <c r="T68" s="23">
        <f t="shared" si="85"/>
        <v>0</v>
      </c>
      <c r="U68" s="23">
        <f t="shared" si="85"/>
        <v>0</v>
      </c>
      <c r="V68" s="23">
        <f t="shared" si="85"/>
        <v>0</v>
      </c>
      <c r="W68" s="23">
        <f t="shared" si="85"/>
        <v>0</v>
      </c>
      <c r="X68" s="23">
        <f t="shared" si="85"/>
        <v>0</v>
      </c>
      <c r="Y68" s="23">
        <f t="shared" si="85"/>
        <v>0</v>
      </c>
      <c r="Z68" s="23">
        <f t="shared" si="85"/>
        <v>0</v>
      </c>
      <c r="AA68" s="23">
        <f t="shared" si="85"/>
        <v>35000</v>
      </c>
      <c r="AB68" s="242">
        <f t="shared" si="85"/>
        <v>0</v>
      </c>
      <c r="AC68" s="242">
        <f t="shared" si="85"/>
        <v>0</v>
      </c>
      <c r="AD68" s="242">
        <f t="shared" si="85"/>
        <v>0</v>
      </c>
      <c r="AE68" s="242">
        <f t="shared" si="85"/>
        <v>35000</v>
      </c>
      <c r="AF68" s="242">
        <f t="shared" si="85"/>
        <v>0</v>
      </c>
      <c r="AG68" s="242">
        <f t="shared" si="85"/>
        <v>35000</v>
      </c>
      <c r="AH68" s="241">
        <f t="shared" si="85"/>
        <v>35000</v>
      </c>
      <c r="AJ68" s="242">
        <f ca="1">SUM((INDIRECT(AJ$2&amp;(ROW())):INDIRECT(AJ$3&amp;(ROW()))))</f>
        <v>0</v>
      </c>
      <c r="AK68" s="241">
        <f ca="1">SUM(INDIRECT(AK$1&amp;AK$2&amp;$B68):INDIRECT(AK$1&amp;AK$3&amp;$B68))</f>
        <v>0</v>
      </c>
      <c r="AL68" s="1721">
        <f t="shared" ca="1" si="71"/>
        <v>0</v>
      </c>
      <c r="AM68" s="1832">
        <f t="shared" ca="1" si="72"/>
        <v>0</v>
      </c>
      <c r="AN68" s="241">
        <f ca="1">SUM(INDIRECT(AN$1&amp;AN$2&amp;$A68):INDIRECT(AN$1&amp;AN$3&amp;$A68))</f>
        <v>0</v>
      </c>
      <c r="AO68" s="1721">
        <f t="shared" ca="1" si="73"/>
        <v>0</v>
      </c>
      <c r="AP68" s="1832">
        <f t="shared" ca="1" si="74"/>
        <v>0</v>
      </c>
      <c r="AR68" s="242">
        <f ca="1">SUM((INDIRECT(AR$2&amp;(ROW())):INDIRECT(AR$3&amp;(ROW()))))</f>
        <v>0</v>
      </c>
      <c r="AS68" s="241">
        <f ca="1">SUM(INDIRECT(AS$1&amp;AS$2&amp;$B68):INDIRECT(AS$1&amp;AS$3&amp;$B68))</f>
        <v>0</v>
      </c>
      <c r="AT68" s="1721">
        <f t="shared" ca="1" si="75"/>
        <v>0</v>
      </c>
      <c r="AU68" s="1832">
        <f t="shared" ca="1" si="76"/>
        <v>0</v>
      </c>
      <c r="AV68" s="241">
        <f ca="1">SUM(INDIRECT(AV$1&amp;AV$2&amp;$A68):INDIRECT(AV$1&amp;AV$3&amp;$A68))</f>
        <v>0</v>
      </c>
      <c r="AW68" s="1721">
        <f t="shared" ca="1" si="77"/>
        <v>0</v>
      </c>
      <c r="AX68" s="1832">
        <f t="shared" ca="1" si="78"/>
        <v>0</v>
      </c>
      <c r="AZ68" s="242">
        <f ca="1">SUM((INDIRECT(AZ$2&amp;(ROW())):INDIRECT(AZ$3&amp;(ROW()))))</f>
        <v>0</v>
      </c>
      <c r="BA68" s="241">
        <f ca="1">SUM(INDIRECT(BA$1&amp;BA$2&amp;$B68):INDIRECT(BA$1&amp;BA$3&amp;$B68))</f>
        <v>0</v>
      </c>
      <c r="BB68" s="1721">
        <f t="shared" ca="1" si="79"/>
        <v>0</v>
      </c>
      <c r="BC68" s="1832">
        <f t="shared" ca="1" si="80"/>
        <v>0</v>
      </c>
      <c r="BD68" s="241">
        <f ca="1">SUM(INDIRECT(BD$1&amp;BD$2&amp;$A68):INDIRECT(BD$1&amp;BD$3&amp;$A68))</f>
        <v>2060</v>
      </c>
      <c r="BE68" s="1721">
        <f t="shared" ca="1" si="81"/>
        <v>-2060</v>
      </c>
      <c r="BF68" s="1832">
        <f t="shared" ca="1" si="82"/>
        <v>0</v>
      </c>
    </row>
    <row r="69" spans="1:58">
      <c r="A69" s="2016">
        <v>66</v>
      </c>
      <c r="B69" s="2016">
        <v>66</v>
      </c>
      <c r="D69" s="657">
        <v>1</v>
      </c>
      <c r="P69" s="365"/>
      <c r="Q69" s="365"/>
      <c r="R69" s="365"/>
      <c r="S69" s="365"/>
      <c r="T69" s="365"/>
      <c r="U69" s="365"/>
      <c r="V69" s="365"/>
      <c r="W69" s="365"/>
      <c r="X69" s="365"/>
      <c r="Y69" s="268"/>
      <c r="Z69" s="268"/>
      <c r="AA69" s="268"/>
      <c r="AB69" s="268"/>
      <c r="AC69" s="268"/>
      <c r="AD69" s="268"/>
      <c r="AE69" s="268"/>
      <c r="AF69" s="268"/>
      <c r="AG69" s="268"/>
      <c r="AH69" s="1700"/>
      <c r="AJ69" s="268"/>
      <c r="AK69" s="268"/>
      <c r="AL69" s="268"/>
      <c r="AM69" s="268"/>
      <c r="AN69" s="268"/>
      <c r="AO69" s="268"/>
      <c r="AP69" s="268"/>
      <c r="AR69" s="268"/>
      <c r="AS69" s="268"/>
      <c r="AT69" s="268"/>
      <c r="AU69" s="268"/>
      <c r="AV69" s="268"/>
      <c r="AW69" s="268"/>
      <c r="AX69" s="268"/>
      <c r="AZ69" s="268"/>
      <c r="BA69" s="268"/>
      <c r="BB69" s="268"/>
      <c r="BC69" s="268"/>
      <c r="BD69" s="268"/>
      <c r="BE69" s="268"/>
      <c r="BF69" s="268"/>
    </row>
    <row r="70" spans="1:58" ht="18">
      <c r="A70" s="2016">
        <v>67</v>
      </c>
      <c r="B70" s="2016">
        <v>67</v>
      </c>
      <c r="D70" s="657">
        <v>1</v>
      </c>
      <c r="E70" s="495" t="s">
        <v>440</v>
      </c>
      <c r="F70" s="495"/>
      <c r="G70" s="888"/>
      <c r="P70" s="365"/>
      <c r="Q70" s="365"/>
      <c r="R70" s="365"/>
      <c r="S70" s="365"/>
      <c r="T70" s="365"/>
      <c r="U70" s="365"/>
      <c r="V70" s="365"/>
      <c r="W70" s="365"/>
      <c r="X70" s="365"/>
      <c r="Y70" s="365"/>
      <c r="Z70" s="365"/>
      <c r="AA70" s="365"/>
      <c r="AB70" s="365"/>
      <c r="AC70" s="365"/>
      <c r="AD70" s="365"/>
      <c r="AE70" s="365"/>
      <c r="AF70" s="365"/>
      <c r="AG70" s="365"/>
      <c r="AH70" s="365"/>
      <c r="AJ70" s="365"/>
      <c r="AK70" s="365"/>
      <c r="AL70" s="365"/>
      <c r="AM70" s="365"/>
      <c r="AN70" s="365"/>
      <c r="AO70" s="365"/>
      <c r="AP70" s="365"/>
      <c r="AR70" s="365"/>
      <c r="AS70" s="365"/>
      <c r="AT70" s="365"/>
      <c r="AU70" s="365"/>
      <c r="AV70" s="365"/>
      <c r="AW70" s="365"/>
      <c r="AX70" s="365"/>
      <c r="AZ70" s="365"/>
      <c r="BA70" s="365"/>
      <c r="BB70" s="365"/>
      <c r="BC70" s="365"/>
      <c r="BD70" s="365"/>
      <c r="BE70" s="365"/>
      <c r="BF70" s="365"/>
    </row>
    <row r="71" spans="1:58" ht="15.75">
      <c r="A71" s="2016">
        <v>68</v>
      </c>
      <c r="B71" s="2016">
        <v>68</v>
      </c>
      <c r="D71" s="657">
        <v>1</v>
      </c>
      <c r="E71" s="362"/>
      <c r="F71" s="702" t="s">
        <v>441</v>
      </c>
      <c r="H71" s="70"/>
      <c r="I71" s="296"/>
      <c r="J71" s="70"/>
      <c r="K71" s="70"/>
      <c r="L71" s="296"/>
      <c r="M71" s="125"/>
      <c r="N71" s="296"/>
      <c r="O71" s="296"/>
      <c r="P71" s="64"/>
      <c r="Q71" s="64"/>
      <c r="R71" s="64"/>
      <c r="S71" s="64"/>
      <c r="T71" s="64"/>
      <c r="U71" s="64"/>
      <c r="V71" s="365"/>
      <c r="W71" s="365"/>
      <c r="X71" s="365"/>
      <c r="Y71" s="365"/>
      <c r="AF71" s="295"/>
      <c r="AG71" s="295"/>
      <c r="AH71" s="295"/>
      <c r="AJ71" s="295"/>
      <c r="AK71" s="295"/>
      <c r="AL71" s="295"/>
      <c r="AM71" s="295"/>
      <c r="AN71" s="295"/>
      <c r="AO71" s="295"/>
      <c r="AP71" s="295"/>
      <c r="AR71" s="295"/>
      <c r="AS71" s="295"/>
      <c r="AT71" s="295"/>
      <c r="AU71" s="295"/>
      <c r="AV71" s="295"/>
      <c r="AW71" s="295"/>
      <c r="AX71" s="295"/>
      <c r="AZ71" s="295"/>
      <c r="BA71" s="295"/>
      <c r="BB71" s="295"/>
      <c r="BC71" s="295"/>
      <c r="BD71" s="295"/>
      <c r="BE71" s="295"/>
      <c r="BF71" s="295"/>
    </row>
    <row r="72" spans="1:58">
      <c r="A72" s="2016">
        <v>69</v>
      </c>
      <c r="B72" s="2016">
        <v>69</v>
      </c>
      <c r="D72" s="657">
        <v>1</v>
      </c>
      <c r="E72" s="97"/>
      <c r="F72" s="97"/>
      <c r="G72" s="49" t="s">
        <v>102</v>
      </c>
      <c r="H72" s="49"/>
      <c r="I72" s="108"/>
      <c r="J72" s="48"/>
      <c r="K72" s="47"/>
      <c r="L72" s="47"/>
      <c r="M72" s="47"/>
      <c r="N72" s="47"/>
      <c r="O72" s="47"/>
      <c r="P72" s="64"/>
      <c r="Q72" s="64"/>
      <c r="R72" s="64"/>
      <c r="S72" s="64"/>
      <c r="T72" s="64"/>
      <c r="U72" s="64"/>
      <c r="V72" s="365"/>
      <c r="W72" s="365"/>
      <c r="X72" s="365"/>
      <c r="Y72" s="365"/>
      <c r="Z72" s="365"/>
      <c r="AA72" s="365"/>
      <c r="AB72" s="365"/>
      <c r="AC72" s="365"/>
      <c r="AD72" s="365"/>
      <c r="AE72" s="365"/>
      <c r="AF72" s="365"/>
      <c r="AG72" s="365"/>
      <c r="AH72" s="365"/>
      <c r="AJ72" s="365"/>
      <c r="AK72" s="365"/>
      <c r="AL72" s="365"/>
      <c r="AM72" s="365"/>
      <c r="AN72" s="365"/>
      <c r="AO72" s="365"/>
      <c r="AP72" s="365"/>
      <c r="AR72" s="365"/>
      <c r="AS72" s="365"/>
      <c r="AT72" s="365"/>
      <c r="AU72" s="365"/>
      <c r="AV72" s="365"/>
      <c r="AW72" s="365"/>
      <c r="AX72" s="365"/>
      <c r="AZ72" s="365"/>
      <c r="BA72" s="365"/>
      <c r="BB72" s="365"/>
      <c r="BC72" s="365"/>
      <c r="BD72" s="365"/>
      <c r="BE72" s="365"/>
      <c r="BF72" s="365"/>
    </row>
    <row r="73" spans="1:58">
      <c r="A73" s="2016">
        <v>70</v>
      </c>
      <c r="B73" s="2016">
        <v>70</v>
      </c>
      <c r="D73" s="657">
        <v>1</v>
      </c>
      <c r="E73" s="162"/>
      <c r="F73" s="162"/>
      <c r="G73" s="888"/>
      <c r="H73" s="113"/>
      <c r="I73" s="111"/>
      <c r="J73" s="112"/>
      <c r="K73" s="112"/>
      <c r="L73" s="111"/>
      <c r="M73" s="111"/>
      <c r="N73" s="111"/>
      <c r="O73" s="199"/>
      <c r="P73" s="11">
        <f>P$10</f>
        <v>43922</v>
      </c>
      <c r="Q73" s="11">
        <f t="shared" ref="Q73:AH73" si="86">Q$10</f>
        <v>43952</v>
      </c>
      <c r="R73" s="11">
        <f t="shared" si="86"/>
        <v>43983</v>
      </c>
      <c r="S73" s="11">
        <f t="shared" si="86"/>
        <v>44013</v>
      </c>
      <c r="T73" s="11">
        <f t="shared" si="86"/>
        <v>44044</v>
      </c>
      <c r="U73" s="11">
        <f t="shared" si="86"/>
        <v>44075</v>
      </c>
      <c r="V73" s="11">
        <f t="shared" si="86"/>
        <v>44105</v>
      </c>
      <c r="W73" s="11">
        <f t="shared" si="86"/>
        <v>44136</v>
      </c>
      <c r="X73" s="11">
        <f t="shared" si="86"/>
        <v>44166</v>
      </c>
      <c r="Y73" s="11">
        <f t="shared" si="86"/>
        <v>44197</v>
      </c>
      <c r="Z73" s="11">
        <f t="shared" si="86"/>
        <v>44228</v>
      </c>
      <c r="AA73" s="11">
        <f t="shared" si="86"/>
        <v>44256</v>
      </c>
      <c r="AB73" s="45" t="str">
        <f t="shared" si="86"/>
        <v>Q1</v>
      </c>
      <c r="AC73" s="45" t="str">
        <f t="shared" si="86"/>
        <v>Q2</v>
      </c>
      <c r="AD73" s="45" t="str">
        <f t="shared" si="86"/>
        <v>Q3</v>
      </c>
      <c r="AE73" s="45" t="str">
        <f t="shared" si="86"/>
        <v>Q4</v>
      </c>
      <c r="AF73" s="45" t="str">
        <f t="shared" si="86"/>
        <v>1st H</v>
      </c>
      <c r="AG73" s="45" t="str">
        <f t="shared" si="86"/>
        <v>2nd H</v>
      </c>
      <c r="AH73" s="45" t="str">
        <f t="shared" si="86"/>
        <v>Yr.</v>
      </c>
      <c r="AJ73" s="2011" t="str">
        <f>AJ$10</f>
        <v>Result</v>
      </c>
      <c r="AK73" s="2012" t="str">
        <f t="shared" ref="AK73:AP73" si="87">AK$10</f>
        <v>OP</v>
      </c>
      <c r="AL73" s="2013" t="str">
        <f t="shared" si="87"/>
        <v>vs OP</v>
      </c>
      <c r="AM73" s="2014" t="str">
        <f t="shared" si="87"/>
        <v>%</v>
      </c>
      <c r="AN73" s="2012" t="str">
        <f t="shared" si="87"/>
        <v>FY19</v>
      </c>
      <c r="AO73" s="2013" t="str">
        <f t="shared" si="87"/>
        <v>vs FY19</v>
      </c>
      <c r="AP73" s="2015" t="str">
        <f t="shared" si="87"/>
        <v>%</v>
      </c>
      <c r="AR73" s="2011" t="str">
        <f>AR$10</f>
        <v>Result</v>
      </c>
      <c r="AS73" s="2012" t="str">
        <f t="shared" ref="AS73:AX73" si="88">AS$10</f>
        <v>OP</v>
      </c>
      <c r="AT73" s="2013" t="str">
        <f t="shared" si="88"/>
        <v>vs OP</v>
      </c>
      <c r="AU73" s="2014" t="str">
        <f t="shared" si="88"/>
        <v>%</v>
      </c>
      <c r="AV73" s="2012" t="str">
        <f t="shared" si="88"/>
        <v>FY19</v>
      </c>
      <c r="AW73" s="2013" t="str">
        <f t="shared" si="88"/>
        <v>vs FY19</v>
      </c>
      <c r="AX73" s="2015" t="str">
        <f t="shared" si="88"/>
        <v>%</v>
      </c>
      <c r="AZ73" s="2011" t="str">
        <f>AZ$10</f>
        <v>Result</v>
      </c>
      <c r="BA73" s="2012" t="str">
        <f t="shared" ref="BA73:BF73" si="89">BA$10</f>
        <v>OP</v>
      </c>
      <c r="BB73" s="2013" t="str">
        <f t="shared" si="89"/>
        <v>vs OP</v>
      </c>
      <c r="BC73" s="2014" t="str">
        <f t="shared" si="89"/>
        <v>%</v>
      </c>
      <c r="BD73" s="2012" t="str">
        <f t="shared" si="89"/>
        <v>FY19</v>
      </c>
      <c r="BE73" s="2013" t="str">
        <f t="shared" si="89"/>
        <v>vs FY19</v>
      </c>
      <c r="BF73" s="2015" t="str">
        <f t="shared" si="89"/>
        <v>%</v>
      </c>
    </row>
    <row r="74" spans="1:58">
      <c r="A74" s="2016">
        <v>71</v>
      </c>
      <c r="B74" s="2016">
        <v>71</v>
      </c>
      <c r="D74" s="657">
        <v>1</v>
      </c>
      <c r="E74" s="97"/>
      <c r="F74" s="97"/>
      <c r="G74" s="49"/>
      <c r="H74" s="238" t="s">
        <v>222</v>
      </c>
      <c r="I74" s="237"/>
      <c r="J74" s="236"/>
      <c r="K74" s="236"/>
      <c r="L74" s="236"/>
      <c r="M74" s="236"/>
      <c r="N74" s="990" t="s">
        <v>603</v>
      </c>
      <c r="O74" s="235"/>
      <c r="P74" s="234">
        <f>SUM(P75:P77)</f>
        <v>16078</v>
      </c>
      <c r="Q74" s="234">
        <f t="shared" ref="Q74:AH74" si="90">SUM(Q75:Q77)</f>
        <v>105343</v>
      </c>
      <c r="R74" s="234">
        <f t="shared" si="90"/>
        <v>120404</v>
      </c>
      <c r="S74" s="234">
        <f t="shared" si="90"/>
        <v>134510</v>
      </c>
      <c r="T74" s="234">
        <f t="shared" si="90"/>
        <v>125147</v>
      </c>
      <c r="U74" s="234">
        <f t="shared" si="90"/>
        <v>214748</v>
      </c>
      <c r="V74" s="234">
        <f t="shared" si="90"/>
        <v>135037</v>
      </c>
      <c r="W74" s="234">
        <f t="shared" si="90"/>
        <v>142844</v>
      </c>
      <c r="X74" s="234">
        <f t="shared" si="90"/>
        <v>229972</v>
      </c>
      <c r="Y74" s="234">
        <f t="shared" si="90"/>
        <v>159054</v>
      </c>
      <c r="Z74" s="234">
        <f t="shared" si="90"/>
        <v>194971</v>
      </c>
      <c r="AA74" s="234">
        <f t="shared" si="90"/>
        <v>226134</v>
      </c>
      <c r="AB74" s="234">
        <f t="shared" si="90"/>
        <v>241825</v>
      </c>
      <c r="AC74" s="234">
        <f t="shared" si="90"/>
        <v>474405</v>
      </c>
      <c r="AD74" s="234">
        <f t="shared" si="90"/>
        <v>507853</v>
      </c>
      <c r="AE74" s="234">
        <f t="shared" si="90"/>
        <v>580159</v>
      </c>
      <c r="AF74" s="234">
        <f t="shared" si="90"/>
        <v>716230</v>
      </c>
      <c r="AG74" s="234">
        <f t="shared" si="90"/>
        <v>1088012</v>
      </c>
      <c r="AH74" s="234">
        <f t="shared" si="90"/>
        <v>1804242</v>
      </c>
      <c r="AJ74" s="625">
        <f ca="1">SUM((INDIRECT(AJ$2&amp;(ROW())):INDIRECT(AJ$3&amp;(ROW()))))</f>
        <v>159054</v>
      </c>
      <c r="AK74" s="1626">
        <f ca="1">SUM(INDIRECT(AK$1&amp;AK$2&amp;$B74):INDIRECT(AK$1&amp;AK$3&amp;$B74))</f>
        <v>0</v>
      </c>
      <c r="AL74" s="1722">
        <f t="shared" ref="AL74:AL137" ca="1" si="91">AJ74-AK74</f>
        <v>159054</v>
      </c>
      <c r="AM74" s="1833">
        <f t="shared" ref="AM74:AM111" ca="1" si="92">IFERROR(AJ74/AK74,0)</f>
        <v>0</v>
      </c>
      <c r="AN74" s="1626">
        <f ca="1">SUM(INDIRECT(AN$1&amp;AN$2&amp;$A74):INDIRECT(AN$1&amp;AN$3&amp;$A74))</f>
        <v>175774</v>
      </c>
      <c r="AO74" s="1722">
        <f t="shared" ref="AO74:AO137" ca="1" si="93">AJ74-AN74</f>
        <v>-16720</v>
      </c>
      <c r="AP74" s="1833">
        <f t="shared" ref="AP74:AP95" ca="1" si="94">IFERROR(AJ74/AN74,0)</f>
        <v>0.90487785451773295</v>
      </c>
      <c r="AR74" s="625">
        <f ca="1">SUM((INDIRECT(AR$2&amp;(ROW())):INDIRECT(AR$3&amp;(ROW()))))</f>
        <v>159054</v>
      </c>
      <c r="AS74" s="1626">
        <f ca="1">SUM(INDIRECT(AS$1&amp;AS$2&amp;$B74):INDIRECT(AS$1&amp;AS$3&amp;$B74))</f>
        <v>0</v>
      </c>
      <c r="AT74" s="1722">
        <f t="shared" ref="AT74:AT112" ca="1" si="95">AR74-AS74</f>
        <v>159054</v>
      </c>
      <c r="AU74" s="1833">
        <f t="shared" ref="AU74:AU111" ca="1" si="96">IFERROR(AR74/AS74,0)</f>
        <v>0</v>
      </c>
      <c r="AV74" s="1626">
        <f ca="1">SUM(INDIRECT(AV$1&amp;AV$2&amp;$A74):INDIRECT(AV$1&amp;AV$3&amp;$A74))</f>
        <v>175774</v>
      </c>
      <c r="AW74" s="1722">
        <f t="shared" ref="AW74:AW112" ca="1" si="97">AR74-AV74</f>
        <v>-16720</v>
      </c>
      <c r="AX74" s="1833">
        <f t="shared" ref="AX74:AX95" ca="1" si="98">IFERROR(AR74/AV74,0)</f>
        <v>0.90487785451773295</v>
      </c>
      <c r="AZ74" s="625">
        <f ca="1">SUM((INDIRECT(AZ$2&amp;(ROW())):INDIRECT(AZ$3&amp;(ROW()))))</f>
        <v>1383137</v>
      </c>
      <c r="BA74" s="1626">
        <f ca="1">SUM(INDIRECT(BA$1&amp;BA$2&amp;$B74):INDIRECT(BA$1&amp;BA$3&amp;$B74))</f>
        <v>0</v>
      </c>
      <c r="BB74" s="1722">
        <f t="shared" ref="BB74:BB112" ca="1" si="99">AZ74-BA74</f>
        <v>1383137</v>
      </c>
      <c r="BC74" s="1833">
        <f t="shared" ref="BC74:BC111" ca="1" si="100">IFERROR(AZ74/BA74,0)</f>
        <v>0</v>
      </c>
      <c r="BD74" s="1626">
        <f ca="1">SUM(INDIRECT(BD$1&amp;BD$2&amp;$A74):INDIRECT(BD$1&amp;BD$3&amp;$A74))</f>
        <v>1982225</v>
      </c>
      <c r="BE74" s="1722">
        <f t="shared" ref="BE74:BE112" ca="1" si="101">AZ74-BD74</f>
        <v>-599088</v>
      </c>
      <c r="BF74" s="1833">
        <f t="shared" ref="BF74:BF95" ca="1" si="102">IFERROR(AZ74/BD74,0)</f>
        <v>0.69776993025514256</v>
      </c>
    </row>
    <row r="75" spans="1:58">
      <c r="A75" s="2016">
        <v>72</v>
      </c>
      <c r="B75" s="2016">
        <v>72</v>
      </c>
      <c r="D75" s="657">
        <v>1</v>
      </c>
      <c r="E75" s="97"/>
      <c r="F75" s="97"/>
      <c r="G75" s="49"/>
      <c r="H75" s="54"/>
      <c r="I75" s="6"/>
      <c r="J75" s="7"/>
      <c r="K75" s="7"/>
      <c r="L75" s="6" t="s">
        <v>144</v>
      </c>
      <c r="M75" s="6"/>
      <c r="N75" s="6"/>
      <c r="O75" s="52"/>
      <c r="P75" s="156">
        <f>P358+P374</f>
        <v>14474</v>
      </c>
      <c r="Q75" s="156">
        <f t="shared" ref="Q75:AA75" si="103">Q358+Q374</f>
        <v>59576</v>
      </c>
      <c r="R75" s="156">
        <f t="shared" si="103"/>
        <v>79854</v>
      </c>
      <c r="S75" s="156">
        <f t="shared" si="103"/>
        <v>87373</v>
      </c>
      <c r="T75" s="156">
        <f t="shared" si="103"/>
        <v>90285</v>
      </c>
      <c r="U75" s="156">
        <f t="shared" si="103"/>
        <v>161956</v>
      </c>
      <c r="V75" s="156">
        <f t="shared" si="103"/>
        <v>86366</v>
      </c>
      <c r="W75" s="156">
        <f t="shared" si="103"/>
        <v>97002</v>
      </c>
      <c r="X75" s="156">
        <f t="shared" si="103"/>
        <v>157137</v>
      </c>
      <c r="Y75" s="156">
        <f t="shared" si="103"/>
        <v>105948</v>
      </c>
      <c r="Z75" s="156">
        <f t="shared" si="103"/>
        <v>127915</v>
      </c>
      <c r="AA75" s="156">
        <f t="shared" si="103"/>
        <v>153149</v>
      </c>
      <c r="AB75" s="156">
        <f>SUM(P75:R75)</f>
        <v>153904</v>
      </c>
      <c r="AC75" s="156">
        <f>SUM(S75:U75)</f>
        <v>339614</v>
      </c>
      <c r="AD75" s="156">
        <f>SUM(V75:X75)</f>
        <v>340505</v>
      </c>
      <c r="AE75" s="156">
        <f>SUM(Y75:AA75)</f>
        <v>387012</v>
      </c>
      <c r="AF75" s="156">
        <f>AB75+AC75</f>
        <v>493518</v>
      </c>
      <c r="AG75" s="156">
        <f>AE75+AD75</f>
        <v>727517</v>
      </c>
      <c r="AH75" s="156">
        <f>AF75+AG75</f>
        <v>1221035</v>
      </c>
      <c r="AJ75" s="17">
        <f ca="1">SUM((INDIRECT(AJ$2&amp;(ROW())):INDIRECT(AJ$3&amp;(ROW()))))</f>
        <v>105948</v>
      </c>
      <c r="AK75" s="156">
        <f ca="1">SUM(INDIRECT(AK$1&amp;AK$2&amp;$B75):INDIRECT(AK$1&amp;AK$3&amp;$B75))</f>
        <v>0</v>
      </c>
      <c r="AL75" s="1723">
        <f t="shared" ca="1" si="91"/>
        <v>105948</v>
      </c>
      <c r="AM75" s="1834">
        <f t="shared" ca="1" si="92"/>
        <v>0</v>
      </c>
      <c r="AN75" s="156">
        <f ca="1">SUM(INDIRECT(AN$1&amp;AN$2&amp;$A75):INDIRECT(AN$1&amp;AN$3&amp;$A75))</f>
        <v>116873</v>
      </c>
      <c r="AO75" s="1723">
        <f t="shared" ca="1" si="93"/>
        <v>-10925</v>
      </c>
      <c r="AP75" s="1834">
        <f t="shared" ca="1" si="94"/>
        <v>0.90652246455554319</v>
      </c>
      <c r="AR75" s="17">
        <f ca="1">SUM((INDIRECT(AR$2&amp;(ROW())):INDIRECT(AR$3&amp;(ROW()))))</f>
        <v>105948</v>
      </c>
      <c r="AS75" s="156">
        <f ca="1">SUM(INDIRECT(AS$1&amp;AS$2&amp;$B75):INDIRECT(AS$1&amp;AS$3&amp;$B75))</f>
        <v>0</v>
      </c>
      <c r="AT75" s="1723">
        <f t="shared" ca="1" si="95"/>
        <v>105948</v>
      </c>
      <c r="AU75" s="1834">
        <f t="shared" ca="1" si="96"/>
        <v>0</v>
      </c>
      <c r="AV75" s="156">
        <f ca="1">SUM(INDIRECT(AV$1&amp;AV$2&amp;$A75):INDIRECT(AV$1&amp;AV$3&amp;$A75))</f>
        <v>116873</v>
      </c>
      <c r="AW75" s="1723">
        <f t="shared" ca="1" si="97"/>
        <v>-10925</v>
      </c>
      <c r="AX75" s="1834">
        <f t="shared" ca="1" si="98"/>
        <v>0.90652246455554319</v>
      </c>
      <c r="AZ75" s="17">
        <f ca="1">SUM((INDIRECT(AZ$2&amp;(ROW())):INDIRECT(AZ$3&amp;(ROW()))))</f>
        <v>939971</v>
      </c>
      <c r="BA75" s="156">
        <f ca="1">SUM(INDIRECT(BA$1&amp;BA$2&amp;$B75):INDIRECT(BA$1&amp;BA$3&amp;$B75))</f>
        <v>0</v>
      </c>
      <c r="BB75" s="1723">
        <f t="shared" ca="1" si="99"/>
        <v>939971</v>
      </c>
      <c r="BC75" s="1834">
        <f t="shared" ca="1" si="100"/>
        <v>0</v>
      </c>
      <c r="BD75" s="156">
        <f ca="1">SUM(INDIRECT(BD$1&amp;BD$2&amp;$A75):INDIRECT(BD$1&amp;BD$3&amp;$A75))</f>
        <v>1385416</v>
      </c>
      <c r="BE75" s="1723">
        <f t="shared" ca="1" si="101"/>
        <v>-445445</v>
      </c>
      <c r="BF75" s="1834">
        <f t="shared" ca="1" si="102"/>
        <v>0.67847563475519268</v>
      </c>
    </row>
    <row r="76" spans="1:58">
      <c r="A76" s="2016">
        <v>73</v>
      </c>
      <c r="B76" s="2016">
        <v>73</v>
      </c>
      <c r="D76" s="657">
        <v>1</v>
      </c>
      <c r="E76" s="97"/>
      <c r="F76" s="97"/>
      <c r="G76" s="49"/>
      <c r="H76" s="54"/>
      <c r="I76" s="6"/>
      <c r="J76" s="7"/>
      <c r="K76" s="7"/>
      <c r="L76" s="6" t="s">
        <v>99</v>
      </c>
      <c r="M76" s="6"/>
      <c r="N76" s="6"/>
      <c r="O76" s="52"/>
      <c r="P76" s="156">
        <f>P363+P379</f>
        <v>1604</v>
      </c>
      <c r="Q76" s="156">
        <f t="shared" ref="Q76:AA76" si="104">Q363+Q379</f>
        <v>45767</v>
      </c>
      <c r="R76" s="156">
        <f t="shared" si="104"/>
        <v>40550</v>
      </c>
      <c r="S76" s="156">
        <f t="shared" si="104"/>
        <v>47137</v>
      </c>
      <c r="T76" s="156">
        <f t="shared" si="104"/>
        <v>34862</v>
      </c>
      <c r="U76" s="156">
        <f t="shared" si="104"/>
        <v>52792</v>
      </c>
      <c r="V76" s="156">
        <f t="shared" si="104"/>
        <v>48671</v>
      </c>
      <c r="W76" s="156">
        <f t="shared" si="104"/>
        <v>45842</v>
      </c>
      <c r="X76" s="156">
        <f t="shared" si="104"/>
        <v>72835</v>
      </c>
      <c r="Y76" s="156">
        <f t="shared" si="104"/>
        <v>53106</v>
      </c>
      <c r="Z76" s="156">
        <f t="shared" si="104"/>
        <v>67056</v>
      </c>
      <c r="AA76" s="156">
        <f t="shared" si="104"/>
        <v>72985</v>
      </c>
      <c r="AB76" s="156">
        <f>SUM(P76:R76)</f>
        <v>87921</v>
      </c>
      <c r="AC76" s="156">
        <f>SUM(S76:U76)</f>
        <v>134791</v>
      </c>
      <c r="AD76" s="156">
        <f>SUM(V76:X76)</f>
        <v>167348</v>
      </c>
      <c r="AE76" s="156">
        <f>SUM(Y76:AA76)</f>
        <v>193147</v>
      </c>
      <c r="AF76" s="156">
        <f>AB76+AC76</f>
        <v>222712</v>
      </c>
      <c r="AG76" s="156">
        <f>AE76+AD76</f>
        <v>360495</v>
      </c>
      <c r="AH76" s="156">
        <f>AF76+AG76</f>
        <v>583207</v>
      </c>
      <c r="AJ76" s="17">
        <f ca="1">SUM((INDIRECT(AJ$2&amp;(ROW())):INDIRECT(AJ$3&amp;(ROW()))))</f>
        <v>53106</v>
      </c>
      <c r="AK76" s="156">
        <f ca="1">SUM(INDIRECT(AK$1&amp;AK$2&amp;$B76):INDIRECT(AK$1&amp;AK$3&amp;$B76))</f>
        <v>44136</v>
      </c>
      <c r="AL76" s="1723">
        <f t="shared" ca="1" si="91"/>
        <v>8970</v>
      </c>
      <c r="AM76" s="1834">
        <f t="shared" ca="1" si="92"/>
        <v>1.2032354540511148</v>
      </c>
      <c r="AN76" s="156">
        <f ca="1">SUM(INDIRECT(AN$1&amp;AN$2&amp;$A76):INDIRECT(AN$1&amp;AN$3&amp;$A76))</f>
        <v>58901</v>
      </c>
      <c r="AO76" s="1723">
        <f t="shared" ca="1" si="93"/>
        <v>-5795</v>
      </c>
      <c r="AP76" s="1834">
        <f t="shared" ca="1" si="94"/>
        <v>0.90161457360656017</v>
      </c>
      <c r="AR76" s="17">
        <f ca="1">SUM((INDIRECT(AR$2&amp;(ROW())):INDIRECT(AR$3&amp;(ROW()))))</f>
        <v>53106</v>
      </c>
      <c r="AS76" s="156">
        <f ca="1">SUM(INDIRECT(AS$1&amp;AS$2&amp;$B76):INDIRECT(AS$1&amp;AS$3&amp;$B76))</f>
        <v>44136</v>
      </c>
      <c r="AT76" s="1723">
        <f t="shared" ca="1" si="95"/>
        <v>8970</v>
      </c>
      <c r="AU76" s="1834">
        <f t="shared" ca="1" si="96"/>
        <v>1.2032354540511148</v>
      </c>
      <c r="AV76" s="156">
        <f ca="1">SUM(INDIRECT(AV$1&amp;AV$2&amp;$A76):INDIRECT(AV$1&amp;AV$3&amp;$A76))</f>
        <v>58901</v>
      </c>
      <c r="AW76" s="1723">
        <f t="shared" ca="1" si="97"/>
        <v>-5795</v>
      </c>
      <c r="AX76" s="1834">
        <f t="shared" ca="1" si="98"/>
        <v>0.90161457360656017</v>
      </c>
      <c r="AZ76" s="17">
        <f ca="1">SUM((INDIRECT(AZ$2&amp;(ROW())):INDIRECT(AZ$3&amp;(ROW()))))</f>
        <v>443166</v>
      </c>
      <c r="BA76" s="156">
        <f ca="1">SUM(INDIRECT(BA$1&amp;BA$2&amp;$B76):INDIRECT(BA$1&amp;BA$3&amp;$B76))</f>
        <v>352230</v>
      </c>
      <c r="BB76" s="1723">
        <f t="shared" ca="1" si="99"/>
        <v>90936</v>
      </c>
      <c r="BC76" s="1834">
        <f t="shared" ca="1" si="100"/>
        <v>1.2581722170172898</v>
      </c>
      <c r="BD76" s="156">
        <f ca="1">SUM(INDIRECT(BD$1&amp;BD$2&amp;$A76):INDIRECT(BD$1&amp;BD$3&amp;$A76))</f>
        <v>596809</v>
      </c>
      <c r="BE76" s="1723">
        <f t="shared" ca="1" si="101"/>
        <v>-153643</v>
      </c>
      <c r="BF76" s="1834">
        <f t="shared" ca="1" si="102"/>
        <v>0.74255917722420406</v>
      </c>
    </row>
    <row r="77" spans="1:58">
      <c r="A77" s="2016">
        <v>74</v>
      </c>
      <c r="B77" s="2016">
        <v>74</v>
      </c>
      <c r="D77" s="657">
        <v>1</v>
      </c>
      <c r="E77" s="97"/>
      <c r="F77" s="97"/>
      <c r="G77" s="49"/>
      <c r="H77" s="54"/>
      <c r="I77" s="6"/>
      <c r="J77" s="7"/>
      <c r="K77" s="7"/>
      <c r="L77" s="6" t="s">
        <v>11</v>
      </c>
      <c r="M77" s="6"/>
      <c r="N77" s="6"/>
      <c r="O77" s="52"/>
      <c r="P77" s="156">
        <f>P372+P388</f>
        <v>0</v>
      </c>
      <c r="Q77" s="156">
        <f t="shared" ref="Q77:AA77" si="105">Q372+Q388</f>
        <v>0</v>
      </c>
      <c r="R77" s="156">
        <f t="shared" si="105"/>
        <v>0</v>
      </c>
      <c r="S77" s="156">
        <f t="shared" si="105"/>
        <v>0</v>
      </c>
      <c r="T77" s="156">
        <f t="shared" si="105"/>
        <v>0</v>
      </c>
      <c r="U77" s="156">
        <f t="shared" si="105"/>
        <v>0</v>
      </c>
      <c r="V77" s="156">
        <f t="shared" si="105"/>
        <v>0</v>
      </c>
      <c r="W77" s="156">
        <f t="shared" si="105"/>
        <v>0</v>
      </c>
      <c r="X77" s="156">
        <f t="shared" si="105"/>
        <v>0</v>
      </c>
      <c r="Y77" s="156">
        <f t="shared" si="105"/>
        <v>0</v>
      </c>
      <c r="Z77" s="156">
        <f t="shared" si="105"/>
        <v>0</v>
      </c>
      <c r="AA77" s="156">
        <f t="shared" si="105"/>
        <v>0</v>
      </c>
      <c r="AB77" s="156">
        <f>SUM(P77:R77)</f>
        <v>0</v>
      </c>
      <c r="AC77" s="156">
        <f>SUM(S77:U77)</f>
        <v>0</v>
      </c>
      <c r="AD77" s="156">
        <f>SUM(V77:X77)</f>
        <v>0</v>
      </c>
      <c r="AE77" s="156">
        <f>SUM(Y77:AA77)</f>
        <v>0</v>
      </c>
      <c r="AF77" s="156">
        <f>AB77+AC77</f>
        <v>0</v>
      </c>
      <c r="AG77" s="156">
        <f>AE77+AD77</f>
        <v>0</v>
      </c>
      <c r="AH77" s="156">
        <f>AF77+AG77</f>
        <v>0</v>
      </c>
      <c r="AJ77" s="17">
        <f ca="1">SUM((INDIRECT(AJ$2&amp;(ROW())):INDIRECT(AJ$3&amp;(ROW()))))</f>
        <v>0</v>
      </c>
      <c r="AK77" s="156">
        <f ca="1">SUM(INDIRECT(AK$1&amp;AK$2&amp;$B77):INDIRECT(AK$1&amp;AK$3&amp;$B77))</f>
        <v>173246.29179357609</v>
      </c>
      <c r="AL77" s="1723">
        <f t="shared" ca="1" si="91"/>
        <v>-173246.29179357609</v>
      </c>
      <c r="AM77" s="1834">
        <f t="shared" ca="1" si="92"/>
        <v>0</v>
      </c>
      <c r="AN77" s="156">
        <f ca="1">SUM(INDIRECT(AN$1&amp;AN$2&amp;$A77):INDIRECT(AN$1&amp;AN$3&amp;$A77))</f>
        <v>0</v>
      </c>
      <c r="AO77" s="1723">
        <f t="shared" ca="1" si="93"/>
        <v>0</v>
      </c>
      <c r="AP77" s="1834">
        <f t="shared" ca="1" si="94"/>
        <v>0</v>
      </c>
      <c r="AR77" s="17">
        <f ca="1">SUM((INDIRECT(AR$2&amp;(ROW())):INDIRECT(AR$3&amp;(ROW()))))</f>
        <v>0</v>
      </c>
      <c r="AS77" s="156">
        <f ca="1">SUM(INDIRECT(AS$1&amp;AS$2&amp;$B77):INDIRECT(AS$1&amp;AS$3&amp;$B77))</f>
        <v>173246.29179357609</v>
      </c>
      <c r="AT77" s="1723">
        <f t="shared" ca="1" si="95"/>
        <v>-173246.29179357609</v>
      </c>
      <c r="AU77" s="1834">
        <f t="shared" ca="1" si="96"/>
        <v>0</v>
      </c>
      <c r="AV77" s="156">
        <f ca="1">SUM(INDIRECT(AV$1&amp;AV$2&amp;$A77):INDIRECT(AV$1&amp;AV$3&amp;$A77))</f>
        <v>0</v>
      </c>
      <c r="AW77" s="1723">
        <f t="shared" ca="1" si="97"/>
        <v>0</v>
      </c>
      <c r="AX77" s="1834">
        <f t="shared" ca="1" si="98"/>
        <v>0</v>
      </c>
      <c r="AZ77" s="17">
        <f ca="1">SUM((INDIRECT(AZ$2&amp;(ROW())):INDIRECT(AZ$3&amp;(ROW()))))</f>
        <v>0</v>
      </c>
      <c r="BA77" s="156">
        <f ca="1">SUM(INDIRECT(BA$1&amp;BA$2&amp;$B77):INDIRECT(BA$1&amp;BA$3&amp;$B77))</f>
        <v>1024513.2917935761</v>
      </c>
      <c r="BB77" s="1723">
        <f t="shared" ca="1" si="99"/>
        <v>-1024513.2917935761</v>
      </c>
      <c r="BC77" s="1834">
        <f t="shared" ca="1" si="100"/>
        <v>0</v>
      </c>
      <c r="BD77" s="156">
        <f ca="1">SUM(INDIRECT(BD$1&amp;BD$2&amp;$A77):INDIRECT(BD$1&amp;BD$3&amp;$A77))</f>
        <v>0</v>
      </c>
      <c r="BE77" s="1723">
        <f t="shared" ca="1" si="101"/>
        <v>0</v>
      </c>
      <c r="BF77" s="1834">
        <f t="shared" ca="1" si="102"/>
        <v>0</v>
      </c>
    </row>
    <row r="78" spans="1:58">
      <c r="A78" s="2016">
        <v>75</v>
      </c>
      <c r="B78" s="2016">
        <v>75</v>
      </c>
      <c r="D78" s="657">
        <v>1</v>
      </c>
      <c r="E78" s="97"/>
      <c r="F78" s="97"/>
      <c r="G78" s="49"/>
      <c r="H78" s="238" t="s">
        <v>136</v>
      </c>
      <c r="I78" s="237"/>
      <c r="J78" s="236"/>
      <c r="K78" s="236"/>
      <c r="L78" s="236"/>
      <c r="M78" s="236"/>
      <c r="N78" s="990" t="s">
        <v>605</v>
      </c>
      <c r="O78" s="235"/>
      <c r="P78" s="234">
        <f>SUM(P79:P81)</f>
        <v>16078</v>
      </c>
      <c r="Q78" s="234">
        <f t="shared" ref="Q78:AH78" si="106">SUM(Q79:Q81)</f>
        <v>105343</v>
      </c>
      <c r="R78" s="234">
        <f t="shared" si="106"/>
        <v>120404</v>
      </c>
      <c r="S78" s="234">
        <f t="shared" si="106"/>
        <v>134510</v>
      </c>
      <c r="T78" s="234">
        <f t="shared" si="106"/>
        <v>125147</v>
      </c>
      <c r="U78" s="234">
        <f t="shared" si="106"/>
        <v>214748</v>
      </c>
      <c r="V78" s="234">
        <f t="shared" si="106"/>
        <v>135037</v>
      </c>
      <c r="W78" s="234">
        <f t="shared" si="106"/>
        <v>142844</v>
      </c>
      <c r="X78" s="234">
        <f t="shared" si="106"/>
        <v>229972</v>
      </c>
      <c r="Y78" s="234">
        <f t="shared" si="106"/>
        <v>159054</v>
      </c>
      <c r="Z78" s="234">
        <f t="shared" si="106"/>
        <v>194971</v>
      </c>
      <c r="AA78" s="234">
        <f t="shared" si="106"/>
        <v>226134</v>
      </c>
      <c r="AB78" s="234">
        <f t="shared" si="106"/>
        <v>241825</v>
      </c>
      <c r="AC78" s="234">
        <f t="shared" si="106"/>
        <v>474405</v>
      </c>
      <c r="AD78" s="234">
        <f t="shared" si="106"/>
        <v>507853</v>
      </c>
      <c r="AE78" s="234">
        <f t="shared" si="106"/>
        <v>580159</v>
      </c>
      <c r="AF78" s="234">
        <f t="shared" si="106"/>
        <v>716230</v>
      </c>
      <c r="AG78" s="234">
        <f t="shared" si="106"/>
        <v>1088012</v>
      </c>
      <c r="AH78" s="234">
        <f t="shared" si="106"/>
        <v>1804242</v>
      </c>
      <c r="AJ78" s="625">
        <f ca="1">SUM((INDIRECT(AJ$2&amp;(ROW())):INDIRECT(AJ$3&amp;(ROW()))))</f>
        <v>159054</v>
      </c>
      <c r="AK78" s="1626">
        <f ca="1">SUM(INDIRECT(AK$1&amp;AK$2&amp;$B78):INDIRECT(AK$1&amp;AK$3&amp;$B78))</f>
        <v>116512.3964722222</v>
      </c>
      <c r="AL78" s="1722">
        <f t="shared" ca="1" si="91"/>
        <v>42541.603527777799</v>
      </c>
      <c r="AM78" s="1833">
        <f t="shared" ca="1" si="92"/>
        <v>1.3651251267320741</v>
      </c>
      <c r="AN78" s="1626">
        <f ca="1">SUM(INDIRECT(AN$1&amp;AN$2&amp;$A78):INDIRECT(AN$1&amp;AN$3&amp;$A78))</f>
        <v>175774</v>
      </c>
      <c r="AO78" s="1722">
        <f t="shared" ca="1" si="93"/>
        <v>-16720</v>
      </c>
      <c r="AP78" s="1833">
        <f t="shared" ca="1" si="94"/>
        <v>0.90487785451773295</v>
      </c>
      <c r="AR78" s="625">
        <f ca="1">SUM((INDIRECT(AR$2&amp;(ROW())):INDIRECT(AR$3&amp;(ROW()))))</f>
        <v>159054</v>
      </c>
      <c r="AS78" s="1626">
        <f ca="1">SUM(INDIRECT(AS$1&amp;AS$2&amp;$B78):INDIRECT(AS$1&amp;AS$3&amp;$B78))</f>
        <v>116512.3964722222</v>
      </c>
      <c r="AT78" s="1722">
        <f t="shared" ca="1" si="95"/>
        <v>42541.603527777799</v>
      </c>
      <c r="AU78" s="1833">
        <f t="shared" ca="1" si="96"/>
        <v>1.3651251267320741</v>
      </c>
      <c r="AV78" s="1626">
        <f ca="1">SUM(INDIRECT(AV$1&amp;AV$2&amp;$A78):INDIRECT(AV$1&amp;AV$3&amp;$A78))</f>
        <v>175774</v>
      </c>
      <c r="AW78" s="1722">
        <f t="shared" ca="1" si="97"/>
        <v>-16720</v>
      </c>
      <c r="AX78" s="1833">
        <f t="shared" ca="1" si="98"/>
        <v>0.90487785451773295</v>
      </c>
      <c r="AZ78" s="625">
        <f ca="1">SUM((INDIRECT(AZ$2&amp;(ROW())):INDIRECT(AZ$3&amp;(ROW()))))</f>
        <v>1383137</v>
      </c>
      <c r="BA78" s="1626">
        <f ca="1">SUM(INDIRECT(BA$1&amp;BA$2&amp;$B78):INDIRECT(BA$1&amp;BA$3&amp;$B78))</f>
        <v>696396.39647222217</v>
      </c>
      <c r="BB78" s="1722">
        <f t="shared" ca="1" si="99"/>
        <v>686740.60352777783</v>
      </c>
      <c r="BC78" s="1833">
        <f t="shared" ca="1" si="100"/>
        <v>1.9861346310903412</v>
      </c>
      <c r="BD78" s="1626">
        <f ca="1">SUM(INDIRECT(BD$1&amp;BD$2&amp;$A78):INDIRECT(BD$1&amp;BD$3&amp;$A78))</f>
        <v>1982225</v>
      </c>
      <c r="BE78" s="1722">
        <f t="shared" ca="1" si="101"/>
        <v>-599088</v>
      </c>
      <c r="BF78" s="1833">
        <f t="shared" ca="1" si="102"/>
        <v>0.69776993025514256</v>
      </c>
    </row>
    <row r="79" spans="1:58">
      <c r="A79" s="2016">
        <v>76</v>
      </c>
      <c r="B79" s="2016">
        <v>76</v>
      </c>
      <c r="D79" s="657">
        <v>1</v>
      </c>
      <c r="E79" s="97"/>
      <c r="F79" s="97"/>
      <c r="G79" s="49"/>
      <c r="H79" s="54"/>
      <c r="I79" s="6"/>
      <c r="J79" s="7"/>
      <c r="K79" s="7"/>
      <c r="L79" s="6" t="s">
        <v>144</v>
      </c>
      <c r="M79" s="6"/>
      <c r="N79" s="6"/>
      <c r="O79" s="52"/>
      <c r="P79" s="157">
        <v>14474</v>
      </c>
      <c r="Q79" s="157">
        <v>59576</v>
      </c>
      <c r="R79" s="157">
        <v>79854</v>
      </c>
      <c r="S79" s="157">
        <v>87373</v>
      </c>
      <c r="T79" s="157">
        <v>90285</v>
      </c>
      <c r="U79" s="157">
        <v>161956</v>
      </c>
      <c r="V79" s="157">
        <v>86366</v>
      </c>
      <c r="W79" s="157">
        <v>97002</v>
      </c>
      <c r="X79" s="157">
        <v>157137</v>
      </c>
      <c r="Y79" s="157">
        <v>105948</v>
      </c>
      <c r="Z79" s="157">
        <v>127915</v>
      </c>
      <c r="AA79" s="157">
        <v>153149</v>
      </c>
      <c r="AB79" s="156">
        <f>SUM(P79:R79)</f>
        <v>153904</v>
      </c>
      <c r="AC79" s="156">
        <f>SUM(S79:U79)</f>
        <v>339614</v>
      </c>
      <c r="AD79" s="156">
        <f>SUM(V79:X79)</f>
        <v>340505</v>
      </c>
      <c r="AE79" s="156">
        <f>SUM(Y79:AA79)</f>
        <v>387012</v>
      </c>
      <c r="AF79" s="156">
        <f>AB79+AC79</f>
        <v>493518</v>
      </c>
      <c r="AG79" s="156">
        <f>AE79+AD79</f>
        <v>727517</v>
      </c>
      <c r="AH79" s="156">
        <f>AF79+AG79</f>
        <v>1221035</v>
      </c>
      <c r="AJ79" s="17">
        <f ca="1">SUM((INDIRECT(AJ$2&amp;(ROW())):INDIRECT(AJ$3&amp;(ROW()))))</f>
        <v>105948</v>
      </c>
      <c r="AK79" s="156">
        <f ca="1">SUM(INDIRECT(AK$1&amp;AK$2&amp;$B79):INDIRECT(AK$1&amp;AK$3&amp;$B79))</f>
        <v>56733.895321353899</v>
      </c>
      <c r="AL79" s="1723">
        <f t="shared" ca="1" si="91"/>
        <v>49214.104678646101</v>
      </c>
      <c r="AM79" s="1834">
        <f t="shared" ca="1" si="92"/>
        <v>1.8674550619146815</v>
      </c>
      <c r="AN79" s="156">
        <f ca="1">SUM(INDIRECT(AN$1&amp;AN$2&amp;$A79):INDIRECT(AN$1&amp;AN$3&amp;$A79))</f>
        <v>116873</v>
      </c>
      <c r="AO79" s="1723">
        <f t="shared" ca="1" si="93"/>
        <v>-10925</v>
      </c>
      <c r="AP79" s="1834">
        <f t="shared" ca="1" si="94"/>
        <v>0.90652246455554319</v>
      </c>
      <c r="AR79" s="17">
        <f ca="1">SUM((INDIRECT(AR$2&amp;(ROW())):INDIRECT(AR$3&amp;(ROW()))))</f>
        <v>105948</v>
      </c>
      <c r="AS79" s="156">
        <f ca="1">SUM(INDIRECT(AS$1&amp;AS$2&amp;$B79):INDIRECT(AS$1&amp;AS$3&amp;$B79))</f>
        <v>56733.895321353899</v>
      </c>
      <c r="AT79" s="1723">
        <f t="shared" ca="1" si="95"/>
        <v>49214.104678646101</v>
      </c>
      <c r="AU79" s="1834">
        <f t="shared" ca="1" si="96"/>
        <v>1.8674550619146815</v>
      </c>
      <c r="AV79" s="156">
        <f ca="1">SUM(INDIRECT(AV$1&amp;AV$2&amp;$A79):INDIRECT(AV$1&amp;AV$3&amp;$A79))</f>
        <v>116873</v>
      </c>
      <c r="AW79" s="1723">
        <f t="shared" ca="1" si="97"/>
        <v>-10925</v>
      </c>
      <c r="AX79" s="1834">
        <f t="shared" ca="1" si="98"/>
        <v>0.90652246455554319</v>
      </c>
      <c r="AZ79" s="17">
        <f ca="1">SUM((INDIRECT(AZ$2&amp;(ROW())):INDIRECT(AZ$3&amp;(ROW()))))</f>
        <v>939971</v>
      </c>
      <c r="BA79" s="156">
        <f ca="1">SUM(INDIRECT(BA$1&amp;BA$2&amp;$B79):INDIRECT(BA$1&amp;BA$3&amp;$B79))</f>
        <v>328116.89532135392</v>
      </c>
      <c r="BB79" s="1723">
        <f t="shared" ca="1" si="99"/>
        <v>611854.10467864608</v>
      </c>
      <c r="BC79" s="1834">
        <f t="shared" ca="1" si="100"/>
        <v>2.8647442829160115</v>
      </c>
      <c r="BD79" s="156">
        <f ca="1">SUM(INDIRECT(BD$1&amp;BD$2&amp;$A79):INDIRECT(BD$1&amp;BD$3&amp;$A79))</f>
        <v>1385416</v>
      </c>
      <c r="BE79" s="1723">
        <f t="shared" ca="1" si="101"/>
        <v>-445445</v>
      </c>
      <c r="BF79" s="1834">
        <f t="shared" ca="1" si="102"/>
        <v>0.67847563475519268</v>
      </c>
    </row>
    <row r="80" spans="1:58">
      <c r="A80" s="2016">
        <v>77</v>
      </c>
      <c r="B80" s="2016">
        <v>77</v>
      </c>
      <c r="D80" s="657">
        <v>1</v>
      </c>
      <c r="E80" s="97"/>
      <c r="F80" s="97"/>
      <c r="G80" s="49"/>
      <c r="H80" s="54"/>
      <c r="I80" s="6"/>
      <c r="J80" s="7"/>
      <c r="K80" s="7"/>
      <c r="L80" s="6" t="s">
        <v>99</v>
      </c>
      <c r="M80" s="6"/>
      <c r="N80" s="6"/>
      <c r="O80" s="52"/>
      <c r="P80" s="157">
        <v>1604</v>
      </c>
      <c r="Q80" s="157">
        <v>45767</v>
      </c>
      <c r="R80" s="157">
        <v>40550</v>
      </c>
      <c r="S80" s="157">
        <v>47137</v>
      </c>
      <c r="T80" s="157">
        <v>34862</v>
      </c>
      <c r="U80" s="157">
        <v>52792</v>
      </c>
      <c r="V80" s="157">
        <v>48671</v>
      </c>
      <c r="W80" s="157">
        <v>45842</v>
      </c>
      <c r="X80" s="157">
        <v>72835</v>
      </c>
      <c r="Y80" s="157">
        <v>53106</v>
      </c>
      <c r="Z80" s="157">
        <v>67056</v>
      </c>
      <c r="AA80" s="157">
        <v>72985</v>
      </c>
      <c r="AB80" s="156">
        <f>SUM(P80:R80)</f>
        <v>87921</v>
      </c>
      <c r="AC80" s="156">
        <f>SUM(S80:U80)</f>
        <v>134791</v>
      </c>
      <c r="AD80" s="156">
        <f>SUM(V80:X80)</f>
        <v>167348</v>
      </c>
      <c r="AE80" s="156">
        <f>SUM(Y80:AA80)</f>
        <v>193147</v>
      </c>
      <c r="AF80" s="156">
        <f>AB80+AC80</f>
        <v>222712</v>
      </c>
      <c r="AG80" s="156">
        <f>AE80+AD80</f>
        <v>360495</v>
      </c>
      <c r="AH80" s="156">
        <f>AF80+AG80</f>
        <v>583207</v>
      </c>
      <c r="AJ80" s="17">
        <f ca="1">SUM((INDIRECT(AJ$2&amp;(ROW())):INDIRECT(AJ$3&amp;(ROW()))))</f>
        <v>53106</v>
      </c>
      <c r="AK80" s="156">
        <f ca="1">SUM(INDIRECT(AK$1&amp;AK$2&amp;$B80):INDIRECT(AK$1&amp;AK$3&amp;$B80))</f>
        <v>0</v>
      </c>
      <c r="AL80" s="1723">
        <f t="shared" ca="1" si="91"/>
        <v>53106</v>
      </c>
      <c r="AM80" s="1834">
        <f t="shared" ca="1" si="92"/>
        <v>0</v>
      </c>
      <c r="AN80" s="156">
        <f ca="1">SUM(INDIRECT(AN$1&amp;AN$2&amp;$A80):INDIRECT(AN$1&amp;AN$3&amp;$A80))</f>
        <v>58901</v>
      </c>
      <c r="AO80" s="1723">
        <f t="shared" ca="1" si="93"/>
        <v>-5795</v>
      </c>
      <c r="AP80" s="1834">
        <f t="shared" ca="1" si="94"/>
        <v>0.90161457360656017</v>
      </c>
      <c r="AR80" s="17">
        <f ca="1">SUM((INDIRECT(AR$2&amp;(ROW())):INDIRECT(AR$3&amp;(ROW()))))</f>
        <v>53106</v>
      </c>
      <c r="AS80" s="156">
        <f ca="1">SUM(INDIRECT(AS$1&amp;AS$2&amp;$B80):INDIRECT(AS$1&amp;AS$3&amp;$B80))</f>
        <v>0</v>
      </c>
      <c r="AT80" s="1723">
        <f t="shared" ca="1" si="95"/>
        <v>53106</v>
      </c>
      <c r="AU80" s="1834">
        <f t="shared" ca="1" si="96"/>
        <v>0</v>
      </c>
      <c r="AV80" s="156">
        <f ca="1">SUM(INDIRECT(AV$1&amp;AV$2&amp;$A80):INDIRECT(AV$1&amp;AV$3&amp;$A80))</f>
        <v>58901</v>
      </c>
      <c r="AW80" s="1723">
        <f t="shared" ca="1" si="97"/>
        <v>-5795</v>
      </c>
      <c r="AX80" s="1834">
        <f t="shared" ca="1" si="98"/>
        <v>0.90161457360656017</v>
      </c>
      <c r="AZ80" s="17">
        <f ca="1">SUM((INDIRECT(AZ$2&amp;(ROW())):INDIRECT(AZ$3&amp;(ROW()))))</f>
        <v>443166</v>
      </c>
      <c r="BA80" s="156">
        <f ca="1">SUM(INDIRECT(BA$1&amp;BA$2&amp;$B80):INDIRECT(BA$1&amp;BA$3&amp;$B80))</f>
        <v>0</v>
      </c>
      <c r="BB80" s="1723">
        <f t="shared" ca="1" si="99"/>
        <v>443166</v>
      </c>
      <c r="BC80" s="1834">
        <f t="shared" ca="1" si="100"/>
        <v>0</v>
      </c>
      <c r="BD80" s="156">
        <f ca="1">SUM(INDIRECT(BD$1&amp;BD$2&amp;$A80):INDIRECT(BD$1&amp;BD$3&amp;$A80))</f>
        <v>596809</v>
      </c>
      <c r="BE80" s="1723">
        <f t="shared" ca="1" si="101"/>
        <v>-153643</v>
      </c>
      <c r="BF80" s="1834">
        <f t="shared" ca="1" si="102"/>
        <v>0.74255917722420406</v>
      </c>
    </row>
    <row r="81" spans="1:58">
      <c r="A81" s="2016">
        <v>78</v>
      </c>
      <c r="B81" s="2016">
        <v>78</v>
      </c>
      <c r="D81" s="657">
        <v>1</v>
      </c>
      <c r="E81" s="97"/>
      <c r="F81" s="97"/>
      <c r="G81" s="49"/>
      <c r="H81" s="54"/>
      <c r="I81" s="6"/>
      <c r="J81" s="7"/>
      <c r="K81" s="7"/>
      <c r="L81" s="6" t="s">
        <v>11</v>
      </c>
      <c r="M81" s="6"/>
      <c r="N81" s="6"/>
      <c r="O81" s="52"/>
      <c r="P81" s="157"/>
      <c r="Q81" s="157"/>
      <c r="R81" s="157"/>
      <c r="S81" s="157"/>
      <c r="T81" s="157"/>
      <c r="U81" s="157"/>
      <c r="V81" s="157"/>
      <c r="W81" s="157"/>
      <c r="X81" s="157"/>
      <c r="Y81" s="157"/>
      <c r="Z81" s="157"/>
      <c r="AA81" s="157"/>
      <c r="AB81" s="156">
        <f>SUM(P81:R81)</f>
        <v>0</v>
      </c>
      <c r="AC81" s="156">
        <f>SUM(S81:U81)</f>
        <v>0</v>
      </c>
      <c r="AD81" s="156">
        <f>SUM(V81:X81)</f>
        <v>0</v>
      </c>
      <c r="AE81" s="156">
        <f>SUM(Y81:AA81)</f>
        <v>0</v>
      </c>
      <c r="AF81" s="156">
        <f>AB81+AC81</f>
        <v>0</v>
      </c>
      <c r="AG81" s="156">
        <f>AE81+AD81</f>
        <v>0</v>
      </c>
      <c r="AH81" s="156">
        <f>AF81+AG81</f>
        <v>0</v>
      </c>
      <c r="AJ81" s="17">
        <f ca="1">SUM((INDIRECT(AJ$2&amp;(ROW())):INDIRECT(AJ$3&amp;(ROW()))))</f>
        <v>0</v>
      </c>
      <c r="AK81" s="156">
        <f ca="1">SUM(INDIRECT(AK$1&amp;AK$2&amp;$B81):INDIRECT(AK$1&amp;AK$3&amp;$B81))</f>
        <v>173246.29179357609</v>
      </c>
      <c r="AL81" s="1723">
        <f t="shared" ca="1" si="91"/>
        <v>-173246.29179357609</v>
      </c>
      <c r="AM81" s="1834">
        <f t="shared" ca="1" si="92"/>
        <v>0</v>
      </c>
      <c r="AN81" s="156">
        <f ca="1">SUM(INDIRECT(AN$1&amp;AN$2&amp;$A81):INDIRECT(AN$1&amp;AN$3&amp;$A81))</f>
        <v>0</v>
      </c>
      <c r="AO81" s="1723">
        <f t="shared" ca="1" si="93"/>
        <v>0</v>
      </c>
      <c r="AP81" s="1834">
        <f t="shared" ca="1" si="94"/>
        <v>0</v>
      </c>
      <c r="AR81" s="17">
        <f ca="1">SUM((INDIRECT(AR$2&amp;(ROW())):INDIRECT(AR$3&amp;(ROW()))))</f>
        <v>0</v>
      </c>
      <c r="AS81" s="156">
        <f ca="1">SUM(INDIRECT(AS$1&amp;AS$2&amp;$B81):INDIRECT(AS$1&amp;AS$3&amp;$B81))</f>
        <v>173246.29179357609</v>
      </c>
      <c r="AT81" s="1723">
        <f t="shared" ca="1" si="95"/>
        <v>-173246.29179357609</v>
      </c>
      <c r="AU81" s="1834">
        <f t="shared" ca="1" si="96"/>
        <v>0</v>
      </c>
      <c r="AV81" s="156">
        <f ca="1">SUM(INDIRECT(AV$1&amp;AV$2&amp;$A81):INDIRECT(AV$1&amp;AV$3&amp;$A81))</f>
        <v>0</v>
      </c>
      <c r="AW81" s="1723">
        <f t="shared" ca="1" si="97"/>
        <v>0</v>
      </c>
      <c r="AX81" s="1834">
        <f t="shared" ca="1" si="98"/>
        <v>0</v>
      </c>
      <c r="AZ81" s="17">
        <f ca="1">SUM((INDIRECT(AZ$2&amp;(ROW())):INDIRECT(AZ$3&amp;(ROW()))))</f>
        <v>0</v>
      </c>
      <c r="BA81" s="156">
        <f ca="1">SUM(INDIRECT(BA$1&amp;BA$2&amp;$B81):INDIRECT(BA$1&amp;BA$3&amp;$B81))</f>
        <v>1024513.2917935761</v>
      </c>
      <c r="BB81" s="1723">
        <f t="shared" ca="1" si="99"/>
        <v>-1024513.2917935761</v>
      </c>
      <c r="BC81" s="1834">
        <f t="shared" ca="1" si="100"/>
        <v>0</v>
      </c>
      <c r="BD81" s="156">
        <f ca="1">SUM(INDIRECT(BD$1&amp;BD$2&amp;$A81):INDIRECT(BD$1&amp;BD$3&amp;$A81))</f>
        <v>0</v>
      </c>
      <c r="BE81" s="1723">
        <f t="shared" ca="1" si="101"/>
        <v>0</v>
      </c>
      <c r="BF81" s="1834">
        <f t="shared" ca="1" si="102"/>
        <v>0</v>
      </c>
    </row>
    <row r="82" spans="1:58">
      <c r="A82" s="2016">
        <v>79</v>
      </c>
      <c r="B82" s="2016">
        <v>79</v>
      </c>
      <c r="D82" s="657">
        <v>1</v>
      </c>
      <c r="E82" s="97"/>
      <c r="F82" s="97"/>
      <c r="G82" s="49"/>
      <c r="H82" s="238" t="s">
        <v>531</v>
      </c>
      <c r="I82" s="237"/>
      <c r="J82" s="236"/>
      <c r="K82" s="236"/>
      <c r="L82" s="236"/>
      <c r="M82" s="236"/>
      <c r="N82" s="236"/>
      <c r="O82" s="235"/>
      <c r="P82" s="234">
        <f>P83+P86+P94</f>
        <v>10716</v>
      </c>
      <c r="Q82" s="234">
        <f>Q83+Q86+Q94</f>
        <v>63615</v>
      </c>
      <c r="R82" s="234">
        <f t="shared" ref="R82:AA82" si="107">R83+R86+R94</f>
        <v>92662</v>
      </c>
      <c r="S82" s="234">
        <f t="shared" si="107"/>
        <v>88845</v>
      </c>
      <c r="T82" s="234">
        <f t="shared" si="107"/>
        <v>87667</v>
      </c>
      <c r="U82" s="234">
        <f t="shared" si="107"/>
        <v>139516</v>
      </c>
      <c r="V82" s="234">
        <f t="shared" si="107"/>
        <v>87411</v>
      </c>
      <c r="W82" s="234">
        <f t="shared" si="107"/>
        <v>98114</v>
      </c>
      <c r="X82" s="234">
        <f t="shared" si="107"/>
        <v>149170</v>
      </c>
      <c r="Y82" s="234">
        <f t="shared" si="107"/>
        <v>118186</v>
      </c>
      <c r="Z82" s="234">
        <f t="shared" si="107"/>
        <v>129310</v>
      </c>
      <c r="AA82" s="234">
        <f t="shared" si="107"/>
        <v>97892</v>
      </c>
      <c r="AB82" s="234">
        <f t="shared" ref="AB82:AH82" si="108">AB83+AB86+AB94</f>
        <v>166993</v>
      </c>
      <c r="AC82" s="234">
        <f t="shared" si="108"/>
        <v>316028</v>
      </c>
      <c r="AD82" s="234">
        <f t="shared" si="108"/>
        <v>334695</v>
      </c>
      <c r="AE82" s="234">
        <f t="shared" si="108"/>
        <v>345388</v>
      </c>
      <c r="AF82" s="234">
        <f t="shared" si="108"/>
        <v>483021</v>
      </c>
      <c r="AG82" s="234">
        <f t="shared" si="108"/>
        <v>680083</v>
      </c>
      <c r="AH82" s="234">
        <f t="shared" si="108"/>
        <v>1163104</v>
      </c>
      <c r="AJ82" s="625">
        <f ca="1">SUM((INDIRECT(AJ$2&amp;(ROW())):INDIRECT(AJ$3&amp;(ROW()))))</f>
        <v>118186</v>
      </c>
      <c r="AK82" s="1626">
        <f ca="1">SUM(INDIRECT(AK$1&amp;AK$2&amp;$B82):INDIRECT(AK$1&amp;AK$3&amp;$B82))</f>
        <v>116512.3964722222</v>
      </c>
      <c r="AL82" s="1722">
        <f t="shared" ca="1" si="91"/>
        <v>1673.6035277777992</v>
      </c>
      <c r="AM82" s="1833">
        <f t="shared" ca="1" si="92"/>
        <v>1.0143641670624877</v>
      </c>
      <c r="AN82" s="1626">
        <f ca="1">SUM(INDIRECT(AN$1&amp;AN$2&amp;$A82):INDIRECT(AN$1&amp;AN$3&amp;$A82))</f>
        <v>124679</v>
      </c>
      <c r="AO82" s="1722">
        <f t="shared" ca="1" si="93"/>
        <v>-6493</v>
      </c>
      <c r="AP82" s="1833">
        <f t="shared" ca="1" si="94"/>
        <v>0.94792226437491478</v>
      </c>
      <c r="AR82" s="625">
        <f ca="1">SUM((INDIRECT(AR$2&amp;(ROW())):INDIRECT(AR$3&amp;(ROW()))))</f>
        <v>118186</v>
      </c>
      <c r="AS82" s="1626">
        <f ca="1">SUM(INDIRECT(AS$1&amp;AS$2&amp;$B82):INDIRECT(AS$1&amp;AS$3&amp;$B82))</f>
        <v>116512.3964722222</v>
      </c>
      <c r="AT82" s="1722">
        <f t="shared" ca="1" si="95"/>
        <v>1673.6035277777992</v>
      </c>
      <c r="AU82" s="1833">
        <f t="shared" ca="1" si="96"/>
        <v>1.0143641670624877</v>
      </c>
      <c r="AV82" s="1626">
        <f ca="1">SUM(INDIRECT(AV$1&amp;AV$2&amp;$A82):INDIRECT(AV$1&amp;AV$3&amp;$A82))</f>
        <v>124679</v>
      </c>
      <c r="AW82" s="1722">
        <f t="shared" ca="1" si="97"/>
        <v>-6493</v>
      </c>
      <c r="AX82" s="1833">
        <f t="shared" ca="1" si="98"/>
        <v>0.94792226437491478</v>
      </c>
      <c r="AZ82" s="625">
        <f ca="1">SUM((INDIRECT(AZ$2&amp;(ROW())):INDIRECT(AZ$3&amp;(ROW()))))</f>
        <v>935902</v>
      </c>
      <c r="BA82" s="1626">
        <f ca="1">SUM(INDIRECT(BA$1&amp;BA$2&amp;$B82):INDIRECT(BA$1&amp;BA$3&amp;$B82))</f>
        <v>696396.39647222217</v>
      </c>
      <c r="BB82" s="1722">
        <f t="shared" ca="1" si="99"/>
        <v>239505.60352777783</v>
      </c>
      <c r="BC82" s="1833">
        <f t="shared" ca="1" si="100"/>
        <v>1.3439213711343942</v>
      </c>
      <c r="BD82" s="1626">
        <f ca="1">SUM(INDIRECT(BD$1&amp;BD$2&amp;$A82):INDIRECT(BD$1&amp;BD$3&amp;$A82))</f>
        <v>1267696</v>
      </c>
      <c r="BE82" s="1722">
        <f t="shared" ca="1" si="101"/>
        <v>-331794</v>
      </c>
      <c r="BF82" s="1833">
        <f t="shared" ca="1" si="102"/>
        <v>0.738270058436723</v>
      </c>
    </row>
    <row r="83" spans="1:58">
      <c r="A83" s="2016">
        <v>80</v>
      </c>
      <c r="B83" s="2016">
        <v>80</v>
      </c>
      <c r="D83" s="657">
        <v>1</v>
      </c>
      <c r="E83" s="97"/>
      <c r="F83" s="97"/>
      <c r="G83" s="49"/>
      <c r="H83" s="54"/>
      <c r="I83" s="6"/>
      <c r="J83" s="7"/>
      <c r="K83" s="7"/>
      <c r="L83" s="419" t="s">
        <v>144</v>
      </c>
      <c r="M83" s="419"/>
      <c r="N83" s="420"/>
      <c r="O83" s="421"/>
      <c r="P83" s="422">
        <f>SUM(P84:P85)</f>
        <v>7502</v>
      </c>
      <c r="Q83" s="422">
        <f t="shared" ref="Q83:AA83" si="109">SUM(Q84:Q85)</f>
        <v>36314</v>
      </c>
      <c r="R83" s="422">
        <f t="shared" si="109"/>
        <v>70334</v>
      </c>
      <c r="S83" s="422">
        <f t="shared" si="109"/>
        <v>60398</v>
      </c>
      <c r="T83" s="422">
        <f t="shared" si="109"/>
        <v>65930</v>
      </c>
      <c r="U83" s="422">
        <f t="shared" si="109"/>
        <v>109719</v>
      </c>
      <c r="V83" s="422">
        <f t="shared" si="109"/>
        <v>60976</v>
      </c>
      <c r="W83" s="422">
        <f t="shared" si="109"/>
        <v>70839</v>
      </c>
      <c r="X83" s="422">
        <f t="shared" si="109"/>
        <v>109392</v>
      </c>
      <c r="Y83" s="422">
        <f t="shared" si="109"/>
        <v>87475</v>
      </c>
      <c r="Z83" s="422">
        <f t="shared" si="109"/>
        <v>92644</v>
      </c>
      <c r="AA83" s="422">
        <f t="shared" si="109"/>
        <v>56263</v>
      </c>
      <c r="AB83" s="422">
        <f t="shared" ref="AB83:AB94" si="110">SUM(P83:R83)</f>
        <v>114150</v>
      </c>
      <c r="AC83" s="422">
        <f t="shared" ref="AC83:AC94" si="111">SUM(S83:U83)</f>
        <v>236047</v>
      </c>
      <c r="AD83" s="422">
        <f t="shared" ref="AD83:AD94" si="112">SUM(V83:X83)</f>
        <v>241207</v>
      </c>
      <c r="AE83" s="422">
        <f t="shared" ref="AE83:AE94" si="113">SUM(Y83:AA83)</f>
        <v>236382</v>
      </c>
      <c r="AF83" s="422">
        <f t="shared" ref="AF83:AF94" si="114">AB83+AC83</f>
        <v>350197</v>
      </c>
      <c r="AG83" s="422">
        <f t="shared" ref="AG83:AG94" si="115">AE83+AD83</f>
        <v>477589</v>
      </c>
      <c r="AH83" s="422">
        <f t="shared" ref="AH83:AH94" si="116">AF83+AG83</f>
        <v>827786</v>
      </c>
      <c r="AJ83" s="1627">
        <f ca="1">SUM((INDIRECT(AJ$2&amp;(ROW())):INDIRECT(AJ$3&amp;(ROW()))))</f>
        <v>87475</v>
      </c>
      <c r="AK83" s="422">
        <f ca="1">SUM(INDIRECT(AK$1&amp;AK$2&amp;$B83):INDIRECT(AK$1&amp;AK$3&amp;$B83))</f>
        <v>56733.895321353899</v>
      </c>
      <c r="AL83" s="1724">
        <f t="shared" ca="1" si="91"/>
        <v>30741.104678646101</v>
      </c>
      <c r="AM83" s="1835">
        <f t="shared" ca="1" si="92"/>
        <v>1.5418472414862645</v>
      </c>
      <c r="AN83" s="422">
        <f ca="1">SUM(INDIRECT(AN$1&amp;AN$2&amp;$A83):INDIRECT(AN$1&amp;AN$3&amp;$A83))</f>
        <v>82082</v>
      </c>
      <c r="AO83" s="1724">
        <f t="shared" ca="1" si="93"/>
        <v>5393</v>
      </c>
      <c r="AP83" s="1835">
        <f t="shared" ca="1" si="94"/>
        <v>1.0657025900928341</v>
      </c>
      <c r="AR83" s="1627">
        <f ca="1">SUM((INDIRECT(AR$2&amp;(ROW())):INDIRECT(AR$3&amp;(ROW()))))</f>
        <v>87475</v>
      </c>
      <c r="AS83" s="422">
        <f ca="1">SUM(INDIRECT(AS$1&amp;AS$2&amp;$B83):INDIRECT(AS$1&amp;AS$3&amp;$B83))</f>
        <v>56733.895321353899</v>
      </c>
      <c r="AT83" s="1724">
        <f t="shared" ca="1" si="95"/>
        <v>30741.104678646101</v>
      </c>
      <c r="AU83" s="1835">
        <f t="shared" ca="1" si="96"/>
        <v>1.5418472414862645</v>
      </c>
      <c r="AV83" s="422">
        <f ca="1">SUM(INDIRECT(AV$1&amp;AV$2&amp;$A83):INDIRECT(AV$1&amp;AV$3&amp;$A83))</f>
        <v>82082</v>
      </c>
      <c r="AW83" s="1724">
        <f t="shared" ca="1" si="97"/>
        <v>5393</v>
      </c>
      <c r="AX83" s="1835">
        <f t="shared" ca="1" si="98"/>
        <v>1.0657025900928341</v>
      </c>
      <c r="AZ83" s="1627">
        <f ca="1">SUM((INDIRECT(AZ$2&amp;(ROW())):INDIRECT(AZ$3&amp;(ROW()))))</f>
        <v>678879</v>
      </c>
      <c r="BA83" s="422">
        <f ca="1">SUM(INDIRECT(BA$1&amp;BA$2&amp;$B83):INDIRECT(BA$1&amp;BA$3&amp;$B83))</f>
        <v>328116.89532135392</v>
      </c>
      <c r="BB83" s="1724">
        <f t="shared" ca="1" si="99"/>
        <v>350762.10467864608</v>
      </c>
      <c r="BC83" s="1835">
        <f t="shared" ca="1" si="100"/>
        <v>2.0690156760599412</v>
      </c>
      <c r="BD83" s="422">
        <f ca="1">SUM(INDIRECT(BD$1&amp;BD$2&amp;$A83):INDIRECT(BD$1&amp;BD$3&amp;$A83))</f>
        <v>933686</v>
      </c>
      <c r="BE83" s="1724">
        <f t="shared" ca="1" si="101"/>
        <v>-254807</v>
      </c>
      <c r="BF83" s="1835">
        <f t="shared" ca="1" si="102"/>
        <v>0.72709561886972707</v>
      </c>
    </row>
    <row r="84" spans="1:58">
      <c r="A84" s="2016">
        <v>81</v>
      </c>
      <c r="B84" s="2016">
        <v>81</v>
      </c>
      <c r="D84" s="657">
        <v>1</v>
      </c>
      <c r="E84" s="97"/>
      <c r="F84" s="97"/>
      <c r="G84" s="49"/>
      <c r="H84" s="54"/>
      <c r="I84" s="6"/>
      <c r="J84" s="7"/>
      <c r="K84" s="7"/>
      <c r="L84" s="6"/>
      <c r="M84" s="6"/>
      <c r="N84" s="6" t="s">
        <v>324</v>
      </c>
      <c r="O84" s="52"/>
      <c r="P84" s="156">
        <f t="shared" ref="P84:AA84" si="117">P359+P375-P392-P416</f>
        <v>7502</v>
      </c>
      <c r="Q84" s="156">
        <f t="shared" si="117"/>
        <v>36314</v>
      </c>
      <c r="R84" s="156">
        <f t="shared" si="117"/>
        <v>70334</v>
      </c>
      <c r="S84" s="156">
        <f t="shared" si="117"/>
        <v>60398</v>
      </c>
      <c r="T84" s="156">
        <f t="shared" si="117"/>
        <v>65930</v>
      </c>
      <c r="U84" s="156">
        <f t="shared" si="117"/>
        <v>109719</v>
      </c>
      <c r="V84" s="156">
        <f t="shared" si="117"/>
        <v>60976</v>
      </c>
      <c r="W84" s="156">
        <f t="shared" si="117"/>
        <v>70839</v>
      </c>
      <c r="X84" s="156">
        <f t="shared" si="117"/>
        <v>109392</v>
      </c>
      <c r="Y84" s="156">
        <f t="shared" si="117"/>
        <v>87475</v>
      </c>
      <c r="Z84" s="156">
        <f t="shared" si="117"/>
        <v>92644</v>
      </c>
      <c r="AA84" s="156">
        <f t="shared" si="117"/>
        <v>56263</v>
      </c>
      <c r="AB84" s="156">
        <f t="shared" si="110"/>
        <v>114150</v>
      </c>
      <c r="AC84" s="156">
        <f t="shared" si="111"/>
        <v>236047</v>
      </c>
      <c r="AD84" s="156">
        <f t="shared" si="112"/>
        <v>241207</v>
      </c>
      <c r="AE84" s="156">
        <f t="shared" si="113"/>
        <v>236382</v>
      </c>
      <c r="AF84" s="156">
        <f t="shared" si="114"/>
        <v>350197</v>
      </c>
      <c r="AG84" s="156">
        <f t="shared" si="115"/>
        <v>477589</v>
      </c>
      <c r="AH84" s="156">
        <f t="shared" si="116"/>
        <v>827786</v>
      </c>
      <c r="AJ84" s="17">
        <f ca="1">SUM((INDIRECT(AJ$2&amp;(ROW())):INDIRECT(AJ$3&amp;(ROW()))))</f>
        <v>87475</v>
      </c>
      <c r="AK84" s="156">
        <f ca="1">SUM(INDIRECT(AK$1&amp;AK$2&amp;$B84):INDIRECT(AK$1&amp;AK$3&amp;$B84))</f>
        <v>0</v>
      </c>
      <c r="AL84" s="1723">
        <f t="shared" ca="1" si="91"/>
        <v>87475</v>
      </c>
      <c r="AM84" s="1834">
        <f t="shared" ca="1" si="92"/>
        <v>0</v>
      </c>
      <c r="AN84" s="156">
        <f ca="1">SUM(INDIRECT(AN$1&amp;AN$2&amp;$A84):INDIRECT(AN$1&amp;AN$3&amp;$A84))</f>
        <v>82082</v>
      </c>
      <c r="AO84" s="1723">
        <f t="shared" ca="1" si="93"/>
        <v>5393</v>
      </c>
      <c r="AP84" s="1834">
        <f t="shared" ca="1" si="94"/>
        <v>1.0657025900928341</v>
      </c>
      <c r="AR84" s="17">
        <f ca="1">SUM((INDIRECT(AR$2&amp;(ROW())):INDIRECT(AR$3&amp;(ROW()))))</f>
        <v>87475</v>
      </c>
      <c r="AS84" s="156">
        <f ca="1">SUM(INDIRECT(AS$1&amp;AS$2&amp;$B84):INDIRECT(AS$1&amp;AS$3&amp;$B84))</f>
        <v>0</v>
      </c>
      <c r="AT84" s="1723">
        <f t="shared" ca="1" si="95"/>
        <v>87475</v>
      </c>
      <c r="AU84" s="1834">
        <f t="shared" ca="1" si="96"/>
        <v>0</v>
      </c>
      <c r="AV84" s="156">
        <f ca="1">SUM(INDIRECT(AV$1&amp;AV$2&amp;$A84):INDIRECT(AV$1&amp;AV$3&amp;$A84))</f>
        <v>82082</v>
      </c>
      <c r="AW84" s="1723">
        <f t="shared" ca="1" si="97"/>
        <v>5393</v>
      </c>
      <c r="AX84" s="1834">
        <f t="shared" ca="1" si="98"/>
        <v>1.0657025900928341</v>
      </c>
      <c r="AZ84" s="17">
        <f ca="1">SUM((INDIRECT(AZ$2&amp;(ROW())):INDIRECT(AZ$3&amp;(ROW()))))</f>
        <v>678879</v>
      </c>
      <c r="BA84" s="156">
        <f ca="1">SUM(INDIRECT(BA$1&amp;BA$2&amp;$B84):INDIRECT(BA$1&amp;BA$3&amp;$B84))</f>
        <v>0</v>
      </c>
      <c r="BB84" s="1723">
        <f t="shared" ca="1" si="99"/>
        <v>678879</v>
      </c>
      <c r="BC84" s="1834">
        <f t="shared" ca="1" si="100"/>
        <v>0</v>
      </c>
      <c r="BD84" s="156">
        <f ca="1">SUM(INDIRECT(BD$1&amp;BD$2&amp;$A84):INDIRECT(BD$1&amp;BD$3&amp;$A84))</f>
        <v>933686</v>
      </c>
      <c r="BE84" s="1723">
        <f t="shared" ca="1" si="101"/>
        <v>-254807</v>
      </c>
      <c r="BF84" s="1834">
        <f t="shared" ca="1" si="102"/>
        <v>0.72709561886972707</v>
      </c>
    </row>
    <row r="85" spans="1:58">
      <c r="A85" s="2016">
        <v>82</v>
      </c>
      <c r="B85" s="2016">
        <v>82</v>
      </c>
      <c r="D85" s="657">
        <v>1</v>
      </c>
      <c r="E85" s="97"/>
      <c r="F85" s="97"/>
      <c r="G85" s="49"/>
      <c r="H85" s="54"/>
      <c r="I85" s="6"/>
      <c r="J85" s="7"/>
      <c r="K85" s="7"/>
      <c r="L85" s="6"/>
      <c r="M85" s="6"/>
      <c r="N85" s="6" t="s">
        <v>153</v>
      </c>
      <c r="O85" s="52"/>
      <c r="P85" s="156">
        <f t="shared" ref="P85:AA85" si="118">P362+P378-P395-P419</f>
        <v>0</v>
      </c>
      <c r="Q85" s="156">
        <f t="shared" si="118"/>
        <v>0</v>
      </c>
      <c r="R85" s="156">
        <f t="shared" si="118"/>
        <v>0</v>
      </c>
      <c r="S85" s="156">
        <f t="shared" si="118"/>
        <v>0</v>
      </c>
      <c r="T85" s="156">
        <f t="shared" si="118"/>
        <v>0</v>
      </c>
      <c r="U85" s="156">
        <f t="shared" si="118"/>
        <v>0</v>
      </c>
      <c r="V85" s="156">
        <f t="shared" si="118"/>
        <v>0</v>
      </c>
      <c r="W85" s="156">
        <f t="shared" si="118"/>
        <v>0</v>
      </c>
      <c r="X85" s="156">
        <f t="shared" si="118"/>
        <v>0</v>
      </c>
      <c r="Y85" s="156">
        <f t="shared" si="118"/>
        <v>0</v>
      </c>
      <c r="Z85" s="156">
        <f t="shared" si="118"/>
        <v>0</v>
      </c>
      <c r="AA85" s="156">
        <f t="shared" si="118"/>
        <v>0</v>
      </c>
      <c r="AB85" s="156">
        <f t="shared" si="110"/>
        <v>0</v>
      </c>
      <c r="AC85" s="156">
        <f t="shared" si="111"/>
        <v>0</v>
      </c>
      <c r="AD85" s="156">
        <f t="shared" si="112"/>
        <v>0</v>
      </c>
      <c r="AE85" s="156">
        <f t="shared" si="113"/>
        <v>0</v>
      </c>
      <c r="AF85" s="156">
        <f t="shared" si="114"/>
        <v>0</v>
      </c>
      <c r="AG85" s="156">
        <f t="shared" si="115"/>
        <v>0</v>
      </c>
      <c r="AH85" s="156">
        <f t="shared" si="116"/>
        <v>0</v>
      </c>
      <c r="AJ85" s="17">
        <f ca="1">SUM((INDIRECT(AJ$2&amp;(ROW())):INDIRECT(AJ$3&amp;(ROW()))))</f>
        <v>0</v>
      </c>
      <c r="AK85" s="156">
        <f ca="1">SUM(INDIRECT(AK$1&amp;AK$2&amp;$B85):INDIRECT(AK$1&amp;AK$3&amp;$B85))</f>
        <v>116942.5038551903</v>
      </c>
      <c r="AL85" s="1723">
        <f t="shared" ca="1" si="91"/>
        <v>-116942.5038551903</v>
      </c>
      <c r="AM85" s="1834">
        <f t="shared" ca="1" si="92"/>
        <v>0</v>
      </c>
      <c r="AN85" s="156">
        <f ca="1">SUM(INDIRECT(AN$1&amp;AN$2&amp;$A85):INDIRECT(AN$1&amp;AN$3&amp;$A85))</f>
        <v>0</v>
      </c>
      <c r="AO85" s="1723">
        <f t="shared" ca="1" si="93"/>
        <v>0</v>
      </c>
      <c r="AP85" s="1834">
        <f t="shared" ca="1" si="94"/>
        <v>0</v>
      </c>
      <c r="AR85" s="17">
        <f ca="1">SUM((INDIRECT(AR$2&amp;(ROW())):INDIRECT(AR$3&amp;(ROW()))))</f>
        <v>0</v>
      </c>
      <c r="AS85" s="156">
        <f ca="1">SUM(INDIRECT(AS$1&amp;AS$2&amp;$B85):INDIRECT(AS$1&amp;AS$3&amp;$B85))</f>
        <v>116942.5038551903</v>
      </c>
      <c r="AT85" s="1723">
        <f t="shared" ca="1" si="95"/>
        <v>-116942.5038551903</v>
      </c>
      <c r="AU85" s="1834">
        <f t="shared" ca="1" si="96"/>
        <v>0</v>
      </c>
      <c r="AV85" s="156">
        <f ca="1">SUM(INDIRECT(AV$1&amp;AV$2&amp;$A85):INDIRECT(AV$1&amp;AV$3&amp;$A85))</f>
        <v>0</v>
      </c>
      <c r="AW85" s="1723">
        <f t="shared" ca="1" si="97"/>
        <v>0</v>
      </c>
      <c r="AX85" s="1834">
        <f t="shared" ca="1" si="98"/>
        <v>0</v>
      </c>
      <c r="AZ85" s="17">
        <f ca="1">SUM((INDIRECT(AZ$2&amp;(ROW())):INDIRECT(AZ$3&amp;(ROW()))))</f>
        <v>0</v>
      </c>
      <c r="BA85" s="156">
        <f ca="1">SUM(INDIRECT(BA$1&amp;BA$2&amp;$B85):INDIRECT(BA$1&amp;BA$3&amp;$B85))</f>
        <v>687374.50385519024</v>
      </c>
      <c r="BB85" s="1723">
        <f t="shared" ca="1" si="99"/>
        <v>-687374.50385519024</v>
      </c>
      <c r="BC85" s="1834">
        <f t="shared" ca="1" si="100"/>
        <v>0</v>
      </c>
      <c r="BD85" s="156">
        <f ca="1">SUM(INDIRECT(BD$1&amp;BD$2&amp;$A85):INDIRECT(BD$1&amp;BD$3&amp;$A85))</f>
        <v>0</v>
      </c>
      <c r="BE85" s="1723">
        <f t="shared" ca="1" si="101"/>
        <v>0</v>
      </c>
      <c r="BF85" s="1834">
        <f t="shared" ca="1" si="102"/>
        <v>0</v>
      </c>
    </row>
    <row r="86" spans="1:58">
      <c r="A86" s="2016">
        <v>83</v>
      </c>
      <c r="B86" s="2016">
        <v>83</v>
      </c>
      <c r="D86" s="657">
        <v>1</v>
      </c>
      <c r="E86" s="97"/>
      <c r="F86" s="97"/>
      <c r="G86" s="49"/>
      <c r="H86" s="54"/>
      <c r="I86" s="6"/>
      <c r="J86" s="7"/>
      <c r="K86" s="7"/>
      <c r="L86" s="419" t="s">
        <v>99</v>
      </c>
      <c r="M86" s="419"/>
      <c r="N86" s="420"/>
      <c r="O86" s="421"/>
      <c r="P86" s="422">
        <f>P76-P101</f>
        <v>3214</v>
      </c>
      <c r="Q86" s="422">
        <f>Q76-Q101</f>
        <v>27301</v>
      </c>
      <c r="R86" s="422">
        <f t="shared" ref="R86:AA86" si="119">R76-R101</f>
        <v>22328</v>
      </c>
      <c r="S86" s="422">
        <f t="shared" si="119"/>
        <v>28447</v>
      </c>
      <c r="T86" s="422">
        <f t="shared" si="119"/>
        <v>21737</v>
      </c>
      <c r="U86" s="422">
        <f t="shared" si="119"/>
        <v>29797</v>
      </c>
      <c r="V86" s="422">
        <f t="shared" si="119"/>
        <v>26435</v>
      </c>
      <c r="W86" s="422">
        <f t="shared" si="119"/>
        <v>27275</v>
      </c>
      <c r="X86" s="422">
        <f t="shared" si="119"/>
        <v>39778</v>
      </c>
      <c r="Y86" s="422">
        <f t="shared" si="119"/>
        <v>30711</v>
      </c>
      <c r="Z86" s="422">
        <f t="shared" si="119"/>
        <v>36666</v>
      </c>
      <c r="AA86" s="422">
        <f t="shared" si="119"/>
        <v>41629</v>
      </c>
      <c r="AB86" s="422">
        <f t="shared" si="110"/>
        <v>52843</v>
      </c>
      <c r="AC86" s="422">
        <f t="shared" si="111"/>
        <v>79981</v>
      </c>
      <c r="AD86" s="422">
        <f t="shared" si="112"/>
        <v>93488</v>
      </c>
      <c r="AE86" s="422">
        <f t="shared" si="113"/>
        <v>109006</v>
      </c>
      <c r="AF86" s="422">
        <f t="shared" si="114"/>
        <v>132824</v>
      </c>
      <c r="AG86" s="422">
        <f t="shared" si="115"/>
        <v>202494</v>
      </c>
      <c r="AH86" s="422">
        <f t="shared" si="116"/>
        <v>335318</v>
      </c>
      <c r="AJ86" s="1627">
        <f ca="1">SUM((INDIRECT(AJ$2&amp;(ROW())):INDIRECT(AJ$3&amp;(ROW()))))</f>
        <v>30711</v>
      </c>
      <c r="AK86" s="422">
        <f ca="1">SUM(INDIRECT(AK$1&amp;AK$2&amp;$B86):INDIRECT(AK$1&amp;AK$3&amp;$B86))</f>
        <v>80580.981860232307</v>
      </c>
      <c r="AL86" s="1724">
        <f t="shared" ca="1" si="91"/>
        <v>-49869.981860232307</v>
      </c>
      <c r="AM86" s="1835">
        <f t="shared" ca="1" si="92"/>
        <v>0.38111970456339467</v>
      </c>
      <c r="AN86" s="422">
        <f ca="1">SUM(INDIRECT(AN$1&amp;AN$2&amp;$A86):INDIRECT(AN$1&amp;AN$3&amp;$A86))</f>
        <v>42597</v>
      </c>
      <c r="AO86" s="1724">
        <f t="shared" ca="1" si="93"/>
        <v>-11886</v>
      </c>
      <c r="AP86" s="1835">
        <f t="shared" ca="1" si="94"/>
        <v>0.72096626522994578</v>
      </c>
      <c r="AR86" s="1627">
        <f ca="1">SUM((INDIRECT(AR$2&amp;(ROW())):INDIRECT(AR$3&amp;(ROW()))))</f>
        <v>30711</v>
      </c>
      <c r="AS86" s="422">
        <f ca="1">SUM(INDIRECT(AS$1&amp;AS$2&amp;$B86):INDIRECT(AS$1&amp;AS$3&amp;$B86))</f>
        <v>80580.981860232307</v>
      </c>
      <c r="AT86" s="1724">
        <f t="shared" ca="1" si="95"/>
        <v>-49869.981860232307</v>
      </c>
      <c r="AU86" s="1835">
        <f t="shared" ca="1" si="96"/>
        <v>0.38111970456339467</v>
      </c>
      <c r="AV86" s="422">
        <f ca="1">SUM(INDIRECT(AV$1&amp;AV$2&amp;$A86):INDIRECT(AV$1&amp;AV$3&amp;$A86))</f>
        <v>42597</v>
      </c>
      <c r="AW86" s="1724">
        <f t="shared" ca="1" si="97"/>
        <v>-11886</v>
      </c>
      <c r="AX86" s="1835">
        <f t="shared" ca="1" si="98"/>
        <v>0.72096626522994578</v>
      </c>
      <c r="AZ86" s="1627">
        <f ca="1">SUM((INDIRECT(AZ$2&amp;(ROW())):INDIRECT(AZ$3&amp;(ROW()))))</f>
        <v>257023</v>
      </c>
      <c r="BA86" s="422">
        <f ca="1">SUM(INDIRECT(BA$1&amp;BA$2&amp;$B86):INDIRECT(BA$1&amp;BA$3&amp;$B86))</f>
        <v>491753.98186023231</v>
      </c>
      <c r="BB86" s="1724">
        <f t="shared" ca="1" si="99"/>
        <v>-234730.98186023231</v>
      </c>
      <c r="BC86" s="1835">
        <f t="shared" ca="1" si="100"/>
        <v>0.52266582372697856</v>
      </c>
      <c r="BD86" s="422">
        <f ca="1">SUM(INDIRECT(BD$1&amp;BD$2&amp;$A86):INDIRECT(BD$1&amp;BD$3&amp;$A86))</f>
        <v>334010</v>
      </c>
      <c r="BE86" s="1724">
        <f t="shared" ca="1" si="101"/>
        <v>-76987</v>
      </c>
      <c r="BF86" s="1835">
        <f t="shared" ca="1" si="102"/>
        <v>0.76950690099098829</v>
      </c>
    </row>
    <row r="87" spans="1:58">
      <c r="A87" s="2016">
        <v>84</v>
      </c>
      <c r="B87" s="2016">
        <v>84</v>
      </c>
      <c r="D87" s="657">
        <v>1</v>
      </c>
      <c r="E87" s="97"/>
      <c r="F87" s="97"/>
      <c r="G87" s="49"/>
      <c r="H87" s="54"/>
      <c r="I87" s="6"/>
      <c r="J87" s="7"/>
      <c r="K87" s="7"/>
      <c r="L87" s="6"/>
      <c r="M87" s="6"/>
      <c r="N87" s="580" t="s">
        <v>621</v>
      </c>
      <c r="O87" s="938"/>
      <c r="P87" s="939">
        <v>718</v>
      </c>
      <c r="Q87" s="939">
        <v>21691</v>
      </c>
      <c r="R87" s="939">
        <v>16749</v>
      </c>
      <c r="S87" s="939">
        <v>23477</v>
      </c>
      <c r="T87" s="939">
        <v>16660</v>
      </c>
      <c r="U87" s="939">
        <v>24803</v>
      </c>
      <c r="V87" s="939">
        <v>20409</v>
      </c>
      <c r="W87" s="939">
        <v>20975</v>
      </c>
      <c r="X87" s="939">
        <v>34232</v>
      </c>
      <c r="Y87" s="939">
        <v>24756</v>
      </c>
      <c r="Z87" s="939">
        <v>31258</v>
      </c>
      <c r="AA87" s="939">
        <v>34771</v>
      </c>
      <c r="AB87" s="940">
        <f>SUM(P87:T87)</f>
        <v>79295</v>
      </c>
      <c r="AC87" s="940">
        <f t="shared" si="111"/>
        <v>64940</v>
      </c>
      <c r="AD87" s="940">
        <f t="shared" si="112"/>
        <v>75616</v>
      </c>
      <c r="AE87" s="940">
        <f t="shared" si="113"/>
        <v>90785</v>
      </c>
      <c r="AF87" s="940">
        <f t="shared" si="114"/>
        <v>144235</v>
      </c>
      <c r="AG87" s="940">
        <f t="shared" si="115"/>
        <v>166401</v>
      </c>
      <c r="AH87" s="940">
        <f t="shared" si="116"/>
        <v>310636</v>
      </c>
      <c r="AJ87" s="1628">
        <f ca="1">SUM((INDIRECT(AJ$2&amp;(ROW())):INDIRECT(AJ$3&amp;(ROW()))))</f>
        <v>24756</v>
      </c>
      <c r="AK87" s="940">
        <f ca="1">SUM(INDIRECT(AK$1&amp;AK$2&amp;$B87):INDIRECT(AK$1&amp;AK$3&amp;$B87))</f>
        <v>80580.981860232307</v>
      </c>
      <c r="AL87" s="1725">
        <f t="shared" ca="1" si="91"/>
        <v>-55824.981860232307</v>
      </c>
      <c r="AM87" s="1836">
        <f t="shared" ca="1" si="92"/>
        <v>0.30721889245454065</v>
      </c>
      <c r="AN87" s="940">
        <f ca="1">SUM(INDIRECT(AN$1&amp;AN$2&amp;$A87):INDIRECT(AN$1&amp;AN$3&amp;$A87))</f>
        <v>37040</v>
      </c>
      <c r="AO87" s="1725">
        <f t="shared" ca="1" si="93"/>
        <v>-12284</v>
      </c>
      <c r="AP87" s="1836">
        <f t="shared" ca="1" si="94"/>
        <v>0.66835853131749456</v>
      </c>
      <c r="AR87" s="1628">
        <f ca="1">SUM((INDIRECT(AR$2&amp;(ROW())):INDIRECT(AR$3&amp;(ROW()))))</f>
        <v>24756</v>
      </c>
      <c r="AS87" s="940">
        <f ca="1">SUM(INDIRECT(AS$1&amp;AS$2&amp;$B87):INDIRECT(AS$1&amp;AS$3&amp;$B87))</f>
        <v>80580.981860232307</v>
      </c>
      <c r="AT87" s="1725">
        <f t="shared" ca="1" si="95"/>
        <v>-55824.981860232307</v>
      </c>
      <c r="AU87" s="1836">
        <f t="shared" ca="1" si="96"/>
        <v>0.30721889245454065</v>
      </c>
      <c r="AV87" s="940">
        <f ca="1">SUM(INDIRECT(AV$1&amp;AV$2&amp;$A87):INDIRECT(AV$1&amp;AV$3&amp;$A87))</f>
        <v>37040</v>
      </c>
      <c r="AW87" s="1725">
        <f t="shared" ca="1" si="97"/>
        <v>-12284</v>
      </c>
      <c r="AX87" s="1836">
        <f t="shared" ca="1" si="98"/>
        <v>0.66835853131749456</v>
      </c>
      <c r="AZ87" s="1628">
        <f ca="1">SUM((INDIRECT(AZ$2&amp;(ROW())):INDIRECT(AZ$3&amp;(ROW()))))</f>
        <v>204470</v>
      </c>
      <c r="BA87" s="940">
        <f ca="1">SUM(INDIRECT(BA$1&amp;BA$2&amp;$B87):INDIRECT(BA$1&amp;BA$3&amp;$B87))</f>
        <v>491753.98186023231</v>
      </c>
      <c r="BB87" s="1725">
        <f t="shared" ca="1" si="99"/>
        <v>-287283.98186023231</v>
      </c>
      <c r="BC87" s="1836">
        <f t="shared" ca="1" si="100"/>
        <v>0.4157973448969754</v>
      </c>
      <c r="BD87" s="940">
        <f ca="1">SUM(INDIRECT(BD$1&amp;BD$2&amp;$A87):INDIRECT(BD$1&amp;BD$3&amp;$A87))</f>
        <v>284645</v>
      </c>
      <c r="BE87" s="1725">
        <f t="shared" ca="1" si="101"/>
        <v>-80175</v>
      </c>
      <c r="BF87" s="1836">
        <f t="shared" ca="1" si="102"/>
        <v>0.71833336260956626</v>
      </c>
    </row>
    <row r="88" spans="1:58">
      <c r="A88" s="2016">
        <v>85</v>
      </c>
      <c r="B88" s="2016">
        <v>85</v>
      </c>
      <c r="D88" s="657">
        <v>1</v>
      </c>
      <c r="E88" s="97"/>
      <c r="F88" s="97"/>
      <c r="G88" s="49"/>
      <c r="H88" s="54"/>
      <c r="I88" s="6"/>
      <c r="J88" s="7"/>
      <c r="K88" s="7"/>
      <c r="L88" s="6"/>
      <c r="M88" s="6"/>
      <c r="N88" s="6"/>
      <c r="O88" s="52" t="s">
        <v>528</v>
      </c>
      <c r="P88" s="157">
        <f t="shared" ref="P88:Q88" si="120">P364-P397</f>
        <v>359</v>
      </c>
      <c r="Q88" s="157">
        <f t="shared" si="120"/>
        <v>1811</v>
      </c>
      <c r="R88" s="157">
        <f t="shared" ref="R88:AA88" si="121">R364-R397</f>
        <v>2467</v>
      </c>
      <c r="S88" s="157">
        <f t="shared" si="121"/>
        <v>2793</v>
      </c>
      <c r="T88" s="157">
        <f t="shared" si="121"/>
        <v>2195</v>
      </c>
      <c r="U88" s="157">
        <f t="shared" si="121"/>
        <v>2664</v>
      </c>
      <c r="V88" s="157">
        <f t="shared" si="121"/>
        <v>1955</v>
      </c>
      <c r="W88" s="157">
        <f t="shared" si="121"/>
        <v>2845</v>
      </c>
      <c r="X88" s="157">
        <f t="shared" si="121"/>
        <v>4632</v>
      </c>
      <c r="Y88" s="157">
        <f t="shared" si="121"/>
        <v>3462</v>
      </c>
      <c r="Z88" s="157">
        <f t="shared" si="121"/>
        <v>3771</v>
      </c>
      <c r="AA88" s="157">
        <f t="shared" si="121"/>
        <v>5713</v>
      </c>
      <c r="AB88" s="156">
        <f t="shared" si="110"/>
        <v>4637</v>
      </c>
      <c r="AC88" s="156">
        <f t="shared" si="111"/>
        <v>7652</v>
      </c>
      <c r="AD88" s="156">
        <f t="shared" si="112"/>
        <v>9432</v>
      </c>
      <c r="AE88" s="156">
        <f t="shared" si="113"/>
        <v>12946</v>
      </c>
      <c r="AF88" s="156">
        <f t="shared" si="114"/>
        <v>12289</v>
      </c>
      <c r="AG88" s="156">
        <f t="shared" si="115"/>
        <v>22378</v>
      </c>
      <c r="AH88" s="156">
        <f t="shared" si="116"/>
        <v>34667</v>
      </c>
      <c r="AJ88" s="17">
        <f ca="1">SUM((INDIRECT(AJ$2&amp;(ROW())):INDIRECT(AJ$3&amp;(ROW()))))</f>
        <v>3462</v>
      </c>
      <c r="AK88" s="156">
        <f ca="1">SUM(INDIRECT(AK$1&amp;AK$2&amp;$B88):INDIRECT(AK$1&amp;AK$3&amp;$B88))</f>
        <v>0</v>
      </c>
      <c r="AL88" s="1723">
        <f t="shared" ca="1" si="91"/>
        <v>3462</v>
      </c>
      <c r="AM88" s="1834">
        <f t="shared" ca="1" si="92"/>
        <v>0</v>
      </c>
      <c r="AN88" s="156">
        <f ca="1">SUM(INDIRECT(AN$1&amp;AN$2&amp;$A88):INDIRECT(AN$1&amp;AN$3&amp;$A88))</f>
        <v>8375</v>
      </c>
      <c r="AO88" s="1723">
        <f t="shared" ca="1" si="93"/>
        <v>-4913</v>
      </c>
      <c r="AP88" s="1834">
        <f t="shared" ca="1" si="94"/>
        <v>0.4133731343283582</v>
      </c>
      <c r="AR88" s="17">
        <f ca="1">SUM((INDIRECT(AR$2&amp;(ROW())):INDIRECT(AR$3&amp;(ROW()))))</f>
        <v>3462</v>
      </c>
      <c r="AS88" s="156">
        <f ca="1">SUM(INDIRECT(AS$1&amp;AS$2&amp;$B88):INDIRECT(AS$1&amp;AS$3&amp;$B88))</f>
        <v>0</v>
      </c>
      <c r="AT88" s="1723">
        <f t="shared" ca="1" si="95"/>
        <v>3462</v>
      </c>
      <c r="AU88" s="1834">
        <f t="shared" ca="1" si="96"/>
        <v>0</v>
      </c>
      <c r="AV88" s="156">
        <f ca="1">SUM(INDIRECT(AV$1&amp;AV$2&amp;$A88):INDIRECT(AV$1&amp;AV$3&amp;$A88))</f>
        <v>8375</v>
      </c>
      <c r="AW88" s="1723">
        <f t="shared" ca="1" si="97"/>
        <v>-4913</v>
      </c>
      <c r="AX88" s="1834">
        <f t="shared" ca="1" si="98"/>
        <v>0.4133731343283582</v>
      </c>
      <c r="AZ88" s="17">
        <f ca="1">SUM((INDIRECT(AZ$2&amp;(ROW())):INDIRECT(AZ$3&amp;(ROW()))))</f>
        <v>25183</v>
      </c>
      <c r="BA88" s="156">
        <f ca="1">SUM(INDIRECT(BA$1&amp;BA$2&amp;$B88):INDIRECT(BA$1&amp;BA$3&amp;$B88))</f>
        <v>0</v>
      </c>
      <c r="BB88" s="1723">
        <f t="shared" ca="1" si="99"/>
        <v>25183</v>
      </c>
      <c r="BC88" s="1834">
        <f t="shared" ca="1" si="100"/>
        <v>0</v>
      </c>
      <c r="BD88" s="156">
        <f ca="1">SUM(INDIRECT(BD$1&amp;BD$2&amp;$A88):INDIRECT(BD$1&amp;BD$3&amp;$A88))</f>
        <v>39403</v>
      </c>
      <c r="BE88" s="1723">
        <f t="shared" ca="1" si="101"/>
        <v>-14220</v>
      </c>
      <c r="BF88" s="1834">
        <f t="shared" ca="1" si="102"/>
        <v>0.6391137730629648</v>
      </c>
    </row>
    <row r="89" spans="1:58">
      <c r="A89" s="2016">
        <v>86</v>
      </c>
      <c r="B89" s="2016">
        <v>86</v>
      </c>
      <c r="D89" s="657">
        <v>1</v>
      </c>
      <c r="E89" s="97"/>
      <c r="F89" s="97"/>
      <c r="G89" s="49"/>
      <c r="H89" s="54"/>
      <c r="I89" s="6"/>
      <c r="J89" s="7"/>
      <c r="K89" s="7"/>
      <c r="L89" s="6"/>
      <c r="M89" s="6"/>
      <c r="N89" s="6"/>
      <c r="O89" s="223" t="s">
        <v>529</v>
      </c>
      <c r="P89" s="221">
        <f>P87-P88</f>
        <v>359</v>
      </c>
      <c r="Q89" s="221">
        <f t="shared" ref="Q89:AH89" si="122">Q87-Q88</f>
        <v>19880</v>
      </c>
      <c r="R89" s="221">
        <f t="shared" si="122"/>
        <v>14282</v>
      </c>
      <c r="S89" s="221">
        <f t="shared" si="122"/>
        <v>20684</v>
      </c>
      <c r="T89" s="221">
        <f t="shared" si="122"/>
        <v>14465</v>
      </c>
      <c r="U89" s="221">
        <f t="shared" si="122"/>
        <v>22139</v>
      </c>
      <c r="V89" s="221">
        <f t="shared" si="122"/>
        <v>18454</v>
      </c>
      <c r="W89" s="221">
        <f t="shared" si="122"/>
        <v>18130</v>
      </c>
      <c r="X89" s="221">
        <f t="shared" si="122"/>
        <v>29600</v>
      </c>
      <c r="Y89" s="221">
        <f t="shared" si="122"/>
        <v>21294</v>
      </c>
      <c r="Z89" s="221">
        <f t="shared" si="122"/>
        <v>27487</v>
      </c>
      <c r="AA89" s="221">
        <f t="shared" si="122"/>
        <v>29058</v>
      </c>
      <c r="AB89" s="221">
        <f t="shared" si="122"/>
        <v>74658</v>
      </c>
      <c r="AC89" s="221">
        <f t="shared" si="122"/>
        <v>57288</v>
      </c>
      <c r="AD89" s="221">
        <f t="shared" si="122"/>
        <v>66184</v>
      </c>
      <c r="AE89" s="221">
        <f t="shared" si="122"/>
        <v>77839</v>
      </c>
      <c r="AF89" s="221">
        <f t="shared" si="122"/>
        <v>131946</v>
      </c>
      <c r="AG89" s="221">
        <f t="shared" si="122"/>
        <v>144023</v>
      </c>
      <c r="AH89" s="221">
        <f t="shared" si="122"/>
        <v>275969</v>
      </c>
      <c r="AJ89" s="624">
        <f ca="1">SUM((INDIRECT(AJ$2&amp;(ROW())):INDIRECT(AJ$3&amp;(ROW()))))</f>
        <v>21294</v>
      </c>
      <c r="AK89" s="221">
        <f ca="1">SUM(INDIRECT(AK$1&amp;AK$2&amp;$B89):INDIRECT(AK$1&amp;AK$3&amp;$B89))</f>
        <v>36361.521994957999</v>
      </c>
      <c r="AL89" s="1726">
        <f t="shared" ca="1" si="91"/>
        <v>-15067.521994957999</v>
      </c>
      <c r="AM89" s="1837">
        <f t="shared" ca="1" si="92"/>
        <v>0.58561905090091371</v>
      </c>
      <c r="AN89" s="221">
        <f ca="1">SUM(INDIRECT(AN$1&amp;AN$2&amp;$A89):INDIRECT(AN$1&amp;AN$3&amp;$A89))</f>
        <v>28665</v>
      </c>
      <c r="AO89" s="1726">
        <f t="shared" ca="1" si="93"/>
        <v>-7371</v>
      </c>
      <c r="AP89" s="1837">
        <f t="shared" ca="1" si="94"/>
        <v>0.74285714285714288</v>
      </c>
      <c r="AR89" s="624">
        <f ca="1">SUM((INDIRECT(AR$2&amp;(ROW())):INDIRECT(AR$3&amp;(ROW()))))</f>
        <v>21294</v>
      </c>
      <c r="AS89" s="221">
        <f ca="1">SUM(INDIRECT(AS$1&amp;AS$2&amp;$B89):INDIRECT(AS$1&amp;AS$3&amp;$B89))</f>
        <v>36361.521994957999</v>
      </c>
      <c r="AT89" s="1726">
        <f t="shared" ca="1" si="95"/>
        <v>-15067.521994957999</v>
      </c>
      <c r="AU89" s="1837">
        <f t="shared" ca="1" si="96"/>
        <v>0.58561905090091371</v>
      </c>
      <c r="AV89" s="221">
        <f ca="1">SUM(INDIRECT(AV$1&amp;AV$2&amp;$A89):INDIRECT(AV$1&amp;AV$3&amp;$A89))</f>
        <v>28665</v>
      </c>
      <c r="AW89" s="1726">
        <f t="shared" ca="1" si="97"/>
        <v>-7371</v>
      </c>
      <c r="AX89" s="1837">
        <f t="shared" ca="1" si="98"/>
        <v>0.74285714285714288</v>
      </c>
      <c r="AZ89" s="624">
        <f ca="1">SUM((INDIRECT(AZ$2&amp;(ROW())):INDIRECT(AZ$3&amp;(ROW()))))</f>
        <v>179287</v>
      </c>
      <c r="BA89" s="221">
        <f ca="1">SUM(INDIRECT(BA$1&amp;BA$2&amp;$B89):INDIRECT(BA$1&amp;BA$3&amp;$B89))</f>
        <v>195620.52199495799</v>
      </c>
      <c r="BB89" s="1726">
        <f t="shared" ca="1" si="99"/>
        <v>-16333.521994957991</v>
      </c>
      <c r="BC89" s="1837">
        <f t="shared" ca="1" si="100"/>
        <v>0.91650404656736895</v>
      </c>
      <c r="BD89" s="221">
        <f ca="1">SUM(INDIRECT(BD$1&amp;BD$2&amp;$A89):INDIRECT(BD$1&amp;BD$3&amp;$A89))</f>
        <v>245242</v>
      </c>
      <c r="BE89" s="1726">
        <f t="shared" ca="1" si="101"/>
        <v>-65955</v>
      </c>
      <c r="BF89" s="1837">
        <f t="shared" ca="1" si="102"/>
        <v>0.73106156367995689</v>
      </c>
    </row>
    <row r="90" spans="1:58">
      <c r="A90" s="2016">
        <v>87</v>
      </c>
      <c r="B90" s="2016">
        <v>87</v>
      </c>
      <c r="D90" s="657">
        <v>1</v>
      </c>
      <c r="E90" s="97"/>
      <c r="F90" s="97"/>
      <c r="G90" s="49"/>
      <c r="H90" s="54"/>
      <c r="I90" s="6"/>
      <c r="J90" s="7"/>
      <c r="K90" s="7"/>
      <c r="L90" s="6"/>
      <c r="M90" s="6"/>
      <c r="N90" s="6" t="s">
        <v>414</v>
      </c>
      <c r="O90" s="52"/>
      <c r="P90" s="156">
        <f t="shared" ref="P90:AA90" si="123">(P405+P429)*-1</f>
        <v>2451</v>
      </c>
      <c r="Q90" s="156">
        <f t="shared" si="123"/>
        <v>5565</v>
      </c>
      <c r="R90" s="156">
        <f t="shared" si="123"/>
        <v>5543</v>
      </c>
      <c r="S90" s="156">
        <f t="shared" si="123"/>
        <v>4930</v>
      </c>
      <c r="T90" s="156">
        <f t="shared" si="123"/>
        <v>5042</v>
      </c>
      <c r="U90" s="156">
        <f t="shared" si="123"/>
        <v>4949</v>
      </c>
      <c r="V90" s="156">
        <f t="shared" si="123"/>
        <v>5986</v>
      </c>
      <c r="W90" s="156">
        <f t="shared" si="123"/>
        <v>6260</v>
      </c>
      <c r="X90" s="156">
        <f t="shared" si="123"/>
        <v>5506</v>
      </c>
      <c r="Y90" s="156">
        <f t="shared" si="123"/>
        <v>5922</v>
      </c>
      <c r="Z90" s="156">
        <f t="shared" si="123"/>
        <v>5375</v>
      </c>
      <c r="AA90" s="156">
        <f t="shared" si="123"/>
        <v>6825</v>
      </c>
      <c r="AB90" s="156">
        <f t="shared" si="110"/>
        <v>13559</v>
      </c>
      <c r="AC90" s="156">
        <f t="shared" si="111"/>
        <v>14921</v>
      </c>
      <c r="AD90" s="156">
        <f t="shared" si="112"/>
        <v>17752</v>
      </c>
      <c r="AE90" s="156">
        <f t="shared" si="113"/>
        <v>18122</v>
      </c>
      <c r="AF90" s="156">
        <f t="shared" si="114"/>
        <v>28480</v>
      </c>
      <c r="AG90" s="156">
        <f t="shared" si="115"/>
        <v>35874</v>
      </c>
      <c r="AH90" s="156">
        <f t="shared" si="116"/>
        <v>64354</v>
      </c>
      <c r="AJ90" s="17">
        <f ca="1">SUM((INDIRECT(AJ$2&amp;(ROW())):INDIRECT(AJ$3&amp;(ROW()))))</f>
        <v>5922</v>
      </c>
      <c r="AK90" s="156">
        <f ca="1">SUM(INDIRECT(AK$1&amp;AK$2&amp;$B90):INDIRECT(AK$1&amp;AK$3&amp;$B90))</f>
        <v>19608.82537791576</v>
      </c>
      <c r="AL90" s="1723">
        <f t="shared" ca="1" si="91"/>
        <v>-13686.82537791576</v>
      </c>
      <c r="AM90" s="1834">
        <f t="shared" ca="1" si="92"/>
        <v>0.30200687118513442</v>
      </c>
      <c r="AN90" s="156">
        <f ca="1">SUM(INDIRECT(AN$1&amp;AN$2&amp;$A90):INDIRECT(AN$1&amp;AN$3&amp;$A90))</f>
        <v>5512</v>
      </c>
      <c r="AO90" s="1723">
        <f t="shared" ca="1" si="93"/>
        <v>410</v>
      </c>
      <c r="AP90" s="1834">
        <f t="shared" ca="1" si="94"/>
        <v>1.0743831640058055</v>
      </c>
      <c r="AR90" s="17">
        <f ca="1">SUM((INDIRECT(AR$2&amp;(ROW())):INDIRECT(AR$3&amp;(ROW()))))</f>
        <v>5922</v>
      </c>
      <c r="AS90" s="156">
        <f ca="1">SUM(INDIRECT(AS$1&amp;AS$2&amp;$B90):INDIRECT(AS$1&amp;AS$3&amp;$B90))</f>
        <v>19608.82537791576</v>
      </c>
      <c r="AT90" s="1723">
        <f t="shared" ca="1" si="95"/>
        <v>-13686.82537791576</v>
      </c>
      <c r="AU90" s="1834">
        <f t="shared" ca="1" si="96"/>
        <v>0.30200687118513442</v>
      </c>
      <c r="AV90" s="156">
        <f ca="1">SUM(INDIRECT(AV$1&amp;AV$2&amp;$A90):INDIRECT(AV$1&amp;AV$3&amp;$A90))</f>
        <v>5512</v>
      </c>
      <c r="AW90" s="1723">
        <f t="shared" ca="1" si="97"/>
        <v>410</v>
      </c>
      <c r="AX90" s="1834">
        <f t="shared" ca="1" si="98"/>
        <v>1.0743831640058055</v>
      </c>
      <c r="AZ90" s="17">
        <f ca="1">SUM((INDIRECT(AZ$2&amp;(ROW())):INDIRECT(AZ$3&amp;(ROW()))))</f>
        <v>52154</v>
      </c>
      <c r="BA90" s="156">
        <f ca="1">SUM(INDIRECT(BA$1&amp;BA$2&amp;$B90):INDIRECT(BA$1&amp;BA$3&amp;$B90))</f>
        <v>144115.82537791575</v>
      </c>
      <c r="BB90" s="1723">
        <f t="shared" ca="1" si="99"/>
        <v>-91961.825377915753</v>
      </c>
      <c r="BC90" s="1834">
        <f t="shared" ca="1" si="100"/>
        <v>0.36188947232711099</v>
      </c>
      <c r="BD90" s="156">
        <f ca="1">SUM(INDIRECT(BD$1&amp;BD$2&amp;$A90):INDIRECT(BD$1&amp;BD$3&amp;$A90))</f>
        <v>48949</v>
      </c>
      <c r="BE90" s="1723">
        <f t="shared" ca="1" si="101"/>
        <v>3205</v>
      </c>
      <c r="BF90" s="1834">
        <f t="shared" ca="1" si="102"/>
        <v>1.06547631207992</v>
      </c>
    </row>
    <row r="91" spans="1:58">
      <c r="A91" s="2016">
        <v>88</v>
      </c>
      <c r="B91" s="2016">
        <v>88</v>
      </c>
      <c r="D91" s="657">
        <v>1</v>
      </c>
      <c r="E91" s="97"/>
      <c r="F91" s="97"/>
      <c r="G91" s="49"/>
      <c r="H91" s="54"/>
      <c r="I91" s="6"/>
      <c r="J91" s="7"/>
      <c r="K91" s="7"/>
      <c r="L91" s="6"/>
      <c r="M91" s="6"/>
      <c r="N91" s="6" t="s">
        <v>415</v>
      </c>
      <c r="O91" s="52"/>
      <c r="P91" s="156">
        <f t="shared" ref="P91:AA91" si="124">(P409+P433)*-1</f>
        <v>45</v>
      </c>
      <c r="Q91" s="156">
        <f t="shared" si="124"/>
        <v>45</v>
      </c>
      <c r="R91" s="156">
        <f t="shared" si="124"/>
        <v>36</v>
      </c>
      <c r="S91" s="156">
        <f t="shared" si="124"/>
        <v>40</v>
      </c>
      <c r="T91" s="156">
        <f t="shared" si="124"/>
        <v>35</v>
      </c>
      <c r="U91" s="156">
        <f t="shared" si="124"/>
        <v>45</v>
      </c>
      <c r="V91" s="156">
        <f t="shared" si="124"/>
        <v>40</v>
      </c>
      <c r="W91" s="156">
        <f t="shared" si="124"/>
        <v>40</v>
      </c>
      <c r="X91" s="156">
        <f t="shared" si="124"/>
        <v>40</v>
      </c>
      <c r="Y91" s="156">
        <f t="shared" si="124"/>
        <v>33</v>
      </c>
      <c r="Z91" s="156">
        <f t="shared" si="124"/>
        <v>33</v>
      </c>
      <c r="AA91" s="156">
        <f t="shared" si="124"/>
        <v>33</v>
      </c>
      <c r="AB91" s="156">
        <f t="shared" si="110"/>
        <v>126</v>
      </c>
      <c r="AC91" s="156">
        <f t="shared" si="111"/>
        <v>120</v>
      </c>
      <c r="AD91" s="156">
        <f t="shared" si="112"/>
        <v>120</v>
      </c>
      <c r="AE91" s="156">
        <f t="shared" si="113"/>
        <v>99</v>
      </c>
      <c r="AF91" s="156">
        <f t="shared" si="114"/>
        <v>246</v>
      </c>
      <c r="AG91" s="156">
        <f t="shared" si="115"/>
        <v>219</v>
      </c>
      <c r="AH91" s="156">
        <f t="shared" si="116"/>
        <v>465</v>
      </c>
      <c r="AJ91" s="17">
        <f ca="1">SUM((INDIRECT(AJ$2&amp;(ROW())):INDIRECT(AJ$3&amp;(ROW()))))</f>
        <v>33</v>
      </c>
      <c r="AK91" s="156">
        <f ca="1">SUM(INDIRECT(AK$1&amp;AK$2&amp;$B91):INDIRECT(AK$1&amp;AK$3&amp;$B91))</f>
        <v>1737.9587279634916</v>
      </c>
      <c r="AL91" s="1723">
        <f t="shared" ca="1" si="91"/>
        <v>-1704.9587279634916</v>
      </c>
      <c r="AM91" s="1834">
        <f t="shared" ca="1" si="92"/>
        <v>1.8987792672538778E-2</v>
      </c>
      <c r="AN91" s="156">
        <f ca="1">SUM(INDIRECT(AN$1&amp;AN$2&amp;$A91):INDIRECT(AN$1&amp;AN$3&amp;$A91))</f>
        <v>46</v>
      </c>
      <c r="AO91" s="1723">
        <f t="shared" ca="1" si="93"/>
        <v>-13</v>
      </c>
      <c r="AP91" s="1834">
        <f t="shared" ca="1" si="94"/>
        <v>0.71739130434782605</v>
      </c>
      <c r="AR91" s="17">
        <f ca="1">SUM((INDIRECT(AR$2&amp;(ROW())):INDIRECT(AR$3&amp;(ROW()))))</f>
        <v>33</v>
      </c>
      <c r="AS91" s="156">
        <f ca="1">SUM(INDIRECT(AS$1&amp;AS$2&amp;$B91):INDIRECT(AS$1&amp;AS$3&amp;$B91))</f>
        <v>1737.9587279634916</v>
      </c>
      <c r="AT91" s="1723">
        <f t="shared" ca="1" si="95"/>
        <v>-1704.9587279634916</v>
      </c>
      <c r="AU91" s="1834">
        <f t="shared" ca="1" si="96"/>
        <v>1.8987792672538778E-2</v>
      </c>
      <c r="AV91" s="156">
        <f ca="1">SUM(INDIRECT(AV$1&amp;AV$2&amp;$A91):INDIRECT(AV$1&amp;AV$3&amp;$A91))</f>
        <v>46</v>
      </c>
      <c r="AW91" s="1723">
        <f t="shared" ca="1" si="97"/>
        <v>-13</v>
      </c>
      <c r="AX91" s="1834">
        <f t="shared" ca="1" si="98"/>
        <v>0.71739130434782605</v>
      </c>
      <c r="AZ91" s="17">
        <f ca="1">SUM((INDIRECT(AZ$2&amp;(ROW())):INDIRECT(AZ$3&amp;(ROW()))))</f>
        <v>399</v>
      </c>
      <c r="BA91" s="156">
        <f ca="1">SUM(INDIRECT(BA$1&amp;BA$2&amp;$B91):INDIRECT(BA$1&amp;BA$3&amp;$B91))</f>
        <v>15981.958727963491</v>
      </c>
      <c r="BB91" s="1723">
        <f t="shared" ca="1" si="99"/>
        <v>-15582.958727963491</v>
      </c>
      <c r="BC91" s="1834">
        <f t="shared" ca="1" si="100"/>
        <v>2.4965650756053653E-2</v>
      </c>
      <c r="BD91" s="156">
        <f ca="1">SUM(INDIRECT(BD$1&amp;BD$2&amp;$A91):INDIRECT(BD$1&amp;BD$3&amp;$A91))</f>
        <v>417</v>
      </c>
      <c r="BE91" s="1723">
        <f t="shared" ca="1" si="101"/>
        <v>-18</v>
      </c>
      <c r="BF91" s="1834">
        <f t="shared" ca="1" si="102"/>
        <v>0.95683453237410077</v>
      </c>
    </row>
    <row r="92" spans="1:58">
      <c r="A92" s="2016">
        <v>89</v>
      </c>
      <c r="B92" s="2016">
        <v>89</v>
      </c>
      <c r="D92" s="657">
        <v>1</v>
      </c>
      <c r="E92" s="97"/>
      <c r="F92" s="97"/>
      <c r="G92" s="49"/>
      <c r="H92" s="54"/>
      <c r="I92" s="6"/>
      <c r="J92" s="7"/>
      <c r="K92" s="7"/>
      <c r="L92" s="6"/>
      <c r="M92" s="6"/>
      <c r="N92" s="6" t="s">
        <v>532</v>
      </c>
      <c r="O92" s="52"/>
      <c r="P92" s="156">
        <f>(P412+P436)*-1</f>
        <v>0</v>
      </c>
      <c r="Q92" s="156">
        <f t="shared" ref="Q92:AA92" si="125">(Q412+Q436)*-1</f>
        <v>0</v>
      </c>
      <c r="R92" s="156">
        <f t="shared" si="125"/>
        <v>0</v>
      </c>
      <c r="S92" s="156">
        <f t="shared" si="125"/>
        <v>0</v>
      </c>
      <c r="T92" s="156">
        <f t="shared" si="125"/>
        <v>0</v>
      </c>
      <c r="U92" s="156">
        <f t="shared" si="125"/>
        <v>0</v>
      </c>
      <c r="V92" s="156">
        <f t="shared" si="125"/>
        <v>0</v>
      </c>
      <c r="W92" s="156">
        <f t="shared" si="125"/>
        <v>0</v>
      </c>
      <c r="X92" s="156">
        <f t="shared" si="125"/>
        <v>0</v>
      </c>
      <c r="Y92" s="156">
        <f t="shared" si="125"/>
        <v>0</v>
      </c>
      <c r="Z92" s="156">
        <f t="shared" si="125"/>
        <v>0</v>
      </c>
      <c r="AA92" s="156">
        <f t="shared" si="125"/>
        <v>0</v>
      </c>
      <c r="AB92" s="156">
        <f>SUM(P92:R92)</f>
        <v>0</v>
      </c>
      <c r="AC92" s="156">
        <f>SUM(S92:U92)</f>
        <v>0</v>
      </c>
      <c r="AD92" s="156">
        <f>SUM(V92:X92)</f>
        <v>0</v>
      </c>
      <c r="AE92" s="156">
        <f>SUM(Y92:AA92)</f>
        <v>0</v>
      </c>
      <c r="AF92" s="156">
        <f>AB92+AC92</f>
        <v>0</v>
      </c>
      <c r="AG92" s="156">
        <f>AE92+AD92</f>
        <v>0</v>
      </c>
      <c r="AH92" s="156">
        <f>AF92+AG92</f>
        <v>0</v>
      </c>
      <c r="AJ92" s="17">
        <f ca="1">SUM((INDIRECT(AJ$2&amp;(ROW())):INDIRECT(AJ$3&amp;(ROW()))))</f>
        <v>0</v>
      </c>
      <c r="AK92" s="156">
        <f ca="1">SUM(INDIRECT(AK$1&amp;AK$2&amp;$B92):INDIRECT(AK$1&amp;AK$3&amp;$B92))</f>
        <v>17870.86664995227</v>
      </c>
      <c r="AL92" s="1723">
        <f t="shared" ca="1" si="91"/>
        <v>-17870.86664995227</v>
      </c>
      <c r="AM92" s="1834">
        <f t="shared" ca="1" si="92"/>
        <v>0</v>
      </c>
      <c r="AN92" s="156">
        <f ca="1">SUM(INDIRECT(AN$1&amp;AN$2&amp;$A92):INDIRECT(AN$1&amp;AN$3&amp;$A92))</f>
        <v>0</v>
      </c>
      <c r="AO92" s="1723">
        <f t="shared" ca="1" si="93"/>
        <v>0</v>
      </c>
      <c r="AP92" s="1834">
        <f t="shared" ca="1" si="94"/>
        <v>0</v>
      </c>
      <c r="AR92" s="17">
        <f ca="1">SUM((INDIRECT(AR$2&amp;(ROW())):INDIRECT(AR$3&amp;(ROW()))))</f>
        <v>0</v>
      </c>
      <c r="AS92" s="156">
        <f ca="1">SUM(INDIRECT(AS$1&amp;AS$2&amp;$B92):INDIRECT(AS$1&amp;AS$3&amp;$B92))</f>
        <v>17870.86664995227</v>
      </c>
      <c r="AT92" s="1723">
        <f t="shared" ca="1" si="95"/>
        <v>-17870.86664995227</v>
      </c>
      <c r="AU92" s="1834">
        <f t="shared" ca="1" si="96"/>
        <v>0</v>
      </c>
      <c r="AV92" s="156">
        <f ca="1">SUM(INDIRECT(AV$1&amp;AV$2&amp;$A92):INDIRECT(AV$1&amp;AV$3&amp;$A92))</f>
        <v>0</v>
      </c>
      <c r="AW92" s="1723">
        <f t="shared" ca="1" si="97"/>
        <v>0</v>
      </c>
      <c r="AX92" s="1834">
        <f t="shared" ca="1" si="98"/>
        <v>0</v>
      </c>
      <c r="AZ92" s="17">
        <f ca="1">SUM((INDIRECT(AZ$2&amp;(ROW())):INDIRECT(AZ$3&amp;(ROW()))))</f>
        <v>0</v>
      </c>
      <c r="BA92" s="156">
        <f ca="1">SUM(INDIRECT(BA$1&amp;BA$2&amp;$B92):INDIRECT(BA$1&amp;BA$3&amp;$B92))</f>
        <v>128133.86664995227</v>
      </c>
      <c r="BB92" s="1723">
        <f t="shared" ca="1" si="99"/>
        <v>-128133.86664995227</v>
      </c>
      <c r="BC92" s="1834">
        <f t="shared" ca="1" si="100"/>
        <v>0</v>
      </c>
      <c r="BD92" s="156">
        <f ca="1">SUM(INDIRECT(BD$1&amp;BD$2&amp;$A92):INDIRECT(BD$1&amp;BD$3&amp;$A92))</f>
        <v>0</v>
      </c>
      <c r="BE92" s="1723">
        <f t="shared" ca="1" si="101"/>
        <v>0</v>
      </c>
      <c r="BF92" s="1834">
        <f t="shared" ca="1" si="102"/>
        <v>0</v>
      </c>
    </row>
    <row r="93" spans="1:58">
      <c r="A93" s="2016">
        <v>90</v>
      </c>
      <c r="B93" s="2016">
        <v>90</v>
      </c>
      <c r="D93" s="657">
        <v>1</v>
      </c>
      <c r="E93" s="97"/>
      <c r="F93" s="97"/>
      <c r="G93" s="49"/>
      <c r="H93" s="54"/>
      <c r="I93" s="6"/>
      <c r="J93" s="7"/>
      <c r="K93" s="7"/>
      <c r="L93" s="6"/>
      <c r="M93" s="6"/>
      <c r="N93" s="6" t="s">
        <v>530</v>
      </c>
      <c r="O93" s="52"/>
      <c r="P93" s="156">
        <f>P86-P87-P90-P91-P92</f>
        <v>0</v>
      </c>
      <c r="Q93" s="156">
        <f t="shared" ref="Q93:AA93" si="126">Q86-Q87-Q90-Q91-Q92</f>
        <v>0</v>
      </c>
      <c r="R93" s="156">
        <f t="shared" si="126"/>
        <v>0</v>
      </c>
      <c r="S93" s="156">
        <f t="shared" si="126"/>
        <v>0</v>
      </c>
      <c r="T93" s="156">
        <f t="shared" si="126"/>
        <v>0</v>
      </c>
      <c r="U93" s="156">
        <f t="shared" si="126"/>
        <v>0</v>
      </c>
      <c r="V93" s="156">
        <f t="shared" si="126"/>
        <v>0</v>
      </c>
      <c r="W93" s="156">
        <f t="shared" si="126"/>
        <v>0</v>
      </c>
      <c r="X93" s="156">
        <f t="shared" si="126"/>
        <v>0</v>
      </c>
      <c r="Y93" s="156">
        <f t="shared" si="126"/>
        <v>0</v>
      </c>
      <c r="Z93" s="156">
        <f t="shared" si="126"/>
        <v>0</v>
      </c>
      <c r="AA93" s="156">
        <f t="shared" si="126"/>
        <v>0</v>
      </c>
      <c r="AB93" s="156">
        <f>SUM(P93:R93)</f>
        <v>0</v>
      </c>
      <c r="AC93" s="156">
        <f>SUM(S93:U93)</f>
        <v>0</v>
      </c>
      <c r="AD93" s="156">
        <f>SUM(V93:X93)</f>
        <v>0</v>
      </c>
      <c r="AE93" s="156">
        <f>SUM(Y93:AA93)</f>
        <v>0</v>
      </c>
      <c r="AF93" s="156">
        <f>AB93+AC93</f>
        <v>0</v>
      </c>
      <c r="AG93" s="156">
        <f>AE93+AD93</f>
        <v>0</v>
      </c>
      <c r="AH93" s="156">
        <f>AF93+AG93</f>
        <v>0</v>
      </c>
      <c r="AJ93" s="17">
        <f ca="1">SUM((INDIRECT(AJ$2&amp;(ROW())):INDIRECT(AJ$3&amp;(ROW()))))</f>
        <v>0</v>
      </c>
      <c r="AK93" s="156">
        <f ca="1">SUM(INDIRECT(AK$1&amp;AK$2&amp;$B93):INDIRECT(AK$1&amp;AK$3&amp;$B93))</f>
        <v>5500</v>
      </c>
      <c r="AL93" s="1723">
        <f t="shared" ca="1" si="91"/>
        <v>-5500</v>
      </c>
      <c r="AM93" s="1834">
        <f t="shared" ca="1" si="92"/>
        <v>0</v>
      </c>
      <c r="AN93" s="156">
        <f ca="1">SUM(INDIRECT(AN$1&amp;AN$2&amp;$A93):INDIRECT(AN$1&amp;AN$3&amp;$A93))</f>
        <v>-1</v>
      </c>
      <c r="AO93" s="1723">
        <f t="shared" ca="1" si="93"/>
        <v>1</v>
      </c>
      <c r="AP93" s="1834">
        <f t="shared" ca="1" si="94"/>
        <v>0</v>
      </c>
      <c r="AR93" s="17">
        <f ca="1">SUM((INDIRECT(AR$2&amp;(ROW())):INDIRECT(AR$3&amp;(ROW()))))</f>
        <v>0</v>
      </c>
      <c r="AS93" s="156">
        <f ca="1">SUM(INDIRECT(AS$1&amp;AS$2&amp;$B93):INDIRECT(AS$1&amp;AS$3&amp;$B93))</f>
        <v>5500</v>
      </c>
      <c r="AT93" s="1723">
        <f t="shared" ca="1" si="95"/>
        <v>-5500</v>
      </c>
      <c r="AU93" s="1834">
        <f t="shared" ca="1" si="96"/>
        <v>0</v>
      </c>
      <c r="AV93" s="156">
        <f ca="1">SUM(INDIRECT(AV$1&amp;AV$2&amp;$A93):INDIRECT(AV$1&amp;AV$3&amp;$A93))</f>
        <v>-1</v>
      </c>
      <c r="AW93" s="1723">
        <f t="shared" ca="1" si="97"/>
        <v>1</v>
      </c>
      <c r="AX93" s="1834">
        <f t="shared" ca="1" si="98"/>
        <v>0</v>
      </c>
      <c r="AZ93" s="17">
        <f ca="1">SUM((INDIRECT(AZ$2&amp;(ROW())):INDIRECT(AZ$3&amp;(ROW()))))</f>
        <v>0</v>
      </c>
      <c r="BA93" s="156">
        <f ca="1">SUM(INDIRECT(BA$1&amp;BA$2&amp;$B93):INDIRECT(BA$1&amp;BA$3&amp;$B93))</f>
        <v>39966</v>
      </c>
      <c r="BB93" s="1723">
        <f t="shared" ca="1" si="99"/>
        <v>-39966</v>
      </c>
      <c r="BC93" s="1834">
        <f t="shared" ca="1" si="100"/>
        <v>0</v>
      </c>
      <c r="BD93" s="156">
        <f ca="1">SUM(INDIRECT(BD$1&amp;BD$2&amp;$A93):INDIRECT(BD$1&amp;BD$3&amp;$A93))</f>
        <v>-1</v>
      </c>
      <c r="BE93" s="1723">
        <f t="shared" ca="1" si="101"/>
        <v>1</v>
      </c>
      <c r="BF93" s="1834">
        <f t="shared" ca="1" si="102"/>
        <v>0</v>
      </c>
    </row>
    <row r="94" spans="1:58">
      <c r="A94" s="2016">
        <v>91</v>
      </c>
      <c r="B94" s="2016">
        <v>91</v>
      </c>
      <c r="D94" s="657">
        <v>1</v>
      </c>
      <c r="E94" s="97"/>
      <c r="F94" s="97"/>
      <c r="G94" s="49"/>
      <c r="H94" s="54"/>
      <c r="I94" s="6"/>
      <c r="J94" s="7"/>
      <c r="K94" s="7"/>
      <c r="L94" s="419" t="s">
        <v>11</v>
      </c>
      <c r="M94" s="419"/>
      <c r="N94" s="419" t="s">
        <v>335</v>
      </c>
      <c r="O94" s="421"/>
      <c r="P94" s="422">
        <f t="shared" ref="P94:AA94" si="127">P372+P388-P413-P437</f>
        <v>0</v>
      </c>
      <c r="Q94" s="422">
        <f t="shared" si="127"/>
        <v>0</v>
      </c>
      <c r="R94" s="422">
        <f t="shared" si="127"/>
        <v>0</v>
      </c>
      <c r="S94" s="422">
        <f t="shared" si="127"/>
        <v>0</v>
      </c>
      <c r="T94" s="422">
        <f t="shared" si="127"/>
        <v>0</v>
      </c>
      <c r="U94" s="422">
        <f t="shared" si="127"/>
        <v>0</v>
      </c>
      <c r="V94" s="422">
        <f t="shared" si="127"/>
        <v>0</v>
      </c>
      <c r="W94" s="422">
        <f t="shared" si="127"/>
        <v>0</v>
      </c>
      <c r="X94" s="422">
        <f t="shared" si="127"/>
        <v>0</v>
      </c>
      <c r="Y94" s="422">
        <f t="shared" si="127"/>
        <v>0</v>
      </c>
      <c r="Z94" s="422">
        <f t="shared" si="127"/>
        <v>0</v>
      </c>
      <c r="AA94" s="422">
        <f t="shared" si="127"/>
        <v>0</v>
      </c>
      <c r="AB94" s="422">
        <f t="shared" si="110"/>
        <v>0</v>
      </c>
      <c r="AC94" s="422">
        <f t="shared" si="111"/>
        <v>0</v>
      </c>
      <c r="AD94" s="422">
        <f t="shared" si="112"/>
        <v>0</v>
      </c>
      <c r="AE94" s="422">
        <f t="shared" si="113"/>
        <v>0</v>
      </c>
      <c r="AF94" s="422">
        <f t="shared" si="114"/>
        <v>0</v>
      </c>
      <c r="AG94" s="422">
        <f t="shared" si="115"/>
        <v>0</v>
      </c>
      <c r="AH94" s="422">
        <f t="shared" si="116"/>
        <v>0</v>
      </c>
      <c r="AJ94" s="1627">
        <f ca="1">SUM((INDIRECT(AJ$2&amp;(ROW())):INDIRECT(AJ$3&amp;(ROW()))))</f>
        <v>0</v>
      </c>
      <c r="AK94" s="422">
        <f ca="1">SUM(INDIRECT(AK$1&amp;AK$2&amp;$B94):INDIRECT(AK$1&amp;AK$3&amp;$B94))</f>
        <v>0</v>
      </c>
      <c r="AL94" s="1724">
        <f t="shared" ca="1" si="91"/>
        <v>0</v>
      </c>
      <c r="AM94" s="1835">
        <f t="shared" ca="1" si="92"/>
        <v>0</v>
      </c>
      <c r="AN94" s="422">
        <f ca="1">SUM(INDIRECT(AN$1&amp;AN$2&amp;$A94):INDIRECT(AN$1&amp;AN$3&amp;$A94))</f>
        <v>0</v>
      </c>
      <c r="AO94" s="1724">
        <f t="shared" ca="1" si="93"/>
        <v>0</v>
      </c>
      <c r="AP94" s="1835">
        <f t="shared" ca="1" si="94"/>
        <v>0</v>
      </c>
      <c r="AR94" s="1627">
        <f ca="1">SUM((INDIRECT(AR$2&amp;(ROW())):INDIRECT(AR$3&amp;(ROW()))))</f>
        <v>0</v>
      </c>
      <c r="AS94" s="422">
        <f ca="1">SUM(INDIRECT(AS$1&amp;AS$2&amp;$B94):INDIRECT(AS$1&amp;AS$3&amp;$B94))</f>
        <v>0</v>
      </c>
      <c r="AT94" s="1724">
        <f t="shared" ca="1" si="95"/>
        <v>0</v>
      </c>
      <c r="AU94" s="1835">
        <f t="shared" ca="1" si="96"/>
        <v>0</v>
      </c>
      <c r="AV94" s="422">
        <f ca="1">SUM(INDIRECT(AV$1&amp;AV$2&amp;$A94):INDIRECT(AV$1&amp;AV$3&amp;$A94))</f>
        <v>0</v>
      </c>
      <c r="AW94" s="1724">
        <f t="shared" ca="1" si="97"/>
        <v>0</v>
      </c>
      <c r="AX94" s="1835">
        <f t="shared" ca="1" si="98"/>
        <v>0</v>
      </c>
      <c r="AZ94" s="1627">
        <f ca="1">SUM((INDIRECT(AZ$2&amp;(ROW())):INDIRECT(AZ$3&amp;(ROW()))))</f>
        <v>0</v>
      </c>
      <c r="BA94" s="422">
        <f ca="1">SUM(INDIRECT(BA$1&amp;BA$2&amp;$B94):INDIRECT(BA$1&amp;BA$3&amp;$B94))</f>
        <v>286</v>
      </c>
      <c r="BB94" s="1724">
        <f t="shared" ca="1" si="99"/>
        <v>-286</v>
      </c>
      <c r="BC94" s="1835">
        <f t="shared" ca="1" si="100"/>
        <v>0</v>
      </c>
      <c r="BD94" s="422">
        <f ca="1">SUM(INDIRECT(BD$1&amp;BD$2&amp;$A94):INDIRECT(BD$1&amp;BD$3&amp;$A94))</f>
        <v>0</v>
      </c>
      <c r="BE94" s="1724">
        <f t="shared" ca="1" si="101"/>
        <v>0</v>
      </c>
      <c r="BF94" s="1835">
        <f t="shared" ca="1" si="102"/>
        <v>0</v>
      </c>
    </row>
    <row r="95" spans="1:58">
      <c r="A95" s="2016">
        <v>92</v>
      </c>
      <c r="B95" s="2016">
        <v>92</v>
      </c>
      <c r="D95" s="657">
        <v>1</v>
      </c>
      <c r="E95" s="97"/>
      <c r="F95" s="97"/>
      <c r="G95" s="49"/>
      <c r="H95" s="238" t="s">
        <v>141</v>
      </c>
      <c r="I95" s="237"/>
      <c r="J95" s="236"/>
      <c r="K95" s="236"/>
      <c r="L95" s="236"/>
      <c r="M95" s="236"/>
      <c r="N95" s="236"/>
      <c r="O95" s="235"/>
      <c r="P95" s="234">
        <f>SUM(P100:P102)</f>
        <v>5362</v>
      </c>
      <c r="Q95" s="234">
        <f t="shared" ref="Q95:AH95" si="128">SUM(Q100:Q102)</f>
        <v>41728</v>
      </c>
      <c r="R95" s="234">
        <f t="shared" si="128"/>
        <v>27742</v>
      </c>
      <c r="S95" s="234">
        <f t="shared" si="128"/>
        <v>45665</v>
      </c>
      <c r="T95" s="234">
        <f t="shared" si="128"/>
        <v>37480</v>
      </c>
      <c r="U95" s="234">
        <f t="shared" si="128"/>
        <v>75232</v>
      </c>
      <c r="V95" s="234">
        <f t="shared" si="128"/>
        <v>47626</v>
      </c>
      <c r="W95" s="234">
        <f t="shared" si="128"/>
        <v>44730</v>
      </c>
      <c r="X95" s="234">
        <f t="shared" si="128"/>
        <v>80802</v>
      </c>
      <c r="Y95" s="234">
        <f t="shared" si="128"/>
        <v>40868</v>
      </c>
      <c r="Z95" s="234">
        <f t="shared" si="128"/>
        <v>65661</v>
      </c>
      <c r="AA95" s="234">
        <f t="shared" si="128"/>
        <v>128242</v>
      </c>
      <c r="AB95" s="234">
        <f t="shared" si="128"/>
        <v>74832</v>
      </c>
      <c r="AC95" s="234">
        <f t="shared" si="128"/>
        <v>158377</v>
      </c>
      <c r="AD95" s="234">
        <f t="shared" si="128"/>
        <v>173158</v>
      </c>
      <c r="AE95" s="234">
        <f t="shared" si="128"/>
        <v>234771</v>
      </c>
      <c r="AF95" s="234">
        <f t="shared" si="128"/>
        <v>233209</v>
      </c>
      <c r="AG95" s="234">
        <f t="shared" si="128"/>
        <v>407929</v>
      </c>
      <c r="AH95" s="234">
        <f t="shared" si="128"/>
        <v>641138</v>
      </c>
      <c r="AJ95" s="625">
        <f ca="1">SUM((INDIRECT(AJ$2&amp;(ROW())):INDIRECT(AJ$3&amp;(ROW()))))</f>
        <v>40868</v>
      </c>
      <c r="AK95" s="1626">
        <f ca="1">SUM(INDIRECT(AK$1&amp;AK$2&amp;$B95):INDIRECT(AK$1&amp;AK$3&amp;$B95))</f>
        <v>0</v>
      </c>
      <c r="AL95" s="1722">
        <f t="shared" ca="1" si="91"/>
        <v>40868</v>
      </c>
      <c r="AM95" s="1833">
        <f t="shared" ca="1" si="92"/>
        <v>0</v>
      </c>
      <c r="AN95" s="1626">
        <f ca="1">SUM(INDIRECT(AN$1&amp;AN$2&amp;$A95):INDIRECT(AN$1&amp;AN$3&amp;$A95))</f>
        <v>51095</v>
      </c>
      <c r="AO95" s="1722">
        <f t="shared" ca="1" si="93"/>
        <v>-10227</v>
      </c>
      <c r="AP95" s="1833">
        <f t="shared" ca="1" si="94"/>
        <v>0.79984342890693805</v>
      </c>
      <c r="AR95" s="625">
        <f ca="1">SUM((INDIRECT(AR$2&amp;(ROW())):INDIRECT(AR$3&amp;(ROW()))))</f>
        <v>40868</v>
      </c>
      <c r="AS95" s="1626">
        <f ca="1">SUM(INDIRECT(AS$1&amp;AS$2&amp;$B95):INDIRECT(AS$1&amp;AS$3&amp;$B95))</f>
        <v>0</v>
      </c>
      <c r="AT95" s="1722">
        <f t="shared" ca="1" si="95"/>
        <v>40868</v>
      </c>
      <c r="AU95" s="1833">
        <f t="shared" ca="1" si="96"/>
        <v>0</v>
      </c>
      <c r="AV95" s="1626">
        <f ca="1">SUM(INDIRECT(AV$1&amp;AV$2&amp;$A95):INDIRECT(AV$1&amp;AV$3&amp;$A95))</f>
        <v>51095</v>
      </c>
      <c r="AW95" s="1722">
        <f t="shared" ca="1" si="97"/>
        <v>-10227</v>
      </c>
      <c r="AX95" s="1833">
        <f t="shared" ca="1" si="98"/>
        <v>0.79984342890693805</v>
      </c>
      <c r="AZ95" s="625">
        <f ca="1">SUM((INDIRECT(AZ$2&amp;(ROW())):INDIRECT(AZ$3&amp;(ROW()))))</f>
        <v>447235</v>
      </c>
      <c r="BA95" s="1626">
        <f ca="1">SUM(INDIRECT(BA$1&amp;BA$2&amp;$B95):INDIRECT(BA$1&amp;BA$3&amp;$B95))</f>
        <v>0</v>
      </c>
      <c r="BB95" s="1722">
        <f t="shared" ca="1" si="99"/>
        <v>447235</v>
      </c>
      <c r="BC95" s="1833">
        <f t="shared" ca="1" si="100"/>
        <v>0</v>
      </c>
      <c r="BD95" s="1626">
        <f ca="1">SUM(INDIRECT(BD$1&amp;BD$2&amp;$A95):INDIRECT(BD$1&amp;BD$3&amp;$A95))</f>
        <v>714529</v>
      </c>
      <c r="BE95" s="1722">
        <f t="shared" ca="1" si="101"/>
        <v>-267294</v>
      </c>
      <c r="BF95" s="1833">
        <f t="shared" ca="1" si="102"/>
        <v>0.62591581307406696</v>
      </c>
    </row>
    <row r="96" spans="1:58" s="1038" customFormat="1">
      <c r="A96" s="2016">
        <v>93</v>
      </c>
      <c r="B96" s="2016">
        <v>93</v>
      </c>
      <c r="C96" s="362"/>
      <c r="D96" s="657">
        <v>1</v>
      </c>
      <c r="E96" s="97"/>
      <c r="F96" s="97"/>
      <c r="G96" s="1034"/>
      <c r="H96" s="1035"/>
      <c r="I96" s="1036" t="s">
        <v>208</v>
      </c>
      <c r="J96" s="1033"/>
      <c r="K96" s="1033"/>
      <c r="L96" s="1033"/>
      <c r="M96" s="1033"/>
      <c r="N96" s="950" t="s">
        <v>601</v>
      </c>
      <c r="O96" s="1037"/>
      <c r="P96" s="1060">
        <f t="shared" ref="P96:AN96" si="129">IFERROR(P95/P74,0)</f>
        <v>0.33349919144172163</v>
      </c>
      <c r="Q96" s="1060">
        <f t="shared" si="129"/>
        <v>0.39611554635808738</v>
      </c>
      <c r="R96" s="1060">
        <f t="shared" si="129"/>
        <v>0.23040762765356632</v>
      </c>
      <c r="S96" s="1060">
        <f t="shared" si="129"/>
        <v>0.33949148762173814</v>
      </c>
      <c r="T96" s="1060">
        <f t="shared" si="129"/>
        <v>0.29948780234444294</v>
      </c>
      <c r="U96" s="1060">
        <f t="shared" si="129"/>
        <v>0.35032689477899676</v>
      </c>
      <c r="V96" s="1060">
        <f t="shared" si="129"/>
        <v>0.35268852240497051</v>
      </c>
      <c r="W96" s="1060">
        <f t="shared" si="129"/>
        <v>0.3131388087704069</v>
      </c>
      <c r="X96" s="1060">
        <f t="shared" si="129"/>
        <v>0.35135581722992365</v>
      </c>
      <c r="Y96" s="1060">
        <f t="shared" si="129"/>
        <v>0.25694418247890655</v>
      </c>
      <c r="Z96" s="1060">
        <f t="shared" si="129"/>
        <v>0.33677316113678446</v>
      </c>
      <c r="AA96" s="1060">
        <f t="shared" si="129"/>
        <v>0.56710622905003227</v>
      </c>
      <c r="AB96" s="1060">
        <f t="shared" si="129"/>
        <v>0.30944691409076813</v>
      </c>
      <c r="AC96" s="1060">
        <f t="shared" si="129"/>
        <v>0.33384344600077992</v>
      </c>
      <c r="AD96" s="1060">
        <f t="shared" si="129"/>
        <v>0.34096086859780289</v>
      </c>
      <c r="AE96" s="1060">
        <f t="shared" si="129"/>
        <v>0.40466665172823313</v>
      </c>
      <c r="AF96" s="1060">
        <f t="shared" si="129"/>
        <v>0.32560629965234633</v>
      </c>
      <c r="AG96" s="1060">
        <f t="shared" si="129"/>
        <v>0.37493060738300682</v>
      </c>
      <c r="AH96" s="1060">
        <f t="shared" si="129"/>
        <v>0.3553503354871464</v>
      </c>
      <c r="AJ96" s="1060">
        <f t="shared" ca="1" si="129"/>
        <v>0.25694418247890655</v>
      </c>
      <c r="AK96" s="1060">
        <f t="shared" ca="1" si="129"/>
        <v>0</v>
      </c>
      <c r="AL96" s="1060">
        <f t="shared" ca="1" si="91"/>
        <v>0.25694418247890655</v>
      </c>
      <c r="AM96" s="1838"/>
      <c r="AN96" s="1060">
        <f t="shared" ca="1" si="129"/>
        <v>0.29068576695074355</v>
      </c>
      <c r="AO96" s="1060">
        <f t="shared" ca="1" si="93"/>
        <v>-3.3741584471837005E-2</v>
      </c>
      <c r="AP96" s="1838"/>
      <c r="AR96" s="1060">
        <f ca="1">IFERROR(AR95/AR74,0)</f>
        <v>0.25694418247890655</v>
      </c>
      <c r="AS96" s="1060">
        <f ca="1">IFERROR(AS95/AS74,0)</f>
        <v>0</v>
      </c>
      <c r="AT96" s="1060">
        <f t="shared" ca="1" si="95"/>
        <v>0.25694418247890655</v>
      </c>
      <c r="AU96" s="1838"/>
      <c r="AV96" s="1060">
        <f ca="1">IFERROR(AV95/AV74,0)</f>
        <v>0.29068576695074355</v>
      </c>
      <c r="AW96" s="1060">
        <f t="shared" ca="1" si="97"/>
        <v>-3.3741584471837005E-2</v>
      </c>
      <c r="AX96" s="1838"/>
      <c r="AZ96" s="1060">
        <f ca="1">IFERROR(AZ95/AZ74,0)</f>
        <v>0.32334830172282281</v>
      </c>
      <c r="BA96" s="1060">
        <f ca="1">IFERROR(BA95/BA74,0)</f>
        <v>0</v>
      </c>
      <c r="BB96" s="1060">
        <f t="shared" ca="1" si="99"/>
        <v>0.32334830172282281</v>
      </c>
      <c r="BC96" s="1838"/>
      <c r="BD96" s="1060">
        <f ca="1">IFERROR(BD95/BD74,0)</f>
        <v>0.36046816077892269</v>
      </c>
      <c r="BE96" s="1060">
        <f t="shared" ca="1" si="101"/>
        <v>-3.711985905609988E-2</v>
      </c>
      <c r="BF96" s="1838"/>
    </row>
    <row r="97" spans="1:58" s="1038" customFormat="1" hidden="1" outlineLevel="1">
      <c r="A97" s="2016">
        <v>94</v>
      </c>
      <c r="B97" s="2016">
        <v>94</v>
      </c>
      <c r="C97" s="362"/>
      <c r="D97" s="657">
        <v>1</v>
      </c>
      <c r="E97" s="97"/>
      <c r="F97" s="97"/>
      <c r="G97" s="1034"/>
      <c r="H97" s="1039"/>
      <c r="I97" s="1040"/>
      <c r="J97" s="1041"/>
      <c r="K97" s="1041"/>
      <c r="L97" s="1042" t="s">
        <v>644</v>
      </c>
      <c r="M97" s="1040"/>
      <c r="N97" s="1040"/>
      <c r="O97" s="1043"/>
      <c r="P97" s="1044">
        <f>IFERROR(P100/P75,0)</f>
        <v>0.48169130855326792</v>
      </c>
      <c r="Q97" s="1044">
        <f>IFERROR(Q100/Q75,0)</f>
        <v>0.39045924533369142</v>
      </c>
      <c r="R97" s="1044">
        <f t="shared" ref="R97:AN97" si="130">IFERROR(R100/R75,0)</f>
        <v>0.11921757206902597</v>
      </c>
      <c r="S97" s="1044">
        <f t="shared" si="130"/>
        <v>0.30873381937211725</v>
      </c>
      <c r="T97" s="1044">
        <f t="shared" si="130"/>
        <v>0.26975688098798251</v>
      </c>
      <c r="U97" s="1044">
        <f t="shared" si="130"/>
        <v>0.32253822025735385</v>
      </c>
      <c r="V97" s="1044">
        <f t="shared" si="130"/>
        <v>0.29398142787671072</v>
      </c>
      <c r="W97" s="1044">
        <f t="shared" si="130"/>
        <v>0.2697160883280757</v>
      </c>
      <c r="X97" s="1044">
        <f t="shared" si="130"/>
        <v>0.30384314324443001</v>
      </c>
      <c r="Y97" s="1044">
        <f t="shared" si="130"/>
        <v>0.17435911956809</v>
      </c>
      <c r="Z97" s="1044">
        <f t="shared" si="130"/>
        <v>0.27573779462924597</v>
      </c>
      <c r="AA97" s="1044">
        <f t="shared" si="130"/>
        <v>0.63262574355692824</v>
      </c>
      <c r="AB97" s="1044">
        <f t="shared" si="130"/>
        <v>0.258303877741969</v>
      </c>
      <c r="AC97" s="1044">
        <f t="shared" si="130"/>
        <v>0.30495503718927958</v>
      </c>
      <c r="AD97" s="1044">
        <f t="shared" si="130"/>
        <v>0.2916198000029368</v>
      </c>
      <c r="AE97" s="1044">
        <f t="shared" si="130"/>
        <v>0.38921273758953212</v>
      </c>
      <c r="AF97" s="1044">
        <f t="shared" si="130"/>
        <v>0.29040683419855001</v>
      </c>
      <c r="AG97" s="1044">
        <f t="shared" si="130"/>
        <v>0.34353561497532015</v>
      </c>
      <c r="AH97" s="1044">
        <f t="shared" si="130"/>
        <v>0.32206202115418475</v>
      </c>
      <c r="AJ97" s="1629">
        <f t="shared" ca="1" si="130"/>
        <v>0.17435911956809</v>
      </c>
      <c r="AK97" s="1044">
        <f t="shared" ca="1" si="130"/>
        <v>0</v>
      </c>
      <c r="AL97" s="1044">
        <f t="shared" ca="1" si="91"/>
        <v>0.17435911956809</v>
      </c>
      <c r="AM97" s="1839"/>
      <c r="AN97" s="1044">
        <f t="shared" ca="1" si="130"/>
        <v>0.29768209937282347</v>
      </c>
      <c r="AO97" s="1044">
        <f t="shared" ca="1" si="93"/>
        <v>-0.12332297980473347</v>
      </c>
      <c r="AP97" s="1839"/>
      <c r="AR97" s="1629">
        <f t="shared" ref="AR97:AS99" ca="1" si="131">IFERROR(AR100/AR75,0)</f>
        <v>0.17435911956809</v>
      </c>
      <c r="AS97" s="1044">
        <f t="shared" ca="1" si="131"/>
        <v>0</v>
      </c>
      <c r="AT97" s="1044">
        <f t="shared" ca="1" si="95"/>
        <v>0.17435911956809</v>
      </c>
      <c r="AU97" s="1839"/>
      <c r="AV97" s="1044">
        <f ca="1">IFERROR(AV100/AV75,0)</f>
        <v>0.29768209937282347</v>
      </c>
      <c r="AW97" s="1044">
        <f t="shared" ca="1" si="97"/>
        <v>-0.12332297980473347</v>
      </c>
      <c r="AX97" s="1839"/>
      <c r="AZ97" s="1629">
        <f t="shared" ref="AZ97:BA99" ca="1" si="132">IFERROR(AZ100/AZ75,0)</f>
        <v>0.2777660161856057</v>
      </c>
      <c r="BA97" s="1044">
        <f t="shared" ca="1" si="132"/>
        <v>0</v>
      </c>
      <c r="BB97" s="1044">
        <f t="shared" ca="1" si="99"/>
        <v>0.2777660161856057</v>
      </c>
      <c r="BC97" s="1839"/>
      <c r="BD97" s="1044">
        <f ca="1">IFERROR(BD100/BD75,0)</f>
        <v>0.32606090878118921</v>
      </c>
      <c r="BE97" s="1044">
        <f t="shared" ca="1" si="101"/>
        <v>-4.8294892595583505E-2</v>
      </c>
      <c r="BF97" s="1839"/>
    </row>
    <row r="98" spans="1:58" s="1038" customFormat="1" hidden="1" outlineLevel="1">
      <c r="A98" s="2016">
        <v>95</v>
      </c>
      <c r="B98" s="2016">
        <v>95</v>
      </c>
      <c r="C98" s="362"/>
      <c r="D98" s="657">
        <v>1</v>
      </c>
      <c r="E98" s="97"/>
      <c r="F98" s="97"/>
      <c r="G98" s="1034"/>
      <c r="H98" s="1039"/>
      <c r="I98" s="1040"/>
      <c r="J98" s="1041"/>
      <c r="K98" s="1041"/>
      <c r="L98" s="1042" t="s">
        <v>645</v>
      </c>
      <c r="M98" s="1040"/>
      <c r="N98" s="1040"/>
      <c r="O98" s="1043"/>
      <c r="P98" s="1044">
        <f>IFERROR(P101/P76,0)</f>
        <v>-1.0037406483790523</v>
      </c>
      <c r="Q98" s="1044">
        <f t="shared" ref="Q98:AN98" si="133">IFERROR(Q101/Q76,0)</f>
        <v>0.40347848886752463</v>
      </c>
      <c r="R98" s="1044">
        <f t="shared" si="133"/>
        <v>0.44937114673242912</v>
      </c>
      <c r="S98" s="1044">
        <f t="shared" si="133"/>
        <v>0.3965038080488788</v>
      </c>
      <c r="T98" s="1044">
        <f t="shared" si="133"/>
        <v>0.37648442430153173</v>
      </c>
      <c r="U98" s="1044">
        <f t="shared" si="133"/>
        <v>0.43557736020609183</v>
      </c>
      <c r="V98" s="1044">
        <f t="shared" si="133"/>
        <v>0.45686342996856444</v>
      </c>
      <c r="W98" s="1044">
        <f t="shared" si="133"/>
        <v>0.40502159591640852</v>
      </c>
      <c r="X98" s="1044">
        <f t="shared" si="133"/>
        <v>0.45386146770096797</v>
      </c>
      <c r="Y98" s="1044">
        <f t="shared" si="133"/>
        <v>0.42170376228674727</v>
      </c>
      <c r="Z98" s="1044">
        <f t="shared" si="133"/>
        <v>0.45320329277022192</v>
      </c>
      <c r="AA98" s="1044">
        <f t="shared" si="133"/>
        <v>0.42962252517640609</v>
      </c>
      <c r="AB98" s="1044">
        <f t="shared" si="133"/>
        <v>0.39897180423334583</v>
      </c>
      <c r="AC98" s="1044">
        <f t="shared" si="133"/>
        <v>0.40662952274261632</v>
      </c>
      <c r="AD98" s="1044">
        <f t="shared" si="133"/>
        <v>0.44135573774410208</v>
      </c>
      <c r="AE98" s="1044">
        <f t="shared" si="133"/>
        <v>0.43563192801337841</v>
      </c>
      <c r="AF98" s="1044">
        <f t="shared" si="133"/>
        <v>0.40360645138115592</v>
      </c>
      <c r="AG98" s="1044">
        <f t="shared" si="133"/>
        <v>0.43828901926517705</v>
      </c>
      <c r="AH98" s="1044">
        <f t="shared" si="133"/>
        <v>0.42504462394998688</v>
      </c>
      <c r="AJ98" s="1629">
        <f t="shared" ca="1" si="133"/>
        <v>0.42170376228674727</v>
      </c>
      <c r="AK98" s="1044">
        <f t="shared" ca="1" si="133"/>
        <v>8.1359084329466809E-6</v>
      </c>
      <c r="AL98" s="1044">
        <f t="shared" ca="1" si="91"/>
        <v>0.42169562637831431</v>
      </c>
      <c r="AM98" s="1839"/>
      <c r="AN98" s="1044">
        <f t="shared" ca="1" si="133"/>
        <v>0.27680344985653893</v>
      </c>
      <c r="AO98" s="1044">
        <f t="shared" ca="1" si="93"/>
        <v>0.14490031243020834</v>
      </c>
      <c r="AP98" s="1839"/>
      <c r="AR98" s="1629">
        <f t="shared" ca="1" si="131"/>
        <v>0.42170376228674727</v>
      </c>
      <c r="AS98" s="1044">
        <f t="shared" ca="1" si="131"/>
        <v>8.1359084329466809E-6</v>
      </c>
      <c r="AT98" s="1044">
        <f t="shared" ca="1" si="95"/>
        <v>0.42169562637831431</v>
      </c>
      <c r="AU98" s="1839"/>
      <c r="AV98" s="1044">
        <f ca="1">IFERROR(AV101/AV76,0)</f>
        <v>0.27680344985653893</v>
      </c>
      <c r="AW98" s="1044">
        <f t="shared" ca="1" si="97"/>
        <v>0.14490031243020834</v>
      </c>
      <c r="AX98" s="1839"/>
      <c r="AZ98" s="1629">
        <f t="shared" ca="1" si="132"/>
        <v>0.42002996619776789</v>
      </c>
      <c r="BA98" s="1044">
        <f t="shared" ca="1" si="132"/>
        <v>5.3193210809485366E-6</v>
      </c>
      <c r="BB98" s="1044">
        <f t="shared" ca="1" si="99"/>
        <v>0.42002464687668695</v>
      </c>
      <c r="BC98" s="1839"/>
      <c r="BD98" s="1044">
        <f ca="1">IFERROR(BD101/BD76,0)</f>
        <v>0.44034020934670892</v>
      </c>
      <c r="BE98" s="1044">
        <f t="shared" ca="1" si="101"/>
        <v>-2.0310243148941032E-2</v>
      </c>
      <c r="BF98" s="1839"/>
    </row>
    <row r="99" spans="1:58" s="1038" customFormat="1" hidden="1" outlineLevel="1">
      <c r="A99" s="2016">
        <v>96</v>
      </c>
      <c r="B99" s="2016">
        <v>96</v>
      </c>
      <c r="C99" s="362"/>
      <c r="D99" s="657">
        <v>1</v>
      </c>
      <c r="E99" s="97"/>
      <c r="F99" s="97"/>
      <c r="G99" s="1034"/>
      <c r="H99" s="1039"/>
      <c r="I99" s="1040"/>
      <c r="J99" s="1041"/>
      <c r="K99" s="1041"/>
      <c r="L99" s="1042" t="s">
        <v>646</v>
      </c>
      <c r="M99" s="1040"/>
      <c r="N99" s="1040"/>
      <c r="O99" s="1043"/>
      <c r="P99" s="1044">
        <f>IFERROR(P102/P77,0)</f>
        <v>0</v>
      </c>
      <c r="Q99" s="1044">
        <f t="shared" ref="Q99:AN99" si="134">IFERROR(Q102/Q77,0)</f>
        <v>0</v>
      </c>
      <c r="R99" s="1044">
        <f t="shared" si="134"/>
        <v>0</v>
      </c>
      <c r="S99" s="1044">
        <f t="shared" si="134"/>
        <v>0</v>
      </c>
      <c r="T99" s="1044">
        <f t="shared" si="134"/>
        <v>0</v>
      </c>
      <c r="U99" s="1044">
        <f t="shared" si="134"/>
        <v>0</v>
      </c>
      <c r="V99" s="1044">
        <f t="shared" si="134"/>
        <v>0</v>
      </c>
      <c r="W99" s="1044">
        <f t="shared" si="134"/>
        <v>0</v>
      </c>
      <c r="X99" s="1044">
        <f t="shared" si="134"/>
        <v>0</v>
      </c>
      <c r="Y99" s="1044">
        <f t="shared" si="134"/>
        <v>0</v>
      </c>
      <c r="Z99" s="1044">
        <f t="shared" si="134"/>
        <v>0</v>
      </c>
      <c r="AA99" s="1044">
        <f t="shared" si="134"/>
        <v>0</v>
      </c>
      <c r="AB99" s="1044">
        <f t="shared" si="134"/>
        <v>0</v>
      </c>
      <c r="AC99" s="1044">
        <f t="shared" si="134"/>
        <v>0</v>
      </c>
      <c r="AD99" s="1044">
        <f t="shared" si="134"/>
        <v>0</v>
      </c>
      <c r="AE99" s="1044">
        <f t="shared" si="134"/>
        <v>0</v>
      </c>
      <c r="AF99" s="1044">
        <f t="shared" si="134"/>
        <v>0</v>
      </c>
      <c r="AG99" s="1044">
        <f t="shared" si="134"/>
        <v>0</v>
      </c>
      <c r="AH99" s="1044">
        <f t="shared" si="134"/>
        <v>0</v>
      </c>
      <c r="AJ99" s="1629">
        <f t="shared" ca="1" si="134"/>
        <v>0</v>
      </c>
      <c r="AK99" s="1044">
        <f t="shared" ca="1" si="134"/>
        <v>0</v>
      </c>
      <c r="AL99" s="1044">
        <f t="shared" ca="1" si="91"/>
        <v>0</v>
      </c>
      <c r="AM99" s="1839"/>
      <c r="AN99" s="1044">
        <f t="shared" ca="1" si="134"/>
        <v>0</v>
      </c>
      <c r="AO99" s="1044">
        <f t="shared" ca="1" si="93"/>
        <v>0</v>
      </c>
      <c r="AP99" s="1839"/>
      <c r="AR99" s="1629">
        <f t="shared" ca="1" si="131"/>
        <v>0</v>
      </c>
      <c r="AS99" s="1044">
        <f t="shared" ca="1" si="131"/>
        <v>0</v>
      </c>
      <c r="AT99" s="1044">
        <f t="shared" ca="1" si="95"/>
        <v>0</v>
      </c>
      <c r="AU99" s="1839"/>
      <c r="AV99" s="1044">
        <f ca="1">IFERROR(AV102/AV77,0)</f>
        <v>0</v>
      </c>
      <c r="AW99" s="1044">
        <f t="shared" ca="1" si="97"/>
        <v>0</v>
      </c>
      <c r="AX99" s="1839"/>
      <c r="AZ99" s="1629">
        <f t="shared" ca="1" si="132"/>
        <v>0</v>
      </c>
      <c r="BA99" s="1044">
        <f t="shared" ca="1" si="132"/>
        <v>0</v>
      </c>
      <c r="BB99" s="1044">
        <f t="shared" ca="1" si="99"/>
        <v>0</v>
      </c>
      <c r="BC99" s="1839"/>
      <c r="BD99" s="1044">
        <f ca="1">IFERROR(BD102/BD77,0)</f>
        <v>0</v>
      </c>
      <c r="BE99" s="1044">
        <f t="shared" ca="1" si="101"/>
        <v>0</v>
      </c>
      <c r="BF99" s="1839"/>
    </row>
    <row r="100" spans="1:58" collapsed="1">
      <c r="A100" s="2016">
        <v>97</v>
      </c>
      <c r="B100" s="2016">
        <v>97</v>
      </c>
      <c r="D100" s="657">
        <v>1</v>
      </c>
      <c r="E100" s="97"/>
      <c r="F100" s="97"/>
      <c r="G100" s="49"/>
      <c r="H100" s="54"/>
      <c r="I100" s="6"/>
      <c r="J100" s="7"/>
      <c r="K100" s="7"/>
      <c r="L100" s="6" t="s">
        <v>144</v>
      </c>
      <c r="M100" s="6"/>
      <c r="N100" s="6"/>
      <c r="O100" s="52"/>
      <c r="P100" s="156">
        <f t="shared" ref="P100:AA100" si="135">P391+P415</f>
        <v>6972</v>
      </c>
      <c r="Q100" s="156">
        <f t="shared" si="135"/>
        <v>23262</v>
      </c>
      <c r="R100" s="156">
        <f t="shared" si="135"/>
        <v>9520</v>
      </c>
      <c r="S100" s="156">
        <f t="shared" si="135"/>
        <v>26975</v>
      </c>
      <c r="T100" s="156">
        <f t="shared" si="135"/>
        <v>24355</v>
      </c>
      <c r="U100" s="156">
        <f t="shared" si="135"/>
        <v>52237</v>
      </c>
      <c r="V100" s="156">
        <f t="shared" si="135"/>
        <v>25390</v>
      </c>
      <c r="W100" s="156">
        <f t="shared" si="135"/>
        <v>26163</v>
      </c>
      <c r="X100" s="156">
        <f t="shared" si="135"/>
        <v>47745</v>
      </c>
      <c r="Y100" s="156">
        <f t="shared" si="135"/>
        <v>18473</v>
      </c>
      <c r="Z100" s="156">
        <f t="shared" si="135"/>
        <v>35271</v>
      </c>
      <c r="AA100" s="156">
        <f t="shared" si="135"/>
        <v>96886</v>
      </c>
      <c r="AB100" s="156">
        <f>SUM(P100:R100)</f>
        <v>39754</v>
      </c>
      <c r="AC100" s="156">
        <f>SUM(S100:U100)</f>
        <v>103567</v>
      </c>
      <c r="AD100" s="156">
        <f>SUM(V100:X100)</f>
        <v>99298</v>
      </c>
      <c r="AE100" s="156">
        <f>SUM(Y100:AA100)</f>
        <v>150630</v>
      </c>
      <c r="AF100" s="156">
        <f>AB100+AC100</f>
        <v>143321</v>
      </c>
      <c r="AG100" s="156">
        <f>AE100+AD100</f>
        <v>249928</v>
      </c>
      <c r="AH100" s="156">
        <f>AF100+AG100</f>
        <v>393249</v>
      </c>
      <c r="AJ100" s="17">
        <f ca="1">SUM((INDIRECT(AJ$2&amp;(ROW())):INDIRECT(AJ$3&amp;(ROW()))))</f>
        <v>18473</v>
      </c>
      <c r="AK100" s="156">
        <f ca="1">SUM(INDIRECT(AK$1&amp;AK$2&amp;$B100):INDIRECT(AK$1&amp;AK$3&amp;$B100))</f>
        <v>0.30839134461161249</v>
      </c>
      <c r="AL100" s="1723">
        <f t="shared" ca="1" si="91"/>
        <v>18472.69160865539</v>
      </c>
      <c r="AM100" s="1834">
        <f t="shared" ca="1" si="92"/>
        <v>59901.162347033001</v>
      </c>
      <c r="AN100" s="156">
        <f ca="1">SUM(INDIRECT(AN$1&amp;AN$2&amp;$A100):INDIRECT(AN$1&amp;AN$3&amp;$A100))</f>
        <v>34791</v>
      </c>
      <c r="AO100" s="1723">
        <f t="shared" ca="1" si="93"/>
        <v>-16318</v>
      </c>
      <c r="AP100" s="1834">
        <f t="shared" ref="AP100:AP107" ca="1" si="136">IFERROR(AJ100/AN100,0)</f>
        <v>0.53097065332988413</v>
      </c>
      <c r="AR100" s="17">
        <f ca="1">SUM((INDIRECT(AR$2&amp;(ROW())):INDIRECT(AR$3&amp;(ROW()))))</f>
        <v>18473</v>
      </c>
      <c r="AS100" s="156">
        <f ca="1">SUM(INDIRECT(AS$1&amp;AS$2&amp;$B100):INDIRECT(AS$1&amp;AS$3&amp;$B100))</f>
        <v>0.30839134461161249</v>
      </c>
      <c r="AT100" s="1723">
        <f t="shared" ca="1" si="95"/>
        <v>18472.69160865539</v>
      </c>
      <c r="AU100" s="1834">
        <f t="shared" ca="1" si="96"/>
        <v>59901.162347033001</v>
      </c>
      <c r="AV100" s="156">
        <f ca="1">SUM(INDIRECT(AV$1&amp;AV$2&amp;$A100):INDIRECT(AV$1&amp;AV$3&amp;$A100))</f>
        <v>34791</v>
      </c>
      <c r="AW100" s="1723">
        <f t="shared" ca="1" si="97"/>
        <v>-16318</v>
      </c>
      <c r="AX100" s="1834">
        <f t="shared" ref="AX100:AX107" ca="1" si="137">IFERROR(AR100/AV100,0)</f>
        <v>0.53097065332988413</v>
      </c>
      <c r="AZ100" s="17">
        <f ca="1">SUM((INDIRECT(AZ$2&amp;(ROW())):INDIRECT(AZ$3&amp;(ROW()))))</f>
        <v>261092</v>
      </c>
      <c r="BA100" s="156">
        <f ca="1">SUM(INDIRECT(BA$1&amp;BA$2&amp;$B100):INDIRECT(BA$1&amp;BA$3&amp;$B100))</f>
        <v>2.4947698190617622</v>
      </c>
      <c r="BB100" s="1723">
        <f t="shared" ca="1" si="99"/>
        <v>261089.50523018095</v>
      </c>
      <c r="BC100" s="1834">
        <f t="shared" ca="1" si="100"/>
        <v>104655.74739804732</v>
      </c>
      <c r="BD100" s="156">
        <f ca="1">SUM(INDIRECT(BD$1&amp;BD$2&amp;$A100):INDIRECT(BD$1&amp;BD$3&amp;$A100))</f>
        <v>451730</v>
      </c>
      <c r="BE100" s="1723">
        <f t="shared" ca="1" si="101"/>
        <v>-190638</v>
      </c>
      <c r="BF100" s="1834">
        <f t="shared" ref="BF100:BF107" ca="1" si="138">IFERROR(AZ100/BD100,0)</f>
        <v>0.57798242312886017</v>
      </c>
    </row>
    <row r="101" spans="1:58">
      <c r="A101" s="2016">
        <v>98</v>
      </c>
      <c r="B101" s="2016">
        <v>98</v>
      </c>
      <c r="D101" s="657">
        <v>1</v>
      </c>
      <c r="E101" s="97"/>
      <c r="F101" s="97"/>
      <c r="G101" s="49"/>
      <c r="H101" s="54"/>
      <c r="I101" s="6"/>
      <c r="J101" s="7"/>
      <c r="K101" s="7"/>
      <c r="L101" s="6" t="s">
        <v>99</v>
      </c>
      <c r="M101" s="6"/>
      <c r="N101" s="6"/>
      <c r="O101" s="52"/>
      <c r="P101" s="156">
        <f t="shared" ref="P101:AA101" si="139">P396+P420</f>
        <v>-1610</v>
      </c>
      <c r="Q101" s="156">
        <f t="shared" si="139"/>
        <v>18466</v>
      </c>
      <c r="R101" s="156">
        <f t="shared" si="139"/>
        <v>18222</v>
      </c>
      <c r="S101" s="156">
        <f t="shared" si="139"/>
        <v>18690</v>
      </c>
      <c r="T101" s="156">
        <f t="shared" si="139"/>
        <v>13125</v>
      </c>
      <c r="U101" s="156">
        <f t="shared" si="139"/>
        <v>22995</v>
      </c>
      <c r="V101" s="156">
        <f t="shared" si="139"/>
        <v>22236</v>
      </c>
      <c r="W101" s="156">
        <f t="shared" si="139"/>
        <v>18567</v>
      </c>
      <c r="X101" s="156">
        <f t="shared" si="139"/>
        <v>33057</v>
      </c>
      <c r="Y101" s="156">
        <f t="shared" si="139"/>
        <v>22395</v>
      </c>
      <c r="Z101" s="156">
        <f t="shared" si="139"/>
        <v>30390</v>
      </c>
      <c r="AA101" s="156">
        <f t="shared" si="139"/>
        <v>31356</v>
      </c>
      <c r="AB101" s="156">
        <f>SUM(P101:R101)</f>
        <v>35078</v>
      </c>
      <c r="AC101" s="156">
        <f>SUM(S101:U101)</f>
        <v>54810</v>
      </c>
      <c r="AD101" s="156">
        <f>SUM(V101:X101)</f>
        <v>73860</v>
      </c>
      <c r="AE101" s="156">
        <f>SUM(Y101:AA101)</f>
        <v>84141</v>
      </c>
      <c r="AF101" s="156">
        <f>AB101+AC101</f>
        <v>89888</v>
      </c>
      <c r="AG101" s="156">
        <f>AE101+AD101</f>
        <v>158001</v>
      </c>
      <c r="AH101" s="156">
        <f>AF101+AG101</f>
        <v>247889</v>
      </c>
      <c r="AJ101" s="17">
        <f ca="1">SUM((INDIRECT(AJ$2&amp;(ROW())):INDIRECT(AJ$3&amp;(ROW()))))</f>
        <v>22395</v>
      </c>
      <c r="AK101" s="156">
        <f ca="1">SUM(INDIRECT(AK$1&amp;AK$2&amp;$B101):INDIRECT(AK$1&amp;AK$3&amp;$B101))</f>
        <v>0.35908645459653471</v>
      </c>
      <c r="AL101" s="1723">
        <f t="shared" ca="1" si="91"/>
        <v>22394.640913545405</v>
      </c>
      <c r="AM101" s="1834">
        <f t="shared" ca="1" si="92"/>
        <v>62366.596437514629</v>
      </c>
      <c r="AN101" s="156">
        <f ca="1">SUM(INDIRECT(AN$1&amp;AN$2&amp;$A101):INDIRECT(AN$1&amp;AN$3&amp;$A101))</f>
        <v>16304</v>
      </c>
      <c r="AO101" s="1723">
        <f t="shared" ca="1" si="93"/>
        <v>6091</v>
      </c>
      <c r="AP101" s="1834">
        <f t="shared" ca="1" si="136"/>
        <v>1.3735893032384692</v>
      </c>
      <c r="AR101" s="17">
        <f ca="1">SUM((INDIRECT(AR$2&amp;(ROW())):INDIRECT(AR$3&amp;(ROW()))))</f>
        <v>22395</v>
      </c>
      <c r="AS101" s="156">
        <f ca="1">SUM(INDIRECT(AS$1&amp;AS$2&amp;$B101):INDIRECT(AS$1&amp;AS$3&amp;$B101))</f>
        <v>0.35908645459653471</v>
      </c>
      <c r="AT101" s="1723">
        <f t="shared" ca="1" si="95"/>
        <v>22394.640913545405</v>
      </c>
      <c r="AU101" s="1834">
        <f t="shared" ca="1" si="96"/>
        <v>62366.596437514629</v>
      </c>
      <c r="AV101" s="156">
        <f ca="1">SUM(INDIRECT(AV$1&amp;AV$2&amp;$A101):INDIRECT(AV$1&amp;AV$3&amp;$A101))</f>
        <v>16304</v>
      </c>
      <c r="AW101" s="1723">
        <f t="shared" ca="1" si="97"/>
        <v>6091</v>
      </c>
      <c r="AX101" s="1834">
        <f t="shared" ca="1" si="137"/>
        <v>1.3735893032384692</v>
      </c>
      <c r="AZ101" s="17">
        <f ca="1">SUM((INDIRECT(AZ$2&amp;(ROW())):INDIRECT(AZ$3&amp;(ROW()))))</f>
        <v>186143</v>
      </c>
      <c r="BA101" s="156">
        <f ca="1">SUM(INDIRECT(BA$1&amp;BA$2&amp;$B101):INDIRECT(BA$1&amp;BA$3&amp;$B101))</f>
        <v>1.8736244643425031</v>
      </c>
      <c r="BB101" s="1723">
        <f t="shared" ca="1" si="99"/>
        <v>186141.12637553565</v>
      </c>
      <c r="BC101" s="1834">
        <f t="shared" ca="1" si="100"/>
        <v>99349.151093264445</v>
      </c>
      <c r="BD101" s="156">
        <f ca="1">SUM(INDIRECT(BD$1&amp;BD$2&amp;$A101):INDIRECT(BD$1&amp;BD$3&amp;$A101))</f>
        <v>262799</v>
      </c>
      <c r="BE101" s="1723">
        <f t="shared" ca="1" si="101"/>
        <v>-76656</v>
      </c>
      <c r="BF101" s="1834">
        <f t="shared" ca="1" si="138"/>
        <v>0.70830939234928592</v>
      </c>
    </row>
    <row r="102" spans="1:58">
      <c r="A102" s="2016">
        <v>99</v>
      </c>
      <c r="B102" s="2016">
        <v>99</v>
      </c>
      <c r="D102" s="657">
        <v>1</v>
      </c>
      <c r="E102" s="97"/>
      <c r="F102" s="97"/>
      <c r="G102" s="49"/>
      <c r="H102" s="54"/>
      <c r="I102" s="6"/>
      <c r="J102" s="7"/>
      <c r="K102" s="7"/>
      <c r="L102" s="6" t="s">
        <v>11</v>
      </c>
      <c r="M102" s="6"/>
      <c r="N102" s="6"/>
      <c r="O102" s="52"/>
      <c r="P102" s="156">
        <f t="shared" ref="P102:AA102" si="140">P413+P437</f>
        <v>0</v>
      </c>
      <c r="Q102" s="156">
        <f t="shared" si="140"/>
        <v>0</v>
      </c>
      <c r="R102" s="156">
        <f t="shared" si="140"/>
        <v>0</v>
      </c>
      <c r="S102" s="156">
        <f t="shared" si="140"/>
        <v>0</v>
      </c>
      <c r="T102" s="156">
        <f t="shared" si="140"/>
        <v>0</v>
      </c>
      <c r="U102" s="156">
        <f t="shared" si="140"/>
        <v>0</v>
      </c>
      <c r="V102" s="156">
        <f t="shared" si="140"/>
        <v>0</v>
      </c>
      <c r="W102" s="156">
        <f t="shared" si="140"/>
        <v>0</v>
      </c>
      <c r="X102" s="156">
        <f t="shared" si="140"/>
        <v>0</v>
      </c>
      <c r="Y102" s="156">
        <f t="shared" si="140"/>
        <v>0</v>
      </c>
      <c r="Z102" s="156">
        <f t="shared" si="140"/>
        <v>0</v>
      </c>
      <c r="AA102" s="156">
        <f t="shared" si="140"/>
        <v>0</v>
      </c>
      <c r="AB102" s="156">
        <f>SUM(P102:R102)</f>
        <v>0</v>
      </c>
      <c r="AC102" s="156">
        <f>SUM(S102:U102)</f>
        <v>0</v>
      </c>
      <c r="AD102" s="156">
        <f>SUM(V102:X102)</f>
        <v>0</v>
      </c>
      <c r="AE102" s="156">
        <f>SUM(Y102:AA102)</f>
        <v>0</v>
      </c>
      <c r="AF102" s="156">
        <f>AB102+AC102</f>
        <v>0</v>
      </c>
      <c r="AG102" s="156">
        <f>AE102+AD102</f>
        <v>0</v>
      </c>
      <c r="AH102" s="156">
        <f>AF102+AG102</f>
        <v>0</v>
      </c>
      <c r="AJ102" s="17">
        <f ca="1">SUM((INDIRECT(AJ$2&amp;(ROW())):INDIRECT(AJ$3&amp;(ROW()))))</f>
        <v>0</v>
      </c>
      <c r="AK102" s="156">
        <f ca="1">SUM(INDIRECT(AK$1&amp;AK$2&amp;$B102):INDIRECT(AK$1&amp;AK$3&amp;$B102))</f>
        <v>0</v>
      </c>
      <c r="AL102" s="1723">
        <f t="shared" ca="1" si="91"/>
        <v>0</v>
      </c>
      <c r="AM102" s="1834">
        <f t="shared" ca="1" si="92"/>
        <v>0</v>
      </c>
      <c r="AN102" s="156">
        <f ca="1">SUM(INDIRECT(AN$1&amp;AN$2&amp;$A102):INDIRECT(AN$1&amp;AN$3&amp;$A102))</f>
        <v>0</v>
      </c>
      <c r="AO102" s="1723">
        <f t="shared" ca="1" si="93"/>
        <v>0</v>
      </c>
      <c r="AP102" s="1834">
        <f t="shared" ca="1" si="136"/>
        <v>0</v>
      </c>
      <c r="AR102" s="17">
        <f ca="1">SUM((INDIRECT(AR$2&amp;(ROW())):INDIRECT(AR$3&amp;(ROW()))))</f>
        <v>0</v>
      </c>
      <c r="AS102" s="156">
        <f ca="1">SUM(INDIRECT(AS$1&amp;AS$2&amp;$B102):INDIRECT(AS$1&amp;AS$3&amp;$B102))</f>
        <v>0</v>
      </c>
      <c r="AT102" s="1723">
        <f t="shared" ca="1" si="95"/>
        <v>0</v>
      </c>
      <c r="AU102" s="1834">
        <f t="shared" ca="1" si="96"/>
        <v>0</v>
      </c>
      <c r="AV102" s="156">
        <f ca="1">SUM(INDIRECT(AV$1&amp;AV$2&amp;$A102):INDIRECT(AV$1&amp;AV$3&amp;$A102))</f>
        <v>0</v>
      </c>
      <c r="AW102" s="1723">
        <f t="shared" ca="1" si="97"/>
        <v>0</v>
      </c>
      <c r="AX102" s="1834">
        <f t="shared" ca="1" si="137"/>
        <v>0</v>
      </c>
      <c r="AZ102" s="17">
        <f ca="1">SUM((INDIRECT(AZ$2&amp;(ROW())):INDIRECT(AZ$3&amp;(ROW()))))</f>
        <v>0</v>
      </c>
      <c r="BA102" s="156">
        <f ca="1">SUM(INDIRECT(BA$1&amp;BA$2&amp;$B102):INDIRECT(BA$1&amp;BA$3&amp;$B102))</f>
        <v>0</v>
      </c>
      <c r="BB102" s="1723">
        <f t="shared" ca="1" si="99"/>
        <v>0</v>
      </c>
      <c r="BC102" s="1834">
        <f t="shared" ca="1" si="100"/>
        <v>0</v>
      </c>
      <c r="BD102" s="156">
        <f ca="1">SUM(INDIRECT(BD$1&amp;BD$2&amp;$A102):INDIRECT(BD$1&amp;BD$3&amp;$A102))</f>
        <v>0</v>
      </c>
      <c r="BE102" s="1723">
        <f t="shared" ca="1" si="101"/>
        <v>0</v>
      </c>
      <c r="BF102" s="1834">
        <f t="shared" ca="1" si="138"/>
        <v>0</v>
      </c>
    </row>
    <row r="103" spans="1:58">
      <c r="A103" s="2016">
        <v>100</v>
      </c>
      <c r="B103" s="2016">
        <v>100</v>
      </c>
      <c r="D103" s="657">
        <v>1</v>
      </c>
      <c r="E103" s="97"/>
      <c r="F103" s="97"/>
      <c r="G103" s="49"/>
      <c r="H103" s="238" t="s">
        <v>101</v>
      </c>
      <c r="I103" s="237"/>
      <c r="J103" s="236"/>
      <c r="K103" s="236"/>
      <c r="L103" s="236"/>
      <c r="M103" s="236"/>
      <c r="N103" s="236"/>
      <c r="O103" s="235"/>
      <c r="P103" s="234">
        <f>SUM(P104:P106)</f>
        <v>38788</v>
      </c>
      <c r="Q103" s="234">
        <f t="shared" ref="Q103:AH103" si="141">SUM(Q104:Q106)</f>
        <v>38766</v>
      </c>
      <c r="R103" s="234">
        <f t="shared" si="141"/>
        <v>50397</v>
      </c>
      <c r="S103" s="234">
        <f t="shared" si="141"/>
        <v>40689</v>
      </c>
      <c r="T103" s="234">
        <f t="shared" si="141"/>
        <v>41094</v>
      </c>
      <c r="U103" s="234">
        <f t="shared" si="141"/>
        <v>51012</v>
      </c>
      <c r="V103" s="234">
        <f t="shared" si="141"/>
        <v>57440</v>
      </c>
      <c r="W103" s="234">
        <f t="shared" si="141"/>
        <v>49130</v>
      </c>
      <c r="X103" s="234">
        <f t="shared" si="141"/>
        <v>56002</v>
      </c>
      <c r="Y103" s="234">
        <f t="shared" si="141"/>
        <v>52836</v>
      </c>
      <c r="Z103" s="234">
        <f t="shared" si="141"/>
        <v>50918</v>
      </c>
      <c r="AA103" s="234">
        <f t="shared" si="141"/>
        <v>50631</v>
      </c>
      <c r="AB103" s="234">
        <f t="shared" si="141"/>
        <v>127951</v>
      </c>
      <c r="AC103" s="234">
        <f t="shared" si="141"/>
        <v>132795</v>
      </c>
      <c r="AD103" s="234">
        <f t="shared" si="141"/>
        <v>162572</v>
      </c>
      <c r="AE103" s="234">
        <f t="shared" si="141"/>
        <v>154385</v>
      </c>
      <c r="AF103" s="234">
        <f t="shared" si="141"/>
        <v>260746</v>
      </c>
      <c r="AG103" s="234">
        <f t="shared" si="141"/>
        <v>316957</v>
      </c>
      <c r="AH103" s="234">
        <f t="shared" si="141"/>
        <v>577703</v>
      </c>
      <c r="AJ103" s="625">
        <f ca="1">SUM((INDIRECT(AJ$2&amp;(ROW())):INDIRECT(AJ$3&amp;(ROW()))))</f>
        <v>52836</v>
      </c>
      <c r="AK103" s="1626">
        <f ca="1">SUM(INDIRECT(AK$1&amp;AK$2&amp;$B103):INDIRECT(AK$1&amp;AK$3&amp;$B103))</f>
        <v>35931.414611989901</v>
      </c>
      <c r="AL103" s="1722">
        <f t="shared" ca="1" si="91"/>
        <v>16904.585388010099</v>
      </c>
      <c r="AM103" s="1833">
        <f t="shared" ca="1" si="92"/>
        <v>1.4704681285319958</v>
      </c>
      <c r="AN103" s="1626">
        <f ca="1">SUM(INDIRECT(AN$1&amp;AN$2&amp;$A103):INDIRECT(AN$1&amp;AN$3&amp;$A103))</f>
        <v>48465</v>
      </c>
      <c r="AO103" s="1722">
        <f t="shared" ca="1" si="93"/>
        <v>4371</v>
      </c>
      <c r="AP103" s="1833">
        <f t="shared" ca="1" si="136"/>
        <v>1.0901887960383783</v>
      </c>
      <c r="AR103" s="625">
        <f ca="1">SUM((INDIRECT(AR$2&amp;(ROW())):INDIRECT(AR$3&amp;(ROW()))))</f>
        <v>52836</v>
      </c>
      <c r="AS103" s="1626">
        <f ca="1">SUM(INDIRECT(AS$1&amp;AS$2&amp;$B103):INDIRECT(AS$1&amp;AS$3&amp;$B103))</f>
        <v>35931.414611989901</v>
      </c>
      <c r="AT103" s="1722">
        <f t="shared" ca="1" si="95"/>
        <v>16904.585388010099</v>
      </c>
      <c r="AU103" s="1833">
        <f t="shared" ca="1" si="96"/>
        <v>1.4704681285319958</v>
      </c>
      <c r="AV103" s="1626">
        <f ca="1">SUM(INDIRECT(AV$1&amp;AV$2&amp;$A103):INDIRECT(AV$1&amp;AV$3&amp;$A103))</f>
        <v>48465</v>
      </c>
      <c r="AW103" s="1722">
        <f t="shared" ca="1" si="97"/>
        <v>4371</v>
      </c>
      <c r="AX103" s="1833">
        <f t="shared" ca="1" si="137"/>
        <v>1.0901887960383783</v>
      </c>
      <c r="AZ103" s="625">
        <f ca="1">SUM((INDIRECT(AZ$2&amp;(ROW())):INDIRECT(AZ$3&amp;(ROW()))))</f>
        <v>476154</v>
      </c>
      <c r="BA103" s="1626">
        <f ca="1">SUM(INDIRECT(BA$1&amp;BA$2&amp;$B103):INDIRECT(BA$1&amp;BA$3&amp;$B103))</f>
        <v>204642.41461198989</v>
      </c>
      <c r="BB103" s="1722">
        <f t="shared" ca="1" si="99"/>
        <v>271511.58538801013</v>
      </c>
      <c r="BC103" s="1833">
        <f t="shared" ca="1" si="100"/>
        <v>2.3267610524573157</v>
      </c>
      <c r="BD103" s="1626">
        <f ca="1">SUM(INDIRECT(BD$1&amp;BD$2&amp;$A103):INDIRECT(BD$1&amp;BD$3&amp;$A103))</f>
        <v>577521</v>
      </c>
      <c r="BE103" s="1722">
        <f t="shared" ca="1" si="101"/>
        <v>-101367</v>
      </c>
      <c r="BF103" s="1833">
        <f t="shared" ca="1" si="138"/>
        <v>0.82447910985055084</v>
      </c>
    </row>
    <row r="104" spans="1:58">
      <c r="A104" s="2016">
        <v>101</v>
      </c>
      <c r="B104" s="2016">
        <v>101</v>
      </c>
      <c r="D104" s="657">
        <v>1</v>
      </c>
      <c r="E104" s="97"/>
      <c r="F104" s="97"/>
      <c r="G104" s="49"/>
      <c r="H104" s="54"/>
      <c r="I104" s="205" t="s">
        <v>209</v>
      </c>
      <c r="J104" s="7"/>
      <c r="K104" s="7"/>
      <c r="L104" s="6"/>
      <c r="M104" s="6"/>
      <c r="N104" s="6"/>
      <c r="O104" s="52"/>
      <c r="P104" s="157">
        <v>4918</v>
      </c>
      <c r="Q104" s="157">
        <v>6020</v>
      </c>
      <c r="R104" s="157">
        <v>10098</v>
      </c>
      <c r="S104" s="157">
        <v>7493</v>
      </c>
      <c r="T104" s="157">
        <v>7019</v>
      </c>
      <c r="U104" s="157">
        <v>11110</v>
      </c>
      <c r="V104" s="157">
        <v>15184</v>
      </c>
      <c r="W104" s="157">
        <v>11736</v>
      </c>
      <c r="X104" s="157">
        <v>23374</v>
      </c>
      <c r="Y104" s="157">
        <v>15484</v>
      </c>
      <c r="Z104" s="157">
        <v>13361</v>
      </c>
      <c r="AA104" s="157">
        <v>7807</v>
      </c>
      <c r="AB104" s="156">
        <f>SUM(P104:R104)</f>
        <v>21036</v>
      </c>
      <c r="AC104" s="156">
        <f>SUM(S104:U104)</f>
        <v>25622</v>
      </c>
      <c r="AD104" s="156">
        <f>SUM(V104:X104)</f>
        <v>50294</v>
      </c>
      <c r="AE104" s="156">
        <f>SUM(Y104:AA104)</f>
        <v>36652</v>
      </c>
      <c r="AF104" s="156">
        <f>AB104+AC104</f>
        <v>46658</v>
      </c>
      <c r="AG104" s="156">
        <f>AE104+AD104</f>
        <v>86946</v>
      </c>
      <c r="AH104" s="156">
        <f>AF104+AG104</f>
        <v>133604</v>
      </c>
      <c r="AJ104" s="17">
        <f ca="1">SUM((INDIRECT(AJ$2&amp;(ROW())):INDIRECT(AJ$3&amp;(ROW()))))</f>
        <v>15484</v>
      </c>
      <c r="AK104" s="156">
        <f ca="1">SUM(INDIRECT(AK$1&amp;AK$2&amp;$B104):INDIRECT(AK$1&amp;AK$3&amp;$B104))</f>
        <v>20372.3733263959</v>
      </c>
      <c r="AL104" s="1723">
        <f t="shared" ca="1" si="91"/>
        <v>-4888.3733263959002</v>
      </c>
      <c r="AM104" s="1834">
        <f t="shared" ca="1" si="92"/>
        <v>0.76004890308670248</v>
      </c>
      <c r="AN104" s="156">
        <f ca="1">SUM(INDIRECT(AN$1&amp;AN$2&amp;$A104):INDIRECT(AN$1&amp;AN$3&amp;$A104))</f>
        <v>10662</v>
      </c>
      <c r="AO104" s="1723">
        <f t="shared" ca="1" si="93"/>
        <v>4822</v>
      </c>
      <c r="AP104" s="1834">
        <f t="shared" ca="1" si="136"/>
        <v>1.4522603639092102</v>
      </c>
      <c r="AR104" s="17">
        <f ca="1">SUM((INDIRECT(AR$2&amp;(ROW())):INDIRECT(AR$3&amp;(ROW()))))</f>
        <v>15484</v>
      </c>
      <c r="AS104" s="156">
        <f ca="1">SUM(INDIRECT(AS$1&amp;AS$2&amp;$B104):INDIRECT(AS$1&amp;AS$3&amp;$B104))</f>
        <v>20372.3733263959</v>
      </c>
      <c r="AT104" s="1723">
        <f t="shared" ca="1" si="95"/>
        <v>-4888.3733263959002</v>
      </c>
      <c r="AU104" s="1834">
        <f t="shared" ca="1" si="96"/>
        <v>0.76004890308670248</v>
      </c>
      <c r="AV104" s="156">
        <f ca="1">SUM(INDIRECT(AV$1&amp;AV$2&amp;$A104):INDIRECT(AV$1&amp;AV$3&amp;$A104))</f>
        <v>10662</v>
      </c>
      <c r="AW104" s="1723">
        <f t="shared" ca="1" si="97"/>
        <v>4822</v>
      </c>
      <c r="AX104" s="1834">
        <f t="shared" ca="1" si="137"/>
        <v>1.4522603639092102</v>
      </c>
      <c r="AZ104" s="17">
        <f ca="1">SUM((INDIRECT(AZ$2&amp;(ROW())):INDIRECT(AZ$3&amp;(ROW()))))</f>
        <v>112436</v>
      </c>
      <c r="BA104" s="156">
        <f ca="1">SUM(INDIRECT(BA$1&amp;BA$2&amp;$B104):INDIRECT(BA$1&amp;BA$3&amp;$B104))</f>
        <v>132496.3733263959</v>
      </c>
      <c r="BB104" s="1723">
        <f t="shared" ca="1" si="99"/>
        <v>-20060.3733263959</v>
      </c>
      <c r="BC104" s="1834">
        <f t="shared" ca="1" si="100"/>
        <v>0.8485968119521391</v>
      </c>
      <c r="BD104" s="156">
        <f ca="1">SUM(INDIRECT(BD$1&amp;BD$2&amp;$A104):INDIRECT(BD$1&amp;BD$3&amp;$A104))</f>
        <v>198964</v>
      </c>
      <c r="BE104" s="1723">
        <f t="shared" ca="1" si="101"/>
        <v>-86528</v>
      </c>
      <c r="BF104" s="1834">
        <f t="shared" ca="1" si="138"/>
        <v>0.56510725558392472</v>
      </c>
    </row>
    <row r="105" spans="1:58">
      <c r="A105" s="2016">
        <v>102</v>
      </c>
      <c r="B105" s="2016">
        <v>102</v>
      </c>
      <c r="D105" s="657">
        <v>1</v>
      </c>
      <c r="E105" s="97"/>
      <c r="F105" s="97"/>
      <c r="G105" s="49"/>
      <c r="H105" s="54"/>
      <c r="I105" s="69" t="s">
        <v>210</v>
      </c>
      <c r="J105" s="7"/>
      <c r="K105" s="7"/>
      <c r="L105" s="6"/>
      <c r="M105" s="6"/>
      <c r="N105" s="6"/>
      <c r="O105" s="52"/>
      <c r="P105" s="157">
        <v>22789</v>
      </c>
      <c r="Q105" s="157">
        <v>22190</v>
      </c>
      <c r="R105" s="157">
        <v>21673</v>
      </c>
      <c r="S105" s="157">
        <f>22467</f>
        <v>22467</v>
      </c>
      <c r="T105" s="157">
        <v>23104</v>
      </c>
      <c r="U105" s="157">
        <v>24515</v>
      </c>
      <c r="V105" s="157">
        <v>23927</v>
      </c>
      <c r="W105" s="157">
        <v>22815</v>
      </c>
      <c r="X105" s="157">
        <v>18241</v>
      </c>
      <c r="Y105" s="157">
        <v>22721</v>
      </c>
      <c r="Z105" s="157">
        <v>23037</v>
      </c>
      <c r="AA105" s="157">
        <v>35728</v>
      </c>
      <c r="AB105" s="156">
        <f>SUM(P105:R105)</f>
        <v>66652</v>
      </c>
      <c r="AC105" s="156">
        <f>SUM(S105:U105)</f>
        <v>70086</v>
      </c>
      <c r="AD105" s="156">
        <f>SUM(V105:X105)</f>
        <v>64983</v>
      </c>
      <c r="AE105" s="156">
        <f>SUM(Y105:AA105)</f>
        <v>81486</v>
      </c>
      <c r="AF105" s="156">
        <f>AB105+AC105</f>
        <v>136738</v>
      </c>
      <c r="AG105" s="156">
        <f>AE105+AD105</f>
        <v>146469</v>
      </c>
      <c r="AH105" s="156">
        <f>AF105+AG105</f>
        <v>283207</v>
      </c>
      <c r="AJ105" s="17">
        <f ca="1">SUM((INDIRECT(AJ$2&amp;(ROW())):INDIRECT(AJ$3&amp;(ROW()))))</f>
        <v>22721</v>
      </c>
      <c r="AK105" s="156">
        <f ca="1">SUM(INDIRECT(AK$1&amp;AK$2&amp;$B105):INDIRECT(AK$1&amp;AK$3&amp;$B105))</f>
        <v>0</v>
      </c>
      <c r="AL105" s="1723">
        <f t="shared" ca="1" si="91"/>
        <v>22721</v>
      </c>
      <c r="AM105" s="1834">
        <f t="shared" ca="1" si="92"/>
        <v>0</v>
      </c>
      <c r="AN105" s="156">
        <f ca="1">SUM(INDIRECT(AN$1&amp;AN$2&amp;$A105):INDIRECT(AN$1&amp;AN$3&amp;$A105))</f>
        <v>20893</v>
      </c>
      <c r="AO105" s="1723">
        <f t="shared" ca="1" si="93"/>
        <v>1828</v>
      </c>
      <c r="AP105" s="1834">
        <f t="shared" ca="1" si="136"/>
        <v>1.0874934188484182</v>
      </c>
      <c r="AR105" s="17">
        <f ca="1">SUM((INDIRECT(AR$2&amp;(ROW())):INDIRECT(AR$3&amp;(ROW()))))</f>
        <v>22721</v>
      </c>
      <c r="AS105" s="156">
        <f ca="1">SUM(INDIRECT(AS$1&amp;AS$2&amp;$B105):INDIRECT(AS$1&amp;AS$3&amp;$B105))</f>
        <v>0</v>
      </c>
      <c r="AT105" s="1723">
        <f t="shared" ca="1" si="95"/>
        <v>22721</v>
      </c>
      <c r="AU105" s="1834">
        <f t="shared" ca="1" si="96"/>
        <v>0</v>
      </c>
      <c r="AV105" s="156">
        <f ca="1">SUM(INDIRECT(AV$1&amp;AV$2&amp;$A105):INDIRECT(AV$1&amp;AV$3&amp;$A105))</f>
        <v>20893</v>
      </c>
      <c r="AW105" s="1723">
        <f t="shared" ca="1" si="97"/>
        <v>1828</v>
      </c>
      <c r="AX105" s="1834">
        <f t="shared" ca="1" si="137"/>
        <v>1.0874934188484182</v>
      </c>
      <c r="AZ105" s="17">
        <f ca="1">SUM((INDIRECT(AZ$2&amp;(ROW())):INDIRECT(AZ$3&amp;(ROW()))))</f>
        <v>224442</v>
      </c>
      <c r="BA105" s="156">
        <f ca="1">SUM(INDIRECT(BA$1&amp;BA$2&amp;$B105):INDIRECT(BA$1&amp;BA$3&amp;$B105))</f>
        <v>0</v>
      </c>
      <c r="BB105" s="1723">
        <f t="shared" ca="1" si="99"/>
        <v>224442</v>
      </c>
      <c r="BC105" s="1834">
        <f t="shared" ca="1" si="100"/>
        <v>0</v>
      </c>
      <c r="BD105" s="156">
        <f ca="1">SUM(INDIRECT(BD$1&amp;BD$2&amp;$A105):INDIRECT(BD$1&amp;BD$3&amp;$A105))</f>
        <v>214209</v>
      </c>
      <c r="BE105" s="1723">
        <f t="shared" ca="1" si="101"/>
        <v>10233</v>
      </c>
      <c r="BF105" s="1834">
        <f t="shared" ca="1" si="138"/>
        <v>1.0477711020545355</v>
      </c>
    </row>
    <row r="106" spans="1:58">
      <c r="A106" s="2016">
        <v>103</v>
      </c>
      <c r="B106" s="2016">
        <v>103</v>
      </c>
      <c r="D106" s="657">
        <v>1</v>
      </c>
      <c r="E106" s="97"/>
      <c r="F106" s="97"/>
      <c r="G106" s="49"/>
      <c r="H106" s="54"/>
      <c r="I106" s="69" t="s">
        <v>211</v>
      </c>
      <c r="J106" s="90"/>
      <c r="K106" s="90"/>
      <c r="L106" s="89"/>
      <c r="M106" s="89"/>
      <c r="N106" s="89"/>
      <c r="O106" s="223"/>
      <c r="P106" s="222">
        <v>11081</v>
      </c>
      <c r="Q106" s="222">
        <v>10556</v>
      </c>
      <c r="R106" s="222">
        <v>18626</v>
      </c>
      <c r="S106" s="222">
        <f>10729</f>
        <v>10729</v>
      </c>
      <c r="T106" s="222">
        <v>10971</v>
      </c>
      <c r="U106" s="222">
        <v>15387</v>
      </c>
      <c r="V106" s="222">
        <v>18329</v>
      </c>
      <c r="W106" s="222">
        <v>14579</v>
      </c>
      <c r="X106" s="222">
        <v>14387</v>
      </c>
      <c r="Y106" s="222">
        <v>14631</v>
      </c>
      <c r="Z106" s="222">
        <v>14520</v>
      </c>
      <c r="AA106" s="222">
        <v>7096</v>
      </c>
      <c r="AB106" s="221">
        <f>SUM(P106:R106)</f>
        <v>40263</v>
      </c>
      <c r="AC106" s="221">
        <f>SUM(S106:U106)</f>
        <v>37087</v>
      </c>
      <c r="AD106" s="221">
        <f>SUM(V106:X106)</f>
        <v>47295</v>
      </c>
      <c r="AE106" s="221">
        <f>SUM(Y106:AA106)</f>
        <v>36247</v>
      </c>
      <c r="AF106" s="221">
        <f>AB106+AC106</f>
        <v>77350</v>
      </c>
      <c r="AG106" s="221">
        <f>AE106+AD106</f>
        <v>83542</v>
      </c>
      <c r="AH106" s="221">
        <f>AF106+AG106</f>
        <v>160892</v>
      </c>
      <c r="AJ106" s="624">
        <f ca="1">SUM((INDIRECT(AJ$2&amp;(ROW())):INDIRECT(AJ$3&amp;(ROW()))))</f>
        <v>14631</v>
      </c>
      <c r="AK106" s="221">
        <f ca="1">SUM(INDIRECT(AK$1&amp;AK$2&amp;$B106):INDIRECT(AK$1&amp;AK$3&amp;$B106))</f>
        <v>44752.025607969503</v>
      </c>
      <c r="AL106" s="1726">
        <f t="shared" ca="1" si="91"/>
        <v>-30121.025607969503</v>
      </c>
      <c r="AM106" s="1837">
        <f t="shared" ca="1" si="92"/>
        <v>0.32693492196685042</v>
      </c>
      <c r="AN106" s="221">
        <f ca="1">SUM(INDIRECT(AN$1&amp;AN$2&amp;$A106):INDIRECT(AN$1&amp;AN$3&amp;$A106))</f>
        <v>16910</v>
      </c>
      <c r="AO106" s="1726">
        <f t="shared" ca="1" si="93"/>
        <v>-2279</v>
      </c>
      <c r="AP106" s="1837">
        <f t="shared" ca="1" si="136"/>
        <v>0.86522767593140149</v>
      </c>
      <c r="AR106" s="624">
        <f ca="1">SUM((INDIRECT(AR$2&amp;(ROW())):INDIRECT(AR$3&amp;(ROW()))))</f>
        <v>14631</v>
      </c>
      <c r="AS106" s="221">
        <f ca="1">SUM(INDIRECT(AS$1&amp;AS$2&amp;$B106):INDIRECT(AS$1&amp;AS$3&amp;$B106))</f>
        <v>44752.025607969503</v>
      </c>
      <c r="AT106" s="1726">
        <f t="shared" ca="1" si="95"/>
        <v>-30121.025607969503</v>
      </c>
      <c r="AU106" s="1837">
        <f t="shared" ca="1" si="96"/>
        <v>0.32693492196685042</v>
      </c>
      <c r="AV106" s="221">
        <f ca="1">SUM(INDIRECT(AV$1&amp;AV$2&amp;$A106):INDIRECT(AV$1&amp;AV$3&amp;$A106))</f>
        <v>16910</v>
      </c>
      <c r="AW106" s="1726">
        <f t="shared" ca="1" si="97"/>
        <v>-2279</v>
      </c>
      <c r="AX106" s="1837">
        <f t="shared" ca="1" si="137"/>
        <v>0.86522767593140149</v>
      </c>
      <c r="AZ106" s="624">
        <f ca="1">SUM((INDIRECT(AZ$2&amp;(ROW())):INDIRECT(AZ$3&amp;(ROW()))))</f>
        <v>139276</v>
      </c>
      <c r="BA106" s="221">
        <f ca="1">SUM(INDIRECT(BA$1&amp;BA$2&amp;$B106):INDIRECT(BA$1&amp;BA$3&amp;$B106))</f>
        <v>362938.0256079695</v>
      </c>
      <c r="BB106" s="1726">
        <f t="shared" ca="1" si="99"/>
        <v>-223662.0256079695</v>
      </c>
      <c r="BC106" s="1837">
        <f t="shared" ca="1" si="100"/>
        <v>0.38374595708645892</v>
      </c>
      <c r="BD106" s="221">
        <f ca="1">SUM(INDIRECT(BD$1&amp;BD$2&amp;$A106):INDIRECT(BD$1&amp;BD$3&amp;$A106))</f>
        <v>164348</v>
      </c>
      <c r="BE106" s="1726">
        <f t="shared" ca="1" si="101"/>
        <v>-25072</v>
      </c>
      <c r="BF106" s="1837">
        <f t="shared" ca="1" si="138"/>
        <v>0.8474456640786624</v>
      </c>
    </row>
    <row r="107" spans="1:58">
      <c r="A107" s="2016">
        <v>104</v>
      </c>
      <c r="B107" s="2016">
        <v>104</v>
      </c>
      <c r="D107" s="657">
        <v>1</v>
      </c>
      <c r="E107" s="97"/>
      <c r="F107" s="97"/>
      <c r="G107" s="49"/>
      <c r="H107" s="238" t="s">
        <v>143</v>
      </c>
      <c r="I107" s="237"/>
      <c r="J107" s="236"/>
      <c r="K107" s="236"/>
      <c r="L107" s="237"/>
      <c r="M107" s="237"/>
      <c r="N107" s="237"/>
      <c r="O107" s="240"/>
      <c r="P107" s="234">
        <f>P95-P103</f>
        <v>-33426</v>
      </c>
      <c r="Q107" s="239">
        <f t="shared" ref="Q107:AA107" si="142">Q95-Q103</f>
        <v>2962</v>
      </c>
      <c r="R107" s="239">
        <f t="shared" si="142"/>
        <v>-22655</v>
      </c>
      <c r="S107" s="239">
        <f t="shared" si="142"/>
        <v>4976</v>
      </c>
      <c r="T107" s="239">
        <f t="shared" si="142"/>
        <v>-3614</v>
      </c>
      <c r="U107" s="239">
        <f t="shared" si="142"/>
        <v>24220</v>
      </c>
      <c r="V107" s="239">
        <f t="shared" si="142"/>
        <v>-9814</v>
      </c>
      <c r="W107" s="239">
        <f t="shared" si="142"/>
        <v>-4400</v>
      </c>
      <c r="X107" s="239">
        <f t="shared" si="142"/>
        <v>24800</v>
      </c>
      <c r="Y107" s="239">
        <f t="shared" si="142"/>
        <v>-11968</v>
      </c>
      <c r="Z107" s="239">
        <f t="shared" si="142"/>
        <v>14743</v>
      </c>
      <c r="AA107" s="239">
        <f t="shared" si="142"/>
        <v>77611</v>
      </c>
      <c r="AB107" s="239">
        <f>AB95-AB103</f>
        <v>-53119</v>
      </c>
      <c r="AC107" s="239">
        <f t="shared" ref="AC107:AH107" si="143">AC95-AC103</f>
        <v>25582</v>
      </c>
      <c r="AD107" s="239">
        <f t="shared" si="143"/>
        <v>10586</v>
      </c>
      <c r="AE107" s="239">
        <f t="shared" si="143"/>
        <v>80386</v>
      </c>
      <c r="AF107" s="239">
        <f t="shared" si="143"/>
        <v>-27537</v>
      </c>
      <c r="AG107" s="239">
        <f t="shared" si="143"/>
        <v>90972</v>
      </c>
      <c r="AH107" s="239">
        <f t="shared" si="143"/>
        <v>63435</v>
      </c>
      <c r="AI107" s="445"/>
      <c r="AJ107" s="1630">
        <f ca="1">SUM((INDIRECT(AJ$2&amp;(ROW())):INDIRECT(AJ$3&amp;(ROW()))))</f>
        <v>-11968</v>
      </c>
      <c r="AK107" s="1631">
        <f ca="1">SUM(INDIRECT(AK$1&amp;AK$2&amp;$B107):INDIRECT(AK$1&amp;AK$3&amp;$B107))</f>
        <v>8599.0927081441623</v>
      </c>
      <c r="AL107" s="1727">
        <f t="shared" ca="1" si="91"/>
        <v>-20567.092708144162</v>
      </c>
      <c r="AM107" s="1840">
        <f t="shared" ca="1" si="92"/>
        <v>-1.3917747378935874</v>
      </c>
      <c r="AN107" s="1631">
        <f ca="1">SUM(INDIRECT(AN$1&amp;AN$2&amp;$A107):INDIRECT(AN$1&amp;AN$3&amp;$A107))</f>
        <v>2630</v>
      </c>
      <c r="AO107" s="1727">
        <f t="shared" ca="1" si="93"/>
        <v>-14598</v>
      </c>
      <c r="AP107" s="1840">
        <f t="shared" ca="1" si="136"/>
        <v>-4.5505703422053232</v>
      </c>
      <c r="AR107" s="1630">
        <f ca="1">SUM((INDIRECT(AR$2&amp;(ROW())):INDIRECT(AR$3&amp;(ROW()))))</f>
        <v>-11968</v>
      </c>
      <c r="AS107" s="1631">
        <f ca="1">SUM(INDIRECT(AS$1&amp;AS$2&amp;$B107):INDIRECT(AS$1&amp;AS$3&amp;$B107))</f>
        <v>8599.0927081441623</v>
      </c>
      <c r="AT107" s="1727">
        <f t="shared" ca="1" si="95"/>
        <v>-20567.092708144162</v>
      </c>
      <c r="AU107" s="1840">
        <f t="shared" ca="1" si="96"/>
        <v>-1.3917747378935874</v>
      </c>
      <c r="AV107" s="1631">
        <f ca="1">SUM(INDIRECT(AV$1&amp;AV$2&amp;$A107):INDIRECT(AV$1&amp;AV$3&amp;$A107))</f>
        <v>2630</v>
      </c>
      <c r="AW107" s="1727">
        <f t="shared" ca="1" si="97"/>
        <v>-14598</v>
      </c>
      <c r="AX107" s="1840">
        <f t="shared" ca="1" si="137"/>
        <v>-4.5505703422053232</v>
      </c>
      <c r="AZ107" s="1630">
        <f ca="1">SUM((INDIRECT(AZ$2&amp;(ROW())):INDIRECT(AZ$3&amp;(ROW()))))</f>
        <v>-28919</v>
      </c>
      <c r="BA107" s="1631">
        <f ca="1">SUM(INDIRECT(BA$1&amp;BA$2&amp;$B107):INDIRECT(BA$1&amp;BA$3&amp;$B107))</f>
        <v>70441.092708144162</v>
      </c>
      <c r="BB107" s="1727">
        <f t="shared" ca="1" si="99"/>
        <v>-99360.092708144162</v>
      </c>
      <c r="BC107" s="1840">
        <f t="shared" ca="1" si="100"/>
        <v>-0.41054161552858026</v>
      </c>
      <c r="BD107" s="1631">
        <f ca="1">SUM(INDIRECT(BD$1&amp;BD$2&amp;$A107):INDIRECT(BD$1&amp;BD$3&amp;$A107))</f>
        <v>137008</v>
      </c>
      <c r="BE107" s="1727">
        <f t="shared" ca="1" si="101"/>
        <v>-165927</v>
      </c>
      <c r="BF107" s="1840">
        <f t="shared" ca="1" si="138"/>
        <v>-0.21107526567791662</v>
      </c>
    </row>
    <row r="108" spans="1:58">
      <c r="A108" s="2016">
        <v>105</v>
      </c>
      <c r="B108" s="2016">
        <v>105</v>
      </c>
      <c r="D108" s="657">
        <v>1</v>
      </c>
      <c r="E108" s="97"/>
      <c r="F108" s="97"/>
      <c r="G108" s="49"/>
      <c r="H108" s="74"/>
      <c r="I108" s="1064" t="s">
        <v>142</v>
      </c>
      <c r="J108" s="4"/>
      <c r="K108" s="4"/>
      <c r="L108" s="3"/>
      <c r="M108" s="3"/>
      <c r="N108" s="3"/>
      <c r="O108" s="50"/>
      <c r="P108" s="1677">
        <f t="shared" ref="P108:AN108" si="144">IFERROR(P107/P74,0)</f>
        <v>-2.0789899241199152</v>
      </c>
      <c r="Q108" s="1677">
        <f t="shared" si="144"/>
        <v>2.8117672745222748E-2</v>
      </c>
      <c r="R108" s="1677">
        <f t="shared" si="144"/>
        <v>-0.18815820072422842</v>
      </c>
      <c r="S108" s="1677">
        <f t="shared" si="144"/>
        <v>3.6993532079399302E-2</v>
      </c>
      <c r="T108" s="1677">
        <f t="shared" si="144"/>
        <v>-2.8878039425635452E-2</v>
      </c>
      <c r="U108" s="1677">
        <f t="shared" si="144"/>
        <v>0.11278335537467171</v>
      </c>
      <c r="V108" s="1677">
        <f t="shared" si="144"/>
        <v>-7.2676377585402518E-2</v>
      </c>
      <c r="W108" s="1677">
        <f t="shared" si="144"/>
        <v>-3.0802833860715185E-2</v>
      </c>
      <c r="X108" s="1677">
        <f t="shared" si="144"/>
        <v>0.10783921520880803</v>
      </c>
      <c r="Y108" s="1677">
        <f t="shared" si="144"/>
        <v>-7.5244885384837853E-2</v>
      </c>
      <c r="Z108" s="1677">
        <f t="shared" si="144"/>
        <v>7.5616373717116908E-2</v>
      </c>
      <c r="AA108" s="1677">
        <f t="shared" si="144"/>
        <v>0.34320800941034962</v>
      </c>
      <c r="AB108" s="1677">
        <f t="shared" si="144"/>
        <v>-0.21965884420552051</v>
      </c>
      <c r="AC108" s="1677">
        <f t="shared" si="144"/>
        <v>5.392438949842434E-2</v>
      </c>
      <c r="AD108" s="1677">
        <f t="shared" si="144"/>
        <v>2.0844614484900159E-2</v>
      </c>
      <c r="AE108" s="1677">
        <f t="shared" si="144"/>
        <v>0.13855856756509854</v>
      </c>
      <c r="AF108" s="1677">
        <f t="shared" si="144"/>
        <v>-3.8447146866230124E-2</v>
      </c>
      <c r="AG108" s="1677">
        <f t="shared" si="144"/>
        <v>8.3613048385495742E-2</v>
      </c>
      <c r="AH108" s="1677">
        <f t="shared" si="144"/>
        <v>3.5158809073283961E-2</v>
      </c>
      <c r="AI108" s="1038"/>
      <c r="AJ108" s="1677">
        <f t="shared" ca="1" si="144"/>
        <v>-7.5244885384837853E-2</v>
      </c>
      <c r="AK108" s="1677">
        <f t="shared" ca="1" si="144"/>
        <v>0</v>
      </c>
      <c r="AL108" s="1677">
        <f t="shared" ca="1" si="91"/>
        <v>-7.5244885384837853E-2</v>
      </c>
      <c r="AM108" s="1815"/>
      <c r="AN108" s="1677">
        <f t="shared" ca="1" si="144"/>
        <v>1.4962394893442716E-2</v>
      </c>
      <c r="AO108" s="1677">
        <f t="shared" ca="1" si="93"/>
        <v>-9.0207280278280566E-2</v>
      </c>
      <c r="AP108" s="1815"/>
      <c r="AQ108" s="1038"/>
      <c r="AR108" s="1677">
        <f ca="1">IFERROR(AR107/AR74,0)</f>
        <v>-7.5244885384837853E-2</v>
      </c>
      <c r="AS108" s="1677">
        <f ca="1">IFERROR(AS107/AS74,0)</f>
        <v>0</v>
      </c>
      <c r="AT108" s="1677">
        <f t="shared" ca="1" si="95"/>
        <v>-7.5244885384837853E-2</v>
      </c>
      <c r="AU108" s="1815"/>
      <c r="AV108" s="1677">
        <f ca="1">IFERROR(AV107/AV74,0)</f>
        <v>1.4962394893442716E-2</v>
      </c>
      <c r="AW108" s="1677">
        <f t="shared" ca="1" si="97"/>
        <v>-9.0207280278280566E-2</v>
      </c>
      <c r="AX108" s="1815"/>
      <c r="AY108" s="1038"/>
      <c r="AZ108" s="1677">
        <f ca="1">IFERROR(AZ107/AZ74,0)</f>
        <v>-2.0908268667528956E-2</v>
      </c>
      <c r="BA108" s="1677">
        <f ca="1">IFERROR(BA107/BA74,0)</f>
        <v>0</v>
      </c>
      <c r="BB108" s="1677">
        <f t="shared" ca="1" si="99"/>
        <v>-2.0908268667528956E-2</v>
      </c>
      <c r="BC108" s="1815"/>
      <c r="BD108" s="1677">
        <f ca="1">IFERROR(BD107/BD74,0)</f>
        <v>6.911828879163566E-2</v>
      </c>
      <c r="BE108" s="1677">
        <f t="shared" ca="1" si="101"/>
        <v>-9.0026557459164616E-2</v>
      </c>
      <c r="BF108" s="1815"/>
    </row>
    <row r="109" spans="1:58">
      <c r="A109" s="2016">
        <v>106</v>
      </c>
      <c r="B109" s="2016">
        <v>106</v>
      </c>
      <c r="D109" s="657">
        <v>1</v>
      </c>
      <c r="E109" s="97"/>
      <c r="F109" s="97"/>
      <c r="G109" s="49"/>
      <c r="H109" s="113" t="s">
        <v>212</v>
      </c>
      <c r="I109" s="111"/>
      <c r="J109" s="112"/>
      <c r="K109" s="112"/>
      <c r="L109" s="111"/>
      <c r="M109" s="111"/>
      <c r="N109" s="111"/>
      <c r="O109" s="199"/>
      <c r="P109" s="155">
        <v>42</v>
      </c>
      <c r="Q109" s="155">
        <v>240</v>
      </c>
      <c r="R109" s="155">
        <v>506</v>
      </c>
      <c r="S109" s="155">
        <v>741</v>
      </c>
      <c r="T109" s="155">
        <v>475</v>
      </c>
      <c r="U109" s="155">
        <v>546</v>
      </c>
      <c r="V109" s="155">
        <v>279</v>
      </c>
      <c r="W109" s="155">
        <v>890</v>
      </c>
      <c r="X109" s="155">
        <v>657</v>
      </c>
      <c r="Y109" s="155">
        <v>1223</v>
      </c>
      <c r="Z109" s="155">
        <v>792</v>
      </c>
      <c r="AA109" s="155">
        <v>10599</v>
      </c>
      <c r="AB109" s="204">
        <f>SUM(P109:R109)</f>
        <v>788</v>
      </c>
      <c r="AC109" s="204">
        <f>SUM(S109:U109)</f>
        <v>1762</v>
      </c>
      <c r="AD109" s="204">
        <f>SUM(V109:X109)</f>
        <v>1826</v>
      </c>
      <c r="AE109" s="204">
        <f>SUM(Y109:AA109)</f>
        <v>12614</v>
      </c>
      <c r="AF109" s="204">
        <f>AB109+AC109</f>
        <v>2550</v>
      </c>
      <c r="AG109" s="204">
        <f>AE109+AD109</f>
        <v>14440</v>
      </c>
      <c r="AH109" s="204">
        <f>AF109+AG109</f>
        <v>16990</v>
      </c>
      <c r="AJ109" s="1632">
        <f ca="1">SUM((INDIRECT(AJ$2&amp;(ROW())):INDIRECT(AJ$3&amp;(ROW()))))</f>
        <v>1223</v>
      </c>
      <c r="AK109" s="1633">
        <f ca="1">SUM(INDIRECT(AK$1&amp;AK$2&amp;$B109):INDIRECT(AK$1&amp;AK$3&amp;$B109))</f>
        <v>15162.307972025408</v>
      </c>
      <c r="AL109" s="1728">
        <f t="shared" ca="1" si="91"/>
        <v>-13939.307972025408</v>
      </c>
      <c r="AM109" s="1841">
        <f t="shared" ca="1" si="92"/>
        <v>8.0660543385376801E-2</v>
      </c>
      <c r="AN109" s="1633">
        <f ca="1">SUM(INDIRECT(AN$1&amp;AN$2&amp;$A109):INDIRECT(AN$1&amp;AN$3&amp;$A109))</f>
        <v>1103</v>
      </c>
      <c r="AO109" s="1728">
        <f t="shared" ca="1" si="93"/>
        <v>120</v>
      </c>
      <c r="AP109" s="1841">
        <f ca="1">IFERROR(AJ109/AN109,0)</f>
        <v>1.1087941976427924</v>
      </c>
      <c r="AR109" s="1632">
        <f ca="1">SUM((INDIRECT(AR$2&amp;(ROW())):INDIRECT(AR$3&amp;(ROW()))))</f>
        <v>1223</v>
      </c>
      <c r="AS109" s="1633">
        <f ca="1">SUM(INDIRECT(AS$1&amp;AS$2&amp;$B109):INDIRECT(AS$1&amp;AS$3&amp;$B109))</f>
        <v>15162.307972025408</v>
      </c>
      <c r="AT109" s="1728">
        <f t="shared" ca="1" si="95"/>
        <v>-13939.307972025408</v>
      </c>
      <c r="AU109" s="1841">
        <f t="shared" ca="1" si="96"/>
        <v>8.0660543385376801E-2</v>
      </c>
      <c r="AV109" s="1633">
        <f ca="1">SUM(INDIRECT(AV$1&amp;AV$2&amp;$A109):INDIRECT(AV$1&amp;AV$3&amp;$A109))</f>
        <v>1103</v>
      </c>
      <c r="AW109" s="1728">
        <f t="shared" ca="1" si="97"/>
        <v>120</v>
      </c>
      <c r="AX109" s="1841">
        <f ca="1">IFERROR(AR109/AV109,0)</f>
        <v>1.1087941976427924</v>
      </c>
      <c r="AZ109" s="1632">
        <f ca="1">SUM((INDIRECT(AZ$2&amp;(ROW())):INDIRECT(AZ$3&amp;(ROW()))))</f>
        <v>5599</v>
      </c>
      <c r="BA109" s="1633">
        <f ca="1">SUM(INDIRECT(BA$1&amp;BA$2&amp;$B109):INDIRECT(BA$1&amp;BA$3&amp;$B109))</f>
        <v>110841.3079720254</v>
      </c>
      <c r="BB109" s="1728">
        <f t="shared" ca="1" si="99"/>
        <v>-105242.3079720254</v>
      </c>
      <c r="BC109" s="1841">
        <f t="shared" ca="1" si="100"/>
        <v>5.0513658693139014E-2</v>
      </c>
      <c r="BD109" s="1633">
        <f ca="1">SUM(INDIRECT(BD$1&amp;BD$2&amp;$A109):INDIRECT(BD$1&amp;BD$3&amp;$A109))</f>
        <v>4553</v>
      </c>
      <c r="BE109" s="1728">
        <f t="shared" ca="1" si="101"/>
        <v>1046</v>
      </c>
      <c r="BF109" s="1841">
        <f ca="1">IFERROR(AZ109/BD109,0)</f>
        <v>1.2297386338677796</v>
      </c>
    </row>
    <row r="110" spans="1:58">
      <c r="A110" s="2016">
        <v>107</v>
      </c>
      <c r="B110" s="2016">
        <v>107</v>
      </c>
      <c r="D110" s="657">
        <v>1</v>
      </c>
      <c r="E110" s="97"/>
      <c r="F110" s="97"/>
      <c r="G110" s="49"/>
      <c r="H110" s="203" t="s">
        <v>213</v>
      </c>
      <c r="I110" s="201"/>
      <c r="J110" s="202"/>
      <c r="K110" s="202"/>
      <c r="L110" s="201"/>
      <c r="M110" s="201"/>
      <c r="N110" s="201"/>
      <c r="O110" s="200"/>
      <c r="P110" s="110">
        <v>0</v>
      </c>
      <c r="Q110" s="110">
        <v>0</v>
      </c>
      <c r="R110" s="110">
        <v>0</v>
      </c>
      <c r="S110" s="110">
        <v>0</v>
      </c>
      <c r="T110" s="110">
        <v>0</v>
      </c>
      <c r="U110" s="110">
        <v>0</v>
      </c>
      <c r="V110" s="110">
        <v>0</v>
      </c>
      <c r="W110" s="110">
        <v>0</v>
      </c>
      <c r="X110" s="110">
        <v>0</v>
      </c>
      <c r="Y110" s="110">
        <v>0</v>
      </c>
      <c r="Z110" s="110">
        <v>0</v>
      </c>
      <c r="AA110" s="110">
        <v>11730</v>
      </c>
      <c r="AB110" s="161">
        <f>SUM(P110:R110)</f>
        <v>0</v>
      </c>
      <c r="AC110" s="161">
        <f>SUM(S110:U110)</f>
        <v>0</v>
      </c>
      <c r="AD110" s="161">
        <f>SUM(V110:X110)</f>
        <v>0</v>
      </c>
      <c r="AE110" s="161">
        <f>SUM(Y110:AA110)</f>
        <v>11730</v>
      </c>
      <c r="AF110" s="161">
        <f>AB110+AC110</f>
        <v>0</v>
      </c>
      <c r="AG110" s="161">
        <f>AE110+AD110</f>
        <v>11730</v>
      </c>
      <c r="AH110" s="161">
        <f>AF110+AG110</f>
        <v>11730</v>
      </c>
      <c r="AJ110" s="123">
        <f ca="1">SUM((INDIRECT(AJ$2&amp;(ROW())):INDIRECT(AJ$3&amp;(ROW()))))</f>
        <v>0</v>
      </c>
      <c r="AK110" s="161">
        <f ca="1">SUM(INDIRECT(AK$1&amp;AK$2&amp;$B110):INDIRECT(AK$1&amp;AK$3&amp;$B110))</f>
        <v>11551.762330416299</v>
      </c>
      <c r="AL110" s="1729">
        <f t="shared" ca="1" si="91"/>
        <v>-11551.762330416299</v>
      </c>
      <c r="AM110" s="1842">
        <f t="shared" ca="1" si="92"/>
        <v>0</v>
      </c>
      <c r="AN110" s="161">
        <f ca="1">SUM(INDIRECT(AN$1&amp;AN$2&amp;$A110):INDIRECT(AN$1&amp;AN$3&amp;$A110))</f>
        <v>0</v>
      </c>
      <c r="AO110" s="1729">
        <f t="shared" ca="1" si="93"/>
        <v>0</v>
      </c>
      <c r="AP110" s="1842">
        <f ca="1">IFERROR(AJ110/AN110,0)</f>
        <v>0</v>
      </c>
      <c r="AR110" s="123">
        <f ca="1">SUM((INDIRECT(AR$2&amp;(ROW())):INDIRECT(AR$3&amp;(ROW()))))</f>
        <v>0</v>
      </c>
      <c r="AS110" s="161">
        <f ca="1">SUM(INDIRECT(AS$1&amp;AS$2&amp;$B110):INDIRECT(AS$1&amp;AS$3&amp;$B110))</f>
        <v>11551.762330416299</v>
      </c>
      <c r="AT110" s="1729">
        <f t="shared" ca="1" si="95"/>
        <v>-11551.762330416299</v>
      </c>
      <c r="AU110" s="1842">
        <f t="shared" ca="1" si="96"/>
        <v>0</v>
      </c>
      <c r="AV110" s="161">
        <f ca="1">SUM(INDIRECT(AV$1&amp;AV$2&amp;$A110):INDIRECT(AV$1&amp;AV$3&amp;$A110))</f>
        <v>0</v>
      </c>
      <c r="AW110" s="1729">
        <f t="shared" ca="1" si="97"/>
        <v>0</v>
      </c>
      <c r="AX110" s="1842">
        <f ca="1">IFERROR(AR110/AV110,0)</f>
        <v>0</v>
      </c>
      <c r="AZ110" s="123">
        <f ca="1">SUM((INDIRECT(AZ$2&amp;(ROW())):INDIRECT(AZ$3&amp;(ROW()))))</f>
        <v>0</v>
      </c>
      <c r="BA110" s="161">
        <f ca="1">SUM(INDIRECT(BA$1&amp;BA$2&amp;$B110):INDIRECT(BA$1&amp;BA$3&amp;$B110))</f>
        <v>-25799.237669583701</v>
      </c>
      <c r="BB110" s="1729">
        <f t="shared" ca="1" si="99"/>
        <v>25799.237669583701</v>
      </c>
      <c r="BC110" s="1842">
        <f t="shared" ca="1" si="100"/>
        <v>0</v>
      </c>
      <c r="BD110" s="161">
        <f ca="1">SUM(INDIRECT(BD$1&amp;BD$2&amp;$A110):INDIRECT(BD$1&amp;BD$3&amp;$A110))</f>
        <v>670</v>
      </c>
      <c r="BE110" s="1729">
        <f t="shared" ca="1" si="101"/>
        <v>-670</v>
      </c>
      <c r="BF110" s="1842">
        <f ca="1">IFERROR(AZ110/BD110,0)</f>
        <v>0</v>
      </c>
    </row>
    <row r="111" spans="1:58">
      <c r="A111" s="2016">
        <v>108</v>
      </c>
      <c r="B111" s="2016">
        <v>108</v>
      </c>
      <c r="D111" s="657">
        <v>1</v>
      </c>
      <c r="E111" s="97"/>
      <c r="F111" s="97"/>
      <c r="G111" s="49"/>
      <c r="H111" s="238" t="s">
        <v>214</v>
      </c>
      <c r="I111" s="237"/>
      <c r="J111" s="236"/>
      <c r="K111" s="236"/>
      <c r="L111" s="236"/>
      <c r="M111" s="236"/>
      <c r="N111" s="236"/>
      <c r="O111" s="235"/>
      <c r="P111" s="234">
        <f>P107+P109-P110</f>
        <v>-33384</v>
      </c>
      <c r="Q111" s="234">
        <f t="shared" ref="Q111:AH111" si="145">Q107+Q109-Q110</f>
        <v>3202</v>
      </c>
      <c r="R111" s="234">
        <f t="shared" si="145"/>
        <v>-22149</v>
      </c>
      <c r="S111" s="234">
        <f t="shared" si="145"/>
        <v>5717</v>
      </c>
      <c r="T111" s="234">
        <f t="shared" si="145"/>
        <v>-3139</v>
      </c>
      <c r="U111" s="234">
        <f t="shared" si="145"/>
        <v>24766</v>
      </c>
      <c r="V111" s="234">
        <f t="shared" si="145"/>
        <v>-9535</v>
      </c>
      <c r="W111" s="234">
        <f t="shared" si="145"/>
        <v>-3510</v>
      </c>
      <c r="X111" s="234">
        <f t="shared" si="145"/>
        <v>25457</v>
      </c>
      <c r="Y111" s="234">
        <f t="shared" si="145"/>
        <v>-10745</v>
      </c>
      <c r="Z111" s="234">
        <f t="shared" si="145"/>
        <v>15535</v>
      </c>
      <c r="AA111" s="234">
        <f t="shared" si="145"/>
        <v>76480</v>
      </c>
      <c r="AB111" s="234">
        <f t="shared" si="145"/>
        <v>-52331</v>
      </c>
      <c r="AC111" s="234">
        <f t="shared" si="145"/>
        <v>27344</v>
      </c>
      <c r="AD111" s="234">
        <f t="shared" si="145"/>
        <v>12412</v>
      </c>
      <c r="AE111" s="234">
        <f t="shared" si="145"/>
        <v>81270</v>
      </c>
      <c r="AF111" s="234">
        <f t="shared" si="145"/>
        <v>-24987</v>
      </c>
      <c r="AG111" s="234">
        <f t="shared" si="145"/>
        <v>93682</v>
      </c>
      <c r="AH111" s="234">
        <f t="shared" si="145"/>
        <v>68695</v>
      </c>
      <c r="AJ111" s="625">
        <f ca="1">SUM((INDIRECT(AJ$2&amp;(ROW())):INDIRECT(AJ$3&amp;(ROW()))))</f>
        <v>-10745</v>
      </c>
      <c r="AK111" s="1626">
        <f ca="1">SUM(INDIRECT(AK$1&amp;AK$2&amp;$B111):INDIRECT(AK$1&amp;AK$3&amp;$B111))</f>
        <v>6.6678266015530577E-2</v>
      </c>
      <c r="AL111" s="1722">
        <f t="shared" ca="1" si="91"/>
        <v>-10745.066678266016</v>
      </c>
      <c r="AM111" s="1833">
        <f t="shared" ca="1" si="92"/>
        <v>-161146.96200254059</v>
      </c>
      <c r="AN111" s="1626">
        <f ca="1">SUM(INDIRECT(AN$1&amp;AN$2&amp;$A111):INDIRECT(AN$1&amp;AN$3&amp;$A111))</f>
        <v>3733</v>
      </c>
      <c r="AO111" s="1722">
        <f t="shared" ca="1" si="93"/>
        <v>-14478</v>
      </c>
      <c r="AP111" s="1833">
        <f ca="1">IFERROR(AJ111/AN111,0)</f>
        <v>-2.8783819983927135</v>
      </c>
      <c r="AR111" s="625">
        <f ca="1">SUM((INDIRECT(AR$2&amp;(ROW())):INDIRECT(AR$3&amp;(ROW()))))</f>
        <v>-10745</v>
      </c>
      <c r="AS111" s="1626">
        <f ca="1">SUM(INDIRECT(AS$1&amp;AS$2&amp;$B111):INDIRECT(AS$1&amp;AS$3&amp;$B111))</f>
        <v>6.6678266015530577E-2</v>
      </c>
      <c r="AT111" s="1722">
        <f t="shared" ca="1" si="95"/>
        <v>-10745.066678266016</v>
      </c>
      <c r="AU111" s="1833">
        <f t="shared" ca="1" si="96"/>
        <v>-161146.96200254059</v>
      </c>
      <c r="AV111" s="1626">
        <f ca="1">SUM(INDIRECT(AV$1&amp;AV$2&amp;$A111):INDIRECT(AV$1&amp;AV$3&amp;$A111))</f>
        <v>3733</v>
      </c>
      <c r="AW111" s="1722">
        <f t="shared" ca="1" si="97"/>
        <v>-14478</v>
      </c>
      <c r="AX111" s="1833">
        <f ca="1">IFERROR(AR111/AV111,0)</f>
        <v>-2.8783819983927135</v>
      </c>
      <c r="AZ111" s="625">
        <f ca="1">SUM((INDIRECT(AZ$2&amp;(ROW())):INDIRECT(AZ$3&amp;(ROW()))))</f>
        <v>-23320</v>
      </c>
      <c r="BA111" s="1626">
        <f ca="1">SUM(INDIRECT(BA$1&amp;BA$2&amp;$B111):INDIRECT(BA$1&amp;BA$3&amp;$B111))</f>
        <v>-2.1241297156403571</v>
      </c>
      <c r="BB111" s="1722">
        <f t="shared" ca="1" si="99"/>
        <v>-23317.875870284359</v>
      </c>
      <c r="BC111" s="1833">
        <f t="shared" ca="1" si="100"/>
        <v>10978.613889863014</v>
      </c>
      <c r="BD111" s="1626">
        <f ca="1">SUM(INDIRECT(BD$1&amp;BD$2&amp;$A111):INDIRECT(BD$1&amp;BD$3&amp;$A111))</f>
        <v>140891</v>
      </c>
      <c r="BE111" s="1722">
        <f t="shared" ca="1" si="101"/>
        <v>-164211</v>
      </c>
      <c r="BF111" s="1833">
        <f ca="1">IFERROR(AZ111/BD111,0)</f>
        <v>-0.16551802457218701</v>
      </c>
    </row>
    <row r="112" spans="1:58">
      <c r="A112" s="2016">
        <v>109</v>
      </c>
      <c r="B112" s="2016">
        <v>109</v>
      </c>
      <c r="D112" s="657">
        <v>1</v>
      </c>
      <c r="E112" s="97"/>
      <c r="F112" s="97"/>
      <c r="G112" s="49"/>
      <c r="H112" s="74"/>
      <c r="I112" s="1064" t="s">
        <v>142</v>
      </c>
      <c r="J112" s="4"/>
      <c r="K112" s="4"/>
      <c r="L112" s="3"/>
      <c r="M112" s="3"/>
      <c r="N112" s="3"/>
      <c r="O112" s="50"/>
      <c r="P112" s="1677">
        <f t="shared" ref="P112:AN112" si="146">IFERROR(P111/P74,0)</f>
        <v>-2.0763776589128002</v>
      </c>
      <c r="Q112" s="1677">
        <f t="shared" si="146"/>
        <v>3.0395944675963283E-2</v>
      </c>
      <c r="R112" s="1677">
        <f t="shared" si="146"/>
        <v>-0.18395568253546393</v>
      </c>
      <c r="S112" s="1677">
        <f t="shared" si="146"/>
        <v>4.2502416177235894E-2</v>
      </c>
      <c r="T112" s="1677">
        <f t="shared" si="146"/>
        <v>-2.5082502976499638E-2</v>
      </c>
      <c r="U112" s="1677">
        <f t="shared" si="146"/>
        <v>0.11532587032242442</v>
      </c>
      <c r="V112" s="1677">
        <f t="shared" si="146"/>
        <v>-7.0610277183290507E-2</v>
      </c>
      <c r="W112" s="1677">
        <f t="shared" si="146"/>
        <v>-2.4572260647979613E-2</v>
      </c>
      <c r="X112" s="1677">
        <f t="shared" si="146"/>
        <v>0.11069608474075104</v>
      </c>
      <c r="Y112" s="1677">
        <f t="shared" si="146"/>
        <v>-6.7555672916116541E-2</v>
      </c>
      <c r="Z112" s="1677">
        <f t="shared" si="146"/>
        <v>7.9678516292166532E-2</v>
      </c>
      <c r="AA112" s="1677">
        <f t="shared" si="146"/>
        <v>0.33820655009861411</v>
      </c>
      <c r="AB112" s="1677">
        <f t="shared" si="146"/>
        <v>-0.21640028946552259</v>
      </c>
      <c r="AC112" s="1677">
        <f t="shared" si="146"/>
        <v>5.7638515614295803E-2</v>
      </c>
      <c r="AD112" s="1677">
        <f t="shared" si="146"/>
        <v>2.4440143112278552E-2</v>
      </c>
      <c r="AE112" s="1677">
        <f t="shared" si="146"/>
        <v>0.14008228778662402</v>
      </c>
      <c r="AF112" s="1677">
        <f t="shared" si="146"/>
        <v>-3.4886838026890805E-2</v>
      </c>
      <c r="AG112" s="1677">
        <f t="shared" si="146"/>
        <v>8.6103829737172011E-2</v>
      </c>
      <c r="AH112" s="1677">
        <f t="shared" si="146"/>
        <v>3.8074160783309559E-2</v>
      </c>
      <c r="AI112" s="1038"/>
      <c r="AJ112" s="1677">
        <f t="shared" ca="1" si="146"/>
        <v>-6.7555672916116541E-2</v>
      </c>
      <c r="AK112" s="1677">
        <f t="shared" ca="1" si="146"/>
        <v>0</v>
      </c>
      <c r="AL112" s="1677">
        <f t="shared" ca="1" si="91"/>
        <v>-6.7555672916116541E-2</v>
      </c>
      <c r="AM112" s="1815"/>
      <c r="AN112" s="1677">
        <f t="shared" ca="1" si="146"/>
        <v>2.1237498151034852E-2</v>
      </c>
      <c r="AO112" s="1677">
        <f t="shared" ca="1" si="93"/>
        <v>-8.87931710671514E-2</v>
      </c>
      <c r="AP112" s="1815"/>
      <c r="AQ112" s="1038"/>
      <c r="AR112" s="1677">
        <f ca="1">IFERROR(AR111/AR74,0)</f>
        <v>-6.7555672916116541E-2</v>
      </c>
      <c r="AS112" s="1677">
        <f ca="1">IFERROR(AS111/AS74,0)</f>
        <v>0</v>
      </c>
      <c r="AT112" s="1677">
        <f t="shared" ca="1" si="95"/>
        <v>-6.7555672916116541E-2</v>
      </c>
      <c r="AU112" s="1815"/>
      <c r="AV112" s="1677">
        <f ca="1">IFERROR(AV111/AV74,0)</f>
        <v>2.1237498151034852E-2</v>
      </c>
      <c r="AW112" s="1677">
        <f t="shared" ca="1" si="97"/>
        <v>-8.87931710671514E-2</v>
      </c>
      <c r="AX112" s="1815"/>
      <c r="AY112" s="1038"/>
      <c r="AZ112" s="1677">
        <f ca="1">IFERROR(AZ111/AZ74,0)</f>
        <v>-1.6860224258334496E-2</v>
      </c>
      <c r="BA112" s="1677">
        <f ca="1">IFERROR(BA111/BA74,0)</f>
        <v>0</v>
      </c>
      <c r="BB112" s="1677">
        <f t="shared" ca="1" si="99"/>
        <v>-1.6860224258334496E-2</v>
      </c>
      <c r="BC112" s="1815"/>
      <c r="BD112" s="1677">
        <f ca="1">IFERROR(BD111/BD74,0)</f>
        <v>7.1077198602580438E-2</v>
      </c>
      <c r="BE112" s="1677">
        <f t="shared" ca="1" si="101"/>
        <v>-8.7937422860914938E-2</v>
      </c>
      <c r="BF112" s="1815"/>
    </row>
    <row r="113" spans="1:58">
      <c r="A113" s="2016">
        <v>110</v>
      </c>
      <c r="B113" s="2016">
        <v>110</v>
      </c>
      <c r="D113" s="657">
        <v>1</v>
      </c>
      <c r="E113" s="97"/>
      <c r="F113" s="97"/>
      <c r="G113" s="49"/>
      <c r="H113" s="48"/>
      <c r="I113" s="47"/>
      <c r="J113" s="48"/>
      <c r="K113" s="48"/>
      <c r="L113" s="47"/>
      <c r="M113" s="47"/>
      <c r="N113" s="47"/>
      <c r="O113" s="47"/>
      <c r="P113" s="64"/>
      <c r="Q113" s="64"/>
      <c r="R113" s="64"/>
      <c r="S113" s="64"/>
      <c r="T113" s="64"/>
      <c r="U113" s="64"/>
      <c r="V113" s="365"/>
      <c r="W113" s="365"/>
      <c r="X113" s="365"/>
      <c r="Y113" s="268"/>
      <c r="Z113" s="268"/>
      <c r="AA113" s="268"/>
      <c r="AB113" s="268"/>
      <c r="AC113" s="268"/>
      <c r="AD113" s="268"/>
      <c r="AE113" s="268"/>
      <c r="AF113" s="268"/>
      <c r="AG113" s="268"/>
      <c r="AH113" s="1700"/>
      <c r="AJ113" s="268"/>
      <c r="AK113" s="268"/>
      <c r="AL113" s="268"/>
      <c r="AM113" s="268"/>
      <c r="AN113" s="268"/>
      <c r="AO113" s="268"/>
      <c r="AP113" s="268"/>
      <c r="AR113" s="268"/>
      <c r="AS113" s="268"/>
      <c r="AT113" s="268"/>
      <c r="AU113" s="268"/>
      <c r="AV113" s="268"/>
      <c r="AW113" s="268"/>
      <c r="AX113" s="268"/>
      <c r="AZ113" s="268"/>
      <c r="BA113" s="268"/>
      <c r="BB113" s="268"/>
      <c r="BC113" s="268"/>
      <c r="BD113" s="268"/>
      <c r="BE113" s="268"/>
      <c r="BF113" s="268"/>
    </row>
    <row r="114" spans="1:58">
      <c r="A114" s="2016">
        <v>111</v>
      </c>
      <c r="B114" s="2016">
        <v>111</v>
      </c>
      <c r="D114" s="657">
        <v>1</v>
      </c>
      <c r="E114" s="97"/>
      <c r="F114" s="97"/>
      <c r="G114" s="49" t="s">
        <v>548</v>
      </c>
      <c r="H114" s="48"/>
      <c r="I114" s="47"/>
      <c r="J114" s="48"/>
      <c r="K114" s="48"/>
      <c r="L114" s="47"/>
      <c r="M114" s="47"/>
      <c r="N114" s="47"/>
      <c r="O114" s="47"/>
      <c r="P114" s="64"/>
      <c r="Q114" s="64"/>
      <c r="R114" s="64"/>
      <c r="S114" s="64"/>
      <c r="T114" s="64"/>
      <c r="U114" s="64"/>
      <c r="V114" s="365"/>
      <c r="W114" s="365"/>
      <c r="X114" s="365"/>
      <c r="Y114" s="365"/>
      <c r="Z114" s="365"/>
      <c r="AA114" s="365"/>
      <c r="AB114" s="365"/>
      <c r="AC114" s="365"/>
      <c r="AD114" s="365"/>
      <c r="AE114" s="365"/>
      <c r="AF114" s="365"/>
      <c r="AG114" s="365"/>
      <c r="AH114" s="365"/>
      <c r="AJ114" s="365"/>
      <c r="AK114" s="365"/>
      <c r="AL114" s="365"/>
      <c r="AM114" s="365"/>
      <c r="AN114" s="365"/>
      <c r="AO114" s="365"/>
      <c r="AP114" s="365"/>
      <c r="AR114" s="365"/>
      <c r="AS114" s="365"/>
      <c r="AT114" s="365"/>
      <c r="AU114" s="365"/>
      <c r="AV114" s="365"/>
      <c r="AW114" s="365"/>
      <c r="AX114" s="365"/>
      <c r="AZ114" s="365"/>
      <c r="BA114" s="365"/>
      <c r="BB114" s="365"/>
      <c r="BC114" s="365"/>
      <c r="BD114" s="365"/>
      <c r="BE114" s="365"/>
      <c r="BF114" s="365"/>
    </row>
    <row r="115" spans="1:58">
      <c r="A115" s="2016">
        <v>112</v>
      </c>
      <c r="B115" s="2016">
        <v>112</v>
      </c>
      <c r="D115" s="657">
        <v>1</v>
      </c>
      <c r="E115" s="97"/>
      <c r="F115" s="97"/>
      <c r="G115" s="49"/>
      <c r="H115" s="217" t="s">
        <v>9</v>
      </c>
      <c r="I115" s="216"/>
      <c r="J115" s="215"/>
      <c r="K115" s="215"/>
      <c r="L115" s="215"/>
      <c r="M115" s="215"/>
      <c r="N115" s="991" t="s">
        <v>602</v>
      </c>
      <c r="O115" s="214"/>
      <c r="P115" s="214">
        <f>SUM(P116:P119)</f>
        <v>1387</v>
      </c>
      <c r="Q115" s="214">
        <f t="shared" ref="Q115:AH115" si="147">SUM(Q116:Q119)</f>
        <v>150197</v>
      </c>
      <c r="R115" s="214">
        <f t="shared" si="147"/>
        <v>216363</v>
      </c>
      <c r="S115" s="214">
        <f t="shared" si="147"/>
        <v>223515</v>
      </c>
      <c r="T115" s="214">
        <f t="shared" si="147"/>
        <v>235097</v>
      </c>
      <c r="U115" s="214">
        <f t="shared" si="147"/>
        <v>290090</v>
      </c>
      <c r="V115" s="214">
        <f t="shared" si="147"/>
        <v>392443</v>
      </c>
      <c r="W115" s="214">
        <f t="shared" si="147"/>
        <v>364258</v>
      </c>
      <c r="X115" s="214">
        <f t="shared" si="147"/>
        <v>403003</v>
      </c>
      <c r="Y115" s="214">
        <f t="shared" si="147"/>
        <v>411259</v>
      </c>
      <c r="Z115" s="214">
        <f t="shared" si="147"/>
        <v>434295</v>
      </c>
      <c r="AA115" s="214">
        <f t="shared" si="147"/>
        <v>463120</v>
      </c>
      <c r="AB115" s="213">
        <f t="shared" si="147"/>
        <v>367947</v>
      </c>
      <c r="AC115" s="213">
        <f t="shared" si="147"/>
        <v>748702</v>
      </c>
      <c r="AD115" s="213">
        <f t="shared" si="147"/>
        <v>1159704</v>
      </c>
      <c r="AE115" s="213">
        <f t="shared" si="147"/>
        <v>1308674</v>
      </c>
      <c r="AF115" s="213">
        <f t="shared" si="147"/>
        <v>1116649</v>
      </c>
      <c r="AG115" s="213">
        <f t="shared" si="147"/>
        <v>2468378</v>
      </c>
      <c r="AH115" s="213">
        <f t="shared" si="147"/>
        <v>3585027</v>
      </c>
      <c r="AJ115" s="1634">
        <f ca="1">SUM((INDIRECT(AJ$2&amp;(ROW())):INDIRECT(AJ$3&amp;(ROW()))))</f>
        <v>411259</v>
      </c>
      <c r="AK115" s="1635">
        <f ca="1">SUM(INDIRECT(AK$1&amp;AK$2&amp;$B115):INDIRECT(AK$1&amp;AK$3&amp;$B115))</f>
        <v>6.6678266015530577E-2</v>
      </c>
      <c r="AL115" s="1730">
        <f t="shared" ca="1" si="91"/>
        <v>411258.93332173396</v>
      </c>
      <c r="AM115" s="1843">
        <f t="shared" ref="AM115:AM155" ca="1" si="148">IFERROR(AJ115/AK115,0)</f>
        <v>6167811.8609774634</v>
      </c>
      <c r="AN115" s="1635">
        <f ca="1">SUM(INDIRECT(AN$1&amp;AN$2&amp;$A115):INDIRECT(AN$1&amp;AN$3&amp;$A115))</f>
        <v>431020</v>
      </c>
      <c r="AO115" s="1730">
        <f t="shared" ca="1" si="93"/>
        <v>-19761</v>
      </c>
      <c r="AP115" s="1843">
        <f t="shared" ref="AP115:AP137" ca="1" si="149">IFERROR(AJ115/AN115,0)</f>
        <v>0.95415293953876845</v>
      </c>
      <c r="AR115" s="1634">
        <f ca="1">SUM((INDIRECT(AR$2&amp;(ROW())):INDIRECT(AR$3&amp;(ROW()))))</f>
        <v>411259</v>
      </c>
      <c r="AS115" s="1635">
        <f ca="1">SUM(INDIRECT(AS$1&amp;AS$2&amp;$B115):INDIRECT(AS$1&amp;AS$3&amp;$B115))</f>
        <v>6.6678266015530577E-2</v>
      </c>
      <c r="AT115" s="1730">
        <f t="shared" ref="AT115:AT156" ca="1" si="150">AR115-AS115</f>
        <v>411258.93332173396</v>
      </c>
      <c r="AU115" s="1843">
        <f t="shared" ref="AU115:AU155" ca="1" si="151">IFERROR(AR115/AS115,0)</f>
        <v>6167811.8609774634</v>
      </c>
      <c r="AV115" s="1635">
        <f ca="1">SUM(INDIRECT(AV$1&amp;AV$2&amp;$A115):INDIRECT(AV$1&amp;AV$3&amp;$A115))</f>
        <v>431020</v>
      </c>
      <c r="AW115" s="1730">
        <f t="shared" ref="AW115:AW156" ca="1" si="152">AR115-AV115</f>
        <v>-19761</v>
      </c>
      <c r="AX115" s="1843">
        <f t="shared" ref="AX115:AX137" ca="1" si="153">IFERROR(AR115/AV115,0)</f>
        <v>0.95415293953876845</v>
      </c>
      <c r="AZ115" s="1634">
        <f ca="1">SUM((INDIRECT(AZ$2&amp;(ROW())):INDIRECT(AZ$3&amp;(ROW()))))</f>
        <v>2687612</v>
      </c>
      <c r="BA115" s="1635">
        <f ca="1">SUM(INDIRECT(BA$1&amp;BA$2&amp;$B115):INDIRECT(BA$1&amp;BA$3&amp;$B115))</f>
        <v>-2.1011236244169003</v>
      </c>
      <c r="BB115" s="1730">
        <f t="shared" ref="BB115:BB156" ca="1" si="154">AZ115-BA115</f>
        <v>2687614.1011236245</v>
      </c>
      <c r="BC115" s="1843">
        <f t="shared" ref="BC115:BC155" ca="1" si="155">IFERROR(AZ115/BA115,0)</f>
        <v>-1279130.8273190544</v>
      </c>
      <c r="BD115" s="1635">
        <f ca="1">SUM(INDIRECT(BD$1&amp;BD$2&amp;$A115):INDIRECT(BD$1&amp;BD$3&amp;$A115))</f>
        <v>3800323</v>
      </c>
      <c r="BE115" s="1730">
        <f t="shared" ref="BE115:BE156" ca="1" si="156">AZ115-BD115</f>
        <v>-1112711</v>
      </c>
      <c r="BF115" s="1843">
        <f t="shared" ref="BF115:BF137" ca="1" si="157">IFERROR(AZ115/BD115,0)</f>
        <v>0.70720620326219641</v>
      </c>
    </row>
    <row r="116" spans="1:58">
      <c r="A116" s="2016">
        <v>113</v>
      </c>
      <c r="B116" s="2016">
        <v>113</v>
      </c>
      <c r="D116" s="657">
        <v>1</v>
      </c>
      <c r="E116" s="97"/>
      <c r="F116" s="97"/>
      <c r="G116" s="49"/>
      <c r="H116" s="54"/>
      <c r="I116" s="6"/>
      <c r="J116" s="7"/>
      <c r="K116" s="7"/>
      <c r="L116" s="6" t="s">
        <v>144</v>
      </c>
      <c r="M116" s="6"/>
      <c r="N116" s="6"/>
      <c r="O116" s="52"/>
      <c r="P116" s="52">
        <f t="shared" ref="P116:AA116" si="158">P442+P457</f>
        <v>375</v>
      </c>
      <c r="Q116" s="52">
        <f t="shared" si="158"/>
        <v>42234</v>
      </c>
      <c r="R116" s="52">
        <f t="shared" si="158"/>
        <v>62626</v>
      </c>
      <c r="S116" s="52">
        <f t="shared" si="158"/>
        <v>50106</v>
      </c>
      <c r="T116" s="52">
        <f t="shared" si="158"/>
        <v>51163</v>
      </c>
      <c r="U116" s="52">
        <f t="shared" si="158"/>
        <v>80475</v>
      </c>
      <c r="V116" s="52">
        <f t="shared" si="158"/>
        <v>98644</v>
      </c>
      <c r="W116" s="52">
        <f t="shared" si="158"/>
        <v>109188</v>
      </c>
      <c r="X116" s="52">
        <f t="shared" si="158"/>
        <v>121927</v>
      </c>
      <c r="Y116" s="52">
        <f t="shared" si="158"/>
        <v>97933</v>
      </c>
      <c r="Z116" s="52">
        <f t="shared" si="158"/>
        <v>124940</v>
      </c>
      <c r="AA116" s="52">
        <f t="shared" si="158"/>
        <v>134824</v>
      </c>
      <c r="AB116" s="156">
        <f>SUM(P116:R116)</f>
        <v>105235</v>
      </c>
      <c r="AC116" s="156">
        <f>SUM(S116:U116)</f>
        <v>181744</v>
      </c>
      <c r="AD116" s="156">
        <f>SUM(V116:X116)</f>
        <v>329759</v>
      </c>
      <c r="AE116" s="156">
        <f>SUM(Y116:AA116)</f>
        <v>357697</v>
      </c>
      <c r="AF116" s="156">
        <f>AB116+AC116</f>
        <v>286979</v>
      </c>
      <c r="AG116" s="156">
        <f>AE116+AD116</f>
        <v>687456</v>
      </c>
      <c r="AH116" s="156">
        <f>AF116+AG116</f>
        <v>974435</v>
      </c>
      <c r="AJ116" s="17">
        <f ca="1">SUM((INDIRECT(AJ$2&amp;(ROW())):INDIRECT(AJ$3&amp;(ROW()))))</f>
        <v>97933</v>
      </c>
      <c r="AK116" s="156">
        <f ca="1">SUM(INDIRECT(AK$1&amp;AK$2&amp;$B116):INDIRECT(AK$1&amp;AK$3&amp;$B116))</f>
        <v>0</v>
      </c>
      <c r="AL116" s="1723">
        <f t="shared" ca="1" si="91"/>
        <v>97933</v>
      </c>
      <c r="AM116" s="1834">
        <f t="shared" ca="1" si="148"/>
        <v>0</v>
      </c>
      <c r="AN116" s="156">
        <f ca="1">SUM(INDIRECT(AN$1&amp;AN$2&amp;$A116):INDIRECT(AN$1&amp;AN$3&amp;$A116))</f>
        <v>110783</v>
      </c>
      <c r="AO116" s="1723">
        <f t="shared" ca="1" si="93"/>
        <v>-12850</v>
      </c>
      <c r="AP116" s="1834">
        <f t="shared" ca="1" si="149"/>
        <v>0.8840074740709315</v>
      </c>
      <c r="AR116" s="17">
        <f ca="1">SUM((INDIRECT(AR$2&amp;(ROW())):INDIRECT(AR$3&amp;(ROW()))))</f>
        <v>97933</v>
      </c>
      <c r="AS116" s="156">
        <f ca="1">SUM(INDIRECT(AS$1&amp;AS$2&amp;$B116):INDIRECT(AS$1&amp;AS$3&amp;$B116))</f>
        <v>0</v>
      </c>
      <c r="AT116" s="1723">
        <f t="shared" ca="1" si="150"/>
        <v>97933</v>
      </c>
      <c r="AU116" s="1834">
        <f t="shared" ca="1" si="151"/>
        <v>0</v>
      </c>
      <c r="AV116" s="156">
        <f ca="1">SUM(INDIRECT(AV$1&amp;AV$2&amp;$A116):INDIRECT(AV$1&amp;AV$3&amp;$A116))</f>
        <v>110783</v>
      </c>
      <c r="AW116" s="1723">
        <f t="shared" ca="1" si="152"/>
        <v>-12850</v>
      </c>
      <c r="AX116" s="1834">
        <f t="shared" ca="1" si="153"/>
        <v>0.8840074740709315</v>
      </c>
      <c r="AZ116" s="17">
        <f ca="1">SUM((INDIRECT(AZ$2&amp;(ROW())):INDIRECT(AZ$3&amp;(ROW()))))</f>
        <v>714671</v>
      </c>
      <c r="BA116" s="156">
        <f ca="1">SUM(INDIRECT(BA$1&amp;BA$2&amp;$B116):INDIRECT(BA$1&amp;BA$3&amp;$B116))</f>
        <v>0</v>
      </c>
      <c r="BB116" s="1723">
        <f t="shared" ca="1" si="154"/>
        <v>714671</v>
      </c>
      <c r="BC116" s="1834">
        <f t="shared" ca="1" si="155"/>
        <v>0</v>
      </c>
      <c r="BD116" s="156">
        <f ca="1">SUM(INDIRECT(BD$1&amp;BD$2&amp;$A116):INDIRECT(BD$1&amp;BD$3&amp;$A116))</f>
        <v>1112578</v>
      </c>
      <c r="BE116" s="1723">
        <f t="shared" ca="1" si="156"/>
        <v>-397907</v>
      </c>
      <c r="BF116" s="1834">
        <f t="shared" ca="1" si="157"/>
        <v>0.64235586179126314</v>
      </c>
    </row>
    <row r="117" spans="1:58">
      <c r="A117" s="2016">
        <v>114</v>
      </c>
      <c r="B117" s="2016">
        <v>114</v>
      </c>
      <c r="D117" s="657">
        <v>1</v>
      </c>
      <c r="E117" s="97"/>
      <c r="F117" s="97"/>
      <c r="G117" s="49"/>
      <c r="H117" s="54"/>
      <c r="I117" s="6"/>
      <c r="J117" s="7"/>
      <c r="K117" s="7"/>
      <c r="L117" s="6" t="s">
        <v>99</v>
      </c>
      <c r="M117" s="6"/>
      <c r="N117" s="6"/>
      <c r="O117" s="52"/>
      <c r="P117" s="52">
        <f t="shared" ref="P117:AA117" si="159">P445+P460</f>
        <v>1012</v>
      </c>
      <c r="Q117" s="52">
        <f t="shared" si="159"/>
        <v>107963</v>
      </c>
      <c r="R117" s="52">
        <f t="shared" si="159"/>
        <v>153737</v>
      </c>
      <c r="S117" s="52">
        <f t="shared" si="159"/>
        <v>173409</v>
      </c>
      <c r="T117" s="52">
        <f t="shared" si="159"/>
        <v>183934</v>
      </c>
      <c r="U117" s="52">
        <f t="shared" si="159"/>
        <v>209615</v>
      </c>
      <c r="V117" s="52">
        <f t="shared" si="159"/>
        <v>293799</v>
      </c>
      <c r="W117" s="52">
        <f t="shared" si="159"/>
        <v>255070</v>
      </c>
      <c r="X117" s="52">
        <f t="shared" si="159"/>
        <v>281076</v>
      </c>
      <c r="Y117" s="52">
        <f t="shared" si="159"/>
        <v>313326</v>
      </c>
      <c r="Z117" s="52">
        <f t="shared" si="159"/>
        <v>309355</v>
      </c>
      <c r="AA117" s="52">
        <f t="shared" si="159"/>
        <v>328296</v>
      </c>
      <c r="AB117" s="156">
        <f>SUM(P117:R117)</f>
        <v>262712</v>
      </c>
      <c r="AC117" s="156">
        <f>SUM(S117:U117)</f>
        <v>566958</v>
      </c>
      <c r="AD117" s="156">
        <f>SUM(V117:X117)</f>
        <v>829945</v>
      </c>
      <c r="AE117" s="156">
        <f>SUM(Y117:AA117)</f>
        <v>950977</v>
      </c>
      <c r="AF117" s="156">
        <f>AB117+AC117</f>
        <v>829670</v>
      </c>
      <c r="AG117" s="156">
        <f>AE117+AD117</f>
        <v>1780922</v>
      </c>
      <c r="AH117" s="156">
        <f>AF117+AG117</f>
        <v>2610592</v>
      </c>
      <c r="AJ117" s="17">
        <f ca="1">SUM((INDIRECT(AJ$2&amp;(ROW())):INDIRECT(AJ$3&amp;(ROW()))))</f>
        <v>313326</v>
      </c>
      <c r="AK117" s="156">
        <f ca="1">SUM(INDIRECT(AK$1&amp;AK$2&amp;$B117):INDIRECT(AK$1&amp;AK$3&amp;$B117))</f>
        <v>0</v>
      </c>
      <c r="AL117" s="1723">
        <f t="shared" ca="1" si="91"/>
        <v>313326</v>
      </c>
      <c r="AM117" s="1834">
        <f t="shared" ca="1" si="148"/>
        <v>0</v>
      </c>
      <c r="AN117" s="156">
        <f ca="1">SUM(INDIRECT(AN$1&amp;AN$2&amp;$A117):INDIRECT(AN$1&amp;AN$3&amp;$A117))</f>
        <v>320237</v>
      </c>
      <c r="AO117" s="1723">
        <f t="shared" ca="1" si="93"/>
        <v>-6911</v>
      </c>
      <c r="AP117" s="1834">
        <f t="shared" ca="1" si="149"/>
        <v>0.97841910834787982</v>
      </c>
      <c r="AR117" s="17">
        <f ca="1">SUM((INDIRECT(AR$2&amp;(ROW())):INDIRECT(AR$3&amp;(ROW()))))</f>
        <v>313326</v>
      </c>
      <c r="AS117" s="156">
        <f ca="1">SUM(INDIRECT(AS$1&amp;AS$2&amp;$B117):INDIRECT(AS$1&amp;AS$3&amp;$B117))</f>
        <v>0</v>
      </c>
      <c r="AT117" s="1723">
        <f t="shared" ca="1" si="150"/>
        <v>313326</v>
      </c>
      <c r="AU117" s="1834">
        <f t="shared" ca="1" si="151"/>
        <v>0</v>
      </c>
      <c r="AV117" s="156">
        <f ca="1">SUM(INDIRECT(AV$1&amp;AV$2&amp;$A117):INDIRECT(AV$1&amp;AV$3&amp;$A117))</f>
        <v>320237</v>
      </c>
      <c r="AW117" s="1723">
        <f t="shared" ca="1" si="152"/>
        <v>-6911</v>
      </c>
      <c r="AX117" s="1834">
        <f t="shared" ca="1" si="153"/>
        <v>0.97841910834787982</v>
      </c>
      <c r="AZ117" s="17">
        <f ca="1">SUM((INDIRECT(AZ$2&amp;(ROW())):INDIRECT(AZ$3&amp;(ROW()))))</f>
        <v>1972941</v>
      </c>
      <c r="BA117" s="156">
        <f ca="1">SUM(INDIRECT(BA$1&amp;BA$2&amp;$B117):INDIRECT(BA$1&amp;BA$3&amp;$B117))</f>
        <v>0</v>
      </c>
      <c r="BB117" s="1723">
        <f t="shared" ca="1" si="154"/>
        <v>1972941</v>
      </c>
      <c r="BC117" s="1834">
        <f t="shared" ca="1" si="155"/>
        <v>0</v>
      </c>
      <c r="BD117" s="156">
        <f ca="1">SUM(INDIRECT(BD$1&amp;BD$2&amp;$A117):INDIRECT(BD$1&amp;BD$3&amp;$A117))</f>
        <v>2687745</v>
      </c>
      <c r="BE117" s="1723">
        <f t="shared" ca="1" si="156"/>
        <v>-714804</v>
      </c>
      <c r="BF117" s="1834">
        <f t="shared" ca="1" si="157"/>
        <v>0.73405066328836999</v>
      </c>
    </row>
    <row r="118" spans="1:58">
      <c r="A118" s="2016">
        <v>115</v>
      </c>
      <c r="B118" s="2016">
        <v>115</v>
      </c>
      <c r="D118" s="657">
        <v>1</v>
      </c>
      <c r="E118" s="97"/>
      <c r="F118" s="97"/>
      <c r="G118" s="49"/>
      <c r="H118" s="54"/>
      <c r="I118" s="6"/>
      <c r="J118" s="7"/>
      <c r="K118" s="7"/>
      <c r="L118" s="6" t="s">
        <v>89</v>
      </c>
      <c r="M118" s="6"/>
      <c r="N118" s="6"/>
      <c r="O118" s="52"/>
      <c r="P118" s="52">
        <f t="shared" ref="P118:AA118" si="160">P450+P465</f>
        <v>0</v>
      </c>
      <c r="Q118" s="52">
        <f t="shared" si="160"/>
        <v>0</v>
      </c>
      <c r="R118" s="52">
        <f t="shared" si="160"/>
        <v>0</v>
      </c>
      <c r="S118" s="52">
        <f t="shared" si="160"/>
        <v>0</v>
      </c>
      <c r="T118" s="52">
        <f t="shared" si="160"/>
        <v>0</v>
      </c>
      <c r="U118" s="52">
        <f t="shared" si="160"/>
        <v>0</v>
      </c>
      <c r="V118" s="52">
        <f t="shared" si="160"/>
        <v>0</v>
      </c>
      <c r="W118" s="52">
        <f t="shared" si="160"/>
        <v>0</v>
      </c>
      <c r="X118" s="52">
        <f t="shared" si="160"/>
        <v>0</v>
      </c>
      <c r="Y118" s="52">
        <f t="shared" si="160"/>
        <v>0</v>
      </c>
      <c r="Z118" s="52">
        <f t="shared" si="160"/>
        <v>0</v>
      </c>
      <c r="AA118" s="52">
        <f t="shared" si="160"/>
        <v>0</v>
      </c>
      <c r="AB118" s="156">
        <f>SUM(P118:R118)</f>
        <v>0</v>
      </c>
      <c r="AC118" s="156">
        <f>SUM(S118:U118)</f>
        <v>0</v>
      </c>
      <c r="AD118" s="156">
        <f>SUM(V118:X118)</f>
        <v>0</v>
      </c>
      <c r="AE118" s="156">
        <f>SUM(Y118:AA118)</f>
        <v>0</v>
      </c>
      <c r="AF118" s="156">
        <f>AB118+AC118</f>
        <v>0</v>
      </c>
      <c r="AG118" s="156">
        <f>AE118+AD118</f>
        <v>0</v>
      </c>
      <c r="AH118" s="156">
        <f>AF118+AG118</f>
        <v>0</v>
      </c>
      <c r="AJ118" s="17">
        <f ca="1">SUM((INDIRECT(AJ$2&amp;(ROW())):INDIRECT(AJ$3&amp;(ROW()))))</f>
        <v>0</v>
      </c>
      <c r="AK118" s="156">
        <f ca="1">SUM(INDIRECT(AK$1&amp;AK$2&amp;$B118):INDIRECT(AK$1&amp;AK$3&amp;$B118))</f>
        <v>303320</v>
      </c>
      <c r="AL118" s="1723">
        <f t="shared" ca="1" si="91"/>
        <v>-303320</v>
      </c>
      <c r="AM118" s="1834">
        <f t="shared" ca="1" si="148"/>
        <v>0</v>
      </c>
      <c r="AN118" s="156">
        <f ca="1">SUM(INDIRECT(AN$1&amp;AN$2&amp;$A118):INDIRECT(AN$1&amp;AN$3&amp;$A118))</f>
        <v>0</v>
      </c>
      <c r="AO118" s="1723">
        <f t="shared" ca="1" si="93"/>
        <v>0</v>
      </c>
      <c r="AP118" s="1834">
        <f t="shared" ca="1" si="149"/>
        <v>0</v>
      </c>
      <c r="AR118" s="17">
        <f ca="1">SUM((INDIRECT(AR$2&amp;(ROW())):INDIRECT(AR$3&amp;(ROW()))))</f>
        <v>0</v>
      </c>
      <c r="AS118" s="156">
        <f ca="1">SUM(INDIRECT(AS$1&amp;AS$2&amp;$B118):INDIRECT(AS$1&amp;AS$3&amp;$B118))</f>
        <v>303320</v>
      </c>
      <c r="AT118" s="1723">
        <f t="shared" ca="1" si="150"/>
        <v>-303320</v>
      </c>
      <c r="AU118" s="1834">
        <f t="shared" ca="1" si="151"/>
        <v>0</v>
      </c>
      <c r="AV118" s="156">
        <f ca="1">SUM(INDIRECT(AV$1&amp;AV$2&amp;$A118):INDIRECT(AV$1&amp;AV$3&amp;$A118))</f>
        <v>0</v>
      </c>
      <c r="AW118" s="1723">
        <f t="shared" ca="1" si="152"/>
        <v>0</v>
      </c>
      <c r="AX118" s="1834">
        <f t="shared" ca="1" si="153"/>
        <v>0</v>
      </c>
      <c r="AZ118" s="17">
        <f ca="1">SUM((INDIRECT(AZ$2&amp;(ROW())):INDIRECT(AZ$3&amp;(ROW()))))</f>
        <v>0</v>
      </c>
      <c r="BA118" s="156">
        <f ca="1">SUM(INDIRECT(BA$1&amp;BA$2&amp;$B118):INDIRECT(BA$1&amp;BA$3&amp;$B118))</f>
        <v>1812412</v>
      </c>
      <c r="BB118" s="1723">
        <f t="shared" ca="1" si="154"/>
        <v>-1812412</v>
      </c>
      <c r="BC118" s="1834">
        <f t="shared" ca="1" si="155"/>
        <v>0</v>
      </c>
      <c r="BD118" s="156">
        <f ca="1">SUM(INDIRECT(BD$1&amp;BD$2&amp;$A118):INDIRECT(BD$1&amp;BD$3&amp;$A118))</f>
        <v>0</v>
      </c>
      <c r="BE118" s="1723">
        <f t="shared" ca="1" si="156"/>
        <v>0</v>
      </c>
      <c r="BF118" s="1834">
        <f t="shared" ca="1" si="157"/>
        <v>0</v>
      </c>
    </row>
    <row r="119" spans="1:58">
      <c r="A119" s="2016">
        <v>116</v>
      </c>
      <c r="B119" s="2016">
        <v>116</v>
      </c>
      <c r="D119" s="657">
        <v>1</v>
      </c>
      <c r="E119" s="97"/>
      <c r="F119" s="97"/>
      <c r="G119" s="49"/>
      <c r="H119" s="54"/>
      <c r="I119" s="6"/>
      <c r="J119" s="7"/>
      <c r="K119" s="7"/>
      <c r="L119" s="6" t="s">
        <v>11</v>
      </c>
      <c r="M119" s="6"/>
      <c r="N119" s="6"/>
      <c r="O119" s="52"/>
      <c r="P119" s="52">
        <f t="shared" ref="P119:AA119" si="161">P455+P470</f>
        <v>0</v>
      </c>
      <c r="Q119" s="52">
        <f t="shared" si="161"/>
        <v>0</v>
      </c>
      <c r="R119" s="52">
        <f t="shared" si="161"/>
        <v>0</v>
      </c>
      <c r="S119" s="52">
        <f t="shared" si="161"/>
        <v>0</v>
      </c>
      <c r="T119" s="52">
        <f t="shared" si="161"/>
        <v>0</v>
      </c>
      <c r="U119" s="52">
        <f t="shared" si="161"/>
        <v>0</v>
      </c>
      <c r="V119" s="52">
        <f t="shared" si="161"/>
        <v>0</v>
      </c>
      <c r="W119" s="52">
        <f t="shared" si="161"/>
        <v>0</v>
      </c>
      <c r="X119" s="52">
        <f t="shared" si="161"/>
        <v>0</v>
      </c>
      <c r="Y119" s="52">
        <f t="shared" si="161"/>
        <v>0</v>
      </c>
      <c r="Z119" s="52">
        <f t="shared" si="161"/>
        <v>0</v>
      </c>
      <c r="AA119" s="52">
        <f t="shared" si="161"/>
        <v>0</v>
      </c>
      <c r="AB119" s="156">
        <f>SUM(P119:R119)</f>
        <v>0</v>
      </c>
      <c r="AC119" s="156">
        <f>SUM(S119:U119)</f>
        <v>0</v>
      </c>
      <c r="AD119" s="156">
        <f>SUM(V119:X119)</f>
        <v>0</v>
      </c>
      <c r="AE119" s="156">
        <f>SUM(Y119:AA119)</f>
        <v>0</v>
      </c>
      <c r="AF119" s="156">
        <f>AB119+AC119</f>
        <v>0</v>
      </c>
      <c r="AG119" s="156">
        <f>AE119+AD119</f>
        <v>0</v>
      </c>
      <c r="AH119" s="156">
        <f>AF119+AG119</f>
        <v>0</v>
      </c>
      <c r="AJ119" s="17">
        <f ca="1">SUM((INDIRECT(AJ$2&amp;(ROW())):INDIRECT(AJ$3&amp;(ROW()))))</f>
        <v>0</v>
      </c>
      <c r="AK119" s="156">
        <f ca="1">SUM(INDIRECT(AK$1&amp;AK$2&amp;$B119):INDIRECT(AK$1&amp;AK$3&amp;$B119))</f>
        <v>77500</v>
      </c>
      <c r="AL119" s="1723">
        <f t="shared" ca="1" si="91"/>
        <v>-77500</v>
      </c>
      <c r="AM119" s="1834">
        <f t="shared" ca="1" si="148"/>
        <v>0</v>
      </c>
      <c r="AN119" s="156">
        <f ca="1">SUM(INDIRECT(AN$1&amp;AN$2&amp;$A119):INDIRECT(AN$1&amp;AN$3&amp;$A119))</f>
        <v>0</v>
      </c>
      <c r="AO119" s="1723">
        <f t="shared" ca="1" si="93"/>
        <v>0</v>
      </c>
      <c r="AP119" s="1834">
        <f t="shared" ca="1" si="149"/>
        <v>0</v>
      </c>
      <c r="AR119" s="17">
        <f ca="1">SUM((INDIRECT(AR$2&amp;(ROW())):INDIRECT(AR$3&amp;(ROW()))))</f>
        <v>0</v>
      </c>
      <c r="AS119" s="156">
        <f ca="1">SUM(INDIRECT(AS$1&amp;AS$2&amp;$B119):INDIRECT(AS$1&amp;AS$3&amp;$B119))</f>
        <v>77500</v>
      </c>
      <c r="AT119" s="1723">
        <f t="shared" ca="1" si="150"/>
        <v>-77500</v>
      </c>
      <c r="AU119" s="1834">
        <f t="shared" ca="1" si="151"/>
        <v>0</v>
      </c>
      <c r="AV119" s="156">
        <f ca="1">SUM(INDIRECT(AV$1&amp;AV$2&amp;$A119):INDIRECT(AV$1&amp;AV$3&amp;$A119))</f>
        <v>0</v>
      </c>
      <c r="AW119" s="1723">
        <f t="shared" ca="1" si="152"/>
        <v>0</v>
      </c>
      <c r="AX119" s="1834">
        <f t="shared" ca="1" si="153"/>
        <v>0</v>
      </c>
      <c r="AZ119" s="17">
        <f ca="1">SUM((INDIRECT(AZ$2&amp;(ROW())):INDIRECT(AZ$3&amp;(ROW()))))</f>
        <v>0</v>
      </c>
      <c r="BA119" s="156">
        <f ca="1">SUM(INDIRECT(BA$1&amp;BA$2&amp;$B119):INDIRECT(BA$1&amp;BA$3&amp;$B119))</f>
        <v>463123</v>
      </c>
      <c r="BB119" s="1723">
        <f t="shared" ca="1" si="154"/>
        <v>-463123</v>
      </c>
      <c r="BC119" s="1834">
        <f t="shared" ca="1" si="155"/>
        <v>0</v>
      </c>
      <c r="BD119" s="156">
        <f ca="1">SUM(INDIRECT(BD$1&amp;BD$2&amp;$A119):INDIRECT(BD$1&amp;BD$3&amp;$A119))</f>
        <v>0</v>
      </c>
      <c r="BE119" s="1723">
        <f t="shared" ca="1" si="156"/>
        <v>0</v>
      </c>
      <c r="BF119" s="1834">
        <f t="shared" ca="1" si="157"/>
        <v>0</v>
      </c>
    </row>
    <row r="120" spans="1:58">
      <c r="A120" s="2016">
        <v>117</v>
      </c>
      <c r="B120" s="2016">
        <v>117</v>
      </c>
      <c r="D120" s="657">
        <v>1</v>
      </c>
      <c r="E120" s="97"/>
      <c r="F120" s="97"/>
      <c r="G120" s="49"/>
      <c r="H120" s="217" t="s">
        <v>135</v>
      </c>
      <c r="I120" s="216"/>
      <c r="J120" s="215"/>
      <c r="K120" s="215"/>
      <c r="L120" s="215"/>
      <c r="M120" s="215"/>
      <c r="N120" s="991" t="s">
        <v>604</v>
      </c>
      <c r="O120" s="214"/>
      <c r="P120" s="214">
        <f>SUM(P121:P124)</f>
        <v>1387</v>
      </c>
      <c r="Q120" s="214">
        <f t="shared" ref="Q120:AH120" si="162">SUM(Q121:Q124)</f>
        <v>150197</v>
      </c>
      <c r="R120" s="214">
        <f t="shared" si="162"/>
        <v>216363</v>
      </c>
      <c r="S120" s="214">
        <f t="shared" si="162"/>
        <v>223515</v>
      </c>
      <c r="T120" s="214">
        <f t="shared" si="162"/>
        <v>235097</v>
      </c>
      <c r="U120" s="214">
        <f t="shared" si="162"/>
        <v>290090</v>
      </c>
      <c r="V120" s="214">
        <f t="shared" si="162"/>
        <v>392443</v>
      </c>
      <c r="W120" s="214">
        <f>SUM(W121:W124)</f>
        <v>364258</v>
      </c>
      <c r="X120" s="214">
        <f t="shared" si="162"/>
        <v>403003</v>
      </c>
      <c r="Y120" s="214">
        <f t="shared" si="162"/>
        <v>411259</v>
      </c>
      <c r="Z120" s="214">
        <f t="shared" si="162"/>
        <v>434295</v>
      </c>
      <c r="AA120" s="214">
        <f t="shared" si="162"/>
        <v>463120</v>
      </c>
      <c r="AB120" s="213">
        <f t="shared" si="162"/>
        <v>367947</v>
      </c>
      <c r="AC120" s="213">
        <f t="shared" si="162"/>
        <v>748702</v>
      </c>
      <c r="AD120" s="213">
        <f t="shared" si="162"/>
        <v>1159704</v>
      </c>
      <c r="AE120" s="213">
        <f t="shared" si="162"/>
        <v>1308674</v>
      </c>
      <c r="AF120" s="213">
        <f t="shared" si="162"/>
        <v>1116649</v>
      </c>
      <c r="AG120" s="213">
        <f t="shared" si="162"/>
        <v>2468378</v>
      </c>
      <c r="AH120" s="213">
        <f t="shared" si="162"/>
        <v>3585027</v>
      </c>
      <c r="AJ120" s="1634">
        <f ca="1">SUM((INDIRECT(AJ$2&amp;(ROW())):INDIRECT(AJ$3&amp;(ROW()))))</f>
        <v>411259</v>
      </c>
      <c r="AK120" s="1635">
        <f ca="1">SUM(INDIRECT(AK$1&amp;AK$2&amp;$B120):INDIRECT(AK$1&amp;AK$3&amp;$B120))</f>
        <v>225820</v>
      </c>
      <c r="AL120" s="1730">
        <f t="shared" ca="1" si="91"/>
        <v>185439</v>
      </c>
      <c r="AM120" s="1843">
        <f t="shared" ca="1" si="148"/>
        <v>1.8211805863076787</v>
      </c>
      <c r="AN120" s="1635">
        <f ca="1">SUM(INDIRECT(AN$1&amp;AN$2&amp;$A120):INDIRECT(AN$1&amp;AN$3&amp;$A120))</f>
        <v>431020</v>
      </c>
      <c r="AO120" s="1730">
        <f t="shared" ca="1" si="93"/>
        <v>-19761</v>
      </c>
      <c r="AP120" s="1843">
        <f t="shared" ca="1" si="149"/>
        <v>0.95415293953876845</v>
      </c>
      <c r="AR120" s="1634">
        <f ca="1">SUM((INDIRECT(AR$2&amp;(ROW())):INDIRECT(AR$3&amp;(ROW()))))</f>
        <v>411259</v>
      </c>
      <c r="AS120" s="1635">
        <f ca="1">SUM(INDIRECT(AS$1&amp;AS$2&amp;$B120):INDIRECT(AS$1&amp;AS$3&amp;$B120))</f>
        <v>225820</v>
      </c>
      <c r="AT120" s="1730">
        <f t="shared" ca="1" si="150"/>
        <v>185439</v>
      </c>
      <c r="AU120" s="1843">
        <f t="shared" ca="1" si="151"/>
        <v>1.8211805863076787</v>
      </c>
      <c r="AV120" s="1635">
        <f ca="1">SUM(INDIRECT(AV$1&amp;AV$2&amp;$A120):INDIRECT(AV$1&amp;AV$3&amp;$A120))</f>
        <v>431020</v>
      </c>
      <c r="AW120" s="1730">
        <f t="shared" ca="1" si="152"/>
        <v>-19761</v>
      </c>
      <c r="AX120" s="1843">
        <f t="shared" ca="1" si="153"/>
        <v>0.95415293953876845</v>
      </c>
      <c r="AZ120" s="1634">
        <f ca="1">SUM((INDIRECT(AZ$2&amp;(ROW())):INDIRECT(AZ$3&amp;(ROW()))))</f>
        <v>2687612</v>
      </c>
      <c r="BA120" s="1635">
        <f ca="1">SUM(INDIRECT(BA$1&amp;BA$2&amp;$B120):INDIRECT(BA$1&amp;BA$3&amp;$B120))</f>
        <v>1349289</v>
      </c>
      <c r="BB120" s="1730">
        <f t="shared" ca="1" si="154"/>
        <v>1338323</v>
      </c>
      <c r="BC120" s="1843">
        <f t="shared" ca="1" si="155"/>
        <v>1.9918727566888932</v>
      </c>
      <c r="BD120" s="1635">
        <f ca="1">SUM(INDIRECT(BD$1&amp;BD$2&amp;$A120):INDIRECT(BD$1&amp;BD$3&amp;$A120))</f>
        <v>3800323</v>
      </c>
      <c r="BE120" s="1730">
        <f t="shared" ca="1" si="156"/>
        <v>-1112711</v>
      </c>
      <c r="BF120" s="1843">
        <f t="shared" ca="1" si="157"/>
        <v>0.70720620326219641</v>
      </c>
    </row>
    <row r="121" spans="1:58">
      <c r="A121" s="2016">
        <v>118</v>
      </c>
      <c r="B121" s="2016">
        <v>118</v>
      </c>
      <c r="D121" s="657">
        <v>1</v>
      </c>
      <c r="E121" s="97"/>
      <c r="F121" s="97"/>
      <c r="G121" s="49"/>
      <c r="H121" s="54"/>
      <c r="I121" s="6"/>
      <c r="J121" s="7"/>
      <c r="K121" s="7"/>
      <c r="L121" s="6" t="s">
        <v>144</v>
      </c>
      <c r="M121" s="6"/>
      <c r="N121" s="6"/>
      <c r="O121" s="52"/>
      <c r="P121" s="157">
        <v>375</v>
      </c>
      <c r="Q121" s="157">
        <v>42234</v>
      </c>
      <c r="R121" s="157">
        <v>62626</v>
      </c>
      <c r="S121" s="157">
        <v>50106</v>
      </c>
      <c r="T121" s="157">
        <v>51163</v>
      </c>
      <c r="U121" s="157">
        <v>80475</v>
      </c>
      <c r="V121" s="157">
        <v>98644</v>
      </c>
      <c r="W121" s="157">
        <v>109188</v>
      </c>
      <c r="X121" s="157">
        <v>121927</v>
      </c>
      <c r="Y121" s="157">
        <v>97933</v>
      </c>
      <c r="Z121" s="157">
        <v>124940</v>
      </c>
      <c r="AA121" s="157">
        <v>134824</v>
      </c>
      <c r="AB121" s="156">
        <f>SUM(P121:R121)</f>
        <v>105235</v>
      </c>
      <c r="AC121" s="156">
        <f>SUM(S121:U121)</f>
        <v>181744</v>
      </c>
      <c r="AD121" s="156">
        <f>SUM(V121:X121)</f>
        <v>329759</v>
      </c>
      <c r="AE121" s="156">
        <f>SUM(Y121:AA121)</f>
        <v>357697</v>
      </c>
      <c r="AF121" s="156">
        <f>AB121+AC121</f>
        <v>286979</v>
      </c>
      <c r="AG121" s="156">
        <f>AE121+AD121</f>
        <v>687456</v>
      </c>
      <c r="AH121" s="156">
        <f>AF121+AG121</f>
        <v>974435</v>
      </c>
      <c r="AJ121" s="17">
        <f ca="1">SUM((INDIRECT(AJ$2&amp;(ROW())):INDIRECT(AJ$3&amp;(ROW()))))</f>
        <v>97933</v>
      </c>
      <c r="AK121" s="156">
        <f ca="1">SUM(INDIRECT(AK$1&amp;AK$2&amp;$B121):INDIRECT(AK$1&amp;AK$3&amp;$B121))</f>
        <v>0</v>
      </c>
      <c r="AL121" s="1723">
        <f t="shared" ca="1" si="91"/>
        <v>97933</v>
      </c>
      <c r="AM121" s="1834">
        <f t="shared" ca="1" si="148"/>
        <v>0</v>
      </c>
      <c r="AN121" s="156">
        <f ca="1">SUM(INDIRECT(AN$1&amp;AN$2&amp;$A121):INDIRECT(AN$1&amp;AN$3&amp;$A121))</f>
        <v>110783</v>
      </c>
      <c r="AO121" s="1723">
        <f t="shared" ca="1" si="93"/>
        <v>-12850</v>
      </c>
      <c r="AP121" s="1834">
        <f t="shared" ca="1" si="149"/>
        <v>0.8840074740709315</v>
      </c>
      <c r="AR121" s="17">
        <f ca="1">SUM((INDIRECT(AR$2&amp;(ROW())):INDIRECT(AR$3&amp;(ROW()))))</f>
        <v>97933</v>
      </c>
      <c r="AS121" s="156">
        <f ca="1">SUM(INDIRECT(AS$1&amp;AS$2&amp;$B121):INDIRECT(AS$1&amp;AS$3&amp;$B121))</f>
        <v>0</v>
      </c>
      <c r="AT121" s="1723">
        <f t="shared" ca="1" si="150"/>
        <v>97933</v>
      </c>
      <c r="AU121" s="1834">
        <f t="shared" ca="1" si="151"/>
        <v>0</v>
      </c>
      <c r="AV121" s="156">
        <f ca="1">SUM(INDIRECT(AV$1&amp;AV$2&amp;$A121):INDIRECT(AV$1&amp;AV$3&amp;$A121))</f>
        <v>110783</v>
      </c>
      <c r="AW121" s="1723">
        <f t="shared" ca="1" si="152"/>
        <v>-12850</v>
      </c>
      <c r="AX121" s="1834">
        <f t="shared" ca="1" si="153"/>
        <v>0.8840074740709315</v>
      </c>
      <c r="AZ121" s="17">
        <f ca="1">SUM((INDIRECT(AZ$2&amp;(ROW())):INDIRECT(AZ$3&amp;(ROW()))))</f>
        <v>714671</v>
      </c>
      <c r="BA121" s="156">
        <f ca="1">SUM(INDIRECT(BA$1&amp;BA$2&amp;$B121):INDIRECT(BA$1&amp;BA$3&amp;$B121))</f>
        <v>0</v>
      </c>
      <c r="BB121" s="1723">
        <f t="shared" ca="1" si="154"/>
        <v>714671</v>
      </c>
      <c r="BC121" s="1834">
        <f t="shared" ca="1" si="155"/>
        <v>0</v>
      </c>
      <c r="BD121" s="156">
        <f ca="1">SUM(INDIRECT(BD$1&amp;BD$2&amp;$A121):INDIRECT(BD$1&amp;BD$3&amp;$A121))</f>
        <v>1112578</v>
      </c>
      <c r="BE121" s="1723">
        <f t="shared" ca="1" si="156"/>
        <v>-397907</v>
      </c>
      <c r="BF121" s="1834">
        <f t="shared" ca="1" si="157"/>
        <v>0.64235586179126314</v>
      </c>
    </row>
    <row r="122" spans="1:58">
      <c r="A122" s="2016">
        <v>119</v>
      </c>
      <c r="B122" s="2016">
        <v>119</v>
      </c>
      <c r="D122" s="657">
        <v>1</v>
      </c>
      <c r="E122" s="97"/>
      <c r="F122" s="97"/>
      <c r="G122" s="49"/>
      <c r="H122" s="54"/>
      <c r="I122" s="6"/>
      <c r="J122" s="7"/>
      <c r="K122" s="7"/>
      <c r="L122" s="6" t="s">
        <v>99</v>
      </c>
      <c r="M122" s="6"/>
      <c r="N122" s="6"/>
      <c r="O122" s="52"/>
      <c r="P122" s="157">
        <v>1012</v>
      </c>
      <c r="Q122" s="157">
        <v>107963</v>
      </c>
      <c r="R122" s="157">
        <v>153737</v>
      </c>
      <c r="S122" s="157">
        <v>173409</v>
      </c>
      <c r="T122" s="157">
        <v>183934</v>
      </c>
      <c r="U122" s="157">
        <v>209615</v>
      </c>
      <c r="V122" s="157">
        <v>293799</v>
      </c>
      <c r="W122" s="157">
        <v>255070</v>
      </c>
      <c r="X122" s="157">
        <v>281076</v>
      </c>
      <c r="Y122" s="157">
        <v>313326</v>
      </c>
      <c r="Z122" s="157">
        <v>309355</v>
      </c>
      <c r="AA122" s="157">
        <v>328296</v>
      </c>
      <c r="AB122" s="156">
        <f>SUM(P122:R122)</f>
        <v>262712</v>
      </c>
      <c r="AC122" s="156">
        <f>SUM(S122:U122)</f>
        <v>566958</v>
      </c>
      <c r="AD122" s="156">
        <f>SUM(V122:X122)</f>
        <v>829945</v>
      </c>
      <c r="AE122" s="156">
        <f>SUM(Y122:AA122)</f>
        <v>950977</v>
      </c>
      <c r="AF122" s="156">
        <f>AB122+AC122</f>
        <v>829670</v>
      </c>
      <c r="AG122" s="156">
        <f>AE122+AD122</f>
        <v>1780922</v>
      </c>
      <c r="AH122" s="156">
        <f>AF122+AG122</f>
        <v>2610592</v>
      </c>
      <c r="AJ122" s="17">
        <f ca="1">SUM((INDIRECT(AJ$2&amp;(ROW())):INDIRECT(AJ$3&amp;(ROW()))))</f>
        <v>313326</v>
      </c>
      <c r="AK122" s="156">
        <f ca="1">SUM(INDIRECT(AK$1&amp;AK$2&amp;$B122):INDIRECT(AK$1&amp;AK$3&amp;$B122))</f>
        <v>0</v>
      </c>
      <c r="AL122" s="1723">
        <f t="shared" ca="1" si="91"/>
        <v>313326</v>
      </c>
      <c r="AM122" s="1834">
        <f t="shared" ca="1" si="148"/>
        <v>0</v>
      </c>
      <c r="AN122" s="156">
        <f ca="1">SUM(INDIRECT(AN$1&amp;AN$2&amp;$A122):INDIRECT(AN$1&amp;AN$3&amp;$A122))</f>
        <v>320237</v>
      </c>
      <c r="AO122" s="1723">
        <f t="shared" ca="1" si="93"/>
        <v>-6911</v>
      </c>
      <c r="AP122" s="1834">
        <f t="shared" ca="1" si="149"/>
        <v>0.97841910834787982</v>
      </c>
      <c r="AR122" s="17">
        <f ca="1">SUM((INDIRECT(AR$2&amp;(ROW())):INDIRECT(AR$3&amp;(ROW()))))</f>
        <v>313326</v>
      </c>
      <c r="AS122" s="156">
        <f ca="1">SUM(INDIRECT(AS$1&amp;AS$2&amp;$B122):INDIRECT(AS$1&amp;AS$3&amp;$B122))</f>
        <v>0</v>
      </c>
      <c r="AT122" s="1723">
        <f t="shared" ca="1" si="150"/>
        <v>313326</v>
      </c>
      <c r="AU122" s="1834">
        <f t="shared" ca="1" si="151"/>
        <v>0</v>
      </c>
      <c r="AV122" s="156">
        <f ca="1">SUM(INDIRECT(AV$1&amp;AV$2&amp;$A122):INDIRECT(AV$1&amp;AV$3&amp;$A122))</f>
        <v>320237</v>
      </c>
      <c r="AW122" s="1723">
        <f t="shared" ca="1" si="152"/>
        <v>-6911</v>
      </c>
      <c r="AX122" s="1834">
        <f t="shared" ca="1" si="153"/>
        <v>0.97841910834787982</v>
      </c>
      <c r="AZ122" s="17">
        <f ca="1">SUM((INDIRECT(AZ$2&amp;(ROW())):INDIRECT(AZ$3&amp;(ROW()))))</f>
        <v>1972941</v>
      </c>
      <c r="BA122" s="156">
        <f ca="1">SUM(INDIRECT(BA$1&amp;BA$2&amp;$B122):INDIRECT(BA$1&amp;BA$3&amp;$B122))</f>
        <v>0</v>
      </c>
      <c r="BB122" s="1723">
        <f t="shared" ca="1" si="154"/>
        <v>1972941</v>
      </c>
      <c r="BC122" s="1834">
        <f t="shared" ca="1" si="155"/>
        <v>0</v>
      </c>
      <c r="BD122" s="156">
        <f ca="1">SUM(INDIRECT(BD$1&amp;BD$2&amp;$A122):INDIRECT(BD$1&amp;BD$3&amp;$A122))</f>
        <v>2687745</v>
      </c>
      <c r="BE122" s="1723">
        <f t="shared" ca="1" si="156"/>
        <v>-714804</v>
      </c>
      <c r="BF122" s="1834">
        <f t="shared" ca="1" si="157"/>
        <v>0.73405066328836999</v>
      </c>
    </row>
    <row r="123" spans="1:58">
      <c r="A123" s="2016">
        <v>120</v>
      </c>
      <c r="B123" s="2016">
        <v>120</v>
      </c>
      <c r="D123" s="657">
        <v>1</v>
      </c>
      <c r="E123" s="97"/>
      <c r="F123" s="97"/>
      <c r="G123" s="49"/>
      <c r="H123" s="54"/>
      <c r="I123" s="6"/>
      <c r="J123" s="7"/>
      <c r="K123" s="7"/>
      <c r="L123" s="6" t="s">
        <v>89</v>
      </c>
      <c r="M123" s="6"/>
      <c r="N123" s="6"/>
      <c r="O123" s="52"/>
      <c r="P123" s="157"/>
      <c r="Q123" s="157"/>
      <c r="R123" s="157"/>
      <c r="S123" s="157"/>
      <c r="T123" s="157"/>
      <c r="U123" s="157"/>
      <c r="V123" s="157"/>
      <c r="W123" s="157"/>
      <c r="X123" s="157"/>
      <c r="Y123" s="157"/>
      <c r="Z123" s="157"/>
      <c r="AA123" s="157"/>
      <c r="AB123" s="156">
        <f>SUM(P123:R123)</f>
        <v>0</v>
      </c>
      <c r="AC123" s="156">
        <f>SUM(S123:U123)</f>
        <v>0</v>
      </c>
      <c r="AD123" s="156">
        <f>SUM(V123:X123)</f>
        <v>0</v>
      </c>
      <c r="AE123" s="156">
        <f>SUM(Y123:AA123)</f>
        <v>0</v>
      </c>
      <c r="AF123" s="156">
        <f>AB123+AC123</f>
        <v>0</v>
      </c>
      <c r="AG123" s="156">
        <f>AE123+AD123</f>
        <v>0</v>
      </c>
      <c r="AH123" s="156">
        <f>AF123+AG123</f>
        <v>0</v>
      </c>
      <c r="AJ123" s="17">
        <f ca="1">SUM((INDIRECT(AJ$2&amp;(ROW())):INDIRECT(AJ$3&amp;(ROW()))))</f>
        <v>0</v>
      </c>
      <c r="AK123" s="156">
        <f ca="1">SUM(INDIRECT(AK$1&amp;AK$2&amp;$B123):INDIRECT(AK$1&amp;AK$3&amp;$B123))</f>
        <v>303320</v>
      </c>
      <c r="AL123" s="1723">
        <f t="shared" ca="1" si="91"/>
        <v>-303320</v>
      </c>
      <c r="AM123" s="1834">
        <f t="shared" ca="1" si="148"/>
        <v>0</v>
      </c>
      <c r="AN123" s="156">
        <f ca="1">SUM(INDIRECT(AN$1&amp;AN$2&amp;$A123):INDIRECT(AN$1&amp;AN$3&amp;$A123))</f>
        <v>0</v>
      </c>
      <c r="AO123" s="1723">
        <f t="shared" ca="1" si="93"/>
        <v>0</v>
      </c>
      <c r="AP123" s="1834">
        <f t="shared" ca="1" si="149"/>
        <v>0</v>
      </c>
      <c r="AR123" s="17">
        <f ca="1">SUM((INDIRECT(AR$2&amp;(ROW())):INDIRECT(AR$3&amp;(ROW()))))</f>
        <v>0</v>
      </c>
      <c r="AS123" s="156">
        <f ca="1">SUM(INDIRECT(AS$1&amp;AS$2&amp;$B123):INDIRECT(AS$1&amp;AS$3&amp;$B123))</f>
        <v>303320</v>
      </c>
      <c r="AT123" s="1723">
        <f t="shared" ca="1" si="150"/>
        <v>-303320</v>
      </c>
      <c r="AU123" s="1834">
        <f t="shared" ca="1" si="151"/>
        <v>0</v>
      </c>
      <c r="AV123" s="156">
        <f ca="1">SUM(INDIRECT(AV$1&amp;AV$2&amp;$A123):INDIRECT(AV$1&amp;AV$3&amp;$A123))</f>
        <v>0</v>
      </c>
      <c r="AW123" s="1723">
        <f t="shared" ca="1" si="152"/>
        <v>0</v>
      </c>
      <c r="AX123" s="1834">
        <f t="shared" ca="1" si="153"/>
        <v>0</v>
      </c>
      <c r="AZ123" s="17">
        <f ca="1">SUM((INDIRECT(AZ$2&amp;(ROW())):INDIRECT(AZ$3&amp;(ROW()))))</f>
        <v>0</v>
      </c>
      <c r="BA123" s="156">
        <f ca="1">SUM(INDIRECT(BA$1&amp;BA$2&amp;$B123):INDIRECT(BA$1&amp;BA$3&amp;$B123))</f>
        <v>1812412</v>
      </c>
      <c r="BB123" s="1723">
        <f t="shared" ca="1" si="154"/>
        <v>-1812412</v>
      </c>
      <c r="BC123" s="1834">
        <f t="shared" ca="1" si="155"/>
        <v>0</v>
      </c>
      <c r="BD123" s="156">
        <f ca="1">SUM(INDIRECT(BD$1&amp;BD$2&amp;$A123):INDIRECT(BD$1&amp;BD$3&amp;$A123))</f>
        <v>0</v>
      </c>
      <c r="BE123" s="1723">
        <f t="shared" ca="1" si="156"/>
        <v>0</v>
      </c>
      <c r="BF123" s="1834">
        <f t="shared" ca="1" si="157"/>
        <v>0</v>
      </c>
    </row>
    <row r="124" spans="1:58">
      <c r="A124" s="2016">
        <v>121</v>
      </c>
      <c r="B124" s="2016">
        <v>121</v>
      </c>
      <c r="D124" s="657">
        <v>1</v>
      </c>
      <c r="E124" s="97"/>
      <c r="F124" s="97"/>
      <c r="G124" s="49"/>
      <c r="H124" s="54"/>
      <c r="I124" s="6"/>
      <c r="J124" s="7"/>
      <c r="K124" s="7"/>
      <c r="L124" s="6" t="s">
        <v>11</v>
      </c>
      <c r="M124" s="6"/>
      <c r="N124" s="6"/>
      <c r="O124" s="52"/>
      <c r="P124" s="157"/>
      <c r="Q124" s="157"/>
      <c r="R124" s="157"/>
      <c r="S124" s="157"/>
      <c r="T124" s="157"/>
      <c r="U124" s="157"/>
      <c r="V124" s="157"/>
      <c r="W124" s="157"/>
      <c r="X124" s="157"/>
      <c r="Y124" s="157"/>
      <c r="Z124" s="157"/>
      <c r="AA124" s="157"/>
      <c r="AB124" s="156">
        <f>SUM(P124:R124)</f>
        <v>0</v>
      </c>
      <c r="AC124" s="156">
        <f>SUM(S124:U124)</f>
        <v>0</v>
      </c>
      <c r="AD124" s="156">
        <f>SUM(V124:X124)</f>
        <v>0</v>
      </c>
      <c r="AE124" s="156">
        <f>SUM(Y124:AA124)</f>
        <v>0</v>
      </c>
      <c r="AF124" s="156">
        <f>AB124+AC124</f>
        <v>0</v>
      </c>
      <c r="AG124" s="156">
        <f>AE124+AD124</f>
        <v>0</v>
      </c>
      <c r="AH124" s="156">
        <f>AF124+AG124</f>
        <v>0</v>
      </c>
      <c r="AJ124" s="17">
        <f ca="1">SUM((INDIRECT(AJ$2&amp;(ROW())):INDIRECT(AJ$3&amp;(ROW()))))</f>
        <v>0</v>
      </c>
      <c r="AK124" s="156">
        <f ca="1">SUM(INDIRECT(AK$1&amp;AK$2&amp;$B124):INDIRECT(AK$1&amp;AK$3&amp;$B124))</f>
        <v>77500</v>
      </c>
      <c r="AL124" s="1723">
        <f t="shared" ca="1" si="91"/>
        <v>-77500</v>
      </c>
      <c r="AM124" s="1834">
        <f t="shared" ca="1" si="148"/>
        <v>0</v>
      </c>
      <c r="AN124" s="156">
        <f ca="1">SUM(INDIRECT(AN$1&amp;AN$2&amp;$A124):INDIRECT(AN$1&amp;AN$3&amp;$A124))</f>
        <v>0</v>
      </c>
      <c r="AO124" s="1723">
        <f t="shared" ca="1" si="93"/>
        <v>0</v>
      </c>
      <c r="AP124" s="1834">
        <f t="shared" ca="1" si="149"/>
        <v>0</v>
      </c>
      <c r="AR124" s="17">
        <f ca="1">SUM((INDIRECT(AR$2&amp;(ROW())):INDIRECT(AR$3&amp;(ROW()))))</f>
        <v>0</v>
      </c>
      <c r="AS124" s="156">
        <f ca="1">SUM(INDIRECT(AS$1&amp;AS$2&amp;$B124):INDIRECT(AS$1&amp;AS$3&amp;$B124))</f>
        <v>77500</v>
      </c>
      <c r="AT124" s="1723">
        <f t="shared" ca="1" si="150"/>
        <v>-77500</v>
      </c>
      <c r="AU124" s="1834">
        <f t="shared" ca="1" si="151"/>
        <v>0</v>
      </c>
      <c r="AV124" s="156">
        <f ca="1">SUM(INDIRECT(AV$1&amp;AV$2&amp;$A124):INDIRECT(AV$1&amp;AV$3&amp;$A124))</f>
        <v>0</v>
      </c>
      <c r="AW124" s="1723">
        <f t="shared" ca="1" si="152"/>
        <v>0</v>
      </c>
      <c r="AX124" s="1834">
        <f t="shared" ca="1" si="153"/>
        <v>0</v>
      </c>
      <c r="AZ124" s="17">
        <f ca="1">SUM((INDIRECT(AZ$2&amp;(ROW())):INDIRECT(AZ$3&amp;(ROW()))))</f>
        <v>0</v>
      </c>
      <c r="BA124" s="156">
        <f ca="1">SUM(INDIRECT(BA$1&amp;BA$2&amp;$B124):INDIRECT(BA$1&amp;BA$3&amp;$B124))</f>
        <v>463123</v>
      </c>
      <c r="BB124" s="1723">
        <f t="shared" ca="1" si="154"/>
        <v>-463123</v>
      </c>
      <c r="BC124" s="1834">
        <f t="shared" ca="1" si="155"/>
        <v>0</v>
      </c>
      <c r="BD124" s="156">
        <f ca="1">SUM(INDIRECT(BD$1&amp;BD$2&amp;$A124):INDIRECT(BD$1&amp;BD$3&amp;$A124))</f>
        <v>0</v>
      </c>
      <c r="BE124" s="1723">
        <f t="shared" ca="1" si="156"/>
        <v>0</v>
      </c>
      <c r="BF124" s="1834">
        <f t="shared" ca="1" si="157"/>
        <v>0</v>
      </c>
    </row>
    <row r="125" spans="1:58">
      <c r="A125" s="2016">
        <v>122</v>
      </c>
      <c r="B125" s="2016">
        <v>122</v>
      </c>
      <c r="D125" s="657">
        <v>1</v>
      </c>
      <c r="E125" s="97"/>
      <c r="F125" s="97"/>
      <c r="G125" s="49"/>
      <c r="H125" s="217" t="s">
        <v>110</v>
      </c>
      <c r="I125" s="216"/>
      <c r="J125" s="215"/>
      <c r="K125" s="215"/>
      <c r="L125" s="215"/>
      <c r="M125" s="215"/>
      <c r="N125" s="215"/>
      <c r="O125" s="214"/>
      <c r="P125" s="214">
        <f>P126+P127+P135+P136</f>
        <v>15719</v>
      </c>
      <c r="Q125" s="214">
        <f t="shared" ref="Q125:AH125" si="163">Q126+Q127+Q135+Q136</f>
        <v>99070</v>
      </c>
      <c r="R125" s="214">
        <f t="shared" si="163"/>
        <v>136567</v>
      </c>
      <c r="S125" s="214">
        <f t="shared" si="163"/>
        <v>144402</v>
      </c>
      <c r="T125" s="214">
        <f t="shared" si="163"/>
        <v>153740</v>
      </c>
      <c r="U125" s="214">
        <f t="shared" si="163"/>
        <v>211413</v>
      </c>
      <c r="V125" s="214">
        <f t="shared" si="163"/>
        <v>237951</v>
      </c>
      <c r="W125" s="214">
        <f t="shared" si="163"/>
        <v>239996</v>
      </c>
      <c r="X125" s="214">
        <f t="shared" si="163"/>
        <v>255274</v>
      </c>
      <c r="Y125" s="214">
        <f t="shared" si="163"/>
        <v>248045</v>
      </c>
      <c r="Z125" s="214">
        <f t="shared" si="163"/>
        <v>275168</v>
      </c>
      <c r="AA125" s="214">
        <f t="shared" si="163"/>
        <v>293191</v>
      </c>
      <c r="AB125" s="213">
        <f t="shared" si="163"/>
        <v>251356</v>
      </c>
      <c r="AC125" s="213">
        <f t="shared" si="163"/>
        <v>509555</v>
      </c>
      <c r="AD125" s="213">
        <f t="shared" si="163"/>
        <v>733221</v>
      </c>
      <c r="AE125" s="213">
        <f t="shared" si="163"/>
        <v>816404</v>
      </c>
      <c r="AF125" s="213">
        <f t="shared" si="163"/>
        <v>760911</v>
      </c>
      <c r="AG125" s="213">
        <f t="shared" si="163"/>
        <v>1549625</v>
      </c>
      <c r="AH125" s="213">
        <f t="shared" si="163"/>
        <v>2310536</v>
      </c>
      <c r="AJ125" s="1634">
        <f ca="1">SUM((INDIRECT(AJ$2&amp;(ROW())):INDIRECT(AJ$3&amp;(ROW()))))</f>
        <v>248045</v>
      </c>
      <c r="AK125" s="1635">
        <f ca="1">SUM(INDIRECT(AK$1&amp;AK$2&amp;$B125):INDIRECT(AK$1&amp;AK$3&amp;$B125))</f>
        <v>225820</v>
      </c>
      <c r="AL125" s="1730">
        <f t="shared" ca="1" si="91"/>
        <v>22225</v>
      </c>
      <c r="AM125" s="1843">
        <f t="shared" ca="1" si="148"/>
        <v>1.0984190948543087</v>
      </c>
      <c r="AN125" s="1635">
        <f ca="1">SUM(INDIRECT(AN$1&amp;AN$2&amp;$A125):INDIRECT(AN$1&amp;AN$3&amp;$A125))</f>
        <v>274530</v>
      </c>
      <c r="AO125" s="1730">
        <f t="shared" ca="1" si="93"/>
        <v>-26485</v>
      </c>
      <c r="AP125" s="1843">
        <f t="shared" ca="1" si="149"/>
        <v>0.90352602629949363</v>
      </c>
      <c r="AR125" s="1634">
        <f ca="1">SUM((INDIRECT(AR$2&amp;(ROW())):INDIRECT(AR$3&amp;(ROW()))))</f>
        <v>248045</v>
      </c>
      <c r="AS125" s="1635">
        <f ca="1">SUM(INDIRECT(AS$1&amp;AS$2&amp;$B125):INDIRECT(AS$1&amp;AS$3&amp;$B125))</f>
        <v>225820</v>
      </c>
      <c r="AT125" s="1730">
        <f t="shared" ca="1" si="150"/>
        <v>22225</v>
      </c>
      <c r="AU125" s="1843">
        <f t="shared" ca="1" si="151"/>
        <v>1.0984190948543087</v>
      </c>
      <c r="AV125" s="1635">
        <f ca="1">SUM(INDIRECT(AV$1&amp;AV$2&amp;$A125):INDIRECT(AV$1&amp;AV$3&amp;$A125))</f>
        <v>274530</v>
      </c>
      <c r="AW125" s="1730">
        <f t="shared" ca="1" si="152"/>
        <v>-26485</v>
      </c>
      <c r="AX125" s="1843">
        <f t="shared" ca="1" si="153"/>
        <v>0.90352602629949363</v>
      </c>
      <c r="AZ125" s="1634">
        <f ca="1">SUM((INDIRECT(AZ$2&amp;(ROW())):INDIRECT(AZ$3&amp;(ROW()))))</f>
        <v>1742177</v>
      </c>
      <c r="BA125" s="1635">
        <f ca="1">SUM(INDIRECT(BA$1&amp;BA$2&amp;$B125):INDIRECT(BA$1&amp;BA$3&amp;$B125))</f>
        <v>1349289</v>
      </c>
      <c r="BB125" s="1730">
        <f t="shared" ca="1" si="154"/>
        <v>392888</v>
      </c>
      <c r="BC125" s="1843">
        <f t="shared" ca="1" si="155"/>
        <v>1.291181503740118</v>
      </c>
      <c r="BD125" s="1635">
        <f ca="1">SUM(INDIRECT(BD$1&amp;BD$2&amp;$A125):INDIRECT(BD$1&amp;BD$3&amp;$A125))</f>
        <v>2336712</v>
      </c>
      <c r="BE125" s="1730">
        <f t="shared" ca="1" si="156"/>
        <v>-594535</v>
      </c>
      <c r="BF125" s="1843">
        <f t="shared" ca="1" si="157"/>
        <v>0.74556770367935798</v>
      </c>
    </row>
    <row r="126" spans="1:58">
      <c r="A126" s="2016">
        <v>123</v>
      </c>
      <c r="B126" s="2016">
        <v>123</v>
      </c>
      <c r="D126" s="657">
        <v>1</v>
      </c>
      <c r="E126" s="97"/>
      <c r="F126" s="97"/>
      <c r="G126" s="49"/>
      <c r="H126" s="54"/>
      <c r="I126" s="6"/>
      <c r="J126" s="7"/>
      <c r="K126" s="7"/>
      <c r="L126" s="6" t="s">
        <v>144</v>
      </c>
      <c r="M126" s="6"/>
      <c r="N126" s="6"/>
      <c r="O126" s="52"/>
      <c r="P126" s="52">
        <f>P116-P143</f>
        <v>227</v>
      </c>
      <c r="Q126" s="52">
        <f t="shared" ref="Q126:AA126" si="164">Q116-Q143</f>
        <v>36073</v>
      </c>
      <c r="R126" s="52">
        <f t="shared" si="164"/>
        <v>37543</v>
      </c>
      <c r="S126" s="52">
        <f t="shared" si="164"/>
        <v>33602</v>
      </c>
      <c r="T126" s="52">
        <f t="shared" si="164"/>
        <v>39370</v>
      </c>
      <c r="U126" s="52">
        <f t="shared" si="164"/>
        <v>53819</v>
      </c>
      <c r="V126" s="52">
        <f t="shared" si="164"/>
        <v>60651</v>
      </c>
      <c r="W126" s="52">
        <f t="shared" si="164"/>
        <v>73155</v>
      </c>
      <c r="X126" s="52">
        <f t="shared" si="164"/>
        <v>83198</v>
      </c>
      <c r="Y126" s="52">
        <f t="shared" si="164"/>
        <v>61415</v>
      </c>
      <c r="Z126" s="52">
        <f t="shared" si="164"/>
        <v>83486</v>
      </c>
      <c r="AA126" s="52">
        <f t="shared" si="164"/>
        <v>88911</v>
      </c>
      <c r="AB126" s="156">
        <f>SUM(P126:R126)</f>
        <v>73843</v>
      </c>
      <c r="AC126" s="156">
        <f>SUM(S126:U126)</f>
        <v>126791</v>
      </c>
      <c r="AD126" s="156">
        <f>SUM(V126:X126)</f>
        <v>217004</v>
      </c>
      <c r="AE126" s="156">
        <f>SUM(Y126:AA126)</f>
        <v>233812</v>
      </c>
      <c r="AF126" s="156">
        <f>AB126+AC126</f>
        <v>200634</v>
      </c>
      <c r="AG126" s="156">
        <f>AE126+AD126</f>
        <v>450816</v>
      </c>
      <c r="AH126" s="156">
        <f>AF126+AG126</f>
        <v>651450</v>
      </c>
      <c r="AJ126" s="17">
        <f ca="1">SUM((INDIRECT(AJ$2&amp;(ROW())):INDIRECT(AJ$3&amp;(ROW()))))</f>
        <v>61415</v>
      </c>
      <c r="AK126" s="156">
        <f ca="1">SUM(INDIRECT(AK$1&amp;AK$2&amp;$B126):INDIRECT(AK$1&amp;AK$3&amp;$B126))</f>
        <v>0</v>
      </c>
      <c r="AL126" s="1723">
        <f t="shared" ca="1" si="91"/>
        <v>61415</v>
      </c>
      <c r="AM126" s="1834">
        <f t="shared" ca="1" si="148"/>
        <v>0</v>
      </c>
      <c r="AN126" s="156">
        <f ca="1">SUM(INDIRECT(AN$1&amp;AN$2&amp;$A126):INDIRECT(AN$1&amp;AN$3&amp;$A126))</f>
        <v>72156</v>
      </c>
      <c r="AO126" s="1723">
        <f t="shared" ca="1" si="93"/>
        <v>-10741</v>
      </c>
      <c r="AP126" s="1834">
        <f t="shared" ca="1" si="149"/>
        <v>0.85114197017573034</v>
      </c>
      <c r="AR126" s="17">
        <f ca="1">SUM((INDIRECT(AR$2&amp;(ROW())):INDIRECT(AR$3&amp;(ROW()))))</f>
        <v>61415</v>
      </c>
      <c r="AS126" s="156">
        <f ca="1">SUM(INDIRECT(AS$1&amp;AS$2&amp;$B126):INDIRECT(AS$1&amp;AS$3&amp;$B126))</f>
        <v>0</v>
      </c>
      <c r="AT126" s="1723">
        <f t="shared" ca="1" si="150"/>
        <v>61415</v>
      </c>
      <c r="AU126" s="1834">
        <f t="shared" ca="1" si="151"/>
        <v>0</v>
      </c>
      <c r="AV126" s="156">
        <f ca="1">SUM(INDIRECT(AV$1&amp;AV$2&amp;$A126):INDIRECT(AV$1&amp;AV$3&amp;$A126))</f>
        <v>72156</v>
      </c>
      <c r="AW126" s="1723">
        <f t="shared" ca="1" si="152"/>
        <v>-10741</v>
      </c>
      <c r="AX126" s="1834">
        <f t="shared" ca="1" si="153"/>
        <v>0.85114197017573034</v>
      </c>
      <c r="AZ126" s="17">
        <f ca="1">SUM((INDIRECT(AZ$2&amp;(ROW())):INDIRECT(AZ$3&amp;(ROW()))))</f>
        <v>479053</v>
      </c>
      <c r="BA126" s="156">
        <f ca="1">SUM(INDIRECT(BA$1&amp;BA$2&amp;$B126):INDIRECT(BA$1&amp;BA$3&amp;$B126))</f>
        <v>0</v>
      </c>
      <c r="BB126" s="1723">
        <f t="shared" ca="1" si="154"/>
        <v>479053</v>
      </c>
      <c r="BC126" s="1834">
        <f t="shared" ca="1" si="155"/>
        <v>0</v>
      </c>
      <c r="BD126" s="156">
        <f ca="1">SUM(INDIRECT(BD$1&amp;BD$2&amp;$A126):INDIRECT(BD$1&amp;BD$3&amp;$A126))</f>
        <v>709275</v>
      </c>
      <c r="BE126" s="1723">
        <f t="shared" ca="1" si="156"/>
        <v>-230222</v>
      </c>
      <c r="BF126" s="1834">
        <f t="shared" ca="1" si="157"/>
        <v>0.67541221670015161</v>
      </c>
    </row>
    <row r="127" spans="1:58">
      <c r="A127" s="2016">
        <v>124</v>
      </c>
      <c r="B127" s="2016">
        <v>124</v>
      </c>
      <c r="D127" s="657">
        <v>1</v>
      </c>
      <c r="E127" s="97"/>
      <c r="F127" s="97"/>
      <c r="G127" s="49"/>
      <c r="H127" s="54"/>
      <c r="I127" s="6"/>
      <c r="J127" s="7"/>
      <c r="K127" s="7"/>
      <c r="L127" s="6" t="s">
        <v>99</v>
      </c>
      <c r="M127" s="6"/>
      <c r="N127" s="6"/>
      <c r="O127" s="52"/>
      <c r="P127" s="982">
        <f>P117-P144</f>
        <v>15492</v>
      </c>
      <c r="Q127" s="982">
        <f>Q117-Q144</f>
        <v>62997</v>
      </c>
      <c r="R127" s="982">
        <f>R117-R144</f>
        <v>99024</v>
      </c>
      <c r="S127" s="982">
        <f t="shared" ref="S127:AA127" si="165">S117-S144</f>
        <v>110800</v>
      </c>
      <c r="T127" s="982">
        <f t="shared" si="165"/>
        <v>114370</v>
      </c>
      <c r="U127" s="982">
        <f t="shared" si="165"/>
        <v>157594</v>
      </c>
      <c r="V127" s="982">
        <f t="shared" si="165"/>
        <v>177300</v>
      </c>
      <c r="W127" s="982">
        <f t="shared" si="165"/>
        <v>166841</v>
      </c>
      <c r="X127" s="982">
        <f t="shared" si="165"/>
        <v>172076</v>
      </c>
      <c r="Y127" s="982">
        <f t="shared" si="165"/>
        <v>186630</v>
      </c>
      <c r="Z127" s="982">
        <f t="shared" si="165"/>
        <v>191682</v>
      </c>
      <c r="AA127" s="982">
        <f t="shared" si="165"/>
        <v>204280</v>
      </c>
      <c r="AB127" s="156">
        <f>SUM(P127:R127)</f>
        <v>177513</v>
      </c>
      <c r="AC127" s="156">
        <f>SUM(S127:U127)</f>
        <v>382764</v>
      </c>
      <c r="AD127" s="156">
        <f>SUM(V127:X127)</f>
        <v>516217</v>
      </c>
      <c r="AE127" s="156">
        <f>SUM(Y127:AA127)</f>
        <v>582592</v>
      </c>
      <c r="AF127" s="156">
        <f>AB127+AC127</f>
        <v>560277</v>
      </c>
      <c r="AG127" s="156">
        <f>AE127+AD127</f>
        <v>1098809</v>
      </c>
      <c r="AH127" s="156">
        <f>AF127+AG127</f>
        <v>1659086</v>
      </c>
      <c r="AJ127" s="17">
        <f ca="1">SUM((INDIRECT(AJ$2&amp;(ROW())):INDIRECT(AJ$3&amp;(ROW()))))</f>
        <v>186630</v>
      </c>
      <c r="AK127" s="156">
        <f ca="1">SUM(INDIRECT(AK$1&amp;AK$2&amp;$B127):INDIRECT(AK$1&amp;AK$3&amp;$B127))</f>
        <v>0</v>
      </c>
      <c r="AL127" s="1723">
        <f t="shared" ca="1" si="91"/>
        <v>186630</v>
      </c>
      <c r="AM127" s="1834">
        <f t="shared" ca="1" si="148"/>
        <v>0</v>
      </c>
      <c r="AN127" s="156">
        <f ca="1">SUM(INDIRECT(AN$1&amp;AN$2&amp;$A127):INDIRECT(AN$1&amp;AN$3&amp;$A127))</f>
        <v>202374</v>
      </c>
      <c r="AO127" s="1723">
        <f t="shared" ca="1" si="93"/>
        <v>-15744</v>
      </c>
      <c r="AP127" s="1834">
        <f t="shared" ca="1" si="149"/>
        <v>0.92220344510658481</v>
      </c>
      <c r="AR127" s="17">
        <f ca="1">SUM((INDIRECT(AR$2&amp;(ROW())):INDIRECT(AR$3&amp;(ROW()))))</f>
        <v>186630</v>
      </c>
      <c r="AS127" s="156">
        <f ca="1">SUM(INDIRECT(AS$1&amp;AS$2&amp;$B127):INDIRECT(AS$1&amp;AS$3&amp;$B127))</f>
        <v>0</v>
      </c>
      <c r="AT127" s="1723">
        <f t="shared" ca="1" si="150"/>
        <v>186630</v>
      </c>
      <c r="AU127" s="1834">
        <f t="shared" ca="1" si="151"/>
        <v>0</v>
      </c>
      <c r="AV127" s="156">
        <f ca="1">SUM(INDIRECT(AV$1&amp;AV$2&amp;$A127):INDIRECT(AV$1&amp;AV$3&amp;$A127))</f>
        <v>202374</v>
      </c>
      <c r="AW127" s="1723">
        <f t="shared" ca="1" si="152"/>
        <v>-15744</v>
      </c>
      <c r="AX127" s="1834">
        <f t="shared" ca="1" si="153"/>
        <v>0.92220344510658481</v>
      </c>
      <c r="AZ127" s="17">
        <f ca="1">SUM((INDIRECT(AZ$2&amp;(ROW())):INDIRECT(AZ$3&amp;(ROW()))))</f>
        <v>1263124</v>
      </c>
      <c r="BA127" s="156">
        <f ca="1">SUM(INDIRECT(BA$1&amp;BA$2&amp;$B127):INDIRECT(BA$1&amp;BA$3&amp;$B127))</f>
        <v>0</v>
      </c>
      <c r="BB127" s="1723">
        <f t="shared" ca="1" si="154"/>
        <v>1263124</v>
      </c>
      <c r="BC127" s="1834">
        <f t="shared" ca="1" si="155"/>
        <v>0</v>
      </c>
      <c r="BD127" s="156">
        <f ca="1">SUM(INDIRECT(BD$1&amp;BD$2&amp;$A127):INDIRECT(BD$1&amp;BD$3&amp;$A127))</f>
        <v>1627437</v>
      </c>
      <c r="BE127" s="1723">
        <f t="shared" ca="1" si="156"/>
        <v>-364313</v>
      </c>
      <c r="BF127" s="1834">
        <f t="shared" ca="1" si="157"/>
        <v>0.77614310108471174</v>
      </c>
    </row>
    <row r="128" spans="1:58">
      <c r="A128" s="2016">
        <v>125</v>
      </c>
      <c r="B128" s="2016">
        <v>125</v>
      </c>
      <c r="D128" s="657">
        <v>1</v>
      </c>
      <c r="E128" s="97"/>
      <c r="F128" s="97"/>
      <c r="G128" s="49"/>
      <c r="H128" s="54"/>
      <c r="I128" s="6"/>
      <c r="J128" s="7"/>
      <c r="K128" s="7"/>
      <c r="L128" s="6"/>
      <c r="M128" s="6"/>
      <c r="N128" s="580" t="s">
        <v>527</v>
      </c>
      <c r="O128" s="938"/>
      <c r="P128" s="939">
        <v>3278</v>
      </c>
      <c r="Q128" s="939">
        <v>50451</v>
      </c>
      <c r="R128" s="939">
        <v>86706</v>
      </c>
      <c r="S128" s="939">
        <v>98121</v>
      </c>
      <c r="T128" s="939">
        <v>101201</v>
      </c>
      <c r="U128" s="939">
        <v>144130</v>
      </c>
      <c r="V128" s="939">
        <v>163666</v>
      </c>
      <c r="W128" s="939">
        <v>148517</v>
      </c>
      <c r="X128" s="939">
        <v>159549</v>
      </c>
      <c r="Y128" s="939">
        <v>172257</v>
      </c>
      <c r="Z128" s="939">
        <v>178143</v>
      </c>
      <c r="AA128" s="939">
        <v>189878</v>
      </c>
      <c r="AB128" s="940">
        <f>SUM(P128:U128)</f>
        <v>483887</v>
      </c>
      <c r="AC128" s="940">
        <f>SUM(S128:U128)</f>
        <v>343452</v>
      </c>
      <c r="AD128" s="940">
        <f>SUM(V128:X128)</f>
        <v>471732</v>
      </c>
      <c r="AE128" s="940">
        <f>SUM(Y128:AA128)</f>
        <v>540278</v>
      </c>
      <c r="AF128" s="940">
        <f>AB128+AC128</f>
        <v>827339</v>
      </c>
      <c r="AG128" s="940">
        <f>AE128+AD128</f>
        <v>1012010</v>
      </c>
      <c r="AH128" s="940">
        <f>AF128+AG128</f>
        <v>1839349</v>
      </c>
      <c r="AJ128" s="1628">
        <f ca="1">SUM((INDIRECT(AJ$2&amp;(ROW())):INDIRECT(AJ$3&amp;(ROW()))))</f>
        <v>172257</v>
      </c>
      <c r="AK128" s="940">
        <f ca="1">SUM(INDIRECT(AK$1&amp;AK$2&amp;$B128):INDIRECT(AK$1&amp;AK$3&amp;$B128))</f>
        <v>187613.69298545958</v>
      </c>
      <c r="AL128" s="1725">
        <f t="shared" ca="1" si="91"/>
        <v>-15356.69298545958</v>
      </c>
      <c r="AM128" s="1836">
        <f t="shared" ca="1" si="148"/>
        <v>0.91814726984426587</v>
      </c>
      <c r="AN128" s="940">
        <f ca="1">SUM(INDIRECT(AN$1&amp;AN$2&amp;$A128):INDIRECT(AN$1&amp;AN$3&amp;$A128))</f>
        <v>189016</v>
      </c>
      <c r="AO128" s="1725">
        <f t="shared" ca="1" si="93"/>
        <v>-16759</v>
      </c>
      <c r="AP128" s="1836">
        <f t="shared" ca="1" si="149"/>
        <v>0.91133554831337027</v>
      </c>
      <c r="AR128" s="1628">
        <f ca="1">SUM((INDIRECT(AR$2&amp;(ROW())):INDIRECT(AR$3&amp;(ROW()))))</f>
        <v>172257</v>
      </c>
      <c r="AS128" s="940">
        <f ca="1">SUM(INDIRECT(AS$1&amp;AS$2&amp;$B128):INDIRECT(AS$1&amp;AS$3&amp;$B128))</f>
        <v>187613.69298545958</v>
      </c>
      <c r="AT128" s="1725">
        <f t="shared" ca="1" si="150"/>
        <v>-15356.69298545958</v>
      </c>
      <c r="AU128" s="1836">
        <f t="shared" ca="1" si="151"/>
        <v>0.91814726984426587</v>
      </c>
      <c r="AV128" s="940">
        <f ca="1">SUM(INDIRECT(AV$1&amp;AV$2&amp;$A128):INDIRECT(AV$1&amp;AV$3&amp;$A128))</f>
        <v>189016</v>
      </c>
      <c r="AW128" s="1725">
        <f t="shared" ca="1" si="152"/>
        <v>-16759</v>
      </c>
      <c r="AX128" s="1836">
        <f t="shared" ca="1" si="153"/>
        <v>0.91133554831337027</v>
      </c>
      <c r="AZ128" s="1628">
        <f ca="1">SUM((INDIRECT(AZ$2&amp;(ROW())):INDIRECT(AZ$3&amp;(ROW()))))</f>
        <v>1127876</v>
      </c>
      <c r="BA128" s="940">
        <f ca="1">SUM(INDIRECT(BA$1&amp;BA$2&amp;$B128):INDIRECT(BA$1&amp;BA$3&amp;$B128))</f>
        <v>1186475.6929854597</v>
      </c>
      <c r="BB128" s="1725">
        <f t="shared" ca="1" si="154"/>
        <v>-58599.692985459697</v>
      </c>
      <c r="BC128" s="1836">
        <f t="shared" ca="1" si="155"/>
        <v>0.95061028781971191</v>
      </c>
      <c r="BD128" s="940">
        <f ca="1">SUM(INDIRECT(BD$1&amp;BD$2&amp;$A128):INDIRECT(BD$1&amp;BD$3&amp;$A128))</f>
        <v>1502651</v>
      </c>
      <c r="BE128" s="1725">
        <f t="shared" ca="1" si="156"/>
        <v>-374775</v>
      </c>
      <c r="BF128" s="1836">
        <f t="shared" ca="1" si="157"/>
        <v>0.75059078921186628</v>
      </c>
    </row>
    <row r="129" spans="1:58">
      <c r="A129" s="2016">
        <v>126</v>
      </c>
      <c r="B129" s="2016">
        <v>126</v>
      </c>
      <c r="D129" s="657">
        <v>1</v>
      </c>
      <c r="E129" s="97"/>
      <c r="F129" s="97"/>
      <c r="G129" s="49"/>
      <c r="H129" s="54"/>
      <c r="I129" s="6"/>
      <c r="J129" s="7"/>
      <c r="K129" s="7"/>
      <c r="L129" s="6"/>
      <c r="M129" s="6"/>
      <c r="N129" s="6"/>
      <c r="O129" s="52" t="s">
        <v>528</v>
      </c>
      <c r="P129" s="157">
        <f t="shared" ref="P129:Q129" si="166">P446-P477</f>
        <v>3163</v>
      </c>
      <c r="Q129" s="157">
        <f t="shared" si="166"/>
        <v>39478</v>
      </c>
      <c r="R129" s="157">
        <f t="shared" ref="R129:AA129" si="167">R446-R477</f>
        <v>78420</v>
      </c>
      <c r="S129" s="157">
        <f t="shared" si="167"/>
        <v>91699</v>
      </c>
      <c r="T129" s="157">
        <f t="shared" si="167"/>
        <v>84961</v>
      </c>
      <c r="U129" s="157">
        <f t="shared" si="167"/>
        <v>121034</v>
      </c>
      <c r="V129" s="157">
        <f t="shared" si="167"/>
        <v>141474</v>
      </c>
      <c r="W129" s="157">
        <f t="shared" si="167"/>
        <v>121711</v>
      </c>
      <c r="X129" s="157">
        <f t="shared" si="167"/>
        <v>134515</v>
      </c>
      <c r="Y129" s="157">
        <f t="shared" si="167"/>
        <v>147276</v>
      </c>
      <c r="Z129" s="157">
        <f t="shared" si="167"/>
        <v>151653</v>
      </c>
      <c r="AA129" s="157">
        <f t="shared" si="167"/>
        <v>164252</v>
      </c>
      <c r="AB129" s="156">
        <f>SUM(P129:R129)</f>
        <v>121061</v>
      </c>
      <c r="AC129" s="156">
        <f>SUM(S129:U129)</f>
        <v>297694</v>
      </c>
      <c r="AD129" s="156">
        <f>SUM(V129:X129)</f>
        <v>397700</v>
      </c>
      <c r="AE129" s="156">
        <f>SUM(Y129:AA129)</f>
        <v>463181</v>
      </c>
      <c r="AF129" s="156">
        <f>AB129+AC129</f>
        <v>418755</v>
      </c>
      <c r="AG129" s="156">
        <f>AE129+AD129</f>
        <v>860881</v>
      </c>
      <c r="AH129" s="156">
        <f>AF129+AG129</f>
        <v>1279636</v>
      </c>
      <c r="AJ129" s="17">
        <f ca="1">SUM((INDIRECT(AJ$2&amp;(ROW())):INDIRECT(AJ$3&amp;(ROW()))))</f>
        <v>147276</v>
      </c>
      <c r="AK129" s="156">
        <f ca="1">SUM(INDIRECT(AK$1&amp;AK$2&amp;$B129):INDIRECT(AK$1&amp;AK$3&amp;$B129))</f>
        <v>51476.980785374326</v>
      </c>
      <c r="AL129" s="1723">
        <f t="shared" ca="1" si="91"/>
        <v>95799.019214625674</v>
      </c>
      <c r="AM129" s="1834">
        <f t="shared" ca="1" si="148"/>
        <v>2.8610069540411769</v>
      </c>
      <c r="AN129" s="156">
        <f ca="1">SUM(INDIRECT(AN$1&amp;AN$2&amp;$A129):INDIRECT(AN$1&amp;AN$3&amp;$A129))</f>
        <v>162310</v>
      </c>
      <c r="AO129" s="1723">
        <f t="shared" ca="1" si="93"/>
        <v>-15034</v>
      </c>
      <c r="AP129" s="1834">
        <f t="shared" ca="1" si="149"/>
        <v>0.90737477666194322</v>
      </c>
      <c r="AR129" s="17">
        <f ca="1">SUM((INDIRECT(AR$2&amp;(ROW())):INDIRECT(AR$3&amp;(ROW()))))</f>
        <v>147276</v>
      </c>
      <c r="AS129" s="156">
        <f ca="1">SUM(INDIRECT(AS$1&amp;AS$2&amp;$B129):INDIRECT(AS$1&amp;AS$3&amp;$B129))</f>
        <v>51476.980785374326</v>
      </c>
      <c r="AT129" s="1723">
        <f t="shared" ca="1" si="150"/>
        <v>95799.019214625674</v>
      </c>
      <c r="AU129" s="1834">
        <f t="shared" ca="1" si="151"/>
        <v>2.8610069540411769</v>
      </c>
      <c r="AV129" s="156">
        <f ca="1">SUM(INDIRECT(AV$1&amp;AV$2&amp;$A129):INDIRECT(AV$1&amp;AV$3&amp;$A129))</f>
        <v>162310</v>
      </c>
      <c r="AW129" s="1723">
        <f t="shared" ca="1" si="152"/>
        <v>-15034</v>
      </c>
      <c r="AX129" s="1834">
        <f t="shared" ca="1" si="153"/>
        <v>0.90737477666194322</v>
      </c>
      <c r="AZ129" s="17">
        <f ca="1">SUM((INDIRECT(AZ$2&amp;(ROW())):INDIRECT(AZ$3&amp;(ROW()))))</f>
        <v>963731</v>
      </c>
      <c r="BA129" s="156">
        <f ca="1">SUM(INDIRECT(BA$1&amp;BA$2&amp;$B129):INDIRECT(BA$1&amp;BA$3&amp;$B129))</f>
        <v>312761.9807853743</v>
      </c>
      <c r="BB129" s="1723">
        <f t="shared" ca="1" si="154"/>
        <v>650969.0192146257</v>
      </c>
      <c r="BC129" s="1834">
        <f t="shared" ca="1" si="155"/>
        <v>3.0813559806085835</v>
      </c>
      <c r="BD129" s="156">
        <f ca="1">SUM(INDIRECT(BD$1&amp;BD$2&amp;$A129):INDIRECT(BD$1&amp;BD$3&amp;$A129))</f>
        <v>1291256</v>
      </c>
      <c r="BE129" s="1723">
        <f t="shared" ca="1" si="156"/>
        <v>-327525</v>
      </c>
      <c r="BF129" s="1834">
        <f t="shared" ca="1" si="157"/>
        <v>0.74635161424225716</v>
      </c>
    </row>
    <row r="130" spans="1:58">
      <c r="A130" s="2016">
        <v>127</v>
      </c>
      <c r="B130" s="2016">
        <v>127</v>
      </c>
      <c r="D130" s="657">
        <v>1</v>
      </c>
      <c r="E130" s="97"/>
      <c r="F130" s="97"/>
      <c r="G130" s="49"/>
      <c r="H130" s="54"/>
      <c r="I130" s="6"/>
      <c r="J130" s="7"/>
      <c r="K130" s="7"/>
      <c r="L130" s="6"/>
      <c r="M130" s="6"/>
      <c r="N130" s="6"/>
      <c r="O130" s="223" t="s">
        <v>529</v>
      </c>
      <c r="P130" s="983">
        <f>P128-P129</f>
        <v>115</v>
      </c>
      <c r="Q130" s="983">
        <f>Q128-Q129</f>
        <v>10973</v>
      </c>
      <c r="R130" s="983">
        <f t="shared" ref="R130:AA130" si="168">R128-R129</f>
        <v>8286</v>
      </c>
      <c r="S130" s="983">
        <f t="shared" si="168"/>
        <v>6422</v>
      </c>
      <c r="T130" s="983">
        <f t="shared" si="168"/>
        <v>16240</v>
      </c>
      <c r="U130" s="983">
        <f t="shared" si="168"/>
        <v>23096</v>
      </c>
      <c r="V130" s="983">
        <f t="shared" si="168"/>
        <v>22192</v>
      </c>
      <c r="W130" s="983">
        <f t="shared" si="168"/>
        <v>26806</v>
      </c>
      <c r="X130" s="983">
        <f t="shared" si="168"/>
        <v>25034</v>
      </c>
      <c r="Y130" s="983">
        <f t="shared" si="168"/>
        <v>24981</v>
      </c>
      <c r="Z130" s="983">
        <f t="shared" si="168"/>
        <v>26490</v>
      </c>
      <c r="AA130" s="983">
        <f t="shared" si="168"/>
        <v>25626</v>
      </c>
      <c r="AB130" s="221">
        <f t="shared" ref="AB130:AH130" si="169">AB128-AB129</f>
        <v>362826</v>
      </c>
      <c r="AC130" s="221">
        <f t="shared" si="169"/>
        <v>45758</v>
      </c>
      <c r="AD130" s="221">
        <f t="shared" si="169"/>
        <v>74032</v>
      </c>
      <c r="AE130" s="221">
        <f t="shared" si="169"/>
        <v>77097</v>
      </c>
      <c r="AF130" s="221">
        <f t="shared" si="169"/>
        <v>408584</v>
      </c>
      <c r="AG130" s="221">
        <f t="shared" si="169"/>
        <v>151129</v>
      </c>
      <c r="AH130" s="221">
        <f t="shared" si="169"/>
        <v>559713</v>
      </c>
      <c r="AJ130" s="624">
        <f ca="1">SUM((INDIRECT(AJ$2&amp;(ROW())):INDIRECT(AJ$3&amp;(ROW()))))</f>
        <v>24981</v>
      </c>
      <c r="AK130" s="221">
        <f ca="1">SUM(INDIRECT(AK$1&amp;AK$2&amp;$B130):INDIRECT(AK$1&amp;AK$3&amp;$B130))</f>
        <v>136136.71220008525</v>
      </c>
      <c r="AL130" s="1726">
        <f t="shared" ca="1" si="91"/>
        <v>-111155.71220008525</v>
      </c>
      <c r="AM130" s="1837">
        <f t="shared" ca="1" si="148"/>
        <v>0.18349936322308477</v>
      </c>
      <c r="AN130" s="221">
        <f ca="1">SUM(INDIRECT(AN$1&amp;AN$2&amp;$A130):INDIRECT(AN$1&amp;AN$3&amp;$A130))</f>
        <v>26706</v>
      </c>
      <c r="AO130" s="1726">
        <f t="shared" ca="1" si="93"/>
        <v>-1725</v>
      </c>
      <c r="AP130" s="1837">
        <f t="shared" ca="1" si="149"/>
        <v>0.93540777353403726</v>
      </c>
      <c r="AR130" s="624">
        <f ca="1">SUM((INDIRECT(AR$2&amp;(ROW())):INDIRECT(AR$3&amp;(ROW()))))</f>
        <v>24981</v>
      </c>
      <c r="AS130" s="221">
        <f ca="1">SUM(INDIRECT(AS$1&amp;AS$2&amp;$B130):INDIRECT(AS$1&amp;AS$3&amp;$B130))</f>
        <v>136136.71220008525</v>
      </c>
      <c r="AT130" s="1726">
        <f t="shared" ca="1" si="150"/>
        <v>-111155.71220008525</v>
      </c>
      <c r="AU130" s="1837">
        <f t="shared" ca="1" si="151"/>
        <v>0.18349936322308477</v>
      </c>
      <c r="AV130" s="221">
        <f ca="1">SUM(INDIRECT(AV$1&amp;AV$2&amp;$A130):INDIRECT(AV$1&amp;AV$3&amp;$A130))</f>
        <v>26706</v>
      </c>
      <c r="AW130" s="1726">
        <f t="shared" ca="1" si="152"/>
        <v>-1725</v>
      </c>
      <c r="AX130" s="1837">
        <f t="shared" ca="1" si="153"/>
        <v>0.93540777353403726</v>
      </c>
      <c r="AZ130" s="624">
        <f ca="1">SUM((INDIRECT(AZ$2&amp;(ROW())):INDIRECT(AZ$3&amp;(ROW()))))</f>
        <v>164145</v>
      </c>
      <c r="BA130" s="221">
        <f ca="1">SUM(INDIRECT(BA$1&amp;BA$2&amp;$B130):INDIRECT(BA$1&amp;BA$3&amp;$B130))</f>
        <v>873713.71220008528</v>
      </c>
      <c r="BB130" s="1726">
        <f t="shared" ca="1" si="154"/>
        <v>-709568.71220008528</v>
      </c>
      <c r="BC130" s="1837">
        <f t="shared" ca="1" si="155"/>
        <v>0.1878704634114863</v>
      </c>
      <c r="BD130" s="221">
        <f ca="1">SUM(INDIRECT(BD$1&amp;BD$2&amp;$A130):INDIRECT(BD$1&amp;BD$3&amp;$A130))</f>
        <v>211395</v>
      </c>
      <c r="BE130" s="1726">
        <f t="shared" ca="1" si="156"/>
        <v>-47250</v>
      </c>
      <c r="BF130" s="1837">
        <f t="shared" ca="1" si="157"/>
        <v>0.77648477967785423</v>
      </c>
    </row>
    <row r="131" spans="1:58">
      <c r="A131" s="2016">
        <v>128</v>
      </c>
      <c r="B131" s="2016">
        <v>128</v>
      </c>
      <c r="D131" s="657">
        <v>1</v>
      </c>
      <c r="E131" s="97"/>
      <c r="F131" s="97"/>
      <c r="G131" s="49"/>
      <c r="H131" s="54"/>
      <c r="I131" s="6"/>
      <c r="J131" s="7"/>
      <c r="K131" s="7"/>
      <c r="L131" s="6"/>
      <c r="M131" s="6"/>
      <c r="N131" s="6" t="s">
        <v>414</v>
      </c>
      <c r="O131" s="52"/>
      <c r="P131" s="982">
        <f t="shared" ref="P131:AA131" si="170">(P481+P504)*-1</f>
        <v>11803</v>
      </c>
      <c r="Q131" s="982">
        <f t="shared" si="170"/>
        <v>12135</v>
      </c>
      <c r="R131" s="982">
        <f t="shared" si="170"/>
        <v>11989</v>
      </c>
      <c r="S131" s="982">
        <f t="shared" si="170"/>
        <v>12323</v>
      </c>
      <c r="T131" s="982">
        <f t="shared" si="170"/>
        <v>12858</v>
      </c>
      <c r="U131" s="982">
        <f t="shared" si="170"/>
        <v>13063</v>
      </c>
      <c r="V131" s="982">
        <f t="shared" si="170"/>
        <v>13278</v>
      </c>
      <c r="W131" s="982">
        <f t="shared" si="170"/>
        <v>17968</v>
      </c>
      <c r="X131" s="982">
        <f t="shared" si="170"/>
        <v>12171</v>
      </c>
      <c r="Y131" s="982">
        <f t="shared" si="170"/>
        <v>14073</v>
      </c>
      <c r="Z131" s="982">
        <f t="shared" si="170"/>
        <v>13238</v>
      </c>
      <c r="AA131" s="982">
        <f t="shared" si="170"/>
        <v>14100</v>
      </c>
      <c r="AB131" s="156">
        <f t="shared" ref="AB131:AB136" si="171">SUM(P131:R131)</f>
        <v>35927</v>
      </c>
      <c r="AC131" s="156">
        <f t="shared" ref="AC131:AC136" si="172">SUM(S131:U131)</f>
        <v>38244</v>
      </c>
      <c r="AD131" s="156">
        <f t="shared" ref="AD131:AD136" si="173">SUM(V131:X131)</f>
        <v>43417</v>
      </c>
      <c r="AE131" s="156">
        <f t="shared" ref="AE131:AE136" si="174">SUM(Y131:AA131)</f>
        <v>41411</v>
      </c>
      <c r="AF131" s="156">
        <f t="shared" ref="AF131:AF136" si="175">AB131+AC131</f>
        <v>74171</v>
      </c>
      <c r="AG131" s="156">
        <f t="shared" ref="AG131:AG136" si="176">AE131+AD131</f>
        <v>84828</v>
      </c>
      <c r="AH131" s="156">
        <f t="shared" ref="AH131:AH136" si="177">AF131+AG131</f>
        <v>158999</v>
      </c>
      <c r="AJ131" s="17">
        <f ca="1">SUM((INDIRECT(AJ$2&amp;(ROW())):INDIRECT(AJ$3&amp;(ROW()))))</f>
        <v>14073</v>
      </c>
      <c r="AK131" s="156">
        <f ca="1">SUM(INDIRECT(AK$1&amp;AK$2&amp;$B131):INDIRECT(AK$1&amp;AK$3&amp;$B131))</f>
        <v>123136.71220008525</v>
      </c>
      <c r="AL131" s="1723">
        <f t="shared" ca="1" si="91"/>
        <v>-109063.71220008525</v>
      </c>
      <c r="AM131" s="1834">
        <f t="shared" ca="1" si="148"/>
        <v>0.11428760560971236</v>
      </c>
      <c r="AN131" s="156">
        <f ca="1">SUM(INDIRECT(AN$1&amp;AN$2&amp;$A131):INDIRECT(AN$1&amp;AN$3&amp;$A131))</f>
        <v>12947</v>
      </c>
      <c r="AO131" s="1723">
        <f t="shared" ca="1" si="93"/>
        <v>1126</v>
      </c>
      <c r="AP131" s="1834">
        <f t="shared" ca="1" si="149"/>
        <v>1.0869699544295977</v>
      </c>
      <c r="AR131" s="17">
        <f ca="1">SUM((INDIRECT(AR$2&amp;(ROW())):INDIRECT(AR$3&amp;(ROW()))))</f>
        <v>14073</v>
      </c>
      <c r="AS131" s="156">
        <f ca="1">SUM(INDIRECT(AS$1&amp;AS$2&amp;$B131):INDIRECT(AS$1&amp;AS$3&amp;$B131))</f>
        <v>123136.71220008525</v>
      </c>
      <c r="AT131" s="1723">
        <f t="shared" ca="1" si="150"/>
        <v>-109063.71220008525</v>
      </c>
      <c r="AU131" s="1834">
        <f t="shared" ca="1" si="151"/>
        <v>0.11428760560971236</v>
      </c>
      <c r="AV131" s="156">
        <f ca="1">SUM(INDIRECT(AV$1&amp;AV$2&amp;$A131):INDIRECT(AV$1&amp;AV$3&amp;$A131))</f>
        <v>12947</v>
      </c>
      <c r="AW131" s="1723">
        <f t="shared" ca="1" si="152"/>
        <v>1126</v>
      </c>
      <c r="AX131" s="1834">
        <f t="shared" ca="1" si="153"/>
        <v>1.0869699544295977</v>
      </c>
      <c r="AZ131" s="17">
        <f ca="1">SUM((INDIRECT(AZ$2&amp;(ROW())):INDIRECT(AZ$3&amp;(ROW()))))</f>
        <v>131661</v>
      </c>
      <c r="BA131" s="156">
        <f ca="1">SUM(INDIRECT(BA$1&amp;BA$2&amp;$B131):INDIRECT(BA$1&amp;BA$3&amp;$B131))</f>
        <v>765689.71220008528</v>
      </c>
      <c r="BB131" s="1723">
        <f t="shared" ca="1" si="154"/>
        <v>-634028.71220008528</v>
      </c>
      <c r="BC131" s="1834">
        <f t="shared" ca="1" si="155"/>
        <v>0.17195085411516561</v>
      </c>
      <c r="BD131" s="156">
        <f ca="1">SUM(INDIRECT(BD$1&amp;BD$2&amp;$A131):INDIRECT(BD$1&amp;BD$3&amp;$A131))</f>
        <v>120618</v>
      </c>
      <c r="BE131" s="1723">
        <f t="shared" ca="1" si="156"/>
        <v>11043</v>
      </c>
      <c r="BF131" s="1834">
        <f t="shared" ca="1" si="157"/>
        <v>1.0915534994776899</v>
      </c>
    </row>
    <row r="132" spans="1:58">
      <c r="A132" s="2016">
        <v>129</v>
      </c>
      <c r="B132" s="2016">
        <v>129</v>
      </c>
      <c r="D132" s="657">
        <v>1</v>
      </c>
      <c r="E132" s="97"/>
      <c r="F132" s="97"/>
      <c r="G132" s="49"/>
      <c r="H132" s="54"/>
      <c r="I132" s="6"/>
      <c r="J132" s="7"/>
      <c r="K132" s="7"/>
      <c r="L132" s="6"/>
      <c r="M132" s="6"/>
      <c r="N132" s="6" t="s">
        <v>415</v>
      </c>
      <c r="O132" s="52"/>
      <c r="P132" s="982">
        <f t="shared" ref="P132:AA132" si="178">(P485+P508)*-1</f>
        <v>411</v>
      </c>
      <c r="Q132" s="982">
        <f t="shared" si="178"/>
        <v>411</v>
      </c>
      <c r="R132" s="982">
        <f t="shared" si="178"/>
        <v>329</v>
      </c>
      <c r="S132" s="982">
        <f t="shared" si="178"/>
        <v>356</v>
      </c>
      <c r="T132" s="982">
        <f t="shared" si="178"/>
        <v>311</v>
      </c>
      <c r="U132" s="982">
        <f t="shared" si="178"/>
        <v>401</v>
      </c>
      <c r="V132" s="982">
        <f t="shared" si="178"/>
        <v>356</v>
      </c>
      <c r="W132" s="982">
        <f t="shared" si="178"/>
        <v>356</v>
      </c>
      <c r="X132" s="982">
        <f t="shared" si="178"/>
        <v>356</v>
      </c>
      <c r="Y132" s="982">
        <f t="shared" si="178"/>
        <v>300</v>
      </c>
      <c r="Z132" s="982">
        <f t="shared" si="178"/>
        <v>301</v>
      </c>
      <c r="AA132" s="982">
        <f t="shared" si="178"/>
        <v>302</v>
      </c>
      <c r="AB132" s="156">
        <f t="shared" si="171"/>
        <v>1151</v>
      </c>
      <c r="AC132" s="156">
        <f t="shared" si="172"/>
        <v>1068</v>
      </c>
      <c r="AD132" s="156">
        <f t="shared" si="173"/>
        <v>1068</v>
      </c>
      <c r="AE132" s="156">
        <f t="shared" si="174"/>
        <v>903</v>
      </c>
      <c r="AF132" s="156">
        <f t="shared" si="175"/>
        <v>2219</v>
      </c>
      <c r="AG132" s="156">
        <f t="shared" si="176"/>
        <v>1971</v>
      </c>
      <c r="AH132" s="156">
        <f t="shared" si="177"/>
        <v>4190</v>
      </c>
      <c r="AJ132" s="17">
        <f ca="1">SUM((INDIRECT(AJ$2&amp;(ROW())):INDIRECT(AJ$3&amp;(ROW()))))</f>
        <v>300</v>
      </c>
      <c r="AK132" s="156">
        <f ca="1">SUM(INDIRECT(AK$1&amp;AK$2&amp;$B132):INDIRECT(AK$1&amp;AK$3&amp;$B132))</f>
        <v>104520.77405870744</v>
      </c>
      <c r="AL132" s="1723">
        <f t="shared" ca="1" si="91"/>
        <v>-104220.77405870744</v>
      </c>
      <c r="AM132" s="1834">
        <f t="shared" ca="1" si="148"/>
        <v>2.8702428077263895E-3</v>
      </c>
      <c r="AN132" s="156">
        <f ca="1">SUM(INDIRECT(AN$1&amp;AN$2&amp;$A132):INDIRECT(AN$1&amp;AN$3&amp;$A132))</f>
        <v>411</v>
      </c>
      <c r="AO132" s="1723">
        <f t="shared" ca="1" si="93"/>
        <v>-111</v>
      </c>
      <c r="AP132" s="1834">
        <f t="shared" ca="1" si="149"/>
        <v>0.72992700729927007</v>
      </c>
      <c r="AR132" s="17">
        <f ca="1">SUM((INDIRECT(AR$2&amp;(ROW())):INDIRECT(AR$3&amp;(ROW()))))</f>
        <v>300</v>
      </c>
      <c r="AS132" s="156">
        <f ca="1">SUM(INDIRECT(AS$1&amp;AS$2&amp;$B132):INDIRECT(AS$1&amp;AS$3&amp;$B132))</f>
        <v>104520.77405870744</v>
      </c>
      <c r="AT132" s="1723">
        <f t="shared" ca="1" si="150"/>
        <v>-104220.77405870744</v>
      </c>
      <c r="AU132" s="1834">
        <f t="shared" ca="1" si="151"/>
        <v>2.8702428077263895E-3</v>
      </c>
      <c r="AV132" s="156">
        <f ca="1">SUM(INDIRECT(AV$1&amp;AV$2&amp;$A132):INDIRECT(AV$1&amp;AV$3&amp;$A132))</f>
        <v>411</v>
      </c>
      <c r="AW132" s="1723">
        <f t="shared" ca="1" si="152"/>
        <v>-111</v>
      </c>
      <c r="AX132" s="1834">
        <f t="shared" ca="1" si="153"/>
        <v>0.72992700729927007</v>
      </c>
      <c r="AZ132" s="17">
        <f ca="1">SUM((INDIRECT(AZ$2&amp;(ROW())):INDIRECT(AZ$3&amp;(ROW()))))</f>
        <v>3587</v>
      </c>
      <c r="BA132" s="156">
        <f ca="1">SUM(INDIRECT(BA$1&amp;BA$2&amp;$B132):INDIRECT(BA$1&amp;BA$3&amp;$B132))</f>
        <v>664749.77405870741</v>
      </c>
      <c r="BB132" s="1723">
        <f t="shared" ca="1" si="154"/>
        <v>-661162.77405870741</v>
      </c>
      <c r="BC132" s="1834">
        <f t="shared" ca="1" si="155"/>
        <v>5.3960153729713245E-3</v>
      </c>
      <c r="BD132" s="156">
        <f ca="1">SUM(INDIRECT(BD$1&amp;BD$2&amp;$A132):INDIRECT(BD$1&amp;BD$3&amp;$A132))</f>
        <v>4168</v>
      </c>
      <c r="BE132" s="1723">
        <f t="shared" ca="1" si="156"/>
        <v>-581</v>
      </c>
      <c r="BF132" s="1834">
        <f t="shared" ca="1" si="157"/>
        <v>0.86060460652591175</v>
      </c>
    </row>
    <row r="133" spans="1:58">
      <c r="A133" s="2016">
        <v>130</v>
      </c>
      <c r="B133" s="2016">
        <v>130</v>
      </c>
      <c r="D133" s="657">
        <v>1</v>
      </c>
      <c r="E133" s="97"/>
      <c r="F133" s="97"/>
      <c r="G133" s="49"/>
      <c r="H133" s="54"/>
      <c r="I133" s="6"/>
      <c r="J133" s="7"/>
      <c r="K133" s="7"/>
      <c r="L133" s="6"/>
      <c r="M133" s="6"/>
      <c r="N133" s="6" t="s">
        <v>52</v>
      </c>
      <c r="O133" s="52"/>
      <c r="P133" s="982">
        <f>(P488+P511)*-1</f>
        <v>0</v>
      </c>
      <c r="Q133" s="982">
        <f t="shared" ref="Q133:AA133" si="179">(Q488+Q511)*-1</f>
        <v>0</v>
      </c>
      <c r="R133" s="982">
        <f t="shared" si="179"/>
        <v>0</v>
      </c>
      <c r="S133" s="982">
        <f t="shared" si="179"/>
        <v>0</v>
      </c>
      <c r="T133" s="982">
        <f t="shared" si="179"/>
        <v>0</v>
      </c>
      <c r="U133" s="982">
        <f t="shared" si="179"/>
        <v>0</v>
      </c>
      <c r="V133" s="982">
        <f t="shared" si="179"/>
        <v>0</v>
      </c>
      <c r="W133" s="982">
        <f t="shared" si="179"/>
        <v>0</v>
      </c>
      <c r="X133" s="982">
        <f t="shared" si="179"/>
        <v>0</v>
      </c>
      <c r="Y133" s="982">
        <f t="shared" si="179"/>
        <v>0</v>
      </c>
      <c r="Z133" s="982">
        <f t="shared" si="179"/>
        <v>0</v>
      </c>
      <c r="AA133" s="982">
        <f t="shared" si="179"/>
        <v>0</v>
      </c>
      <c r="AB133" s="156">
        <f t="shared" si="171"/>
        <v>0</v>
      </c>
      <c r="AC133" s="156">
        <f t="shared" si="172"/>
        <v>0</v>
      </c>
      <c r="AD133" s="156">
        <f t="shared" si="173"/>
        <v>0</v>
      </c>
      <c r="AE133" s="156">
        <f t="shared" si="174"/>
        <v>0</v>
      </c>
      <c r="AF133" s="156">
        <f t="shared" si="175"/>
        <v>0</v>
      </c>
      <c r="AG133" s="156">
        <f t="shared" si="176"/>
        <v>0</v>
      </c>
      <c r="AH133" s="156">
        <f t="shared" si="177"/>
        <v>0</v>
      </c>
      <c r="AJ133" s="17">
        <f ca="1">SUM((INDIRECT(AJ$2&amp;(ROW())):INDIRECT(AJ$3&amp;(ROW()))))</f>
        <v>0</v>
      </c>
      <c r="AK133" s="156">
        <f ca="1">SUM(INDIRECT(AK$1&amp;AK$2&amp;$B133):INDIRECT(AK$1&amp;AK$3&amp;$B133))</f>
        <v>18615.938141377817</v>
      </c>
      <c r="AL133" s="1723">
        <f t="shared" ca="1" si="91"/>
        <v>-18615.938141377817</v>
      </c>
      <c r="AM133" s="1834">
        <f t="shared" ca="1" si="148"/>
        <v>0</v>
      </c>
      <c r="AN133" s="156">
        <f ca="1">SUM(INDIRECT(AN$1&amp;AN$2&amp;$A133):INDIRECT(AN$1&amp;AN$3&amp;$A133))</f>
        <v>0</v>
      </c>
      <c r="AO133" s="1723">
        <f t="shared" ca="1" si="93"/>
        <v>0</v>
      </c>
      <c r="AP133" s="1834">
        <f t="shared" ca="1" si="149"/>
        <v>0</v>
      </c>
      <c r="AR133" s="17">
        <f ca="1">SUM((INDIRECT(AR$2&amp;(ROW())):INDIRECT(AR$3&amp;(ROW()))))</f>
        <v>0</v>
      </c>
      <c r="AS133" s="156">
        <f ca="1">SUM(INDIRECT(AS$1&amp;AS$2&amp;$B133):INDIRECT(AS$1&amp;AS$3&amp;$B133))</f>
        <v>18615.938141377817</v>
      </c>
      <c r="AT133" s="1723">
        <f t="shared" ca="1" si="150"/>
        <v>-18615.938141377817</v>
      </c>
      <c r="AU133" s="1834">
        <f t="shared" ca="1" si="151"/>
        <v>0</v>
      </c>
      <c r="AV133" s="156">
        <f ca="1">SUM(INDIRECT(AV$1&amp;AV$2&amp;$A133):INDIRECT(AV$1&amp;AV$3&amp;$A133))</f>
        <v>0</v>
      </c>
      <c r="AW133" s="1723">
        <f t="shared" ca="1" si="152"/>
        <v>0</v>
      </c>
      <c r="AX133" s="1834">
        <f t="shared" ca="1" si="153"/>
        <v>0</v>
      </c>
      <c r="AZ133" s="17">
        <f ca="1">SUM((INDIRECT(AZ$2&amp;(ROW())):INDIRECT(AZ$3&amp;(ROW()))))</f>
        <v>0</v>
      </c>
      <c r="BA133" s="156">
        <f ca="1">SUM(INDIRECT(BA$1&amp;BA$2&amp;$B133):INDIRECT(BA$1&amp;BA$3&amp;$B133))</f>
        <v>100939.93814137782</v>
      </c>
      <c r="BB133" s="1723">
        <f t="shared" ca="1" si="154"/>
        <v>-100939.93814137782</v>
      </c>
      <c r="BC133" s="1834">
        <f t="shared" ca="1" si="155"/>
        <v>0</v>
      </c>
      <c r="BD133" s="156">
        <f ca="1">SUM(INDIRECT(BD$1&amp;BD$2&amp;$A133):INDIRECT(BD$1&amp;BD$3&amp;$A133))</f>
        <v>0</v>
      </c>
      <c r="BE133" s="1723">
        <f t="shared" ca="1" si="156"/>
        <v>0</v>
      </c>
      <c r="BF133" s="1834">
        <f t="shared" ca="1" si="157"/>
        <v>0</v>
      </c>
    </row>
    <row r="134" spans="1:58">
      <c r="A134" s="2016">
        <v>131</v>
      </c>
      <c r="B134" s="2016">
        <v>131</v>
      </c>
      <c r="D134" s="657">
        <v>1</v>
      </c>
      <c r="E134" s="97"/>
      <c r="F134" s="97"/>
      <c r="G134" s="49"/>
      <c r="H134" s="54"/>
      <c r="I134" s="6"/>
      <c r="J134" s="7"/>
      <c r="K134" s="7"/>
      <c r="L134" s="6"/>
      <c r="M134" s="6"/>
      <c r="N134" s="6" t="s">
        <v>530</v>
      </c>
      <c r="O134" s="52"/>
      <c r="P134" s="982">
        <f>P127-P128-P131-P132-P133</f>
        <v>0</v>
      </c>
      <c r="Q134" s="982">
        <f>Q127-Q128-Q131-Q132-Q133</f>
        <v>0</v>
      </c>
      <c r="R134" s="982">
        <f t="shared" ref="R134:AA134" si="180">R127-R128-R131-R132-R133</f>
        <v>0</v>
      </c>
      <c r="S134" s="982">
        <f t="shared" si="180"/>
        <v>0</v>
      </c>
      <c r="T134" s="982">
        <f t="shared" si="180"/>
        <v>0</v>
      </c>
      <c r="U134" s="982">
        <f t="shared" si="180"/>
        <v>0</v>
      </c>
      <c r="V134" s="982">
        <f t="shared" si="180"/>
        <v>0</v>
      </c>
      <c r="W134" s="982">
        <f t="shared" si="180"/>
        <v>0</v>
      </c>
      <c r="X134" s="982">
        <f t="shared" si="180"/>
        <v>0</v>
      </c>
      <c r="Y134" s="982">
        <f t="shared" si="180"/>
        <v>0</v>
      </c>
      <c r="Z134" s="982">
        <f t="shared" si="180"/>
        <v>0</v>
      </c>
      <c r="AA134" s="982">
        <f t="shared" si="180"/>
        <v>0</v>
      </c>
      <c r="AB134" s="156">
        <f t="shared" si="171"/>
        <v>0</v>
      </c>
      <c r="AC134" s="156">
        <f t="shared" si="172"/>
        <v>0</v>
      </c>
      <c r="AD134" s="156">
        <f t="shared" si="173"/>
        <v>0</v>
      </c>
      <c r="AE134" s="156">
        <f t="shared" si="174"/>
        <v>0</v>
      </c>
      <c r="AF134" s="156">
        <f t="shared" si="175"/>
        <v>0</v>
      </c>
      <c r="AG134" s="156">
        <f t="shared" si="176"/>
        <v>0</v>
      </c>
      <c r="AH134" s="156">
        <f t="shared" si="177"/>
        <v>0</v>
      </c>
      <c r="AJ134" s="17">
        <f ca="1">SUM((INDIRECT(AJ$2&amp;(ROW())):INDIRECT(AJ$3&amp;(ROW()))))</f>
        <v>0</v>
      </c>
      <c r="AK134" s="156">
        <f ca="1">SUM(INDIRECT(AK$1&amp;AK$2&amp;$B134):INDIRECT(AK$1&amp;AK$3&amp;$B134))</f>
        <v>12700</v>
      </c>
      <c r="AL134" s="1723">
        <f t="shared" ca="1" si="91"/>
        <v>-12700</v>
      </c>
      <c r="AM134" s="1834">
        <f t="shared" ca="1" si="148"/>
        <v>0</v>
      </c>
      <c r="AN134" s="156">
        <f ca="1">SUM(INDIRECT(AN$1&amp;AN$2&amp;$A134):INDIRECT(AN$1&amp;AN$3&amp;$A134))</f>
        <v>0</v>
      </c>
      <c r="AO134" s="1723">
        <f t="shared" ca="1" si="93"/>
        <v>0</v>
      </c>
      <c r="AP134" s="1834">
        <f t="shared" ca="1" si="149"/>
        <v>0</v>
      </c>
      <c r="AR134" s="17">
        <f ca="1">SUM((INDIRECT(AR$2&amp;(ROW())):INDIRECT(AR$3&amp;(ROW()))))</f>
        <v>0</v>
      </c>
      <c r="AS134" s="156">
        <f ca="1">SUM(INDIRECT(AS$1&amp;AS$2&amp;$B134):INDIRECT(AS$1&amp;AS$3&amp;$B134))</f>
        <v>12700</v>
      </c>
      <c r="AT134" s="1723">
        <f t="shared" ca="1" si="150"/>
        <v>-12700</v>
      </c>
      <c r="AU134" s="1834">
        <f t="shared" ca="1" si="151"/>
        <v>0</v>
      </c>
      <c r="AV134" s="156">
        <f ca="1">SUM(INDIRECT(AV$1&amp;AV$2&amp;$A134):INDIRECT(AV$1&amp;AV$3&amp;$A134))</f>
        <v>0</v>
      </c>
      <c r="AW134" s="1723">
        <f t="shared" ca="1" si="152"/>
        <v>0</v>
      </c>
      <c r="AX134" s="1834">
        <f t="shared" ca="1" si="153"/>
        <v>0</v>
      </c>
      <c r="AZ134" s="17">
        <f ca="1">SUM((INDIRECT(AZ$2&amp;(ROW())):INDIRECT(AZ$3&amp;(ROW()))))</f>
        <v>0</v>
      </c>
      <c r="BA134" s="156">
        <f ca="1">SUM(INDIRECT(BA$1&amp;BA$2&amp;$B134):INDIRECT(BA$1&amp;BA$3&amp;$B134))</f>
        <v>100149</v>
      </c>
      <c r="BB134" s="1723">
        <f t="shared" ca="1" si="154"/>
        <v>-100149</v>
      </c>
      <c r="BC134" s="1834">
        <f t="shared" ca="1" si="155"/>
        <v>0</v>
      </c>
      <c r="BD134" s="156">
        <f ca="1">SUM(INDIRECT(BD$1&amp;BD$2&amp;$A134):INDIRECT(BD$1&amp;BD$3&amp;$A134))</f>
        <v>0</v>
      </c>
      <c r="BE134" s="1723">
        <f t="shared" ca="1" si="156"/>
        <v>0</v>
      </c>
      <c r="BF134" s="1834">
        <f t="shared" ca="1" si="157"/>
        <v>0</v>
      </c>
    </row>
    <row r="135" spans="1:58">
      <c r="A135" s="2016">
        <v>132</v>
      </c>
      <c r="B135" s="2016">
        <v>132</v>
      </c>
      <c r="D135" s="657">
        <v>1</v>
      </c>
      <c r="E135" s="97"/>
      <c r="F135" s="97"/>
      <c r="G135" s="49"/>
      <c r="H135" s="54"/>
      <c r="I135" s="6"/>
      <c r="J135" s="7"/>
      <c r="K135" s="7"/>
      <c r="L135" s="6" t="s">
        <v>89</v>
      </c>
      <c r="M135" s="6"/>
      <c r="N135" s="6"/>
      <c r="O135" s="52"/>
      <c r="P135" s="941">
        <f>P118-P145</f>
        <v>0</v>
      </c>
      <c r="Q135" s="941">
        <f t="shared" ref="Q135:AA135" si="181">Q118-Q145</f>
        <v>0</v>
      </c>
      <c r="R135" s="941">
        <f t="shared" si="181"/>
        <v>0</v>
      </c>
      <c r="S135" s="941">
        <f t="shared" si="181"/>
        <v>0</v>
      </c>
      <c r="T135" s="941">
        <f t="shared" si="181"/>
        <v>0</v>
      </c>
      <c r="U135" s="941">
        <f t="shared" si="181"/>
        <v>0</v>
      </c>
      <c r="V135" s="941">
        <f t="shared" si="181"/>
        <v>0</v>
      </c>
      <c r="W135" s="941">
        <f t="shared" si="181"/>
        <v>0</v>
      </c>
      <c r="X135" s="941">
        <f t="shared" si="181"/>
        <v>0</v>
      </c>
      <c r="Y135" s="941">
        <f t="shared" si="181"/>
        <v>0</v>
      </c>
      <c r="Z135" s="941">
        <f t="shared" si="181"/>
        <v>0</v>
      </c>
      <c r="AA135" s="941">
        <f t="shared" si="181"/>
        <v>0</v>
      </c>
      <c r="AB135" s="156">
        <f t="shared" si="171"/>
        <v>0</v>
      </c>
      <c r="AC135" s="156">
        <f t="shared" si="172"/>
        <v>0</v>
      </c>
      <c r="AD135" s="156">
        <f t="shared" si="173"/>
        <v>0</v>
      </c>
      <c r="AE135" s="156">
        <f t="shared" si="174"/>
        <v>0</v>
      </c>
      <c r="AF135" s="156">
        <f t="shared" si="175"/>
        <v>0</v>
      </c>
      <c r="AG135" s="156">
        <f t="shared" si="176"/>
        <v>0</v>
      </c>
      <c r="AH135" s="156">
        <f t="shared" si="177"/>
        <v>0</v>
      </c>
      <c r="AJ135" s="17">
        <f ca="1">SUM((INDIRECT(AJ$2&amp;(ROW())):INDIRECT(AJ$3&amp;(ROW()))))</f>
        <v>0</v>
      </c>
      <c r="AK135" s="156">
        <f ca="1">SUM(INDIRECT(AK$1&amp;AK$2&amp;$B135):INDIRECT(AK$1&amp;AK$3&amp;$B135))</f>
        <v>300</v>
      </c>
      <c r="AL135" s="1723">
        <f t="shared" ca="1" si="91"/>
        <v>-300</v>
      </c>
      <c r="AM135" s="1834">
        <f t="shared" ca="1" si="148"/>
        <v>0</v>
      </c>
      <c r="AN135" s="156">
        <f ca="1">SUM(INDIRECT(AN$1&amp;AN$2&amp;$A135):INDIRECT(AN$1&amp;AN$3&amp;$A135))</f>
        <v>0</v>
      </c>
      <c r="AO135" s="1723">
        <f t="shared" ca="1" si="93"/>
        <v>0</v>
      </c>
      <c r="AP135" s="1834">
        <f t="shared" ca="1" si="149"/>
        <v>0</v>
      </c>
      <c r="AR135" s="17">
        <f ca="1">SUM((INDIRECT(AR$2&amp;(ROW())):INDIRECT(AR$3&amp;(ROW()))))</f>
        <v>0</v>
      </c>
      <c r="AS135" s="156">
        <f ca="1">SUM(INDIRECT(AS$1&amp;AS$2&amp;$B135):INDIRECT(AS$1&amp;AS$3&amp;$B135))</f>
        <v>300</v>
      </c>
      <c r="AT135" s="1723">
        <f t="shared" ca="1" si="150"/>
        <v>-300</v>
      </c>
      <c r="AU135" s="1834">
        <f t="shared" ca="1" si="151"/>
        <v>0</v>
      </c>
      <c r="AV135" s="156">
        <f ca="1">SUM(INDIRECT(AV$1&amp;AV$2&amp;$A135):INDIRECT(AV$1&amp;AV$3&amp;$A135))</f>
        <v>0</v>
      </c>
      <c r="AW135" s="1723">
        <f t="shared" ca="1" si="152"/>
        <v>0</v>
      </c>
      <c r="AX135" s="1834">
        <f t="shared" ca="1" si="153"/>
        <v>0</v>
      </c>
      <c r="AZ135" s="17">
        <f ca="1">SUM((INDIRECT(AZ$2&amp;(ROW())):INDIRECT(AZ$3&amp;(ROW()))))</f>
        <v>0</v>
      </c>
      <c r="BA135" s="156">
        <f ca="1">SUM(INDIRECT(BA$1&amp;BA$2&amp;$B135):INDIRECT(BA$1&amp;BA$3&amp;$B135))</f>
        <v>2875</v>
      </c>
      <c r="BB135" s="1723">
        <f t="shared" ca="1" si="154"/>
        <v>-2875</v>
      </c>
      <c r="BC135" s="1834">
        <f t="shared" ca="1" si="155"/>
        <v>0</v>
      </c>
      <c r="BD135" s="156">
        <f ca="1">SUM(INDIRECT(BD$1&amp;BD$2&amp;$A135):INDIRECT(BD$1&amp;BD$3&amp;$A135))</f>
        <v>0</v>
      </c>
      <c r="BE135" s="1723">
        <f t="shared" ca="1" si="156"/>
        <v>0</v>
      </c>
      <c r="BF135" s="1834">
        <f t="shared" ca="1" si="157"/>
        <v>0</v>
      </c>
    </row>
    <row r="136" spans="1:58">
      <c r="A136" s="2016">
        <v>133</v>
      </c>
      <c r="B136" s="2016">
        <v>133</v>
      </c>
      <c r="D136" s="657">
        <v>1</v>
      </c>
      <c r="E136" s="97"/>
      <c r="F136" s="97"/>
      <c r="G136" s="49"/>
      <c r="H136" s="54"/>
      <c r="I136" s="6"/>
      <c r="J136" s="7"/>
      <c r="K136" s="7"/>
      <c r="L136" s="6" t="s">
        <v>11</v>
      </c>
      <c r="M136" s="6"/>
      <c r="N136" s="6"/>
      <c r="O136" s="52"/>
      <c r="P136" s="52">
        <f>P119-P146</f>
        <v>0</v>
      </c>
      <c r="Q136" s="52">
        <f t="shared" ref="Q136:AA136" si="182">Q119-Q146</f>
        <v>0</v>
      </c>
      <c r="R136" s="52">
        <f t="shared" si="182"/>
        <v>0</v>
      </c>
      <c r="S136" s="52">
        <f t="shared" si="182"/>
        <v>0</v>
      </c>
      <c r="T136" s="52">
        <f t="shared" si="182"/>
        <v>0</v>
      </c>
      <c r="U136" s="52">
        <f t="shared" si="182"/>
        <v>0</v>
      </c>
      <c r="V136" s="52">
        <f t="shared" si="182"/>
        <v>0</v>
      </c>
      <c r="W136" s="52">
        <f t="shared" si="182"/>
        <v>0</v>
      </c>
      <c r="X136" s="52">
        <f t="shared" si="182"/>
        <v>0</v>
      </c>
      <c r="Y136" s="52">
        <f t="shared" si="182"/>
        <v>0</v>
      </c>
      <c r="Z136" s="52">
        <f t="shared" si="182"/>
        <v>0</v>
      </c>
      <c r="AA136" s="52">
        <f t="shared" si="182"/>
        <v>0</v>
      </c>
      <c r="AB136" s="156">
        <f t="shared" si="171"/>
        <v>0</v>
      </c>
      <c r="AC136" s="156">
        <f t="shared" si="172"/>
        <v>0</v>
      </c>
      <c r="AD136" s="156">
        <f t="shared" si="173"/>
        <v>0</v>
      </c>
      <c r="AE136" s="156">
        <f t="shared" si="174"/>
        <v>0</v>
      </c>
      <c r="AF136" s="156">
        <f t="shared" si="175"/>
        <v>0</v>
      </c>
      <c r="AG136" s="156">
        <f t="shared" si="176"/>
        <v>0</v>
      </c>
      <c r="AH136" s="156">
        <f t="shared" si="177"/>
        <v>0</v>
      </c>
      <c r="AJ136" s="17">
        <f ca="1">SUM((INDIRECT(AJ$2&amp;(ROW())):INDIRECT(AJ$3&amp;(ROW()))))</f>
        <v>0</v>
      </c>
      <c r="AK136" s="156">
        <f ca="1">SUM(INDIRECT(AK$1&amp;AK$2&amp;$B136):INDIRECT(AK$1&amp;AK$3&amp;$B136))</f>
        <v>0</v>
      </c>
      <c r="AL136" s="1723">
        <f t="shared" ca="1" si="91"/>
        <v>0</v>
      </c>
      <c r="AM136" s="1834">
        <f t="shared" ca="1" si="148"/>
        <v>0</v>
      </c>
      <c r="AN136" s="156">
        <f ca="1">SUM(INDIRECT(AN$1&amp;AN$2&amp;$A136):INDIRECT(AN$1&amp;AN$3&amp;$A136))</f>
        <v>0</v>
      </c>
      <c r="AO136" s="1723">
        <f t="shared" ca="1" si="93"/>
        <v>0</v>
      </c>
      <c r="AP136" s="1834">
        <f t="shared" ca="1" si="149"/>
        <v>0</v>
      </c>
      <c r="AR136" s="17">
        <f ca="1">SUM((INDIRECT(AR$2&amp;(ROW())):INDIRECT(AR$3&amp;(ROW()))))</f>
        <v>0</v>
      </c>
      <c r="AS136" s="156">
        <f ca="1">SUM(INDIRECT(AS$1&amp;AS$2&amp;$B136):INDIRECT(AS$1&amp;AS$3&amp;$B136))</f>
        <v>0</v>
      </c>
      <c r="AT136" s="1723">
        <f t="shared" ca="1" si="150"/>
        <v>0</v>
      </c>
      <c r="AU136" s="1834">
        <f t="shared" ca="1" si="151"/>
        <v>0</v>
      </c>
      <c r="AV136" s="156">
        <f ca="1">SUM(INDIRECT(AV$1&amp;AV$2&amp;$A136):INDIRECT(AV$1&amp;AV$3&amp;$A136))</f>
        <v>0</v>
      </c>
      <c r="AW136" s="1723">
        <f t="shared" ca="1" si="152"/>
        <v>0</v>
      </c>
      <c r="AX136" s="1834">
        <f t="shared" ca="1" si="153"/>
        <v>0</v>
      </c>
      <c r="AZ136" s="17">
        <f ca="1">SUM((INDIRECT(AZ$2&amp;(ROW())):INDIRECT(AZ$3&amp;(ROW()))))</f>
        <v>0</v>
      </c>
      <c r="BA136" s="156">
        <f ca="1">SUM(INDIRECT(BA$1&amp;BA$2&amp;$B136):INDIRECT(BA$1&amp;BA$3&amp;$B136))</f>
        <v>0</v>
      </c>
      <c r="BB136" s="1723">
        <f t="shared" ca="1" si="154"/>
        <v>0</v>
      </c>
      <c r="BC136" s="1834">
        <f t="shared" ca="1" si="155"/>
        <v>0</v>
      </c>
      <c r="BD136" s="156">
        <f ca="1">SUM(INDIRECT(BD$1&amp;BD$2&amp;$A136):INDIRECT(BD$1&amp;BD$3&amp;$A136))</f>
        <v>0</v>
      </c>
      <c r="BE136" s="1723">
        <f t="shared" ca="1" si="156"/>
        <v>0</v>
      </c>
      <c r="BF136" s="1834">
        <f t="shared" ca="1" si="157"/>
        <v>0</v>
      </c>
    </row>
    <row r="137" spans="1:58">
      <c r="A137" s="2016">
        <v>134</v>
      </c>
      <c r="B137" s="2016">
        <v>134</v>
      </c>
      <c r="D137" s="657">
        <v>1</v>
      </c>
      <c r="E137" s="97"/>
      <c r="F137" s="97"/>
      <c r="G137" s="49"/>
      <c r="H137" s="217" t="s">
        <v>141</v>
      </c>
      <c r="I137" s="216"/>
      <c r="J137" s="215"/>
      <c r="K137" s="215"/>
      <c r="L137" s="215"/>
      <c r="M137" s="215"/>
      <c r="N137" s="215"/>
      <c r="O137" s="214"/>
      <c r="P137" s="214">
        <f>SUM(P143:P146)</f>
        <v>-14332</v>
      </c>
      <c r="Q137" s="214">
        <f t="shared" ref="Q137:AH137" si="183">SUM(Q143:Q146)</f>
        <v>51127</v>
      </c>
      <c r="R137" s="214">
        <f t="shared" si="183"/>
        <v>79796</v>
      </c>
      <c r="S137" s="214">
        <f t="shared" si="183"/>
        <v>79113</v>
      </c>
      <c r="T137" s="214">
        <f t="shared" si="183"/>
        <v>81357</v>
      </c>
      <c r="U137" s="214">
        <f t="shared" si="183"/>
        <v>78677</v>
      </c>
      <c r="V137" s="214">
        <f t="shared" si="183"/>
        <v>154492</v>
      </c>
      <c r="W137" s="214">
        <f t="shared" si="183"/>
        <v>124262</v>
      </c>
      <c r="X137" s="214">
        <f t="shared" si="183"/>
        <v>147729</v>
      </c>
      <c r="Y137" s="214">
        <f t="shared" si="183"/>
        <v>163214</v>
      </c>
      <c r="Z137" s="214">
        <f t="shared" si="183"/>
        <v>159127</v>
      </c>
      <c r="AA137" s="214">
        <f t="shared" si="183"/>
        <v>169929</v>
      </c>
      <c r="AB137" s="213">
        <f t="shared" si="183"/>
        <v>116591</v>
      </c>
      <c r="AC137" s="213">
        <f t="shared" si="183"/>
        <v>239147</v>
      </c>
      <c r="AD137" s="213">
        <f t="shared" si="183"/>
        <v>426483</v>
      </c>
      <c r="AE137" s="213">
        <f t="shared" si="183"/>
        <v>492270</v>
      </c>
      <c r="AF137" s="213">
        <f t="shared" si="183"/>
        <v>355738</v>
      </c>
      <c r="AG137" s="213">
        <f t="shared" si="183"/>
        <v>918753</v>
      </c>
      <c r="AH137" s="213">
        <f t="shared" si="183"/>
        <v>1274491</v>
      </c>
      <c r="AJ137" s="1634">
        <f ca="1">SUM((INDIRECT(AJ$2&amp;(ROW())):INDIRECT(AJ$3&amp;(ROW()))))</f>
        <v>163214</v>
      </c>
      <c r="AK137" s="1635">
        <f ca="1">SUM(INDIRECT(AK$1&amp;AK$2&amp;$B137):INDIRECT(AK$1&amp;AK$3&amp;$B137))</f>
        <v>0</v>
      </c>
      <c r="AL137" s="1730">
        <f t="shared" ca="1" si="91"/>
        <v>163214</v>
      </c>
      <c r="AM137" s="1843">
        <f t="shared" ca="1" si="148"/>
        <v>0</v>
      </c>
      <c r="AN137" s="1635">
        <f ca="1">SUM(INDIRECT(AN$1&amp;AN$2&amp;$A137):INDIRECT(AN$1&amp;AN$3&amp;$A137))</f>
        <v>156490</v>
      </c>
      <c r="AO137" s="1730">
        <f t="shared" ca="1" si="93"/>
        <v>6724</v>
      </c>
      <c r="AP137" s="1843">
        <f t="shared" ca="1" si="149"/>
        <v>1.0429676017636911</v>
      </c>
      <c r="AR137" s="1634">
        <f ca="1">SUM((INDIRECT(AR$2&amp;(ROW())):INDIRECT(AR$3&amp;(ROW()))))</f>
        <v>163214</v>
      </c>
      <c r="AS137" s="1635">
        <f ca="1">SUM(INDIRECT(AS$1&amp;AS$2&amp;$B137):INDIRECT(AS$1&amp;AS$3&amp;$B137))</f>
        <v>0</v>
      </c>
      <c r="AT137" s="1730">
        <f t="shared" ca="1" si="150"/>
        <v>163214</v>
      </c>
      <c r="AU137" s="1843">
        <f t="shared" ca="1" si="151"/>
        <v>0</v>
      </c>
      <c r="AV137" s="1635">
        <f ca="1">SUM(INDIRECT(AV$1&amp;AV$2&amp;$A137):INDIRECT(AV$1&amp;AV$3&amp;$A137))</f>
        <v>156490</v>
      </c>
      <c r="AW137" s="1730">
        <f t="shared" ca="1" si="152"/>
        <v>6724</v>
      </c>
      <c r="AX137" s="1843">
        <f t="shared" ca="1" si="153"/>
        <v>1.0429676017636911</v>
      </c>
      <c r="AZ137" s="1634">
        <f ca="1">SUM((INDIRECT(AZ$2&amp;(ROW())):INDIRECT(AZ$3&amp;(ROW()))))</f>
        <v>945435</v>
      </c>
      <c r="BA137" s="1635">
        <f ca="1">SUM(INDIRECT(BA$1&amp;BA$2&amp;$B137):INDIRECT(BA$1&amp;BA$3&amp;$B137))</f>
        <v>5000</v>
      </c>
      <c r="BB137" s="1730">
        <f t="shared" ca="1" si="154"/>
        <v>940435</v>
      </c>
      <c r="BC137" s="1843">
        <f t="shared" ca="1" si="155"/>
        <v>189.08699999999999</v>
      </c>
      <c r="BD137" s="1635">
        <f ca="1">SUM(INDIRECT(BD$1&amp;BD$2&amp;$A137):INDIRECT(BD$1&amp;BD$3&amp;$A137))</f>
        <v>1463611</v>
      </c>
      <c r="BE137" s="1730">
        <f t="shared" ca="1" si="156"/>
        <v>-518176</v>
      </c>
      <c r="BF137" s="1843">
        <f t="shared" ca="1" si="157"/>
        <v>0.64596057285713215</v>
      </c>
    </row>
    <row r="138" spans="1:58">
      <c r="A138" s="2016">
        <v>135</v>
      </c>
      <c r="B138" s="2016">
        <v>135</v>
      </c>
      <c r="D138" s="657">
        <v>1</v>
      </c>
      <c r="E138" s="97"/>
      <c r="F138" s="97"/>
      <c r="G138" s="49"/>
      <c r="H138" s="1035"/>
      <c r="I138" s="1036" t="s">
        <v>208</v>
      </c>
      <c r="J138" s="1033"/>
      <c r="K138" s="1033"/>
      <c r="L138" s="1033"/>
      <c r="M138" s="1033"/>
      <c r="N138" s="950" t="s">
        <v>601</v>
      </c>
      <c r="O138" s="159"/>
      <c r="P138" s="1045">
        <f>IFERROR(P137/P115,0)</f>
        <v>-10.333093006488825</v>
      </c>
      <c r="Q138" s="1045">
        <f t="shared" ref="Q138:AN138" si="184">IFERROR(Q137/Q115,0)</f>
        <v>0.34039960851415141</v>
      </c>
      <c r="R138" s="1045">
        <f t="shared" si="184"/>
        <v>0.3688061267407089</v>
      </c>
      <c r="S138" s="1045">
        <f t="shared" si="184"/>
        <v>0.35394939936916986</v>
      </c>
      <c r="T138" s="1045">
        <f t="shared" si="184"/>
        <v>0.34605715938527504</v>
      </c>
      <c r="U138" s="1045">
        <f t="shared" si="184"/>
        <v>0.2712158295701334</v>
      </c>
      <c r="V138" s="1045">
        <f t="shared" si="184"/>
        <v>0.3936673606103307</v>
      </c>
      <c r="W138" s="1045">
        <f t="shared" si="184"/>
        <v>0.34113732574164468</v>
      </c>
      <c r="X138" s="1045">
        <f t="shared" si="184"/>
        <v>0.36657047218010785</v>
      </c>
      <c r="Y138" s="1045">
        <f t="shared" si="184"/>
        <v>0.39686426315290363</v>
      </c>
      <c r="Z138" s="1045">
        <f t="shared" si="184"/>
        <v>0.36640302098803806</v>
      </c>
      <c r="AA138" s="1045">
        <f t="shared" si="184"/>
        <v>0.36692217999654519</v>
      </c>
      <c r="AB138" s="1045">
        <f t="shared" si="184"/>
        <v>0.31686900559047904</v>
      </c>
      <c r="AC138" s="1045">
        <f t="shared" si="184"/>
        <v>0.31941546837059337</v>
      </c>
      <c r="AD138" s="1045">
        <f t="shared" si="184"/>
        <v>0.36775159868380208</v>
      </c>
      <c r="AE138" s="1045">
        <f t="shared" si="184"/>
        <v>0.37615937964687923</v>
      </c>
      <c r="AF138" s="1045">
        <f t="shared" si="184"/>
        <v>0.31857638344726052</v>
      </c>
      <c r="AG138" s="1045">
        <f t="shared" si="184"/>
        <v>0.37220919972548777</v>
      </c>
      <c r="AH138" s="1045">
        <f t="shared" si="184"/>
        <v>0.35550387765559366</v>
      </c>
      <c r="AI138" s="1038"/>
      <c r="AJ138" s="1636">
        <f t="shared" ca="1" si="184"/>
        <v>0.39686426315290363</v>
      </c>
      <c r="AK138" s="1045">
        <f t="shared" ca="1" si="184"/>
        <v>0</v>
      </c>
      <c r="AL138" s="1045">
        <f t="shared" ref="AL138:AL201" ca="1" si="185">AJ138-AK138</f>
        <v>0.39686426315290363</v>
      </c>
      <c r="AM138" s="1844"/>
      <c r="AN138" s="1045">
        <f t="shared" ca="1" si="184"/>
        <v>0.36306899911837037</v>
      </c>
      <c r="AO138" s="1045">
        <f t="shared" ref="AO138:AO201" ca="1" si="186">AJ138-AN138</f>
        <v>3.3795264034533257E-2</v>
      </c>
      <c r="AP138" s="1844"/>
      <c r="AQ138" s="1038"/>
      <c r="AR138" s="1636">
        <f ca="1">IFERROR(AR137/AR115,0)</f>
        <v>0.39686426315290363</v>
      </c>
      <c r="AS138" s="1045">
        <f ca="1">IFERROR(AS137/AS115,0)</f>
        <v>0</v>
      </c>
      <c r="AT138" s="1045">
        <f t="shared" ca="1" si="150"/>
        <v>0.39686426315290363</v>
      </c>
      <c r="AU138" s="1844"/>
      <c r="AV138" s="1045">
        <f ca="1">IFERROR(AV137/AV115,0)</f>
        <v>0.36306899911837037</v>
      </c>
      <c r="AW138" s="1045">
        <f t="shared" ca="1" si="152"/>
        <v>3.3795264034533257E-2</v>
      </c>
      <c r="AX138" s="1844"/>
      <c r="AY138" s="1038"/>
      <c r="AZ138" s="1636">
        <f ca="1">IFERROR(AZ137/AZ115,0)</f>
        <v>0.35177510741877921</v>
      </c>
      <c r="BA138" s="1045">
        <f ca="1">IFERROR(BA137/BA115,0)</f>
        <v>-2379.679111640844</v>
      </c>
      <c r="BB138" s="1045">
        <f t="shared" ca="1" si="154"/>
        <v>2380.0308867482627</v>
      </c>
      <c r="BC138" s="1844"/>
      <c r="BD138" s="1045">
        <f ca="1">IFERROR(BD137/BD115,0)</f>
        <v>0.38512805358912916</v>
      </c>
      <c r="BE138" s="1045">
        <f t="shared" ca="1" si="156"/>
        <v>-3.3352946170349951E-2</v>
      </c>
      <c r="BF138" s="1844"/>
    </row>
    <row r="139" spans="1:58" s="1038" customFormat="1" hidden="1" outlineLevel="1">
      <c r="A139" s="2016">
        <v>136</v>
      </c>
      <c r="B139" s="2016">
        <v>136</v>
      </c>
      <c r="D139" s="657">
        <v>1</v>
      </c>
      <c r="E139" s="97"/>
      <c r="F139" s="97"/>
      <c r="G139" s="1034"/>
      <c r="H139" s="1039"/>
      <c r="I139" s="1040"/>
      <c r="J139" s="1041"/>
      <c r="K139" s="1041"/>
      <c r="L139" s="1042" t="s">
        <v>644</v>
      </c>
      <c r="M139" s="1040"/>
      <c r="N139" s="1040"/>
      <c r="O139" s="1043"/>
      <c r="P139" s="1044">
        <f>IFERROR(P143/P116,0)</f>
        <v>0.39466666666666667</v>
      </c>
      <c r="Q139" s="1044">
        <f t="shared" ref="Q139:AN139" si="187">IFERROR(Q143/Q116,0)</f>
        <v>0.14587772884405928</v>
      </c>
      <c r="R139" s="1044">
        <f t="shared" si="187"/>
        <v>0.40052055057005076</v>
      </c>
      <c r="S139" s="1044">
        <f t="shared" si="187"/>
        <v>0.32938171077316092</v>
      </c>
      <c r="T139" s="1044">
        <f t="shared" si="187"/>
        <v>0.23049860250571702</v>
      </c>
      <c r="U139" s="1044">
        <f t="shared" si="187"/>
        <v>0.33123330226778502</v>
      </c>
      <c r="V139" s="1044">
        <f t="shared" si="187"/>
        <v>0.38515267020802074</v>
      </c>
      <c r="W139" s="1044">
        <f t="shared" si="187"/>
        <v>0.33000879217496426</v>
      </c>
      <c r="X139" s="1044">
        <f t="shared" si="187"/>
        <v>0.31764088347945901</v>
      </c>
      <c r="Y139" s="1044">
        <f t="shared" si="187"/>
        <v>0.3728875864111178</v>
      </c>
      <c r="Z139" s="1044">
        <f t="shared" si="187"/>
        <v>0.33179125980470625</v>
      </c>
      <c r="AA139" s="1044">
        <f t="shared" si="187"/>
        <v>0.3405402598943808</v>
      </c>
      <c r="AB139" s="1044">
        <f t="shared" si="187"/>
        <v>0.29830379626550102</v>
      </c>
      <c r="AC139" s="1044">
        <f t="shared" si="187"/>
        <v>0.30236486486486486</v>
      </c>
      <c r="AD139" s="1044">
        <f t="shared" si="187"/>
        <v>0.34193153181565933</v>
      </c>
      <c r="AE139" s="1044">
        <f t="shared" si="187"/>
        <v>0.34634061789727061</v>
      </c>
      <c r="AF139" s="1044">
        <f t="shared" si="187"/>
        <v>0.30087567382979241</v>
      </c>
      <c r="AG139" s="1044">
        <f t="shared" si="187"/>
        <v>0.34422566680631195</v>
      </c>
      <c r="AH139" s="1044">
        <f t="shared" si="187"/>
        <v>0.33145874275862425</v>
      </c>
      <c r="AJ139" s="1629">
        <f t="shared" ca="1" si="187"/>
        <v>0.3728875864111178</v>
      </c>
      <c r="AK139" s="1044">
        <f t="shared" ca="1" si="187"/>
        <v>0</v>
      </c>
      <c r="AL139" s="1044">
        <f t="shared" ca="1" si="185"/>
        <v>0.3728875864111178</v>
      </c>
      <c r="AM139" s="1839"/>
      <c r="AN139" s="1044">
        <f t="shared" ca="1" si="187"/>
        <v>0.34867263027720857</v>
      </c>
      <c r="AO139" s="1044">
        <f t="shared" ca="1" si="186"/>
        <v>2.4214956133909227E-2</v>
      </c>
      <c r="AP139" s="1839"/>
      <c r="AR139" s="1629">
        <f t="shared" ref="AR139:AS142" ca="1" si="188">IFERROR(AR143/AR116,0)</f>
        <v>0.3728875864111178</v>
      </c>
      <c r="AS139" s="1044">
        <f t="shared" ca="1" si="188"/>
        <v>0</v>
      </c>
      <c r="AT139" s="1044">
        <f t="shared" ca="1" si="150"/>
        <v>0.3728875864111178</v>
      </c>
      <c r="AU139" s="1839"/>
      <c r="AV139" s="1044">
        <f ca="1">IFERROR(AV143/AV116,0)</f>
        <v>0.34867263027720857</v>
      </c>
      <c r="AW139" s="1044">
        <f t="shared" ca="1" si="152"/>
        <v>2.4214956133909227E-2</v>
      </c>
      <c r="AX139" s="1839"/>
      <c r="AZ139" s="1629">
        <f t="shared" ref="AZ139:BA142" ca="1" si="189">IFERROR(AZ143/AZ116,0)</f>
        <v>0.32968736663443737</v>
      </c>
      <c r="BA139" s="1044">
        <f t="shared" ca="1" si="189"/>
        <v>0</v>
      </c>
      <c r="BB139" s="1044">
        <f t="shared" ca="1" si="154"/>
        <v>0.32968736663443737</v>
      </c>
      <c r="BC139" s="1839"/>
      <c r="BD139" s="1044">
        <f ca="1">IFERROR(BD143/BD116,0)</f>
        <v>0.36249413524265267</v>
      </c>
      <c r="BE139" s="1044">
        <f t="shared" ca="1" si="156"/>
        <v>-3.2806768608215298E-2</v>
      </c>
      <c r="BF139" s="1839"/>
    </row>
    <row r="140" spans="1:58" s="1038" customFormat="1" hidden="1" outlineLevel="1">
      <c r="A140" s="2016">
        <v>137</v>
      </c>
      <c r="B140" s="2016">
        <v>137</v>
      </c>
      <c r="D140" s="657">
        <v>1</v>
      </c>
      <c r="E140" s="97"/>
      <c r="F140" s="97"/>
      <c r="G140" s="1034"/>
      <c r="H140" s="1039"/>
      <c r="I140" s="1040"/>
      <c r="J140" s="1041"/>
      <c r="K140" s="1041"/>
      <c r="L140" s="1042" t="s">
        <v>645</v>
      </c>
      <c r="M140" s="1040"/>
      <c r="N140" s="1040"/>
      <c r="O140" s="1043"/>
      <c r="P140" s="1044">
        <f t="shared" ref="P140:AN140" si="190">IFERROR(P144/P117,0)</f>
        <v>-14.308300395256918</v>
      </c>
      <c r="Q140" s="1044">
        <f t="shared" si="190"/>
        <v>0.41649453979604123</v>
      </c>
      <c r="R140" s="1044">
        <f t="shared" si="190"/>
        <v>0.35588700182779681</v>
      </c>
      <c r="S140" s="1044">
        <f t="shared" si="190"/>
        <v>0.36104815782341171</v>
      </c>
      <c r="T140" s="1044">
        <f t="shared" si="190"/>
        <v>0.37820087640131789</v>
      </c>
      <c r="U140" s="1044">
        <f t="shared" si="190"/>
        <v>0.24817403334685018</v>
      </c>
      <c r="V140" s="1044">
        <f t="shared" si="190"/>
        <v>0.3965261964812678</v>
      </c>
      <c r="W140" s="1044">
        <f t="shared" si="190"/>
        <v>0.34590112518132277</v>
      </c>
      <c r="X140" s="1044">
        <f t="shared" si="190"/>
        <v>0.38779547168737283</v>
      </c>
      <c r="Y140" s="1044">
        <f t="shared" si="190"/>
        <v>0.40435839987744393</v>
      </c>
      <c r="Z140" s="1044">
        <f t="shared" si="190"/>
        <v>0.38038176205330443</v>
      </c>
      <c r="AA140" s="1044">
        <f t="shared" si="190"/>
        <v>0.37775665862514318</v>
      </c>
      <c r="AB140" s="1044">
        <f t="shared" si="190"/>
        <v>0.324305703584153</v>
      </c>
      <c r="AC140" s="1044">
        <f t="shared" si="190"/>
        <v>0.32488120813181931</v>
      </c>
      <c r="AD140" s="1044">
        <f t="shared" si="190"/>
        <v>0.37801059106326323</v>
      </c>
      <c r="AE140" s="1044">
        <f t="shared" si="190"/>
        <v>0.38737529929745934</v>
      </c>
      <c r="AF140" s="1044">
        <f t="shared" si="190"/>
        <v>0.32469897670158016</v>
      </c>
      <c r="AG140" s="1044">
        <f t="shared" si="190"/>
        <v>0.383011159388227</v>
      </c>
      <c r="AH140" s="1044">
        <f t="shared" si="190"/>
        <v>0.36447901472156508</v>
      </c>
      <c r="AJ140" s="1629">
        <f t="shared" ca="1" si="190"/>
        <v>0.40435839987744393</v>
      </c>
      <c r="AK140" s="1044">
        <f t="shared" ca="1" si="190"/>
        <v>0</v>
      </c>
      <c r="AL140" s="1044">
        <f t="shared" ca="1" si="185"/>
        <v>0.40435839987744393</v>
      </c>
      <c r="AM140" s="1839"/>
      <c r="AN140" s="1044">
        <f t="shared" ca="1" si="190"/>
        <v>0.36804928849570789</v>
      </c>
      <c r="AO140" s="1044">
        <f t="shared" ca="1" si="186"/>
        <v>3.6309111381736037E-2</v>
      </c>
      <c r="AP140" s="1839"/>
      <c r="AR140" s="1629">
        <f t="shared" ca="1" si="188"/>
        <v>0.40435839987744393</v>
      </c>
      <c r="AS140" s="1044">
        <f t="shared" ca="1" si="188"/>
        <v>0</v>
      </c>
      <c r="AT140" s="1044">
        <f t="shared" ca="1" si="150"/>
        <v>0.40435839987744393</v>
      </c>
      <c r="AU140" s="1839"/>
      <c r="AV140" s="1044">
        <f ca="1">IFERROR(AV144/AV117,0)</f>
        <v>0.36804928849570789</v>
      </c>
      <c r="AW140" s="1044">
        <f t="shared" ca="1" si="152"/>
        <v>3.6309111381736037E-2</v>
      </c>
      <c r="AX140" s="1839"/>
      <c r="AZ140" s="1629">
        <f t="shared" ca="1" si="189"/>
        <v>0.35977609061801646</v>
      </c>
      <c r="BA140" s="1044">
        <f t="shared" ca="1" si="189"/>
        <v>0</v>
      </c>
      <c r="BB140" s="1044">
        <f t="shared" ca="1" si="154"/>
        <v>0.35977609061801646</v>
      </c>
      <c r="BC140" s="1839"/>
      <c r="BD140" s="1044">
        <f ca="1">IFERROR(BD144/BD117,0)</f>
        <v>0.39449724583247292</v>
      </c>
      <c r="BE140" s="1044">
        <f t="shared" ca="1" si="156"/>
        <v>-3.4721155214456456E-2</v>
      </c>
      <c r="BF140" s="1839"/>
    </row>
    <row r="141" spans="1:58" s="1038" customFormat="1" hidden="1" outlineLevel="1">
      <c r="A141" s="2016">
        <v>138</v>
      </c>
      <c r="B141" s="2016">
        <v>138</v>
      </c>
      <c r="D141" s="657">
        <v>1</v>
      </c>
      <c r="E141" s="97"/>
      <c r="F141" s="97"/>
      <c r="G141" s="1034"/>
      <c r="H141" s="1039"/>
      <c r="I141" s="1040"/>
      <c r="J141" s="1041"/>
      <c r="K141" s="1041"/>
      <c r="L141" s="1042" t="s">
        <v>648</v>
      </c>
      <c r="M141" s="1040"/>
      <c r="N141" s="1040"/>
      <c r="O141" s="1043"/>
      <c r="P141" s="1044">
        <f t="shared" ref="P141:AN141" si="191">IFERROR(P145/P118,0)</f>
        <v>0</v>
      </c>
      <c r="Q141" s="1044">
        <f t="shared" si="191"/>
        <v>0</v>
      </c>
      <c r="R141" s="1044">
        <f t="shared" si="191"/>
        <v>0</v>
      </c>
      <c r="S141" s="1044">
        <f t="shared" si="191"/>
        <v>0</v>
      </c>
      <c r="T141" s="1044">
        <f t="shared" si="191"/>
        <v>0</v>
      </c>
      <c r="U141" s="1044">
        <f t="shared" si="191"/>
        <v>0</v>
      </c>
      <c r="V141" s="1044">
        <f t="shared" si="191"/>
        <v>0</v>
      </c>
      <c r="W141" s="1044">
        <f t="shared" si="191"/>
        <v>0</v>
      </c>
      <c r="X141" s="1044">
        <f t="shared" si="191"/>
        <v>0</v>
      </c>
      <c r="Y141" s="1044">
        <f t="shared" si="191"/>
        <v>0</v>
      </c>
      <c r="Z141" s="1044">
        <f t="shared" si="191"/>
        <v>0</v>
      </c>
      <c r="AA141" s="1044">
        <f t="shared" si="191"/>
        <v>0</v>
      </c>
      <c r="AB141" s="1044">
        <f t="shared" si="191"/>
        <v>0</v>
      </c>
      <c r="AC141" s="1044">
        <f t="shared" si="191"/>
        <v>0</v>
      </c>
      <c r="AD141" s="1044">
        <f t="shared" si="191"/>
        <v>0</v>
      </c>
      <c r="AE141" s="1044">
        <f t="shared" si="191"/>
        <v>0</v>
      </c>
      <c r="AF141" s="1044">
        <f t="shared" si="191"/>
        <v>0</v>
      </c>
      <c r="AG141" s="1044">
        <f t="shared" si="191"/>
        <v>0</v>
      </c>
      <c r="AH141" s="1044">
        <f t="shared" si="191"/>
        <v>0</v>
      </c>
      <c r="AJ141" s="1629">
        <f t="shared" ca="1" si="191"/>
        <v>0</v>
      </c>
      <c r="AK141" s="1044">
        <f t="shared" ca="1" si="191"/>
        <v>0</v>
      </c>
      <c r="AL141" s="1044">
        <f t="shared" ca="1" si="185"/>
        <v>0</v>
      </c>
      <c r="AM141" s="1839"/>
      <c r="AN141" s="1044">
        <f t="shared" ca="1" si="191"/>
        <v>0</v>
      </c>
      <c r="AO141" s="1044">
        <f t="shared" ca="1" si="186"/>
        <v>0</v>
      </c>
      <c r="AP141" s="1839"/>
      <c r="AR141" s="1629">
        <f t="shared" ca="1" si="188"/>
        <v>0</v>
      </c>
      <c r="AS141" s="1044">
        <f t="shared" ca="1" si="188"/>
        <v>0</v>
      </c>
      <c r="AT141" s="1044">
        <f t="shared" ca="1" si="150"/>
        <v>0</v>
      </c>
      <c r="AU141" s="1839"/>
      <c r="AV141" s="1044">
        <f ca="1">IFERROR(AV145/AV118,0)</f>
        <v>0</v>
      </c>
      <c r="AW141" s="1044">
        <f t="shared" ca="1" si="152"/>
        <v>0</v>
      </c>
      <c r="AX141" s="1839"/>
      <c r="AZ141" s="1629">
        <f t="shared" ca="1" si="189"/>
        <v>0</v>
      </c>
      <c r="BA141" s="1044">
        <f t="shared" ca="1" si="189"/>
        <v>0</v>
      </c>
      <c r="BB141" s="1044">
        <f t="shared" ca="1" si="154"/>
        <v>0</v>
      </c>
      <c r="BC141" s="1839"/>
      <c r="BD141" s="1044">
        <f ca="1">IFERROR(BD145/BD118,0)</f>
        <v>0</v>
      </c>
      <c r="BE141" s="1044">
        <f t="shared" ca="1" si="156"/>
        <v>0</v>
      </c>
      <c r="BF141" s="1839"/>
    </row>
    <row r="142" spans="1:58" s="1038" customFormat="1" hidden="1" outlineLevel="1">
      <c r="A142" s="2016">
        <v>139</v>
      </c>
      <c r="B142" s="2016">
        <v>139</v>
      </c>
      <c r="D142" s="657">
        <v>1</v>
      </c>
      <c r="E142" s="97"/>
      <c r="F142" s="97"/>
      <c r="G142" s="1034"/>
      <c r="H142" s="1039"/>
      <c r="I142" s="1040"/>
      <c r="J142" s="1041"/>
      <c r="K142" s="1041"/>
      <c r="L142" s="1042" t="s">
        <v>646</v>
      </c>
      <c r="M142" s="1040"/>
      <c r="N142" s="1040"/>
      <c r="O142" s="1043"/>
      <c r="P142" s="1044">
        <f t="shared" ref="P142:AN142" si="192">IFERROR(P146/P119,0)</f>
        <v>0</v>
      </c>
      <c r="Q142" s="1044">
        <f t="shared" si="192"/>
        <v>0</v>
      </c>
      <c r="R142" s="1044">
        <f t="shared" si="192"/>
        <v>0</v>
      </c>
      <c r="S142" s="1044">
        <f t="shared" si="192"/>
        <v>0</v>
      </c>
      <c r="T142" s="1044">
        <f t="shared" si="192"/>
        <v>0</v>
      </c>
      <c r="U142" s="1044">
        <f t="shared" si="192"/>
        <v>0</v>
      </c>
      <c r="V142" s="1044">
        <f t="shared" si="192"/>
        <v>0</v>
      </c>
      <c r="W142" s="1044">
        <f t="shared" si="192"/>
        <v>0</v>
      </c>
      <c r="X142" s="1044">
        <f t="shared" si="192"/>
        <v>0</v>
      </c>
      <c r="Y142" s="1044">
        <f t="shared" si="192"/>
        <v>0</v>
      </c>
      <c r="Z142" s="1044">
        <f t="shared" si="192"/>
        <v>0</v>
      </c>
      <c r="AA142" s="1044">
        <f t="shared" si="192"/>
        <v>0</v>
      </c>
      <c r="AB142" s="1044">
        <f t="shared" si="192"/>
        <v>0</v>
      </c>
      <c r="AC142" s="1044">
        <f t="shared" si="192"/>
        <v>0</v>
      </c>
      <c r="AD142" s="1044">
        <f t="shared" si="192"/>
        <v>0</v>
      </c>
      <c r="AE142" s="1044">
        <f t="shared" si="192"/>
        <v>0</v>
      </c>
      <c r="AF142" s="1044">
        <f t="shared" si="192"/>
        <v>0</v>
      </c>
      <c r="AG142" s="1044">
        <f t="shared" si="192"/>
        <v>0</v>
      </c>
      <c r="AH142" s="1044">
        <f t="shared" si="192"/>
        <v>0</v>
      </c>
      <c r="AJ142" s="1629">
        <f t="shared" ca="1" si="192"/>
        <v>0</v>
      </c>
      <c r="AK142" s="1044">
        <f t="shared" ca="1" si="192"/>
        <v>0.33578089309194414</v>
      </c>
      <c r="AL142" s="1044">
        <f t="shared" ca="1" si="185"/>
        <v>-0.33578089309194414</v>
      </c>
      <c r="AM142" s="1839"/>
      <c r="AN142" s="1044">
        <f t="shared" ca="1" si="192"/>
        <v>0</v>
      </c>
      <c r="AO142" s="1044">
        <f t="shared" ca="1" si="186"/>
        <v>0</v>
      </c>
      <c r="AP142" s="1839"/>
      <c r="AR142" s="1629">
        <f t="shared" ca="1" si="188"/>
        <v>0</v>
      </c>
      <c r="AS142" s="1044">
        <f t="shared" ca="1" si="188"/>
        <v>0.33578089309194414</v>
      </c>
      <c r="AT142" s="1044">
        <f t="shared" ca="1" si="150"/>
        <v>-0.33578089309194414</v>
      </c>
      <c r="AU142" s="1839"/>
      <c r="AV142" s="1044">
        <f ca="1">IFERROR(AV146/AV119,0)</f>
        <v>0</v>
      </c>
      <c r="AW142" s="1044">
        <f t="shared" ca="1" si="152"/>
        <v>0</v>
      </c>
      <c r="AX142" s="1839"/>
      <c r="AZ142" s="1629">
        <f t="shared" ca="1" si="189"/>
        <v>0</v>
      </c>
      <c r="BA142" s="1044">
        <f t="shared" ca="1" si="189"/>
        <v>0.32466757041784944</v>
      </c>
      <c r="BB142" s="1044">
        <f t="shared" ca="1" si="154"/>
        <v>-0.32466757041784944</v>
      </c>
      <c r="BC142" s="1839"/>
      <c r="BD142" s="1044">
        <f ca="1">IFERROR(BD146/BD119,0)</f>
        <v>0</v>
      </c>
      <c r="BE142" s="1044">
        <f t="shared" ca="1" si="156"/>
        <v>0</v>
      </c>
      <c r="BF142" s="1839"/>
    </row>
    <row r="143" spans="1:58" collapsed="1">
      <c r="A143" s="2016">
        <v>140</v>
      </c>
      <c r="B143" s="2016">
        <v>140</v>
      </c>
      <c r="D143" s="657">
        <v>1</v>
      </c>
      <c r="E143" s="97"/>
      <c r="F143" s="97"/>
      <c r="G143" s="49"/>
      <c r="H143" s="54"/>
      <c r="I143" s="6"/>
      <c r="J143" s="7"/>
      <c r="K143" s="7"/>
      <c r="L143" s="6" t="s">
        <v>144</v>
      </c>
      <c r="M143" s="6"/>
      <c r="N143" s="6"/>
      <c r="O143" s="52"/>
      <c r="P143" s="52">
        <f t="shared" ref="P143:AA143" si="193">P473+P496</f>
        <v>148</v>
      </c>
      <c r="Q143" s="52">
        <f t="shared" si="193"/>
        <v>6161</v>
      </c>
      <c r="R143" s="52">
        <f t="shared" si="193"/>
        <v>25083</v>
      </c>
      <c r="S143" s="52">
        <f t="shared" si="193"/>
        <v>16504</v>
      </c>
      <c r="T143" s="52">
        <f t="shared" si="193"/>
        <v>11793</v>
      </c>
      <c r="U143" s="52">
        <f t="shared" si="193"/>
        <v>26656</v>
      </c>
      <c r="V143" s="52">
        <f t="shared" si="193"/>
        <v>37993</v>
      </c>
      <c r="W143" s="52">
        <f t="shared" si="193"/>
        <v>36033</v>
      </c>
      <c r="X143" s="52">
        <f t="shared" si="193"/>
        <v>38729</v>
      </c>
      <c r="Y143" s="52">
        <f t="shared" si="193"/>
        <v>36518</v>
      </c>
      <c r="Z143" s="52">
        <f t="shared" si="193"/>
        <v>41454</v>
      </c>
      <c r="AA143" s="52">
        <f t="shared" si="193"/>
        <v>45913</v>
      </c>
      <c r="AB143" s="156">
        <f>SUM(P143:R143)</f>
        <v>31392</v>
      </c>
      <c r="AC143" s="156">
        <f>SUM(S143:U143)</f>
        <v>54953</v>
      </c>
      <c r="AD143" s="156">
        <f>SUM(V143:X143)</f>
        <v>112755</v>
      </c>
      <c r="AE143" s="156">
        <f>SUM(Y143:AA143)</f>
        <v>123885</v>
      </c>
      <c r="AF143" s="156">
        <f>AB143+AC143</f>
        <v>86345</v>
      </c>
      <c r="AG143" s="156">
        <f>AE143+AD143</f>
        <v>236640</v>
      </c>
      <c r="AH143" s="156">
        <f>AF143+AG143</f>
        <v>322985</v>
      </c>
      <c r="AJ143" s="17">
        <f ca="1">SUM((INDIRECT(AJ$2&amp;(ROW())):INDIRECT(AJ$3&amp;(ROW()))))</f>
        <v>36518</v>
      </c>
      <c r="AK143" s="156">
        <f ca="1">SUM(INDIRECT(AK$1&amp;AK$2&amp;$B143):INDIRECT(AK$1&amp;AK$3&amp;$B143))</f>
        <v>0.39714501727001483</v>
      </c>
      <c r="AL143" s="1723">
        <f t="shared" ca="1" si="185"/>
        <v>36517.602854982732</v>
      </c>
      <c r="AM143" s="1834">
        <f t="shared" ca="1" si="148"/>
        <v>91951.298422489795</v>
      </c>
      <c r="AN143" s="156">
        <f ca="1">SUM(INDIRECT(AN$1&amp;AN$2&amp;$A143):INDIRECT(AN$1&amp;AN$3&amp;$A143))</f>
        <v>38627</v>
      </c>
      <c r="AO143" s="1723">
        <f t="shared" ca="1" si="186"/>
        <v>-2109</v>
      </c>
      <c r="AP143" s="1834">
        <f t="shared" ref="AP143:AP151" ca="1" si="194">IFERROR(AJ143/AN143,0)</f>
        <v>0.94540088539104772</v>
      </c>
      <c r="AR143" s="17">
        <f ca="1">SUM((INDIRECT(AR$2&amp;(ROW())):INDIRECT(AR$3&amp;(ROW()))))</f>
        <v>36518</v>
      </c>
      <c r="AS143" s="156">
        <f ca="1">SUM(INDIRECT(AS$1&amp;AS$2&amp;$B143):INDIRECT(AS$1&amp;AS$3&amp;$B143))</f>
        <v>0.39714501727001483</v>
      </c>
      <c r="AT143" s="1723">
        <f t="shared" ca="1" si="150"/>
        <v>36517.602854982732</v>
      </c>
      <c r="AU143" s="1834">
        <f t="shared" ca="1" si="151"/>
        <v>91951.298422489795</v>
      </c>
      <c r="AV143" s="156">
        <f ca="1">SUM(INDIRECT(AV$1&amp;AV$2&amp;$A143):INDIRECT(AV$1&amp;AV$3&amp;$A143))</f>
        <v>38627</v>
      </c>
      <c r="AW143" s="1723">
        <f t="shared" ca="1" si="152"/>
        <v>-2109</v>
      </c>
      <c r="AX143" s="1834">
        <f t="shared" ref="AX143:AX151" ca="1" si="195">IFERROR(AR143/AV143,0)</f>
        <v>0.94540088539104772</v>
      </c>
      <c r="AZ143" s="17">
        <f ca="1">SUM((INDIRECT(AZ$2&amp;(ROW())):INDIRECT(AZ$3&amp;(ROW()))))</f>
        <v>235618</v>
      </c>
      <c r="BA143" s="156">
        <f ca="1">SUM(INDIRECT(BA$1&amp;BA$2&amp;$B143):INDIRECT(BA$1&amp;BA$3&amp;$B143))</f>
        <v>-11.754824572310218</v>
      </c>
      <c r="BB143" s="1723">
        <f t="shared" ca="1" si="154"/>
        <v>235629.7548245723</v>
      </c>
      <c r="BC143" s="1834">
        <f t="shared" ca="1" si="155"/>
        <v>-20044.365490151518</v>
      </c>
      <c r="BD143" s="156">
        <f ca="1">SUM(INDIRECT(BD$1&amp;BD$2&amp;$A143):INDIRECT(BD$1&amp;BD$3&amp;$A143))</f>
        <v>403303</v>
      </c>
      <c r="BE143" s="1723">
        <f t="shared" ca="1" si="156"/>
        <v>-167685</v>
      </c>
      <c r="BF143" s="1834">
        <f t="shared" ref="BF143:BF151" ca="1" si="196">IFERROR(AZ143/BD143,0)</f>
        <v>0.58422079677066618</v>
      </c>
    </row>
    <row r="144" spans="1:58">
      <c r="A144" s="2016">
        <v>141</v>
      </c>
      <c r="B144" s="2016">
        <v>141</v>
      </c>
      <c r="D144" s="657">
        <v>1</v>
      </c>
      <c r="E144" s="97"/>
      <c r="F144" s="97"/>
      <c r="G144" s="49"/>
      <c r="H144" s="54"/>
      <c r="I144" s="6"/>
      <c r="J144" s="7"/>
      <c r="K144" s="7"/>
      <c r="L144" s="6" t="s">
        <v>99</v>
      </c>
      <c r="M144" s="6"/>
      <c r="N144" s="6"/>
      <c r="O144" s="52"/>
      <c r="P144" s="52">
        <f t="shared" ref="P144:AA144" si="197">P476+P499</f>
        <v>-14480</v>
      </c>
      <c r="Q144" s="52">
        <f t="shared" si="197"/>
        <v>44966</v>
      </c>
      <c r="R144" s="52">
        <f t="shared" si="197"/>
        <v>54713</v>
      </c>
      <c r="S144" s="52">
        <f t="shared" si="197"/>
        <v>62609</v>
      </c>
      <c r="T144" s="52">
        <f t="shared" si="197"/>
        <v>69564</v>
      </c>
      <c r="U144" s="52">
        <f t="shared" si="197"/>
        <v>52021</v>
      </c>
      <c r="V144" s="52">
        <f t="shared" si="197"/>
        <v>116499</v>
      </c>
      <c r="W144" s="52">
        <f t="shared" si="197"/>
        <v>88229</v>
      </c>
      <c r="X144" s="52">
        <f t="shared" si="197"/>
        <v>109000</v>
      </c>
      <c r="Y144" s="52">
        <f t="shared" si="197"/>
        <v>126696</v>
      </c>
      <c r="Z144" s="52">
        <f t="shared" si="197"/>
        <v>117673</v>
      </c>
      <c r="AA144" s="52">
        <f t="shared" si="197"/>
        <v>124016</v>
      </c>
      <c r="AB144" s="156">
        <f>SUM(P144:R144)</f>
        <v>85199</v>
      </c>
      <c r="AC144" s="156">
        <f>SUM(S144:U144)</f>
        <v>184194</v>
      </c>
      <c r="AD144" s="156">
        <f>SUM(V144:X144)</f>
        <v>313728</v>
      </c>
      <c r="AE144" s="156">
        <f>SUM(Y144:AA144)</f>
        <v>368385</v>
      </c>
      <c r="AF144" s="156">
        <f>AB144+AC144</f>
        <v>269393</v>
      </c>
      <c r="AG144" s="156">
        <f>AE144+AD144</f>
        <v>682113</v>
      </c>
      <c r="AH144" s="156">
        <f>AF144+AG144</f>
        <v>951506</v>
      </c>
      <c r="AJ144" s="17">
        <f ca="1">SUM((INDIRECT(AJ$2&amp;(ROW())):INDIRECT(AJ$3&amp;(ROW()))))</f>
        <v>126696</v>
      </c>
      <c r="AK144" s="156">
        <f ca="1">SUM(INDIRECT(AK$1&amp;AK$2&amp;$B144):INDIRECT(AK$1&amp;AK$3&amp;$B144))</f>
        <v>0</v>
      </c>
      <c r="AL144" s="1723">
        <f t="shared" ca="1" si="185"/>
        <v>126696</v>
      </c>
      <c r="AM144" s="1834">
        <f t="shared" ca="1" si="148"/>
        <v>0</v>
      </c>
      <c r="AN144" s="156">
        <f ca="1">SUM(INDIRECT(AN$1&amp;AN$2&amp;$A144):INDIRECT(AN$1&amp;AN$3&amp;$A144))</f>
        <v>117863</v>
      </c>
      <c r="AO144" s="1723">
        <f t="shared" ca="1" si="186"/>
        <v>8833</v>
      </c>
      <c r="AP144" s="1834">
        <f t="shared" ca="1" si="194"/>
        <v>1.0749429422295378</v>
      </c>
      <c r="AR144" s="17">
        <f ca="1">SUM((INDIRECT(AR$2&amp;(ROW())):INDIRECT(AR$3&amp;(ROW()))))</f>
        <v>126696</v>
      </c>
      <c r="AS144" s="156">
        <f ca="1">SUM(INDIRECT(AS$1&amp;AS$2&amp;$B144):INDIRECT(AS$1&amp;AS$3&amp;$B144))</f>
        <v>0</v>
      </c>
      <c r="AT144" s="1723">
        <f t="shared" ca="1" si="150"/>
        <v>126696</v>
      </c>
      <c r="AU144" s="1834">
        <f t="shared" ca="1" si="151"/>
        <v>0</v>
      </c>
      <c r="AV144" s="156">
        <f ca="1">SUM(INDIRECT(AV$1&amp;AV$2&amp;$A144):INDIRECT(AV$1&amp;AV$3&amp;$A144))</f>
        <v>117863</v>
      </c>
      <c r="AW144" s="1723">
        <f t="shared" ca="1" si="152"/>
        <v>8833</v>
      </c>
      <c r="AX144" s="1834">
        <f t="shared" ca="1" si="195"/>
        <v>1.0749429422295378</v>
      </c>
      <c r="AZ144" s="17">
        <f ca="1">SUM((INDIRECT(AZ$2&amp;(ROW())):INDIRECT(AZ$3&amp;(ROW()))))</f>
        <v>709817</v>
      </c>
      <c r="BA144" s="156">
        <f ca="1">SUM(INDIRECT(BA$1&amp;BA$2&amp;$B144):INDIRECT(BA$1&amp;BA$3&amp;$B144))</f>
        <v>0</v>
      </c>
      <c r="BB144" s="1723">
        <f t="shared" ca="1" si="154"/>
        <v>709817</v>
      </c>
      <c r="BC144" s="1834">
        <f t="shared" ca="1" si="155"/>
        <v>0</v>
      </c>
      <c r="BD144" s="156">
        <f ca="1">SUM(INDIRECT(BD$1&amp;BD$2&amp;$A144):INDIRECT(BD$1&amp;BD$3&amp;$A144))</f>
        <v>1060308</v>
      </c>
      <c r="BE144" s="1723">
        <f t="shared" ca="1" si="156"/>
        <v>-350491</v>
      </c>
      <c r="BF144" s="1834">
        <f t="shared" ca="1" si="196"/>
        <v>0.66944416150778829</v>
      </c>
    </row>
    <row r="145" spans="1:58">
      <c r="A145" s="2016">
        <v>142</v>
      </c>
      <c r="B145" s="2016">
        <v>142</v>
      </c>
      <c r="D145" s="657">
        <v>1</v>
      </c>
      <c r="E145" s="97"/>
      <c r="F145" s="97"/>
      <c r="G145" s="49"/>
      <c r="H145" s="54"/>
      <c r="I145" s="6"/>
      <c r="J145" s="7"/>
      <c r="K145" s="7"/>
      <c r="L145" s="6" t="s">
        <v>647</v>
      </c>
      <c r="M145" s="6"/>
      <c r="N145" s="6"/>
      <c r="O145" s="52"/>
      <c r="P145" s="52">
        <f t="shared" ref="P145:AA145" si="198">P489+P512</f>
        <v>0</v>
      </c>
      <c r="Q145" s="52">
        <f t="shared" si="198"/>
        <v>0</v>
      </c>
      <c r="R145" s="52">
        <f t="shared" si="198"/>
        <v>0</v>
      </c>
      <c r="S145" s="52">
        <f t="shared" si="198"/>
        <v>0</v>
      </c>
      <c r="T145" s="52">
        <f t="shared" si="198"/>
        <v>0</v>
      </c>
      <c r="U145" s="52">
        <f t="shared" si="198"/>
        <v>0</v>
      </c>
      <c r="V145" s="52">
        <f t="shared" si="198"/>
        <v>0</v>
      </c>
      <c r="W145" s="52">
        <f t="shared" si="198"/>
        <v>0</v>
      </c>
      <c r="X145" s="52">
        <f t="shared" si="198"/>
        <v>0</v>
      </c>
      <c r="Y145" s="52">
        <f t="shared" si="198"/>
        <v>0</v>
      </c>
      <c r="Z145" s="52">
        <f t="shared" si="198"/>
        <v>0</v>
      </c>
      <c r="AA145" s="52">
        <f t="shared" si="198"/>
        <v>0</v>
      </c>
      <c r="AB145" s="156">
        <f>SUM(P145:R145)</f>
        <v>0</v>
      </c>
      <c r="AC145" s="156">
        <f>SUM(S145:U145)</f>
        <v>0</v>
      </c>
      <c r="AD145" s="156">
        <f>SUM(V145:X145)</f>
        <v>0</v>
      </c>
      <c r="AE145" s="156">
        <f>SUM(Y145:AA145)</f>
        <v>0</v>
      </c>
      <c r="AF145" s="156">
        <f>AB145+AC145</f>
        <v>0</v>
      </c>
      <c r="AG145" s="156">
        <f>AE145+AD145</f>
        <v>0</v>
      </c>
      <c r="AH145" s="156">
        <f>AF145+AG145</f>
        <v>0</v>
      </c>
      <c r="AJ145" s="17">
        <f ca="1">SUM((INDIRECT(AJ$2&amp;(ROW())):INDIRECT(AJ$3&amp;(ROW()))))</f>
        <v>0</v>
      </c>
      <c r="AK145" s="156">
        <f ca="1">SUM(INDIRECT(AK$1&amp;AK$2&amp;$B145):INDIRECT(AK$1&amp;AK$3&amp;$B145))</f>
        <v>0</v>
      </c>
      <c r="AL145" s="1723">
        <f t="shared" ca="1" si="185"/>
        <v>0</v>
      </c>
      <c r="AM145" s="1834">
        <f t="shared" ca="1" si="148"/>
        <v>0</v>
      </c>
      <c r="AN145" s="156">
        <f ca="1">SUM(INDIRECT(AN$1&amp;AN$2&amp;$A145):INDIRECT(AN$1&amp;AN$3&amp;$A145))</f>
        <v>0</v>
      </c>
      <c r="AO145" s="1723">
        <f t="shared" ca="1" si="186"/>
        <v>0</v>
      </c>
      <c r="AP145" s="1834">
        <f t="shared" ca="1" si="194"/>
        <v>0</v>
      </c>
      <c r="AR145" s="17">
        <f ca="1">SUM((INDIRECT(AR$2&amp;(ROW())):INDIRECT(AR$3&amp;(ROW()))))</f>
        <v>0</v>
      </c>
      <c r="AS145" s="156">
        <f ca="1">SUM(INDIRECT(AS$1&amp;AS$2&amp;$B145):INDIRECT(AS$1&amp;AS$3&amp;$B145))</f>
        <v>0</v>
      </c>
      <c r="AT145" s="1723">
        <f t="shared" ca="1" si="150"/>
        <v>0</v>
      </c>
      <c r="AU145" s="1834">
        <f t="shared" ca="1" si="151"/>
        <v>0</v>
      </c>
      <c r="AV145" s="156">
        <f ca="1">SUM(INDIRECT(AV$1&amp;AV$2&amp;$A145):INDIRECT(AV$1&amp;AV$3&amp;$A145))</f>
        <v>0</v>
      </c>
      <c r="AW145" s="1723">
        <f t="shared" ca="1" si="152"/>
        <v>0</v>
      </c>
      <c r="AX145" s="1834">
        <f t="shared" ca="1" si="195"/>
        <v>0</v>
      </c>
      <c r="AZ145" s="17">
        <f ca="1">SUM((INDIRECT(AZ$2&amp;(ROW())):INDIRECT(AZ$3&amp;(ROW()))))</f>
        <v>0</v>
      </c>
      <c r="BA145" s="156">
        <f ca="1">SUM(INDIRECT(BA$1&amp;BA$2&amp;$B145):INDIRECT(BA$1&amp;BA$3&amp;$B145))</f>
        <v>0</v>
      </c>
      <c r="BB145" s="1723">
        <f t="shared" ca="1" si="154"/>
        <v>0</v>
      </c>
      <c r="BC145" s="1834">
        <f t="shared" ca="1" si="155"/>
        <v>0</v>
      </c>
      <c r="BD145" s="156">
        <f ca="1">SUM(INDIRECT(BD$1&amp;BD$2&amp;$A145):INDIRECT(BD$1&amp;BD$3&amp;$A145))</f>
        <v>0</v>
      </c>
      <c r="BE145" s="1723">
        <f t="shared" ca="1" si="156"/>
        <v>0</v>
      </c>
      <c r="BF145" s="1834">
        <f t="shared" ca="1" si="196"/>
        <v>0</v>
      </c>
    </row>
    <row r="146" spans="1:58">
      <c r="A146" s="2016">
        <v>143</v>
      </c>
      <c r="B146" s="2016">
        <v>143</v>
      </c>
      <c r="D146" s="657">
        <v>1</v>
      </c>
      <c r="E146" s="97"/>
      <c r="F146" s="97"/>
      <c r="G146" s="49"/>
      <c r="H146" s="54"/>
      <c r="I146" s="6"/>
      <c r="J146" s="7"/>
      <c r="K146" s="7"/>
      <c r="L146" s="6" t="s">
        <v>11</v>
      </c>
      <c r="M146" s="6"/>
      <c r="N146" s="6"/>
      <c r="O146" s="52"/>
      <c r="P146" s="52">
        <f t="shared" ref="P146:AA146" si="199">P494+P517</f>
        <v>0</v>
      </c>
      <c r="Q146" s="52">
        <f t="shared" si="199"/>
        <v>0</v>
      </c>
      <c r="R146" s="52">
        <f t="shared" si="199"/>
        <v>0</v>
      </c>
      <c r="S146" s="52">
        <f t="shared" si="199"/>
        <v>0</v>
      </c>
      <c r="T146" s="52">
        <f t="shared" si="199"/>
        <v>0</v>
      </c>
      <c r="U146" s="52">
        <f t="shared" si="199"/>
        <v>0</v>
      </c>
      <c r="V146" s="52">
        <f t="shared" si="199"/>
        <v>0</v>
      </c>
      <c r="W146" s="52">
        <f t="shared" si="199"/>
        <v>0</v>
      </c>
      <c r="X146" s="52">
        <f t="shared" si="199"/>
        <v>0</v>
      </c>
      <c r="Y146" s="52">
        <f t="shared" si="199"/>
        <v>0</v>
      </c>
      <c r="Z146" s="52">
        <f t="shared" si="199"/>
        <v>0</v>
      </c>
      <c r="AA146" s="52">
        <f t="shared" si="199"/>
        <v>0</v>
      </c>
      <c r="AB146" s="156">
        <f>SUM(P146:R146)</f>
        <v>0</v>
      </c>
      <c r="AC146" s="156">
        <f>SUM(S146:U146)</f>
        <v>0</v>
      </c>
      <c r="AD146" s="156">
        <f>SUM(V146:X146)</f>
        <v>0</v>
      </c>
      <c r="AE146" s="156">
        <f>SUM(Y146:AA146)</f>
        <v>0</v>
      </c>
      <c r="AF146" s="156">
        <f>AB146+AC146</f>
        <v>0</v>
      </c>
      <c r="AG146" s="156">
        <f>AE146+AD146</f>
        <v>0</v>
      </c>
      <c r="AH146" s="156">
        <f>AF146+AG146</f>
        <v>0</v>
      </c>
      <c r="AJ146" s="17">
        <f ca="1">SUM((INDIRECT(AJ$2&amp;(ROW())):INDIRECT(AJ$3&amp;(ROW()))))</f>
        <v>0</v>
      </c>
      <c r="AK146" s="156">
        <f ca="1">SUM(INDIRECT(AK$1&amp;AK$2&amp;$B146):INDIRECT(AK$1&amp;AK$3&amp;$B146))</f>
        <v>26023.01921462567</v>
      </c>
      <c r="AL146" s="1723">
        <f t="shared" ca="1" si="185"/>
        <v>-26023.01921462567</v>
      </c>
      <c r="AM146" s="1834">
        <f t="shared" ca="1" si="148"/>
        <v>0</v>
      </c>
      <c r="AN146" s="156">
        <f ca="1">SUM(INDIRECT(AN$1&amp;AN$2&amp;$A146):INDIRECT(AN$1&amp;AN$3&amp;$A146))</f>
        <v>0</v>
      </c>
      <c r="AO146" s="1723">
        <f t="shared" ca="1" si="186"/>
        <v>0</v>
      </c>
      <c r="AP146" s="1834">
        <f t="shared" ca="1" si="194"/>
        <v>0</v>
      </c>
      <c r="AR146" s="17">
        <f ca="1">SUM((INDIRECT(AR$2&amp;(ROW())):INDIRECT(AR$3&amp;(ROW()))))</f>
        <v>0</v>
      </c>
      <c r="AS146" s="156">
        <f ca="1">SUM(INDIRECT(AS$1&amp;AS$2&amp;$B146):INDIRECT(AS$1&amp;AS$3&amp;$B146))</f>
        <v>26023.01921462567</v>
      </c>
      <c r="AT146" s="1723">
        <f t="shared" ca="1" si="150"/>
        <v>-26023.01921462567</v>
      </c>
      <c r="AU146" s="1834">
        <f t="shared" ca="1" si="151"/>
        <v>0</v>
      </c>
      <c r="AV146" s="156">
        <f ca="1">SUM(INDIRECT(AV$1&amp;AV$2&amp;$A146):INDIRECT(AV$1&amp;AV$3&amp;$A146))</f>
        <v>0</v>
      </c>
      <c r="AW146" s="1723">
        <f t="shared" ca="1" si="152"/>
        <v>0</v>
      </c>
      <c r="AX146" s="1834">
        <f t="shared" ca="1" si="195"/>
        <v>0</v>
      </c>
      <c r="AZ146" s="17">
        <f ca="1">SUM((INDIRECT(AZ$2&amp;(ROW())):INDIRECT(AZ$3&amp;(ROW()))))</f>
        <v>0</v>
      </c>
      <c r="BA146" s="156">
        <f ca="1">SUM(INDIRECT(BA$1&amp;BA$2&amp;$B146):INDIRECT(BA$1&amp;BA$3&amp;$B146))</f>
        <v>150361.01921462567</v>
      </c>
      <c r="BB146" s="1723">
        <f t="shared" ca="1" si="154"/>
        <v>-150361.01921462567</v>
      </c>
      <c r="BC146" s="1834">
        <f t="shared" ca="1" si="155"/>
        <v>0</v>
      </c>
      <c r="BD146" s="156">
        <f ca="1">SUM(INDIRECT(BD$1&amp;BD$2&amp;$A146):INDIRECT(BD$1&amp;BD$3&amp;$A146))</f>
        <v>0</v>
      </c>
      <c r="BE146" s="1723">
        <f t="shared" ca="1" si="156"/>
        <v>0</v>
      </c>
      <c r="BF146" s="1834">
        <f t="shared" ca="1" si="196"/>
        <v>0</v>
      </c>
    </row>
    <row r="147" spans="1:58">
      <c r="A147" s="2016">
        <v>144</v>
      </c>
      <c r="B147" s="2016">
        <v>144</v>
      </c>
      <c r="D147" s="657">
        <v>1</v>
      </c>
      <c r="E147" s="97"/>
      <c r="F147" s="97"/>
      <c r="G147" s="49"/>
      <c r="H147" s="217" t="s">
        <v>101</v>
      </c>
      <c r="I147" s="216"/>
      <c r="J147" s="215"/>
      <c r="K147" s="215"/>
      <c r="L147" s="215"/>
      <c r="M147" s="215"/>
      <c r="N147" s="215"/>
      <c r="O147" s="214"/>
      <c r="P147" s="214">
        <f>SUM(P148:P150)</f>
        <v>58822</v>
      </c>
      <c r="Q147" s="214">
        <f t="shared" ref="Q147:AH147" si="200">SUM(Q148:Q150)</f>
        <v>62990</v>
      </c>
      <c r="R147" s="214">
        <f t="shared" si="200"/>
        <v>80608</v>
      </c>
      <c r="S147" s="214">
        <f t="shared" si="200"/>
        <v>67946</v>
      </c>
      <c r="T147" s="214">
        <f t="shared" si="200"/>
        <v>71431</v>
      </c>
      <c r="U147" s="214">
        <f t="shared" si="200"/>
        <v>81723</v>
      </c>
      <c r="V147" s="214">
        <f t="shared" si="200"/>
        <v>93070</v>
      </c>
      <c r="W147" s="214">
        <f t="shared" si="200"/>
        <v>75654</v>
      </c>
      <c r="X147" s="214">
        <f t="shared" si="200"/>
        <v>85481</v>
      </c>
      <c r="Y147" s="214">
        <f t="shared" si="200"/>
        <v>73562</v>
      </c>
      <c r="Z147" s="214">
        <f t="shared" si="200"/>
        <v>79678</v>
      </c>
      <c r="AA147" s="214">
        <f t="shared" si="200"/>
        <v>39084</v>
      </c>
      <c r="AB147" s="213">
        <f t="shared" si="200"/>
        <v>202420</v>
      </c>
      <c r="AC147" s="213">
        <f t="shared" si="200"/>
        <v>221100</v>
      </c>
      <c r="AD147" s="213">
        <f t="shared" si="200"/>
        <v>254205</v>
      </c>
      <c r="AE147" s="213">
        <f t="shared" si="200"/>
        <v>192324</v>
      </c>
      <c r="AF147" s="213">
        <f t="shared" si="200"/>
        <v>423520</v>
      </c>
      <c r="AG147" s="213">
        <f t="shared" si="200"/>
        <v>446529</v>
      </c>
      <c r="AH147" s="213">
        <f t="shared" si="200"/>
        <v>870049</v>
      </c>
      <c r="AJ147" s="1634">
        <f ca="1">SUM((INDIRECT(AJ$2&amp;(ROW())):INDIRECT(AJ$3&amp;(ROW()))))</f>
        <v>73562</v>
      </c>
      <c r="AK147" s="1635">
        <f ca="1">SUM(INDIRECT(AK$1&amp;AK$2&amp;$B147):INDIRECT(AK$1&amp;AK$3&amp;$B147))</f>
        <v>89683.287799914746</v>
      </c>
      <c r="AL147" s="1730">
        <f t="shared" ca="1" si="185"/>
        <v>-16121.287799914746</v>
      </c>
      <c r="AM147" s="1843">
        <f t="shared" ca="1" si="148"/>
        <v>0.82024200723013552</v>
      </c>
      <c r="AN147" s="1635">
        <f ca="1">SUM(INDIRECT(AN$1&amp;AN$2&amp;$A147):INDIRECT(AN$1&amp;AN$3&amp;$A147))</f>
        <v>77144</v>
      </c>
      <c r="AO147" s="1730">
        <f t="shared" ca="1" si="186"/>
        <v>-3582</v>
      </c>
      <c r="AP147" s="1843">
        <f t="shared" ca="1" si="194"/>
        <v>0.95356735455771025</v>
      </c>
      <c r="AR147" s="1634">
        <f ca="1">SUM((INDIRECT(AR$2&amp;(ROW())):INDIRECT(AR$3&amp;(ROW()))))</f>
        <v>73562</v>
      </c>
      <c r="AS147" s="1635">
        <f ca="1">SUM(INDIRECT(AS$1&amp;AS$2&amp;$B147):INDIRECT(AS$1&amp;AS$3&amp;$B147))</f>
        <v>89683.287799914746</v>
      </c>
      <c r="AT147" s="1730">
        <f t="shared" ca="1" si="150"/>
        <v>-16121.287799914746</v>
      </c>
      <c r="AU147" s="1843">
        <f t="shared" ca="1" si="151"/>
        <v>0.82024200723013552</v>
      </c>
      <c r="AV147" s="1635">
        <f ca="1">SUM(INDIRECT(AV$1&amp;AV$2&amp;$A147):INDIRECT(AV$1&amp;AV$3&amp;$A147))</f>
        <v>77144</v>
      </c>
      <c r="AW147" s="1730">
        <f t="shared" ca="1" si="152"/>
        <v>-3582</v>
      </c>
      <c r="AX147" s="1843">
        <f t="shared" ca="1" si="195"/>
        <v>0.95356735455771025</v>
      </c>
      <c r="AZ147" s="1634">
        <f ca="1">SUM((INDIRECT(AZ$2&amp;(ROW())):INDIRECT(AZ$3&amp;(ROW()))))</f>
        <v>751287</v>
      </c>
      <c r="BA147" s="1635">
        <f ca="1">SUM(INDIRECT(BA$1&amp;BA$2&amp;$B147):INDIRECT(BA$1&amp;BA$3&amp;$B147))</f>
        <v>475575.28779991472</v>
      </c>
      <c r="BB147" s="1730">
        <f t="shared" ca="1" si="154"/>
        <v>275711.71220008528</v>
      </c>
      <c r="BC147" s="1843">
        <f t="shared" ca="1" si="155"/>
        <v>1.5797435637910677</v>
      </c>
      <c r="BD147" s="1635">
        <f ca="1">SUM(INDIRECT(BD$1&amp;BD$2&amp;$A147):INDIRECT(BD$1&amp;BD$3&amp;$A147))</f>
        <v>897159</v>
      </c>
      <c r="BE147" s="1730">
        <f t="shared" ca="1" si="156"/>
        <v>-145872</v>
      </c>
      <c r="BF147" s="1843">
        <f t="shared" ca="1" si="196"/>
        <v>0.8374067472989738</v>
      </c>
    </row>
    <row r="148" spans="1:58">
      <c r="A148" s="2016">
        <v>145</v>
      </c>
      <c r="B148" s="2016">
        <v>145</v>
      </c>
      <c r="D148" s="657">
        <v>1</v>
      </c>
      <c r="E148" s="97"/>
      <c r="F148" s="97"/>
      <c r="G148" s="49"/>
      <c r="H148" s="54"/>
      <c r="I148" s="205" t="s">
        <v>209</v>
      </c>
      <c r="J148" s="7"/>
      <c r="K148" s="7"/>
      <c r="L148" s="6"/>
      <c r="M148" s="6"/>
      <c r="N148" s="6"/>
      <c r="O148" s="52"/>
      <c r="P148" s="157">
        <v>8108</v>
      </c>
      <c r="Q148" s="157">
        <v>12056</v>
      </c>
      <c r="R148" s="157">
        <v>14958</v>
      </c>
      <c r="S148" s="157">
        <v>15039</v>
      </c>
      <c r="T148" s="157">
        <v>17748</v>
      </c>
      <c r="U148" s="157">
        <v>18184</v>
      </c>
      <c r="V148" s="157">
        <v>25734</v>
      </c>
      <c r="W148" s="157">
        <v>17319</v>
      </c>
      <c r="X148" s="157">
        <v>31022</v>
      </c>
      <c r="Y148" s="157">
        <v>14881</v>
      </c>
      <c r="Z148" s="157">
        <v>21006</v>
      </c>
      <c r="AA148" s="157">
        <v>-1135</v>
      </c>
      <c r="AB148" s="156">
        <f>SUM(P148:R148)</f>
        <v>35122</v>
      </c>
      <c r="AC148" s="156">
        <f>SUM(S148:U148)</f>
        <v>50971</v>
      </c>
      <c r="AD148" s="156">
        <f>SUM(V148:X148)</f>
        <v>74075</v>
      </c>
      <c r="AE148" s="156">
        <f>SUM(Y148:AA148)</f>
        <v>34752</v>
      </c>
      <c r="AF148" s="156">
        <f>AB148+AC148</f>
        <v>86093</v>
      </c>
      <c r="AG148" s="156">
        <f>AE148+AD148</f>
        <v>108827</v>
      </c>
      <c r="AH148" s="156">
        <f>AF148+AG148</f>
        <v>194920</v>
      </c>
      <c r="AJ148" s="17">
        <f ca="1">SUM((INDIRECT(AJ$2&amp;(ROW())):INDIRECT(AJ$3&amp;(ROW()))))</f>
        <v>14881</v>
      </c>
      <c r="AK148" s="156">
        <f ca="1">SUM(INDIRECT(AK$1&amp;AK$2&amp;$B148):INDIRECT(AK$1&amp;AK$3&amp;$B148))</f>
        <v>0</v>
      </c>
      <c r="AL148" s="1723">
        <f t="shared" ca="1" si="185"/>
        <v>14881</v>
      </c>
      <c r="AM148" s="1834">
        <f t="shared" ca="1" si="148"/>
        <v>0</v>
      </c>
      <c r="AN148" s="156">
        <f ca="1">SUM(INDIRECT(AN$1&amp;AN$2&amp;$A148):INDIRECT(AN$1&amp;AN$3&amp;$A148))</f>
        <v>20578</v>
      </c>
      <c r="AO148" s="1723">
        <f t="shared" ca="1" si="186"/>
        <v>-5697</v>
      </c>
      <c r="AP148" s="1834">
        <f t="shared" ca="1" si="194"/>
        <v>0.7231509378948392</v>
      </c>
      <c r="AR148" s="17">
        <f ca="1">SUM((INDIRECT(AR$2&amp;(ROW())):INDIRECT(AR$3&amp;(ROW()))))</f>
        <v>14881</v>
      </c>
      <c r="AS148" s="156">
        <f ca="1">SUM(INDIRECT(AS$1&amp;AS$2&amp;$B148):INDIRECT(AS$1&amp;AS$3&amp;$B148))</f>
        <v>0</v>
      </c>
      <c r="AT148" s="1723">
        <f t="shared" ca="1" si="150"/>
        <v>14881</v>
      </c>
      <c r="AU148" s="1834">
        <f t="shared" ca="1" si="151"/>
        <v>0</v>
      </c>
      <c r="AV148" s="156">
        <f ca="1">SUM(INDIRECT(AV$1&amp;AV$2&amp;$A148):INDIRECT(AV$1&amp;AV$3&amp;$A148))</f>
        <v>20578</v>
      </c>
      <c r="AW148" s="1723">
        <f t="shared" ca="1" si="152"/>
        <v>-5697</v>
      </c>
      <c r="AX148" s="1834">
        <f t="shared" ca="1" si="195"/>
        <v>0.7231509378948392</v>
      </c>
      <c r="AZ148" s="17">
        <f ca="1">SUM((INDIRECT(AZ$2&amp;(ROW())):INDIRECT(AZ$3&amp;(ROW()))))</f>
        <v>175049</v>
      </c>
      <c r="BA148" s="156">
        <f ca="1">SUM(INDIRECT(BA$1&amp;BA$2&amp;$B148):INDIRECT(BA$1&amp;BA$3&amp;$B148))</f>
        <v>0</v>
      </c>
      <c r="BB148" s="1723">
        <f t="shared" ca="1" si="154"/>
        <v>175049</v>
      </c>
      <c r="BC148" s="1834">
        <f t="shared" ca="1" si="155"/>
        <v>0</v>
      </c>
      <c r="BD148" s="156">
        <f ca="1">SUM(INDIRECT(BD$1&amp;BD$2&amp;$A148):INDIRECT(BD$1&amp;BD$3&amp;$A148))</f>
        <v>322294</v>
      </c>
      <c r="BE148" s="1723">
        <f t="shared" ca="1" si="156"/>
        <v>-147245</v>
      </c>
      <c r="BF148" s="1834">
        <f t="shared" ca="1" si="196"/>
        <v>0.54313452934277395</v>
      </c>
    </row>
    <row r="149" spans="1:58">
      <c r="A149" s="2016">
        <v>146</v>
      </c>
      <c r="B149" s="2016">
        <v>146</v>
      </c>
      <c r="D149" s="657">
        <v>1</v>
      </c>
      <c r="E149" s="97"/>
      <c r="F149" s="97"/>
      <c r="G149" s="49"/>
      <c r="H149" s="54"/>
      <c r="I149" s="69" t="s">
        <v>210</v>
      </c>
      <c r="J149" s="7"/>
      <c r="K149" s="7"/>
      <c r="L149" s="6"/>
      <c r="M149" s="6"/>
      <c r="N149" s="6"/>
      <c r="O149" s="52"/>
      <c r="P149" s="157">
        <v>28298</v>
      </c>
      <c r="Q149" s="157">
        <v>29089</v>
      </c>
      <c r="R149" s="157">
        <v>26525</v>
      </c>
      <c r="S149" s="157">
        <v>28516</v>
      </c>
      <c r="T149" s="157">
        <v>28476</v>
      </c>
      <c r="U149" s="157">
        <v>31311</v>
      </c>
      <c r="V149" s="157">
        <v>30320</v>
      </c>
      <c r="W149" s="157">
        <v>26823</v>
      </c>
      <c r="X149" s="157">
        <v>22298</v>
      </c>
      <c r="Y149" s="157">
        <v>27092</v>
      </c>
      <c r="Z149" s="157">
        <v>26988</v>
      </c>
      <c r="AA149" s="157">
        <v>25948</v>
      </c>
      <c r="AB149" s="156">
        <f>SUM(P149:R149)</f>
        <v>83912</v>
      </c>
      <c r="AC149" s="156">
        <f>SUM(S149:U149)</f>
        <v>88303</v>
      </c>
      <c r="AD149" s="156">
        <f>SUM(V149:X149)</f>
        <v>79441</v>
      </c>
      <c r="AE149" s="156">
        <f>SUM(Y149:AA149)</f>
        <v>80028</v>
      </c>
      <c r="AF149" s="156">
        <f>AB149+AC149</f>
        <v>172215</v>
      </c>
      <c r="AG149" s="156">
        <f>AE149+AD149</f>
        <v>159469</v>
      </c>
      <c r="AH149" s="156">
        <f>AF149+AG149</f>
        <v>331684</v>
      </c>
      <c r="AJ149" s="17">
        <f ca="1">SUM((INDIRECT(AJ$2&amp;(ROW())):INDIRECT(AJ$3&amp;(ROW()))))</f>
        <v>27092</v>
      </c>
      <c r="AK149" s="156">
        <f ca="1">SUM(INDIRECT(AK$1&amp;AK$2&amp;$B149):INDIRECT(AK$1&amp;AK$3&amp;$B149))</f>
        <v>0</v>
      </c>
      <c r="AL149" s="1723">
        <f t="shared" ca="1" si="185"/>
        <v>27092</v>
      </c>
      <c r="AM149" s="1834">
        <f t="shared" ca="1" si="148"/>
        <v>0</v>
      </c>
      <c r="AN149" s="156">
        <f ca="1">SUM(INDIRECT(AN$1&amp;AN$2&amp;$A149):INDIRECT(AN$1&amp;AN$3&amp;$A149))</f>
        <v>24304</v>
      </c>
      <c r="AO149" s="1723">
        <f t="shared" ca="1" si="186"/>
        <v>2788</v>
      </c>
      <c r="AP149" s="1834">
        <f t="shared" ca="1" si="194"/>
        <v>1.1147136273864384</v>
      </c>
      <c r="AR149" s="17">
        <f ca="1">SUM((INDIRECT(AR$2&amp;(ROW())):INDIRECT(AR$3&amp;(ROW()))))</f>
        <v>27092</v>
      </c>
      <c r="AS149" s="156">
        <f ca="1">SUM(INDIRECT(AS$1&amp;AS$2&amp;$B149):INDIRECT(AS$1&amp;AS$3&amp;$B149))</f>
        <v>0</v>
      </c>
      <c r="AT149" s="1723">
        <f t="shared" ca="1" si="150"/>
        <v>27092</v>
      </c>
      <c r="AU149" s="1834">
        <f t="shared" ca="1" si="151"/>
        <v>0</v>
      </c>
      <c r="AV149" s="156">
        <f ca="1">SUM(INDIRECT(AV$1&amp;AV$2&amp;$A149):INDIRECT(AV$1&amp;AV$3&amp;$A149))</f>
        <v>24304</v>
      </c>
      <c r="AW149" s="1723">
        <f t="shared" ca="1" si="152"/>
        <v>2788</v>
      </c>
      <c r="AX149" s="1834">
        <f t="shared" ca="1" si="195"/>
        <v>1.1147136273864384</v>
      </c>
      <c r="AZ149" s="17">
        <f ca="1">SUM((INDIRECT(AZ$2&amp;(ROW())):INDIRECT(AZ$3&amp;(ROW()))))</f>
        <v>278748</v>
      </c>
      <c r="BA149" s="156">
        <f ca="1">SUM(INDIRECT(BA$1&amp;BA$2&amp;$B149):INDIRECT(BA$1&amp;BA$3&amp;$B149))</f>
        <v>0</v>
      </c>
      <c r="BB149" s="1723">
        <f t="shared" ca="1" si="154"/>
        <v>278748</v>
      </c>
      <c r="BC149" s="1834">
        <f t="shared" ca="1" si="155"/>
        <v>0</v>
      </c>
      <c r="BD149" s="156">
        <f ca="1">SUM(INDIRECT(BD$1&amp;BD$2&amp;$A149):INDIRECT(BD$1&amp;BD$3&amp;$A149))</f>
        <v>251345</v>
      </c>
      <c r="BE149" s="1723">
        <f t="shared" ca="1" si="156"/>
        <v>27403</v>
      </c>
      <c r="BF149" s="1834">
        <f t="shared" ca="1" si="196"/>
        <v>1.1090254431160358</v>
      </c>
    </row>
    <row r="150" spans="1:58">
      <c r="A150" s="2016">
        <v>147</v>
      </c>
      <c r="B150" s="2016">
        <v>147</v>
      </c>
      <c r="D150" s="657">
        <v>1</v>
      </c>
      <c r="E150" s="97"/>
      <c r="F150" s="97"/>
      <c r="G150" s="49"/>
      <c r="H150" s="54"/>
      <c r="I150" s="69" t="s">
        <v>211</v>
      </c>
      <c r="J150" s="7"/>
      <c r="K150" s="7"/>
      <c r="L150" s="6"/>
      <c r="M150" s="6"/>
      <c r="N150" s="6"/>
      <c r="O150" s="52"/>
      <c r="P150" s="157">
        <v>22416</v>
      </c>
      <c r="Q150" s="157">
        <v>21845</v>
      </c>
      <c r="R150" s="157">
        <v>39125</v>
      </c>
      <c r="S150" s="157">
        <v>24391</v>
      </c>
      <c r="T150" s="157">
        <v>25207</v>
      </c>
      <c r="U150" s="157">
        <v>32228</v>
      </c>
      <c r="V150" s="157">
        <v>37016</v>
      </c>
      <c r="W150" s="157">
        <v>31512</v>
      </c>
      <c r="X150" s="157">
        <v>32161</v>
      </c>
      <c r="Y150" s="157">
        <v>31589</v>
      </c>
      <c r="Z150" s="157">
        <v>31684</v>
      </c>
      <c r="AA150" s="157">
        <v>14271</v>
      </c>
      <c r="AB150" s="156">
        <f>SUM(P150:R150)</f>
        <v>83386</v>
      </c>
      <c r="AC150" s="156">
        <f>SUM(S150:U150)</f>
        <v>81826</v>
      </c>
      <c r="AD150" s="156">
        <f>SUM(V150:X150)</f>
        <v>100689</v>
      </c>
      <c r="AE150" s="156">
        <f>SUM(Y150:AA150)</f>
        <v>77544</v>
      </c>
      <c r="AF150" s="156">
        <f>AB150+AC150</f>
        <v>165212</v>
      </c>
      <c r="AG150" s="156">
        <f>AE150+AD150</f>
        <v>178233</v>
      </c>
      <c r="AH150" s="156">
        <f>AF150+AG150</f>
        <v>343445</v>
      </c>
      <c r="AJ150" s="17">
        <f ca="1">SUM((INDIRECT(AJ$2&amp;(ROW())):INDIRECT(AJ$3&amp;(ROW()))))</f>
        <v>31589</v>
      </c>
      <c r="AK150" s="156">
        <f ca="1">SUM(INDIRECT(AK$1&amp;AK$2&amp;$B150):INDIRECT(AK$1&amp;AK$3&amp;$B150))</f>
        <v>79681.575502571854</v>
      </c>
      <c r="AL150" s="1723">
        <f t="shared" ca="1" si="185"/>
        <v>-48092.575502571854</v>
      </c>
      <c r="AM150" s="1834">
        <f t="shared" ca="1" si="148"/>
        <v>0.39644045440567893</v>
      </c>
      <c r="AN150" s="156">
        <f ca="1">SUM(INDIRECT(AN$1&amp;AN$2&amp;$A150):INDIRECT(AN$1&amp;AN$3&amp;$A150))</f>
        <v>32262</v>
      </c>
      <c r="AO150" s="1723">
        <f t="shared" ca="1" si="186"/>
        <v>-673</v>
      </c>
      <c r="AP150" s="1834">
        <f t="shared" ca="1" si="194"/>
        <v>0.97913954497551303</v>
      </c>
      <c r="AR150" s="17">
        <f ca="1">SUM((INDIRECT(AR$2&amp;(ROW())):INDIRECT(AR$3&amp;(ROW()))))</f>
        <v>31589</v>
      </c>
      <c r="AS150" s="156">
        <f ca="1">SUM(INDIRECT(AS$1&amp;AS$2&amp;$B150):INDIRECT(AS$1&amp;AS$3&amp;$B150))</f>
        <v>79681.575502571854</v>
      </c>
      <c r="AT150" s="1723">
        <f t="shared" ca="1" si="150"/>
        <v>-48092.575502571854</v>
      </c>
      <c r="AU150" s="1834">
        <f t="shared" ca="1" si="151"/>
        <v>0.39644045440567893</v>
      </c>
      <c r="AV150" s="156">
        <f ca="1">SUM(INDIRECT(AV$1&amp;AV$2&amp;$A150):INDIRECT(AV$1&amp;AV$3&amp;$A150))</f>
        <v>32262</v>
      </c>
      <c r="AW150" s="1723">
        <f t="shared" ca="1" si="152"/>
        <v>-673</v>
      </c>
      <c r="AX150" s="1834">
        <f t="shared" ca="1" si="195"/>
        <v>0.97913954497551303</v>
      </c>
      <c r="AZ150" s="17">
        <f ca="1">SUM((INDIRECT(AZ$2&amp;(ROW())):INDIRECT(AZ$3&amp;(ROW()))))</f>
        <v>297490</v>
      </c>
      <c r="BA150" s="156">
        <f ca="1">SUM(INDIRECT(BA$1&amp;BA$2&amp;$B150):INDIRECT(BA$1&amp;BA$3&amp;$B150))</f>
        <v>596271.57550257188</v>
      </c>
      <c r="BB150" s="1723">
        <f t="shared" ca="1" si="154"/>
        <v>-298781.57550257188</v>
      </c>
      <c r="BC150" s="1834">
        <f t="shared" ca="1" si="155"/>
        <v>0.49891695700781707</v>
      </c>
      <c r="BD150" s="156">
        <f ca="1">SUM(INDIRECT(BD$1&amp;BD$2&amp;$A150):INDIRECT(BD$1&amp;BD$3&amp;$A150))</f>
        <v>323520</v>
      </c>
      <c r="BE150" s="1723">
        <f t="shared" ca="1" si="156"/>
        <v>-26030</v>
      </c>
      <c r="BF150" s="1834">
        <f t="shared" ca="1" si="196"/>
        <v>0.91954129574678534</v>
      </c>
    </row>
    <row r="151" spans="1:58">
      <c r="A151" s="2016">
        <v>148</v>
      </c>
      <c r="B151" s="2016">
        <v>148</v>
      </c>
      <c r="D151" s="657">
        <v>1</v>
      </c>
      <c r="E151" s="97"/>
      <c r="F151" s="97"/>
      <c r="G151" s="49"/>
      <c r="H151" s="217" t="s">
        <v>143</v>
      </c>
      <c r="I151" s="216"/>
      <c r="J151" s="215"/>
      <c r="K151" s="215"/>
      <c r="L151" s="215"/>
      <c r="M151" s="215"/>
      <c r="N151" s="215"/>
      <c r="O151" s="214"/>
      <c r="P151" s="214">
        <f>P137-P147</f>
        <v>-73154</v>
      </c>
      <c r="Q151" s="214">
        <f t="shared" ref="Q151:AH151" si="201">Q137-Q147</f>
        <v>-11863</v>
      </c>
      <c r="R151" s="214">
        <f t="shared" si="201"/>
        <v>-812</v>
      </c>
      <c r="S151" s="214">
        <f t="shared" si="201"/>
        <v>11167</v>
      </c>
      <c r="T151" s="214">
        <f t="shared" si="201"/>
        <v>9926</v>
      </c>
      <c r="U151" s="214">
        <f t="shared" si="201"/>
        <v>-3046</v>
      </c>
      <c r="V151" s="214">
        <f t="shared" si="201"/>
        <v>61422</v>
      </c>
      <c r="W151" s="214">
        <f t="shared" si="201"/>
        <v>48608</v>
      </c>
      <c r="X151" s="214">
        <f t="shared" si="201"/>
        <v>62248</v>
      </c>
      <c r="Y151" s="214">
        <f t="shared" si="201"/>
        <v>89652</v>
      </c>
      <c r="Z151" s="214">
        <f t="shared" si="201"/>
        <v>79449</v>
      </c>
      <c r="AA151" s="214">
        <f t="shared" si="201"/>
        <v>130845</v>
      </c>
      <c r="AB151" s="213">
        <f t="shared" si="201"/>
        <v>-85829</v>
      </c>
      <c r="AC151" s="213">
        <f t="shared" si="201"/>
        <v>18047</v>
      </c>
      <c r="AD151" s="213">
        <f t="shared" si="201"/>
        <v>172278</v>
      </c>
      <c r="AE151" s="213">
        <f t="shared" si="201"/>
        <v>299946</v>
      </c>
      <c r="AF151" s="213">
        <f t="shared" si="201"/>
        <v>-67782</v>
      </c>
      <c r="AG151" s="213">
        <f t="shared" si="201"/>
        <v>472224</v>
      </c>
      <c r="AH151" s="213">
        <f t="shared" si="201"/>
        <v>404442</v>
      </c>
      <c r="AJ151" s="1634">
        <f ca="1">SUM((INDIRECT(AJ$2&amp;(ROW())):INDIRECT(AJ$3&amp;(ROW()))))</f>
        <v>89652</v>
      </c>
      <c r="AK151" s="1635">
        <f ca="1">SUM(INDIRECT(AK$1&amp;AK$2&amp;$B151):INDIRECT(AK$1&amp;AK$3&amp;$B151))</f>
        <v>19268.968632214292</v>
      </c>
      <c r="AL151" s="1730">
        <f t="shared" ca="1" si="185"/>
        <v>70383.031367785705</v>
      </c>
      <c r="AM151" s="1843">
        <f t="shared" ca="1" si="148"/>
        <v>4.6526620968243098</v>
      </c>
      <c r="AN151" s="1635">
        <f ca="1">SUM(INDIRECT(AN$1&amp;AN$2&amp;$A151):INDIRECT(AN$1&amp;AN$3&amp;$A151))</f>
        <v>79346</v>
      </c>
      <c r="AO151" s="1730">
        <f t="shared" ca="1" si="186"/>
        <v>10306</v>
      </c>
      <c r="AP151" s="1843">
        <f t="shared" ca="1" si="194"/>
        <v>1.1298868247926801</v>
      </c>
      <c r="AR151" s="1634">
        <f ca="1">SUM((INDIRECT(AR$2&amp;(ROW())):INDIRECT(AR$3&amp;(ROW()))))</f>
        <v>89652</v>
      </c>
      <c r="AS151" s="1635">
        <f ca="1">SUM(INDIRECT(AS$1&amp;AS$2&amp;$B151):INDIRECT(AS$1&amp;AS$3&amp;$B151))</f>
        <v>19268.968632214292</v>
      </c>
      <c r="AT151" s="1730">
        <f t="shared" ca="1" si="150"/>
        <v>70383.031367785705</v>
      </c>
      <c r="AU151" s="1843">
        <f t="shared" ca="1" si="151"/>
        <v>4.6526620968243098</v>
      </c>
      <c r="AV151" s="1635">
        <f ca="1">SUM(INDIRECT(AV$1&amp;AV$2&amp;$A151):INDIRECT(AV$1&amp;AV$3&amp;$A151))</f>
        <v>79346</v>
      </c>
      <c r="AW151" s="1730">
        <f t="shared" ca="1" si="152"/>
        <v>10306</v>
      </c>
      <c r="AX151" s="1843">
        <f t="shared" ca="1" si="195"/>
        <v>1.1298868247926801</v>
      </c>
      <c r="AZ151" s="1634">
        <f ca="1">SUM((INDIRECT(AZ$2&amp;(ROW())):INDIRECT(AZ$3&amp;(ROW()))))</f>
        <v>194148</v>
      </c>
      <c r="BA151" s="1635">
        <f ca="1">SUM(INDIRECT(BA$1&amp;BA$2&amp;$B151):INDIRECT(BA$1&amp;BA$3&amp;$B151))</f>
        <v>131095.9686322143</v>
      </c>
      <c r="BB151" s="1730">
        <f t="shared" ca="1" si="154"/>
        <v>63052.031367785705</v>
      </c>
      <c r="BC151" s="1843">
        <f t="shared" ca="1" si="155"/>
        <v>1.4809608718379148</v>
      </c>
      <c r="BD151" s="1635">
        <f ca="1">SUM(INDIRECT(BD$1&amp;BD$2&amp;$A151):INDIRECT(BD$1&amp;BD$3&amp;$A151))</f>
        <v>566452</v>
      </c>
      <c r="BE151" s="1730">
        <f t="shared" ca="1" si="156"/>
        <v>-372304</v>
      </c>
      <c r="BF151" s="1843">
        <f t="shared" ca="1" si="196"/>
        <v>0.34274395712258054</v>
      </c>
    </row>
    <row r="152" spans="1:58">
      <c r="A152" s="2016">
        <v>149</v>
      </c>
      <c r="B152" s="2016">
        <v>149</v>
      </c>
      <c r="D152" s="657">
        <v>1</v>
      </c>
      <c r="E152" s="97"/>
      <c r="F152" s="97"/>
      <c r="G152" s="49"/>
      <c r="H152" s="74"/>
      <c r="I152" s="1064" t="s">
        <v>142</v>
      </c>
      <c r="J152" s="4"/>
      <c r="K152" s="4"/>
      <c r="L152" s="3"/>
      <c r="M152" s="3"/>
      <c r="N152" s="3"/>
      <c r="O152" s="50"/>
      <c r="P152" s="1680">
        <f t="shared" ref="P152:AN152" si="202">IFERROR(P151/P115,0)</f>
        <v>-52.742609949531364</v>
      </c>
      <c r="Q152" s="1680">
        <f t="shared" si="202"/>
        <v>-7.8982935744389041E-2</v>
      </c>
      <c r="R152" s="1680">
        <f t="shared" si="202"/>
        <v>-3.7529522145653368E-3</v>
      </c>
      <c r="S152" s="1680">
        <f t="shared" si="202"/>
        <v>4.9960852739189765E-2</v>
      </c>
      <c r="T152" s="1680">
        <f t="shared" si="202"/>
        <v>4.2220870534290099E-2</v>
      </c>
      <c r="U152" s="1680">
        <f t="shared" si="202"/>
        <v>-1.0500189596332173E-2</v>
      </c>
      <c r="V152" s="1680">
        <f t="shared" si="202"/>
        <v>0.15651190109136867</v>
      </c>
      <c r="W152" s="1680">
        <f t="shared" si="202"/>
        <v>0.13344387769108709</v>
      </c>
      <c r="X152" s="1680">
        <f t="shared" si="202"/>
        <v>0.15446038863234268</v>
      </c>
      <c r="Y152" s="1680">
        <f t="shared" si="202"/>
        <v>0.21799401350487163</v>
      </c>
      <c r="Z152" s="1680">
        <f t="shared" si="202"/>
        <v>0.18293786481539046</v>
      </c>
      <c r="AA152" s="1680">
        <f t="shared" si="202"/>
        <v>0.28252936603903955</v>
      </c>
      <c r="AB152" s="1680">
        <f t="shared" si="202"/>
        <v>-0.23326457343041254</v>
      </c>
      <c r="AC152" s="1680">
        <f t="shared" si="202"/>
        <v>2.4104383319398105E-2</v>
      </c>
      <c r="AD152" s="1680">
        <f t="shared" si="202"/>
        <v>0.14855342397715279</v>
      </c>
      <c r="AE152" s="1680">
        <f t="shared" si="202"/>
        <v>0.22919840999362714</v>
      </c>
      <c r="AF152" s="1680">
        <f t="shared" si="202"/>
        <v>-6.0701258855737121E-2</v>
      </c>
      <c r="AG152" s="1680">
        <f t="shared" si="202"/>
        <v>0.19130943477862791</v>
      </c>
      <c r="AH152" s="1680">
        <f t="shared" si="202"/>
        <v>0.11281421311471294</v>
      </c>
      <c r="AI152" s="1038"/>
      <c r="AJ152" s="1681">
        <f t="shared" ca="1" si="202"/>
        <v>0.21799401350487163</v>
      </c>
      <c r="AK152" s="1680">
        <f t="shared" ca="1" si="202"/>
        <v>288984.24904640141</v>
      </c>
      <c r="AL152" s="1680">
        <f t="shared" ca="1" si="185"/>
        <v>-288984.0310523879</v>
      </c>
      <c r="AM152" s="1845"/>
      <c r="AN152" s="1680">
        <f t="shared" ca="1" si="202"/>
        <v>0.184088905387221</v>
      </c>
      <c r="AO152" s="1680">
        <f t="shared" ca="1" si="186"/>
        <v>3.3905108117650629E-2</v>
      </c>
      <c r="AP152" s="1845"/>
      <c r="AQ152" s="1038"/>
      <c r="AR152" s="1681">
        <f ca="1">IFERROR(AR151/AR115,0)</f>
        <v>0.21799401350487163</v>
      </c>
      <c r="AS152" s="1680">
        <f ca="1">IFERROR(AS151/AS115,0)</f>
        <v>288984.24904640141</v>
      </c>
      <c r="AT152" s="1680">
        <f t="shared" ca="1" si="150"/>
        <v>-288984.0310523879</v>
      </c>
      <c r="AU152" s="1845"/>
      <c r="AV152" s="1680">
        <f ca="1">IFERROR(AV151/AV115,0)</f>
        <v>0.184088905387221</v>
      </c>
      <c r="AW152" s="1680">
        <f t="shared" ca="1" si="152"/>
        <v>3.3905108117650629E-2</v>
      </c>
      <c r="AX152" s="1845"/>
      <c r="AY152" s="1038"/>
      <c r="AZ152" s="1681">
        <f ca="1">IFERROR(AZ151/AZ115,0)</f>
        <v>7.223810579800953E-2</v>
      </c>
      <c r="BA152" s="1680">
        <f ca="1">IFERROR(BA151/BA115,0)</f>
        <v>-62393.267634880736</v>
      </c>
      <c r="BB152" s="1680">
        <f t="shared" ca="1" si="154"/>
        <v>62393.339872986537</v>
      </c>
      <c r="BC152" s="1845"/>
      <c r="BD152" s="1680">
        <f ca="1">IFERROR(BD151/BD115,0)</f>
        <v>0.14905364622954417</v>
      </c>
      <c r="BE152" s="1680">
        <f t="shared" ca="1" si="156"/>
        <v>-7.6815540431534643E-2</v>
      </c>
      <c r="BF152" s="1845"/>
    </row>
    <row r="153" spans="1:58">
      <c r="A153" s="2016">
        <v>150</v>
      </c>
      <c r="B153" s="2016">
        <v>150</v>
      </c>
      <c r="D153" s="657">
        <v>1</v>
      </c>
      <c r="E153" s="97"/>
      <c r="F153" s="97"/>
      <c r="G153" s="49"/>
      <c r="H153" s="113" t="s">
        <v>212</v>
      </c>
      <c r="I153" s="111"/>
      <c r="J153" s="112"/>
      <c r="K153" s="112"/>
      <c r="L153" s="111"/>
      <c r="M153" s="111"/>
      <c r="N153" s="111"/>
      <c r="O153" s="199"/>
      <c r="P153" s="155">
        <v>77</v>
      </c>
      <c r="Q153" s="155">
        <v>442</v>
      </c>
      <c r="R153" s="155">
        <v>932</v>
      </c>
      <c r="S153" s="155">
        <v>1365</v>
      </c>
      <c r="T153" s="155">
        <v>875</v>
      </c>
      <c r="U153" s="155">
        <v>1006</v>
      </c>
      <c r="V153" s="155">
        <v>513</v>
      </c>
      <c r="W153" s="155">
        <v>1641</v>
      </c>
      <c r="X153" s="155">
        <v>1208</v>
      </c>
      <c r="Y153" s="155">
        <v>2254</v>
      </c>
      <c r="Z153" s="155">
        <v>1459</v>
      </c>
      <c r="AA153" s="155">
        <v>19529</v>
      </c>
      <c r="AB153" s="156">
        <f>SUM(P153:R153)</f>
        <v>1451</v>
      </c>
      <c r="AC153" s="204">
        <f>SUM(S153:U153)</f>
        <v>3246</v>
      </c>
      <c r="AD153" s="204">
        <f>SUM(V153:X153)</f>
        <v>3362</v>
      </c>
      <c r="AE153" s="204">
        <f>SUM(Y153:AA153)</f>
        <v>23242</v>
      </c>
      <c r="AF153" s="204">
        <f>AB153+AC153</f>
        <v>4697</v>
      </c>
      <c r="AG153" s="204">
        <f>AE153+AD153</f>
        <v>26604</v>
      </c>
      <c r="AH153" s="204">
        <f>AF153+AG153</f>
        <v>31301</v>
      </c>
      <c r="AJ153" s="1632">
        <f ca="1">SUM((INDIRECT(AJ$2&amp;(ROW())):INDIRECT(AJ$3&amp;(ROW()))))</f>
        <v>2254</v>
      </c>
      <c r="AK153" s="1633">
        <f ca="1">SUM(INDIRECT(AK$1&amp;AK$2&amp;$B153):INDIRECT(AK$1&amp;AK$3&amp;$B153))</f>
        <v>33975.914276191601</v>
      </c>
      <c r="AL153" s="1728">
        <f t="shared" ca="1" si="185"/>
        <v>-31721.914276191601</v>
      </c>
      <c r="AM153" s="1841">
        <f t="shared" ca="1" si="148"/>
        <v>6.6341113933745574E-2</v>
      </c>
      <c r="AN153" s="1633">
        <f ca="1">SUM(INDIRECT(AN$1&amp;AN$2&amp;$A153):INDIRECT(AN$1&amp;AN$3&amp;$A153))</f>
        <v>2075</v>
      </c>
      <c r="AO153" s="1728">
        <f t="shared" ca="1" si="186"/>
        <v>179</v>
      </c>
      <c r="AP153" s="1841">
        <f ca="1">IFERROR(AJ153/AN153,0)</f>
        <v>1.0862650602409638</v>
      </c>
      <c r="AR153" s="1632">
        <f ca="1">SUM((INDIRECT(AR$2&amp;(ROW())):INDIRECT(AR$3&amp;(ROW()))))</f>
        <v>2254</v>
      </c>
      <c r="AS153" s="1633">
        <f ca="1">SUM(INDIRECT(AS$1&amp;AS$2&amp;$B153):INDIRECT(AS$1&amp;AS$3&amp;$B153))</f>
        <v>33975.914276191601</v>
      </c>
      <c r="AT153" s="1728">
        <f t="shared" ca="1" si="150"/>
        <v>-31721.914276191601</v>
      </c>
      <c r="AU153" s="1841">
        <f t="shared" ca="1" si="151"/>
        <v>6.6341113933745574E-2</v>
      </c>
      <c r="AV153" s="1633">
        <f ca="1">SUM(INDIRECT(AV$1&amp;AV$2&amp;$A153):INDIRECT(AV$1&amp;AV$3&amp;$A153))</f>
        <v>2075</v>
      </c>
      <c r="AW153" s="1728">
        <f t="shared" ca="1" si="152"/>
        <v>179</v>
      </c>
      <c r="AX153" s="1841">
        <f ca="1">IFERROR(AR153/AV153,0)</f>
        <v>1.0862650602409638</v>
      </c>
      <c r="AZ153" s="1632">
        <f ca="1">SUM((INDIRECT(AZ$2&amp;(ROW())):INDIRECT(AZ$3&amp;(ROW()))))</f>
        <v>10313</v>
      </c>
      <c r="BA153" s="1633">
        <f ca="1">SUM(INDIRECT(BA$1&amp;BA$2&amp;$B153):INDIRECT(BA$1&amp;BA$3&amp;$B153))</f>
        <v>236203.91427619162</v>
      </c>
      <c r="BB153" s="1728">
        <f t="shared" ca="1" si="154"/>
        <v>-225890.91427619162</v>
      </c>
      <c r="BC153" s="1841">
        <f t="shared" ca="1" si="155"/>
        <v>4.3661427168142017E-2</v>
      </c>
      <c r="BD153" s="1633">
        <f ca="1">SUM(INDIRECT(BD$1&amp;BD$2&amp;$A153):INDIRECT(BD$1&amp;BD$3&amp;$A153))</f>
        <v>8570</v>
      </c>
      <c r="BE153" s="1728">
        <f t="shared" ca="1" si="156"/>
        <v>1743</v>
      </c>
      <c r="BF153" s="1841">
        <f ca="1">IFERROR(AZ153/BD153,0)</f>
        <v>1.2033838973162194</v>
      </c>
    </row>
    <row r="154" spans="1:58">
      <c r="A154" s="2016">
        <v>151</v>
      </c>
      <c r="B154" s="2016">
        <v>151</v>
      </c>
      <c r="D154" s="657">
        <v>1</v>
      </c>
      <c r="E154" s="97"/>
      <c r="F154" s="97"/>
      <c r="G154" s="49"/>
      <c r="H154" s="203" t="s">
        <v>213</v>
      </c>
      <c r="I154" s="201"/>
      <c r="J154" s="202"/>
      <c r="K154" s="202"/>
      <c r="L154" s="201"/>
      <c r="M154" s="201"/>
      <c r="N154" s="201"/>
      <c r="O154" s="200"/>
      <c r="P154" s="110">
        <v>0</v>
      </c>
      <c r="Q154" s="110">
        <v>0</v>
      </c>
      <c r="R154" s="110">
        <v>0</v>
      </c>
      <c r="S154" s="110">
        <v>0</v>
      </c>
      <c r="T154" s="110">
        <v>0</v>
      </c>
      <c r="U154" s="110">
        <v>0</v>
      </c>
      <c r="V154" s="110">
        <v>0</v>
      </c>
      <c r="W154" s="110">
        <v>0</v>
      </c>
      <c r="X154" s="110">
        <v>0</v>
      </c>
      <c r="Y154" s="110">
        <v>0</v>
      </c>
      <c r="Z154" s="110">
        <v>0</v>
      </c>
      <c r="AA154" s="110">
        <v>21613</v>
      </c>
      <c r="AB154" s="156">
        <f>SUM(P154:R154)</f>
        <v>0</v>
      </c>
      <c r="AC154" s="161">
        <f>SUM(S154:U154)</f>
        <v>0</v>
      </c>
      <c r="AD154" s="161">
        <f>SUM(V154:X154)</f>
        <v>0</v>
      </c>
      <c r="AE154" s="161">
        <f>SUM(Y154:AA154)</f>
        <v>21613</v>
      </c>
      <c r="AF154" s="161">
        <f>AB154+AC154</f>
        <v>0</v>
      </c>
      <c r="AG154" s="161">
        <f>AE154+AD154</f>
        <v>21613</v>
      </c>
      <c r="AH154" s="161">
        <f>AF154+AG154</f>
        <v>21613</v>
      </c>
      <c r="AJ154" s="123">
        <f ca="1">SUM((INDIRECT(AJ$2&amp;(ROW())):INDIRECT(AJ$3&amp;(ROW()))))</f>
        <v>0</v>
      </c>
      <c r="AK154" s="161">
        <f ca="1">SUM(INDIRECT(AK$1&amp;AK$2&amp;$B154):INDIRECT(AK$1&amp;AK$3&amp;$B154))</f>
        <v>36024.731511968566</v>
      </c>
      <c r="AL154" s="1729">
        <f t="shared" ca="1" si="185"/>
        <v>-36024.731511968566</v>
      </c>
      <c r="AM154" s="1842">
        <f t="shared" ca="1" si="148"/>
        <v>0</v>
      </c>
      <c r="AN154" s="161">
        <f ca="1">SUM(INDIRECT(AN$1&amp;AN$2&amp;$A154):INDIRECT(AN$1&amp;AN$3&amp;$A154))</f>
        <v>0</v>
      </c>
      <c r="AO154" s="1729">
        <f t="shared" ca="1" si="186"/>
        <v>0</v>
      </c>
      <c r="AP154" s="1842">
        <f ca="1">IFERROR(AJ154/AN154,0)</f>
        <v>0</v>
      </c>
      <c r="AR154" s="123">
        <f ca="1">SUM((INDIRECT(AR$2&amp;(ROW())):INDIRECT(AR$3&amp;(ROW()))))</f>
        <v>0</v>
      </c>
      <c r="AS154" s="161">
        <f ca="1">SUM(INDIRECT(AS$1&amp;AS$2&amp;$B154):INDIRECT(AS$1&amp;AS$3&amp;$B154))</f>
        <v>36024.731511968566</v>
      </c>
      <c r="AT154" s="1729">
        <f t="shared" ca="1" si="150"/>
        <v>-36024.731511968566</v>
      </c>
      <c r="AU154" s="1842">
        <f t="shared" ca="1" si="151"/>
        <v>0</v>
      </c>
      <c r="AV154" s="161">
        <f ca="1">SUM(INDIRECT(AV$1&amp;AV$2&amp;$A154):INDIRECT(AV$1&amp;AV$3&amp;$A154))</f>
        <v>0</v>
      </c>
      <c r="AW154" s="1729">
        <f t="shared" ca="1" si="152"/>
        <v>0</v>
      </c>
      <c r="AX154" s="1842">
        <f ca="1">IFERROR(AR154/AV154,0)</f>
        <v>0</v>
      </c>
      <c r="AZ154" s="123">
        <f ca="1">SUM((INDIRECT(AZ$2&amp;(ROW())):INDIRECT(AZ$3&amp;(ROW()))))</f>
        <v>0</v>
      </c>
      <c r="BA154" s="161">
        <f ca="1">SUM(INDIRECT(BA$1&amp;BA$2&amp;$B154):INDIRECT(BA$1&amp;BA$3&amp;$B154))</f>
        <v>29664.731511968566</v>
      </c>
      <c r="BB154" s="1729">
        <f t="shared" ca="1" si="154"/>
        <v>-29664.731511968566</v>
      </c>
      <c r="BC154" s="1842">
        <f t="shared" ca="1" si="155"/>
        <v>0</v>
      </c>
      <c r="BD154" s="161">
        <f ca="1">SUM(INDIRECT(BD$1&amp;BD$2&amp;$A154):INDIRECT(BD$1&amp;BD$3&amp;$A154))</f>
        <v>1260</v>
      </c>
      <c r="BE154" s="1729">
        <f t="shared" ca="1" si="156"/>
        <v>-1260</v>
      </c>
      <c r="BF154" s="1842">
        <f ca="1">IFERROR(AZ154/BD154,0)</f>
        <v>0</v>
      </c>
    </row>
    <row r="155" spans="1:58">
      <c r="A155" s="2016">
        <v>152</v>
      </c>
      <c r="B155" s="2016">
        <v>152</v>
      </c>
      <c r="D155" s="657">
        <v>1</v>
      </c>
      <c r="E155" s="97"/>
      <c r="F155" s="97"/>
      <c r="G155" s="49"/>
      <c r="H155" s="217" t="s">
        <v>214</v>
      </c>
      <c r="I155" s="216"/>
      <c r="J155" s="215"/>
      <c r="K155" s="215"/>
      <c r="L155" s="215"/>
      <c r="M155" s="215"/>
      <c r="N155" s="215"/>
      <c r="O155" s="214"/>
      <c r="P155" s="214">
        <f>P151+P153-P154</f>
        <v>-73077</v>
      </c>
      <c r="Q155" s="214">
        <f t="shared" ref="Q155:AH155" si="203">Q151+Q153-Q154</f>
        <v>-11421</v>
      </c>
      <c r="R155" s="214">
        <f t="shared" si="203"/>
        <v>120</v>
      </c>
      <c r="S155" s="214">
        <f t="shared" si="203"/>
        <v>12532</v>
      </c>
      <c r="T155" s="214">
        <f t="shared" si="203"/>
        <v>10801</v>
      </c>
      <c r="U155" s="214">
        <f t="shared" si="203"/>
        <v>-2040</v>
      </c>
      <c r="V155" s="214">
        <f t="shared" si="203"/>
        <v>61935</v>
      </c>
      <c r="W155" s="214">
        <f t="shared" si="203"/>
        <v>50249</v>
      </c>
      <c r="X155" s="214">
        <f t="shared" si="203"/>
        <v>63456</v>
      </c>
      <c r="Y155" s="214">
        <f t="shared" si="203"/>
        <v>91906</v>
      </c>
      <c r="Z155" s="214">
        <f t="shared" si="203"/>
        <v>80908</v>
      </c>
      <c r="AA155" s="214">
        <f t="shared" si="203"/>
        <v>128761</v>
      </c>
      <c r="AB155" s="213">
        <f t="shared" si="203"/>
        <v>-84378</v>
      </c>
      <c r="AC155" s="213">
        <f t="shared" si="203"/>
        <v>21293</v>
      </c>
      <c r="AD155" s="213">
        <f t="shared" si="203"/>
        <v>175640</v>
      </c>
      <c r="AE155" s="213">
        <f t="shared" si="203"/>
        <v>301575</v>
      </c>
      <c r="AF155" s="213">
        <f t="shared" si="203"/>
        <v>-63085</v>
      </c>
      <c r="AG155" s="213">
        <f t="shared" si="203"/>
        <v>477215</v>
      </c>
      <c r="AH155" s="213">
        <f t="shared" si="203"/>
        <v>414130</v>
      </c>
      <c r="AJ155" s="1634">
        <f ca="1">SUM((INDIRECT(AJ$2&amp;(ROW())):INDIRECT(AJ$3&amp;(ROW()))))</f>
        <v>91906</v>
      </c>
      <c r="AK155" s="1635">
        <f ca="1">SUM(INDIRECT(AK$1&amp;AK$2&amp;$B155):INDIRECT(AK$1&amp;AK$3&amp;$B155))</f>
        <v>0.1187680717129387</v>
      </c>
      <c r="AL155" s="1730">
        <f t="shared" ca="1" si="185"/>
        <v>91905.881231928288</v>
      </c>
      <c r="AM155" s="1843">
        <f t="shared" ca="1" si="148"/>
        <v>773827.49988680403</v>
      </c>
      <c r="AN155" s="1635">
        <f ca="1">SUM(INDIRECT(AN$1&amp;AN$2&amp;$A155):INDIRECT(AN$1&amp;AN$3&amp;$A155))</f>
        <v>81421</v>
      </c>
      <c r="AO155" s="1730">
        <f t="shared" ca="1" si="186"/>
        <v>10485</v>
      </c>
      <c r="AP155" s="1843">
        <f ca="1">IFERROR(AJ155/AN155,0)</f>
        <v>1.1287751317227743</v>
      </c>
      <c r="AR155" s="1634">
        <f ca="1">SUM((INDIRECT(AR$2&amp;(ROW())):INDIRECT(AR$3&amp;(ROW()))))</f>
        <v>91906</v>
      </c>
      <c r="AS155" s="1635">
        <f ca="1">SUM(INDIRECT(AS$1&amp;AS$2&amp;$B155):INDIRECT(AS$1&amp;AS$3&amp;$B155))</f>
        <v>0.1187680717129387</v>
      </c>
      <c r="AT155" s="1730">
        <f t="shared" ca="1" si="150"/>
        <v>91905.881231928288</v>
      </c>
      <c r="AU155" s="1843">
        <f t="shared" ca="1" si="151"/>
        <v>773827.49988680403</v>
      </c>
      <c r="AV155" s="1635">
        <f ca="1">SUM(INDIRECT(AV$1&amp;AV$2&amp;$A155):INDIRECT(AV$1&amp;AV$3&amp;$A155))</f>
        <v>81421</v>
      </c>
      <c r="AW155" s="1730">
        <f t="shared" ca="1" si="152"/>
        <v>10485</v>
      </c>
      <c r="AX155" s="1843">
        <f ca="1">IFERROR(AR155/AV155,0)</f>
        <v>1.1287751317227743</v>
      </c>
      <c r="AZ155" s="1634">
        <f ca="1">SUM((INDIRECT(AZ$2&amp;(ROW())):INDIRECT(AZ$3&amp;(ROW()))))</f>
        <v>204461</v>
      </c>
      <c r="BA155" s="1635">
        <f ca="1">SUM(INDIRECT(BA$1&amp;BA$2&amp;$B155):INDIRECT(BA$1&amp;BA$3&amp;$B155))</f>
        <v>-52.46838433100887</v>
      </c>
      <c r="BB155" s="1730">
        <f t="shared" ca="1" si="154"/>
        <v>204513.468384331</v>
      </c>
      <c r="BC155" s="1843">
        <f t="shared" ca="1" si="155"/>
        <v>-3896.8419288482519</v>
      </c>
      <c r="BD155" s="1635">
        <f ca="1">SUM(INDIRECT(BD$1&amp;BD$2&amp;$A155):INDIRECT(BD$1&amp;BD$3&amp;$A155))</f>
        <v>573762</v>
      </c>
      <c r="BE155" s="1730">
        <f t="shared" ca="1" si="156"/>
        <v>-369301</v>
      </c>
      <c r="BF155" s="1843">
        <f ca="1">IFERROR(AZ155/BD155,0)</f>
        <v>0.35635158828922098</v>
      </c>
    </row>
    <row r="156" spans="1:58">
      <c r="A156" s="2016">
        <v>153</v>
      </c>
      <c r="B156" s="2016">
        <v>153</v>
      </c>
      <c r="D156" s="657">
        <v>1</v>
      </c>
      <c r="E156" s="97"/>
      <c r="F156" s="97"/>
      <c r="G156" s="49"/>
      <c r="H156" s="74"/>
      <c r="I156" s="1064" t="s">
        <v>142</v>
      </c>
      <c r="J156" s="4"/>
      <c r="K156" s="4"/>
      <c r="L156" s="3"/>
      <c r="M156" s="3"/>
      <c r="N156" s="3"/>
      <c r="O156" s="50"/>
      <c r="P156" s="1680">
        <f t="shared" ref="P156:AN156" si="204">IFERROR(P155/P115,0)</f>
        <v>-52.687094448449891</v>
      </c>
      <c r="Q156" s="1680">
        <f t="shared" si="204"/>
        <v>-7.6040133957402611E-2</v>
      </c>
      <c r="R156" s="1680">
        <f t="shared" si="204"/>
        <v>5.5462347998502521E-4</v>
      </c>
      <c r="S156" s="1680">
        <f t="shared" si="204"/>
        <v>5.6067825425586651E-2</v>
      </c>
      <c r="T156" s="1680">
        <f t="shared" si="204"/>
        <v>4.5942738529202838E-2</v>
      </c>
      <c r="U156" s="1680">
        <f t="shared" si="204"/>
        <v>-7.0323003205901621E-3</v>
      </c>
      <c r="V156" s="1680">
        <f t="shared" si="204"/>
        <v>0.15781909729565821</v>
      </c>
      <c r="W156" s="1680">
        <f t="shared" si="204"/>
        <v>0.13794892631047226</v>
      </c>
      <c r="X156" s="1680">
        <f t="shared" si="204"/>
        <v>0.15745788492889631</v>
      </c>
      <c r="Y156" s="1680">
        <f t="shared" si="204"/>
        <v>0.22347474462564954</v>
      </c>
      <c r="Z156" s="1680">
        <f t="shared" si="204"/>
        <v>0.18629733245835203</v>
      </c>
      <c r="AA156" s="1680">
        <f t="shared" si="204"/>
        <v>0.27802945240974264</v>
      </c>
      <c r="AB156" s="1680">
        <f t="shared" si="204"/>
        <v>-0.22932107069768201</v>
      </c>
      <c r="AC156" s="1680">
        <f t="shared" si="204"/>
        <v>2.8439886630461785E-2</v>
      </c>
      <c r="AD156" s="1680">
        <f t="shared" si="204"/>
        <v>0.15145243958803281</v>
      </c>
      <c r="AE156" s="1680">
        <f t="shared" si="204"/>
        <v>0.23044318141874906</v>
      </c>
      <c r="AF156" s="1680">
        <f t="shared" si="204"/>
        <v>-5.6494923651030898E-2</v>
      </c>
      <c r="AG156" s="1680">
        <f t="shared" si="204"/>
        <v>0.19333141034314841</v>
      </c>
      <c r="AH156" s="1680">
        <f t="shared" si="204"/>
        <v>0.11551656375251847</v>
      </c>
      <c r="AI156" s="1038"/>
      <c r="AJ156" s="1681">
        <f t="shared" ca="1" si="204"/>
        <v>0.22347474462564954</v>
      </c>
      <c r="AK156" s="1680">
        <f t="shared" ca="1" si="204"/>
        <v>1.7812111623489948</v>
      </c>
      <c r="AL156" s="1680">
        <f t="shared" ca="1" si="185"/>
        <v>-1.5577364177233453</v>
      </c>
      <c r="AM156" s="1845"/>
      <c r="AN156" s="1680">
        <f t="shared" ca="1" si="204"/>
        <v>0.18890306714305602</v>
      </c>
      <c r="AO156" s="1680">
        <f t="shared" ca="1" si="186"/>
        <v>3.4571677482593516E-2</v>
      </c>
      <c r="AP156" s="1845"/>
      <c r="AQ156" s="1038"/>
      <c r="AR156" s="1681">
        <f ca="1">IFERROR(AR155/AR115,0)</f>
        <v>0.22347474462564954</v>
      </c>
      <c r="AS156" s="1680">
        <f ca="1">IFERROR(AS155/AS115,0)</f>
        <v>1.7812111623489948</v>
      </c>
      <c r="AT156" s="1680">
        <f t="shared" ca="1" si="150"/>
        <v>-1.5577364177233453</v>
      </c>
      <c r="AU156" s="1845"/>
      <c r="AV156" s="1680">
        <f ca="1">IFERROR(AV155/AV115,0)</f>
        <v>0.18890306714305602</v>
      </c>
      <c r="AW156" s="1680">
        <f t="shared" ca="1" si="152"/>
        <v>3.4571677482593516E-2</v>
      </c>
      <c r="AX156" s="1845"/>
      <c r="AY156" s="1038"/>
      <c r="AZ156" s="1681">
        <f ca="1">IFERROR(AZ155/AZ115,0)</f>
        <v>7.6075341232290969E-2</v>
      </c>
      <c r="BA156" s="1680">
        <f ca="1">IFERROR(BA155/BA115,0)</f>
        <v>24.971583642809115</v>
      </c>
      <c r="BB156" s="1680">
        <f t="shared" ca="1" si="154"/>
        <v>-24.895508301576825</v>
      </c>
      <c r="BC156" s="1845"/>
      <c r="BD156" s="1680">
        <f ca="1">IFERROR(BD155/BD115,0)</f>
        <v>0.15097716694081004</v>
      </c>
      <c r="BE156" s="1680">
        <f t="shared" ca="1" si="156"/>
        <v>-7.4901825708519068E-2</v>
      </c>
      <c r="BF156" s="1845"/>
    </row>
    <row r="157" spans="1:58">
      <c r="A157" s="2016">
        <v>154</v>
      </c>
      <c r="B157" s="2016">
        <v>154</v>
      </c>
      <c r="D157" s="657">
        <v>1</v>
      </c>
      <c r="E157" s="97"/>
      <c r="F157" s="97"/>
      <c r="G157" s="49"/>
      <c r="H157" s="48"/>
      <c r="I157" s="47"/>
      <c r="J157" s="48"/>
      <c r="K157" s="48"/>
      <c r="L157" s="47"/>
      <c r="M157" s="47"/>
      <c r="N157" s="47"/>
      <c r="O157" s="47"/>
      <c r="P157" s="64"/>
      <c r="Q157" s="64"/>
      <c r="R157" s="64"/>
      <c r="S157" s="64"/>
      <c r="T157" s="64"/>
      <c r="U157" s="64"/>
      <c r="V157" s="365"/>
      <c r="W157" s="365"/>
      <c r="X157" s="365"/>
      <c r="Y157" s="268"/>
      <c r="Z157" s="268"/>
      <c r="AA157" s="268"/>
      <c r="AB157" s="268"/>
      <c r="AC157" s="268"/>
      <c r="AD157" s="268"/>
      <c r="AE157" s="268"/>
      <c r="AF157" s="268"/>
      <c r="AG157" s="268"/>
      <c r="AH157" s="1700"/>
      <c r="AJ157" s="268"/>
      <c r="AK157" s="268"/>
      <c r="AL157" s="268"/>
      <c r="AM157" s="268"/>
      <c r="AN157" s="268"/>
      <c r="AO157" s="268"/>
      <c r="AP157" s="268"/>
      <c r="AR157" s="268"/>
      <c r="AS157" s="268"/>
      <c r="AT157" s="268"/>
      <c r="AU157" s="268"/>
      <c r="AV157" s="268"/>
      <c r="AW157" s="268"/>
      <c r="AX157" s="268"/>
      <c r="AZ157" s="268"/>
      <c r="BA157" s="268"/>
      <c r="BB157" s="268"/>
      <c r="BC157" s="268"/>
      <c r="BD157" s="268"/>
      <c r="BE157" s="268"/>
      <c r="BF157" s="268"/>
    </row>
    <row r="158" spans="1:58">
      <c r="A158" s="2016">
        <v>155</v>
      </c>
      <c r="B158" s="2016">
        <v>155</v>
      </c>
      <c r="D158" s="657">
        <v>1</v>
      </c>
      <c r="E158" s="97"/>
      <c r="F158" s="97"/>
      <c r="G158" s="49" t="s">
        <v>549</v>
      </c>
      <c r="H158" s="48"/>
      <c r="I158" s="47"/>
      <c r="J158" s="48"/>
      <c r="K158" s="48"/>
      <c r="L158" s="47"/>
      <c r="M158" s="47"/>
      <c r="N158" s="47"/>
      <c r="O158" s="47"/>
      <c r="P158" s="64"/>
      <c r="Q158" s="64"/>
      <c r="R158" s="64"/>
      <c r="S158" s="64"/>
      <c r="T158" s="64"/>
      <c r="U158" s="64"/>
      <c r="V158" s="365"/>
      <c r="W158" s="365"/>
      <c r="X158" s="365"/>
      <c r="Y158" s="365"/>
      <c r="Z158" s="365"/>
      <c r="AA158" s="365"/>
      <c r="AB158" s="365"/>
      <c r="AC158" s="365"/>
      <c r="AD158" s="365"/>
      <c r="AE158" s="365"/>
      <c r="AF158" s="365"/>
      <c r="AG158" s="365"/>
      <c r="AH158" s="365"/>
      <c r="AJ158" s="365"/>
      <c r="AK158" s="365"/>
      <c r="AL158" s="365"/>
      <c r="AM158" s="365"/>
      <c r="AN158" s="365"/>
      <c r="AO158" s="365"/>
      <c r="AP158" s="365"/>
      <c r="AR158" s="365"/>
      <c r="AS158" s="365"/>
      <c r="AT158" s="365"/>
      <c r="AU158" s="365"/>
      <c r="AV158" s="365"/>
      <c r="AW158" s="365"/>
      <c r="AX158" s="365"/>
      <c r="AZ158" s="365"/>
      <c r="BA158" s="365"/>
      <c r="BB158" s="365"/>
      <c r="BC158" s="365"/>
      <c r="BD158" s="365"/>
      <c r="BE158" s="365"/>
      <c r="BF158" s="365"/>
    </row>
    <row r="159" spans="1:58">
      <c r="A159" s="2016">
        <v>156</v>
      </c>
      <c r="B159" s="2016">
        <v>156</v>
      </c>
      <c r="D159" s="657">
        <v>1</v>
      </c>
      <c r="E159" s="97"/>
      <c r="F159" s="97"/>
      <c r="G159" s="49"/>
      <c r="H159" s="699" t="s">
        <v>9</v>
      </c>
      <c r="I159" s="691"/>
      <c r="J159" s="690"/>
      <c r="K159" s="690"/>
      <c r="L159" s="691"/>
      <c r="M159" s="691"/>
      <c r="N159" s="992" t="s">
        <v>602</v>
      </c>
      <c r="O159" s="700"/>
      <c r="P159" s="696">
        <f t="shared" ref="P159:AH159" si="205">P160+P167</f>
        <v>0</v>
      </c>
      <c r="Q159" s="696">
        <f t="shared" si="205"/>
        <v>2820</v>
      </c>
      <c r="R159" s="696">
        <f t="shared" si="205"/>
        <v>15205</v>
      </c>
      <c r="S159" s="696">
        <f t="shared" si="205"/>
        <v>2924</v>
      </c>
      <c r="T159" s="696">
        <f t="shared" si="205"/>
        <v>11186</v>
      </c>
      <c r="U159" s="696">
        <f t="shared" si="205"/>
        <v>23844</v>
      </c>
      <c r="V159" s="696">
        <f t="shared" si="205"/>
        <v>3124</v>
      </c>
      <c r="W159" s="696">
        <f t="shared" si="205"/>
        <v>2082</v>
      </c>
      <c r="X159" s="696">
        <f t="shared" si="205"/>
        <v>-3169</v>
      </c>
      <c r="Y159" s="696">
        <f t="shared" si="205"/>
        <v>13006</v>
      </c>
      <c r="Z159" s="696">
        <f t="shared" si="205"/>
        <v>2973</v>
      </c>
      <c r="AA159" s="696">
        <f t="shared" si="205"/>
        <v>5874</v>
      </c>
      <c r="AB159" s="696">
        <f t="shared" si="205"/>
        <v>18025</v>
      </c>
      <c r="AC159" s="696">
        <f t="shared" si="205"/>
        <v>37954</v>
      </c>
      <c r="AD159" s="696">
        <f t="shared" si="205"/>
        <v>2037</v>
      </c>
      <c r="AE159" s="696">
        <f t="shared" si="205"/>
        <v>21853</v>
      </c>
      <c r="AF159" s="696">
        <f t="shared" si="205"/>
        <v>55979</v>
      </c>
      <c r="AG159" s="696">
        <f t="shared" si="205"/>
        <v>23890</v>
      </c>
      <c r="AH159" s="696">
        <f t="shared" si="205"/>
        <v>79869</v>
      </c>
      <c r="AJ159" s="1637">
        <f ca="1">SUM((INDIRECT(AJ$2&amp;(ROW())):INDIRECT(AJ$3&amp;(ROW()))))</f>
        <v>13006</v>
      </c>
      <c r="AK159" s="1638">
        <f ca="1">SUM(INDIRECT(AK$1&amp;AK$2&amp;$B159):INDIRECT(AK$1&amp;AK$3&amp;$B159))</f>
        <v>0.1187680717129387</v>
      </c>
      <c r="AL159" s="1731">
        <f t="shared" ca="1" si="185"/>
        <v>13005.881231928288</v>
      </c>
      <c r="AM159" s="1846">
        <f t="shared" ref="AM159:AM222" ca="1" si="206">IFERROR(AJ159/AK159,0)</f>
        <v>109507.54535642693</v>
      </c>
      <c r="AN159" s="1638">
        <f ca="1">SUM(INDIRECT(AN$1&amp;AN$2&amp;$A159):INDIRECT(AN$1&amp;AN$3&amp;$A159))</f>
        <v>2976</v>
      </c>
      <c r="AO159" s="1731">
        <f t="shared" ca="1" si="186"/>
        <v>10030</v>
      </c>
      <c r="AP159" s="1846">
        <f t="shared" ref="AP159:AP189" ca="1" si="207">IFERROR(AJ159/AN159,0)</f>
        <v>4.370295698924731</v>
      </c>
      <c r="AR159" s="1637">
        <f ca="1">SUM((INDIRECT(AR$2&amp;(ROW())):INDIRECT(AR$3&amp;(ROW()))))</f>
        <v>13006</v>
      </c>
      <c r="AS159" s="1638">
        <f ca="1">SUM(INDIRECT(AS$1&amp;AS$2&amp;$B159):INDIRECT(AS$1&amp;AS$3&amp;$B159))</f>
        <v>0.1187680717129387</v>
      </c>
      <c r="AT159" s="1731">
        <f t="shared" ref="AT159:AT222" ca="1" si="208">AR159-AS159</f>
        <v>13005.881231928288</v>
      </c>
      <c r="AU159" s="1846">
        <f t="shared" ref="AU159:AU222" ca="1" si="209">IFERROR(AR159/AS159,0)</f>
        <v>109507.54535642693</v>
      </c>
      <c r="AV159" s="1638">
        <f ca="1">SUM(INDIRECT(AV$1&amp;AV$2&amp;$A159):INDIRECT(AV$1&amp;AV$3&amp;$A159))</f>
        <v>2976</v>
      </c>
      <c r="AW159" s="1731">
        <f t="shared" ref="AW159:AW222" ca="1" si="210">AR159-AV159</f>
        <v>10030</v>
      </c>
      <c r="AX159" s="1846">
        <f t="shared" ref="AX159:AX189" ca="1" si="211">IFERROR(AR159/AV159,0)</f>
        <v>4.370295698924731</v>
      </c>
      <c r="AZ159" s="1637">
        <f ca="1">SUM((INDIRECT(AZ$2&amp;(ROW())):INDIRECT(AZ$3&amp;(ROW()))))</f>
        <v>71022</v>
      </c>
      <c r="BA159" s="1638">
        <f ca="1">SUM(INDIRECT(BA$1&amp;BA$2&amp;$B159):INDIRECT(BA$1&amp;BA$3&amp;$B159))</f>
        <v>-52.391014526284515</v>
      </c>
      <c r="BB159" s="1731">
        <f t="shared" ref="BB159:BB222" ca="1" si="212">AZ159-BA159</f>
        <v>71074.391014526278</v>
      </c>
      <c r="BC159" s="1846">
        <f t="shared" ref="BC159:BC222" ca="1" si="213">IFERROR(AZ159/BA159,0)</f>
        <v>-1355.6141380764509</v>
      </c>
      <c r="BD159" s="1638">
        <f ca="1">SUM(INDIRECT(BD$1&amp;BD$2&amp;$A159):INDIRECT(BD$1&amp;BD$3&amp;$A159))</f>
        <v>57101</v>
      </c>
      <c r="BE159" s="1731">
        <f t="shared" ref="BE159:BE222" ca="1" si="214">AZ159-BD159</f>
        <v>13921</v>
      </c>
      <c r="BF159" s="1846">
        <f t="shared" ref="BF159:BF189" ca="1" si="215">IFERROR(AZ159/BD159,0)</f>
        <v>1.2437960806290609</v>
      </c>
    </row>
    <row r="160" spans="1:58" s="272" customFormat="1">
      <c r="A160" s="2016">
        <v>157</v>
      </c>
      <c r="B160" s="2016">
        <v>157</v>
      </c>
      <c r="C160" s="362"/>
      <c r="D160" s="657">
        <v>1</v>
      </c>
      <c r="E160" s="97"/>
      <c r="F160" s="97"/>
      <c r="G160" s="49"/>
      <c r="H160" s="53"/>
      <c r="I160" s="73"/>
      <c r="J160" s="97"/>
      <c r="K160" s="97"/>
      <c r="L160" s="602" t="s">
        <v>331</v>
      </c>
      <c r="M160" s="602"/>
      <c r="N160" s="602"/>
      <c r="O160" s="603"/>
      <c r="P160" s="604">
        <f>SUM(P161:P166)</f>
        <v>0</v>
      </c>
      <c r="Q160" s="604">
        <f t="shared" ref="Q160:AA160" si="216">SUM(Q161:Q166)</f>
        <v>0</v>
      </c>
      <c r="R160" s="604">
        <f t="shared" si="216"/>
        <v>13500</v>
      </c>
      <c r="S160" s="604">
        <f t="shared" si="216"/>
        <v>0</v>
      </c>
      <c r="T160" s="604">
        <f t="shared" si="216"/>
        <v>8546</v>
      </c>
      <c r="U160" s="604">
        <f t="shared" si="216"/>
        <v>20500</v>
      </c>
      <c r="V160" s="604">
        <f t="shared" si="216"/>
        <v>0</v>
      </c>
      <c r="W160" s="604">
        <f t="shared" si="216"/>
        <v>0</v>
      </c>
      <c r="X160" s="604">
        <f t="shared" si="216"/>
        <v>-7366</v>
      </c>
      <c r="Y160" s="604">
        <f t="shared" si="216"/>
        <v>9543</v>
      </c>
      <c r="Z160" s="604">
        <f t="shared" si="216"/>
        <v>-614</v>
      </c>
      <c r="AA160" s="604">
        <f t="shared" si="216"/>
        <v>1670</v>
      </c>
      <c r="AB160" s="604">
        <f>SUM(P160:R160)</f>
        <v>13500</v>
      </c>
      <c r="AC160" s="604">
        <f>SUM(S160:U160)</f>
        <v>29046</v>
      </c>
      <c r="AD160" s="604">
        <f>SUM(V160:X160)</f>
        <v>-7366</v>
      </c>
      <c r="AE160" s="604">
        <f>SUM(Y160:AA160)</f>
        <v>10599</v>
      </c>
      <c r="AF160" s="604">
        <f>AB160+AC160</f>
        <v>42546</v>
      </c>
      <c r="AG160" s="604">
        <f>AE160+AD160</f>
        <v>3233</v>
      </c>
      <c r="AH160" s="604">
        <f>AF160+AG160</f>
        <v>45779</v>
      </c>
      <c r="AJ160" s="1639">
        <f ca="1">SUM((INDIRECT(AJ$2&amp;(ROW())):INDIRECT(AJ$3&amp;(ROW()))))</f>
        <v>9543</v>
      </c>
      <c r="AK160" s="604">
        <f ca="1">SUM(INDIRECT(AK$1&amp;AK$2&amp;$B160):INDIRECT(AK$1&amp;AK$3&amp;$B160))</f>
        <v>0</v>
      </c>
      <c r="AL160" s="1732">
        <f t="shared" ca="1" si="185"/>
        <v>9543</v>
      </c>
      <c r="AM160" s="1847">
        <f t="shared" ca="1" si="206"/>
        <v>0</v>
      </c>
      <c r="AN160" s="604">
        <f ca="1">SUM(INDIRECT(AN$1&amp;AN$2&amp;$A160):INDIRECT(AN$1&amp;AN$3&amp;$A160))</f>
        <v>0</v>
      </c>
      <c r="AO160" s="1732">
        <f t="shared" ca="1" si="186"/>
        <v>9543</v>
      </c>
      <c r="AP160" s="1847">
        <f t="shared" ca="1" si="207"/>
        <v>0</v>
      </c>
      <c r="AR160" s="1639">
        <f ca="1">SUM((INDIRECT(AR$2&amp;(ROW())):INDIRECT(AR$3&amp;(ROW()))))</f>
        <v>9543</v>
      </c>
      <c r="AS160" s="604">
        <f ca="1">SUM(INDIRECT(AS$1&amp;AS$2&amp;$B160):INDIRECT(AS$1&amp;AS$3&amp;$B160))</f>
        <v>0</v>
      </c>
      <c r="AT160" s="1732">
        <f t="shared" ca="1" si="208"/>
        <v>9543</v>
      </c>
      <c r="AU160" s="1847">
        <f t="shared" ca="1" si="209"/>
        <v>0</v>
      </c>
      <c r="AV160" s="604">
        <f ca="1">SUM(INDIRECT(AV$1&amp;AV$2&amp;$A160):INDIRECT(AV$1&amp;AV$3&amp;$A160))</f>
        <v>0</v>
      </c>
      <c r="AW160" s="1732">
        <f t="shared" ca="1" si="210"/>
        <v>9543</v>
      </c>
      <c r="AX160" s="1847">
        <f t="shared" ca="1" si="211"/>
        <v>0</v>
      </c>
      <c r="AZ160" s="1639">
        <f ca="1">SUM((INDIRECT(AZ$2&amp;(ROW())):INDIRECT(AZ$3&amp;(ROW()))))</f>
        <v>44723</v>
      </c>
      <c r="BA160" s="604">
        <f ca="1">SUM(INDIRECT(BA$1&amp;BA$2&amp;$B160):INDIRECT(BA$1&amp;BA$3&amp;$B160))</f>
        <v>0</v>
      </c>
      <c r="BB160" s="1732">
        <f t="shared" ca="1" si="212"/>
        <v>44723</v>
      </c>
      <c r="BC160" s="1847">
        <f t="shared" ca="1" si="213"/>
        <v>0</v>
      </c>
      <c r="BD160" s="604">
        <f ca="1">SUM(INDIRECT(BD$1&amp;BD$2&amp;$A160):INDIRECT(BD$1&amp;BD$3&amp;$A160))</f>
        <v>35758</v>
      </c>
      <c r="BE160" s="1732">
        <f t="shared" ca="1" si="214"/>
        <v>8965</v>
      </c>
      <c r="BF160" s="1847">
        <f t="shared" ca="1" si="215"/>
        <v>1.2507131271323899</v>
      </c>
    </row>
    <row r="161" spans="1:58" s="272" customFormat="1">
      <c r="A161" s="2016">
        <v>158</v>
      </c>
      <c r="B161" s="2016">
        <v>158</v>
      </c>
      <c r="C161" s="362"/>
      <c r="D161" s="657">
        <v>1</v>
      </c>
      <c r="E161" s="97"/>
      <c r="F161" s="97"/>
      <c r="G161" s="49"/>
      <c r="H161" s="53"/>
      <c r="I161" s="73"/>
      <c r="J161" s="97"/>
      <c r="K161" s="97"/>
      <c r="L161" s="97"/>
      <c r="M161" s="73" t="s">
        <v>219</v>
      </c>
      <c r="N161" s="73"/>
      <c r="O161" s="72"/>
      <c r="P161" s="229">
        <f t="shared" ref="P161:AA161" si="217">P523+P538</f>
        <v>0</v>
      </c>
      <c r="Q161" s="229">
        <f t="shared" si="217"/>
        <v>0</v>
      </c>
      <c r="R161" s="229">
        <f t="shared" si="217"/>
        <v>0</v>
      </c>
      <c r="S161" s="229">
        <f t="shared" si="217"/>
        <v>0</v>
      </c>
      <c r="T161" s="229">
        <f t="shared" si="217"/>
        <v>0</v>
      </c>
      <c r="U161" s="229">
        <f t="shared" si="217"/>
        <v>0</v>
      </c>
      <c r="V161" s="229">
        <f t="shared" si="217"/>
        <v>0</v>
      </c>
      <c r="W161" s="229">
        <f t="shared" si="217"/>
        <v>0</v>
      </c>
      <c r="X161" s="229">
        <f t="shared" si="217"/>
        <v>-7366</v>
      </c>
      <c r="Y161" s="229">
        <f t="shared" si="217"/>
        <v>-614</v>
      </c>
      <c r="Z161" s="229">
        <f t="shared" si="217"/>
        <v>-614</v>
      </c>
      <c r="AA161" s="229">
        <f t="shared" si="217"/>
        <v>1670</v>
      </c>
      <c r="AB161" s="229">
        <f t="shared" ref="AB161:AB167" si="218">SUM(P161:R161)</f>
        <v>0</v>
      </c>
      <c r="AC161" s="229">
        <f t="shared" ref="AC161:AC167" si="219">SUM(S161:U161)</f>
        <v>0</v>
      </c>
      <c r="AD161" s="229">
        <f t="shared" ref="AD161:AD167" si="220">SUM(V161:X161)</f>
        <v>-7366</v>
      </c>
      <c r="AE161" s="229">
        <f t="shared" ref="AE161:AE167" si="221">SUM(Y161:AA161)</f>
        <v>442</v>
      </c>
      <c r="AF161" s="229">
        <f t="shared" ref="AF161:AF167" si="222">AB161+AC161</f>
        <v>0</v>
      </c>
      <c r="AG161" s="229">
        <f t="shared" ref="AG161:AG167" si="223">AE161+AD161</f>
        <v>-6924</v>
      </c>
      <c r="AH161" s="229">
        <f t="shared" ref="AH161:AH167" si="224">AF161+AG161</f>
        <v>-6924</v>
      </c>
      <c r="AJ161" s="1123">
        <f ca="1">SUM((INDIRECT(AJ$2&amp;(ROW())):INDIRECT(AJ$3&amp;(ROW()))))</f>
        <v>-614</v>
      </c>
      <c r="AK161" s="229">
        <f ca="1">SUM(INDIRECT(AK$1&amp;AK$2&amp;$B161):INDIRECT(AK$1&amp;AK$3&amp;$B161))</f>
        <v>0</v>
      </c>
      <c r="AL161" s="1733">
        <f t="shared" ca="1" si="185"/>
        <v>-614</v>
      </c>
      <c r="AM161" s="1848">
        <f t="shared" ca="1" si="206"/>
        <v>0</v>
      </c>
      <c r="AN161" s="229">
        <f ca="1">SUM(INDIRECT(AN$1&amp;AN$2&amp;$A161):INDIRECT(AN$1&amp;AN$3&amp;$A161))</f>
        <v>0</v>
      </c>
      <c r="AO161" s="1733">
        <f t="shared" ca="1" si="186"/>
        <v>-614</v>
      </c>
      <c r="AP161" s="1848">
        <f t="shared" ca="1" si="207"/>
        <v>0</v>
      </c>
      <c r="AR161" s="1123">
        <f ca="1">SUM((INDIRECT(AR$2&amp;(ROW())):INDIRECT(AR$3&amp;(ROW()))))</f>
        <v>-614</v>
      </c>
      <c r="AS161" s="229">
        <f ca="1">SUM(INDIRECT(AS$1&amp;AS$2&amp;$B161):INDIRECT(AS$1&amp;AS$3&amp;$B161))</f>
        <v>0</v>
      </c>
      <c r="AT161" s="1733">
        <f t="shared" ca="1" si="208"/>
        <v>-614</v>
      </c>
      <c r="AU161" s="1848">
        <f t="shared" ca="1" si="209"/>
        <v>0</v>
      </c>
      <c r="AV161" s="229">
        <f ca="1">SUM(INDIRECT(AV$1&amp;AV$2&amp;$A161):INDIRECT(AV$1&amp;AV$3&amp;$A161))</f>
        <v>0</v>
      </c>
      <c r="AW161" s="1733">
        <f t="shared" ca="1" si="210"/>
        <v>-614</v>
      </c>
      <c r="AX161" s="1848">
        <f t="shared" ca="1" si="211"/>
        <v>0</v>
      </c>
      <c r="AZ161" s="1123">
        <f ca="1">SUM((INDIRECT(AZ$2&amp;(ROW())):INDIRECT(AZ$3&amp;(ROW()))))</f>
        <v>-7980</v>
      </c>
      <c r="BA161" s="229">
        <f ca="1">SUM(INDIRECT(BA$1&amp;BA$2&amp;$B161):INDIRECT(BA$1&amp;BA$3&amp;$B161))</f>
        <v>0</v>
      </c>
      <c r="BB161" s="1733">
        <f t="shared" ca="1" si="212"/>
        <v>-7980</v>
      </c>
      <c r="BC161" s="1848">
        <f t="shared" ca="1" si="213"/>
        <v>0</v>
      </c>
      <c r="BD161" s="229">
        <f ca="1">SUM(INDIRECT(BD$1&amp;BD$2&amp;$A161):INDIRECT(BD$1&amp;BD$3&amp;$A161))</f>
        <v>-2943</v>
      </c>
      <c r="BE161" s="1733">
        <f t="shared" ca="1" si="214"/>
        <v>-5037</v>
      </c>
      <c r="BF161" s="1848">
        <f t="shared" ca="1" si="215"/>
        <v>2.7115188583078491</v>
      </c>
    </row>
    <row r="162" spans="1:58" s="272" customFormat="1">
      <c r="A162" s="2016">
        <v>159</v>
      </c>
      <c r="B162" s="2016">
        <v>159</v>
      </c>
      <c r="C162" s="362"/>
      <c r="D162" s="657">
        <v>1</v>
      </c>
      <c r="E162" s="97"/>
      <c r="F162" s="97"/>
      <c r="G162" s="49"/>
      <c r="H162" s="53"/>
      <c r="I162" s="73"/>
      <c r="J162" s="97"/>
      <c r="K162" s="97"/>
      <c r="L162" s="97"/>
      <c r="M162" s="73" t="s">
        <v>220</v>
      </c>
      <c r="N162" s="73"/>
      <c r="O162" s="72"/>
      <c r="P162" s="229">
        <f t="shared" ref="P162:AA162" si="225">P524+P539</f>
        <v>0</v>
      </c>
      <c r="Q162" s="229">
        <f t="shared" si="225"/>
        <v>0</v>
      </c>
      <c r="R162" s="229">
        <f t="shared" si="225"/>
        <v>0</v>
      </c>
      <c r="S162" s="229">
        <f t="shared" si="225"/>
        <v>0</v>
      </c>
      <c r="T162" s="229">
        <f t="shared" si="225"/>
        <v>8546</v>
      </c>
      <c r="U162" s="229">
        <f t="shared" si="225"/>
        <v>11500</v>
      </c>
      <c r="V162" s="229">
        <f t="shared" si="225"/>
        <v>0</v>
      </c>
      <c r="W162" s="229">
        <f t="shared" si="225"/>
        <v>0</v>
      </c>
      <c r="X162" s="229">
        <f t="shared" si="225"/>
        <v>0</v>
      </c>
      <c r="Y162" s="229">
        <f t="shared" si="225"/>
        <v>10157</v>
      </c>
      <c r="Z162" s="229">
        <f t="shared" si="225"/>
        <v>0</v>
      </c>
      <c r="AA162" s="229">
        <f t="shared" si="225"/>
        <v>0</v>
      </c>
      <c r="AB162" s="229">
        <f t="shared" si="218"/>
        <v>0</v>
      </c>
      <c r="AC162" s="229">
        <f t="shared" si="219"/>
        <v>20046</v>
      </c>
      <c r="AD162" s="229">
        <f t="shared" si="220"/>
        <v>0</v>
      </c>
      <c r="AE162" s="229">
        <f t="shared" si="221"/>
        <v>10157</v>
      </c>
      <c r="AF162" s="229">
        <f t="shared" si="222"/>
        <v>20046</v>
      </c>
      <c r="AG162" s="229">
        <f t="shared" si="223"/>
        <v>10157</v>
      </c>
      <c r="AH162" s="229">
        <f t="shared" si="224"/>
        <v>30203</v>
      </c>
      <c r="AJ162" s="1123">
        <f ca="1">SUM((INDIRECT(AJ$2&amp;(ROW())):INDIRECT(AJ$3&amp;(ROW()))))</f>
        <v>10157</v>
      </c>
      <c r="AK162" s="229">
        <f ca="1">SUM(INDIRECT(AK$1&amp;AK$2&amp;$B162):INDIRECT(AK$1&amp;AK$3&amp;$B162))</f>
        <v>15000</v>
      </c>
      <c r="AL162" s="1733">
        <f t="shared" ca="1" si="185"/>
        <v>-4843</v>
      </c>
      <c r="AM162" s="1848">
        <f t="shared" ca="1" si="206"/>
        <v>0.67713333333333336</v>
      </c>
      <c r="AN162" s="229">
        <f ca="1">SUM(INDIRECT(AN$1&amp;AN$2&amp;$A162):INDIRECT(AN$1&amp;AN$3&amp;$A162))</f>
        <v>0</v>
      </c>
      <c r="AO162" s="1733">
        <f t="shared" ca="1" si="186"/>
        <v>10157</v>
      </c>
      <c r="AP162" s="1848">
        <f t="shared" ca="1" si="207"/>
        <v>0</v>
      </c>
      <c r="AR162" s="1123">
        <f ca="1">SUM((INDIRECT(AR$2&amp;(ROW())):INDIRECT(AR$3&amp;(ROW()))))</f>
        <v>10157</v>
      </c>
      <c r="AS162" s="229">
        <f ca="1">SUM(INDIRECT(AS$1&amp;AS$2&amp;$B162):INDIRECT(AS$1&amp;AS$3&amp;$B162))</f>
        <v>15000</v>
      </c>
      <c r="AT162" s="1733">
        <f t="shared" ca="1" si="208"/>
        <v>-4843</v>
      </c>
      <c r="AU162" s="1848">
        <f t="shared" ca="1" si="209"/>
        <v>0.67713333333333336</v>
      </c>
      <c r="AV162" s="229">
        <f ca="1">SUM(INDIRECT(AV$1&amp;AV$2&amp;$A162):INDIRECT(AV$1&amp;AV$3&amp;$A162))</f>
        <v>0</v>
      </c>
      <c r="AW162" s="1733">
        <f t="shared" ca="1" si="210"/>
        <v>10157</v>
      </c>
      <c r="AX162" s="1848">
        <f t="shared" ca="1" si="211"/>
        <v>0</v>
      </c>
      <c r="AZ162" s="1123">
        <f ca="1">SUM((INDIRECT(AZ$2&amp;(ROW())):INDIRECT(AZ$3&amp;(ROW()))))</f>
        <v>30203</v>
      </c>
      <c r="BA162" s="229">
        <f ca="1">SUM(INDIRECT(BA$1&amp;BA$2&amp;$B162):INDIRECT(BA$1&amp;BA$3&amp;$B162))</f>
        <v>74103</v>
      </c>
      <c r="BB162" s="1733">
        <f t="shared" ca="1" si="212"/>
        <v>-43900</v>
      </c>
      <c r="BC162" s="1848">
        <f t="shared" ca="1" si="213"/>
        <v>0.40758133948693037</v>
      </c>
      <c r="BD162" s="229">
        <f ca="1">SUM(INDIRECT(BD$1&amp;BD$2&amp;$A162):INDIRECT(BD$1&amp;BD$3&amp;$A162))</f>
        <v>19150</v>
      </c>
      <c r="BE162" s="1733">
        <f t="shared" ca="1" si="214"/>
        <v>11053</v>
      </c>
      <c r="BF162" s="1848">
        <f t="shared" ca="1" si="215"/>
        <v>1.5771801566579635</v>
      </c>
    </row>
    <row r="163" spans="1:58" s="272" customFormat="1">
      <c r="A163" s="2016">
        <v>160</v>
      </c>
      <c r="B163" s="2016">
        <v>160</v>
      </c>
      <c r="C163" s="362"/>
      <c r="D163" s="657">
        <v>1</v>
      </c>
      <c r="E163" s="97"/>
      <c r="F163" s="97"/>
      <c r="G163" s="49"/>
      <c r="H163" s="53"/>
      <c r="I163" s="73"/>
      <c r="J163" s="97"/>
      <c r="K163" s="97"/>
      <c r="L163" s="97"/>
      <c r="M163" s="73" t="s">
        <v>139</v>
      </c>
      <c r="N163" s="73"/>
      <c r="O163" s="72"/>
      <c r="P163" s="229">
        <f t="shared" ref="P163:AA163" si="226">P525+P540</f>
        <v>0</v>
      </c>
      <c r="Q163" s="229">
        <f t="shared" si="226"/>
        <v>0</v>
      </c>
      <c r="R163" s="229">
        <f t="shared" si="226"/>
        <v>13500</v>
      </c>
      <c r="S163" s="229">
        <f t="shared" si="226"/>
        <v>0</v>
      </c>
      <c r="T163" s="229">
        <f t="shared" si="226"/>
        <v>0</v>
      </c>
      <c r="U163" s="229">
        <f t="shared" si="226"/>
        <v>9000</v>
      </c>
      <c r="V163" s="229">
        <f t="shared" si="226"/>
        <v>0</v>
      </c>
      <c r="W163" s="229">
        <f t="shared" si="226"/>
        <v>0</v>
      </c>
      <c r="X163" s="229">
        <f t="shared" si="226"/>
        <v>0</v>
      </c>
      <c r="Y163" s="229">
        <f t="shared" si="226"/>
        <v>0</v>
      </c>
      <c r="Z163" s="229">
        <f t="shared" si="226"/>
        <v>0</v>
      </c>
      <c r="AA163" s="229">
        <f t="shared" si="226"/>
        <v>0</v>
      </c>
      <c r="AB163" s="229">
        <f t="shared" si="218"/>
        <v>13500</v>
      </c>
      <c r="AC163" s="229">
        <f t="shared" si="219"/>
        <v>9000</v>
      </c>
      <c r="AD163" s="229">
        <f t="shared" si="220"/>
        <v>0</v>
      </c>
      <c r="AE163" s="229">
        <f t="shared" si="221"/>
        <v>0</v>
      </c>
      <c r="AF163" s="229">
        <f t="shared" si="222"/>
        <v>22500</v>
      </c>
      <c r="AG163" s="229">
        <f t="shared" si="223"/>
        <v>0</v>
      </c>
      <c r="AH163" s="229">
        <f t="shared" si="224"/>
        <v>22500</v>
      </c>
      <c r="AJ163" s="1123">
        <f ca="1">SUM((INDIRECT(AJ$2&amp;(ROW())):INDIRECT(AJ$3&amp;(ROW()))))</f>
        <v>0</v>
      </c>
      <c r="AK163" s="229">
        <f ca="1">SUM(INDIRECT(AK$1&amp;AK$2&amp;$B163):INDIRECT(AK$1&amp;AK$3&amp;$B163))</f>
        <v>15000</v>
      </c>
      <c r="AL163" s="1733">
        <f t="shared" ca="1" si="185"/>
        <v>-15000</v>
      </c>
      <c r="AM163" s="1848">
        <f t="shared" ca="1" si="206"/>
        <v>0</v>
      </c>
      <c r="AN163" s="229">
        <f ca="1">SUM(INDIRECT(AN$1&amp;AN$2&amp;$A163):INDIRECT(AN$1&amp;AN$3&amp;$A163))</f>
        <v>0</v>
      </c>
      <c r="AO163" s="1733">
        <f t="shared" ca="1" si="186"/>
        <v>0</v>
      </c>
      <c r="AP163" s="1848">
        <f t="shared" ca="1" si="207"/>
        <v>0</v>
      </c>
      <c r="AR163" s="1123">
        <f ca="1">SUM((INDIRECT(AR$2&amp;(ROW())):INDIRECT(AR$3&amp;(ROW()))))</f>
        <v>0</v>
      </c>
      <c r="AS163" s="229">
        <f ca="1">SUM(INDIRECT(AS$1&amp;AS$2&amp;$B163):INDIRECT(AS$1&amp;AS$3&amp;$B163))</f>
        <v>15000</v>
      </c>
      <c r="AT163" s="1733">
        <f t="shared" ca="1" si="208"/>
        <v>-15000</v>
      </c>
      <c r="AU163" s="1848">
        <f t="shared" ca="1" si="209"/>
        <v>0</v>
      </c>
      <c r="AV163" s="229">
        <f ca="1">SUM(INDIRECT(AV$1&amp;AV$2&amp;$A163):INDIRECT(AV$1&amp;AV$3&amp;$A163))</f>
        <v>0</v>
      </c>
      <c r="AW163" s="1733">
        <f t="shared" ca="1" si="210"/>
        <v>0</v>
      </c>
      <c r="AX163" s="1848">
        <f t="shared" ca="1" si="211"/>
        <v>0</v>
      </c>
      <c r="AZ163" s="1123">
        <f ca="1">SUM((INDIRECT(AZ$2&amp;(ROW())):INDIRECT(AZ$3&amp;(ROW()))))</f>
        <v>22500</v>
      </c>
      <c r="BA163" s="229">
        <f ca="1">SUM(INDIRECT(BA$1&amp;BA$2&amp;$B163):INDIRECT(BA$1&amp;BA$3&amp;$B163))</f>
        <v>57546</v>
      </c>
      <c r="BB163" s="1733">
        <f t="shared" ca="1" si="212"/>
        <v>-35046</v>
      </c>
      <c r="BC163" s="1848">
        <f t="shared" ca="1" si="213"/>
        <v>0.39099155458242102</v>
      </c>
      <c r="BD163" s="229">
        <f ca="1">SUM(INDIRECT(BD$1&amp;BD$2&amp;$A163):INDIRECT(BD$1&amp;BD$3&amp;$A163))</f>
        <v>19551</v>
      </c>
      <c r="BE163" s="1733">
        <f t="shared" ca="1" si="214"/>
        <v>2949</v>
      </c>
      <c r="BF163" s="1848">
        <f t="shared" ca="1" si="215"/>
        <v>1.1508362743593679</v>
      </c>
    </row>
    <row r="164" spans="1:58" s="272" customFormat="1">
      <c r="A164" s="2016">
        <v>161</v>
      </c>
      <c r="B164" s="2016">
        <v>161</v>
      </c>
      <c r="C164" s="362"/>
      <c r="D164" s="657">
        <v>1</v>
      </c>
      <c r="E164" s="97"/>
      <c r="F164" s="97"/>
      <c r="G164" s="49"/>
      <c r="H164" s="53"/>
      <c r="I164" s="73"/>
      <c r="J164" s="97"/>
      <c r="K164" s="97"/>
      <c r="L164" s="97"/>
      <c r="M164" s="73" t="s">
        <v>221</v>
      </c>
      <c r="N164" s="73"/>
      <c r="O164" s="72"/>
      <c r="P164" s="229">
        <f t="shared" ref="P164:AA164" si="227">P526+P541</f>
        <v>0</v>
      </c>
      <c r="Q164" s="229">
        <f t="shared" si="227"/>
        <v>0</v>
      </c>
      <c r="R164" s="229">
        <f t="shared" si="227"/>
        <v>0</v>
      </c>
      <c r="S164" s="229">
        <f t="shared" si="227"/>
        <v>0</v>
      </c>
      <c r="T164" s="229">
        <f t="shared" si="227"/>
        <v>0</v>
      </c>
      <c r="U164" s="229">
        <f t="shared" si="227"/>
        <v>0</v>
      </c>
      <c r="V164" s="229">
        <f t="shared" si="227"/>
        <v>0</v>
      </c>
      <c r="W164" s="229">
        <f t="shared" si="227"/>
        <v>0</v>
      </c>
      <c r="X164" s="229">
        <f t="shared" si="227"/>
        <v>0</v>
      </c>
      <c r="Y164" s="229">
        <f t="shared" si="227"/>
        <v>0</v>
      </c>
      <c r="Z164" s="229">
        <f t="shared" si="227"/>
        <v>0</v>
      </c>
      <c r="AA164" s="229">
        <f t="shared" si="227"/>
        <v>0</v>
      </c>
      <c r="AB164" s="229">
        <f t="shared" si="218"/>
        <v>0</v>
      </c>
      <c r="AC164" s="229">
        <f t="shared" si="219"/>
        <v>0</v>
      </c>
      <c r="AD164" s="229">
        <f t="shared" si="220"/>
        <v>0</v>
      </c>
      <c r="AE164" s="229">
        <f t="shared" si="221"/>
        <v>0</v>
      </c>
      <c r="AF164" s="229">
        <f t="shared" si="222"/>
        <v>0</v>
      </c>
      <c r="AG164" s="229">
        <f t="shared" si="223"/>
        <v>0</v>
      </c>
      <c r="AH164" s="229">
        <f t="shared" si="224"/>
        <v>0</v>
      </c>
      <c r="AJ164" s="1123">
        <f ca="1">SUM((INDIRECT(AJ$2&amp;(ROW())):INDIRECT(AJ$3&amp;(ROW()))))</f>
        <v>0</v>
      </c>
      <c r="AK164" s="229">
        <f ca="1">SUM(INDIRECT(AK$1&amp;AK$2&amp;$B164):INDIRECT(AK$1&amp;AK$3&amp;$B164))</f>
        <v>0</v>
      </c>
      <c r="AL164" s="1733">
        <f t="shared" ca="1" si="185"/>
        <v>0</v>
      </c>
      <c r="AM164" s="1848">
        <f t="shared" ca="1" si="206"/>
        <v>0</v>
      </c>
      <c r="AN164" s="229">
        <f ca="1">SUM(INDIRECT(AN$1&amp;AN$2&amp;$A164):INDIRECT(AN$1&amp;AN$3&amp;$A164))</f>
        <v>0</v>
      </c>
      <c r="AO164" s="1733">
        <f t="shared" ca="1" si="186"/>
        <v>0</v>
      </c>
      <c r="AP164" s="1848">
        <f t="shared" ca="1" si="207"/>
        <v>0</v>
      </c>
      <c r="AR164" s="1123">
        <f ca="1">SUM((INDIRECT(AR$2&amp;(ROW())):INDIRECT(AR$3&amp;(ROW()))))</f>
        <v>0</v>
      </c>
      <c r="AS164" s="229">
        <f ca="1">SUM(INDIRECT(AS$1&amp;AS$2&amp;$B164):INDIRECT(AS$1&amp;AS$3&amp;$B164))</f>
        <v>0</v>
      </c>
      <c r="AT164" s="1733">
        <f t="shared" ca="1" si="208"/>
        <v>0</v>
      </c>
      <c r="AU164" s="1848">
        <f t="shared" ca="1" si="209"/>
        <v>0</v>
      </c>
      <c r="AV164" s="229">
        <f ca="1">SUM(INDIRECT(AV$1&amp;AV$2&amp;$A164):INDIRECT(AV$1&amp;AV$3&amp;$A164))</f>
        <v>0</v>
      </c>
      <c r="AW164" s="1733">
        <f t="shared" ca="1" si="210"/>
        <v>0</v>
      </c>
      <c r="AX164" s="1848">
        <f t="shared" ca="1" si="211"/>
        <v>0</v>
      </c>
      <c r="AZ164" s="1123">
        <f ca="1">SUM((INDIRECT(AZ$2&amp;(ROW())):INDIRECT(AZ$3&amp;(ROW()))))</f>
        <v>0</v>
      </c>
      <c r="BA164" s="229">
        <f ca="1">SUM(INDIRECT(BA$1&amp;BA$2&amp;$B164):INDIRECT(BA$1&amp;BA$3&amp;$B164))</f>
        <v>0</v>
      </c>
      <c r="BB164" s="1733">
        <f t="shared" ca="1" si="212"/>
        <v>0</v>
      </c>
      <c r="BC164" s="1848">
        <f t="shared" ca="1" si="213"/>
        <v>0</v>
      </c>
      <c r="BD164" s="229">
        <f ca="1">SUM(INDIRECT(BD$1&amp;BD$2&amp;$A164):INDIRECT(BD$1&amp;BD$3&amp;$A164))</f>
        <v>0</v>
      </c>
      <c r="BE164" s="1733">
        <f t="shared" ca="1" si="214"/>
        <v>0</v>
      </c>
      <c r="BF164" s="1848">
        <f t="shared" ca="1" si="215"/>
        <v>0</v>
      </c>
    </row>
    <row r="165" spans="1:58" s="272" customFormat="1">
      <c r="A165" s="2016">
        <v>162</v>
      </c>
      <c r="B165" s="2016">
        <v>162</v>
      </c>
      <c r="C165" s="362"/>
      <c r="D165" s="657">
        <v>1</v>
      </c>
      <c r="E165" s="97"/>
      <c r="F165" s="97"/>
      <c r="G165" s="49"/>
      <c r="H165" s="53"/>
      <c r="I165" s="73"/>
      <c r="J165" s="97"/>
      <c r="K165" s="97"/>
      <c r="L165" s="97"/>
      <c r="M165" s="73" t="s">
        <v>317</v>
      </c>
      <c r="N165" s="73"/>
      <c r="O165" s="72"/>
      <c r="P165" s="229">
        <f t="shared" ref="P165:AA165" si="228">P527+P542</f>
        <v>0</v>
      </c>
      <c r="Q165" s="229">
        <f t="shared" si="228"/>
        <v>0</v>
      </c>
      <c r="R165" s="229">
        <f t="shared" si="228"/>
        <v>0</v>
      </c>
      <c r="S165" s="229">
        <f t="shared" si="228"/>
        <v>0</v>
      </c>
      <c r="T165" s="229">
        <f t="shared" si="228"/>
        <v>0</v>
      </c>
      <c r="U165" s="229">
        <f t="shared" si="228"/>
        <v>0</v>
      </c>
      <c r="V165" s="229">
        <f t="shared" si="228"/>
        <v>0</v>
      </c>
      <c r="W165" s="229">
        <f t="shared" si="228"/>
        <v>0</v>
      </c>
      <c r="X165" s="229">
        <f t="shared" si="228"/>
        <v>0</v>
      </c>
      <c r="Y165" s="229">
        <f t="shared" si="228"/>
        <v>0</v>
      </c>
      <c r="Z165" s="229">
        <f t="shared" si="228"/>
        <v>0</v>
      </c>
      <c r="AA165" s="229">
        <f t="shared" si="228"/>
        <v>0</v>
      </c>
      <c r="AB165" s="229">
        <f t="shared" si="218"/>
        <v>0</v>
      </c>
      <c r="AC165" s="229">
        <f t="shared" si="219"/>
        <v>0</v>
      </c>
      <c r="AD165" s="229">
        <f t="shared" si="220"/>
        <v>0</v>
      </c>
      <c r="AE165" s="229">
        <f t="shared" si="221"/>
        <v>0</v>
      </c>
      <c r="AF165" s="229">
        <f t="shared" si="222"/>
        <v>0</v>
      </c>
      <c r="AG165" s="229">
        <f t="shared" si="223"/>
        <v>0</v>
      </c>
      <c r="AH165" s="229">
        <f t="shared" si="224"/>
        <v>0</v>
      </c>
      <c r="AJ165" s="1123">
        <f ca="1">SUM((INDIRECT(AJ$2&amp;(ROW())):INDIRECT(AJ$3&amp;(ROW()))))</f>
        <v>0</v>
      </c>
      <c r="AK165" s="229">
        <f ca="1">SUM(INDIRECT(AK$1&amp;AK$2&amp;$B165):INDIRECT(AK$1&amp;AK$3&amp;$B165))</f>
        <v>0</v>
      </c>
      <c r="AL165" s="1733">
        <f t="shared" ca="1" si="185"/>
        <v>0</v>
      </c>
      <c r="AM165" s="1848">
        <f t="shared" ca="1" si="206"/>
        <v>0</v>
      </c>
      <c r="AN165" s="229">
        <f ca="1">SUM(INDIRECT(AN$1&amp;AN$2&amp;$A165):INDIRECT(AN$1&amp;AN$3&amp;$A165))</f>
        <v>0</v>
      </c>
      <c r="AO165" s="1733">
        <f t="shared" ca="1" si="186"/>
        <v>0</v>
      </c>
      <c r="AP165" s="1848">
        <f t="shared" ca="1" si="207"/>
        <v>0</v>
      </c>
      <c r="AR165" s="1123">
        <f ca="1">SUM((INDIRECT(AR$2&amp;(ROW())):INDIRECT(AR$3&amp;(ROW()))))</f>
        <v>0</v>
      </c>
      <c r="AS165" s="229">
        <f ca="1">SUM(INDIRECT(AS$1&amp;AS$2&amp;$B165):INDIRECT(AS$1&amp;AS$3&amp;$B165))</f>
        <v>0</v>
      </c>
      <c r="AT165" s="1733">
        <f t="shared" ca="1" si="208"/>
        <v>0</v>
      </c>
      <c r="AU165" s="1848">
        <f t="shared" ca="1" si="209"/>
        <v>0</v>
      </c>
      <c r="AV165" s="229">
        <f ca="1">SUM(INDIRECT(AV$1&amp;AV$2&amp;$A165):INDIRECT(AV$1&amp;AV$3&amp;$A165))</f>
        <v>0</v>
      </c>
      <c r="AW165" s="1733">
        <f t="shared" ca="1" si="210"/>
        <v>0</v>
      </c>
      <c r="AX165" s="1848">
        <f t="shared" ca="1" si="211"/>
        <v>0</v>
      </c>
      <c r="AZ165" s="1123">
        <f ca="1">SUM((INDIRECT(AZ$2&amp;(ROW())):INDIRECT(AZ$3&amp;(ROW()))))</f>
        <v>0</v>
      </c>
      <c r="BA165" s="229">
        <f ca="1">SUM(INDIRECT(BA$1&amp;BA$2&amp;$B165):INDIRECT(BA$1&amp;BA$3&amp;$B165))</f>
        <v>20046</v>
      </c>
      <c r="BB165" s="1733">
        <f t="shared" ca="1" si="212"/>
        <v>-20046</v>
      </c>
      <c r="BC165" s="1848">
        <f t="shared" ca="1" si="213"/>
        <v>0</v>
      </c>
      <c r="BD165" s="229">
        <f ca="1">SUM(INDIRECT(BD$1&amp;BD$2&amp;$A165):INDIRECT(BD$1&amp;BD$3&amp;$A165))</f>
        <v>0</v>
      </c>
      <c r="BE165" s="1733">
        <f t="shared" ca="1" si="214"/>
        <v>0</v>
      </c>
      <c r="BF165" s="1848">
        <f t="shared" ca="1" si="215"/>
        <v>0</v>
      </c>
    </row>
    <row r="166" spans="1:58" s="272" customFormat="1">
      <c r="A166" s="2016">
        <v>163</v>
      </c>
      <c r="B166" s="2016">
        <v>163</v>
      </c>
      <c r="C166" s="362"/>
      <c r="D166" s="657">
        <v>1</v>
      </c>
      <c r="E166" s="97"/>
      <c r="F166" s="97"/>
      <c r="G166" s="49"/>
      <c r="H166" s="53"/>
      <c r="I166" s="73"/>
      <c r="J166" s="97"/>
      <c r="K166" s="97"/>
      <c r="L166" s="88"/>
      <c r="M166" s="88" t="s">
        <v>138</v>
      </c>
      <c r="N166" s="88"/>
      <c r="O166" s="87"/>
      <c r="P166" s="430">
        <f t="shared" ref="P166:AA166" si="229">P528+P543</f>
        <v>0</v>
      </c>
      <c r="Q166" s="430">
        <f t="shared" si="229"/>
        <v>0</v>
      </c>
      <c r="R166" s="430">
        <f t="shared" si="229"/>
        <v>0</v>
      </c>
      <c r="S166" s="430">
        <f t="shared" si="229"/>
        <v>0</v>
      </c>
      <c r="T166" s="430">
        <f t="shared" si="229"/>
        <v>0</v>
      </c>
      <c r="U166" s="430">
        <f t="shared" si="229"/>
        <v>0</v>
      </c>
      <c r="V166" s="430">
        <f t="shared" si="229"/>
        <v>0</v>
      </c>
      <c r="W166" s="430">
        <f t="shared" si="229"/>
        <v>0</v>
      </c>
      <c r="X166" s="430">
        <f t="shared" si="229"/>
        <v>0</v>
      </c>
      <c r="Y166" s="430">
        <f t="shared" si="229"/>
        <v>0</v>
      </c>
      <c r="Z166" s="430">
        <f t="shared" si="229"/>
        <v>0</v>
      </c>
      <c r="AA166" s="430">
        <f t="shared" si="229"/>
        <v>0</v>
      </c>
      <c r="AB166" s="430">
        <f t="shared" si="218"/>
        <v>0</v>
      </c>
      <c r="AC166" s="430">
        <f t="shared" si="219"/>
        <v>0</v>
      </c>
      <c r="AD166" s="430">
        <f t="shared" si="220"/>
        <v>0</v>
      </c>
      <c r="AE166" s="430">
        <f t="shared" si="221"/>
        <v>0</v>
      </c>
      <c r="AF166" s="430">
        <f t="shared" si="222"/>
        <v>0</v>
      </c>
      <c r="AG166" s="430">
        <f t="shared" si="223"/>
        <v>0</v>
      </c>
      <c r="AH166" s="430">
        <f t="shared" si="224"/>
        <v>0</v>
      </c>
      <c r="AJ166" s="616">
        <f ca="1">SUM((INDIRECT(AJ$2&amp;(ROW())):INDIRECT(AJ$3&amp;(ROW()))))</f>
        <v>0</v>
      </c>
      <c r="AK166" s="430">
        <f ca="1">SUM(INDIRECT(AK$1&amp;AK$2&amp;$B166):INDIRECT(AK$1&amp;AK$3&amp;$B166))</f>
        <v>15000</v>
      </c>
      <c r="AL166" s="1734">
        <f t="shared" ca="1" si="185"/>
        <v>-15000</v>
      </c>
      <c r="AM166" s="1849">
        <f t="shared" ca="1" si="206"/>
        <v>0</v>
      </c>
      <c r="AN166" s="430">
        <f ca="1">SUM(INDIRECT(AN$1&amp;AN$2&amp;$A166):INDIRECT(AN$1&amp;AN$3&amp;$A166))</f>
        <v>0</v>
      </c>
      <c r="AO166" s="1734">
        <f t="shared" ca="1" si="186"/>
        <v>0</v>
      </c>
      <c r="AP166" s="1849">
        <f t="shared" ca="1" si="207"/>
        <v>0</v>
      </c>
      <c r="AR166" s="616">
        <f ca="1">SUM((INDIRECT(AR$2&amp;(ROW())):INDIRECT(AR$3&amp;(ROW()))))</f>
        <v>0</v>
      </c>
      <c r="AS166" s="430">
        <f ca="1">SUM(INDIRECT(AS$1&amp;AS$2&amp;$B166):INDIRECT(AS$1&amp;AS$3&amp;$B166))</f>
        <v>15000</v>
      </c>
      <c r="AT166" s="1734">
        <f t="shared" ca="1" si="208"/>
        <v>-15000</v>
      </c>
      <c r="AU166" s="1849">
        <f t="shared" ca="1" si="209"/>
        <v>0</v>
      </c>
      <c r="AV166" s="430">
        <f ca="1">SUM(INDIRECT(AV$1&amp;AV$2&amp;$A166):INDIRECT(AV$1&amp;AV$3&amp;$A166))</f>
        <v>0</v>
      </c>
      <c r="AW166" s="1734">
        <f t="shared" ca="1" si="210"/>
        <v>0</v>
      </c>
      <c r="AX166" s="1849">
        <f t="shared" ca="1" si="211"/>
        <v>0</v>
      </c>
      <c r="AZ166" s="616">
        <f ca="1">SUM((INDIRECT(AZ$2&amp;(ROW())):INDIRECT(AZ$3&amp;(ROW()))))</f>
        <v>0</v>
      </c>
      <c r="BA166" s="430">
        <f ca="1">SUM(INDIRECT(BA$1&amp;BA$2&amp;$B166):INDIRECT(BA$1&amp;BA$3&amp;$B166))</f>
        <v>37500</v>
      </c>
      <c r="BB166" s="1734">
        <f t="shared" ca="1" si="212"/>
        <v>-37500</v>
      </c>
      <c r="BC166" s="1849">
        <f t="shared" ca="1" si="213"/>
        <v>0</v>
      </c>
      <c r="BD166" s="430">
        <f ca="1">SUM(INDIRECT(BD$1&amp;BD$2&amp;$A166):INDIRECT(BD$1&amp;BD$3&amp;$A166))</f>
        <v>0</v>
      </c>
      <c r="BE166" s="1734">
        <f t="shared" ca="1" si="214"/>
        <v>0</v>
      </c>
      <c r="BF166" s="1849">
        <f t="shared" ca="1" si="215"/>
        <v>0</v>
      </c>
    </row>
    <row r="167" spans="1:58" s="272" customFormat="1">
      <c r="A167" s="2016">
        <v>164</v>
      </c>
      <c r="B167" s="2016">
        <v>164</v>
      </c>
      <c r="C167" s="362"/>
      <c r="D167" s="657">
        <v>1</v>
      </c>
      <c r="E167" s="97"/>
      <c r="F167" s="97"/>
      <c r="G167" s="49"/>
      <c r="H167" s="53"/>
      <c r="I167" s="73"/>
      <c r="J167" s="97"/>
      <c r="K167" s="97"/>
      <c r="L167" s="599" t="s">
        <v>319</v>
      </c>
      <c r="M167" s="599"/>
      <c r="N167" s="599"/>
      <c r="O167" s="600"/>
      <c r="P167" s="601">
        <f>SUM(P168:P173)</f>
        <v>0</v>
      </c>
      <c r="Q167" s="601">
        <f t="shared" ref="Q167:AA167" si="230">SUM(Q168:Q173)</f>
        <v>2820</v>
      </c>
      <c r="R167" s="601">
        <f t="shared" si="230"/>
        <v>1705</v>
      </c>
      <c r="S167" s="601">
        <f t="shared" si="230"/>
        <v>2924</v>
      </c>
      <c r="T167" s="601">
        <f t="shared" si="230"/>
        <v>2640</v>
      </c>
      <c r="U167" s="601">
        <f t="shared" si="230"/>
        <v>3344</v>
      </c>
      <c r="V167" s="601">
        <f t="shared" si="230"/>
        <v>3124</v>
      </c>
      <c r="W167" s="601">
        <f t="shared" si="230"/>
        <v>2082</v>
      </c>
      <c r="X167" s="601">
        <f t="shared" si="230"/>
        <v>4197</v>
      </c>
      <c r="Y167" s="601">
        <f t="shared" si="230"/>
        <v>3463</v>
      </c>
      <c r="Z167" s="601">
        <f t="shared" si="230"/>
        <v>3587</v>
      </c>
      <c r="AA167" s="601">
        <f t="shared" si="230"/>
        <v>4204</v>
      </c>
      <c r="AB167" s="601">
        <f t="shared" si="218"/>
        <v>4525</v>
      </c>
      <c r="AC167" s="601">
        <f t="shared" si="219"/>
        <v>8908</v>
      </c>
      <c r="AD167" s="601">
        <f t="shared" si="220"/>
        <v>9403</v>
      </c>
      <c r="AE167" s="601">
        <f t="shared" si="221"/>
        <v>11254</v>
      </c>
      <c r="AF167" s="601">
        <f t="shared" si="222"/>
        <v>13433</v>
      </c>
      <c r="AG167" s="601">
        <f t="shared" si="223"/>
        <v>20657</v>
      </c>
      <c r="AH167" s="601">
        <f t="shared" si="224"/>
        <v>34090</v>
      </c>
      <c r="AJ167" s="1640">
        <f ca="1">SUM((INDIRECT(AJ$2&amp;(ROW())):INDIRECT(AJ$3&amp;(ROW()))))</f>
        <v>3463</v>
      </c>
      <c r="AK167" s="601">
        <f ca="1">SUM(INDIRECT(AK$1&amp;AK$2&amp;$B167):INDIRECT(AK$1&amp;AK$3&amp;$B167))</f>
        <v>0</v>
      </c>
      <c r="AL167" s="1735">
        <f t="shared" ca="1" si="185"/>
        <v>3463</v>
      </c>
      <c r="AM167" s="1850">
        <f t="shared" ca="1" si="206"/>
        <v>0</v>
      </c>
      <c r="AN167" s="601">
        <f ca="1">SUM(INDIRECT(AN$1&amp;AN$2&amp;$A167):INDIRECT(AN$1&amp;AN$3&amp;$A167))</f>
        <v>2976</v>
      </c>
      <c r="AO167" s="1735">
        <f t="shared" ca="1" si="186"/>
        <v>487</v>
      </c>
      <c r="AP167" s="1850">
        <f t="shared" ca="1" si="207"/>
        <v>1.1636424731182795</v>
      </c>
      <c r="AR167" s="1640">
        <f ca="1">SUM((INDIRECT(AR$2&amp;(ROW())):INDIRECT(AR$3&amp;(ROW()))))</f>
        <v>3463</v>
      </c>
      <c r="AS167" s="601">
        <f ca="1">SUM(INDIRECT(AS$1&amp;AS$2&amp;$B167):INDIRECT(AS$1&amp;AS$3&amp;$B167))</f>
        <v>0</v>
      </c>
      <c r="AT167" s="1735">
        <f t="shared" ca="1" si="208"/>
        <v>3463</v>
      </c>
      <c r="AU167" s="1850">
        <f t="shared" ca="1" si="209"/>
        <v>0</v>
      </c>
      <c r="AV167" s="601">
        <f ca="1">SUM(INDIRECT(AV$1&amp;AV$2&amp;$A167):INDIRECT(AV$1&amp;AV$3&amp;$A167))</f>
        <v>2976</v>
      </c>
      <c r="AW167" s="1735">
        <f t="shared" ca="1" si="210"/>
        <v>487</v>
      </c>
      <c r="AX167" s="1850">
        <f t="shared" ca="1" si="211"/>
        <v>1.1636424731182795</v>
      </c>
      <c r="AZ167" s="1640">
        <f ca="1">SUM((INDIRECT(AZ$2&amp;(ROW())):INDIRECT(AZ$3&amp;(ROW()))))</f>
        <v>26299</v>
      </c>
      <c r="BA167" s="601">
        <f ca="1">SUM(INDIRECT(BA$1&amp;BA$2&amp;$B167):INDIRECT(BA$1&amp;BA$3&amp;$B167))</f>
        <v>0</v>
      </c>
      <c r="BB167" s="1735">
        <f t="shared" ca="1" si="212"/>
        <v>26299</v>
      </c>
      <c r="BC167" s="1850">
        <f t="shared" ca="1" si="213"/>
        <v>0</v>
      </c>
      <c r="BD167" s="601">
        <f ca="1">SUM(INDIRECT(BD$1&amp;BD$2&amp;$A167):INDIRECT(BD$1&amp;BD$3&amp;$A167))</f>
        <v>21343</v>
      </c>
      <c r="BE167" s="1735">
        <f t="shared" ca="1" si="214"/>
        <v>4956</v>
      </c>
      <c r="BF167" s="1850">
        <f t="shared" ca="1" si="215"/>
        <v>1.2322072810757625</v>
      </c>
    </row>
    <row r="168" spans="1:58" s="272" customFormat="1">
      <c r="A168" s="2016">
        <v>165</v>
      </c>
      <c r="B168" s="2016">
        <v>165</v>
      </c>
      <c r="C168" s="362"/>
      <c r="D168" s="657">
        <v>1</v>
      </c>
      <c r="E168" s="97"/>
      <c r="F168" s="97"/>
      <c r="G168" s="49"/>
      <c r="H168" s="53"/>
      <c r="I168" s="73"/>
      <c r="J168" s="97"/>
      <c r="K168" s="97"/>
      <c r="L168" s="97"/>
      <c r="M168" s="73" t="s">
        <v>219</v>
      </c>
      <c r="N168" s="73"/>
      <c r="O168" s="72"/>
      <c r="P168" s="229">
        <f t="shared" ref="P168:AA168" si="231">P530+P545</f>
        <v>0</v>
      </c>
      <c r="Q168" s="229">
        <f t="shared" si="231"/>
        <v>0</v>
      </c>
      <c r="R168" s="229">
        <f t="shared" si="231"/>
        <v>0</v>
      </c>
      <c r="S168" s="229">
        <f t="shared" si="231"/>
        <v>71</v>
      </c>
      <c r="T168" s="229">
        <f t="shared" si="231"/>
        <v>0</v>
      </c>
      <c r="U168" s="229">
        <f t="shared" si="231"/>
        <v>0</v>
      </c>
      <c r="V168" s="229">
        <f t="shared" si="231"/>
        <v>0</v>
      </c>
      <c r="W168" s="229">
        <f t="shared" si="231"/>
        <v>0</v>
      </c>
      <c r="X168" s="229">
        <f t="shared" si="231"/>
        <v>0</v>
      </c>
      <c r="Y168" s="229">
        <f t="shared" si="231"/>
        <v>0</v>
      </c>
      <c r="Z168" s="229">
        <f t="shared" si="231"/>
        <v>0</v>
      </c>
      <c r="AA168" s="229">
        <f t="shared" si="231"/>
        <v>0</v>
      </c>
      <c r="AB168" s="229">
        <f t="shared" ref="AB168:AB173" si="232">SUM(P168:R168)</f>
        <v>0</v>
      </c>
      <c r="AC168" s="229">
        <f t="shared" ref="AC168:AC173" si="233">SUM(S168:U168)</f>
        <v>71</v>
      </c>
      <c r="AD168" s="229">
        <f t="shared" ref="AD168:AD173" si="234">SUM(V168:X168)</f>
        <v>0</v>
      </c>
      <c r="AE168" s="229">
        <f t="shared" ref="AE168:AE173" si="235">SUM(Y168:AA168)</f>
        <v>0</v>
      </c>
      <c r="AF168" s="229">
        <f t="shared" ref="AF168:AF173" si="236">AB168+AC168</f>
        <v>71</v>
      </c>
      <c r="AG168" s="229">
        <f t="shared" ref="AG168:AG173" si="237">AE168+AD168</f>
        <v>0</v>
      </c>
      <c r="AH168" s="229">
        <f t="shared" ref="AH168:AH173" si="238">AF168+AG168</f>
        <v>71</v>
      </c>
      <c r="AJ168" s="1123">
        <f ca="1">SUM((INDIRECT(AJ$2&amp;(ROW())):INDIRECT(AJ$3&amp;(ROW()))))</f>
        <v>0</v>
      </c>
      <c r="AK168" s="229">
        <f ca="1">SUM(INDIRECT(AK$1&amp;AK$2&amp;$B168):INDIRECT(AK$1&amp;AK$3&amp;$B168))</f>
        <v>0</v>
      </c>
      <c r="AL168" s="1733">
        <f t="shared" ca="1" si="185"/>
        <v>0</v>
      </c>
      <c r="AM168" s="1848">
        <f t="shared" ca="1" si="206"/>
        <v>0</v>
      </c>
      <c r="AN168" s="229">
        <f ca="1">SUM(INDIRECT(AN$1&amp;AN$2&amp;$A168):INDIRECT(AN$1&amp;AN$3&amp;$A168))</f>
        <v>4</v>
      </c>
      <c r="AO168" s="1733">
        <f t="shared" ca="1" si="186"/>
        <v>-4</v>
      </c>
      <c r="AP168" s="1848">
        <f t="shared" ca="1" si="207"/>
        <v>0</v>
      </c>
      <c r="AR168" s="1123">
        <f ca="1">SUM((INDIRECT(AR$2&amp;(ROW())):INDIRECT(AR$3&amp;(ROW()))))</f>
        <v>0</v>
      </c>
      <c r="AS168" s="229">
        <f ca="1">SUM(INDIRECT(AS$1&amp;AS$2&amp;$B168):INDIRECT(AS$1&amp;AS$3&amp;$B168))</f>
        <v>0</v>
      </c>
      <c r="AT168" s="1733">
        <f t="shared" ca="1" si="208"/>
        <v>0</v>
      </c>
      <c r="AU168" s="1848">
        <f t="shared" ca="1" si="209"/>
        <v>0</v>
      </c>
      <c r="AV168" s="229">
        <f ca="1">SUM(INDIRECT(AV$1&amp;AV$2&amp;$A168):INDIRECT(AV$1&amp;AV$3&amp;$A168))</f>
        <v>4</v>
      </c>
      <c r="AW168" s="1733">
        <f t="shared" ca="1" si="210"/>
        <v>-4</v>
      </c>
      <c r="AX168" s="1848">
        <f t="shared" ca="1" si="211"/>
        <v>0</v>
      </c>
      <c r="AZ168" s="1123">
        <f ca="1">SUM((INDIRECT(AZ$2&amp;(ROW())):INDIRECT(AZ$3&amp;(ROW()))))</f>
        <v>71</v>
      </c>
      <c r="BA168" s="229">
        <f ca="1">SUM(INDIRECT(BA$1&amp;BA$2&amp;$B168):INDIRECT(BA$1&amp;BA$3&amp;$B168))</f>
        <v>0</v>
      </c>
      <c r="BB168" s="1733">
        <f t="shared" ca="1" si="212"/>
        <v>71</v>
      </c>
      <c r="BC168" s="1848">
        <f t="shared" ca="1" si="213"/>
        <v>0</v>
      </c>
      <c r="BD168" s="229">
        <f ca="1">SUM(INDIRECT(BD$1&amp;BD$2&amp;$A168):INDIRECT(BD$1&amp;BD$3&amp;$A168))</f>
        <v>43</v>
      </c>
      <c r="BE168" s="1733">
        <f t="shared" ca="1" si="214"/>
        <v>28</v>
      </c>
      <c r="BF168" s="1848">
        <f t="shared" ca="1" si="215"/>
        <v>1.6511627906976745</v>
      </c>
    </row>
    <row r="169" spans="1:58" s="272" customFormat="1">
      <c r="A169" s="2016">
        <v>166</v>
      </c>
      <c r="B169" s="2016">
        <v>166</v>
      </c>
      <c r="C169" s="362"/>
      <c r="D169" s="657">
        <v>1</v>
      </c>
      <c r="E169" s="97"/>
      <c r="F169" s="97"/>
      <c r="G169" s="49"/>
      <c r="H169" s="53"/>
      <c r="I169" s="73"/>
      <c r="J169" s="97"/>
      <c r="K169" s="97"/>
      <c r="L169" s="97"/>
      <c r="M169" s="73" t="s">
        <v>220</v>
      </c>
      <c r="N169" s="73"/>
      <c r="O169" s="72"/>
      <c r="P169" s="229">
        <f t="shared" ref="P169:AA169" si="239">P531+P546</f>
        <v>0</v>
      </c>
      <c r="Q169" s="229">
        <f t="shared" si="239"/>
        <v>2372</v>
      </c>
      <c r="R169" s="229">
        <f t="shared" si="239"/>
        <v>1434</v>
      </c>
      <c r="S169" s="229">
        <f t="shared" si="239"/>
        <v>2230</v>
      </c>
      <c r="T169" s="229">
        <f t="shared" si="239"/>
        <v>1600</v>
      </c>
      <c r="U169" s="229">
        <f t="shared" si="239"/>
        <v>2015</v>
      </c>
      <c r="V169" s="229">
        <f t="shared" si="239"/>
        <v>1964</v>
      </c>
      <c r="W169" s="229">
        <f t="shared" si="239"/>
        <v>1024</v>
      </c>
      <c r="X169" s="229">
        <f t="shared" si="239"/>
        <v>1942</v>
      </c>
      <c r="Y169" s="229">
        <f t="shared" si="239"/>
        <v>2056</v>
      </c>
      <c r="Z169" s="229">
        <f t="shared" si="239"/>
        <v>2291</v>
      </c>
      <c r="AA169" s="229">
        <f t="shared" si="239"/>
        <v>2044</v>
      </c>
      <c r="AB169" s="229">
        <f t="shared" si="232"/>
        <v>3806</v>
      </c>
      <c r="AC169" s="229">
        <f t="shared" si="233"/>
        <v>5845</v>
      </c>
      <c r="AD169" s="229">
        <f t="shared" si="234"/>
        <v>4930</v>
      </c>
      <c r="AE169" s="229">
        <f t="shared" si="235"/>
        <v>6391</v>
      </c>
      <c r="AF169" s="229">
        <f t="shared" si="236"/>
        <v>9651</v>
      </c>
      <c r="AG169" s="229">
        <f t="shared" si="237"/>
        <v>11321</v>
      </c>
      <c r="AH169" s="229">
        <f t="shared" si="238"/>
        <v>20972</v>
      </c>
      <c r="AJ169" s="1123">
        <f ca="1">SUM((INDIRECT(AJ$2&amp;(ROW())):INDIRECT(AJ$3&amp;(ROW()))))</f>
        <v>2056</v>
      </c>
      <c r="AK169" s="229">
        <f ca="1">SUM(INDIRECT(AK$1&amp;AK$2&amp;$B169):INDIRECT(AK$1&amp;AK$3&amp;$B169))</f>
        <v>0</v>
      </c>
      <c r="AL169" s="1733">
        <f t="shared" ca="1" si="185"/>
        <v>2056</v>
      </c>
      <c r="AM169" s="1848">
        <f t="shared" ca="1" si="206"/>
        <v>0</v>
      </c>
      <c r="AN169" s="229">
        <f ca="1">SUM(INDIRECT(AN$1&amp;AN$2&amp;$A169):INDIRECT(AN$1&amp;AN$3&amp;$A169))</f>
        <v>1112</v>
      </c>
      <c r="AO169" s="1733">
        <f t="shared" ca="1" si="186"/>
        <v>944</v>
      </c>
      <c r="AP169" s="1848">
        <f t="shared" ca="1" si="207"/>
        <v>1.8489208633093526</v>
      </c>
      <c r="AR169" s="1123">
        <f ca="1">SUM((INDIRECT(AR$2&amp;(ROW())):INDIRECT(AR$3&amp;(ROW()))))</f>
        <v>2056</v>
      </c>
      <c r="AS169" s="229">
        <f ca="1">SUM(INDIRECT(AS$1&amp;AS$2&amp;$B169):INDIRECT(AS$1&amp;AS$3&amp;$B169))</f>
        <v>0</v>
      </c>
      <c r="AT169" s="1733">
        <f t="shared" ca="1" si="208"/>
        <v>2056</v>
      </c>
      <c r="AU169" s="1848">
        <f t="shared" ca="1" si="209"/>
        <v>0</v>
      </c>
      <c r="AV169" s="229">
        <f ca="1">SUM(INDIRECT(AV$1&amp;AV$2&amp;$A169):INDIRECT(AV$1&amp;AV$3&amp;$A169))</f>
        <v>1112</v>
      </c>
      <c r="AW169" s="1733">
        <f t="shared" ca="1" si="210"/>
        <v>944</v>
      </c>
      <c r="AX169" s="1848">
        <f t="shared" ca="1" si="211"/>
        <v>1.8489208633093526</v>
      </c>
      <c r="AZ169" s="1123">
        <f ca="1">SUM((INDIRECT(AZ$2&amp;(ROW())):INDIRECT(AZ$3&amp;(ROW()))))</f>
        <v>16637</v>
      </c>
      <c r="BA169" s="229">
        <f ca="1">SUM(INDIRECT(BA$1&amp;BA$2&amp;$B169):INDIRECT(BA$1&amp;BA$3&amp;$B169))</f>
        <v>0</v>
      </c>
      <c r="BB169" s="1733">
        <f t="shared" ca="1" si="212"/>
        <v>16637</v>
      </c>
      <c r="BC169" s="1848">
        <f t="shared" ca="1" si="213"/>
        <v>0</v>
      </c>
      <c r="BD169" s="229">
        <f ca="1">SUM(INDIRECT(BD$1&amp;BD$2&amp;$A169):INDIRECT(BD$1&amp;BD$3&amp;$A169))</f>
        <v>6452</v>
      </c>
      <c r="BE169" s="1733">
        <f t="shared" ca="1" si="214"/>
        <v>10185</v>
      </c>
      <c r="BF169" s="1848">
        <f t="shared" ca="1" si="215"/>
        <v>2.578580285182889</v>
      </c>
    </row>
    <row r="170" spans="1:58" s="272" customFormat="1">
      <c r="A170" s="2016">
        <v>167</v>
      </c>
      <c r="B170" s="2016">
        <v>167</v>
      </c>
      <c r="C170" s="362"/>
      <c r="D170" s="657">
        <v>1</v>
      </c>
      <c r="E170" s="97"/>
      <c r="F170" s="97"/>
      <c r="G170" s="49"/>
      <c r="H170" s="53"/>
      <c r="I170" s="73"/>
      <c r="J170" s="97"/>
      <c r="K170" s="97"/>
      <c r="L170" s="97"/>
      <c r="M170" s="73" t="s">
        <v>139</v>
      </c>
      <c r="N170" s="73"/>
      <c r="O170" s="431"/>
      <c r="P170" s="229">
        <f t="shared" ref="P170:AA170" si="240">P532+P547</f>
        <v>0</v>
      </c>
      <c r="Q170" s="229">
        <f t="shared" si="240"/>
        <v>448</v>
      </c>
      <c r="R170" s="229">
        <f t="shared" si="240"/>
        <v>271</v>
      </c>
      <c r="S170" s="229">
        <f t="shared" si="240"/>
        <v>623</v>
      </c>
      <c r="T170" s="229">
        <f t="shared" si="240"/>
        <v>1040</v>
      </c>
      <c r="U170" s="229">
        <f t="shared" si="240"/>
        <v>1329</v>
      </c>
      <c r="V170" s="229">
        <f t="shared" si="240"/>
        <v>1160</v>
      </c>
      <c r="W170" s="229">
        <f t="shared" si="240"/>
        <v>1058</v>
      </c>
      <c r="X170" s="229">
        <f t="shared" si="240"/>
        <v>2255</v>
      </c>
      <c r="Y170" s="229">
        <f t="shared" si="240"/>
        <v>1407</v>
      </c>
      <c r="Z170" s="229">
        <f t="shared" si="240"/>
        <v>1296</v>
      </c>
      <c r="AA170" s="229">
        <f t="shared" si="240"/>
        <v>2160</v>
      </c>
      <c r="AB170" s="229">
        <f t="shared" si="232"/>
        <v>719</v>
      </c>
      <c r="AC170" s="229">
        <f t="shared" si="233"/>
        <v>2992</v>
      </c>
      <c r="AD170" s="229">
        <f t="shared" si="234"/>
        <v>4473</v>
      </c>
      <c r="AE170" s="229">
        <f t="shared" si="235"/>
        <v>4863</v>
      </c>
      <c r="AF170" s="229">
        <f t="shared" si="236"/>
        <v>3711</v>
      </c>
      <c r="AG170" s="229">
        <f t="shared" si="237"/>
        <v>9336</v>
      </c>
      <c r="AH170" s="229">
        <f t="shared" si="238"/>
        <v>13047</v>
      </c>
      <c r="AJ170" s="1123">
        <f ca="1">SUM((INDIRECT(AJ$2&amp;(ROW())):INDIRECT(AJ$3&amp;(ROW()))))</f>
        <v>1407</v>
      </c>
      <c r="AK170" s="229">
        <f ca="1">SUM(INDIRECT(AK$1&amp;AK$2&amp;$B170):INDIRECT(AK$1&amp;AK$3&amp;$B170))</f>
        <v>0</v>
      </c>
      <c r="AL170" s="1733">
        <f t="shared" ca="1" si="185"/>
        <v>1407</v>
      </c>
      <c r="AM170" s="1848">
        <f t="shared" ca="1" si="206"/>
        <v>0</v>
      </c>
      <c r="AN170" s="229">
        <f ca="1">SUM(INDIRECT(AN$1&amp;AN$2&amp;$A170):INDIRECT(AN$1&amp;AN$3&amp;$A170))</f>
        <v>1860</v>
      </c>
      <c r="AO170" s="1733">
        <f t="shared" ca="1" si="186"/>
        <v>-453</v>
      </c>
      <c r="AP170" s="1848">
        <f t="shared" ca="1" si="207"/>
        <v>0.75645161290322582</v>
      </c>
      <c r="AR170" s="1123">
        <f ca="1">SUM((INDIRECT(AR$2&amp;(ROW())):INDIRECT(AR$3&amp;(ROW()))))</f>
        <v>1407</v>
      </c>
      <c r="AS170" s="229">
        <f ca="1">SUM(INDIRECT(AS$1&amp;AS$2&amp;$B170):INDIRECT(AS$1&amp;AS$3&amp;$B170))</f>
        <v>0</v>
      </c>
      <c r="AT170" s="1733">
        <f t="shared" ca="1" si="208"/>
        <v>1407</v>
      </c>
      <c r="AU170" s="1848">
        <f t="shared" ca="1" si="209"/>
        <v>0</v>
      </c>
      <c r="AV170" s="229">
        <f ca="1">SUM(INDIRECT(AV$1&amp;AV$2&amp;$A170):INDIRECT(AV$1&amp;AV$3&amp;$A170))</f>
        <v>1860</v>
      </c>
      <c r="AW170" s="1733">
        <f t="shared" ca="1" si="210"/>
        <v>-453</v>
      </c>
      <c r="AX170" s="1848">
        <f t="shared" ca="1" si="211"/>
        <v>0.75645161290322582</v>
      </c>
      <c r="AZ170" s="1123">
        <f ca="1">SUM((INDIRECT(AZ$2&amp;(ROW())):INDIRECT(AZ$3&amp;(ROW()))))</f>
        <v>9591</v>
      </c>
      <c r="BA170" s="229">
        <f ca="1">SUM(INDIRECT(BA$1&amp;BA$2&amp;$B170):INDIRECT(BA$1&amp;BA$3&amp;$B170))</f>
        <v>16557</v>
      </c>
      <c r="BB170" s="1733">
        <f t="shared" ca="1" si="212"/>
        <v>-6966</v>
      </c>
      <c r="BC170" s="1848">
        <f t="shared" ca="1" si="213"/>
        <v>0.57927160717521287</v>
      </c>
      <c r="BD170" s="229">
        <f ca="1">SUM(INDIRECT(BD$1&amp;BD$2&amp;$A170):INDIRECT(BD$1&amp;BD$3&amp;$A170))</f>
        <v>14848</v>
      </c>
      <c r="BE170" s="1733">
        <f t="shared" ca="1" si="214"/>
        <v>-5257</v>
      </c>
      <c r="BF170" s="1848">
        <f t="shared" ca="1" si="215"/>
        <v>0.64594558189655171</v>
      </c>
    </row>
    <row r="171" spans="1:58" s="272" customFormat="1">
      <c r="A171" s="2016">
        <v>168</v>
      </c>
      <c r="B171" s="2016">
        <v>168</v>
      </c>
      <c r="C171" s="362"/>
      <c r="D171" s="657">
        <v>1</v>
      </c>
      <c r="E171" s="97"/>
      <c r="F171" s="97"/>
      <c r="G171" s="49"/>
      <c r="H171" s="53"/>
      <c r="I171" s="73"/>
      <c r="J171" s="97"/>
      <c r="K171" s="97"/>
      <c r="L171" s="97"/>
      <c r="M171" s="73" t="s">
        <v>221</v>
      </c>
      <c r="N171" s="73"/>
      <c r="O171" s="72"/>
      <c r="P171" s="229">
        <f t="shared" ref="P171:AA171" si="241">P533+P548</f>
        <v>0</v>
      </c>
      <c r="Q171" s="229">
        <f t="shared" si="241"/>
        <v>0</v>
      </c>
      <c r="R171" s="229">
        <f t="shared" si="241"/>
        <v>0</v>
      </c>
      <c r="S171" s="229">
        <f t="shared" si="241"/>
        <v>0</v>
      </c>
      <c r="T171" s="229">
        <f t="shared" si="241"/>
        <v>0</v>
      </c>
      <c r="U171" s="229">
        <f t="shared" si="241"/>
        <v>0</v>
      </c>
      <c r="V171" s="229">
        <f t="shared" si="241"/>
        <v>0</v>
      </c>
      <c r="W171" s="229">
        <f t="shared" si="241"/>
        <v>0</v>
      </c>
      <c r="X171" s="229">
        <f t="shared" si="241"/>
        <v>0</v>
      </c>
      <c r="Y171" s="229">
        <f t="shared" si="241"/>
        <v>0</v>
      </c>
      <c r="Z171" s="229">
        <f t="shared" si="241"/>
        <v>0</v>
      </c>
      <c r="AA171" s="229">
        <f t="shared" si="241"/>
        <v>0</v>
      </c>
      <c r="AB171" s="229">
        <f t="shared" si="232"/>
        <v>0</v>
      </c>
      <c r="AC171" s="229">
        <f t="shared" si="233"/>
        <v>0</v>
      </c>
      <c r="AD171" s="229">
        <f t="shared" si="234"/>
        <v>0</v>
      </c>
      <c r="AE171" s="229">
        <f t="shared" si="235"/>
        <v>0</v>
      </c>
      <c r="AF171" s="229">
        <f t="shared" si="236"/>
        <v>0</v>
      </c>
      <c r="AG171" s="229">
        <f t="shared" si="237"/>
        <v>0</v>
      </c>
      <c r="AH171" s="229">
        <f t="shared" si="238"/>
        <v>0</v>
      </c>
      <c r="AJ171" s="1123">
        <f ca="1">SUM((INDIRECT(AJ$2&amp;(ROW())):INDIRECT(AJ$3&amp;(ROW()))))</f>
        <v>0</v>
      </c>
      <c r="AK171" s="229">
        <f ca="1">SUM(INDIRECT(AK$1&amp;AK$2&amp;$B171):INDIRECT(AK$1&amp;AK$3&amp;$B171))</f>
        <v>0</v>
      </c>
      <c r="AL171" s="1733">
        <f t="shared" ca="1" si="185"/>
        <v>0</v>
      </c>
      <c r="AM171" s="1848">
        <f t="shared" ca="1" si="206"/>
        <v>0</v>
      </c>
      <c r="AN171" s="229">
        <f ca="1">SUM(INDIRECT(AN$1&amp;AN$2&amp;$A171):INDIRECT(AN$1&amp;AN$3&amp;$A171))</f>
        <v>0</v>
      </c>
      <c r="AO171" s="1733">
        <f t="shared" ca="1" si="186"/>
        <v>0</v>
      </c>
      <c r="AP171" s="1848">
        <f t="shared" ca="1" si="207"/>
        <v>0</v>
      </c>
      <c r="AR171" s="1123">
        <f ca="1">SUM((INDIRECT(AR$2&amp;(ROW())):INDIRECT(AR$3&amp;(ROW()))))</f>
        <v>0</v>
      </c>
      <c r="AS171" s="229">
        <f ca="1">SUM(INDIRECT(AS$1&amp;AS$2&amp;$B171):INDIRECT(AS$1&amp;AS$3&amp;$B171))</f>
        <v>0</v>
      </c>
      <c r="AT171" s="1733">
        <f t="shared" ca="1" si="208"/>
        <v>0</v>
      </c>
      <c r="AU171" s="1848">
        <f t="shared" ca="1" si="209"/>
        <v>0</v>
      </c>
      <c r="AV171" s="229">
        <f ca="1">SUM(INDIRECT(AV$1&amp;AV$2&amp;$A171):INDIRECT(AV$1&amp;AV$3&amp;$A171))</f>
        <v>0</v>
      </c>
      <c r="AW171" s="1733">
        <f t="shared" ca="1" si="210"/>
        <v>0</v>
      </c>
      <c r="AX171" s="1848">
        <f t="shared" ca="1" si="211"/>
        <v>0</v>
      </c>
      <c r="AZ171" s="1123">
        <f ca="1">SUM((INDIRECT(AZ$2&amp;(ROW())):INDIRECT(AZ$3&amp;(ROW()))))</f>
        <v>0</v>
      </c>
      <c r="BA171" s="229">
        <f ca="1">SUM(INDIRECT(BA$1&amp;BA$2&amp;$B171):INDIRECT(BA$1&amp;BA$3&amp;$B171))</f>
        <v>71</v>
      </c>
      <c r="BB171" s="1733">
        <f t="shared" ca="1" si="212"/>
        <v>-71</v>
      </c>
      <c r="BC171" s="1848">
        <f t="shared" ca="1" si="213"/>
        <v>0</v>
      </c>
      <c r="BD171" s="229">
        <f ca="1">SUM(INDIRECT(BD$1&amp;BD$2&amp;$A171):INDIRECT(BD$1&amp;BD$3&amp;$A171))</f>
        <v>0</v>
      </c>
      <c r="BE171" s="1733">
        <f t="shared" ca="1" si="214"/>
        <v>0</v>
      </c>
      <c r="BF171" s="1848">
        <f t="shared" ca="1" si="215"/>
        <v>0</v>
      </c>
    </row>
    <row r="172" spans="1:58" s="272" customFormat="1">
      <c r="A172" s="2016">
        <v>169</v>
      </c>
      <c r="B172" s="2016">
        <v>169</v>
      </c>
      <c r="C172" s="362"/>
      <c r="D172" s="657">
        <v>1</v>
      </c>
      <c r="E172" s="97"/>
      <c r="F172" s="97"/>
      <c r="G172" s="49"/>
      <c r="H172" s="53"/>
      <c r="I172" s="73"/>
      <c r="J172" s="97"/>
      <c r="K172" s="97"/>
      <c r="L172" s="97"/>
      <c r="M172" s="73" t="s">
        <v>317</v>
      </c>
      <c r="N172" s="73"/>
      <c r="O172" s="72"/>
      <c r="P172" s="229">
        <f t="shared" ref="P172:AA172" si="242">P534+P549</f>
        <v>0</v>
      </c>
      <c r="Q172" s="229">
        <f t="shared" si="242"/>
        <v>0</v>
      </c>
      <c r="R172" s="229">
        <f t="shared" si="242"/>
        <v>0</v>
      </c>
      <c r="S172" s="229">
        <f t="shared" si="242"/>
        <v>0</v>
      </c>
      <c r="T172" s="229">
        <f t="shared" si="242"/>
        <v>0</v>
      </c>
      <c r="U172" s="229">
        <f t="shared" si="242"/>
        <v>0</v>
      </c>
      <c r="V172" s="229">
        <f t="shared" si="242"/>
        <v>0</v>
      </c>
      <c r="W172" s="229">
        <f t="shared" si="242"/>
        <v>0</v>
      </c>
      <c r="X172" s="229">
        <f t="shared" si="242"/>
        <v>0</v>
      </c>
      <c r="Y172" s="229">
        <f t="shared" si="242"/>
        <v>0</v>
      </c>
      <c r="Z172" s="229">
        <f t="shared" si="242"/>
        <v>0</v>
      </c>
      <c r="AA172" s="229">
        <f t="shared" si="242"/>
        <v>0</v>
      </c>
      <c r="AB172" s="229">
        <f t="shared" si="232"/>
        <v>0</v>
      </c>
      <c r="AC172" s="229">
        <f t="shared" si="233"/>
        <v>0</v>
      </c>
      <c r="AD172" s="229">
        <f t="shared" si="234"/>
        <v>0</v>
      </c>
      <c r="AE172" s="229">
        <f t="shared" si="235"/>
        <v>0</v>
      </c>
      <c r="AF172" s="229">
        <f t="shared" si="236"/>
        <v>0</v>
      </c>
      <c r="AG172" s="229">
        <f t="shared" si="237"/>
        <v>0</v>
      </c>
      <c r="AH172" s="229">
        <f t="shared" si="238"/>
        <v>0</v>
      </c>
      <c r="AJ172" s="1123">
        <f ca="1">SUM((INDIRECT(AJ$2&amp;(ROW())):INDIRECT(AJ$3&amp;(ROW()))))</f>
        <v>0</v>
      </c>
      <c r="AK172" s="229">
        <f ca="1">SUM(INDIRECT(AK$1&amp;AK$2&amp;$B172):INDIRECT(AK$1&amp;AK$3&amp;$B172))</f>
        <v>0</v>
      </c>
      <c r="AL172" s="1733">
        <f t="shared" ca="1" si="185"/>
        <v>0</v>
      </c>
      <c r="AM172" s="1848">
        <f t="shared" ca="1" si="206"/>
        <v>0</v>
      </c>
      <c r="AN172" s="229">
        <f ca="1">SUM(INDIRECT(AN$1&amp;AN$2&amp;$A172):INDIRECT(AN$1&amp;AN$3&amp;$A172))</f>
        <v>0</v>
      </c>
      <c r="AO172" s="1733">
        <f t="shared" ca="1" si="186"/>
        <v>0</v>
      </c>
      <c r="AP172" s="1848">
        <f t="shared" ca="1" si="207"/>
        <v>0</v>
      </c>
      <c r="AR172" s="1123">
        <f ca="1">SUM((INDIRECT(AR$2&amp;(ROW())):INDIRECT(AR$3&amp;(ROW()))))</f>
        <v>0</v>
      </c>
      <c r="AS172" s="229">
        <f ca="1">SUM(INDIRECT(AS$1&amp;AS$2&amp;$B172):INDIRECT(AS$1&amp;AS$3&amp;$B172))</f>
        <v>0</v>
      </c>
      <c r="AT172" s="1733">
        <f t="shared" ca="1" si="208"/>
        <v>0</v>
      </c>
      <c r="AU172" s="1848">
        <f t="shared" ca="1" si="209"/>
        <v>0</v>
      </c>
      <c r="AV172" s="229">
        <f ca="1">SUM(INDIRECT(AV$1&amp;AV$2&amp;$A172):INDIRECT(AV$1&amp;AV$3&amp;$A172))</f>
        <v>0</v>
      </c>
      <c r="AW172" s="1733">
        <f t="shared" ca="1" si="210"/>
        <v>0</v>
      </c>
      <c r="AX172" s="1848">
        <f t="shared" ca="1" si="211"/>
        <v>0</v>
      </c>
      <c r="AZ172" s="1123">
        <f ca="1">SUM((INDIRECT(AZ$2&amp;(ROW())):INDIRECT(AZ$3&amp;(ROW()))))</f>
        <v>0</v>
      </c>
      <c r="BA172" s="229">
        <f ca="1">SUM(INDIRECT(BA$1&amp;BA$2&amp;$B172):INDIRECT(BA$1&amp;BA$3&amp;$B172))</f>
        <v>11615</v>
      </c>
      <c r="BB172" s="1733">
        <f t="shared" ca="1" si="212"/>
        <v>-11615</v>
      </c>
      <c r="BC172" s="1848">
        <f t="shared" ca="1" si="213"/>
        <v>0</v>
      </c>
      <c r="BD172" s="229">
        <f ca="1">SUM(INDIRECT(BD$1&amp;BD$2&amp;$A172):INDIRECT(BD$1&amp;BD$3&amp;$A172))</f>
        <v>0</v>
      </c>
      <c r="BE172" s="1733">
        <f t="shared" ca="1" si="214"/>
        <v>0</v>
      </c>
      <c r="BF172" s="1848">
        <f t="shared" ca="1" si="215"/>
        <v>0</v>
      </c>
    </row>
    <row r="173" spans="1:58" s="272" customFormat="1">
      <c r="A173" s="2016">
        <v>170</v>
      </c>
      <c r="B173" s="2016">
        <v>170</v>
      </c>
      <c r="C173" s="362"/>
      <c r="D173" s="657">
        <v>1</v>
      </c>
      <c r="E173" s="97"/>
      <c r="F173" s="97"/>
      <c r="G173" s="49"/>
      <c r="H173" s="51"/>
      <c r="I173" s="107"/>
      <c r="J173" s="412"/>
      <c r="K173" s="412"/>
      <c r="L173" s="412"/>
      <c r="M173" s="107" t="s">
        <v>138</v>
      </c>
      <c r="N173" s="107"/>
      <c r="O173" s="109"/>
      <c r="P173" s="432">
        <f t="shared" ref="P173:AA173" si="243">P535+P550</f>
        <v>0</v>
      </c>
      <c r="Q173" s="432">
        <f t="shared" si="243"/>
        <v>0</v>
      </c>
      <c r="R173" s="432">
        <f t="shared" si="243"/>
        <v>0</v>
      </c>
      <c r="S173" s="432">
        <f t="shared" si="243"/>
        <v>0</v>
      </c>
      <c r="T173" s="432">
        <f t="shared" si="243"/>
        <v>0</v>
      </c>
      <c r="U173" s="432">
        <f t="shared" si="243"/>
        <v>0</v>
      </c>
      <c r="V173" s="432">
        <f t="shared" si="243"/>
        <v>0</v>
      </c>
      <c r="W173" s="432">
        <f t="shared" si="243"/>
        <v>0</v>
      </c>
      <c r="X173" s="432">
        <f t="shared" si="243"/>
        <v>0</v>
      </c>
      <c r="Y173" s="432">
        <f t="shared" si="243"/>
        <v>0</v>
      </c>
      <c r="Z173" s="432">
        <f t="shared" si="243"/>
        <v>0</v>
      </c>
      <c r="AA173" s="432">
        <f t="shared" si="243"/>
        <v>0</v>
      </c>
      <c r="AB173" s="432">
        <f t="shared" si="232"/>
        <v>0</v>
      </c>
      <c r="AC173" s="432">
        <f t="shared" si="233"/>
        <v>0</v>
      </c>
      <c r="AD173" s="432">
        <f t="shared" si="234"/>
        <v>0</v>
      </c>
      <c r="AE173" s="432">
        <f t="shared" si="235"/>
        <v>0</v>
      </c>
      <c r="AF173" s="432">
        <f t="shared" si="236"/>
        <v>0</v>
      </c>
      <c r="AG173" s="432">
        <f t="shared" si="237"/>
        <v>0</v>
      </c>
      <c r="AH173" s="432">
        <f t="shared" si="238"/>
        <v>0</v>
      </c>
      <c r="AJ173" s="1125">
        <f ca="1">SUM((INDIRECT(AJ$2&amp;(ROW())):INDIRECT(AJ$3&amp;(ROW()))))</f>
        <v>0</v>
      </c>
      <c r="AK173" s="432">
        <f ca="1">SUM(INDIRECT(AK$1&amp;AK$2&amp;$B173):INDIRECT(AK$1&amp;AK$3&amp;$B173))</f>
        <v>0</v>
      </c>
      <c r="AL173" s="1736">
        <f t="shared" ca="1" si="185"/>
        <v>0</v>
      </c>
      <c r="AM173" s="1851">
        <f t="shared" ca="1" si="206"/>
        <v>0</v>
      </c>
      <c r="AN173" s="432">
        <f ca="1">SUM(INDIRECT(AN$1&amp;AN$2&amp;$A173):INDIRECT(AN$1&amp;AN$3&amp;$A173))</f>
        <v>0</v>
      </c>
      <c r="AO173" s="1736">
        <f t="shared" ca="1" si="186"/>
        <v>0</v>
      </c>
      <c r="AP173" s="1851">
        <f t="shared" ca="1" si="207"/>
        <v>0</v>
      </c>
      <c r="AR173" s="1125">
        <f ca="1">SUM((INDIRECT(AR$2&amp;(ROW())):INDIRECT(AR$3&amp;(ROW()))))</f>
        <v>0</v>
      </c>
      <c r="AS173" s="432">
        <f ca="1">SUM(INDIRECT(AS$1&amp;AS$2&amp;$B173):INDIRECT(AS$1&amp;AS$3&amp;$B173))</f>
        <v>0</v>
      </c>
      <c r="AT173" s="1736">
        <f t="shared" ca="1" si="208"/>
        <v>0</v>
      </c>
      <c r="AU173" s="1851">
        <f t="shared" ca="1" si="209"/>
        <v>0</v>
      </c>
      <c r="AV173" s="432">
        <f ca="1">SUM(INDIRECT(AV$1&amp;AV$2&amp;$A173):INDIRECT(AV$1&amp;AV$3&amp;$A173))</f>
        <v>0</v>
      </c>
      <c r="AW173" s="1736">
        <f t="shared" ca="1" si="210"/>
        <v>0</v>
      </c>
      <c r="AX173" s="1851">
        <f t="shared" ca="1" si="211"/>
        <v>0</v>
      </c>
      <c r="AZ173" s="1125">
        <f ca="1">SUM((INDIRECT(AZ$2&amp;(ROW())):INDIRECT(AZ$3&amp;(ROW()))))</f>
        <v>0</v>
      </c>
      <c r="BA173" s="432">
        <f ca="1">SUM(INDIRECT(BA$1&amp;BA$2&amp;$B173):INDIRECT(BA$1&amp;BA$3&amp;$B173))</f>
        <v>4871</v>
      </c>
      <c r="BB173" s="1736">
        <f t="shared" ca="1" si="212"/>
        <v>-4871</v>
      </c>
      <c r="BC173" s="1851">
        <f t="shared" ca="1" si="213"/>
        <v>0</v>
      </c>
      <c r="BD173" s="432">
        <f ca="1">SUM(INDIRECT(BD$1&amp;BD$2&amp;$A173):INDIRECT(BD$1&amp;BD$3&amp;$A173))</f>
        <v>0</v>
      </c>
      <c r="BE173" s="1736">
        <f t="shared" ca="1" si="214"/>
        <v>0</v>
      </c>
      <c r="BF173" s="1851">
        <f t="shared" ca="1" si="215"/>
        <v>0</v>
      </c>
    </row>
    <row r="174" spans="1:58">
      <c r="A174" s="2016">
        <v>171</v>
      </c>
      <c r="B174" s="2016">
        <v>171</v>
      </c>
      <c r="D174" s="657">
        <v>1</v>
      </c>
      <c r="E174" s="97"/>
      <c r="F174" s="97"/>
      <c r="G174" s="49"/>
      <c r="H174" s="699" t="s">
        <v>135</v>
      </c>
      <c r="I174" s="691"/>
      <c r="J174" s="690"/>
      <c r="K174" s="690"/>
      <c r="L174" s="691"/>
      <c r="M174" s="691"/>
      <c r="N174" s="992" t="s">
        <v>604</v>
      </c>
      <c r="O174" s="700"/>
      <c r="P174" s="696">
        <f t="shared" ref="P174:AH174" si="244">P175+P182</f>
        <v>0</v>
      </c>
      <c r="Q174" s="696">
        <f t="shared" si="244"/>
        <v>2820</v>
      </c>
      <c r="R174" s="696">
        <f t="shared" si="244"/>
        <v>15205</v>
      </c>
      <c r="S174" s="696">
        <f t="shared" si="244"/>
        <v>2924</v>
      </c>
      <c r="T174" s="696">
        <f t="shared" si="244"/>
        <v>11186</v>
      </c>
      <c r="U174" s="696">
        <f t="shared" si="244"/>
        <v>23844</v>
      </c>
      <c r="V174" s="696">
        <f t="shared" si="244"/>
        <v>3124</v>
      </c>
      <c r="W174" s="696">
        <f t="shared" si="244"/>
        <v>2082</v>
      </c>
      <c r="X174" s="696">
        <f t="shared" si="244"/>
        <v>-3169</v>
      </c>
      <c r="Y174" s="696">
        <f t="shared" si="244"/>
        <v>13006</v>
      </c>
      <c r="Z174" s="696">
        <f t="shared" si="244"/>
        <v>2973</v>
      </c>
      <c r="AA174" s="696">
        <f t="shared" si="244"/>
        <v>5874</v>
      </c>
      <c r="AB174" s="696">
        <f t="shared" si="244"/>
        <v>18025</v>
      </c>
      <c r="AC174" s="696">
        <f t="shared" si="244"/>
        <v>37954</v>
      </c>
      <c r="AD174" s="696">
        <f t="shared" si="244"/>
        <v>2037</v>
      </c>
      <c r="AE174" s="696">
        <f t="shared" si="244"/>
        <v>21853</v>
      </c>
      <c r="AF174" s="696">
        <f t="shared" si="244"/>
        <v>55979</v>
      </c>
      <c r="AG174" s="696">
        <f t="shared" si="244"/>
        <v>23890</v>
      </c>
      <c r="AH174" s="696">
        <f t="shared" si="244"/>
        <v>79869</v>
      </c>
      <c r="AJ174" s="1637">
        <f ca="1">SUM((INDIRECT(AJ$2&amp;(ROW())):INDIRECT(AJ$3&amp;(ROW()))))</f>
        <v>13006</v>
      </c>
      <c r="AK174" s="1638">
        <f ca="1">SUM(INDIRECT(AK$1&amp;AK$2&amp;$B174):INDIRECT(AK$1&amp;AK$3&amp;$B174))</f>
        <v>0</v>
      </c>
      <c r="AL174" s="1731">
        <f t="shared" ca="1" si="185"/>
        <v>13006</v>
      </c>
      <c r="AM174" s="1846">
        <f t="shared" ca="1" si="206"/>
        <v>0</v>
      </c>
      <c r="AN174" s="1638">
        <f ca="1">SUM(INDIRECT(AN$1&amp;AN$2&amp;$A174):INDIRECT(AN$1&amp;AN$3&amp;$A174))</f>
        <v>2976</v>
      </c>
      <c r="AO174" s="1731">
        <f t="shared" ca="1" si="186"/>
        <v>10030</v>
      </c>
      <c r="AP174" s="1846">
        <f t="shared" ca="1" si="207"/>
        <v>4.370295698924731</v>
      </c>
      <c r="AR174" s="1637">
        <f ca="1">SUM((INDIRECT(AR$2&amp;(ROW())):INDIRECT(AR$3&amp;(ROW()))))</f>
        <v>13006</v>
      </c>
      <c r="AS174" s="1638">
        <f ca="1">SUM(INDIRECT(AS$1&amp;AS$2&amp;$B174):INDIRECT(AS$1&amp;AS$3&amp;$B174))</f>
        <v>0</v>
      </c>
      <c r="AT174" s="1731">
        <f t="shared" ca="1" si="208"/>
        <v>13006</v>
      </c>
      <c r="AU174" s="1846">
        <f t="shared" ca="1" si="209"/>
        <v>0</v>
      </c>
      <c r="AV174" s="1638">
        <f ca="1">SUM(INDIRECT(AV$1&amp;AV$2&amp;$A174):INDIRECT(AV$1&amp;AV$3&amp;$A174))</f>
        <v>2976</v>
      </c>
      <c r="AW174" s="1731">
        <f t="shared" ca="1" si="210"/>
        <v>10030</v>
      </c>
      <c r="AX174" s="1846">
        <f t="shared" ca="1" si="211"/>
        <v>4.370295698924731</v>
      </c>
      <c r="AZ174" s="1637">
        <f ca="1">SUM((INDIRECT(AZ$2&amp;(ROW())):INDIRECT(AZ$3&amp;(ROW()))))</f>
        <v>71022</v>
      </c>
      <c r="BA174" s="1638">
        <f ca="1">SUM(INDIRECT(BA$1&amp;BA$2&amp;$B174):INDIRECT(BA$1&amp;BA$3&amp;$B174))</f>
        <v>0</v>
      </c>
      <c r="BB174" s="1731">
        <f t="shared" ca="1" si="212"/>
        <v>71022</v>
      </c>
      <c r="BC174" s="1846">
        <f t="shared" ca="1" si="213"/>
        <v>0</v>
      </c>
      <c r="BD174" s="1638">
        <f ca="1">SUM(INDIRECT(BD$1&amp;BD$2&amp;$A174):INDIRECT(BD$1&amp;BD$3&amp;$A174))</f>
        <v>57101</v>
      </c>
      <c r="BE174" s="1731">
        <f t="shared" ca="1" si="214"/>
        <v>13921</v>
      </c>
      <c r="BF174" s="1846">
        <f t="shared" ca="1" si="215"/>
        <v>1.2437960806290609</v>
      </c>
    </row>
    <row r="175" spans="1:58" s="272" customFormat="1">
      <c r="A175" s="2016">
        <v>172</v>
      </c>
      <c r="B175" s="2016">
        <v>172</v>
      </c>
      <c r="C175" s="362"/>
      <c r="D175" s="657">
        <v>1</v>
      </c>
      <c r="E175" s="97"/>
      <c r="F175" s="97"/>
      <c r="G175" s="49"/>
      <c r="H175" s="53"/>
      <c r="I175" s="73"/>
      <c r="J175" s="97"/>
      <c r="K175" s="97"/>
      <c r="L175" s="602" t="s">
        <v>331</v>
      </c>
      <c r="M175" s="602"/>
      <c r="N175" s="602"/>
      <c r="O175" s="603"/>
      <c r="P175" s="604">
        <f>SUM(P176:P181)</f>
        <v>0</v>
      </c>
      <c r="Q175" s="604">
        <f t="shared" ref="Q175:AA175" si="245">SUM(Q176:Q181)</f>
        <v>0</v>
      </c>
      <c r="R175" s="604">
        <f t="shared" si="245"/>
        <v>13500</v>
      </c>
      <c r="S175" s="604">
        <f t="shared" si="245"/>
        <v>0</v>
      </c>
      <c r="T175" s="604">
        <f t="shared" si="245"/>
        <v>8546</v>
      </c>
      <c r="U175" s="604">
        <f t="shared" si="245"/>
        <v>20500</v>
      </c>
      <c r="V175" s="604">
        <f t="shared" si="245"/>
        <v>0</v>
      </c>
      <c r="W175" s="604">
        <f t="shared" si="245"/>
        <v>0</v>
      </c>
      <c r="X175" s="604">
        <f t="shared" si="245"/>
        <v>-7366</v>
      </c>
      <c r="Y175" s="604">
        <f t="shared" si="245"/>
        <v>9543</v>
      </c>
      <c r="Z175" s="604">
        <f t="shared" si="245"/>
        <v>-614</v>
      </c>
      <c r="AA175" s="604">
        <f t="shared" si="245"/>
        <v>1670</v>
      </c>
      <c r="AB175" s="604">
        <f>SUM(P175:R175)</f>
        <v>13500</v>
      </c>
      <c r="AC175" s="604">
        <f>SUM(S175:U175)</f>
        <v>29046</v>
      </c>
      <c r="AD175" s="604">
        <f>SUM(V175:X175)</f>
        <v>-7366</v>
      </c>
      <c r="AE175" s="604">
        <f>SUM(Y175:AA175)</f>
        <v>10599</v>
      </c>
      <c r="AF175" s="604">
        <f>AB175+AC175</f>
        <v>42546</v>
      </c>
      <c r="AG175" s="604">
        <f>AE175+AD175</f>
        <v>3233</v>
      </c>
      <c r="AH175" s="604">
        <f>AF175+AG175</f>
        <v>45779</v>
      </c>
      <c r="AJ175" s="1639">
        <f ca="1">SUM((INDIRECT(AJ$2&amp;(ROW())):INDIRECT(AJ$3&amp;(ROW()))))</f>
        <v>9543</v>
      </c>
      <c r="AK175" s="604">
        <f ca="1">SUM(INDIRECT(AK$1&amp;AK$2&amp;$B175):INDIRECT(AK$1&amp;AK$3&amp;$B175))</f>
        <v>0</v>
      </c>
      <c r="AL175" s="1732">
        <f t="shared" ca="1" si="185"/>
        <v>9543</v>
      </c>
      <c r="AM175" s="1847">
        <f t="shared" ca="1" si="206"/>
        <v>0</v>
      </c>
      <c r="AN175" s="604">
        <f ca="1">SUM(INDIRECT(AN$1&amp;AN$2&amp;$A175):INDIRECT(AN$1&amp;AN$3&amp;$A175))</f>
        <v>0</v>
      </c>
      <c r="AO175" s="1732">
        <f t="shared" ca="1" si="186"/>
        <v>9543</v>
      </c>
      <c r="AP175" s="1847">
        <f t="shared" ca="1" si="207"/>
        <v>0</v>
      </c>
      <c r="AR175" s="1639">
        <f ca="1">SUM((INDIRECT(AR$2&amp;(ROW())):INDIRECT(AR$3&amp;(ROW()))))</f>
        <v>9543</v>
      </c>
      <c r="AS175" s="604">
        <f ca="1">SUM(INDIRECT(AS$1&amp;AS$2&amp;$B175):INDIRECT(AS$1&amp;AS$3&amp;$B175))</f>
        <v>0</v>
      </c>
      <c r="AT175" s="1732">
        <f t="shared" ca="1" si="208"/>
        <v>9543</v>
      </c>
      <c r="AU175" s="1847">
        <f t="shared" ca="1" si="209"/>
        <v>0</v>
      </c>
      <c r="AV175" s="604">
        <f ca="1">SUM(INDIRECT(AV$1&amp;AV$2&amp;$A175):INDIRECT(AV$1&amp;AV$3&amp;$A175))</f>
        <v>0</v>
      </c>
      <c r="AW175" s="1732">
        <f t="shared" ca="1" si="210"/>
        <v>9543</v>
      </c>
      <c r="AX175" s="1847">
        <f t="shared" ca="1" si="211"/>
        <v>0</v>
      </c>
      <c r="AZ175" s="1639">
        <f ca="1">SUM((INDIRECT(AZ$2&amp;(ROW())):INDIRECT(AZ$3&amp;(ROW()))))</f>
        <v>44723</v>
      </c>
      <c r="BA175" s="604">
        <f ca="1">SUM(INDIRECT(BA$1&amp;BA$2&amp;$B175):INDIRECT(BA$1&amp;BA$3&amp;$B175))</f>
        <v>0</v>
      </c>
      <c r="BB175" s="1732">
        <f t="shared" ca="1" si="212"/>
        <v>44723</v>
      </c>
      <c r="BC175" s="1847">
        <f t="shared" ca="1" si="213"/>
        <v>0</v>
      </c>
      <c r="BD175" s="604">
        <f ca="1">SUM(INDIRECT(BD$1&amp;BD$2&amp;$A175):INDIRECT(BD$1&amp;BD$3&amp;$A175))</f>
        <v>35758</v>
      </c>
      <c r="BE175" s="1732">
        <f t="shared" ca="1" si="214"/>
        <v>8965</v>
      </c>
      <c r="BF175" s="1847">
        <f t="shared" ca="1" si="215"/>
        <v>1.2507131271323899</v>
      </c>
    </row>
    <row r="176" spans="1:58" s="272" customFormat="1">
      <c r="A176" s="2016">
        <v>173</v>
      </c>
      <c r="B176" s="2016">
        <v>173</v>
      </c>
      <c r="C176" s="362"/>
      <c r="D176" s="657">
        <v>1</v>
      </c>
      <c r="E176" s="97"/>
      <c r="F176" s="97"/>
      <c r="G176" s="49"/>
      <c r="H176" s="53"/>
      <c r="I176" s="73"/>
      <c r="J176" s="97"/>
      <c r="K176" s="97"/>
      <c r="L176" s="97"/>
      <c r="M176" s="73" t="s">
        <v>219</v>
      </c>
      <c r="N176" s="73"/>
      <c r="O176" s="72"/>
      <c r="P176" s="157"/>
      <c r="Q176" s="157"/>
      <c r="R176" s="157">
        <v>0</v>
      </c>
      <c r="S176" s="157"/>
      <c r="T176" s="157"/>
      <c r="U176" s="157"/>
      <c r="V176" s="157"/>
      <c r="W176" s="157"/>
      <c r="X176" s="157">
        <v>-7366</v>
      </c>
      <c r="Y176" s="157">
        <v>-614</v>
      </c>
      <c r="Z176" s="157">
        <v>-614</v>
      </c>
      <c r="AA176" s="157">
        <v>1670</v>
      </c>
      <c r="AB176" s="229">
        <f t="shared" ref="AB176:AB188" si="246">SUM(P176:R176)</f>
        <v>0</v>
      </c>
      <c r="AC176" s="229">
        <f t="shared" ref="AC176:AC188" si="247">SUM(S176:U176)</f>
        <v>0</v>
      </c>
      <c r="AD176" s="229">
        <f t="shared" ref="AD176:AD188" si="248">SUM(V176:X176)</f>
        <v>-7366</v>
      </c>
      <c r="AE176" s="229">
        <f t="shared" ref="AE176:AE188" si="249">SUM(Y176:AA176)</f>
        <v>442</v>
      </c>
      <c r="AF176" s="229">
        <f t="shared" ref="AF176:AF188" si="250">AB176+AC176</f>
        <v>0</v>
      </c>
      <c r="AG176" s="229">
        <f t="shared" ref="AG176:AG188" si="251">AE176+AD176</f>
        <v>-6924</v>
      </c>
      <c r="AH176" s="229">
        <f t="shared" ref="AH176:AH188" si="252">AF176+AG176</f>
        <v>-6924</v>
      </c>
      <c r="AJ176" s="1123">
        <f ca="1">SUM((INDIRECT(AJ$2&amp;(ROW())):INDIRECT(AJ$3&amp;(ROW()))))</f>
        <v>-614</v>
      </c>
      <c r="AK176" s="229">
        <f ca="1">SUM(INDIRECT(AK$1&amp;AK$2&amp;$B176):INDIRECT(AK$1&amp;AK$3&amp;$B176))</f>
        <v>0</v>
      </c>
      <c r="AL176" s="1733">
        <f t="shared" ca="1" si="185"/>
        <v>-614</v>
      </c>
      <c r="AM176" s="1848">
        <f t="shared" ca="1" si="206"/>
        <v>0</v>
      </c>
      <c r="AN176" s="229">
        <f ca="1">SUM(INDIRECT(AN$1&amp;AN$2&amp;$A176):INDIRECT(AN$1&amp;AN$3&amp;$A176))</f>
        <v>0</v>
      </c>
      <c r="AO176" s="1733">
        <f t="shared" ca="1" si="186"/>
        <v>-614</v>
      </c>
      <c r="AP176" s="1848">
        <f t="shared" ca="1" si="207"/>
        <v>0</v>
      </c>
      <c r="AR176" s="1123">
        <f ca="1">SUM((INDIRECT(AR$2&amp;(ROW())):INDIRECT(AR$3&amp;(ROW()))))</f>
        <v>-614</v>
      </c>
      <c r="AS176" s="229">
        <f ca="1">SUM(INDIRECT(AS$1&amp;AS$2&amp;$B176):INDIRECT(AS$1&amp;AS$3&amp;$B176))</f>
        <v>0</v>
      </c>
      <c r="AT176" s="1733">
        <f t="shared" ca="1" si="208"/>
        <v>-614</v>
      </c>
      <c r="AU176" s="1848">
        <f t="shared" ca="1" si="209"/>
        <v>0</v>
      </c>
      <c r="AV176" s="229">
        <f ca="1">SUM(INDIRECT(AV$1&amp;AV$2&amp;$A176):INDIRECT(AV$1&amp;AV$3&amp;$A176))</f>
        <v>0</v>
      </c>
      <c r="AW176" s="1733">
        <f t="shared" ca="1" si="210"/>
        <v>-614</v>
      </c>
      <c r="AX176" s="1848">
        <f t="shared" ca="1" si="211"/>
        <v>0</v>
      </c>
      <c r="AZ176" s="1123">
        <f ca="1">SUM((INDIRECT(AZ$2&amp;(ROW())):INDIRECT(AZ$3&amp;(ROW()))))</f>
        <v>-7980</v>
      </c>
      <c r="BA176" s="229">
        <f ca="1">SUM(INDIRECT(BA$1&amp;BA$2&amp;$B176):INDIRECT(BA$1&amp;BA$3&amp;$B176))</f>
        <v>0</v>
      </c>
      <c r="BB176" s="1733">
        <f t="shared" ca="1" si="212"/>
        <v>-7980</v>
      </c>
      <c r="BC176" s="1848">
        <f t="shared" ca="1" si="213"/>
        <v>0</v>
      </c>
      <c r="BD176" s="229">
        <f ca="1">SUM(INDIRECT(BD$1&amp;BD$2&amp;$A176):INDIRECT(BD$1&amp;BD$3&amp;$A176))</f>
        <v>-2943</v>
      </c>
      <c r="BE176" s="1733">
        <f t="shared" ca="1" si="214"/>
        <v>-5037</v>
      </c>
      <c r="BF176" s="1848">
        <f t="shared" ca="1" si="215"/>
        <v>2.7115188583078491</v>
      </c>
    </row>
    <row r="177" spans="1:58" s="272" customFormat="1">
      <c r="A177" s="2016">
        <v>174</v>
      </c>
      <c r="B177" s="2016">
        <v>174</v>
      </c>
      <c r="C177" s="362"/>
      <c r="D177" s="657">
        <v>1</v>
      </c>
      <c r="E177" s="97"/>
      <c r="F177" s="97"/>
      <c r="G177" s="49"/>
      <c r="H177" s="53"/>
      <c r="I177" s="73"/>
      <c r="J177" s="97"/>
      <c r="K177" s="97"/>
      <c r="L177" s="97"/>
      <c r="M177" s="73" t="s">
        <v>220</v>
      </c>
      <c r="N177" s="73"/>
      <c r="O177" s="72"/>
      <c r="P177" s="157"/>
      <c r="Q177" s="157"/>
      <c r="R177" s="157">
        <v>0</v>
      </c>
      <c r="S177" s="157"/>
      <c r="T177" s="157">
        <v>8546</v>
      </c>
      <c r="U177" s="157">
        <v>11500</v>
      </c>
      <c r="V177" s="157"/>
      <c r="W177" s="157"/>
      <c r="X177" s="157"/>
      <c r="Y177" s="157">
        <v>10157</v>
      </c>
      <c r="Z177" s="157"/>
      <c r="AA177" s="157"/>
      <c r="AB177" s="229">
        <f t="shared" si="246"/>
        <v>0</v>
      </c>
      <c r="AC177" s="229">
        <f t="shared" si="247"/>
        <v>20046</v>
      </c>
      <c r="AD177" s="229">
        <f t="shared" si="248"/>
        <v>0</v>
      </c>
      <c r="AE177" s="229">
        <f t="shared" si="249"/>
        <v>10157</v>
      </c>
      <c r="AF177" s="229">
        <f t="shared" si="250"/>
        <v>20046</v>
      </c>
      <c r="AG177" s="229">
        <f t="shared" si="251"/>
        <v>10157</v>
      </c>
      <c r="AH177" s="229">
        <f t="shared" si="252"/>
        <v>30203</v>
      </c>
      <c r="AJ177" s="1123">
        <f ca="1">SUM((INDIRECT(AJ$2&amp;(ROW())):INDIRECT(AJ$3&amp;(ROW()))))</f>
        <v>10157</v>
      </c>
      <c r="AK177" s="229">
        <f ca="1">SUM(INDIRECT(AK$1&amp;AK$2&amp;$B177):INDIRECT(AK$1&amp;AK$3&amp;$B177))</f>
        <v>15000</v>
      </c>
      <c r="AL177" s="1733">
        <f t="shared" ca="1" si="185"/>
        <v>-4843</v>
      </c>
      <c r="AM177" s="1848">
        <f t="shared" ca="1" si="206"/>
        <v>0.67713333333333336</v>
      </c>
      <c r="AN177" s="229">
        <f ca="1">SUM(INDIRECT(AN$1&amp;AN$2&amp;$A177):INDIRECT(AN$1&amp;AN$3&amp;$A177))</f>
        <v>0</v>
      </c>
      <c r="AO177" s="1733">
        <f t="shared" ca="1" si="186"/>
        <v>10157</v>
      </c>
      <c r="AP177" s="1848">
        <f t="shared" ca="1" si="207"/>
        <v>0</v>
      </c>
      <c r="AR177" s="1123">
        <f ca="1">SUM((INDIRECT(AR$2&amp;(ROW())):INDIRECT(AR$3&amp;(ROW()))))</f>
        <v>10157</v>
      </c>
      <c r="AS177" s="229">
        <f ca="1">SUM(INDIRECT(AS$1&amp;AS$2&amp;$B177):INDIRECT(AS$1&amp;AS$3&amp;$B177))</f>
        <v>15000</v>
      </c>
      <c r="AT177" s="1733">
        <f t="shared" ca="1" si="208"/>
        <v>-4843</v>
      </c>
      <c r="AU177" s="1848">
        <f t="shared" ca="1" si="209"/>
        <v>0.67713333333333336</v>
      </c>
      <c r="AV177" s="229">
        <f ca="1">SUM(INDIRECT(AV$1&amp;AV$2&amp;$A177):INDIRECT(AV$1&amp;AV$3&amp;$A177))</f>
        <v>0</v>
      </c>
      <c r="AW177" s="1733">
        <f t="shared" ca="1" si="210"/>
        <v>10157</v>
      </c>
      <c r="AX177" s="1848">
        <f t="shared" ca="1" si="211"/>
        <v>0</v>
      </c>
      <c r="AZ177" s="1123">
        <f ca="1">SUM((INDIRECT(AZ$2&amp;(ROW())):INDIRECT(AZ$3&amp;(ROW()))))</f>
        <v>30203</v>
      </c>
      <c r="BA177" s="229">
        <f ca="1">SUM(INDIRECT(BA$1&amp;BA$2&amp;$B177):INDIRECT(BA$1&amp;BA$3&amp;$B177))</f>
        <v>74103</v>
      </c>
      <c r="BB177" s="1733">
        <f t="shared" ca="1" si="212"/>
        <v>-43900</v>
      </c>
      <c r="BC177" s="1848">
        <f t="shared" ca="1" si="213"/>
        <v>0.40758133948693037</v>
      </c>
      <c r="BD177" s="229">
        <f ca="1">SUM(INDIRECT(BD$1&amp;BD$2&amp;$A177):INDIRECT(BD$1&amp;BD$3&amp;$A177))</f>
        <v>19150</v>
      </c>
      <c r="BE177" s="1733">
        <f t="shared" ca="1" si="214"/>
        <v>11053</v>
      </c>
      <c r="BF177" s="1848">
        <f t="shared" ca="1" si="215"/>
        <v>1.5771801566579635</v>
      </c>
    </row>
    <row r="178" spans="1:58" s="272" customFormat="1">
      <c r="A178" s="2016">
        <v>175</v>
      </c>
      <c r="B178" s="2016">
        <v>175</v>
      </c>
      <c r="C178" s="362"/>
      <c r="D178" s="657">
        <v>1</v>
      </c>
      <c r="E178" s="97"/>
      <c r="F178" s="97"/>
      <c r="G178" s="49"/>
      <c r="H178" s="53"/>
      <c r="I178" s="73"/>
      <c r="J178" s="97"/>
      <c r="K178" s="97"/>
      <c r="L178" s="97"/>
      <c r="M178" s="73" t="s">
        <v>139</v>
      </c>
      <c r="N178" s="73"/>
      <c r="O178" s="72"/>
      <c r="P178" s="157"/>
      <c r="Q178" s="157"/>
      <c r="R178" s="157">
        <v>13500</v>
      </c>
      <c r="S178" s="157"/>
      <c r="T178" s="157"/>
      <c r="U178" s="157">
        <v>9000</v>
      </c>
      <c r="V178" s="157"/>
      <c r="W178" s="157"/>
      <c r="X178" s="157"/>
      <c r="Y178" s="157"/>
      <c r="Z178" s="157"/>
      <c r="AA178" s="157"/>
      <c r="AB178" s="229">
        <f t="shared" si="246"/>
        <v>13500</v>
      </c>
      <c r="AC178" s="229">
        <f t="shared" si="247"/>
        <v>9000</v>
      </c>
      <c r="AD178" s="229">
        <f t="shared" si="248"/>
        <v>0</v>
      </c>
      <c r="AE178" s="229">
        <f t="shared" si="249"/>
        <v>0</v>
      </c>
      <c r="AF178" s="229">
        <f t="shared" si="250"/>
        <v>22500</v>
      </c>
      <c r="AG178" s="229">
        <f t="shared" si="251"/>
        <v>0</v>
      </c>
      <c r="AH178" s="229">
        <f t="shared" si="252"/>
        <v>22500</v>
      </c>
      <c r="AJ178" s="1123">
        <f ca="1">SUM((INDIRECT(AJ$2&amp;(ROW())):INDIRECT(AJ$3&amp;(ROW()))))</f>
        <v>0</v>
      </c>
      <c r="AK178" s="229">
        <f ca="1">SUM(INDIRECT(AK$1&amp;AK$2&amp;$B178):INDIRECT(AK$1&amp;AK$3&amp;$B178))</f>
        <v>15000</v>
      </c>
      <c r="AL178" s="1733">
        <f t="shared" ca="1" si="185"/>
        <v>-15000</v>
      </c>
      <c r="AM178" s="1848">
        <f t="shared" ca="1" si="206"/>
        <v>0</v>
      </c>
      <c r="AN178" s="229">
        <f ca="1">SUM(INDIRECT(AN$1&amp;AN$2&amp;$A178):INDIRECT(AN$1&amp;AN$3&amp;$A178))</f>
        <v>0</v>
      </c>
      <c r="AO178" s="1733">
        <f t="shared" ca="1" si="186"/>
        <v>0</v>
      </c>
      <c r="AP178" s="1848">
        <f t="shared" ca="1" si="207"/>
        <v>0</v>
      </c>
      <c r="AR178" s="1123">
        <f ca="1">SUM((INDIRECT(AR$2&amp;(ROW())):INDIRECT(AR$3&amp;(ROW()))))</f>
        <v>0</v>
      </c>
      <c r="AS178" s="229">
        <f ca="1">SUM(INDIRECT(AS$1&amp;AS$2&amp;$B178):INDIRECT(AS$1&amp;AS$3&amp;$B178))</f>
        <v>15000</v>
      </c>
      <c r="AT178" s="1733">
        <f t="shared" ca="1" si="208"/>
        <v>-15000</v>
      </c>
      <c r="AU178" s="1848">
        <f t="shared" ca="1" si="209"/>
        <v>0</v>
      </c>
      <c r="AV178" s="229">
        <f ca="1">SUM(INDIRECT(AV$1&amp;AV$2&amp;$A178):INDIRECT(AV$1&amp;AV$3&amp;$A178))</f>
        <v>0</v>
      </c>
      <c r="AW178" s="1733">
        <f t="shared" ca="1" si="210"/>
        <v>0</v>
      </c>
      <c r="AX178" s="1848">
        <f t="shared" ca="1" si="211"/>
        <v>0</v>
      </c>
      <c r="AZ178" s="1123">
        <f ca="1">SUM((INDIRECT(AZ$2&amp;(ROW())):INDIRECT(AZ$3&amp;(ROW()))))</f>
        <v>22500</v>
      </c>
      <c r="BA178" s="229">
        <f ca="1">SUM(INDIRECT(BA$1&amp;BA$2&amp;$B178):INDIRECT(BA$1&amp;BA$3&amp;$B178))</f>
        <v>57546</v>
      </c>
      <c r="BB178" s="1733">
        <f t="shared" ca="1" si="212"/>
        <v>-35046</v>
      </c>
      <c r="BC178" s="1848">
        <f t="shared" ca="1" si="213"/>
        <v>0.39099155458242102</v>
      </c>
      <c r="BD178" s="229">
        <f ca="1">SUM(INDIRECT(BD$1&amp;BD$2&amp;$A178):INDIRECT(BD$1&amp;BD$3&amp;$A178))</f>
        <v>19551</v>
      </c>
      <c r="BE178" s="1733">
        <f t="shared" ca="1" si="214"/>
        <v>2949</v>
      </c>
      <c r="BF178" s="1848">
        <f t="shared" ca="1" si="215"/>
        <v>1.1508362743593679</v>
      </c>
    </row>
    <row r="179" spans="1:58" s="272" customFormat="1">
      <c r="A179" s="2016">
        <v>176</v>
      </c>
      <c r="B179" s="2016">
        <v>176</v>
      </c>
      <c r="C179" s="362"/>
      <c r="D179" s="657">
        <v>1</v>
      </c>
      <c r="E179" s="97"/>
      <c r="F179" s="97"/>
      <c r="G179" s="49"/>
      <c r="H179" s="53"/>
      <c r="I179" s="73"/>
      <c r="J179" s="97"/>
      <c r="K179" s="97"/>
      <c r="L179" s="97"/>
      <c r="M179" s="73" t="s">
        <v>221</v>
      </c>
      <c r="N179" s="73"/>
      <c r="O179" s="72"/>
      <c r="P179" s="157"/>
      <c r="Q179" s="157"/>
      <c r="R179" s="157">
        <v>0</v>
      </c>
      <c r="S179" s="157"/>
      <c r="T179" s="157"/>
      <c r="U179" s="157"/>
      <c r="V179" s="157"/>
      <c r="W179" s="157"/>
      <c r="X179" s="157"/>
      <c r="Y179" s="157"/>
      <c r="Z179" s="157"/>
      <c r="AA179" s="157"/>
      <c r="AB179" s="229">
        <f t="shared" si="246"/>
        <v>0</v>
      </c>
      <c r="AC179" s="229">
        <f t="shared" si="247"/>
        <v>0</v>
      </c>
      <c r="AD179" s="229">
        <f t="shared" si="248"/>
        <v>0</v>
      </c>
      <c r="AE179" s="229">
        <f t="shared" si="249"/>
        <v>0</v>
      </c>
      <c r="AF179" s="229">
        <f t="shared" si="250"/>
        <v>0</v>
      </c>
      <c r="AG179" s="229">
        <f t="shared" si="251"/>
        <v>0</v>
      </c>
      <c r="AH179" s="229">
        <f t="shared" si="252"/>
        <v>0</v>
      </c>
      <c r="AJ179" s="1123">
        <f ca="1">SUM((INDIRECT(AJ$2&amp;(ROW())):INDIRECT(AJ$3&amp;(ROW()))))</f>
        <v>0</v>
      </c>
      <c r="AK179" s="229">
        <f ca="1">SUM(INDIRECT(AK$1&amp;AK$2&amp;$B179):INDIRECT(AK$1&amp;AK$3&amp;$B179))</f>
        <v>0</v>
      </c>
      <c r="AL179" s="1733">
        <f t="shared" ca="1" si="185"/>
        <v>0</v>
      </c>
      <c r="AM179" s="1848">
        <f t="shared" ca="1" si="206"/>
        <v>0</v>
      </c>
      <c r="AN179" s="229">
        <f ca="1">SUM(INDIRECT(AN$1&amp;AN$2&amp;$A179):INDIRECT(AN$1&amp;AN$3&amp;$A179))</f>
        <v>0</v>
      </c>
      <c r="AO179" s="1733">
        <f t="shared" ca="1" si="186"/>
        <v>0</v>
      </c>
      <c r="AP179" s="1848">
        <f t="shared" ca="1" si="207"/>
        <v>0</v>
      </c>
      <c r="AR179" s="1123">
        <f ca="1">SUM((INDIRECT(AR$2&amp;(ROW())):INDIRECT(AR$3&amp;(ROW()))))</f>
        <v>0</v>
      </c>
      <c r="AS179" s="229">
        <f ca="1">SUM(INDIRECT(AS$1&amp;AS$2&amp;$B179):INDIRECT(AS$1&amp;AS$3&amp;$B179))</f>
        <v>0</v>
      </c>
      <c r="AT179" s="1733">
        <f t="shared" ca="1" si="208"/>
        <v>0</v>
      </c>
      <c r="AU179" s="1848">
        <f t="shared" ca="1" si="209"/>
        <v>0</v>
      </c>
      <c r="AV179" s="229">
        <f ca="1">SUM(INDIRECT(AV$1&amp;AV$2&amp;$A179):INDIRECT(AV$1&amp;AV$3&amp;$A179))</f>
        <v>0</v>
      </c>
      <c r="AW179" s="1733">
        <f t="shared" ca="1" si="210"/>
        <v>0</v>
      </c>
      <c r="AX179" s="1848">
        <f t="shared" ca="1" si="211"/>
        <v>0</v>
      </c>
      <c r="AZ179" s="1123">
        <f ca="1">SUM((INDIRECT(AZ$2&amp;(ROW())):INDIRECT(AZ$3&amp;(ROW()))))</f>
        <v>0</v>
      </c>
      <c r="BA179" s="229">
        <f ca="1">SUM(INDIRECT(BA$1&amp;BA$2&amp;$B179):INDIRECT(BA$1&amp;BA$3&amp;$B179))</f>
        <v>0</v>
      </c>
      <c r="BB179" s="1733">
        <f t="shared" ca="1" si="212"/>
        <v>0</v>
      </c>
      <c r="BC179" s="1848">
        <f t="shared" ca="1" si="213"/>
        <v>0</v>
      </c>
      <c r="BD179" s="229">
        <f ca="1">SUM(INDIRECT(BD$1&amp;BD$2&amp;$A179):INDIRECT(BD$1&amp;BD$3&amp;$A179))</f>
        <v>0</v>
      </c>
      <c r="BE179" s="1733">
        <f t="shared" ca="1" si="214"/>
        <v>0</v>
      </c>
      <c r="BF179" s="1848">
        <f t="shared" ca="1" si="215"/>
        <v>0</v>
      </c>
    </row>
    <row r="180" spans="1:58" s="272" customFormat="1">
      <c r="A180" s="2016">
        <v>177</v>
      </c>
      <c r="B180" s="2016">
        <v>177</v>
      </c>
      <c r="C180" s="362"/>
      <c r="D180" s="657">
        <v>1</v>
      </c>
      <c r="E180" s="97"/>
      <c r="F180" s="97"/>
      <c r="G180" s="49"/>
      <c r="H180" s="53"/>
      <c r="I180" s="73"/>
      <c r="J180" s="97"/>
      <c r="K180" s="97"/>
      <c r="L180" s="97"/>
      <c r="M180" s="73" t="s">
        <v>317</v>
      </c>
      <c r="N180" s="73"/>
      <c r="O180" s="72"/>
      <c r="P180" s="157"/>
      <c r="Q180" s="157"/>
      <c r="R180" s="157">
        <v>0</v>
      </c>
      <c r="S180" s="157"/>
      <c r="T180" s="157"/>
      <c r="U180" s="157"/>
      <c r="V180" s="157"/>
      <c r="W180" s="157"/>
      <c r="X180" s="157"/>
      <c r="Y180" s="157"/>
      <c r="Z180" s="157"/>
      <c r="AA180" s="157"/>
      <c r="AB180" s="229">
        <f t="shared" si="246"/>
        <v>0</v>
      </c>
      <c r="AC180" s="229">
        <f t="shared" si="247"/>
        <v>0</v>
      </c>
      <c r="AD180" s="229">
        <f t="shared" si="248"/>
        <v>0</v>
      </c>
      <c r="AE180" s="229">
        <f t="shared" si="249"/>
        <v>0</v>
      </c>
      <c r="AF180" s="229">
        <f t="shared" si="250"/>
        <v>0</v>
      </c>
      <c r="AG180" s="229">
        <f t="shared" si="251"/>
        <v>0</v>
      </c>
      <c r="AH180" s="229">
        <f t="shared" si="252"/>
        <v>0</v>
      </c>
      <c r="AJ180" s="1123">
        <f ca="1">SUM((INDIRECT(AJ$2&amp;(ROW())):INDIRECT(AJ$3&amp;(ROW()))))</f>
        <v>0</v>
      </c>
      <c r="AK180" s="229">
        <f ca="1">SUM(INDIRECT(AK$1&amp;AK$2&amp;$B180):INDIRECT(AK$1&amp;AK$3&amp;$B180))</f>
        <v>0</v>
      </c>
      <c r="AL180" s="1733">
        <f t="shared" ca="1" si="185"/>
        <v>0</v>
      </c>
      <c r="AM180" s="1848">
        <f t="shared" ca="1" si="206"/>
        <v>0</v>
      </c>
      <c r="AN180" s="229">
        <f ca="1">SUM(INDIRECT(AN$1&amp;AN$2&amp;$A180):INDIRECT(AN$1&amp;AN$3&amp;$A180))</f>
        <v>0</v>
      </c>
      <c r="AO180" s="1733">
        <f t="shared" ca="1" si="186"/>
        <v>0</v>
      </c>
      <c r="AP180" s="1848">
        <f t="shared" ca="1" si="207"/>
        <v>0</v>
      </c>
      <c r="AR180" s="1123">
        <f ca="1">SUM((INDIRECT(AR$2&amp;(ROW())):INDIRECT(AR$3&amp;(ROW()))))</f>
        <v>0</v>
      </c>
      <c r="AS180" s="229">
        <f ca="1">SUM(INDIRECT(AS$1&amp;AS$2&amp;$B180):INDIRECT(AS$1&amp;AS$3&amp;$B180))</f>
        <v>0</v>
      </c>
      <c r="AT180" s="1733">
        <f t="shared" ca="1" si="208"/>
        <v>0</v>
      </c>
      <c r="AU180" s="1848">
        <f t="shared" ca="1" si="209"/>
        <v>0</v>
      </c>
      <c r="AV180" s="229">
        <f ca="1">SUM(INDIRECT(AV$1&amp;AV$2&amp;$A180):INDIRECT(AV$1&amp;AV$3&amp;$A180))</f>
        <v>0</v>
      </c>
      <c r="AW180" s="1733">
        <f t="shared" ca="1" si="210"/>
        <v>0</v>
      </c>
      <c r="AX180" s="1848">
        <f t="shared" ca="1" si="211"/>
        <v>0</v>
      </c>
      <c r="AZ180" s="1123">
        <f ca="1">SUM((INDIRECT(AZ$2&amp;(ROW())):INDIRECT(AZ$3&amp;(ROW()))))</f>
        <v>0</v>
      </c>
      <c r="BA180" s="229">
        <f ca="1">SUM(INDIRECT(BA$1&amp;BA$2&amp;$B180):INDIRECT(BA$1&amp;BA$3&amp;$B180))</f>
        <v>20046</v>
      </c>
      <c r="BB180" s="1733">
        <f t="shared" ca="1" si="212"/>
        <v>-20046</v>
      </c>
      <c r="BC180" s="1848">
        <f t="shared" ca="1" si="213"/>
        <v>0</v>
      </c>
      <c r="BD180" s="229">
        <f ca="1">SUM(INDIRECT(BD$1&amp;BD$2&amp;$A180):INDIRECT(BD$1&amp;BD$3&amp;$A180))</f>
        <v>0</v>
      </c>
      <c r="BE180" s="1733">
        <f t="shared" ca="1" si="214"/>
        <v>0</v>
      </c>
      <c r="BF180" s="1848">
        <f t="shared" ca="1" si="215"/>
        <v>0</v>
      </c>
    </row>
    <row r="181" spans="1:58" s="272" customFormat="1">
      <c r="A181" s="2016">
        <v>178</v>
      </c>
      <c r="B181" s="2016">
        <v>178</v>
      </c>
      <c r="C181" s="362"/>
      <c r="D181" s="657">
        <v>1</v>
      </c>
      <c r="E181" s="97"/>
      <c r="F181" s="97"/>
      <c r="G181" s="49"/>
      <c r="H181" s="53"/>
      <c r="I181" s="73"/>
      <c r="J181" s="97"/>
      <c r="K181" s="97"/>
      <c r="L181" s="88"/>
      <c r="M181" s="88" t="s">
        <v>138</v>
      </c>
      <c r="N181" s="88"/>
      <c r="O181" s="87"/>
      <c r="P181" s="222"/>
      <c r="Q181" s="222"/>
      <c r="R181" s="222">
        <v>0</v>
      </c>
      <c r="S181" s="222"/>
      <c r="T181" s="222"/>
      <c r="U181" s="222"/>
      <c r="V181" s="222"/>
      <c r="W181" s="222"/>
      <c r="X181" s="222"/>
      <c r="Y181" s="222"/>
      <c r="Z181" s="222"/>
      <c r="AA181" s="222"/>
      <c r="AB181" s="430">
        <f t="shared" si="246"/>
        <v>0</v>
      </c>
      <c r="AC181" s="430">
        <f t="shared" si="247"/>
        <v>0</v>
      </c>
      <c r="AD181" s="430">
        <f t="shared" si="248"/>
        <v>0</v>
      </c>
      <c r="AE181" s="430">
        <f t="shared" si="249"/>
        <v>0</v>
      </c>
      <c r="AF181" s="430">
        <f t="shared" si="250"/>
        <v>0</v>
      </c>
      <c r="AG181" s="430">
        <f t="shared" si="251"/>
        <v>0</v>
      </c>
      <c r="AH181" s="430">
        <f t="shared" si="252"/>
        <v>0</v>
      </c>
      <c r="AJ181" s="616">
        <f ca="1">SUM((INDIRECT(AJ$2&amp;(ROW())):INDIRECT(AJ$3&amp;(ROW()))))</f>
        <v>0</v>
      </c>
      <c r="AK181" s="430">
        <f ca="1">SUM(INDIRECT(AK$1&amp;AK$2&amp;$B181):INDIRECT(AK$1&amp;AK$3&amp;$B181))</f>
        <v>15000</v>
      </c>
      <c r="AL181" s="1734">
        <f t="shared" ca="1" si="185"/>
        <v>-15000</v>
      </c>
      <c r="AM181" s="1849">
        <f t="shared" ca="1" si="206"/>
        <v>0</v>
      </c>
      <c r="AN181" s="430">
        <f ca="1">SUM(INDIRECT(AN$1&amp;AN$2&amp;$A181):INDIRECT(AN$1&amp;AN$3&amp;$A181))</f>
        <v>0</v>
      </c>
      <c r="AO181" s="1734">
        <f t="shared" ca="1" si="186"/>
        <v>0</v>
      </c>
      <c r="AP181" s="1849">
        <f t="shared" ca="1" si="207"/>
        <v>0</v>
      </c>
      <c r="AR181" s="616">
        <f ca="1">SUM((INDIRECT(AR$2&amp;(ROW())):INDIRECT(AR$3&amp;(ROW()))))</f>
        <v>0</v>
      </c>
      <c r="AS181" s="430">
        <f ca="1">SUM(INDIRECT(AS$1&amp;AS$2&amp;$B181):INDIRECT(AS$1&amp;AS$3&amp;$B181))</f>
        <v>15000</v>
      </c>
      <c r="AT181" s="1734">
        <f t="shared" ca="1" si="208"/>
        <v>-15000</v>
      </c>
      <c r="AU181" s="1849">
        <f t="shared" ca="1" si="209"/>
        <v>0</v>
      </c>
      <c r="AV181" s="430">
        <f ca="1">SUM(INDIRECT(AV$1&amp;AV$2&amp;$A181):INDIRECT(AV$1&amp;AV$3&amp;$A181))</f>
        <v>0</v>
      </c>
      <c r="AW181" s="1734">
        <f t="shared" ca="1" si="210"/>
        <v>0</v>
      </c>
      <c r="AX181" s="1849">
        <f t="shared" ca="1" si="211"/>
        <v>0</v>
      </c>
      <c r="AZ181" s="616">
        <f ca="1">SUM((INDIRECT(AZ$2&amp;(ROW())):INDIRECT(AZ$3&amp;(ROW()))))</f>
        <v>0</v>
      </c>
      <c r="BA181" s="430">
        <f ca="1">SUM(INDIRECT(BA$1&amp;BA$2&amp;$B181):INDIRECT(BA$1&amp;BA$3&amp;$B181))</f>
        <v>37500</v>
      </c>
      <c r="BB181" s="1734">
        <f t="shared" ca="1" si="212"/>
        <v>-37500</v>
      </c>
      <c r="BC181" s="1849">
        <f t="shared" ca="1" si="213"/>
        <v>0</v>
      </c>
      <c r="BD181" s="430">
        <f ca="1">SUM(INDIRECT(BD$1&amp;BD$2&amp;$A181):INDIRECT(BD$1&amp;BD$3&amp;$A181))</f>
        <v>0</v>
      </c>
      <c r="BE181" s="1734">
        <f t="shared" ca="1" si="214"/>
        <v>0</v>
      </c>
      <c r="BF181" s="1849">
        <f t="shared" ca="1" si="215"/>
        <v>0</v>
      </c>
    </row>
    <row r="182" spans="1:58" s="272" customFormat="1">
      <c r="A182" s="2016">
        <v>179</v>
      </c>
      <c r="B182" s="2016">
        <v>179</v>
      </c>
      <c r="C182" s="362"/>
      <c r="D182" s="657">
        <v>1</v>
      </c>
      <c r="E182" s="97"/>
      <c r="F182" s="97"/>
      <c r="G182" s="49"/>
      <c r="H182" s="53"/>
      <c r="I182" s="73"/>
      <c r="J182" s="97"/>
      <c r="K182" s="97"/>
      <c r="L182" s="599" t="s">
        <v>229</v>
      </c>
      <c r="M182" s="599"/>
      <c r="N182" s="599"/>
      <c r="O182" s="600"/>
      <c r="P182" s="601">
        <f>SUM(P183:P188)</f>
        <v>0</v>
      </c>
      <c r="Q182" s="601">
        <f t="shared" ref="Q182:AA182" si="253">SUM(Q183:Q188)</f>
        <v>2820</v>
      </c>
      <c r="R182" s="601">
        <f t="shared" si="253"/>
        <v>1705</v>
      </c>
      <c r="S182" s="601">
        <f t="shared" si="253"/>
        <v>2924</v>
      </c>
      <c r="T182" s="601">
        <f t="shared" si="253"/>
        <v>2640</v>
      </c>
      <c r="U182" s="601">
        <f t="shared" si="253"/>
        <v>3344</v>
      </c>
      <c r="V182" s="601">
        <f t="shared" si="253"/>
        <v>3124</v>
      </c>
      <c r="W182" s="601">
        <f t="shared" si="253"/>
        <v>2082</v>
      </c>
      <c r="X182" s="601">
        <f t="shared" si="253"/>
        <v>4197</v>
      </c>
      <c r="Y182" s="601">
        <f t="shared" si="253"/>
        <v>3463</v>
      </c>
      <c r="Z182" s="601">
        <f t="shared" si="253"/>
        <v>3587</v>
      </c>
      <c r="AA182" s="601">
        <f t="shared" si="253"/>
        <v>4204</v>
      </c>
      <c r="AB182" s="601">
        <f t="shared" si="246"/>
        <v>4525</v>
      </c>
      <c r="AC182" s="601">
        <f t="shared" si="247"/>
        <v>8908</v>
      </c>
      <c r="AD182" s="601">
        <f t="shared" si="248"/>
        <v>9403</v>
      </c>
      <c r="AE182" s="601">
        <f t="shared" si="249"/>
        <v>11254</v>
      </c>
      <c r="AF182" s="601">
        <f t="shared" si="250"/>
        <v>13433</v>
      </c>
      <c r="AG182" s="601">
        <f t="shared" si="251"/>
        <v>20657</v>
      </c>
      <c r="AH182" s="601">
        <f t="shared" si="252"/>
        <v>34090</v>
      </c>
      <c r="AJ182" s="1640">
        <f ca="1">SUM((INDIRECT(AJ$2&amp;(ROW())):INDIRECT(AJ$3&amp;(ROW()))))</f>
        <v>3463</v>
      </c>
      <c r="AK182" s="601">
        <f ca="1">SUM(INDIRECT(AK$1&amp;AK$2&amp;$B182):INDIRECT(AK$1&amp;AK$3&amp;$B182))</f>
        <v>0</v>
      </c>
      <c r="AL182" s="1735">
        <f t="shared" ca="1" si="185"/>
        <v>3463</v>
      </c>
      <c r="AM182" s="1850">
        <f t="shared" ca="1" si="206"/>
        <v>0</v>
      </c>
      <c r="AN182" s="601">
        <f ca="1">SUM(INDIRECT(AN$1&amp;AN$2&amp;$A182):INDIRECT(AN$1&amp;AN$3&amp;$A182))</f>
        <v>2976</v>
      </c>
      <c r="AO182" s="1735">
        <f t="shared" ca="1" si="186"/>
        <v>487</v>
      </c>
      <c r="AP182" s="1850">
        <f t="shared" ca="1" si="207"/>
        <v>1.1636424731182795</v>
      </c>
      <c r="AR182" s="1640">
        <f ca="1">SUM((INDIRECT(AR$2&amp;(ROW())):INDIRECT(AR$3&amp;(ROW()))))</f>
        <v>3463</v>
      </c>
      <c r="AS182" s="601">
        <f ca="1">SUM(INDIRECT(AS$1&amp;AS$2&amp;$B182):INDIRECT(AS$1&amp;AS$3&amp;$B182))</f>
        <v>0</v>
      </c>
      <c r="AT182" s="1735">
        <f t="shared" ca="1" si="208"/>
        <v>3463</v>
      </c>
      <c r="AU182" s="1850">
        <f t="shared" ca="1" si="209"/>
        <v>0</v>
      </c>
      <c r="AV182" s="601">
        <f ca="1">SUM(INDIRECT(AV$1&amp;AV$2&amp;$A182):INDIRECT(AV$1&amp;AV$3&amp;$A182))</f>
        <v>2976</v>
      </c>
      <c r="AW182" s="1735">
        <f t="shared" ca="1" si="210"/>
        <v>487</v>
      </c>
      <c r="AX182" s="1850">
        <f t="shared" ca="1" si="211"/>
        <v>1.1636424731182795</v>
      </c>
      <c r="AZ182" s="1640">
        <f ca="1">SUM((INDIRECT(AZ$2&amp;(ROW())):INDIRECT(AZ$3&amp;(ROW()))))</f>
        <v>26299</v>
      </c>
      <c r="BA182" s="601">
        <f ca="1">SUM(INDIRECT(BA$1&amp;BA$2&amp;$B182):INDIRECT(BA$1&amp;BA$3&amp;$B182))</f>
        <v>0</v>
      </c>
      <c r="BB182" s="1735">
        <f t="shared" ca="1" si="212"/>
        <v>26299</v>
      </c>
      <c r="BC182" s="1850">
        <f t="shared" ca="1" si="213"/>
        <v>0</v>
      </c>
      <c r="BD182" s="601">
        <f ca="1">SUM(INDIRECT(BD$1&amp;BD$2&amp;$A182):INDIRECT(BD$1&amp;BD$3&amp;$A182))</f>
        <v>21343</v>
      </c>
      <c r="BE182" s="1735">
        <f t="shared" ca="1" si="214"/>
        <v>4956</v>
      </c>
      <c r="BF182" s="1850">
        <f t="shared" ca="1" si="215"/>
        <v>1.2322072810757625</v>
      </c>
    </row>
    <row r="183" spans="1:58" s="272" customFormat="1">
      <c r="A183" s="2016">
        <v>180</v>
      </c>
      <c r="B183" s="2016">
        <v>180</v>
      </c>
      <c r="C183" s="362"/>
      <c r="D183" s="657">
        <v>1</v>
      </c>
      <c r="E183" s="97"/>
      <c r="F183" s="97"/>
      <c r="G183" s="49"/>
      <c r="H183" s="53"/>
      <c r="I183" s="73"/>
      <c r="J183" s="97"/>
      <c r="K183" s="97"/>
      <c r="L183" s="97"/>
      <c r="M183" s="73" t="s">
        <v>219</v>
      </c>
      <c r="N183" s="73"/>
      <c r="O183" s="72"/>
      <c r="P183" s="157"/>
      <c r="Q183" s="157"/>
      <c r="R183" s="157">
        <v>0</v>
      </c>
      <c r="S183" s="157">
        <v>71</v>
      </c>
      <c r="T183" s="157"/>
      <c r="U183" s="157"/>
      <c r="V183" s="157"/>
      <c r="W183" s="157"/>
      <c r="X183" s="157"/>
      <c r="Y183" s="157"/>
      <c r="Z183" s="157"/>
      <c r="AA183" s="157"/>
      <c r="AB183" s="229">
        <f t="shared" si="246"/>
        <v>0</v>
      </c>
      <c r="AC183" s="229">
        <f t="shared" si="247"/>
        <v>71</v>
      </c>
      <c r="AD183" s="229">
        <f t="shared" si="248"/>
        <v>0</v>
      </c>
      <c r="AE183" s="229">
        <f t="shared" si="249"/>
        <v>0</v>
      </c>
      <c r="AF183" s="229">
        <f t="shared" si="250"/>
        <v>71</v>
      </c>
      <c r="AG183" s="229">
        <f t="shared" si="251"/>
        <v>0</v>
      </c>
      <c r="AH183" s="229">
        <f t="shared" si="252"/>
        <v>71</v>
      </c>
      <c r="AJ183" s="1123">
        <f ca="1">SUM((INDIRECT(AJ$2&amp;(ROW())):INDIRECT(AJ$3&amp;(ROW()))))</f>
        <v>0</v>
      </c>
      <c r="AK183" s="229">
        <f ca="1">SUM(INDIRECT(AK$1&amp;AK$2&amp;$B183):INDIRECT(AK$1&amp;AK$3&amp;$B183))</f>
        <v>0</v>
      </c>
      <c r="AL183" s="1733">
        <f t="shared" ca="1" si="185"/>
        <v>0</v>
      </c>
      <c r="AM183" s="1848">
        <f t="shared" ca="1" si="206"/>
        <v>0</v>
      </c>
      <c r="AN183" s="229">
        <f ca="1">SUM(INDIRECT(AN$1&amp;AN$2&amp;$A183):INDIRECT(AN$1&amp;AN$3&amp;$A183))</f>
        <v>4</v>
      </c>
      <c r="AO183" s="1733">
        <f t="shared" ca="1" si="186"/>
        <v>-4</v>
      </c>
      <c r="AP183" s="1848">
        <f t="shared" ca="1" si="207"/>
        <v>0</v>
      </c>
      <c r="AR183" s="1123">
        <f ca="1">SUM((INDIRECT(AR$2&amp;(ROW())):INDIRECT(AR$3&amp;(ROW()))))</f>
        <v>0</v>
      </c>
      <c r="AS183" s="229">
        <f ca="1">SUM(INDIRECT(AS$1&amp;AS$2&amp;$B183):INDIRECT(AS$1&amp;AS$3&amp;$B183))</f>
        <v>0</v>
      </c>
      <c r="AT183" s="1733">
        <f t="shared" ca="1" si="208"/>
        <v>0</v>
      </c>
      <c r="AU183" s="1848">
        <f t="shared" ca="1" si="209"/>
        <v>0</v>
      </c>
      <c r="AV183" s="229">
        <f ca="1">SUM(INDIRECT(AV$1&amp;AV$2&amp;$A183):INDIRECT(AV$1&amp;AV$3&amp;$A183))</f>
        <v>4</v>
      </c>
      <c r="AW183" s="1733">
        <f t="shared" ca="1" si="210"/>
        <v>-4</v>
      </c>
      <c r="AX183" s="1848">
        <f t="shared" ca="1" si="211"/>
        <v>0</v>
      </c>
      <c r="AZ183" s="1123">
        <f ca="1">SUM((INDIRECT(AZ$2&amp;(ROW())):INDIRECT(AZ$3&amp;(ROW()))))</f>
        <v>71</v>
      </c>
      <c r="BA183" s="229">
        <f ca="1">SUM(INDIRECT(BA$1&amp;BA$2&amp;$B183):INDIRECT(BA$1&amp;BA$3&amp;$B183))</f>
        <v>0</v>
      </c>
      <c r="BB183" s="1733">
        <f t="shared" ca="1" si="212"/>
        <v>71</v>
      </c>
      <c r="BC183" s="1848">
        <f t="shared" ca="1" si="213"/>
        <v>0</v>
      </c>
      <c r="BD183" s="229">
        <f ca="1">SUM(INDIRECT(BD$1&amp;BD$2&amp;$A183):INDIRECT(BD$1&amp;BD$3&amp;$A183))</f>
        <v>43</v>
      </c>
      <c r="BE183" s="1733">
        <f t="shared" ca="1" si="214"/>
        <v>28</v>
      </c>
      <c r="BF183" s="1848">
        <f t="shared" ca="1" si="215"/>
        <v>1.6511627906976745</v>
      </c>
    </row>
    <row r="184" spans="1:58" s="272" customFormat="1">
      <c r="A184" s="2016">
        <v>181</v>
      </c>
      <c r="B184" s="2016">
        <v>181</v>
      </c>
      <c r="C184" s="362"/>
      <c r="D184" s="657">
        <v>1</v>
      </c>
      <c r="E184" s="97"/>
      <c r="F184" s="97"/>
      <c r="G184" s="49"/>
      <c r="H184" s="53"/>
      <c r="I184" s="73"/>
      <c r="J184" s="97"/>
      <c r="K184" s="97"/>
      <c r="L184" s="97"/>
      <c r="M184" s="73" t="s">
        <v>220</v>
      </c>
      <c r="N184" s="73"/>
      <c r="O184" s="72"/>
      <c r="P184" s="157"/>
      <c r="Q184" s="157">
        <v>2372</v>
      </c>
      <c r="R184" s="157">
        <v>1434</v>
      </c>
      <c r="S184" s="157">
        <v>2230</v>
      </c>
      <c r="T184" s="157">
        <v>1600</v>
      </c>
      <c r="U184" s="157">
        <v>2015</v>
      </c>
      <c r="V184" s="157">
        <v>1964</v>
      </c>
      <c r="W184" s="157">
        <v>1024</v>
      </c>
      <c r="X184" s="157">
        <v>1942</v>
      </c>
      <c r="Y184" s="157">
        <v>2056</v>
      </c>
      <c r="Z184" s="157">
        <v>2291</v>
      </c>
      <c r="AA184" s="157">
        <v>2044</v>
      </c>
      <c r="AB184" s="229">
        <f t="shared" si="246"/>
        <v>3806</v>
      </c>
      <c r="AC184" s="229">
        <f t="shared" si="247"/>
        <v>5845</v>
      </c>
      <c r="AD184" s="229">
        <f t="shared" si="248"/>
        <v>4930</v>
      </c>
      <c r="AE184" s="229">
        <f t="shared" si="249"/>
        <v>6391</v>
      </c>
      <c r="AF184" s="229">
        <f t="shared" si="250"/>
        <v>9651</v>
      </c>
      <c r="AG184" s="229">
        <f t="shared" si="251"/>
        <v>11321</v>
      </c>
      <c r="AH184" s="229">
        <f t="shared" si="252"/>
        <v>20972</v>
      </c>
      <c r="AJ184" s="1123">
        <f ca="1">SUM((INDIRECT(AJ$2&amp;(ROW())):INDIRECT(AJ$3&amp;(ROW()))))</f>
        <v>2056</v>
      </c>
      <c r="AK184" s="229">
        <f ca="1">SUM(INDIRECT(AK$1&amp;AK$2&amp;$B184):INDIRECT(AK$1&amp;AK$3&amp;$B184))</f>
        <v>0</v>
      </c>
      <c r="AL184" s="1733">
        <f t="shared" ca="1" si="185"/>
        <v>2056</v>
      </c>
      <c r="AM184" s="1848">
        <f t="shared" ca="1" si="206"/>
        <v>0</v>
      </c>
      <c r="AN184" s="229">
        <f ca="1">SUM(INDIRECT(AN$1&amp;AN$2&amp;$A184):INDIRECT(AN$1&amp;AN$3&amp;$A184))</f>
        <v>1112</v>
      </c>
      <c r="AO184" s="1733">
        <f t="shared" ca="1" si="186"/>
        <v>944</v>
      </c>
      <c r="AP184" s="1848">
        <f t="shared" ca="1" si="207"/>
        <v>1.8489208633093526</v>
      </c>
      <c r="AR184" s="1123">
        <f ca="1">SUM((INDIRECT(AR$2&amp;(ROW())):INDIRECT(AR$3&amp;(ROW()))))</f>
        <v>2056</v>
      </c>
      <c r="AS184" s="229">
        <f ca="1">SUM(INDIRECT(AS$1&amp;AS$2&amp;$B184):INDIRECT(AS$1&amp;AS$3&amp;$B184))</f>
        <v>0</v>
      </c>
      <c r="AT184" s="1733">
        <f t="shared" ca="1" si="208"/>
        <v>2056</v>
      </c>
      <c r="AU184" s="1848">
        <f t="shared" ca="1" si="209"/>
        <v>0</v>
      </c>
      <c r="AV184" s="229">
        <f ca="1">SUM(INDIRECT(AV$1&amp;AV$2&amp;$A184):INDIRECT(AV$1&amp;AV$3&amp;$A184))</f>
        <v>1112</v>
      </c>
      <c r="AW184" s="1733">
        <f t="shared" ca="1" si="210"/>
        <v>944</v>
      </c>
      <c r="AX184" s="1848">
        <f t="shared" ca="1" si="211"/>
        <v>1.8489208633093526</v>
      </c>
      <c r="AZ184" s="1123">
        <f ca="1">SUM((INDIRECT(AZ$2&amp;(ROW())):INDIRECT(AZ$3&amp;(ROW()))))</f>
        <v>16637</v>
      </c>
      <c r="BA184" s="229">
        <f ca="1">SUM(INDIRECT(BA$1&amp;BA$2&amp;$B184):INDIRECT(BA$1&amp;BA$3&amp;$B184))</f>
        <v>0</v>
      </c>
      <c r="BB184" s="1733">
        <f t="shared" ca="1" si="212"/>
        <v>16637</v>
      </c>
      <c r="BC184" s="1848">
        <f t="shared" ca="1" si="213"/>
        <v>0</v>
      </c>
      <c r="BD184" s="229">
        <f ca="1">SUM(INDIRECT(BD$1&amp;BD$2&amp;$A184):INDIRECT(BD$1&amp;BD$3&amp;$A184))</f>
        <v>6452</v>
      </c>
      <c r="BE184" s="1733">
        <f t="shared" ca="1" si="214"/>
        <v>10185</v>
      </c>
      <c r="BF184" s="1848">
        <f t="shared" ca="1" si="215"/>
        <v>2.578580285182889</v>
      </c>
    </row>
    <row r="185" spans="1:58" s="272" customFormat="1">
      <c r="A185" s="2016">
        <v>182</v>
      </c>
      <c r="B185" s="2016">
        <v>182</v>
      </c>
      <c r="C185" s="362"/>
      <c r="D185" s="657">
        <v>1</v>
      </c>
      <c r="E185" s="97"/>
      <c r="F185" s="97"/>
      <c r="G185" s="49"/>
      <c r="H185" s="53"/>
      <c r="I185" s="73"/>
      <c r="J185" s="97"/>
      <c r="K185" s="97"/>
      <c r="L185" s="97"/>
      <c r="M185" s="73" t="s">
        <v>139</v>
      </c>
      <c r="N185" s="73"/>
      <c r="O185" s="431"/>
      <c r="P185" s="157"/>
      <c r="Q185" s="157">
        <v>448</v>
      </c>
      <c r="R185" s="157">
        <v>271</v>
      </c>
      <c r="S185" s="157">
        <v>623</v>
      </c>
      <c r="T185" s="157">
        <v>1040</v>
      </c>
      <c r="U185" s="157">
        <v>1329</v>
      </c>
      <c r="V185" s="157">
        <v>1160</v>
      </c>
      <c r="W185" s="157">
        <v>1058</v>
      </c>
      <c r="X185" s="157">
        <v>2255</v>
      </c>
      <c r="Y185" s="157">
        <v>1407</v>
      </c>
      <c r="Z185" s="157">
        <v>1296</v>
      </c>
      <c r="AA185" s="157">
        <v>2160</v>
      </c>
      <c r="AB185" s="229">
        <f t="shared" si="246"/>
        <v>719</v>
      </c>
      <c r="AC185" s="229">
        <f t="shared" si="247"/>
        <v>2992</v>
      </c>
      <c r="AD185" s="229">
        <f t="shared" si="248"/>
        <v>4473</v>
      </c>
      <c r="AE185" s="229">
        <f t="shared" si="249"/>
        <v>4863</v>
      </c>
      <c r="AF185" s="229">
        <f t="shared" si="250"/>
        <v>3711</v>
      </c>
      <c r="AG185" s="229">
        <f t="shared" si="251"/>
        <v>9336</v>
      </c>
      <c r="AH185" s="229">
        <f t="shared" si="252"/>
        <v>13047</v>
      </c>
      <c r="AJ185" s="1123">
        <f ca="1">SUM((INDIRECT(AJ$2&amp;(ROW())):INDIRECT(AJ$3&amp;(ROW()))))</f>
        <v>1407</v>
      </c>
      <c r="AK185" s="229">
        <f ca="1">SUM(INDIRECT(AK$1&amp;AK$2&amp;$B185):INDIRECT(AK$1&amp;AK$3&amp;$B185))</f>
        <v>0</v>
      </c>
      <c r="AL185" s="1733">
        <f t="shared" ca="1" si="185"/>
        <v>1407</v>
      </c>
      <c r="AM185" s="1848">
        <f t="shared" ca="1" si="206"/>
        <v>0</v>
      </c>
      <c r="AN185" s="229">
        <f ca="1">SUM(INDIRECT(AN$1&amp;AN$2&amp;$A185):INDIRECT(AN$1&amp;AN$3&amp;$A185))</f>
        <v>1860</v>
      </c>
      <c r="AO185" s="1733">
        <f t="shared" ca="1" si="186"/>
        <v>-453</v>
      </c>
      <c r="AP185" s="1848">
        <f t="shared" ca="1" si="207"/>
        <v>0.75645161290322582</v>
      </c>
      <c r="AR185" s="1123">
        <f ca="1">SUM((INDIRECT(AR$2&amp;(ROW())):INDIRECT(AR$3&amp;(ROW()))))</f>
        <v>1407</v>
      </c>
      <c r="AS185" s="229">
        <f ca="1">SUM(INDIRECT(AS$1&amp;AS$2&amp;$B185):INDIRECT(AS$1&amp;AS$3&amp;$B185))</f>
        <v>0</v>
      </c>
      <c r="AT185" s="1733">
        <f t="shared" ca="1" si="208"/>
        <v>1407</v>
      </c>
      <c r="AU185" s="1848">
        <f t="shared" ca="1" si="209"/>
        <v>0</v>
      </c>
      <c r="AV185" s="229">
        <f ca="1">SUM(INDIRECT(AV$1&amp;AV$2&amp;$A185):INDIRECT(AV$1&amp;AV$3&amp;$A185))</f>
        <v>1860</v>
      </c>
      <c r="AW185" s="1733">
        <f t="shared" ca="1" si="210"/>
        <v>-453</v>
      </c>
      <c r="AX185" s="1848">
        <f t="shared" ca="1" si="211"/>
        <v>0.75645161290322582</v>
      </c>
      <c r="AZ185" s="1123">
        <f ca="1">SUM((INDIRECT(AZ$2&amp;(ROW())):INDIRECT(AZ$3&amp;(ROW()))))</f>
        <v>9591</v>
      </c>
      <c r="BA185" s="229">
        <f ca="1">SUM(INDIRECT(BA$1&amp;BA$2&amp;$B185):INDIRECT(BA$1&amp;BA$3&amp;$B185))</f>
        <v>16557</v>
      </c>
      <c r="BB185" s="1733">
        <f t="shared" ca="1" si="212"/>
        <v>-6966</v>
      </c>
      <c r="BC185" s="1848">
        <f t="shared" ca="1" si="213"/>
        <v>0.57927160717521287</v>
      </c>
      <c r="BD185" s="229">
        <f ca="1">SUM(INDIRECT(BD$1&amp;BD$2&amp;$A185):INDIRECT(BD$1&amp;BD$3&amp;$A185))</f>
        <v>14848</v>
      </c>
      <c r="BE185" s="1733">
        <f t="shared" ca="1" si="214"/>
        <v>-5257</v>
      </c>
      <c r="BF185" s="1848">
        <f t="shared" ca="1" si="215"/>
        <v>0.64594558189655171</v>
      </c>
    </row>
    <row r="186" spans="1:58" s="272" customFormat="1">
      <c r="A186" s="2016">
        <v>183</v>
      </c>
      <c r="B186" s="2016">
        <v>183</v>
      </c>
      <c r="C186" s="362"/>
      <c r="D186" s="657">
        <v>1</v>
      </c>
      <c r="E186" s="97"/>
      <c r="F186" s="97"/>
      <c r="G186" s="49"/>
      <c r="H186" s="53"/>
      <c r="I186" s="73"/>
      <c r="J186" s="97"/>
      <c r="K186" s="97"/>
      <c r="L186" s="97"/>
      <c r="M186" s="73" t="s">
        <v>221</v>
      </c>
      <c r="N186" s="73"/>
      <c r="O186" s="72"/>
      <c r="P186" s="157"/>
      <c r="Q186" s="157"/>
      <c r="R186" s="157">
        <v>0</v>
      </c>
      <c r="S186" s="157"/>
      <c r="T186" s="157"/>
      <c r="U186" s="157"/>
      <c r="V186" s="157"/>
      <c r="W186" s="157"/>
      <c r="X186" s="157"/>
      <c r="Y186" s="157"/>
      <c r="Z186" s="157"/>
      <c r="AA186" s="157"/>
      <c r="AB186" s="229">
        <f t="shared" si="246"/>
        <v>0</v>
      </c>
      <c r="AC186" s="229">
        <f t="shared" si="247"/>
        <v>0</v>
      </c>
      <c r="AD186" s="229">
        <f t="shared" si="248"/>
        <v>0</v>
      </c>
      <c r="AE186" s="229">
        <f t="shared" si="249"/>
        <v>0</v>
      </c>
      <c r="AF186" s="229">
        <f t="shared" si="250"/>
        <v>0</v>
      </c>
      <c r="AG186" s="229">
        <f t="shared" si="251"/>
        <v>0</v>
      </c>
      <c r="AH186" s="229">
        <f t="shared" si="252"/>
        <v>0</v>
      </c>
      <c r="AJ186" s="1123">
        <f ca="1">SUM((INDIRECT(AJ$2&amp;(ROW())):INDIRECT(AJ$3&amp;(ROW()))))</f>
        <v>0</v>
      </c>
      <c r="AK186" s="229">
        <f ca="1">SUM(INDIRECT(AK$1&amp;AK$2&amp;$B186):INDIRECT(AK$1&amp;AK$3&amp;$B186))</f>
        <v>0</v>
      </c>
      <c r="AL186" s="1733">
        <f t="shared" ca="1" si="185"/>
        <v>0</v>
      </c>
      <c r="AM186" s="1848">
        <f t="shared" ca="1" si="206"/>
        <v>0</v>
      </c>
      <c r="AN186" s="229">
        <f ca="1">SUM(INDIRECT(AN$1&amp;AN$2&amp;$A186):INDIRECT(AN$1&amp;AN$3&amp;$A186))</f>
        <v>0</v>
      </c>
      <c r="AO186" s="1733">
        <f t="shared" ca="1" si="186"/>
        <v>0</v>
      </c>
      <c r="AP186" s="1848">
        <f t="shared" ca="1" si="207"/>
        <v>0</v>
      </c>
      <c r="AR186" s="1123">
        <f ca="1">SUM((INDIRECT(AR$2&amp;(ROW())):INDIRECT(AR$3&amp;(ROW()))))</f>
        <v>0</v>
      </c>
      <c r="AS186" s="229">
        <f ca="1">SUM(INDIRECT(AS$1&amp;AS$2&amp;$B186):INDIRECT(AS$1&amp;AS$3&amp;$B186))</f>
        <v>0</v>
      </c>
      <c r="AT186" s="1733">
        <f t="shared" ca="1" si="208"/>
        <v>0</v>
      </c>
      <c r="AU186" s="1848">
        <f t="shared" ca="1" si="209"/>
        <v>0</v>
      </c>
      <c r="AV186" s="229">
        <f ca="1">SUM(INDIRECT(AV$1&amp;AV$2&amp;$A186):INDIRECT(AV$1&amp;AV$3&amp;$A186))</f>
        <v>0</v>
      </c>
      <c r="AW186" s="1733">
        <f t="shared" ca="1" si="210"/>
        <v>0</v>
      </c>
      <c r="AX186" s="1848">
        <f t="shared" ca="1" si="211"/>
        <v>0</v>
      </c>
      <c r="AZ186" s="1123">
        <f ca="1">SUM((INDIRECT(AZ$2&amp;(ROW())):INDIRECT(AZ$3&amp;(ROW()))))</f>
        <v>0</v>
      </c>
      <c r="BA186" s="229">
        <f ca="1">SUM(INDIRECT(BA$1&amp;BA$2&amp;$B186):INDIRECT(BA$1&amp;BA$3&amp;$B186))</f>
        <v>71</v>
      </c>
      <c r="BB186" s="1733">
        <f t="shared" ca="1" si="212"/>
        <v>-71</v>
      </c>
      <c r="BC186" s="1848">
        <f t="shared" ca="1" si="213"/>
        <v>0</v>
      </c>
      <c r="BD186" s="229">
        <f ca="1">SUM(INDIRECT(BD$1&amp;BD$2&amp;$A186):INDIRECT(BD$1&amp;BD$3&amp;$A186))</f>
        <v>0</v>
      </c>
      <c r="BE186" s="1733">
        <f t="shared" ca="1" si="214"/>
        <v>0</v>
      </c>
      <c r="BF186" s="1848">
        <f t="shared" ca="1" si="215"/>
        <v>0</v>
      </c>
    </row>
    <row r="187" spans="1:58" s="272" customFormat="1">
      <c r="A187" s="2016">
        <v>184</v>
      </c>
      <c r="B187" s="2016">
        <v>184</v>
      </c>
      <c r="C187" s="362"/>
      <c r="D187" s="657">
        <v>1</v>
      </c>
      <c r="E187" s="97"/>
      <c r="F187" s="97"/>
      <c r="G187" s="49"/>
      <c r="H187" s="53"/>
      <c r="I187" s="73"/>
      <c r="J187" s="97"/>
      <c r="K187" s="97"/>
      <c r="L187" s="97"/>
      <c r="M187" s="73" t="s">
        <v>317</v>
      </c>
      <c r="N187" s="73"/>
      <c r="O187" s="72"/>
      <c r="P187" s="157"/>
      <c r="Q187" s="157"/>
      <c r="R187" s="157">
        <v>0</v>
      </c>
      <c r="S187" s="157"/>
      <c r="T187" s="157"/>
      <c r="U187" s="157"/>
      <c r="V187" s="157"/>
      <c r="W187" s="157"/>
      <c r="X187" s="157"/>
      <c r="Y187" s="157"/>
      <c r="Z187" s="157"/>
      <c r="AA187" s="157"/>
      <c r="AB187" s="229">
        <f t="shared" si="246"/>
        <v>0</v>
      </c>
      <c r="AC187" s="229">
        <f t="shared" si="247"/>
        <v>0</v>
      </c>
      <c r="AD187" s="229">
        <f t="shared" si="248"/>
        <v>0</v>
      </c>
      <c r="AE187" s="229">
        <f t="shared" si="249"/>
        <v>0</v>
      </c>
      <c r="AF187" s="229">
        <f t="shared" si="250"/>
        <v>0</v>
      </c>
      <c r="AG187" s="229">
        <f t="shared" si="251"/>
        <v>0</v>
      </c>
      <c r="AH187" s="229">
        <f t="shared" si="252"/>
        <v>0</v>
      </c>
      <c r="AJ187" s="1123">
        <f ca="1">SUM((INDIRECT(AJ$2&amp;(ROW())):INDIRECT(AJ$3&amp;(ROW()))))</f>
        <v>0</v>
      </c>
      <c r="AK187" s="229">
        <f ca="1">SUM(INDIRECT(AK$1&amp;AK$2&amp;$B187):INDIRECT(AK$1&amp;AK$3&amp;$B187))</f>
        <v>0</v>
      </c>
      <c r="AL187" s="1733">
        <f t="shared" ca="1" si="185"/>
        <v>0</v>
      </c>
      <c r="AM187" s="1848">
        <f t="shared" ca="1" si="206"/>
        <v>0</v>
      </c>
      <c r="AN187" s="229">
        <f ca="1">SUM(INDIRECT(AN$1&amp;AN$2&amp;$A187):INDIRECT(AN$1&amp;AN$3&amp;$A187))</f>
        <v>0</v>
      </c>
      <c r="AO187" s="1733">
        <f t="shared" ca="1" si="186"/>
        <v>0</v>
      </c>
      <c r="AP187" s="1848">
        <f t="shared" ca="1" si="207"/>
        <v>0</v>
      </c>
      <c r="AR187" s="1123">
        <f ca="1">SUM((INDIRECT(AR$2&amp;(ROW())):INDIRECT(AR$3&amp;(ROW()))))</f>
        <v>0</v>
      </c>
      <c r="AS187" s="229">
        <f ca="1">SUM(INDIRECT(AS$1&amp;AS$2&amp;$B187):INDIRECT(AS$1&amp;AS$3&amp;$B187))</f>
        <v>0</v>
      </c>
      <c r="AT187" s="1733">
        <f t="shared" ca="1" si="208"/>
        <v>0</v>
      </c>
      <c r="AU187" s="1848">
        <f t="shared" ca="1" si="209"/>
        <v>0</v>
      </c>
      <c r="AV187" s="229">
        <f ca="1">SUM(INDIRECT(AV$1&amp;AV$2&amp;$A187):INDIRECT(AV$1&amp;AV$3&amp;$A187))</f>
        <v>0</v>
      </c>
      <c r="AW187" s="1733">
        <f t="shared" ca="1" si="210"/>
        <v>0</v>
      </c>
      <c r="AX187" s="1848">
        <f t="shared" ca="1" si="211"/>
        <v>0</v>
      </c>
      <c r="AZ187" s="1123">
        <f ca="1">SUM((INDIRECT(AZ$2&amp;(ROW())):INDIRECT(AZ$3&amp;(ROW()))))</f>
        <v>0</v>
      </c>
      <c r="BA187" s="229">
        <f ca="1">SUM(INDIRECT(BA$1&amp;BA$2&amp;$B187):INDIRECT(BA$1&amp;BA$3&amp;$B187))</f>
        <v>11615</v>
      </c>
      <c r="BB187" s="1733">
        <f t="shared" ca="1" si="212"/>
        <v>-11615</v>
      </c>
      <c r="BC187" s="1848">
        <f t="shared" ca="1" si="213"/>
        <v>0</v>
      </c>
      <c r="BD187" s="229">
        <f ca="1">SUM(INDIRECT(BD$1&amp;BD$2&amp;$A187):INDIRECT(BD$1&amp;BD$3&amp;$A187))</f>
        <v>0</v>
      </c>
      <c r="BE187" s="1733">
        <f t="shared" ca="1" si="214"/>
        <v>0</v>
      </c>
      <c r="BF187" s="1848">
        <f t="shared" ca="1" si="215"/>
        <v>0</v>
      </c>
    </row>
    <row r="188" spans="1:58" s="272" customFormat="1">
      <c r="A188" s="2016">
        <v>185</v>
      </c>
      <c r="B188" s="2016">
        <v>185</v>
      </c>
      <c r="C188" s="362"/>
      <c r="D188" s="657">
        <v>1</v>
      </c>
      <c r="E188" s="97"/>
      <c r="F188" s="97"/>
      <c r="G188" s="49"/>
      <c r="H188" s="51"/>
      <c r="I188" s="107"/>
      <c r="J188" s="412"/>
      <c r="K188" s="412"/>
      <c r="L188" s="412"/>
      <c r="M188" s="107" t="s">
        <v>138</v>
      </c>
      <c r="N188" s="107"/>
      <c r="O188" s="109"/>
      <c r="P188" s="222"/>
      <c r="Q188" s="222"/>
      <c r="R188" s="222">
        <v>0</v>
      </c>
      <c r="S188" s="222"/>
      <c r="T188" s="222"/>
      <c r="U188" s="222"/>
      <c r="V188" s="222"/>
      <c r="W188" s="222"/>
      <c r="X188" s="222"/>
      <c r="Y188" s="222"/>
      <c r="Z188" s="222"/>
      <c r="AA188" s="222"/>
      <c r="AB188" s="432">
        <f t="shared" si="246"/>
        <v>0</v>
      </c>
      <c r="AC188" s="432">
        <f t="shared" si="247"/>
        <v>0</v>
      </c>
      <c r="AD188" s="432">
        <f t="shared" si="248"/>
        <v>0</v>
      </c>
      <c r="AE188" s="432">
        <f t="shared" si="249"/>
        <v>0</v>
      </c>
      <c r="AF188" s="432">
        <f t="shared" si="250"/>
        <v>0</v>
      </c>
      <c r="AG188" s="432">
        <f t="shared" si="251"/>
        <v>0</v>
      </c>
      <c r="AH188" s="432">
        <f t="shared" si="252"/>
        <v>0</v>
      </c>
      <c r="AJ188" s="1125">
        <f ca="1">SUM((INDIRECT(AJ$2&amp;(ROW())):INDIRECT(AJ$3&amp;(ROW()))))</f>
        <v>0</v>
      </c>
      <c r="AK188" s="432">
        <f ca="1">SUM(INDIRECT(AK$1&amp;AK$2&amp;$B188):INDIRECT(AK$1&amp;AK$3&amp;$B188))</f>
        <v>0</v>
      </c>
      <c r="AL188" s="1736">
        <f t="shared" ca="1" si="185"/>
        <v>0</v>
      </c>
      <c r="AM188" s="1851">
        <f t="shared" ca="1" si="206"/>
        <v>0</v>
      </c>
      <c r="AN188" s="432">
        <f ca="1">SUM(INDIRECT(AN$1&amp;AN$2&amp;$A188):INDIRECT(AN$1&amp;AN$3&amp;$A188))</f>
        <v>0</v>
      </c>
      <c r="AO188" s="1736">
        <f t="shared" ca="1" si="186"/>
        <v>0</v>
      </c>
      <c r="AP188" s="1851">
        <f t="shared" ca="1" si="207"/>
        <v>0</v>
      </c>
      <c r="AR188" s="1125">
        <f ca="1">SUM((INDIRECT(AR$2&amp;(ROW())):INDIRECT(AR$3&amp;(ROW()))))</f>
        <v>0</v>
      </c>
      <c r="AS188" s="432">
        <f ca="1">SUM(INDIRECT(AS$1&amp;AS$2&amp;$B188):INDIRECT(AS$1&amp;AS$3&amp;$B188))</f>
        <v>0</v>
      </c>
      <c r="AT188" s="1736">
        <f t="shared" ca="1" si="208"/>
        <v>0</v>
      </c>
      <c r="AU188" s="1851">
        <f t="shared" ca="1" si="209"/>
        <v>0</v>
      </c>
      <c r="AV188" s="432">
        <f ca="1">SUM(INDIRECT(AV$1&amp;AV$2&amp;$A188):INDIRECT(AV$1&amp;AV$3&amp;$A188))</f>
        <v>0</v>
      </c>
      <c r="AW188" s="1736">
        <f t="shared" ca="1" si="210"/>
        <v>0</v>
      </c>
      <c r="AX188" s="1851">
        <f t="shared" ca="1" si="211"/>
        <v>0</v>
      </c>
      <c r="AZ188" s="1125">
        <f ca="1">SUM((INDIRECT(AZ$2&amp;(ROW())):INDIRECT(AZ$3&amp;(ROW()))))</f>
        <v>0</v>
      </c>
      <c r="BA188" s="432">
        <f ca="1">SUM(INDIRECT(BA$1&amp;BA$2&amp;$B188):INDIRECT(BA$1&amp;BA$3&amp;$B188))</f>
        <v>4871</v>
      </c>
      <c r="BB188" s="1736">
        <f t="shared" ca="1" si="212"/>
        <v>-4871</v>
      </c>
      <c r="BC188" s="1851">
        <f t="shared" ca="1" si="213"/>
        <v>0</v>
      </c>
      <c r="BD188" s="432">
        <f ca="1">SUM(INDIRECT(BD$1&amp;BD$2&amp;$A188):INDIRECT(BD$1&amp;BD$3&amp;$A188))</f>
        <v>0</v>
      </c>
      <c r="BE188" s="1736">
        <f t="shared" ca="1" si="214"/>
        <v>0</v>
      </c>
      <c r="BF188" s="1851">
        <f t="shared" ca="1" si="215"/>
        <v>0</v>
      </c>
    </row>
    <row r="189" spans="1:58">
      <c r="A189" s="2016">
        <v>186</v>
      </c>
      <c r="B189" s="2016">
        <v>186</v>
      </c>
      <c r="D189" s="657">
        <v>1</v>
      </c>
      <c r="E189" s="97"/>
      <c r="F189" s="97"/>
      <c r="G189" s="49"/>
      <c r="H189" s="699" t="s">
        <v>141</v>
      </c>
      <c r="I189" s="691"/>
      <c r="J189" s="690"/>
      <c r="K189" s="690"/>
      <c r="L189" s="691"/>
      <c r="M189" s="691"/>
      <c r="N189" s="691"/>
      <c r="O189" s="700"/>
      <c r="P189" s="696">
        <f>P205+P212</f>
        <v>-965</v>
      </c>
      <c r="Q189" s="696">
        <f t="shared" ref="Q189:AA189" si="254">Q205+Q212</f>
        <v>1498</v>
      </c>
      <c r="R189" s="696">
        <f t="shared" si="254"/>
        <v>8066</v>
      </c>
      <c r="S189" s="696">
        <f t="shared" si="254"/>
        <v>251</v>
      </c>
      <c r="T189" s="696">
        <f t="shared" si="254"/>
        <v>4591</v>
      </c>
      <c r="U189" s="696">
        <f t="shared" si="254"/>
        <v>6558</v>
      </c>
      <c r="V189" s="696">
        <f t="shared" si="254"/>
        <v>-3961</v>
      </c>
      <c r="W189" s="696">
        <f t="shared" si="254"/>
        <v>-1279</v>
      </c>
      <c r="X189" s="696">
        <f t="shared" si="254"/>
        <v>-13863</v>
      </c>
      <c r="Y189" s="696">
        <f t="shared" si="254"/>
        <v>2930</v>
      </c>
      <c r="Z189" s="696">
        <f t="shared" si="254"/>
        <v>-551</v>
      </c>
      <c r="AA189" s="696">
        <f t="shared" si="254"/>
        <v>1992</v>
      </c>
      <c r="AB189" s="696">
        <f t="shared" ref="AB189:AH189" si="255">AB205+AB212</f>
        <v>8599</v>
      </c>
      <c r="AC189" s="696">
        <f t="shared" si="255"/>
        <v>11400</v>
      </c>
      <c r="AD189" s="696">
        <f t="shared" si="255"/>
        <v>-19103</v>
      </c>
      <c r="AE189" s="696">
        <f t="shared" si="255"/>
        <v>4371</v>
      </c>
      <c r="AF189" s="696">
        <f t="shared" si="255"/>
        <v>19999</v>
      </c>
      <c r="AG189" s="696">
        <f t="shared" si="255"/>
        <v>-14732</v>
      </c>
      <c r="AH189" s="696">
        <f t="shared" si="255"/>
        <v>5267</v>
      </c>
      <c r="AJ189" s="1637">
        <f ca="1">SUM((INDIRECT(AJ$2&amp;(ROW())):INDIRECT(AJ$3&amp;(ROW()))))</f>
        <v>2930</v>
      </c>
      <c r="AK189" s="1638">
        <f ca="1">SUM(INDIRECT(AK$1&amp;AK$2&amp;$B189):INDIRECT(AK$1&amp;AK$3&amp;$B189))</f>
        <v>0</v>
      </c>
      <c r="AL189" s="1731">
        <f t="shared" ca="1" si="185"/>
        <v>2930</v>
      </c>
      <c r="AM189" s="1846">
        <f t="shared" ca="1" si="206"/>
        <v>0</v>
      </c>
      <c r="AN189" s="1638">
        <f ca="1">SUM(INDIRECT(AN$1&amp;AN$2&amp;$A189):INDIRECT(AN$1&amp;AN$3&amp;$A189))</f>
        <v>-659</v>
      </c>
      <c r="AO189" s="1731">
        <f t="shared" ca="1" si="186"/>
        <v>3589</v>
      </c>
      <c r="AP189" s="1846">
        <f t="shared" ca="1" si="207"/>
        <v>-4.4461305007587253</v>
      </c>
      <c r="AR189" s="1637">
        <f ca="1">SUM((INDIRECT(AR$2&amp;(ROW())):INDIRECT(AR$3&amp;(ROW()))))</f>
        <v>2930</v>
      </c>
      <c r="AS189" s="1638">
        <f ca="1">SUM(INDIRECT(AS$1&amp;AS$2&amp;$B189):INDIRECT(AS$1&amp;AS$3&amp;$B189))</f>
        <v>0</v>
      </c>
      <c r="AT189" s="1731">
        <f t="shared" ca="1" si="208"/>
        <v>2930</v>
      </c>
      <c r="AU189" s="1846">
        <f t="shared" ca="1" si="209"/>
        <v>0</v>
      </c>
      <c r="AV189" s="1638">
        <f ca="1">SUM(INDIRECT(AV$1&amp;AV$2&amp;$A189):INDIRECT(AV$1&amp;AV$3&amp;$A189))</f>
        <v>-659</v>
      </c>
      <c r="AW189" s="1731">
        <f t="shared" ca="1" si="210"/>
        <v>3589</v>
      </c>
      <c r="AX189" s="1846">
        <f t="shared" ca="1" si="211"/>
        <v>-4.4461305007587253</v>
      </c>
      <c r="AZ189" s="1637">
        <f ca="1">SUM((INDIRECT(AZ$2&amp;(ROW())):INDIRECT(AZ$3&amp;(ROW()))))</f>
        <v>3826</v>
      </c>
      <c r="BA189" s="1638">
        <f ca="1">SUM(INDIRECT(BA$1&amp;BA$2&amp;$B189):INDIRECT(BA$1&amp;BA$3&amp;$B189))</f>
        <v>0</v>
      </c>
      <c r="BB189" s="1731">
        <f t="shared" ca="1" si="212"/>
        <v>3826</v>
      </c>
      <c r="BC189" s="1846">
        <f t="shared" ca="1" si="213"/>
        <v>0</v>
      </c>
      <c r="BD189" s="1638">
        <f ca="1">SUM(INDIRECT(BD$1&amp;BD$2&amp;$A189):INDIRECT(BD$1&amp;BD$3&amp;$A189))</f>
        <v>-5784</v>
      </c>
      <c r="BE189" s="1731">
        <f t="shared" ca="1" si="214"/>
        <v>9610</v>
      </c>
      <c r="BF189" s="1846">
        <f t="shared" ca="1" si="215"/>
        <v>-0.6614799446749654</v>
      </c>
    </row>
    <row r="190" spans="1:58" s="1038" customFormat="1">
      <c r="A190" s="2016">
        <v>187</v>
      </c>
      <c r="B190" s="2016">
        <v>187</v>
      </c>
      <c r="D190" s="657">
        <v>1</v>
      </c>
      <c r="E190" s="97"/>
      <c r="F190" s="97"/>
      <c r="G190" s="1034"/>
      <c r="H190" s="1035"/>
      <c r="I190" s="1036" t="s">
        <v>649</v>
      </c>
      <c r="J190" s="1033"/>
      <c r="K190" s="1033"/>
      <c r="L190" s="1033"/>
      <c r="M190" s="1033"/>
      <c r="N190" s="950" t="s">
        <v>601</v>
      </c>
      <c r="O190" s="1037"/>
      <c r="P190" s="1045">
        <f>IFERROR(P189/P159,0)</f>
        <v>0</v>
      </c>
      <c r="Q190" s="1045">
        <f t="shared" ref="Q190:AA190" si="256">IFERROR(Q189/Q159,0)</f>
        <v>0.53120567375886529</v>
      </c>
      <c r="R190" s="1045">
        <f t="shared" si="256"/>
        <v>0.53048339362051955</v>
      </c>
      <c r="S190" s="1045">
        <f t="shared" si="256"/>
        <v>8.5841313269493846E-2</v>
      </c>
      <c r="T190" s="1045">
        <f t="shared" si="256"/>
        <v>0.41042374396567138</v>
      </c>
      <c r="U190" s="1045">
        <f t="shared" si="256"/>
        <v>0.27503774534474079</v>
      </c>
      <c r="V190" s="1045">
        <f t="shared" si="256"/>
        <v>-1.2679257362355953</v>
      </c>
      <c r="W190" s="1045">
        <f t="shared" si="256"/>
        <v>-0.61431316042267048</v>
      </c>
      <c r="X190" s="1045">
        <f t="shared" si="256"/>
        <v>4.3745661091827071</v>
      </c>
      <c r="Y190" s="1045">
        <f t="shared" si="256"/>
        <v>0.22528063970475165</v>
      </c>
      <c r="Z190" s="1045">
        <f t="shared" si="256"/>
        <v>-0.18533467877564749</v>
      </c>
      <c r="AA190" s="1045">
        <f t="shared" si="256"/>
        <v>0.33912155260469867</v>
      </c>
      <c r="AB190" s="1045">
        <f t="shared" ref="AB190:AN190" si="257">IFERROR(AB189/AB159,0)</f>
        <v>0.4770596393897365</v>
      </c>
      <c r="AC190" s="1045">
        <f t="shared" si="257"/>
        <v>0.30036359803973228</v>
      </c>
      <c r="AD190" s="1045">
        <f t="shared" si="257"/>
        <v>-9.3780068728522341</v>
      </c>
      <c r="AE190" s="1045">
        <f t="shared" si="257"/>
        <v>0.2000183041230037</v>
      </c>
      <c r="AF190" s="1045">
        <f t="shared" si="257"/>
        <v>0.35725897211454294</v>
      </c>
      <c r="AG190" s="1045">
        <f t="shared" si="257"/>
        <v>-0.61665969024696521</v>
      </c>
      <c r="AH190" s="1045">
        <f t="shared" si="257"/>
        <v>6.594548573288761E-2</v>
      </c>
      <c r="AJ190" s="1636">
        <f t="shared" ca="1" si="257"/>
        <v>0.22528063970475165</v>
      </c>
      <c r="AK190" s="1045">
        <f t="shared" ca="1" si="257"/>
        <v>0</v>
      </c>
      <c r="AL190" s="1045">
        <f t="shared" ca="1" si="185"/>
        <v>0.22528063970475165</v>
      </c>
      <c r="AM190" s="1844"/>
      <c r="AN190" s="1045">
        <f t="shared" ca="1" si="257"/>
        <v>-0.22143817204301075</v>
      </c>
      <c r="AO190" s="1045">
        <f t="shared" ca="1" si="186"/>
        <v>0.4467188117477624</v>
      </c>
      <c r="AP190" s="1844"/>
      <c r="AR190" s="1636">
        <f ca="1">IFERROR(AR189/AR159,0)</f>
        <v>0.22528063970475165</v>
      </c>
      <c r="AS190" s="1045">
        <f ca="1">IFERROR(AS189/AS159,0)</f>
        <v>0</v>
      </c>
      <c r="AT190" s="1045">
        <f t="shared" ca="1" si="208"/>
        <v>0.22528063970475165</v>
      </c>
      <c r="AU190" s="1844"/>
      <c r="AV190" s="1045">
        <f ca="1">IFERROR(AV189/AV159,0)</f>
        <v>-0.22143817204301075</v>
      </c>
      <c r="AW190" s="1045">
        <f t="shared" ca="1" si="210"/>
        <v>0.4467188117477624</v>
      </c>
      <c r="AX190" s="1844"/>
      <c r="AZ190" s="1636">
        <f ca="1">IFERROR(AZ189/AZ159,0)</f>
        <v>5.3870631635267945E-2</v>
      </c>
      <c r="BA190" s="1045">
        <f ca="1">IFERROR(BA189/BA159,0)</f>
        <v>0</v>
      </c>
      <c r="BB190" s="1045">
        <f t="shared" ca="1" si="212"/>
        <v>5.3870631635267945E-2</v>
      </c>
      <c r="BC190" s="1844"/>
      <c r="BD190" s="1045">
        <f ca="1">IFERROR(BD189/BD159,0)</f>
        <v>-0.10129419800003503</v>
      </c>
      <c r="BE190" s="1045">
        <f t="shared" ca="1" si="214"/>
        <v>0.15516482963530298</v>
      </c>
      <c r="BF190" s="1844"/>
    </row>
    <row r="191" spans="1:58" s="1052" customFormat="1" hidden="1" outlineLevel="1">
      <c r="A191" s="2016">
        <v>188</v>
      </c>
      <c r="B191" s="2016">
        <v>188</v>
      </c>
      <c r="C191" s="2285"/>
      <c r="D191" s="657">
        <v>1</v>
      </c>
      <c r="E191" s="97"/>
      <c r="F191" s="97"/>
      <c r="G191" s="1048"/>
      <c r="H191" s="1049"/>
      <c r="I191" s="1036"/>
      <c r="J191" s="1047"/>
      <c r="K191" s="1047"/>
      <c r="L191" s="1050" t="s">
        <v>650</v>
      </c>
      <c r="M191" s="1050"/>
      <c r="N191" s="1050"/>
      <c r="O191" s="1051"/>
      <c r="P191" s="1061">
        <f>IFERROR(P205/P160,0)</f>
        <v>0</v>
      </c>
      <c r="Q191" s="1061">
        <f t="shared" ref="Q191:AN191" si="258">IFERROR(Q205/Q160,0)</f>
        <v>0</v>
      </c>
      <c r="R191" s="1061">
        <f t="shared" si="258"/>
        <v>0.65088888888888885</v>
      </c>
      <c r="S191" s="1061">
        <f t="shared" si="258"/>
        <v>0</v>
      </c>
      <c r="T191" s="1061">
        <f t="shared" si="258"/>
        <v>0.55581558623917626</v>
      </c>
      <c r="U191" s="1061">
        <f t="shared" si="258"/>
        <v>0.33697560975609758</v>
      </c>
      <c r="V191" s="1061">
        <f t="shared" si="258"/>
        <v>0</v>
      </c>
      <c r="W191" s="1061">
        <f t="shared" si="258"/>
        <v>0</v>
      </c>
      <c r="X191" s="1061">
        <f t="shared" si="258"/>
        <v>1.0166983437415151</v>
      </c>
      <c r="Y191" s="1061">
        <f t="shared" si="258"/>
        <v>0.44514303678088651</v>
      </c>
      <c r="Z191" s="1061">
        <f t="shared" si="258"/>
        <v>1.0863192182410424</v>
      </c>
      <c r="AA191" s="1061">
        <f t="shared" si="258"/>
        <v>0.91077844311377243</v>
      </c>
      <c r="AB191" s="1061">
        <f t="shared" si="258"/>
        <v>0.65088888888888885</v>
      </c>
      <c r="AC191" s="1061">
        <f t="shared" si="258"/>
        <v>0.40136335467878537</v>
      </c>
      <c r="AD191" s="1061">
        <f t="shared" si="258"/>
        <v>1.0166983437415151</v>
      </c>
      <c r="AE191" s="1061">
        <f t="shared" si="258"/>
        <v>0.48136616661949239</v>
      </c>
      <c r="AF191" s="1061">
        <f t="shared" si="258"/>
        <v>0.48053871104216611</v>
      </c>
      <c r="AG191" s="1061">
        <f t="shared" si="258"/>
        <v>-0.73832353850912469</v>
      </c>
      <c r="AH191" s="1061">
        <f t="shared" si="258"/>
        <v>0.39446034207824549</v>
      </c>
      <c r="AJ191" s="1641">
        <f t="shared" ca="1" si="258"/>
        <v>0.44514303678088651</v>
      </c>
      <c r="AK191" s="1061">
        <f t="shared" ca="1" si="258"/>
        <v>0</v>
      </c>
      <c r="AL191" s="1061">
        <f t="shared" ca="1" si="185"/>
        <v>0.44514303678088651</v>
      </c>
      <c r="AM191" s="1852"/>
      <c r="AN191" s="1061">
        <f t="shared" ca="1" si="258"/>
        <v>0</v>
      </c>
      <c r="AO191" s="1061">
        <f t="shared" ca="1" si="186"/>
        <v>0.44514303678088651</v>
      </c>
      <c r="AP191" s="1852"/>
      <c r="AR191" s="1641">
        <f t="shared" ref="AR191:AS197" ca="1" si="259">IFERROR(AR205/AR160,0)</f>
        <v>0.44514303678088651</v>
      </c>
      <c r="AS191" s="1061">
        <f t="shared" ca="1" si="259"/>
        <v>0</v>
      </c>
      <c r="AT191" s="1061">
        <f t="shared" ca="1" si="208"/>
        <v>0.44514303678088651</v>
      </c>
      <c r="AU191" s="1852"/>
      <c r="AV191" s="1061">
        <f t="shared" ref="AV191:AV197" ca="1" si="260">IFERROR(AV205/AV160,0)</f>
        <v>0</v>
      </c>
      <c r="AW191" s="1061">
        <f t="shared" ca="1" si="210"/>
        <v>0.44514303678088651</v>
      </c>
      <c r="AX191" s="1852"/>
      <c r="AZ191" s="1641">
        <f t="shared" ref="AZ191:BA197" ca="1" si="261">IFERROR(AZ205/AZ160,0)</f>
        <v>0.38467902421572792</v>
      </c>
      <c r="BA191" s="1061">
        <f t="shared" ca="1" si="261"/>
        <v>0</v>
      </c>
      <c r="BB191" s="1061">
        <f t="shared" ca="1" si="212"/>
        <v>0.38467902421572792</v>
      </c>
      <c r="BC191" s="1852"/>
      <c r="BD191" s="1061">
        <f t="shared" ref="BD191:BD197" ca="1" si="262">IFERROR(BD205/BD160,0)</f>
        <v>0.33072319480955309</v>
      </c>
      <c r="BE191" s="1061">
        <f t="shared" ca="1" si="214"/>
        <v>5.3955829406174827E-2</v>
      </c>
      <c r="BF191" s="1852"/>
    </row>
    <row r="192" spans="1:58" s="1052" customFormat="1" hidden="1" outlineLevel="1">
      <c r="A192" s="2016">
        <v>189</v>
      </c>
      <c r="B192" s="2016">
        <v>189</v>
      </c>
      <c r="C192" s="2285"/>
      <c r="D192" s="657">
        <v>1</v>
      </c>
      <c r="E192" s="97"/>
      <c r="F192" s="97"/>
      <c r="G192" s="1048"/>
      <c r="H192" s="1049"/>
      <c r="I192" s="1036"/>
      <c r="J192" s="1047"/>
      <c r="K192" s="1047"/>
      <c r="L192" s="1047"/>
      <c r="M192" s="1036" t="s">
        <v>651</v>
      </c>
      <c r="N192" s="1036"/>
      <c r="O192" s="1053"/>
      <c r="P192" s="1046">
        <f t="shared" ref="P192:AN192" si="263">IFERROR(P206/P161,0)</f>
        <v>0</v>
      </c>
      <c r="Q192" s="1046">
        <f t="shared" si="263"/>
        <v>0</v>
      </c>
      <c r="R192" s="1046">
        <f t="shared" si="263"/>
        <v>0</v>
      </c>
      <c r="S192" s="1046">
        <f t="shared" si="263"/>
        <v>0</v>
      </c>
      <c r="T192" s="1046">
        <f t="shared" si="263"/>
        <v>0</v>
      </c>
      <c r="U192" s="1046">
        <f t="shared" si="263"/>
        <v>0</v>
      </c>
      <c r="V192" s="1046">
        <f t="shared" si="263"/>
        <v>0</v>
      </c>
      <c r="W192" s="1046">
        <f t="shared" si="263"/>
        <v>0</v>
      </c>
      <c r="X192" s="1046">
        <f t="shared" si="263"/>
        <v>1</v>
      </c>
      <c r="Y192" s="1046">
        <f t="shared" si="263"/>
        <v>1</v>
      </c>
      <c r="Z192" s="1046">
        <f t="shared" si="263"/>
        <v>1</v>
      </c>
      <c r="AA192" s="1046">
        <f t="shared" si="263"/>
        <v>1</v>
      </c>
      <c r="AB192" s="1046">
        <f t="shared" si="263"/>
        <v>0</v>
      </c>
      <c r="AC192" s="1046">
        <f t="shared" si="263"/>
        <v>0</v>
      </c>
      <c r="AD192" s="1046">
        <f t="shared" si="263"/>
        <v>1</v>
      </c>
      <c r="AE192" s="1046">
        <f t="shared" si="263"/>
        <v>1</v>
      </c>
      <c r="AF192" s="1046">
        <f t="shared" si="263"/>
        <v>0</v>
      </c>
      <c r="AG192" s="1046">
        <f t="shared" si="263"/>
        <v>1</v>
      </c>
      <c r="AH192" s="1046">
        <f t="shared" si="263"/>
        <v>1</v>
      </c>
      <c r="AJ192" s="1642">
        <f t="shared" ca="1" si="263"/>
        <v>1</v>
      </c>
      <c r="AK192" s="1046">
        <f t="shared" ca="1" si="263"/>
        <v>0</v>
      </c>
      <c r="AL192" s="1046">
        <f t="shared" ca="1" si="185"/>
        <v>1</v>
      </c>
      <c r="AM192" s="1853"/>
      <c r="AN192" s="1046">
        <f t="shared" ca="1" si="263"/>
        <v>0</v>
      </c>
      <c r="AO192" s="1046">
        <f t="shared" ca="1" si="186"/>
        <v>1</v>
      </c>
      <c r="AP192" s="1853"/>
      <c r="AR192" s="1642">
        <f t="shared" ca="1" si="259"/>
        <v>1</v>
      </c>
      <c r="AS192" s="1046">
        <f t="shared" ca="1" si="259"/>
        <v>0</v>
      </c>
      <c r="AT192" s="1046">
        <f t="shared" ca="1" si="208"/>
        <v>1</v>
      </c>
      <c r="AU192" s="1853"/>
      <c r="AV192" s="1046">
        <f t="shared" ca="1" si="260"/>
        <v>0</v>
      </c>
      <c r="AW192" s="1046">
        <f t="shared" ca="1" si="210"/>
        <v>1</v>
      </c>
      <c r="AX192" s="1853"/>
      <c r="AZ192" s="1642">
        <f t="shared" ca="1" si="261"/>
        <v>1</v>
      </c>
      <c r="BA192" s="1046">
        <f t="shared" ca="1" si="261"/>
        <v>0</v>
      </c>
      <c r="BB192" s="1046">
        <f t="shared" ca="1" si="212"/>
        <v>1</v>
      </c>
      <c r="BC192" s="1853"/>
      <c r="BD192" s="1046">
        <f t="shared" ca="1" si="262"/>
        <v>0.39619435949711179</v>
      </c>
      <c r="BE192" s="1046">
        <f t="shared" ca="1" si="214"/>
        <v>0.60380564050288821</v>
      </c>
      <c r="BF192" s="1853"/>
    </row>
    <row r="193" spans="1:58" s="1052" customFormat="1" hidden="1" outlineLevel="1">
      <c r="A193" s="2016">
        <v>190</v>
      </c>
      <c r="B193" s="2016">
        <v>190</v>
      </c>
      <c r="C193" s="2285"/>
      <c r="D193" s="657">
        <v>1</v>
      </c>
      <c r="E193" s="97"/>
      <c r="F193" s="97"/>
      <c r="G193" s="1048"/>
      <c r="H193" s="1049"/>
      <c r="I193" s="1036"/>
      <c r="J193" s="1047"/>
      <c r="K193" s="1047"/>
      <c r="L193" s="1047"/>
      <c r="M193" s="1036" t="s">
        <v>652</v>
      </c>
      <c r="N193" s="1036"/>
      <c r="O193" s="1053"/>
      <c r="P193" s="1046">
        <f t="shared" ref="P193:AN193" si="264">IFERROR(P207/P162,0)</f>
        <v>0</v>
      </c>
      <c r="Q193" s="1046">
        <f t="shared" si="264"/>
        <v>0</v>
      </c>
      <c r="R193" s="1046">
        <f t="shared" si="264"/>
        <v>0</v>
      </c>
      <c r="S193" s="1046">
        <f t="shared" si="264"/>
        <v>0</v>
      </c>
      <c r="T193" s="1046">
        <f t="shared" si="264"/>
        <v>0.55581558623917626</v>
      </c>
      <c r="U193" s="1046">
        <f t="shared" si="264"/>
        <v>0.55139130434782613</v>
      </c>
      <c r="V193" s="1046">
        <f t="shared" si="264"/>
        <v>0</v>
      </c>
      <c r="W193" s="1046">
        <f t="shared" si="264"/>
        <v>0</v>
      </c>
      <c r="X193" s="1046">
        <f t="shared" si="264"/>
        <v>0</v>
      </c>
      <c r="Y193" s="1046">
        <f t="shared" si="264"/>
        <v>0.48390272718322341</v>
      </c>
      <c r="Z193" s="1046">
        <f t="shared" si="264"/>
        <v>0</v>
      </c>
      <c r="AA193" s="1046">
        <f t="shared" si="264"/>
        <v>0</v>
      </c>
      <c r="AB193" s="1046">
        <f t="shared" si="264"/>
        <v>0</v>
      </c>
      <c r="AC193" s="1046">
        <f t="shared" si="264"/>
        <v>0.55327746183777315</v>
      </c>
      <c r="AD193" s="1046">
        <f t="shared" si="264"/>
        <v>0</v>
      </c>
      <c r="AE193" s="1046">
        <f t="shared" si="264"/>
        <v>0.48390272718322341</v>
      </c>
      <c r="AF193" s="1046">
        <f t="shared" si="264"/>
        <v>0.55327746183777315</v>
      </c>
      <c r="AG193" s="1046">
        <f t="shared" si="264"/>
        <v>0.50014768140198873</v>
      </c>
      <c r="AH193" s="1046">
        <f t="shared" si="264"/>
        <v>0.53541038969638777</v>
      </c>
      <c r="AJ193" s="1642">
        <f t="shared" ca="1" si="264"/>
        <v>0.48390272718322341</v>
      </c>
      <c r="AK193" s="1046">
        <f t="shared" ca="1" si="264"/>
        <v>0</v>
      </c>
      <c r="AL193" s="1046">
        <f t="shared" ca="1" si="185"/>
        <v>0.48390272718322341</v>
      </c>
      <c r="AM193" s="1853"/>
      <c r="AN193" s="1046">
        <f t="shared" ca="1" si="264"/>
        <v>0</v>
      </c>
      <c r="AO193" s="1046">
        <f t="shared" ca="1" si="186"/>
        <v>0.48390272718322341</v>
      </c>
      <c r="AP193" s="1853"/>
      <c r="AR193" s="1642">
        <f t="shared" ca="1" si="259"/>
        <v>0.48390272718322341</v>
      </c>
      <c r="AS193" s="1046">
        <f t="shared" ca="1" si="259"/>
        <v>0</v>
      </c>
      <c r="AT193" s="1046">
        <f t="shared" ca="1" si="208"/>
        <v>0.48390272718322341</v>
      </c>
      <c r="AU193" s="1853"/>
      <c r="AV193" s="1046">
        <f t="shared" ca="1" si="260"/>
        <v>0</v>
      </c>
      <c r="AW193" s="1046">
        <f t="shared" ca="1" si="210"/>
        <v>0.48390272718322341</v>
      </c>
      <c r="AX193" s="1853"/>
      <c r="AZ193" s="1642">
        <f t="shared" ca="1" si="261"/>
        <v>0.53541038969638777</v>
      </c>
      <c r="BA193" s="1046">
        <f t="shared" ca="1" si="261"/>
        <v>0</v>
      </c>
      <c r="BB193" s="1046">
        <f t="shared" ca="1" si="212"/>
        <v>0.53541038969638777</v>
      </c>
      <c r="BC193" s="1853"/>
      <c r="BD193" s="1046">
        <f t="shared" ca="1" si="262"/>
        <v>0.46574412532637077</v>
      </c>
      <c r="BE193" s="1046">
        <f t="shared" ca="1" si="214"/>
        <v>6.9666264370016995E-2</v>
      </c>
      <c r="BF193" s="1853"/>
    </row>
    <row r="194" spans="1:58" s="1052" customFormat="1" hidden="1" outlineLevel="1">
      <c r="A194" s="2016">
        <v>191</v>
      </c>
      <c r="B194" s="2016">
        <v>191</v>
      </c>
      <c r="C194" s="2285"/>
      <c r="D194" s="657">
        <v>1</v>
      </c>
      <c r="E194" s="97"/>
      <c r="F194" s="97"/>
      <c r="G194" s="1048"/>
      <c r="H194" s="1049"/>
      <c r="I194" s="1036"/>
      <c r="J194" s="1047"/>
      <c r="K194" s="1047"/>
      <c r="L194" s="1047"/>
      <c r="M194" s="1036" t="s">
        <v>653</v>
      </c>
      <c r="N194" s="1036"/>
      <c r="O194" s="1053"/>
      <c r="P194" s="1046">
        <f t="shared" ref="P194:AN194" si="265">IFERROR(P208/P163,0)</f>
        <v>0</v>
      </c>
      <c r="Q194" s="1046">
        <f t="shared" si="265"/>
        <v>0</v>
      </c>
      <c r="R194" s="1046">
        <f t="shared" si="265"/>
        <v>0.65088888888888885</v>
      </c>
      <c r="S194" s="1046">
        <f t="shared" si="265"/>
        <v>0</v>
      </c>
      <c r="T194" s="1046">
        <f t="shared" si="265"/>
        <v>0</v>
      </c>
      <c r="U194" s="1046">
        <f t="shared" si="265"/>
        <v>6.3E-2</v>
      </c>
      <c r="V194" s="1046">
        <f t="shared" si="265"/>
        <v>0</v>
      </c>
      <c r="W194" s="1046">
        <f t="shared" si="265"/>
        <v>0</v>
      </c>
      <c r="X194" s="1046">
        <f t="shared" si="265"/>
        <v>0</v>
      </c>
      <c r="Y194" s="1046">
        <f t="shared" si="265"/>
        <v>0</v>
      </c>
      <c r="Z194" s="1046">
        <f t="shared" si="265"/>
        <v>0</v>
      </c>
      <c r="AA194" s="1046">
        <f t="shared" si="265"/>
        <v>0</v>
      </c>
      <c r="AB194" s="1046">
        <f t="shared" si="265"/>
        <v>0.65088888888888885</v>
      </c>
      <c r="AC194" s="1046">
        <f t="shared" si="265"/>
        <v>6.3E-2</v>
      </c>
      <c r="AD194" s="1046">
        <f t="shared" si="265"/>
        <v>0</v>
      </c>
      <c r="AE194" s="1046">
        <f t="shared" si="265"/>
        <v>0</v>
      </c>
      <c r="AF194" s="1046">
        <f t="shared" si="265"/>
        <v>0.41573333333333334</v>
      </c>
      <c r="AG194" s="1046">
        <f t="shared" si="265"/>
        <v>0</v>
      </c>
      <c r="AH194" s="1046">
        <f t="shared" si="265"/>
        <v>0.3916</v>
      </c>
      <c r="AJ194" s="1642">
        <f t="shared" ca="1" si="265"/>
        <v>0</v>
      </c>
      <c r="AK194" s="1046">
        <f t="shared" ca="1" si="265"/>
        <v>-0.1154</v>
      </c>
      <c r="AL194" s="1046">
        <f t="shared" ca="1" si="185"/>
        <v>0.1154</v>
      </c>
      <c r="AM194" s="1853"/>
      <c r="AN194" s="1046">
        <f t="shared" ca="1" si="265"/>
        <v>0</v>
      </c>
      <c r="AO194" s="1046">
        <f t="shared" ca="1" si="186"/>
        <v>0</v>
      </c>
      <c r="AP194" s="1853"/>
      <c r="AR194" s="1642">
        <f t="shared" ca="1" si="259"/>
        <v>0</v>
      </c>
      <c r="AS194" s="1046">
        <f t="shared" ca="1" si="259"/>
        <v>-0.1154</v>
      </c>
      <c r="AT194" s="1046">
        <f t="shared" ca="1" si="208"/>
        <v>0.1154</v>
      </c>
      <c r="AU194" s="1853"/>
      <c r="AV194" s="1046">
        <f t="shared" ca="1" si="260"/>
        <v>0</v>
      </c>
      <c r="AW194" s="1046">
        <f t="shared" ca="1" si="210"/>
        <v>0</v>
      </c>
      <c r="AX194" s="1853"/>
      <c r="AZ194" s="1642">
        <f t="shared" ca="1" si="261"/>
        <v>0.40057777777777775</v>
      </c>
      <c r="BA194" s="1046">
        <f t="shared" ca="1" si="261"/>
        <v>0.32520070899801895</v>
      </c>
      <c r="BB194" s="1046">
        <f t="shared" ca="1" si="212"/>
        <v>7.5377068779758805E-2</v>
      </c>
      <c r="BC194" s="1853"/>
      <c r="BD194" s="1046">
        <f t="shared" ca="1" si="262"/>
        <v>0.20832693979847577</v>
      </c>
      <c r="BE194" s="1046">
        <f t="shared" ca="1" si="214"/>
        <v>0.19225083797930198</v>
      </c>
      <c r="BF194" s="1853"/>
    </row>
    <row r="195" spans="1:58" s="1052" customFormat="1" hidden="1" outlineLevel="1">
      <c r="A195" s="2016">
        <v>192</v>
      </c>
      <c r="B195" s="2016">
        <v>192</v>
      </c>
      <c r="C195" s="2285"/>
      <c r="D195" s="657">
        <v>1</v>
      </c>
      <c r="E195" s="97"/>
      <c r="F195" s="97"/>
      <c r="G195" s="1048"/>
      <c r="H195" s="1049"/>
      <c r="I195" s="1036"/>
      <c r="J195" s="1047"/>
      <c r="K195" s="1047"/>
      <c r="L195" s="1047"/>
      <c r="M195" s="1036" t="s">
        <v>654</v>
      </c>
      <c r="N195" s="1036"/>
      <c r="O195" s="1053"/>
      <c r="P195" s="1046">
        <f t="shared" ref="P195:AN195" si="266">IFERROR(P209/P164,0)</f>
        <v>0</v>
      </c>
      <c r="Q195" s="1046">
        <f t="shared" si="266"/>
        <v>0</v>
      </c>
      <c r="R195" s="1046">
        <f t="shared" si="266"/>
        <v>0</v>
      </c>
      <c r="S195" s="1046">
        <f t="shared" si="266"/>
        <v>0</v>
      </c>
      <c r="T195" s="1046">
        <f t="shared" si="266"/>
        <v>0</v>
      </c>
      <c r="U195" s="1046">
        <f t="shared" si="266"/>
        <v>0</v>
      </c>
      <c r="V195" s="1046">
        <f t="shared" si="266"/>
        <v>0</v>
      </c>
      <c r="W195" s="1046">
        <f t="shared" si="266"/>
        <v>0</v>
      </c>
      <c r="X195" s="1046">
        <f t="shared" si="266"/>
        <v>0</v>
      </c>
      <c r="Y195" s="1046">
        <f t="shared" si="266"/>
        <v>0</v>
      </c>
      <c r="Z195" s="1046">
        <f t="shared" si="266"/>
        <v>0</v>
      </c>
      <c r="AA195" s="1046">
        <f t="shared" si="266"/>
        <v>0</v>
      </c>
      <c r="AB195" s="1046">
        <f t="shared" si="266"/>
        <v>0</v>
      </c>
      <c r="AC195" s="1046">
        <f t="shared" si="266"/>
        <v>0</v>
      </c>
      <c r="AD195" s="1046">
        <f t="shared" si="266"/>
        <v>0</v>
      </c>
      <c r="AE195" s="1046">
        <f t="shared" si="266"/>
        <v>0</v>
      </c>
      <c r="AF195" s="1046">
        <f>IFERROR(AF209/AF164,0)</f>
        <v>0</v>
      </c>
      <c r="AG195" s="1046">
        <f t="shared" si="266"/>
        <v>0</v>
      </c>
      <c r="AH195" s="1046">
        <f t="shared" si="266"/>
        <v>0</v>
      </c>
      <c r="AJ195" s="1642">
        <f t="shared" ca="1" si="266"/>
        <v>0</v>
      </c>
      <c r="AK195" s="1046">
        <f t="shared" ca="1" si="266"/>
        <v>0</v>
      </c>
      <c r="AL195" s="1046">
        <f t="shared" ca="1" si="185"/>
        <v>0</v>
      </c>
      <c r="AM195" s="1853"/>
      <c r="AN195" s="1046">
        <f t="shared" ca="1" si="266"/>
        <v>0</v>
      </c>
      <c r="AO195" s="1046">
        <f t="shared" ca="1" si="186"/>
        <v>0</v>
      </c>
      <c r="AP195" s="1853"/>
      <c r="AR195" s="1642">
        <f t="shared" ca="1" si="259"/>
        <v>0</v>
      </c>
      <c r="AS195" s="1046">
        <f t="shared" ca="1" si="259"/>
        <v>0</v>
      </c>
      <c r="AT195" s="1046">
        <f t="shared" ca="1" si="208"/>
        <v>0</v>
      </c>
      <c r="AU195" s="1853"/>
      <c r="AV195" s="1046">
        <f t="shared" ca="1" si="260"/>
        <v>0</v>
      </c>
      <c r="AW195" s="1046">
        <f t="shared" ca="1" si="210"/>
        <v>0</v>
      </c>
      <c r="AX195" s="1853"/>
      <c r="AZ195" s="1642">
        <f t="shared" ca="1" si="261"/>
        <v>0</v>
      </c>
      <c r="BA195" s="1046">
        <f t="shared" ca="1" si="261"/>
        <v>0</v>
      </c>
      <c r="BB195" s="1046">
        <f t="shared" ca="1" si="212"/>
        <v>0</v>
      </c>
      <c r="BC195" s="1853"/>
      <c r="BD195" s="1046">
        <f t="shared" ca="1" si="262"/>
        <v>0</v>
      </c>
      <c r="BE195" s="1046">
        <f t="shared" ca="1" si="214"/>
        <v>0</v>
      </c>
      <c r="BF195" s="1853"/>
    </row>
    <row r="196" spans="1:58" s="1052" customFormat="1" hidden="1" outlineLevel="1">
      <c r="A196" s="2016">
        <v>193</v>
      </c>
      <c r="B196" s="2016">
        <v>193</v>
      </c>
      <c r="C196" s="2285"/>
      <c r="D196" s="657">
        <v>1</v>
      </c>
      <c r="E196" s="97"/>
      <c r="F196" s="97"/>
      <c r="G196" s="1048"/>
      <c r="H196" s="1049"/>
      <c r="I196" s="1036"/>
      <c r="J196" s="1047"/>
      <c r="K196" s="1047"/>
      <c r="L196" s="1047"/>
      <c r="M196" s="1036" t="s">
        <v>655</v>
      </c>
      <c r="N196" s="1036"/>
      <c r="O196" s="1053"/>
      <c r="P196" s="1046">
        <f t="shared" ref="P196:AN196" si="267">IFERROR(P210/P165,0)</f>
        <v>0</v>
      </c>
      <c r="Q196" s="1046">
        <f t="shared" si="267"/>
        <v>0</v>
      </c>
      <c r="R196" s="1046">
        <f t="shared" si="267"/>
        <v>0</v>
      </c>
      <c r="S196" s="1046">
        <f t="shared" si="267"/>
        <v>0</v>
      </c>
      <c r="T196" s="1046">
        <f t="shared" si="267"/>
        <v>0</v>
      </c>
      <c r="U196" s="1046">
        <f t="shared" si="267"/>
        <v>0</v>
      </c>
      <c r="V196" s="1046">
        <f t="shared" si="267"/>
        <v>0</v>
      </c>
      <c r="W196" s="1046">
        <f t="shared" si="267"/>
        <v>0</v>
      </c>
      <c r="X196" s="1046">
        <f t="shared" si="267"/>
        <v>0</v>
      </c>
      <c r="Y196" s="1046">
        <f t="shared" si="267"/>
        <v>0</v>
      </c>
      <c r="Z196" s="1046">
        <f t="shared" si="267"/>
        <v>0</v>
      </c>
      <c r="AA196" s="1046">
        <f t="shared" si="267"/>
        <v>0</v>
      </c>
      <c r="AB196" s="1046">
        <f t="shared" si="267"/>
        <v>0</v>
      </c>
      <c r="AC196" s="1046">
        <f t="shared" si="267"/>
        <v>0</v>
      </c>
      <c r="AD196" s="1046">
        <f t="shared" si="267"/>
        <v>0</v>
      </c>
      <c r="AE196" s="1046">
        <f t="shared" si="267"/>
        <v>0</v>
      </c>
      <c r="AF196" s="1046">
        <f t="shared" si="267"/>
        <v>0</v>
      </c>
      <c r="AG196" s="1046">
        <f t="shared" si="267"/>
        <v>0</v>
      </c>
      <c r="AH196" s="1046">
        <f t="shared" si="267"/>
        <v>0</v>
      </c>
      <c r="AJ196" s="1642">
        <f t="shared" ca="1" si="267"/>
        <v>0</v>
      </c>
      <c r="AK196" s="1046">
        <f t="shared" ca="1" si="267"/>
        <v>0</v>
      </c>
      <c r="AL196" s="1046">
        <f t="shared" ca="1" si="185"/>
        <v>0</v>
      </c>
      <c r="AM196" s="1853"/>
      <c r="AN196" s="1046">
        <f t="shared" ca="1" si="267"/>
        <v>0</v>
      </c>
      <c r="AO196" s="1046">
        <f t="shared" ca="1" si="186"/>
        <v>0</v>
      </c>
      <c r="AP196" s="1853"/>
      <c r="AR196" s="1642">
        <f t="shared" ca="1" si="259"/>
        <v>0</v>
      </c>
      <c r="AS196" s="1046">
        <f t="shared" ca="1" si="259"/>
        <v>0</v>
      </c>
      <c r="AT196" s="1046">
        <f t="shared" ca="1" si="208"/>
        <v>0</v>
      </c>
      <c r="AU196" s="1853"/>
      <c r="AV196" s="1046">
        <f t="shared" ca="1" si="260"/>
        <v>0</v>
      </c>
      <c r="AW196" s="1046">
        <f t="shared" ca="1" si="210"/>
        <v>0</v>
      </c>
      <c r="AX196" s="1853"/>
      <c r="AZ196" s="1642">
        <f t="shared" ca="1" si="261"/>
        <v>0</v>
      </c>
      <c r="BA196" s="1046">
        <f t="shared" ca="1" si="261"/>
        <v>0.55327746183777315</v>
      </c>
      <c r="BB196" s="1046">
        <f t="shared" ca="1" si="212"/>
        <v>-0.55327746183777315</v>
      </c>
      <c r="BC196" s="1853"/>
      <c r="BD196" s="1046">
        <f t="shared" ca="1" si="262"/>
        <v>0</v>
      </c>
      <c r="BE196" s="1046">
        <f t="shared" ca="1" si="214"/>
        <v>0</v>
      </c>
      <c r="BF196" s="1853"/>
    </row>
    <row r="197" spans="1:58" s="1052" customFormat="1" hidden="1" outlineLevel="1">
      <c r="A197" s="2016">
        <v>194</v>
      </c>
      <c r="B197" s="2016">
        <v>194</v>
      </c>
      <c r="C197" s="2285"/>
      <c r="D197" s="657">
        <v>1</v>
      </c>
      <c r="E197" s="97"/>
      <c r="F197" s="97"/>
      <c r="G197" s="1048"/>
      <c r="H197" s="1049"/>
      <c r="I197" s="1036"/>
      <c r="J197" s="1047"/>
      <c r="K197" s="1047"/>
      <c r="L197" s="1054"/>
      <c r="M197" s="1054" t="s">
        <v>656</v>
      </c>
      <c r="N197" s="1054"/>
      <c r="O197" s="1055"/>
      <c r="P197" s="1062">
        <f t="shared" ref="P197:AN197" si="268">IFERROR(P211/P166,0)</f>
        <v>0</v>
      </c>
      <c r="Q197" s="1062">
        <f t="shared" si="268"/>
        <v>0</v>
      </c>
      <c r="R197" s="1062">
        <f t="shared" si="268"/>
        <v>0</v>
      </c>
      <c r="S197" s="1062">
        <f t="shared" si="268"/>
        <v>0</v>
      </c>
      <c r="T197" s="1062">
        <f t="shared" si="268"/>
        <v>0</v>
      </c>
      <c r="U197" s="1062">
        <f t="shared" si="268"/>
        <v>0</v>
      </c>
      <c r="V197" s="1062">
        <f t="shared" si="268"/>
        <v>0</v>
      </c>
      <c r="W197" s="1062">
        <f t="shared" si="268"/>
        <v>0</v>
      </c>
      <c r="X197" s="1062">
        <f t="shared" si="268"/>
        <v>0</v>
      </c>
      <c r="Y197" s="1062">
        <f t="shared" si="268"/>
        <v>0</v>
      </c>
      <c r="Z197" s="1062">
        <f t="shared" si="268"/>
        <v>0</v>
      </c>
      <c r="AA197" s="1062">
        <f t="shared" si="268"/>
        <v>0</v>
      </c>
      <c r="AB197" s="1062">
        <f t="shared" si="268"/>
        <v>0</v>
      </c>
      <c r="AC197" s="1062">
        <f t="shared" si="268"/>
        <v>0</v>
      </c>
      <c r="AD197" s="1062">
        <f t="shared" si="268"/>
        <v>0</v>
      </c>
      <c r="AE197" s="1062">
        <f t="shared" si="268"/>
        <v>0</v>
      </c>
      <c r="AF197" s="1062">
        <f t="shared" si="268"/>
        <v>0</v>
      </c>
      <c r="AG197" s="1062">
        <f t="shared" si="268"/>
        <v>0</v>
      </c>
      <c r="AH197" s="1062">
        <f t="shared" si="268"/>
        <v>0</v>
      </c>
      <c r="AJ197" s="1643">
        <f t="shared" ca="1" si="268"/>
        <v>0</v>
      </c>
      <c r="AK197" s="1062">
        <f t="shared" ca="1" si="268"/>
        <v>-0.1154</v>
      </c>
      <c r="AL197" s="1062">
        <f t="shared" ca="1" si="185"/>
        <v>0.1154</v>
      </c>
      <c r="AM197" s="1854"/>
      <c r="AN197" s="1062">
        <f t="shared" ca="1" si="268"/>
        <v>0</v>
      </c>
      <c r="AO197" s="1062">
        <f t="shared" ca="1" si="186"/>
        <v>0</v>
      </c>
      <c r="AP197" s="1854"/>
      <c r="AR197" s="1643">
        <f t="shared" ca="1" si="259"/>
        <v>0</v>
      </c>
      <c r="AS197" s="1062">
        <f t="shared" ca="1" si="259"/>
        <v>-0.1154</v>
      </c>
      <c r="AT197" s="1062">
        <f t="shared" ca="1" si="208"/>
        <v>0.1154</v>
      </c>
      <c r="AU197" s="1854"/>
      <c r="AV197" s="1062">
        <f t="shared" ca="1" si="260"/>
        <v>0</v>
      </c>
      <c r="AW197" s="1062">
        <f t="shared" ca="1" si="210"/>
        <v>0</v>
      </c>
      <c r="AX197" s="1854"/>
      <c r="AZ197" s="1643">
        <f t="shared" ca="1" si="261"/>
        <v>0</v>
      </c>
      <c r="BA197" s="1062">
        <f t="shared" ca="1" si="261"/>
        <v>0.20327999999999999</v>
      </c>
      <c r="BB197" s="1062">
        <f t="shared" ca="1" si="212"/>
        <v>-0.20327999999999999</v>
      </c>
      <c r="BC197" s="1854"/>
      <c r="BD197" s="1062">
        <f t="shared" ca="1" si="262"/>
        <v>0</v>
      </c>
      <c r="BE197" s="1062">
        <f t="shared" ca="1" si="214"/>
        <v>0</v>
      </c>
      <c r="BF197" s="1854"/>
    </row>
    <row r="198" spans="1:58" s="1052" customFormat="1" hidden="1" outlineLevel="1">
      <c r="A198" s="2016">
        <v>195</v>
      </c>
      <c r="B198" s="2016">
        <v>195</v>
      </c>
      <c r="C198" s="2285"/>
      <c r="D198" s="657">
        <v>1</v>
      </c>
      <c r="E198" s="97"/>
      <c r="F198" s="97"/>
      <c r="G198" s="1048"/>
      <c r="H198" s="1049"/>
      <c r="I198" s="1036"/>
      <c r="J198" s="1047"/>
      <c r="K198" s="1047"/>
      <c r="L198" s="1050" t="s">
        <v>657</v>
      </c>
      <c r="M198" s="1050"/>
      <c r="N198" s="1050"/>
      <c r="O198" s="1051"/>
      <c r="P198" s="1061">
        <f t="shared" ref="P198:AH198" si="269">IFERROR(P212/P167,0)</f>
        <v>0</v>
      </c>
      <c r="Q198" s="1061">
        <f t="shared" si="269"/>
        <v>0.53120567375886529</v>
      </c>
      <c r="R198" s="1061">
        <f t="shared" si="269"/>
        <v>-0.42287390029325511</v>
      </c>
      <c r="S198" s="1061">
        <f t="shared" si="269"/>
        <v>8.5841313269493846E-2</v>
      </c>
      <c r="T198" s="1061">
        <f t="shared" si="269"/>
        <v>-6.0227272727272727E-2</v>
      </c>
      <c r="U198" s="1061">
        <f t="shared" si="269"/>
        <v>-0.10466507177033493</v>
      </c>
      <c r="V198" s="1061">
        <f t="shared" si="269"/>
        <v>-1.2679257362355953</v>
      </c>
      <c r="W198" s="1061">
        <f t="shared" si="269"/>
        <v>-0.61431316042267048</v>
      </c>
      <c r="X198" s="1061">
        <f t="shared" si="269"/>
        <v>-1.5187038360733858</v>
      </c>
      <c r="Y198" s="1061">
        <f t="shared" si="269"/>
        <v>-0.38059485994802195</v>
      </c>
      <c r="Z198" s="1061">
        <f t="shared" si="269"/>
        <v>3.2339001951491496E-2</v>
      </c>
      <c r="AA198" s="1061">
        <f t="shared" si="269"/>
        <v>0.11203615604186488</v>
      </c>
      <c r="AB198" s="1061">
        <f t="shared" si="269"/>
        <v>-4.1546961325966851E-2</v>
      </c>
      <c r="AC198" s="1061">
        <f t="shared" si="269"/>
        <v>-2.8962730130220028E-2</v>
      </c>
      <c r="AD198" s="1061">
        <f t="shared" si="269"/>
        <v>-1.2351377220036159</v>
      </c>
      <c r="AE198" s="1061">
        <f t="shared" si="269"/>
        <v>-6.4954682779456194E-2</v>
      </c>
      <c r="AF198" s="1061">
        <f t="shared" si="269"/>
        <v>-3.3201816422243728E-2</v>
      </c>
      <c r="AG198" s="1061">
        <f t="shared" si="269"/>
        <v>-0.597618240790047</v>
      </c>
      <c r="AH198" s="1061">
        <f t="shared" si="269"/>
        <v>-0.37521267233792899</v>
      </c>
      <c r="AJ198" s="1641">
        <f ca="1">SUM((INDIRECT(AJ$2&amp;(ROW())):INDIRECT(AJ$3&amp;(ROW()))))</f>
        <v>-0.38059485994802195</v>
      </c>
      <c r="AK198" s="1061">
        <f ca="1">SUM(INDIRECT(AK$1&amp;AK$2&amp;$B198):INDIRECT(AK$1&amp;AK$3&amp;$B198))</f>
        <v>0</v>
      </c>
      <c r="AL198" s="1061">
        <f t="shared" ca="1" si="185"/>
        <v>-0.38059485994802195</v>
      </c>
      <c r="AM198" s="1852"/>
      <c r="AN198" s="1061">
        <f ca="1">SUM(INDIRECT(AN$1&amp;AN$2&amp;$A198):INDIRECT(AN$1&amp;AN$3&amp;$A198))</f>
        <v>-0.22143817204301075</v>
      </c>
      <c r="AO198" s="1061">
        <f t="shared" ca="1" si="186"/>
        <v>-0.1591566879050112</v>
      </c>
      <c r="AP198" s="1852"/>
      <c r="AR198" s="1641">
        <f ca="1">SUM((INDIRECT(AR$2&amp;(ROW())):INDIRECT(AR$3&amp;(ROW()))))</f>
        <v>-0.38059485994802195</v>
      </c>
      <c r="AS198" s="1061">
        <f ca="1">SUM(INDIRECT(AS$1&amp;AS$2&amp;$B198):INDIRECT(AS$1&amp;AS$3&amp;$B198))</f>
        <v>0</v>
      </c>
      <c r="AT198" s="1061">
        <f t="shared" ca="1" si="208"/>
        <v>-0.38059485994802195</v>
      </c>
      <c r="AU198" s="1852"/>
      <c r="AV198" s="1061">
        <f ca="1">SUM(INDIRECT(AV$1&amp;AV$2&amp;$A198):INDIRECT(AV$1&amp;AV$3&amp;$A198))</f>
        <v>-0.22143817204301075</v>
      </c>
      <c r="AW198" s="1061">
        <f t="shared" ca="1" si="210"/>
        <v>-0.1591566879050112</v>
      </c>
      <c r="AX198" s="1852"/>
      <c r="AZ198" s="1641">
        <f ca="1">SUM((INDIRECT(AZ$2&amp;(ROW())):INDIRECT(AZ$3&amp;(ROW()))))</f>
        <v>-3.7522568504421776</v>
      </c>
      <c r="BA198" s="1061">
        <f ca="1">SUM(INDIRECT(BA$1&amp;BA$2&amp;$B198):INDIRECT(BA$1&amp;BA$3&amp;$B198))</f>
        <v>0</v>
      </c>
      <c r="BB198" s="1061">
        <f t="shared" ca="1" si="212"/>
        <v>-3.7522568504421776</v>
      </c>
      <c r="BC198" s="1852"/>
      <c r="BD198" s="1061">
        <f ca="1">SUM(INDIRECT(BD$1&amp;BD$2&amp;$A198):INDIRECT(BD$1&amp;BD$3&amp;$A198))</f>
        <v>-9.861918885097575</v>
      </c>
      <c r="BE198" s="1061">
        <f t="shared" ca="1" si="214"/>
        <v>6.1096620346553969</v>
      </c>
      <c r="BF198" s="1852"/>
    </row>
    <row r="199" spans="1:58" s="1052" customFormat="1" hidden="1" outlineLevel="1">
      <c r="A199" s="2016">
        <v>196</v>
      </c>
      <c r="B199" s="2016">
        <v>196</v>
      </c>
      <c r="C199" s="2285"/>
      <c r="D199" s="657">
        <v>1</v>
      </c>
      <c r="E199" s="97"/>
      <c r="F199" s="97"/>
      <c r="G199" s="1048"/>
      <c r="H199" s="1049"/>
      <c r="I199" s="1036"/>
      <c r="J199" s="1047"/>
      <c r="K199" s="1047"/>
      <c r="L199" s="1047"/>
      <c r="M199" s="1036" t="s">
        <v>651</v>
      </c>
      <c r="N199" s="1036"/>
      <c r="O199" s="1053"/>
      <c r="P199" s="1046">
        <f t="shared" ref="P199:AN199" si="270">IFERROR(P213/P168,0)</f>
        <v>0</v>
      </c>
      <c r="Q199" s="1046">
        <f t="shared" si="270"/>
        <v>0</v>
      </c>
      <c r="R199" s="1046">
        <f t="shared" si="270"/>
        <v>0</v>
      </c>
      <c r="S199" s="1046">
        <f t="shared" si="270"/>
        <v>-8.0140845070422539</v>
      </c>
      <c r="T199" s="1046">
        <f t="shared" si="270"/>
        <v>0</v>
      </c>
      <c r="U199" s="1046">
        <f t="shared" si="270"/>
        <v>0</v>
      </c>
      <c r="V199" s="1046">
        <f t="shared" si="270"/>
        <v>0</v>
      </c>
      <c r="W199" s="1046">
        <f t="shared" si="270"/>
        <v>0</v>
      </c>
      <c r="X199" s="1046">
        <f t="shared" si="270"/>
        <v>0</v>
      </c>
      <c r="Y199" s="1046">
        <f t="shared" si="270"/>
        <v>0</v>
      </c>
      <c r="Z199" s="1046">
        <f t="shared" si="270"/>
        <v>0</v>
      </c>
      <c r="AA199" s="1046">
        <f t="shared" si="270"/>
        <v>0</v>
      </c>
      <c r="AB199" s="1046">
        <f t="shared" si="270"/>
        <v>0</v>
      </c>
      <c r="AC199" s="1046">
        <f t="shared" si="270"/>
        <v>-30.169014084507044</v>
      </c>
      <c r="AD199" s="1046">
        <f t="shared" si="270"/>
        <v>0</v>
      </c>
      <c r="AE199" s="1046">
        <f t="shared" si="270"/>
        <v>0</v>
      </c>
      <c r="AF199" s="1046">
        <f t="shared" si="270"/>
        <v>-39.521126760563384</v>
      </c>
      <c r="AG199" s="1046">
        <f t="shared" si="270"/>
        <v>0</v>
      </c>
      <c r="AH199" s="1046">
        <f t="shared" si="270"/>
        <v>-284.56338028169012</v>
      </c>
      <c r="AJ199" s="1642">
        <f t="shared" ca="1" si="270"/>
        <v>0</v>
      </c>
      <c r="AK199" s="1046">
        <f t="shared" ca="1" si="270"/>
        <v>0</v>
      </c>
      <c r="AL199" s="1046">
        <f t="shared" ca="1" si="185"/>
        <v>0</v>
      </c>
      <c r="AM199" s="1853"/>
      <c r="AN199" s="1046">
        <f t="shared" ca="1" si="270"/>
        <v>-262</v>
      </c>
      <c r="AO199" s="1046">
        <f t="shared" ca="1" si="186"/>
        <v>262</v>
      </c>
      <c r="AP199" s="1853"/>
      <c r="AR199" s="1642">
        <f t="shared" ref="AR199:AS204" ca="1" si="271">IFERROR(AR213/AR168,0)</f>
        <v>0</v>
      </c>
      <c r="AS199" s="1046">
        <f t="shared" ca="1" si="271"/>
        <v>0</v>
      </c>
      <c r="AT199" s="1046">
        <f t="shared" ca="1" si="208"/>
        <v>0</v>
      </c>
      <c r="AU199" s="1853"/>
      <c r="AV199" s="1046">
        <f t="shared" ref="AV199:AV204" ca="1" si="272">IFERROR(AV213/AV168,0)</f>
        <v>-262</v>
      </c>
      <c r="AW199" s="1046">
        <f t="shared" ca="1" si="210"/>
        <v>262</v>
      </c>
      <c r="AX199" s="1853"/>
      <c r="AZ199" s="1642">
        <f t="shared" ref="AZ199:BA204" ca="1" si="273">IFERROR(AZ213/AZ168,0)</f>
        <v>-241.46478873239437</v>
      </c>
      <c r="BA199" s="1046">
        <f t="shared" ca="1" si="273"/>
        <v>0</v>
      </c>
      <c r="BB199" s="1046">
        <f t="shared" ca="1" si="212"/>
        <v>-241.46478873239437</v>
      </c>
      <c r="BC199" s="1853"/>
      <c r="BD199" s="1046">
        <f t="shared" ref="BD199:BD204" ca="1" si="274">IFERROR(BD213/BD168,0)</f>
        <v>-348.74418604651163</v>
      </c>
      <c r="BE199" s="1046">
        <f t="shared" ca="1" si="214"/>
        <v>107.27939731411726</v>
      </c>
      <c r="BF199" s="1853"/>
    </row>
    <row r="200" spans="1:58" s="1052" customFormat="1" hidden="1" outlineLevel="1">
      <c r="A200" s="2016">
        <v>197</v>
      </c>
      <c r="B200" s="2016">
        <v>197</v>
      </c>
      <c r="C200" s="2285"/>
      <c r="D200" s="657">
        <v>1</v>
      </c>
      <c r="E200" s="97"/>
      <c r="F200" s="97"/>
      <c r="G200" s="1048"/>
      <c r="H200" s="1049"/>
      <c r="I200" s="1036"/>
      <c r="J200" s="1047"/>
      <c r="K200" s="1047"/>
      <c r="L200" s="1047"/>
      <c r="M200" s="1036" t="s">
        <v>652</v>
      </c>
      <c r="N200" s="1036"/>
      <c r="O200" s="1053"/>
      <c r="P200" s="1046">
        <f t="shared" ref="P200:AN200" si="275">IFERROR(P214/P169,0)</f>
        <v>0</v>
      </c>
      <c r="Q200" s="1046">
        <f t="shared" si="275"/>
        <v>0.87225969645868462</v>
      </c>
      <c r="R200" s="1046">
        <f t="shared" si="275"/>
        <v>0.61436541143654111</v>
      </c>
      <c r="S200" s="1046">
        <f t="shared" si="275"/>
        <v>0.73363228699551575</v>
      </c>
      <c r="T200" s="1046">
        <f t="shared" si="275"/>
        <v>0.80937499999999996</v>
      </c>
      <c r="U200" s="1046">
        <f t="shared" si="275"/>
        <v>0.71960297766749381</v>
      </c>
      <c r="V200" s="1046">
        <f t="shared" si="275"/>
        <v>0.81160896130346227</v>
      </c>
      <c r="W200" s="1046">
        <f t="shared" si="275"/>
        <v>0.6474609375</v>
      </c>
      <c r="X200" s="1046">
        <f t="shared" si="275"/>
        <v>0.85169927909371779</v>
      </c>
      <c r="Y200" s="1046">
        <f t="shared" si="275"/>
        <v>0.76896887159533078</v>
      </c>
      <c r="Z200" s="1046">
        <f t="shared" si="275"/>
        <v>0.84766477520733308</v>
      </c>
      <c r="AA200" s="1046">
        <f t="shared" si="275"/>
        <v>0.81947162426614484</v>
      </c>
      <c r="AB200" s="1046">
        <f t="shared" si="275"/>
        <v>0.73489227535470314</v>
      </c>
      <c r="AC200" s="1046">
        <f t="shared" si="275"/>
        <v>0.74952951240376386</v>
      </c>
      <c r="AD200" s="1046">
        <f t="shared" si="275"/>
        <v>0.7933062880324544</v>
      </c>
      <c r="AE200" s="1046">
        <f t="shared" si="275"/>
        <v>0.81333124706618687</v>
      </c>
      <c r="AF200" s="1046">
        <f t="shared" si="275"/>
        <v>0.74375712361413326</v>
      </c>
      <c r="AG200" s="1046">
        <f t="shared" si="275"/>
        <v>0.80461090009716452</v>
      </c>
      <c r="AH200" s="1046">
        <f t="shared" si="275"/>
        <v>0.77660690444402058</v>
      </c>
      <c r="AJ200" s="1642">
        <f t="shared" ca="1" si="275"/>
        <v>0.76896887159533078</v>
      </c>
      <c r="AK200" s="1046">
        <f t="shared" ca="1" si="275"/>
        <v>0</v>
      </c>
      <c r="AL200" s="1046">
        <f t="shared" ca="1" si="185"/>
        <v>0.76896887159533078</v>
      </c>
      <c r="AM200" s="1853"/>
      <c r="AN200" s="1046">
        <f t="shared" ca="1" si="275"/>
        <v>0.81294964028776984</v>
      </c>
      <c r="AO200" s="1046">
        <f t="shared" ca="1" si="186"/>
        <v>-4.3980768692439054E-2</v>
      </c>
      <c r="AP200" s="1853"/>
      <c r="AR200" s="1642">
        <f t="shared" ca="1" si="271"/>
        <v>0.76896887159533078</v>
      </c>
      <c r="AS200" s="1046">
        <f t="shared" ca="1" si="271"/>
        <v>0</v>
      </c>
      <c r="AT200" s="1046">
        <f t="shared" ca="1" si="208"/>
        <v>0.76896887159533078</v>
      </c>
      <c r="AU200" s="1853"/>
      <c r="AV200" s="1046">
        <f t="shared" ca="1" si="272"/>
        <v>0.81294964028776984</v>
      </c>
      <c r="AW200" s="1046">
        <f t="shared" ca="1" si="210"/>
        <v>-4.3980768692439054E-2</v>
      </c>
      <c r="AX200" s="1853"/>
      <c r="AZ200" s="1642">
        <f t="shared" ca="1" si="273"/>
        <v>0.76155556891266452</v>
      </c>
      <c r="BA200" s="1046">
        <f t="shared" ca="1" si="273"/>
        <v>0</v>
      </c>
      <c r="BB200" s="1046">
        <f t="shared" ca="1" si="212"/>
        <v>0.76155556891266452</v>
      </c>
      <c r="BC200" s="1853"/>
      <c r="BD200" s="1046">
        <f t="shared" ca="1" si="274"/>
        <v>0.84299442033477989</v>
      </c>
      <c r="BE200" s="1046">
        <f t="shared" ca="1" si="214"/>
        <v>-8.1438851422115377E-2</v>
      </c>
      <c r="BF200" s="1853"/>
    </row>
    <row r="201" spans="1:58" s="1052" customFormat="1" hidden="1" outlineLevel="1">
      <c r="A201" s="2016">
        <v>198</v>
      </c>
      <c r="B201" s="2016">
        <v>198</v>
      </c>
      <c r="C201" s="2285"/>
      <c r="D201" s="657">
        <v>1</v>
      </c>
      <c r="E201" s="97"/>
      <c r="F201" s="97"/>
      <c r="G201" s="1048"/>
      <c r="H201" s="1049"/>
      <c r="I201" s="1036"/>
      <c r="J201" s="1047"/>
      <c r="K201" s="1047"/>
      <c r="L201" s="1047"/>
      <c r="M201" s="1036" t="s">
        <v>653</v>
      </c>
      <c r="N201" s="1036"/>
      <c r="O201" s="1056"/>
      <c r="P201" s="1046">
        <f t="shared" ref="P201:AN201" si="276">IFERROR(P215/P170,0)</f>
        <v>0</v>
      </c>
      <c r="Q201" s="1046">
        <f t="shared" si="276"/>
        <v>-0.9508928571428571</v>
      </c>
      <c r="R201" s="1046">
        <f t="shared" si="276"/>
        <v>-4.5682656826568264</v>
      </c>
      <c r="S201" s="1046">
        <f t="shared" si="276"/>
        <v>-1.3097913322632424</v>
      </c>
      <c r="T201" s="1046">
        <f t="shared" si="276"/>
        <v>-0.76346153846153841</v>
      </c>
      <c r="U201" s="1046">
        <f t="shared" si="276"/>
        <v>-0.66741911211437166</v>
      </c>
      <c r="V201" s="1046">
        <f t="shared" si="276"/>
        <v>-1.3862068965517242</v>
      </c>
      <c r="W201" s="1046">
        <f t="shared" si="276"/>
        <v>-1.1890359168241966</v>
      </c>
      <c r="X201" s="1046">
        <f t="shared" si="276"/>
        <v>-0.18093126385809313</v>
      </c>
      <c r="Y201" s="1046">
        <f t="shared" si="276"/>
        <v>-0.57711442786069655</v>
      </c>
      <c r="Z201" s="1046">
        <f t="shared" si="276"/>
        <v>-0.25694444444444442</v>
      </c>
      <c r="AA201" s="1046">
        <f t="shared" si="276"/>
        <v>0.16805555555555557</v>
      </c>
      <c r="AB201" s="1046">
        <f t="shared" si="276"/>
        <v>-3.2280945757997217</v>
      </c>
      <c r="AC201" s="1046">
        <f t="shared" si="276"/>
        <v>-0.8345588235294118</v>
      </c>
      <c r="AD201" s="1046">
        <f t="shared" si="276"/>
        <v>-0.73194723898949254</v>
      </c>
      <c r="AE201" s="1046">
        <f t="shared" si="276"/>
        <v>-0.16080608677770925</v>
      </c>
      <c r="AF201" s="1046">
        <f t="shared" si="276"/>
        <v>-1.2983023443815682</v>
      </c>
      <c r="AG201" s="1046">
        <f t="shared" si="276"/>
        <v>-0.43444730077120824</v>
      </c>
      <c r="AH201" s="1046">
        <f t="shared" si="276"/>
        <v>-0.68015635778339845</v>
      </c>
      <c r="AJ201" s="1642">
        <f t="shared" ca="1" si="276"/>
        <v>-0.57711442786069655</v>
      </c>
      <c r="AK201" s="1046">
        <f t="shared" ca="1" si="276"/>
        <v>0</v>
      </c>
      <c r="AL201" s="1046">
        <f t="shared" ca="1" si="185"/>
        <v>-0.57711442786069655</v>
      </c>
      <c r="AM201" s="1853"/>
      <c r="AN201" s="1046">
        <f t="shared" ca="1" si="276"/>
        <v>-0.2768817204301075</v>
      </c>
      <c r="AO201" s="1046">
        <f t="shared" ca="1" si="186"/>
        <v>-0.30023270743058905</v>
      </c>
      <c r="AP201" s="1853"/>
      <c r="AR201" s="1642">
        <f t="shared" ca="1" si="271"/>
        <v>-0.57711442786069655</v>
      </c>
      <c r="AS201" s="1046">
        <f t="shared" ca="1" si="271"/>
        <v>0</v>
      </c>
      <c r="AT201" s="1046">
        <f t="shared" ca="1" si="208"/>
        <v>-0.57711442786069655</v>
      </c>
      <c r="AU201" s="1853"/>
      <c r="AV201" s="1046">
        <f t="shared" ca="1" si="272"/>
        <v>-0.2768817204301075</v>
      </c>
      <c r="AW201" s="1046">
        <f t="shared" ca="1" si="210"/>
        <v>-0.30023270743058905</v>
      </c>
      <c r="AX201" s="1853"/>
      <c r="AZ201" s="1642">
        <f t="shared" ca="1" si="273"/>
        <v>-0.92837034720050049</v>
      </c>
      <c r="BA201" s="1046">
        <f t="shared" ca="1" si="273"/>
        <v>-3.1406655795131966E-2</v>
      </c>
      <c r="BB201" s="1046">
        <f t="shared" ca="1" si="212"/>
        <v>-0.89696369140536847</v>
      </c>
      <c r="BC201" s="1853"/>
      <c r="BD201" s="1046">
        <f t="shared" ca="1" si="274"/>
        <v>-0.54236260775862066</v>
      </c>
      <c r="BE201" s="1046">
        <f t="shared" ca="1" si="214"/>
        <v>-0.38600773944187983</v>
      </c>
      <c r="BF201" s="1853"/>
    </row>
    <row r="202" spans="1:58" s="1052" customFormat="1" hidden="1" outlineLevel="1">
      <c r="A202" s="2016">
        <v>199</v>
      </c>
      <c r="B202" s="2016">
        <v>199</v>
      </c>
      <c r="C202" s="2285"/>
      <c r="D202" s="657">
        <v>1</v>
      </c>
      <c r="E202" s="97"/>
      <c r="F202" s="97"/>
      <c r="G202" s="1048"/>
      <c r="H202" s="1049"/>
      <c r="I202" s="1036"/>
      <c r="J202" s="1047"/>
      <c r="K202" s="1047"/>
      <c r="L202" s="1047"/>
      <c r="M202" s="1036" t="s">
        <v>654</v>
      </c>
      <c r="N202" s="1036"/>
      <c r="O202" s="1053"/>
      <c r="P202" s="1046">
        <f t="shared" ref="P202:AN202" si="277">IFERROR(P216/P171,0)</f>
        <v>0</v>
      </c>
      <c r="Q202" s="1046">
        <f t="shared" si="277"/>
        <v>0</v>
      </c>
      <c r="R202" s="1046">
        <f t="shared" si="277"/>
        <v>0</v>
      </c>
      <c r="S202" s="1046">
        <f t="shared" si="277"/>
        <v>0</v>
      </c>
      <c r="T202" s="1046">
        <f t="shared" si="277"/>
        <v>0</v>
      </c>
      <c r="U202" s="1046">
        <f t="shared" si="277"/>
        <v>0</v>
      </c>
      <c r="V202" s="1046">
        <f t="shared" si="277"/>
        <v>0</v>
      </c>
      <c r="W202" s="1046">
        <f t="shared" si="277"/>
        <v>0</v>
      </c>
      <c r="X202" s="1046">
        <f t="shared" si="277"/>
        <v>0</v>
      </c>
      <c r="Y202" s="1046">
        <f t="shared" si="277"/>
        <v>0</v>
      </c>
      <c r="Z202" s="1046">
        <f t="shared" si="277"/>
        <v>0</v>
      </c>
      <c r="AA202" s="1046">
        <f t="shared" si="277"/>
        <v>0</v>
      </c>
      <c r="AB202" s="1046">
        <f t="shared" si="277"/>
        <v>0</v>
      </c>
      <c r="AC202" s="1046">
        <f t="shared" si="277"/>
        <v>0</v>
      </c>
      <c r="AD202" s="1046">
        <f t="shared" si="277"/>
        <v>0</v>
      </c>
      <c r="AE202" s="1046">
        <f t="shared" si="277"/>
        <v>0</v>
      </c>
      <c r="AF202" s="1046">
        <f t="shared" si="277"/>
        <v>0</v>
      </c>
      <c r="AG202" s="1046">
        <f t="shared" si="277"/>
        <v>0</v>
      </c>
      <c r="AH202" s="1046">
        <f t="shared" si="277"/>
        <v>0</v>
      </c>
      <c r="AJ202" s="1642">
        <f t="shared" ca="1" si="277"/>
        <v>0</v>
      </c>
      <c r="AK202" s="1046">
        <f t="shared" ca="1" si="277"/>
        <v>0</v>
      </c>
      <c r="AL202" s="1046">
        <f t="shared" ref="AL202:AL265" ca="1" si="278">AJ202-AK202</f>
        <v>0</v>
      </c>
      <c r="AM202" s="1853"/>
      <c r="AN202" s="1046">
        <f t="shared" ca="1" si="277"/>
        <v>0</v>
      </c>
      <c r="AO202" s="1046">
        <f t="shared" ref="AO202:AO265" ca="1" si="279">AJ202-AN202</f>
        <v>0</v>
      </c>
      <c r="AP202" s="1853"/>
      <c r="AR202" s="1642">
        <f t="shared" ca="1" si="271"/>
        <v>0</v>
      </c>
      <c r="AS202" s="1046">
        <f t="shared" ca="1" si="271"/>
        <v>0</v>
      </c>
      <c r="AT202" s="1046">
        <f t="shared" ca="1" si="208"/>
        <v>0</v>
      </c>
      <c r="AU202" s="1853"/>
      <c r="AV202" s="1046">
        <f t="shared" ca="1" si="272"/>
        <v>0</v>
      </c>
      <c r="AW202" s="1046">
        <f t="shared" ca="1" si="210"/>
        <v>0</v>
      </c>
      <c r="AX202" s="1853"/>
      <c r="AZ202" s="1642">
        <f t="shared" ca="1" si="273"/>
        <v>0</v>
      </c>
      <c r="BA202" s="1046">
        <f t="shared" ca="1" si="273"/>
        <v>-95.112676056338032</v>
      </c>
      <c r="BB202" s="1046">
        <f t="shared" ca="1" si="212"/>
        <v>95.112676056338032</v>
      </c>
      <c r="BC202" s="1853"/>
      <c r="BD202" s="1046">
        <f t="shared" ca="1" si="274"/>
        <v>0</v>
      </c>
      <c r="BE202" s="1046">
        <f t="shared" ca="1" si="214"/>
        <v>0</v>
      </c>
      <c r="BF202" s="1853"/>
    </row>
    <row r="203" spans="1:58" s="1052" customFormat="1" hidden="1" outlineLevel="1">
      <c r="A203" s="2016">
        <v>200</v>
      </c>
      <c r="B203" s="2016">
        <v>200</v>
      </c>
      <c r="C203" s="2285"/>
      <c r="D203" s="657">
        <v>1</v>
      </c>
      <c r="E203" s="97"/>
      <c r="F203" s="97"/>
      <c r="G203" s="1048"/>
      <c r="H203" s="1049"/>
      <c r="I203" s="1036"/>
      <c r="J203" s="1047"/>
      <c r="K203" s="1047"/>
      <c r="L203" s="1047"/>
      <c r="M203" s="1036" t="s">
        <v>655</v>
      </c>
      <c r="N203" s="1036"/>
      <c r="O203" s="1053"/>
      <c r="P203" s="1046">
        <f t="shared" ref="P203:AN203" si="280">IFERROR(P217/P172,0)</f>
        <v>0</v>
      </c>
      <c r="Q203" s="1046">
        <f t="shared" si="280"/>
        <v>0</v>
      </c>
      <c r="R203" s="1046">
        <f t="shared" si="280"/>
        <v>0</v>
      </c>
      <c r="S203" s="1046">
        <f t="shared" si="280"/>
        <v>0</v>
      </c>
      <c r="T203" s="1046">
        <f t="shared" si="280"/>
        <v>0</v>
      </c>
      <c r="U203" s="1046">
        <f t="shared" si="280"/>
        <v>0</v>
      </c>
      <c r="V203" s="1046">
        <f t="shared" si="280"/>
        <v>0</v>
      </c>
      <c r="W203" s="1046">
        <f t="shared" si="280"/>
        <v>0</v>
      </c>
      <c r="X203" s="1046">
        <f t="shared" si="280"/>
        <v>0</v>
      </c>
      <c r="Y203" s="1046">
        <f t="shared" si="280"/>
        <v>0</v>
      </c>
      <c r="Z203" s="1046">
        <f t="shared" si="280"/>
        <v>0</v>
      </c>
      <c r="AA203" s="1046">
        <f t="shared" si="280"/>
        <v>0</v>
      </c>
      <c r="AB203" s="1046">
        <f t="shared" si="280"/>
        <v>0</v>
      </c>
      <c r="AC203" s="1046">
        <f t="shared" si="280"/>
        <v>0</v>
      </c>
      <c r="AD203" s="1046">
        <f t="shared" si="280"/>
        <v>0</v>
      </c>
      <c r="AE203" s="1046">
        <f t="shared" si="280"/>
        <v>0</v>
      </c>
      <c r="AF203" s="1046">
        <f t="shared" si="280"/>
        <v>0</v>
      </c>
      <c r="AG203" s="1046">
        <f t="shared" si="280"/>
        <v>0</v>
      </c>
      <c r="AH203" s="1046">
        <f t="shared" si="280"/>
        <v>0</v>
      </c>
      <c r="AJ203" s="1642">
        <f t="shared" ca="1" si="280"/>
        <v>0</v>
      </c>
      <c r="AK203" s="1046">
        <f t="shared" ca="1" si="280"/>
        <v>0</v>
      </c>
      <c r="AL203" s="1046">
        <f t="shared" ca="1" si="278"/>
        <v>0</v>
      </c>
      <c r="AM203" s="1853"/>
      <c r="AN203" s="1046">
        <f t="shared" ca="1" si="280"/>
        <v>0</v>
      </c>
      <c r="AO203" s="1046">
        <f t="shared" ca="1" si="279"/>
        <v>0</v>
      </c>
      <c r="AP203" s="1853"/>
      <c r="AR203" s="1642">
        <f t="shared" ca="1" si="271"/>
        <v>0</v>
      </c>
      <c r="AS203" s="1046">
        <f t="shared" ca="1" si="271"/>
        <v>0</v>
      </c>
      <c r="AT203" s="1046">
        <f t="shared" ca="1" si="208"/>
        <v>0</v>
      </c>
      <c r="AU203" s="1853"/>
      <c r="AV203" s="1046">
        <f t="shared" ca="1" si="272"/>
        <v>0</v>
      </c>
      <c r="AW203" s="1046">
        <f t="shared" ca="1" si="210"/>
        <v>0</v>
      </c>
      <c r="AX203" s="1853"/>
      <c r="AZ203" s="1642">
        <f t="shared" ca="1" si="273"/>
        <v>0</v>
      </c>
      <c r="BA203" s="1046">
        <f t="shared" ca="1" si="273"/>
        <v>0.97227722772277225</v>
      </c>
      <c r="BB203" s="1046">
        <f t="shared" ca="1" si="212"/>
        <v>-0.97227722772277225</v>
      </c>
      <c r="BC203" s="1853"/>
      <c r="BD203" s="1046">
        <f t="shared" ca="1" si="274"/>
        <v>0</v>
      </c>
      <c r="BE203" s="1046">
        <f t="shared" ca="1" si="214"/>
        <v>0</v>
      </c>
      <c r="BF203" s="1853"/>
    </row>
    <row r="204" spans="1:58" s="1052" customFormat="1" hidden="1" outlineLevel="1">
      <c r="A204" s="2016">
        <v>201</v>
      </c>
      <c r="B204" s="2016">
        <v>201</v>
      </c>
      <c r="C204" s="2285"/>
      <c r="D204" s="657">
        <v>1</v>
      </c>
      <c r="E204" s="97"/>
      <c r="F204" s="97"/>
      <c r="G204" s="1048"/>
      <c r="H204" s="1049"/>
      <c r="I204" s="1036"/>
      <c r="J204" s="1047"/>
      <c r="K204" s="1047"/>
      <c r="L204" s="1058"/>
      <c r="M204" s="1057" t="s">
        <v>656</v>
      </c>
      <c r="N204" s="1057"/>
      <c r="O204" s="1059"/>
      <c r="P204" s="1063">
        <f t="shared" ref="P204:AN204" si="281">IFERROR(P218/P173,0)</f>
        <v>0</v>
      </c>
      <c r="Q204" s="1063">
        <f t="shared" si="281"/>
        <v>0</v>
      </c>
      <c r="R204" s="1063">
        <f t="shared" si="281"/>
        <v>0</v>
      </c>
      <c r="S204" s="1063">
        <f t="shared" si="281"/>
        <v>0</v>
      </c>
      <c r="T204" s="1063">
        <f t="shared" si="281"/>
        <v>0</v>
      </c>
      <c r="U204" s="1063">
        <f t="shared" si="281"/>
        <v>0</v>
      </c>
      <c r="V204" s="1063">
        <f t="shared" si="281"/>
        <v>0</v>
      </c>
      <c r="W204" s="1063">
        <f t="shared" si="281"/>
        <v>0</v>
      </c>
      <c r="X204" s="1063">
        <f t="shared" si="281"/>
        <v>0</v>
      </c>
      <c r="Y204" s="1063">
        <f t="shared" si="281"/>
        <v>0</v>
      </c>
      <c r="Z204" s="1063">
        <f t="shared" si="281"/>
        <v>0</v>
      </c>
      <c r="AA204" s="1063">
        <f t="shared" si="281"/>
        <v>0</v>
      </c>
      <c r="AB204" s="1063">
        <f t="shared" si="281"/>
        <v>0</v>
      </c>
      <c r="AC204" s="1063">
        <f t="shared" si="281"/>
        <v>0</v>
      </c>
      <c r="AD204" s="1063">
        <f t="shared" si="281"/>
        <v>0</v>
      </c>
      <c r="AE204" s="1063">
        <f t="shared" si="281"/>
        <v>0</v>
      </c>
      <c r="AF204" s="1063">
        <f t="shared" si="281"/>
        <v>0</v>
      </c>
      <c r="AG204" s="1063">
        <f t="shared" si="281"/>
        <v>0</v>
      </c>
      <c r="AH204" s="1063">
        <f t="shared" si="281"/>
        <v>0</v>
      </c>
      <c r="AJ204" s="1644">
        <f t="shared" ca="1" si="281"/>
        <v>0</v>
      </c>
      <c r="AK204" s="1063">
        <f t="shared" ca="1" si="281"/>
        <v>0</v>
      </c>
      <c r="AL204" s="1063">
        <f t="shared" ca="1" si="278"/>
        <v>0</v>
      </c>
      <c r="AM204" s="1855"/>
      <c r="AN204" s="1063">
        <f t="shared" ca="1" si="281"/>
        <v>0</v>
      </c>
      <c r="AO204" s="1063">
        <f t="shared" ca="1" si="279"/>
        <v>0</v>
      </c>
      <c r="AP204" s="1855"/>
      <c r="AR204" s="1644">
        <f t="shared" ca="1" si="271"/>
        <v>0</v>
      </c>
      <c r="AS204" s="1063">
        <f t="shared" ca="1" si="271"/>
        <v>0</v>
      </c>
      <c r="AT204" s="1063">
        <f t="shared" ca="1" si="208"/>
        <v>0</v>
      </c>
      <c r="AU204" s="1855"/>
      <c r="AV204" s="1063">
        <f t="shared" ca="1" si="272"/>
        <v>0</v>
      </c>
      <c r="AW204" s="1063">
        <f t="shared" ca="1" si="210"/>
        <v>0</v>
      </c>
      <c r="AX204" s="1855"/>
      <c r="AZ204" s="1644">
        <f t="shared" ca="1" si="273"/>
        <v>0</v>
      </c>
      <c r="BA204" s="1063">
        <f t="shared" ca="1" si="273"/>
        <v>-1.0388010675425992</v>
      </c>
      <c r="BB204" s="1063">
        <f t="shared" ca="1" si="212"/>
        <v>1.0388010675425992</v>
      </c>
      <c r="BC204" s="1855"/>
      <c r="BD204" s="1063">
        <f t="shared" ca="1" si="274"/>
        <v>0</v>
      </c>
      <c r="BE204" s="1063">
        <f t="shared" ca="1" si="214"/>
        <v>0</v>
      </c>
      <c r="BF204" s="1855"/>
    </row>
    <row r="205" spans="1:58" s="272" customFormat="1" collapsed="1">
      <c r="A205" s="2016">
        <v>202</v>
      </c>
      <c r="B205" s="2016">
        <v>202</v>
      </c>
      <c r="C205" s="362"/>
      <c r="D205" s="657">
        <v>1</v>
      </c>
      <c r="E205" s="97"/>
      <c r="F205" s="97"/>
      <c r="G205" s="49"/>
      <c r="H205" s="1049"/>
      <c r="I205" s="1036"/>
      <c r="J205" s="1047"/>
      <c r="K205" s="1047"/>
      <c r="L205" s="599" t="s">
        <v>331</v>
      </c>
      <c r="M205" s="602"/>
      <c r="N205" s="599"/>
      <c r="O205" s="600"/>
      <c r="P205" s="601">
        <f>SUM(P206:P211)</f>
        <v>0</v>
      </c>
      <c r="Q205" s="601">
        <f t="shared" ref="Q205:AA205" si="282">SUM(Q206:Q211)</f>
        <v>0</v>
      </c>
      <c r="R205" s="601">
        <f t="shared" si="282"/>
        <v>8787</v>
      </c>
      <c r="S205" s="601">
        <f t="shared" si="282"/>
        <v>0</v>
      </c>
      <c r="T205" s="601">
        <f t="shared" si="282"/>
        <v>4750</v>
      </c>
      <c r="U205" s="601">
        <f t="shared" si="282"/>
        <v>6908</v>
      </c>
      <c r="V205" s="601">
        <f t="shared" si="282"/>
        <v>0</v>
      </c>
      <c r="W205" s="601">
        <f t="shared" si="282"/>
        <v>0</v>
      </c>
      <c r="X205" s="601">
        <f t="shared" si="282"/>
        <v>-7489</v>
      </c>
      <c r="Y205" s="601">
        <f t="shared" si="282"/>
        <v>4248</v>
      </c>
      <c r="Z205" s="601">
        <f t="shared" si="282"/>
        <v>-667</v>
      </c>
      <c r="AA205" s="601">
        <f t="shared" si="282"/>
        <v>1521</v>
      </c>
      <c r="AB205" s="601">
        <f>SUM(P205:R205)</f>
        <v>8787</v>
      </c>
      <c r="AC205" s="601">
        <f>SUM(S205:U205)</f>
        <v>11658</v>
      </c>
      <c r="AD205" s="601">
        <f>SUM(V205:X205)</f>
        <v>-7489</v>
      </c>
      <c r="AE205" s="601">
        <f>SUM(Y205:AA205)</f>
        <v>5102</v>
      </c>
      <c r="AF205" s="601">
        <f>AB205+AC205</f>
        <v>20445</v>
      </c>
      <c r="AG205" s="601">
        <f>AE205+AD205</f>
        <v>-2387</v>
      </c>
      <c r="AH205" s="601">
        <f>AF205+AG205</f>
        <v>18058</v>
      </c>
      <c r="AJ205" s="1640">
        <f ca="1">SUM((INDIRECT(AJ$2&amp;(ROW())):INDIRECT(AJ$3&amp;(ROW()))))</f>
        <v>4248</v>
      </c>
      <c r="AK205" s="601">
        <f ca="1">SUM(INDIRECT(AK$1&amp;AK$2&amp;$B205):INDIRECT(AK$1&amp;AK$3&amp;$B205))</f>
        <v>0</v>
      </c>
      <c r="AL205" s="1735">
        <f t="shared" ca="1" si="278"/>
        <v>4248</v>
      </c>
      <c r="AM205" s="1850">
        <f t="shared" ca="1" si="206"/>
        <v>0</v>
      </c>
      <c r="AN205" s="601">
        <f ca="1">SUM(INDIRECT(AN$1&amp;AN$2&amp;$A205):INDIRECT(AN$1&amp;AN$3&amp;$A205))</f>
        <v>0</v>
      </c>
      <c r="AO205" s="1735">
        <f t="shared" ca="1" si="279"/>
        <v>4248</v>
      </c>
      <c r="AP205" s="1850">
        <f t="shared" ref="AP205:AP223" ca="1" si="283">IFERROR(AJ205/AN205,0)</f>
        <v>0</v>
      </c>
      <c r="AR205" s="1640">
        <f ca="1">SUM((INDIRECT(AR$2&amp;(ROW())):INDIRECT(AR$3&amp;(ROW()))))</f>
        <v>4248</v>
      </c>
      <c r="AS205" s="601">
        <f ca="1">SUM(INDIRECT(AS$1&amp;AS$2&amp;$B205):INDIRECT(AS$1&amp;AS$3&amp;$B205))</f>
        <v>0</v>
      </c>
      <c r="AT205" s="1735">
        <f t="shared" ca="1" si="208"/>
        <v>4248</v>
      </c>
      <c r="AU205" s="1850">
        <f t="shared" ca="1" si="209"/>
        <v>0</v>
      </c>
      <c r="AV205" s="601">
        <f ca="1">SUM(INDIRECT(AV$1&amp;AV$2&amp;$A205):INDIRECT(AV$1&amp;AV$3&amp;$A205))</f>
        <v>0</v>
      </c>
      <c r="AW205" s="1735">
        <f t="shared" ca="1" si="210"/>
        <v>4248</v>
      </c>
      <c r="AX205" s="1850">
        <f t="shared" ref="AX205:AX223" ca="1" si="284">IFERROR(AR205/AV205,0)</f>
        <v>0</v>
      </c>
      <c r="AZ205" s="1640">
        <f ca="1">SUM((INDIRECT(AZ$2&amp;(ROW())):INDIRECT(AZ$3&amp;(ROW()))))</f>
        <v>17204</v>
      </c>
      <c r="BA205" s="601">
        <f ca="1">SUM(INDIRECT(BA$1&amp;BA$2&amp;$B205):INDIRECT(BA$1&amp;BA$3&amp;$B205))</f>
        <v>0</v>
      </c>
      <c r="BB205" s="1735">
        <f t="shared" ca="1" si="212"/>
        <v>17204</v>
      </c>
      <c r="BC205" s="1850">
        <f t="shared" ca="1" si="213"/>
        <v>0</v>
      </c>
      <c r="BD205" s="601">
        <f ca="1">SUM(INDIRECT(BD$1&amp;BD$2&amp;$A205):INDIRECT(BD$1&amp;BD$3&amp;$A205))</f>
        <v>11826</v>
      </c>
      <c r="BE205" s="1735">
        <f t="shared" ca="1" si="214"/>
        <v>5378</v>
      </c>
      <c r="BF205" s="1850">
        <f t="shared" ref="BF205:BF223" ca="1" si="285">IFERROR(AZ205/BD205,0)</f>
        <v>1.4547606967698292</v>
      </c>
    </row>
    <row r="206" spans="1:58" s="272" customFormat="1">
      <c r="A206" s="2016">
        <v>203</v>
      </c>
      <c r="B206" s="2016">
        <v>203</v>
      </c>
      <c r="C206" s="362"/>
      <c r="D206" s="657">
        <v>1</v>
      </c>
      <c r="E206" s="97"/>
      <c r="F206" s="97"/>
      <c r="G206" s="49"/>
      <c r="H206" s="1049"/>
      <c r="I206" s="1036"/>
      <c r="J206" s="1047"/>
      <c r="K206" s="1047"/>
      <c r="L206" s="97"/>
      <c r="M206" s="73" t="s">
        <v>219</v>
      </c>
      <c r="N206" s="73"/>
      <c r="O206" s="72"/>
      <c r="P206" s="229">
        <f t="shared" ref="P206:AA206" si="286">P554+P598</f>
        <v>0</v>
      </c>
      <c r="Q206" s="229">
        <f t="shared" si="286"/>
        <v>0</v>
      </c>
      <c r="R206" s="229">
        <f t="shared" si="286"/>
        <v>0</v>
      </c>
      <c r="S206" s="229">
        <f t="shared" si="286"/>
        <v>0</v>
      </c>
      <c r="T206" s="229">
        <f t="shared" si="286"/>
        <v>0</v>
      </c>
      <c r="U206" s="229">
        <f t="shared" si="286"/>
        <v>0</v>
      </c>
      <c r="V206" s="229">
        <f t="shared" si="286"/>
        <v>0</v>
      </c>
      <c r="W206" s="229">
        <f t="shared" si="286"/>
        <v>0</v>
      </c>
      <c r="X206" s="229">
        <f t="shared" si="286"/>
        <v>-7366</v>
      </c>
      <c r="Y206" s="229">
        <f t="shared" si="286"/>
        <v>-614</v>
      </c>
      <c r="Z206" s="229">
        <f t="shared" si="286"/>
        <v>-614</v>
      </c>
      <c r="AA206" s="229">
        <f t="shared" si="286"/>
        <v>1670</v>
      </c>
      <c r="AB206" s="229">
        <f t="shared" ref="AB206:AB211" si="287">SUM(P206:R206)</f>
        <v>0</v>
      </c>
      <c r="AC206" s="229">
        <f t="shared" ref="AC206:AC218" si="288">SUM(S206:U206)</f>
        <v>0</v>
      </c>
      <c r="AD206" s="229">
        <f t="shared" ref="AD206:AD218" si="289">SUM(V206:X206)</f>
        <v>-7366</v>
      </c>
      <c r="AE206" s="229">
        <f t="shared" ref="AE206:AE218" si="290">SUM(Y206:AA206)</f>
        <v>442</v>
      </c>
      <c r="AF206" s="229">
        <f t="shared" ref="AF206:AF218" si="291">AB206+AC206</f>
        <v>0</v>
      </c>
      <c r="AG206" s="229">
        <f t="shared" ref="AG206:AG218" si="292">AE206+AD206</f>
        <v>-6924</v>
      </c>
      <c r="AH206" s="229">
        <f t="shared" ref="AH206:AH218" si="293">AF206+AG206</f>
        <v>-6924</v>
      </c>
      <c r="AJ206" s="1123">
        <f ca="1">SUM((INDIRECT(AJ$2&amp;(ROW())):INDIRECT(AJ$3&amp;(ROW()))))</f>
        <v>-614</v>
      </c>
      <c r="AK206" s="229">
        <f ca="1">SUM(INDIRECT(AK$1&amp;AK$2&amp;$B206):INDIRECT(AK$1&amp;AK$3&amp;$B206))</f>
        <v>0</v>
      </c>
      <c r="AL206" s="1733">
        <f t="shared" ca="1" si="278"/>
        <v>-614</v>
      </c>
      <c r="AM206" s="1848">
        <f t="shared" ca="1" si="206"/>
        <v>0</v>
      </c>
      <c r="AN206" s="229">
        <f ca="1">SUM(INDIRECT(AN$1&amp;AN$2&amp;$A206):INDIRECT(AN$1&amp;AN$3&amp;$A206))</f>
        <v>0</v>
      </c>
      <c r="AO206" s="1733">
        <f t="shared" ca="1" si="279"/>
        <v>-614</v>
      </c>
      <c r="AP206" s="1848">
        <f t="shared" ca="1" si="283"/>
        <v>0</v>
      </c>
      <c r="AR206" s="1123">
        <f ca="1">SUM((INDIRECT(AR$2&amp;(ROW())):INDIRECT(AR$3&amp;(ROW()))))</f>
        <v>-614</v>
      </c>
      <c r="AS206" s="229">
        <f ca="1">SUM(INDIRECT(AS$1&amp;AS$2&amp;$B206):INDIRECT(AS$1&amp;AS$3&amp;$B206))</f>
        <v>0</v>
      </c>
      <c r="AT206" s="1733">
        <f t="shared" ca="1" si="208"/>
        <v>-614</v>
      </c>
      <c r="AU206" s="1848">
        <f t="shared" ca="1" si="209"/>
        <v>0</v>
      </c>
      <c r="AV206" s="229">
        <f ca="1">SUM(INDIRECT(AV$1&amp;AV$2&amp;$A206):INDIRECT(AV$1&amp;AV$3&amp;$A206))</f>
        <v>0</v>
      </c>
      <c r="AW206" s="1733">
        <f t="shared" ca="1" si="210"/>
        <v>-614</v>
      </c>
      <c r="AX206" s="1848">
        <f t="shared" ca="1" si="284"/>
        <v>0</v>
      </c>
      <c r="AZ206" s="1123">
        <f ca="1">SUM((INDIRECT(AZ$2&amp;(ROW())):INDIRECT(AZ$3&amp;(ROW()))))</f>
        <v>-7980</v>
      </c>
      <c r="BA206" s="229">
        <f ca="1">SUM(INDIRECT(BA$1&amp;BA$2&amp;$B206):INDIRECT(BA$1&amp;BA$3&amp;$B206))</f>
        <v>0</v>
      </c>
      <c r="BB206" s="1733">
        <f t="shared" ca="1" si="212"/>
        <v>-7980</v>
      </c>
      <c r="BC206" s="1848">
        <f t="shared" ca="1" si="213"/>
        <v>0</v>
      </c>
      <c r="BD206" s="229">
        <f ca="1">SUM(INDIRECT(BD$1&amp;BD$2&amp;$A206):INDIRECT(BD$1&amp;BD$3&amp;$A206))</f>
        <v>-1166</v>
      </c>
      <c r="BE206" s="1733">
        <f t="shared" ca="1" si="214"/>
        <v>-6814</v>
      </c>
      <c r="BF206" s="1848">
        <f t="shared" ca="1" si="285"/>
        <v>6.8439108061749572</v>
      </c>
    </row>
    <row r="207" spans="1:58" s="272" customFormat="1">
      <c r="A207" s="2016">
        <v>204</v>
      </c>
      <c r="B207" s="2016">
        <v>204</v>
      </c>
      <c r="C207" s="362"/>
      <c r="D207" s="657">
        <v>1</v>
      </c>
      <c r="E207" s="97"/>
      <c r="F207" s="97"/>
      <c r="G207" s="49"/>
      <c r="H207" s="1049"/>
      <c r="I207" s="1036"/>
      <c r="J207" s="1047"/>
      <c r="K207" s="1047"/>
      <c r="L207" s="97"/>
      <c r="M207" s="73" t="s">
        <v>220</v>
      </c>
      <c r="N207" s="73"/>
      <c r="O207" s="72"/>
      <c r="P207" s="229">
        <f t="shared" ref="P207:AA207" si="294">P555+P599</f>
        <v>0</v>
      </c>
      <c r="Q207" s="229">
        <f t="shared" si="294"/>
        <v>0</v>
      </c>
      <c r="R207" s="229">
        <f t="shared" si="294"/>
        <v>0</v>
      </c>
      <c r="S207" s="229">
        <f t="shared" si="294"/>
        <v>0</v>
      </c>
      <c r="T207" s="229">
        <f t="shared" si="294"/>
        <v>4750</v>
      </c>
      <c r="U207" s="229">
        <f t="shared" si="294"/>
        <v>6341</v>
      </c>
      <c r="V207" s="229">
        <f t="shared" si="294"/>
        <v>0</v>
      </c>
      <c r="W207" s="229">
        <f t="shared" si="294"/>
        <v>0</v>
      </c>
      <c r="X207" s="229">
        <f t="shared" si="294"/>
        <v>165</v>
      </c>
      <c r="Y207" s="229">
        <f t="shared" si="294"/>
        <v>4915</v>
      </c>
      <c r="Z207" s="229">
        <f t="shared" si="294"/>
        <v>0</v>
      </c>
      <c r="AA207" s="229">
        <f t="shared" si="294"/>
        <v>0</v>
      </c>
      <c r="AB207" s="229">
        <f t="shared" si="287"/>
        <v>0</v>
      </c>
      <c r="AC207" s="229">
        <f t="shared" si="288"/>
        <v>11091</v>
      </c>
      <c r="AD207" s="229">
        <f t="shared" si="289"/>
        <v>165</v>
      </c>
      <c r="AE207" s="229">
        <f t="shared" si="290"/>
        <v>4915</v>
      </c>
      <c r="AF207" s="229">
        <f t="shared" si="291"/>
        <v>11091</v>
      </c>
      <c r="AG207" s="229">
        <f t="shared" si="292"/>
        <v>5080</v>
      </c>
      <c r="AH207" s="229">
        <f t="shared" si="293"/>
        <v>16171</v>
      </c>
      <c r="AJ207" s="1123">
        <f ca="1">SUM((INDIRECT(AJ$2&amp;(ROW())):INDIRECT(AJ$3&amp;(ROW()))))</f>
        <v>4915</v>
      </c>
      <c r="AK207" s="229">
        <f ca="1">SUM(INDIRECT(AK$1&amp;AK$2&amp;$B207):INDIRECT(AK$1&amp;AK$3&amp;$B207))</f>
        <v>0</v>
      </c>
      <c r="AL207" s="1733">
        <f t="shared" ca="1" si="278"/>
        <v>4915</v>
      </c>
      <c r="AM207" s="1848">
        <f t="shared" ca="1" si="206"/>
        <v>0</v>
      </c>
      <c r="AN207" s="229">
        <f ca="1">SUM(INDIRECT(AN$1&amp;AN$2&amp;$A207):INDIRECT(AN$1&amp;AN$3&amp;$A207))</f>
        <v>0</v>
      </c>
      <c r="AO207" s="1733">
        <f t="shared" ca="1" si="279"/>
        <v>4915</v>
      </c>
      <c r="AP207" s="1848">
        <f t="shared" ca="1" si="283"/>
        <v>0</v>
      </c>
      <c r="AR207" s="1123">
        <f ca="1">SUM((INDIRECT(AR$2&amp;(ROW())):INDIRECT(AR$3&amp;(ROW()))))</f>
        <v>4915</v>
      </c>
      <c r="AS207" s="229">
        <f ca="1">SUM(INDIRECT(AS$1&amp;AS$2&amp;$B207):INDIRECT(AS$1&amp;AS$3&amp;$B207))</f>
        <v>0</v>
      </c>
      <c r="AT207" s="1733">
        <f t="shared" ca="1" si="208"/>
        <v>4915</v>
      </c>
      <c r="AU207" s="1848">
        <f t="shared" ca="1" si="209"/>
        <v>0</v>
      </c>
      <c r="AV207" s="229">
        <f ca="1">SUM(INDIRECT(AV$1&amp;AV$2&amp;$A207):INDIRECT(AV$1&amp;AV$3&amp;$A207))</f>
        <v>0</v>
      </c>
      <c r="AW207" s="1733">
        <f t="shared" ca="1" si="210"/>
        <v>4915</v>
      </c>
      <c r="AX207" s="1848">
        <f t="shared" ca="1" si="284"/>
        <v>0</v>
      </c>
      <c r="AZ207" s="1123">
        <f ca="1">SUM((INDIRECT(AZ$2&amp;(ROW())):INDIRECT(AZ$3&amp;(ROW()))))</f>
        <v>16171</v>
      </c>
      <c r="BA207" s="229">
        <f ca="1">SUM(INDIRECT(BA$1&amp;BA$2&amp;$B207):INDIRECT(BA$1&amp;BA$3&amp;$B207))</f>
        <v>0</v>
      </c>
      <c r="BB207" s="1733">
        <f t="shared" ca="1" si="212"/>
        <v>16171</v>
      </c>
      <c r="BC207" s="1848">
        <f t="shared" ca="1" si="213"/>
        <v>0</v>
      </c>
      <c r="BD207" s="229">
        <f ca="1">SUM(INDIRECT(BD$1&amp;BD$2&amp;$A207):INDIRECT(BD$1&amp;BD$3&amp;$A207))</f>
        <v>8919</v>
      </c>
      <c r="BE207" s="1733">
        <f t="shared" ca="1" si="214"/>
        <v>7252</v>
      </c>
      <c r="BF207" s="1848">
        <f t="shared" ca="1" si="285"/>
        <v>1.8130956385244983</v>
      </c>
    </row>
    <row r="208" spans="1:58" s="272" customFormat="1">
      <c r="A208" s="2016">
        <v>205</v>
      </c>
      <c r="B208" s="2016">
        <v>205</v>
      </c>
      <c r="C208" s="362"/>
      <c r="D208" s="657">
        <v>1</v>
      </c>
      <c r="E208" s="97"/>
      <c r="F208" s="97"/>
      <c r="G208" s="49"/>
      <c r="H208" s="1049"/>
      <c r="I208" s="1036"/>
      <c r="J208" s="1047"/>
      <c r="K208" s="1047"/>
      <c r="L208" s="97"/>
      <c r="M208" s="73" t="s">
        <v>139</v>
      </c>
      <c r="N208" s="73"/>
      <c r="O208" s="72"/>
      <c r="P208" s="229">
        <f t="shared" ref="P208:AA208" si="295">P556+P600</f>
        <v>0</v>
      </c>
      <c r="Q208" s="229">
        <f t="shared" si="295"/>
        <v>0</v>
      </c>
      <c r="R208" s="229">
        <f t="shared" si="295"/>
        <v>8787</v>
      </c>
      <c r="S208" s="229">
        <f t="shared" si="295"/>
        <v>0</v>
      </c>
      <c r="T208" s="229">
        <f t="shared" si="295"/>
        <v>0</v>
      </c>
      <c r="U208" s="229">
        <f t="shared" si="295"/>
        <v>567</v>
      </c>
      <c r="V208" s="229">
        <f t="shared" si="295"/>
        <v>0</v>
      </c>
      <c r="W208" s="229">
        <f t="shared" si="295"/>
        <v>0</v>
      </c>
      <c r="X208" s="229">
        <f t="shared" si="295"/>
        <v>-288</v>
      </c>
      <c r="Y208" s="229">
        <f t="shared" si="295"/>
        <v>-53</v>
      </c>
      <c r="Z208" s="229">
        <f t="shared" si="295"/>
        <v>-53</v>
      </c>
      <c r="AA208" s="229">
        <f t="shared" si="295"/>
        <v>-149</v>
      </c>
      <c r="AB208" s="229">
        <f t="shared" si="287"/>
        <v>8787</v>
      </c>
      <c r="AC208" s="229">
        <f t="shared" si="288"/>
        <v>567</v>
      </c>
      <c r="AD208" s="229">
        <f t="shared" si="289"/>
        <v>-288</v>
      </c>
      <c r="AE208" s="229">
        <f t="shared" si="290"/>
        <v>-255</v>
      </c>
      <c r="AF208" s="229">
        <f t="shared" si="291"/>
        <v>9354</v>
      </c>
      <c r="AG208" s="229">
        <f t="shared" si="292"/>
        <v>-543</v>
      </c>
      <c r="AH208" s="229">
        <f t="shared" si="293"/>
        <v>8811</v>
      </c>
      <c r="AJ208" s="1123">
        <f ca="1">SUM((INDIRECT(AJ$2&amp;(ROW())):INDIRECT(AJ$3&amp;(ROW()))))</f>
        <v>-53</v>
      </c>
      <c r="AK208" s="229">
        <f ca="1">SUM(INDIRECT(AK$1&amp;AK$2&amp;$B208):INDIRECT(AK$1&amp;AK$3&amp;$B208))</f>
        <v>-1731</v>
      </c>
      <c r="AL208" s="1733">
        <f t="shared" ca="1" si="278"/>
        <v>1678</v>
      </c>
      <c r="AM208" s="1848">
        <f t="shared" ca="1" si="206"/>
        <v>3.0618139803581745E-2</v>
      </c>
      <c r="AN208" s="229">
        <f ca="1">SUM(INDIRECT(AN$1&amp;AN$2&amp;$A208):INDIRECT(AN$1&amp;AN$3&amp;$A208))</f>
        <v>0</v>
      </c>
      <c r="AO208" s="1733">
        <f t="shared" ca="1" si="279"/>
        <v>-53</v>
      </c>
      <c r="AP208" s="1848">
        <f t="shared" ca="1" si="283"/>
        <v>0</v>
      </c>
      <c r="AR208" s="1123">
        <f ca="1">SUM((INDIRECT(AR$2&amp;(ROW())):INDIRECT(AR$3&amp;(ROW()))))</f>
        <v>-53</v>
      </c>
      <c r="AS208" s="229">
        <f ca="1">SUM(INDIRECT(AS$1&amp;AS$2&amp;$B208):INDIRECT(AS$1&amp;AS$3&amp;$B208))</f>
        <v>-1731</v>
      </c>
      <c r="AT208" s="1733">
        <f t="shared" ca="1" si="208"/>
        <v>1678</v>
      </c>
      <c r="AU208" s="1848">
        <f t="shared" ca="1" si="209"/>
        <v>3.0618139803581745E-2</v>
      </c>
      <c r="AV208" s="229">
        <f ca="1">SUM(INDIRECT(AV$1&amp;AV$2&amp;$A208):INDIRECT(AV$1&amp;AV$3&amp;$A208))</f>
        <v>0</v>
      </c>
      <c r="AW208" s="1733">
        <f t="shared" ca="1" si="210"/>
        <v>-53</v>
      </c>
      <c r="AX208" s="1848">
        <f t="shared" ca="1" si="284"/>
        <v>0</v>
      </c>
      <c r="AZ208" s="1123">
        <f ca="1">SUM((INDIRECT(AZ$2&amp;(ROW())):INDIRECT(AZ$3&amp;(ROW()))))</f>
        <v>9013</v>
      </c>
      <c r="BA208" s="229">
        <f ca="1">SUM(INDIRECT(BA$1&amp;BA$2&amp;$B208):INDIRECT(BA$1&amp;BA$3&amp;$B208))</f>
        <v>18714</v>
      </c>
      <c r="BB208" s="1733">
        <f t="shared" ca="1" si="212"/>
        <v>-9701</v>
      </c>
      <c r="BC208" s="1848">
        <f t="shared" ca="1" si="213"/>
        <v>0.48161803997007591</v>
      </c>
      <c r="BD208" s="229">
        <f ca="1">SUM(INDIRECT(BD$1&amp;BD$2&amp;$A208):INDIRECT(BD$1&amp;BD$3&amp;$A208))</f>
        <v>4073</v>
      </c>
      <c r="BE208" s="1733">
        <f t="shared" ca="1" si="214"/>
        <v>4940</v>
      </c>
      <c r="BF208" s="1848">
        <f t="shared" ca="1" si="285"/>
        <v>2.2128652099189785</v>
      </c>
    </row>
    <row r="209" spans="1:58" s="272" customFormat="1">
      <c r="A209" s="2016">
        <v>206</v>
      </c>
      <c r="B209" s="2016">
        <v>206</v>
      </c>
      <c r="C209" s="362"/>
      <c r="D209" s="657">
        <v>1</v>
      </c>
      <c r="E209" s="97"/>
      <c r="F209" s="97"/>
      <c r="G209" s="49"/>
      <c r="H209" s="53"/>
      <c r="I209" s="73"/>
      <c r="J209" s="97"/>
      <c r="K209" s="97"/>
      <c r="L209" s="97"/>
      <c r="M209" s="73" t="s">
        <v>221</v>
      </c>
      <c r="N209" s="73"/>
      <c r="O209" s="72"/>
      <c r="P209" s="229">
        <f t="shared" ref="P209:AA209" si="296">P557+P601</f>
        <v>0</v>
      </c>
      <c r="Q209" s="229">
        <f t="shared" si="296"/>
        <v>0</v>
      </c>
      <c r="R209" s="229">
        <f t="shared" si="296"/>
        <v>0</v>
      </c>
      <c r="S209" s="229">
        <f t="shared" si="296"/>
        <v>0</v>
      </c>
      <c r="T209" s="229">
        <f t="shared" si="296"/>
        <v>0</v>
      </c>
      <c r="U209" s="229">
        <f t="shared" si="296"/>
        <v>0</v>
      </c>
      <c r="V209" s="229">
        <f t="shared" si="296"/>
        <v>0</v>
      </c>
      <c r="W209" s="229">
        <f t="shared" si="296"/>
        <v>0</v>
      </c>
      <c r="X209" s="229">
        <f t="shared" si="296"/>
        <v>0</v>
      </c>
      <c r="Y209" s="229">
        <f t="shared" si="296"/>
        <v>0</v>
      </c>
      <c r="Z209" s="229">
        <f t="shared" si="296"/>
        <v>0</v>
      </c>
      <c r="AA209" s="229">
        <f t="shared" si="296"/>
        <v>0</v>
      </c>
      <c r="AB209" s="229">
        <f t="shared" si="287"/>
        <v>0</v>
      </c>
      <c r="AC209" s="229">
        <f t="shared" si="288"/>
        <v>0</v>
      </c>
      <c r="AD209" s="229">
        <f t="shared" si="289"/>
        <v>0</v>
      </c>
      <c r="AE209" s="229">
        <f t="shared" si="290"/>
        <v>0</v>
      </c>
      <c r="AF209" s="229">
        <f t="shared" si="291"/>
        <v>0</v>
      </c>
      <c r="AG209" s="229">
        <f t="shared" si="292"/>
        <v>0</v>
      </c>
      <c r="AH209" s="229">
        <f t="shared" si="293"/>
        <v>0</v>
      </c>
      <c r="AJ209" s="1123">
        <f ca="1">SUM((INDIRECT(AJ$2&amp;(ROW())):INDIRECT(AJ$3&amp;(ROW()))))</f>
        <v>0</v>
      </c>
      <c r="AK209" s="229">
        <f ca="1">SUM(INDIRECT(AK$1&amp;AK$2&amp;$B209):INDIRECT(AK$1&amp;AK$3&amp;$B209))</f>
        <v>0</v>
      </c>
      <c r="AL209" s="1733">
        <f t="shared" ca="1" si="278"/>
        <v>0</v>
      </c>
      <c r="AM209" s="1848">
        <f t="shared" ca="1" si="206"/>
        <v>0</v>
      </c>
      <c r="AN209" s="229">
        <f ca="1">SUM(INDIRECT(AN$1&amp;AN$2&amp;$A209):INDIRECT(AN$1&amp;AN$3&amp;$A209))</f>
        <v>0</v>
      </c>
      <c r="AO209" s="1733">
        <f t="shared" ca="1" si="279"/>
        <v>0</v>
      </c>
      <c r="AP209" s="1848">
        <f t="shared" ca="1" si="283"/>
        <v>0</v>
      </c>
      <c r="AR209" s="1123">
        <f ca="1">SUM((INDIRECT(AR$2&amp;(ROW())):INDIRECT(AR$3&amp;(ROW()))))</f>
        <v>0</v>
      </c>
      <c r="AS209" s="229">
        <f ca="1">SUM(INDIRECT(AS$1&amp;AS$2&amp;$B209):INDIRECT(AS$1&amp;AS$3&amp;$B209))</f>
        <v>0</v>
      </c>
      <c r="AT209" s="1733">
        <f t="shared" ca="1" si="208"/>
        <v>0</v>
      </c>
      <c r="AU209" s="1848">
        <f t="shared" ca="1" si="209"/>
        <v>0</v>
      </c>
      <c r="AV209" s="229">
        <f ca="1">SUM(INDIRECT(AV$1&amp;AV$2&amp;$A209):INDIRECT(AV$1&amp;AV$3&amp;$A209))</f>
        <v>0</v>
      </c>
      <c r="AW209" s="1733">
        <f t="shared" ca="1" si="210"/>
        <v>0</v>
      </c>
      <c r="AX209" s="1848">
        <f t="shared" ca="1" si="284"/>
        <v>0</v>
      </c>
      <c r="AZ209" s="1123">
        <f ca="1">SUM((INDIRECT(AZ$2&amp;(ROW())):INDIRECT(AZ$3&amp;(ROW()))))</f>
        <v>0</v>
      </c>
      <c r="BA209" s="229">
        <f ca="1">SUM(INDIRECT(BA$1&amp;BA$2&amp;$B209):INDIRECT(BA$1&amp;BA$3&amp;$B209))</f>
        <v>0</v>
      </c>
      <c r="BB209" s="1733">
        <f t="shared" ca="1" si="212"/>
        <v>0</v>
      </c>
      <c r="BC209" s="1848">
        <f t="shared" ca="1" si="213"/>
        <v>0</v>
      </c>
      <c r="BD209" s="229">
        <f ca="1">SUM(INDIRECT(BD$1&amp;BD$2&amp;$A209):INDIRECT(BD$1&amp;BD$3&amp;$A209))</f>
        <v>0</v>
      </c>
      <c r="BE209" s="1733">
        <f t="shared" ca="1" si="214"/>
        <v>0</v>
      </c>
      <c r="BF209" s="1848">
        <f t="shared" ca="1" si="285"/>
        <v>0</v>
      </c>
    </row>
    <row r="210" spans="1:58" s="272" customFormat="1">
      <c r="A210" s="2016">
        <v>207</v>
      </c>
      <c r="B210" s="2016">
        <v>207</v>
      </c>
      <c r="C210" s="362"/>
      <c r="D210" s="657">
        <v>1</v>
      </c>
      <c r="E210" s="97"/>
      <c r="F210" s="97"/>
      <c r="G210" s="49"/>
      <c r="H210" s="53"/>
      <c r="I210" s="73"/>
      <c r="J210" s="97"/>
      <c r="K210" s="97"/>
      <c r="L210" s="97"/>
      <c r="M210" s="73" t="s">
        <v>318</v>
      </c>
      <c r="N210" s="73"/>
      <c r="O210" s="72"/>
      <c r="P210" s="229">
        <f t="shared" ref="P210:AA210" si="297">P558+P602</f>
        <v>0</v>
      </c>
      <c r="Q210" s="229">
        <f t="shared" si="297"/>
        <v>0</v>
      </c>
      <c r="R210" s="229">
        <f t="shared" si="297"/>
        <v>0</v>
      </c>
      <c r="S210" s="229">
        <f t="shared" si="297"/>
        <v>0</v>
      </c>
      <c r="T210" s="229">
        <f t="shared" si="297"/>
        <v>0</v>
      </c>
      <c r="U210" s="229">
        <f t="shared" si="297"/>
        <v>0</v>
      </c>
      <c r="V210" s="229">
        <f t="shared" si="297"/>
        <v>0</v>
      </c>
      <c r="W210" s="229">
        <f t="shared" si="297"/>
        <v>0</v>
      </c>
      <c r="X210" s="229">
        <f t="shared" si="297"/>
        <v>0</v>
      </c>
      <c r="Y210" s="229">
        <f t="shared" si="297"/>
        <v>0</v>
      </c>
      <c r="Z210" s="229">
        <f t="shared" si="297"/>
        <v>0</v>
      </c>
      <c r="AA210" s="229">
        <f t="shared" si="297"/>
        <v>0</v>
      </c>
      <c r="AB210" s="229">
        <f t="shared" si="287"/>
        <v>0</v>
      </c>
      <c r="AC210" s="229">
        <f t="shared" si="288"/>
        <v>0</v>
      </c>
      <c r="AD210" s="229">
        <f t="shared" si="289"/>
        <v>0</v>
      </c>
      <c r="AE210" s="229">
        <f t="shared" si="290"/>
        <v>0</v>
      </c>
      <c r="AF210" s="229">
        <f t="shared" si="291"/>
        <v>0</v>
      </c>
      <c r="AG210" s="229">
        <f t="shared" si="292"/>
        <v>0</v>
      </c>
      <c r="AH210" s="229">
        <f t="shared" si="293"/>
        <v>0</v>
      </c>
      <c r="AJ210" s="1123">
        <f ca="1">SUM((INDIRECT(AJ$2&amp;(ROW())):INDIRECT(AJ$3&amp;(ROW()))))</f>
        <v>0</v>
      </c>
      <c r="AK210" s="229">
        <f ca="1">SUM(INDIRECT(AK$1&amp;AK$2&amp;$B210):INDIRECT(AK$1&amp;AK$3&amp;$B210))</f>
        <v>0</v>
      </c>
      <c r="AL210" s="1733">
        <f t="shared" ca="1" si="278"/>
        <v>0</v>
      </c>
      <c r="AM210" s="1848">
        <f t="shared" ca="1" si="206"/>
        <v>0</v>
      </c>
      <c r="AN210" s="229">
        <f ca="1">SUM(INDIRECT(AN$1&amp;AN$2&amp;$A210):INDIRECT(AN$1&amp;AN$3&amp;$A210))</f>
        <v>0</v>
      </c>
      <c r="AO210" s="1733">
        <f t="shared" ca="1" si="279"/>
        <v>0</v>
      </c>
      <c r="AP210" s="1848">
        <f t="shared" ca="1" si="283"/>
        <v>0</v>
      </c>
      <c r="AR210" s="1123">
        <f ca="1">SUM((INDIRECT(AR$2&amp;(ROW())):INDIRECT(AR$3&amp;(ROW()))))</f>
        <v>0</v>
      </c>
      <c r="AS210" s="229">
        <f ca="1">SUM(INDIRECT(AS$1&amp;AS$2&amp;$B210):INDIRECT(AS$1&amp;AS$3&amp;$B210))</f>
        <v>0</v>
      </c>
      <c r="AT210" s="1733">
        <f t="shared" ca="1" si="208"/>
        <v>0</v>
      </c>
      <c r="AU210" s="1848">
        <f t="shared" ca="1" si="209"/>
        <v>0</v>
      </c>
      <c r="AV210" s="229">
        <f ca="1">SUM(INDIRECT(AV$1&amp;AV$2&amp;$A210):INDIRECT(AV$1&amp;AV$3&amp;$A210))</f>
        <v>0</v>
      </c>
      <c r="AW210" s="1733">
        <f t="shared" ca="1" si="210"/>
        <v>0</v>
      </c>
      <c r="AX210" s="1848">
        <f t="shared" ca="1" si="284"/>
        <v>0</v>
      </c>
      <c r="AZ210" s="1123">
        <f ca="1">SUM((INDIRECT(AZ$2&amp;(ROW())):INDIRECT(AZ$3&amp;(ROW()))))</f>
        <v>0</v>
      </c>
      <c r="BA210" s="229">
        <f ca="1">SUM(INDIRECT(BA$1&amp;BA$2&amp;$B210):INDIRECT(BA$1&amp;BA$3&amp;$B210))</f>
        <v>11091</v>
      </c>
      <c r="BB210" s="1733">
        <f t="shared" ca="1" si="212"/>
        <v>-11091</v>
      </c>
      <c r="BC210" s="1848">
        <f t="shared" ca="1" si="213"/>
        <v>0</v>
      </c>
      <c r="BD210" s="229">
        <f ca="1">SUM(INDIRECT(BD$1&amp;BD$2&amp;$A210):INDIRECT(BD$1&amp;BD$3&amp;$A210))</f>
        <v>0</v>
      </c>
      <c r="BE210" s="1733">
        <f t="shared" ca="1" si="214"/>
        <v>0</v>
      </c>
      <c r="BF210" s="1848">
        <f t="shared" ca="1" si="285"/>
        <v>0</v>
      </c>
    </row>
    <row r="211" spans="1:58" s="272" customFormat="1">
      <c r="A211" s="2016">
        <v>208</v>
      </c>
      <c r="B211" s="2016">
        <v>208</v>
      </c>
      <c r="C211" s="362"/>
      <c r="D211" s="657">
        <v>1</v>
      </c>
      <c r="E211" s="97"/>
      <c r="F211" s="97"/>
      <c r="G211" s="49"/>
      <c r="H211" s="53"/>
      <c r="I211" s="73"/>
      <c r="J211" s="97"/>
      <c r="K211" s="97"/>
      <c r="L211" s="88"/>
      <c r="M211" s="88" t="s">
        <v>138</v>
      </c>
      <c r="N211" s="88"/>
      <c r="O211" s="87"/>
      <c r="P211" s="430">
        <f t="shared" ref="P211:AA211" si="298">P559+P603</f>
        <v>0</v>
      </c>
      <c r="Q211" s="430">
        <f t="shared" si="298"/>
        <v>0</v>
      </c>
      <c r="R211" s="430">
        <f t="shared" si="298"/>
        <v>0</v>
      </c>
      <c r="S211" s="430">
        <f t="shared" si="298"/>
        <v>0</v>
      </c>
      <c r="T211" s="430">
        <f t="shared" si="298"/>
        <v>0</v>
      </c>
      <c r="U211" s="430">
        <f t="shared" si="298"/>
        <v>0</v>
      </c>
      <c r="V211" s="430">
        <f t="shared" si="298"/>
        <v>0</v>
      </c>
      <c r="W211" s="430">
        <f t="shared" si="298"/>
        <v>0</v>
      </c>
      <c r="X211" s="430">
        <f t="shared" si="298"/>
        <v>0</v>
      </c>
      <c r="Y211" s="430">
        <f t="shared" si="298"/>
        <v>0</v>
      </c>
      <c r="Z211" s="430">
        <f t="shared" si="298"/>
        <v>0</v>
      </c>
      <c r="AA211" s="430">
        <f t="shared" si="298"/>
        <v>0</v>
      </c>
      <c r="AB211" s="430">
        <f t="shared" si="287"/>
        <v>0</v>
      </c>
      <c r="AC211" s="430">
        <f t="shared" si="288"/>
        <v>0</v>
      </c>
      <c r="AD211" s="430">
        <f t="shared" si="289"/>
        <v>0</v>
      </c>
      <c r="AE211" s="430">
        <f t="shared" si="290"/>
        <v>0</v>
      </c>
      <c r="AF211" s="430">
        <f t="shared" si="291"/>
        <v>0</v>
      </c>
      <c r="AG211" s="430">
        <f t="shared" si="292"/>
        <v>0</v>
      </c>
      <c r="AH211" s="430">
        <f t="shared" si="293"/>
        <v>0</v>
      </c>
      <c r="AJ211" s="616">
        <f ca="1">SUM((INDIRECT(AJ$2&amp;(ROW())):INDIRECT(AJ$3&amp;(ROW()))))</f>
        <v>0</v>
      </c>
      <c r="AK211" s="430">
        <f ca="1">SUM(INDIRECT(AK$1&amp;AK$2&amp;$B211):INDIRECT(AK$1&amp;AK$3&amp;$B211))</f>
        <v>-1731</v>
      </c>
      <c r="AL211" s="1734">
        <f t="shared" ca="1" si="278"/>
        <v>1731</v>
      </c>
      <c r="AM211" s="1849">
        <f t="shared" ca="1" si="206"/>
        <v>0</v>
      </c>
      <c r="AN211" s="430">
        <f ca="1">SUM(INDIRECT(AN$1&amp;AN$2&amp;$A211):INDIRECT(AN$1&amp;AN$3&amp;$A211))</f>
        <v>0</v>
      </c>
      <c r="AO211" s="1734">
        <f t="shared" ca="1" si="279"/>
        <v>0</v>
      </c>
      <c r="AP211" s="1849">
        <f t="shared" ca="1" si="283"/>
        <v>0</v>
      </c>
      <c r="AR211" s="616">
        <f ca="1">SUM((INDIRECT(AR$2&amp;(ROW())):INDIRECT(AR$3&amp;(ROW()))))</f>
        <v>0</v>
      </c>
      <c r="AS211" s="430">
        <f ca="1">SUM(INDIRECT(AS$1&amp;AS$2&amp;$B211):INDIRECT(AS$1&amp;AS$3&amp;$B211))</f>
        <v>-1731</v>
      </c>
      <c r="AT211" s="1734">
        <f t="shared" ca="1" si="208"/>
        <v>1731</v>
      </c>
      <c r="AU211" s="1849">
        <f t="shared" ca="1" si="209"/>
        <v>0</v>
      </c>
      <c r="AV211" s="430">
        <f ca="1">SUM(INDIRECT(AV$1&amp;AV$2&amp;$A211):INDIRECT(AV$1&amp;AV$3&amp;$A211))</f>
        <v>0</v>
      </c>
      <c r="AW211" s="1734">
        <f t="shared" ca="1" si="210"/>
        <v>0</v>
      </c>
      <c r="AX211" s="1849">
        <f t="shared" ca="1" si="284"/>
        <v>0</v>
      </c>
      <c r="AZ211" s="616">
        <f ca="1">SUM((INDIRECT(AZ$2&amp;(ROW())):INDIRECT(AZ$3&amp;(ROW()))))</f>
        <v>0</v>
      </c>
      <c r="BA211" s="430">
        <f ca="1">SUM(INDIRECT(BA$1&amp;BA$2&amp;$B211):INDIRECT(BA$1&amp;BA$3&amp;$B211))</f>
        <v>7623</v>
      </c>
      <c r="BB211" s="1734">
        <f t="shared" ca="1" si="212"/>
        <v>-7623</v>
      </c>
      <c r="BC211" s="1849">
        <f t="shared" ca="1" si="213"/>
        <v>0</v>
      </c>
      <c r="BD211" s="430">
        <f ca="1">SUM(INDIRECT(BD$1&amp;BD$2&amp;$A211):INDIRECT(BD$1&amp;BD$3&amp;$A211))</f>
        <v>0</v>
      </c>
      <c r="BE211" s="1734">
        <f t="shared" ca="1" si="214"/>
        <v>0</v>
      </c>
      <c r="BF211" s="1849">
        <f t="shared" ca="1" si="285"/>
        <v>0</v>
      </c>
    </row>
    <row r="212" spans="1:58" s="272" customFormat="1">
      <c r="A212" s="2016">
        <v>209</v>
      </c>
      <c r="B212" s="2016">
        <v>209</v>
      </c>
      <c r="C212" s="362"/>
      <c r="D212" s="657">
        <v>1</v>
      </c>
      <c r="E212" s="97"/>
      <c r="F212" s="97"/>
      <c r="G212" s="49"/>
      <c r="H212" s="53"/>
      <c r="I212" s="73"/>
      <c r="J212" s="97"/>
      <c r="K212" s="97"/>
      <c r="L212" s="599" t="s">
        <v>334</v>
      </c>
      <c r="M212" s="599"/>
      <c r="N212" s="599"/>
      <c r="O212" s="600"/>
      <c r="P212" s="601">
        <f>SUM(P213:P218)</f>
        <v>-965</v>
      </c>
      <c r="Q212" s="601">
        <f t="shared" ref="Q212:AA212" si="299">SUM(Q213:Q218)</f>
        <v>1498</v>
      </c>
      <c r="R212" s="601">
        <f t="shared" si="299"/>
        <v>-721</v>
      </c>
      <c r="S212" s="601">
        <f t="shared" si="299"/>
        <v>251</v>
      </c>
      <c r="T212" s="601">
        <f t="shared" si="299"/>
        <v>-159</v>
      </c>
      <c r="U212" s="601">
        <f t="shared" si="299"/>
        <v>-350</v>
      </c>
      <c r="V212" s="601">
        <f t="shared" si="299"/>
        <v>-3961</v>
      </c>
      <c r="W212" s="601">
        <f t="shared" si="299"/>
        <v>-1279</v>
      </c>
      <c r="X212" s="601">
        <f t="shared" si="299"/>
        <v>-6374</v>
      </c>
      <c r="Y212" s="601">
        <f t="shared" si="299"/>
        <v>-1318</v>
      </c>
      <c r="Z212" s="601">
        <f t="shared" si="299"/>
        <v>116</v>
      </c>
      <c r="AA212" s="601">
        <f t="shared" si="299"/>
        <v>471</v>
      </c>
      <c r="AB212" s="601">
        <f t="shared" ref="AB212:AB218" si="300">SUM(P212:R212)</f>
        <v>-188</v>
      </c>
      <c r="AC212" s="601">
        <f t="shared" si="288"/>
        <v>-258</v>
      </c>
      <c r="AD212" s="601">
        <f t="shared" si="289"/>
        <v>-11614</v>
      </c>
      <c r="AE212" s="601">
        <f t="shared" si="290"/>
        <v>-731</v>
      </c>
      <c r="AF212" s="601">
        <f t="shared" si="291"/>
        <v>-446</v>
      </c>
      <c r="AG212" s="601">
        <f t="shared" si="292"/>
        <v>-12345</v>
      </c>
      <c r="AH212" s="601">
        <f t="shared" si="293"/>
        <v>-12791</v>
      </c>
      <c r="AJ212" s="1640">
        <f ca="1">SUM((INDIRECT(AJ$2&amp;(ROW())):INDIRECT(AJ$3&amp;(ROW()))))</f>
        <v>-1318</v>
      </c>
      <c r="AK212" s="601">
        <f ca="1">SUM(INDIRECT(AK$1&amp;AK$2&amp;$B212):INDIRECT(AK$1&amp;AK$3&amp;$B212))</f>
        <v>0</v>
      </c>
      <c r="AL212" s="1735">
        <f t="shared" ca="1" si="278"/>
        <v>-1318</v>
      </c>
      <c r="AM212" s="1850">
        <f t="shared" ca="1" si="206"/>
        <v>0</v>
      </c>
      <c r="AN212" s="601">
        <f ca="1">SUM(INDIRECT(AN$1&amp;AN$2&amp;$A212):INDIRECT(AN$1&amp;AN$3&amp;$A212))</f>
        <v>-659</v>
      </c>
      <c r="AO212" s="1735">
        <f t="shared" ca="1" si="279"/>
        <v>-659</v>
      </c>
      <c r="AP212" s="1850">
        <f t="shared" ca="1" si="283"/>
        <v>2</v>
      </c>
      <c r="AR212" s="1640">
        <f ca="1">SUM((INDIRECT(AR$2&amp;(ROW())):INDIRECT(AR$3&amp;(ROW()))))</f>
        <v>-1318</v>
      </c>
      <c r="AS212" s="601">
        <f ca="1">SUM(INDIRECT(AS$1&amp;AS$2&amp;$B212):INDIRECT(AS$1&amp;AS$3&amp;$B212))</f>
        <v>0</v>
      </c>
      <c r="AT212" s="1735">
        <f t="shared" ca="1" si="208"/>
        <v>-1318</v>
      </c>
      <c r="AU212" s="1850">
        <f t="shared" ca="1" si="209"/>
        <v>0</v>
      </c>
      <c r="AV212" s="601">
        <f ca="1">SUM(INDIRECT(AV$1&amp;AV$2&amp;$A212):INDIRECT(AV$1&amp;AV$3&amp;$A212))</f>
        <v>-659</v>
      </c>
      <c r="AW212" s="1735">
        <f t="shared" ca="1" si="210"/>
        <v>-659</v>
      </c>
      <c r="AX212" s="1850">
        <f t="shared" ca="1" si="284"/>
        <v>2</v>
      </c>
      <c r="AZ212" s="1640">
        <f ca="1">SUM((INDIRECT(AZ$2&amp;(ROW())):INDIRECT(AZ$3&amp;(ROW()))))</f>
        <v>-13378</v>
      </c>
      <c r="BA212" s="601">
        <f ca="1">SUM(INDIRECT(BA$1&amp;BA$2&amp;$B212):INDIRECT(BA$1&amp;BA$3&amp;$B212))</f>
        <v>0</v>
      </c>
      <c r="BB212" s="1735">
        <f t="shared" ca="1" si="212"/>
        <v>-13378</v>
      </c>
      <c r="BC212" s="1850">
        <f t="shared" ca="1" si="213"/>
        <v>0</v>
      </c>
      <c r="BD212" s="601">
        <f ca="1">SUM(INDIRECT(BD$1&amp;BD$2&amp;$A212):INDIRECT(BD$1&amp;BD$3&amp;$A212))</f>
        <v>-17610</v>
      </c>
      <c r="BE212" s="1735">
        <f t="shared" ca="1" si="214"/>
        <v>4232</v>
      </c>
      <c r="BF212" s="1850">
        <f t="shared" ca="1" si="285"/>
        <v>0.75968199886428167</v>
      </c>
    </row>
    <row r="213" spans="1:58" s="272" customFormat="1">
      <c r="A213" s="2016">
        <v>210</v>
      </c>
      <c r="B213" s="2016">
        <v>210</v>
      </c>
      <c r="C213" s="362"/>
      <c r="D213" s="657">
        <v>1</v>
      </c>
      <c r="E213" s="97"/>
      <c r="F213" s="97"/>
      <c r="G213" s="49"/>
      <c r="H213" s="53"/>
      <c r="I213" s="73"/>
      <c r="J213" s="97"/>
      <c r="K213" s="97"/>
      <c r="L213" s="97"/>
      <c r="M213" s="73" t="s">
        <v>219</v>
      </c>
      <c r="N213" s="73"/>
      <c r="O213" s="72"/>
      <c r="P213" s="229">
        <f t="shared" ref="P213:AA213" si="301">P561+P605</f>
        <v>-155</v>
      </c>
      <c r="Q213" s="229">
        <f t="shared" si="301"/>
        <v>-145</v>
      </c>
      <c r="R213" s="229">
        <f t="shared" si="301"/>
        <v>-364</v>
      </c>
      <c r="S213" s="229">
        <f t="shared" si="301"/>
        <v>-569</v>
      </c>
      <c r="T213" s="229">
        <f t="shared" si="301"/>
        <v>-660</v>
      </c>
      <c r="U213" s="229">
        <f t="shared" si="301"/>
        <v>-913</v>
      </c>
      <c r="V213" s="229">
        <f t="shared" si="301"/>
        <v>-3947</v>
      </c>
      <c r="W213" s="229">
        <f t="shared" si="301"/>
        <v>-684</v>
      </c>
      <c r="X213" s="229">
        <f t="shared" si="301"/>
        <v>-7620</v>
      </c>
      <c r="Y213" s="229">
        <f t="shared" si="301"/>
        <v>-2087</v>
      </c>
      <c r="Z213" s="229">
        <f t="shared" si="301"/>
        <v>-1493</v>
      </c>
      <c r="AA213" s="229">
        <f t="shared" si="301"/>
        <v>-1567</v>
      </c>
      <c r="AB213" s="229">
        <f t="shared" si="300"/>
        <v>-664</v>
      </c>
      <c r="AC213" s="229">
        <f t="shared" si="288"/>
        <v>-2142</v>
      </c>
      <c r="AD213" s="229">
        <f t="shared" si="289"/>
        <v>-12251</v>
      </c>
      <c r="AE213" s="229">
        <f t="shared" si="290"/>
        <v>-5147</v>
      </c>
      <c r="AF213" s="229">
        <f t="shared" si="291"/>
        <v>-2806</v>
      </c>
      <c r="AG213" s="229">
        <f t="shared" si="292"/>
        <v>-17398</v>
      </c>
      <c r="AH213" s="229">
        <f t="shared" si="293"/>
        <v>-20204</v>
      </c>
      <c r="AJ213" s="1123">
        <f ca="1">SUM((INDIRECT(AJ$2&amp;(ROW())):INDIRECT(AJ$3&amp;(ROW()))))</f>
        <v>-2087</v>
      </c>
      <c r="AK213" s="229">
        <f ca="1">SUM(INDIRECT(AK$1&amp;AK$2&amp;$B213):INDIRECT(AK$1&amp;AK$3&amp;$B213))</f>
        <v>0</v>
      </c>
      <c r="AL213" s="1733">
        <f t="shared" ca="1" si="278"/>
        <v>-2087</v>
      </c>
      <c r="AM213" s="1848">
        <f t="shared" ca="1" si="206"/>
        <v>0</v>
      </c>
      <c r="AN213" s="229">
        <f ca="1">SUM(INDIRECT(AN$1&amp;AN$2&amp;$A213):INDIRECT(AN$1&amp;AN$3&amp;$A213))</f>
        <v>-1048</v>
      </c>
      <c r="AO213" s="1733">
        <f t="shared" ca="1" si="279"/>
        <v>-1039</v>
      </c>
      <c r="AP213" s="1848">
        <f t="shared" ca="1" si="283"/>
        <v>1.991412213740458</v>
      </c>
      <c r="AR213" s="1123">
        <f ca="1">SUM((INDIRECT(AR$2&amp;(ROW())):INDIRECT(AR$3&amp;(ROW()))))</f>
        <v>-2087</v>
      </c>
      <c r="AS213" s="229">
        <f ca="1">SUM(INDIRECT(AS$1&amp;AS$2&amp;$B213):INDIRECT(AS$1&amp;AS$3&amp;$B213))</f>
        <v>0</v>
      </c>
      <c r="AT213" s="1733">
        <f t="shared" ca="1" si="208"/>
        <v>-2087</v>
      </c>
      <c r="AU213" s="1848">
        <f t="shared" ca="1" si="209"/>
        <v>0</v>
      </c>
      <c r="AV213" s="229">
        <f ca="1">SUM(INDIRECT(AV$1&amp;AV$2&amp;$A213):INDIRECT(AV$1&amp;AV$3&amp;$A213))</f>
        <v>-1048</v>
      </c>
      <c r="AW213" s="1733">
        <f t="shared" ca="1" si="210"/>
        <v>-1039</v>
      </c>
      <c r="AX213" s="1848">
        <f t="shared" ca="1" si="284"/>
        <v>1.991412213740458</v>
      </c>
      <c r="AZ213" s="1123">
        <f ca="1">SUM((INDIRECT(AZ$2&amp;(ROW())):INDIRECT(AZ$3&amp;(ROW()))))</f>
        <v>-17144</v>
      </c>
      <c r="BA213" s="229">
        <f ca="1">SUM(INDIRECT(BA$1&amp;BA$2&amp;$B213):INDIRECT(BA$1&amp;BA$3&amp;$B213))</f>
        <v>0</v>
      </c>
      <c r="BB213" s="1733">
        <f t="shared" ca="1" si="212"/>
        <v>-17144</v>
      </c>
      <c r="BC213" s="1848">
        <f t="shared" ca="1" si="213"/>
        <v>0</v>
      </c>
      <c r="BD213" s="229">
        <f ca="1">SUM(INDIRECT(BD$1&amp;BD$2&amp;$A213):INDIRECT(BD$1&amp;BD$3&amp;$A213))</f>
        <v>-14996</v>
      </c>
      <c r="BE213" s="1733">
        <f t="shared" ca="1" si="214"/>
        <v>-2148</v>
      </c>
      <c r="BF213" s="1848">
        <f t="shared" ca="1" si="285"/>
        <v>1.1432381968524941</v>
      </c>
    </row>
    <row r="214" spans="1:58" s="272" customFormat="1">
      <c r="A214" s="2016">
        <v>211</v>
      </c>
      <c r="B214" s="2016">
        <v>211</v>
      </c>
      <c r="C214" s="362"/>
      <c r="D214" s="657">
        <v>1</v>
      </c>
      <c r="E214" s="97"/>
      <c r="F214" s="97"/>
      <c r="G214" s="49"/>
      <c r="H214" s="53"/>
      <c r="I214" s="73"/>
      <c r="J214" s="97"/>
      <c r="K214" s="97"/>
      <c r="L214" s="97"/>
      <c r="M214" s="73" t="s">
        <v>220</v>
      </c>
      <c r="N214" s="73"/>
      <c r="O214" s="72"/>
      <c r="P214" s="229">
        <f t="shared" ref="P214:AA214" si="302">P567+P611</f>
        <v>-153</v>
      </c>
      <c r="Q214" s="229">
        <f t="shared" si="302"/>
        <v>2069</v>
      </c>
      <c r="R214" s="229">
        <f t="shared" si="302"/>
        <v>881</v>
      </c>
      <c r="S214" s="229">
        <f t="shared" si="302"/>
        <v>1636</v>
      </c>
      <c r="T214" s="229">
        <f t="shared" si="302"/>
        <v>1295</v>
      </c>
      <c r="U214" s="229">
        <f t="shared" si="302"/>
        <v>1450</v>
      </c>
      <c r="V214" s="229">
        <f t="shared" si="302"/>
        <v>1594</v>
      </c>
      <c r="W214" s="229">
        <f t="shared" si="302"/>
        <v>663</v>
      </c>
      <c r="X214" s="229">
        <f t="shared" si="302"/>
        <v>1654</v>
      </c>
      <c r="Y214" s="229">
        <f t="shared" si="302"/>
        <v>1581</v>
      </c>
      <c r="Z214" s="229">
        <f t="shared" si="302"/>
        <v>1942</v>
      </c>
      <c r="AA214" s="229">
        <f t="shared" si="302"/>
        <v>1675</v>
      </c>
      <c r="AB214" s="229">
        <f t="shared" si="300"/>
        <v>2797</v>
      </c>
      <c r="AC214" s="229">
        <f t="shared" si="288"/>
        <v>4381</v>
      </c>
      <c r="AD214" s="229">
        <f t="shared" si="289"/>
        <v>3911</v>
      </c>
      <c r="AE214" s="229">
        <f t="shared" si="290"/>
        <v>5198</v>
      </c>
      <c r="AF214" s="229">
        <f t="shared" si="291"/>
        <v>7178</v>
      </c>
      <c r="AG214" s="229">
        <f t="shared" si="292"/>
        <v>9109</v>
      </c>
      <c r="AH214" s="229">
        <f t="shared" si="293"/>
        <v>16287</v>
      </c>
      <c r="AJ214" s="1123">
        <f ca="1">SUM((INDIRECT(AJ$2&amp;(ROW())):INDIRECT(AJ$3&amp;(ROW()))))</f>
        <v>1581</v>
      </c>
      <c r="AK214" s="229">
        <f ca="1">SUM(INDIRECT(AK$1&amp;AK$2&amp;$B214):INDIRECT(AK$1&amp;AK$3&amp;$B214))</f>
        <v>0</v>
      </c>
      <c r="AL214" s="1733">
        <f t="shared" ca="1" si="278"/>
        <v>1581</v>
      </c>
      <c r="AM214" s="1848">
        <f t="shared" ca="1" si="206"/>
        <v>0</v>
      </c>
      <c r="AN214" s="229">
        <f ca="1">SUM(INDIRECT(AN$1&amp;AN$2&amp;$A214):INDIRECT(AN$1&amp;AN$3&amp;$A214))</f>
        <v>904</v>
      </c>
      <c r="AO214" s="1733">
        <f t="shared" ca="1" si="279"/>
        <v>677</v>
      </c>
      <c r="AP214" s="1848">
        <f t="shared" ca="1" si="283"/>
        <v>1.7488938053097345</v>
      </c>
      <c r="AR214" s="1123">
        <f ca="1">SUM((INDIRECT(AR$2&amp;(ROW())):INDIRECT(AR$3&amp;(ROW()))))</f>
        <v>1581</v>
      </c>
      <c r="AS214" s="229">
        <f ca="1">SUM(INDIRECT(AS$1&amp;AS$2&amp;$B214):INDIRECT(AS$1&amp;AS$3&amp;$B214))</f>
        <v>0</v>
      </c>
      <c r="AT214" s="1733">
        <f t="shared" ca="1" si="208"/>
        <v>1581</v>
      </c>
      <c r="AU214" s="1848">
        <f t="shared" ca="1" si="209"/>
        <v>0</v>
      </c>
      <c r="AV214" s="229">
        <f ca="1">SUM(INDIRECT(AV$1&amp;AV$2&amp;$A214):INDIRECT(AV$1&amp;AV$3&amp;$A214))</f>
        <v>904</v>
      </c>
      <c r="AW214" s="1733">
        <f t="shared" ca="1" si="210"/>
        <v>677</v>
      </c>
      <c r="AX214" s="1848">
        <f t="shared" ca="1" si="284"/>
        <v>1.7488938053097345</v>
      </c>
      <c r="AZ214" s="1123">
        <f ca="1">SUM((INDIRECT(AZ$2&amp;(ROW())):INDIRECT(AZ$3&amp;(ROW()))))</f>
        <v>12670</v>
      </c>
      <c r="BA214" s="229">
        <f ca="1">SUM(INDIRECT(BA$1&amp;BA$2&amp;$B214):INDIRECT(BA$1&amp;BA$3&amp;$B214))</f>
        <v>0</v>
      </c>
      <c r="BB214" s="1733">
        <f t="shared" ca="1" si="212"/>
        <v>12670</v>
      </c>
      <c r="BC214" s="1848">
        <f t="shared" ca="1" si="213"/>
        <v>0</v>
      </c>
      <c r="BD214" s="229">
        <f ca="1">SUM(INDIRECT(BD$1&amp;BD$2&amp;$A214):INDIRECT(BD$1&amp;BD$3&amp;$A214))</f>
        <v>5439</v>
      </c>
      <c r="BE214" s="1733">
        <f t="shared" ca="1" si="214"/>
        <v>7231</v>
      </c>
      <c r="BF214" s="1848">
        <f t="shared" ca="1" si="285"/>
        <v>2.3294723294723294</v>
      </c>
    </row>
    <row r="215" spans="1:58" s="272" customFormat="1">
      <c r="A215" s="2016">
        <v>212</v>
      </c>
      <c r="B215" s="2016">
        <v>212</v>
      </c>
      <c r="C215" s="362"/>
      <c r="D215" s="657">
        <v>1</v>
      </c>
      <c r="E215" s="97"/>
      <c r="F215" s="97"/>
      <c r="G215" s="49"/>
      <c r="H215" s="53"/>
      <c r="I215" s="73"/>
      <c r="J215" s="97"/>
      <c r="K215" s="97"/>
      <c r="L215" s="97"/>
      <c r="M215" s="73" t="s">
        <v>139</v>
      </c>
      <c r="N215" s="73"/>
      <c r="O215" s="431"/>
      <c r="P215" s="229">
        <f t="shared" ref="P215:AA215" si="303">P573+P617</f>
        <v>-657</v>
      </c>
      <c r="Q215" s="229">
        <f t="shared" si="303"/>
        <v>-426</v>
      </c>
      <c r="R215" s="229">
        <f t="shared" si="303"/>
        <v>-1238</v>
      </c>
      <c r="S215" s="229">
        <f t="shared" si="303"/>
        <v>-816</v>
      </c>
      <c r="T215" s="229">
        <f t="shared" si="303"/>
        <v>-794</v>
      </c>
      <c r="U215" s="229">
        <f t="shared" si="303"/>
        <v>-887</v>
      </c>
      <c r="V215" s="229">
        <f t="shared" si="303"/>
        <v>-1608</v>
      </c>
      <c r="W215" s="229">
        <f t="shared" si="303"/>
        <v>-1258</v>
      </c>
      <c r="X215" s="229">
        <f t="shared" si="303"/>
        <v>-408</v>
      </c>
      <c r="Y215" s="229">
        <f t="shared" si="303"/>
        <v>-812</v>
      </c>
      <c r="Z215" s="229">
        <f t="shared" si="303"/>
        <v>-333</v>
      </c>
      <c r="AA215" s="229">
        <f t="shared" si="303"/>
        <v>363</v>
      </c>
      <c r="AB215" s="229">
        <f t="shared" si="300"/>
        <v>-2321</v>
      </c>
      <c r="AC215" s="229">
        <f t="shared" si="288"/>
        <v>-2497</v>
      </c>
      <c r="AD215" s="229">
        <f t="shared" si="289"/>
        <v>-3274</v>
      </c>
      <c r="AE215" s="229">
        <f t="shared" si="290"/>
        <v>-782</v>
      </c>
      <c r="AF215" s="229">
        <f t="shared" si="291"/>
        <v>-4818</v>
      </c>
      <c r="AG215" s="229">
        <f t="shared" si="292"/>
        <v>-4056</v>
      </c>
      <c r="AH215" s="229">
        <f t="shared" si="293"/>
        <v>-8874</v>
      </c>
      <c r="AJ215" s="1123">
        <f ca="1">SUM((INDIRECT(AJ$2&amp;(ROW())):INDIRECT(AJ$3&amp;(ROW()))))</f>
        <v>-812</v>
      </c>
      <c r="AK215" s="229">
        <f ca="1">SUM(INDIRECT(AK$1&amp;AK$2&amp;$B215):INDIRECT(AK$1&amp;AK$3&amp;$B215))</f>
        <v>3887</v>
      </c>
      <c r="AL215" s="1733">
        <f t="shared" ca="1" si="278"/>
        <v>-4699</v>
      </c>
      <c r="AM215" s="1848">
        <f t="shared" ca="1" si="206"/>
        <v>-0.20890146642655003</v>
      </c>
      <c r="AN215" s="229">
        <f ca="1">SUM(INDIRECT(AN$1&amp;AN$2&amp;$A215):INDIRECT(AN$1&amp;AN$3&amp;$A215))</f>
        <v>-515</v>
      </c>
      <c r="AO215" s="1733">
        <f t="shared" ca="1" si="279"/>
        <v>-297</v>
      </c>
      <c r="AP215" s="1848">
        <f t="shared" ca="1" si="283"/>
        <v>1.5766990291262135</v>
      </c>
      <c r="AR215" s="1123">
        <f ca="1">SUM((INDIRECT(AR$2&amp;(ROW())):INDIRECT(AR$3&amp;(ROW()))))</f>
        <v>-812</v>
      </c>
      <c r="AS215" s="229">
        <f ca="1">SUM(INDIRECT(AS$1&amp;AS$2&amp;$B215):INDIRECT(AS$1&amp;AS$3&amp;$B215))</f>
        <v>3887</v>
      </c>
      <c r="AT215" s="1733">
        <f t="shared" ca="1" si="208"/>
        <v>-4699</v>
      </c>
      <c r="AU215" s="1848">
        <f t="shared" ca="1" si="209"/>
        <v>-0.20890146642655003</v>
      </c>
      <c r="AV215" s="229">
        <f ca="1">SUM(INDIRECT(AV$1&amp;AV$2&amp;$A215):INDIRECT(AV$1&amp;AV$3&amp;$A215))</f>
        <v>-515</v>
      </c>
      <c r="AW215" s="1733">
        <f t="shared" ca="1" si="210"/>
        <v>-297</v>
      </c>
      <c r="AX215" s="1848">
        <f t="shared" ca="1" si="284"/>
        <v>1.5766990291262135</v>
      </c>
      <c r="AZ215" s="1123">
        <f ca="1">SUM((INDIRECT(AZ$2&amp;(ROW())):INDIRECT(AZ$3&amp;(ROW()))))</f>
        <v>-8904</v>
      </c>
      <c r="BA215" s="229">
        <f ca="1">SUM(INDIRECT(BA$1&amp;BA$2&amp;$B215):INDIRECT(BA$1&amp;BA$3&amp;$B215))</f>
        <v>-520</v>
      </c>
      <c r="BB215" s="1733">
        <f t="shared" ca="1" si="212"/>
        <v>-8384</v>
      </c>
      <c r="BC215" s="1848">
        <f t="shared" ca="1" si="213"/>
        <v>17.123076923076923</v>
      </c>
      <c r="BD215" s="229">
        <f ca="1">SUM(INDIRECT(BD$1&amp;BD$2&amp;$A215):INDIRECT(BD$1&amp;BD$3&amp;$A215))</f>
        <v>-8053</v>
      </c>
      <c r="BE215" s="1733">
        <f t="shared" ca="1" si="214"/>
        <v>-851</v>
      </c>
      <c r="BF215" s="1848">
        <f t="shared" ca="1" si="285"/>
        <v>1.105674903762573</v>
      </c>
    </row>
    <row r="216" spans="1:58" s="272" customFormat="1">
      <c r="A216" s="2016">
        <v>213</v>
      </c>
      <c r="B216" s="2016">
        <v>213</v>
      </c>
      <c r="C216" s="362"/>
      <c r="D216" s="657">
        <v>1</v>
      </c>
      <c r="E216" s="97"/>
      <c r="F216" s="97"/>
      <c r="G216" s="49"/>
      <c r="H216" s="53"/>
      <c r="I216" s="73"/>
      <c r="J216" s="97"/>
      <c r="K216" s="97"/>
      <c r="L216" s="97"/>
      <c r="M216" s="73" t="s">
        <v>221</v>
      </c>
      <c r="N216" s="73"/>
      <c r="O216" s="72"/>
      <c r="P216" s="229">
        <f t="shared" ref="P216:AA216" si="304">P579+P623</f>
        <v>0</v>
      </c>
      <c r="Q216" s="229">
        <f t="shared" si="304"/>
        <v>0</v>
      </c>
      <c r="R216" s="229">
        <f t="shared" si="304"/>
        <v>0</v>
      </c>
      <c r="S216" s="229">
        <f t="shared" si="304"/>
        <v>0</v>
      </c>
      <c r="T216" s="229">
        <f t="shared" si="304"/>
        <v>0</v>
      </c>
      <c r="U216" s="229">
        <f t="shared" si="304"/>
        <v>0</v>
      </c>
      <c r="V216" s="229">
        <f t="shared" si="304"/>
        <v>0</v>
      </c>
      <c r="W216" s="229">
        <f t="shared" si="304"/>
        <v>0</v>
      </c>
      <c r="X216" s="229">
        <f t="shared" si="304"/>
        <v>0</v>
      </c>
      <c r="Y216" s="229">
        <f t="shared" si="304"/>
        <v>0</v>
      </c>
      <c r="Z216" s="229">
        <f t="shared" si="304"/>
        <v>0</v>
      </c>
      <c r="AA216" s="229">
        <f t="shared" si="304"/>
        <v>0</v>
      </c>
      <c r="AB216" s="229">
        <f t="shared" si="300"/>
        <v>0</v>
      </c>
      <c r="AC216" s="229">
        <f t="shared" si="288"/>
        <v>0</v>
      </c>
      <c r="AD216" s="229">
        <f t="shared" si="289"/>
        <v>0</v>
      </c>
      <c r="AE216" s="229">
        <f t="shared" si="290"/>
        <v>0</v>
      </c>
      <c r="AF216" s="229">
        <f t="shared" si="291"/>
        <v>0</v>
      </c>
      <c r="AG216" s="229">
        <f t="shared" si="292"/>
        <v>0</v>
      </c>
      <c r="AH216" s="229">
        <f t="shared" si="293"/>
        <v>0</v>
      </c>
      <c r="AJ216" s="1123">
        <f ca="1">SUM((INDIRECT(AJ$2&amp;(ROW())):INDIRECT(AJ$3&amp;(ROW()))))</f>
        <v>0</v>
      </c>
      <c r="AK216" s="229">
        <f ca="1">SUM(INDIRECT(AK$1&amp;AK$2&amp;$B216):INDIRECT(AK$1&amp;AK$3&amp;$B216))</f>
        <v>0</v>
      </c>
      <c r="AL216" s="1733">
        <f t="shared" ca="1" si="278"/>
        <v>0</v>
      </c>
      <c r="AM216" s="1848">
        <f t="shared" ca="1" si="206"/>
        <v>0</v>
      </c>
      <c r="AN216" s="229">
        <f ca="1">SUM(INDIRECT(AN$1&amp;AN$2&amp;$A216):INDIRECT(AN$1&amp;AN$3&amp;$A216))</f>
        <v>0</v>
      </c>
      <c r="AO216" s="1733">
        <f t="shared" ca="1" si="279"/>
        <v>0</v>
      </c>
      <c r="AP216" s="1848">
        <f t="shared" ca="1" si="283"/>
        <v>0</v>
      </c>
      <c r="AR216" s="1123">
        <f ca="1">SUM((INDIRECT(AR$2&amp;(ROW())):INDIRECT(AR$3&amp;(ROW()))))</f>
        <v>0</v>
      </c>
      <c r="AS216" s="229">
        <f ca="1">SUM(INDIRECT(AS$1&amp;AS$2&amp;$B216):INDIRECT(AS$1&amp;AS$3&amp;$B216))</f>
        <v>0</v>
      </c>
      <c r="AT216" s="1733">
        <f t="shared" ca="1" si="208"/>
        <v>0</v>
      </c>
      <c r="AU216" s="1848">
        <f t="shared" ca="1" si="209"/>
        <v>0</v>
      </c>
      <c r="AV216" s="229">
        <f ca="1">SUM(INDIRECT(AV$1&amp;AV$2&amp;$A216):INDIRECT(AV$1&amp;AV$3&amp;$A216))</f>
        <v>0</v>
      </c>
      <c r="AW216" s="1733">
        <f t="shared" ca="1" si="210"/>
        <v>0</v>
      </c>
      <c r="AX216" s="1848">
        <f t="shared" ca="1" si="284"/>
        <v>0</v>
      </c>
      <c r="AZ216" s="1123">
        <f ca="1">SUM((INDIRECT(AZ$2&amp;(ROW())):INDIRECT(AZ$3&amp;(ROW()))))</f>
        <v>0</v>
      </c>
      <c r="BA216" s="229">
        <f ca="1">SUM(INDIRECT(BA$1&amp;BA$2&amp;$B216):INDIRECT(BA$1&amp;BA$3&amp;$B216))</f>
        <v>-6753</v>
      </c>
      <c r="BB216" s="1733">
        <f t="shared" ca="1" si="212"/>
        <v>6753</v>
      </c>
      <c r="BC216" s="1848">
        <f t="shared" ca="1" si="213"/>
        <v>0</v>
      </c>
      <c r="BD216" s="229">
        <f ca="1">SUM(INDIRECT(BD$1&amp;BD$2&amp;$A216):INDIRECT(BD$1&amp;BD$3&amp;$A216))</f>
        <v>0</v>
      </c>
      <c r="BE216" s="1733">
        <f t="shared" ca="1" si="214"/>
        <v>0</v>
      </c>
      <c r="BF216" s="1848">
        <f t="shared" ca="1" si="285"/>
        <v>0</v>
      </c>
    </row>
    <row r="217" spans="1:58" s="272" customFormat="1">
      <c r="A217" s="2016">
        <v>214</v>
      </c>
      <c r="B217" s="2016">
        <v>214</v>
      </c>
      <c r="C217" s="362"/>
      <c r="D217" s="657">
        <v>1</v>
      </c>
      <c r="E217" s="97"/>
      <c r="F217" s="97"/>
      <c r="G217" s="49"/>
      <c r="H217" s="53"/>
      <c r="I217" s="73"/>
      <c r="J217" s="97"/>
      <c r="K217" s="97"/>
      <c r="L217" s="97"/>
      <c r="M217" s="73" t="s">
        <v>317</v>
      </c>
      <c r="N217" s="73"/>
      <c r="O217" s="72"/>
      <c r="P217" s="229">
        <f t="shared" ref="P217:AA217" si="305">P585+P629</f>
        <v>0</v>
      </c>
      <c r="Q217" s="229">
        <f t="shared" si="305"/>
        <v>0</v>
      </c>
      <c r="R217" s="229">
        <f t="shared" si="305"/>
        <v>0</v>
      </c>
      <c r="S217" s="229">
        <f t="shared" si="305"/>
        <v>0</v>
      </c>
      <c r="T217" s="229">
        <f t="shared" si="305"/>
        <v>0</v>
      </c>
      <c r="U217" s="229">
        <f t="shared" si="305"/>
        <v>0</v>
      </c>
      <c r="V217" s="229">
        <f t="shared" si="305"/>
        <v>0</v>
      </c>
      <c r="W217" s="229">
        <f t="shared" si="305"/>
        <v>0</v>
      </c>
      <c r="X217" s="229">
        <f t="shared" si="305"/>
        <v>0</v>
      </c>
      <c r="Y217" s="229">
        <f t="shared" si="305"/>
        <v>0</v>
      </c>
      <c r="Z217" s="229">
        <f t="shared" si="305"/>
        <v>0</v>
      </c>
      <c r="AA217" s="229">
        <f t="shared" si="305"/>
        <v>0</v>
      </c>
      <c r="AB217" s="229">
        <f t="shared" si="300"/>
        <v>0</v>
      </c>
      <c r="AC217" s="229">
        <f t="shared" si="288"/>
        <v>0</v>
      </c>
      <c r="AD217" s="229">
        <f t="shared" si="289"/>
        <v>0</v>
      </c>
      <c r="AE217" s="229">
        <f t="shared" si="290"/>
        <v>0</v>
      </c>
      <c r="AF217" s="229">
        <f t="shared" si="291"/>
        <v>0</v>
      </c>
      <c r="AG217" s="229">
        <f t="shared" si="292"/>
        <v>0</v>
      </c>
      <c r="AH217" s="229">
        <f t="shared" si="293"/>
        <v>0</v>
      </c>
      <c r="AJ217" s="1123">
        <f ca="1">SUM((INDIRECT(AJ$2&amp;(ROW())):INDIRECT(AJ$3&amp;(ROW()))))</f>
        <v>0</v>
      </c>
      <c r="AK217" s="229">
        <f ca="1">SUM(INDIRECT(AK$1&amp;AK$2&amp;$B217):INDIRECT(AK$1&amp;AK$3&amp;$B217))</f>
        <v>2521</v>
      </c>
      <c r="AL217" s="1733">
        <f t="shared" ca="1" si="278"/>
        <v>-2521</v>
      </c>
      <c r="AM217" s="1848">
        <f t="shared" ca="1" si="206"/>
        <v>0</v>
      </c>
      <c r="AN217" s="229">
        <f ca="1">SUM(INDIRECT(AN$1&amp;AN$2&amp;$A217):INDIRECT(AN$1&amp;AN$3&amp;$A217))</f>
        <v>0</v>
      </c>
      <c r="AO217" s="1733">
        <f t="shared" ca="1" si="279"/>
        <v>0</v>
      </c>
      <c r="AP217" s="1848">
        <f t="shared" ca="1" si="283"/>
        <v>0</v>
      </c>
      <c r="AR217" s="1123">
        <f ca="1">SUM((INDIRECT(AR$2&amp;(ROW())):INDIRECT(AR$3&amp;(ROW()))))</f>
        <v>0</v>
      </c>
      <c r="AS217" s="229">
        <f ca="1">SUM(INDIRECT(AS$1&amp;AS$2&amp;$B217):INDIRECT(AS$1&amp;AS$3&amp;$B217))</f>
        <v>2521</v>
      </c>
      <c r="AT217" s="1733">
        <f t="shared" ca="1" si="208"/>
        <v>-2521</v>
      </c>
      <c r="AU217" s="1848">
        <f t="shared" ca="1" si="209"/>
        <v>0</v>
      </c>
      <c r="AV217" s="229">
        <f ca="1">SUM(INDIRECT(AV$1&amp;AV$2&amp;$A217):INDIRECT(AV$1&amp;AV$3&amp;$A217))</f>
        <v>0</v>
      </c>
      <c r="AW217" s="1733">
        <f t="shared" ca="1" si="210"/>
        <v>0</v>
      </c>
      <c r="AX217" s="1848">
        <f t="shared" ca="1" si="284"/>
        <v>0</v>
      </c>
      <c r="AZ217" s="1123">
        <f ca="1">SUM((INDIRECT(AZ$2&amp;(ROW())):INDIRECT(AZ$3&amp;(ROW()))))</f>
        <v>0</v>
      </c>
      <c r="BA217" s="229">
        <f ca="1">SUM(INDIRECT(BA$1&amp;BA$2&amp;$B217):INDIRECT(BA$1&amp;BA$3&amp;$B217))</f>
        <v>11293</v>
      </c>
      <c r="BB217" s="1733">
        <f t="shared" ca="1" si="212"/>
        <v>-11293</v>
      </c>
      <c r="BC217" s="1848">
        <f t="shared" ca="1" si="213"/>
        <v>0</v>
      </c>
      <c r="BD217" s="229">
        <f ca="1">SUM(INDIRECT(BD$1&amp;BD$2&amp;$A217):INDIRECT(BD$1&amp;BD$3&amp;$A217))</f>
        <v>0</v>
      </c>
      <c r="BE217" s="1733">
        <f t="shared" ca="1" si="214"/>
        <v>0</v>
      </c>
      <c r="BF217" s="1848">
        <f t="shared" ca="1" si="285"/>
        <v>0</v>
      </c>
    </row>
    <row r="218" spans="1:58" s="272" customFormat="1">
      <c r="A218" s="2016">
        <v>215</v>
      </c>
      <c r="B218" s="2016">
        <v>215</v>
      </c>
      <c r="C218" s="362"/>
      <c r="D218" s="657">
        <v>1</v>
      </c>
      <c r="E218" s="97"/>
      <c r="F218" s="97"/>
      <c r="G218" s="49"/>
      <c r="H218" s="51"/>
      <c r="I218" s="107"/>
      <c r="J218" s="412"/>
      <c r="K218" s="412"/>
      <c r="L218" s="412"/>
      <c r="M218" s="107" t="s">
        <v>138</v>
      </c>
      <c r="N218" s="107"/>
      <c r="O218" s="109"/>
      <c r="P218" s="432">
        <f>P591+P594+P595+P635+P638+P639</f>
        <v>0</v>
      </c>
      <c r="Q218" s="432">
        <f t="shared" ref="Q218:AA218" si="306">Q591+Q594+Q595+Q635+Q638+Q639</f>
        <v>0</v>
      </c>
      <c r="R218" s="432">
        <f t="shared" si="306"/>
        <v>0</v>
      </c>
      <c r="S218" s="432">
        <f t="shared" si="306"/>
        <v>0</v>
      </c>
      <c r="T218" s="432">
        <f t="shared" si="306"/>
        <v>0</v>
      </c>
      <c r="U218" s="432">
        <f t="shared" si="306"/>
        <v>0</v>
      </c>
      <c r="V218" s="432">
        <f t="shared" si="306"/>
        <v>0</v>
      </c>
      <c r="W218" s="432">
        <f t="shared" si="306"/>
        <v>0</v>
      </c>
      <c r="X218" s="432">
        <f t="shared" si="306"/>
        <v>0</v>
      </c>
      <c r="Y218" s="432">
        <f t="shared" si="306"/>
        <v>0</v>
      </c>
      <c r="Z218" s="432">
        <f t="shared" si="306"/>
        <v>0</v>
      </c>
      <c r="AA218" s="432">
        <f t="shared" si="306"/>
        <v>0</v>
      </c>
      <c r="AB218" s="432">
        <f t="shared" si="300"/>
        <v>0</v>
      </c>
      <c r="AC218" s="432">
        <f t="shared" si="288"/>
        <v>0</v>
      </c>
      <c r="AD218" s="432">
        <f t="shared" si="289"/>
        <v>0</v>
      </c>
      <c r="AE218" s="432">
        <f t="shared" si="290"/>
        <v>0</v>
      </c>
      <c r="AF218" s="432">
        <f t="shared" si="291"/>
        <v>0</v>
      </c>
      <c r="AG218" s="432">
        <f t="shared" si="292"/>
        <v>0</v>
      </c>
      <c r="AH218" s="432">
        <f t="shared" si="293"/>
        <v>0</v>
      </c>
      <c r="AJ218" s="1125">
        <f ca="1">SUM((INDIRECT(AJ$2&amp;(ROW())):INDIRECT(AJ$3&amp;(ROW()))))</f>
        <v>0</v>
      </c>
      <c r="AK218" s="432">
        <f ca="1">SUM(INDIRECT(AK$1&amp;AK$2&amp;$B218):INDIRECT(AK$1&amp;AK$3&amp;$B218))</f>
        <v>1366</v>
      </c>
      <c r="AL218" s="1736">
        <f t="shared" ca="1" si="278"/>
        <v>-1366</v>
      </c>
      <c r="AM218" s="1851">
        <f t="shared" ca="1" si="206"/>
        <v>0</v>
      </c>
      <c r="AN218" s="432">
        <f ca="1">SUM(INDIRECT(AN$1&amp;AN$2&amp;$A218):INDIRECT(AN$1&amp;AN$3&amp;$A218))</f>
        <v>0</v>
      </c>
      <c r="AO218" s="1736">
        <f t="shared" ca="1" si="279"/>
        <v>0</v>
      </c>
      <c r="AP218" s="1851">
        <f t="shared" ca="1" si="283"/>
        <v>0</v>
      </c>
      <c r="AR218" s="1125">
        <f ca="1">SUM((INDIRECT(AR$2&amp;(ROW())):INDIRECT(AR$3&amp;(ROW()))))</f>
        <v>0</v>
      </c>
      <c r="AS218" s="432">
        <f ca="1">SUM(INDIRECT(AS$1&amp;AS$2&amp;$B218):INDIRECT(AS$1&amp;AS$3&amp;$B218))</f>
        <v>1366</v>
      </c>
      <c r="AT218" s="1736">
        <f t="shared" ca="1" si="208"/>
        <v>-1366</v>
      </c>
      <c r="AU218" s="1851">
        <f t="shared" ca="1" si="209"/>
        <v>0</v>
      </c>
      <c r="AV218" s="432">
        <f ca="1">SUM(INDIRECT(AV$1&amp;AV$2&amp;$A218):INDIRECT(AV$1&amp;AV$3&amp;$A218))</f>
        <v>0</v>
      </c>
      <c r="AW218" s="1736">
        <f t="shared" ca="1" si="210"/>
        <v>0</v>
      </c>
      <c r="AX218" s="1851">
        <f t="shared" ca="1" si="284"/>
        <v>0</v>
      </c>
      <c r="AZ218" s="1125">
        <f ca="1">SUM((INDIRECT(AZ$2&amp;(ROW())):INDIRECT(AZ$3&amp;(ROW()))))</f>
        <v>0</v>
      </c>
      <c r="BA218" s="432">
        <f ca="1">SUM(INDIRECT(BA$1&amp;BA$2&amp;$B218):INDIRECT(BA$1&amp;BA$3&amp;$B218))</f>
        <v>-5060</v>
      </c>
      <c r="BB218" s="1736">
        <f t="shared" ca="1" si="212"/>
        <v>5060</v>
      </c>
      <c r="BC218" s="1851">
        <f t="shared" ca="1" si="213"/>
        <v>0</v>
      </c>
      <c r="BD218" s="432">
        <f ca="1">SUM(INDIRECT(BD$1&amp;BD$2&amp;$A218):INDIRECT(BD$1&amp;BD$3&amp;$A218))</f>
        <v>0</v>
      </c>
      <c r="BE218" s="1736">
        <f t="shared" ca="1" si="214"/>
        <v>0</v>
      </c>
      <c r="BF218" s="1851">
        <f t="shared" ca="1" si="285"/>
        <v>0</v>
      </c>
    </row>
    <row r="219" spans="1:58">
      <c r="A219" s="2016">
        <v>216</v>
      </c>
      <c r="B219" s="2016">
        <v>216</v>
      </c>
      <c r="D219" s="657">
        <v>1</v>
      </c>
      <c r="E219" s="97"/>
      <c r="F219" s="97"/>
      <c r="G219" s="49"/>
      <c r="H219" s="699" t="s">
        <v>101</v>
      </c>
      <c r="I219" s="691"/>
      <c r="J219" s="690"/>
      <c r="K219" s="690"/>
      <c r="L219" s="691"/>
      <c r="M219" s="691"/>
      <c r="N219" s="691"/>
      <c r="O219" s="700"/>
      <c r="P219" s="696">
        <f>SUM(P220:P222)</f>
        <v>4884</v>
      </c>
      <c r="Q219" s="696">
        <f t="shared" ref="Q219:AH219" si="307">SUM(Q220:Q222)</f>
        <v>4979</v>
      </c>
      <c r="R219" s="696">
        <f t="shared" si="307"/>
        <v>6024</v>
      </c>
      <c r="S219" s="696">
        <f t="shared" si="307"/>
        <v>5048</v>
      </c>
      <c r="T219" s="696">
        <f t="shared" si="307"/>
        <v>4217</v>
      </c>
      <c r="U219" s="696">
        <f t="shared" si="307"/>
        <v>5965</v>
      </c>
      <c r="V219" s="696">
        <f t="shared" si="307"/>
        <v>8319</v>
      </c>
      <c r="W219" s="696">
        <f t="shared" si="307"/>
        <v>5272</v>
      </c>
      <c r="X219" s="696">
        <f t="shared" si="307"/>
        <v>5411</v>
      </c>
      <c r="Y219" s="696">
        <f t="shared" si="307"/>
        <v>6326</v>
      </c>
      <c r="Z219" s="696">
        <f t="shared" si="307"/>
        <v>3749</v>
      </c>
      <c r="AA219" s="696">
        <f t="shared" si="307"/>
        <v>3240</v>
      </c>
      <c r="AB219" s="696">
        <f t="shared" si="307"/>
        <v>15887</v>
      </c>
      <c r="AC219" s="696">
        <f t="shared" si="307"/>
        <v>15230</v>
      </c>
      <c r="AD219" s="696">
        <f t="shared" si="307"/>
        <v>19002</v>
      </c>
      <c r="AE219" s="696">
        <f t="shared" si="307"/>
        <v>13315</v>
      </c>
      <c r="AF219" s="696">
        <f t="shared" si="307"/>
        <v>31117</v>
      </c>
      <c r="AG219" s="696">
        <f t="shared" si="307"/>
        <v>32317</v>
      </c>
      <c r="AH219" s="696">
        <f t="shared" si="307"/>
        <v>63434</v>
      </c>
      <c r="AJ219" s="1637">
        <f ca="1">SUM((INDIRECT(AJ$2&amp;(ROW())):INDIRECT(AJ$3&amp;(ROW()))))</f>
        <v>6326</v>
      </c>
      <c r="AK219" s="1638">
        <f ca="1">SUM(INDIRECT(AK$1&amp;AK$2&amp;$B219):INDIRECT(AK$1&amp;AK$3&amp;$B219))</f>
        <v>0</v>
      </c>
      <c r="AL219" s="1731">
        <f t="shared" ca="1" si="278"/>
        <v>6326</v>
      </c>
      <c r="AM219" s="1846">
        <f t="shared" ca="1" si="206"/>
        <v>0</v>
      </c>
      <c r="AN219" s="1638">
        <f ca="1">SUM(INDIRECT(AN$1&amp;AN$2&amp;$A219):INDIRECT(AN$1&amp;AN$3&amp;$A219))</f>
        <v>4570</v>
      </c>
      <c r="AO219" s="1731">
        <f t="shared" ca="1" si="279"/>
        <v>1756</v>
      </c>
      <c r="AP219" s="1846">
        <f t="shared" ca="1" si="283"/>
        <v>1.3842450765864334</v>
      </c>
      <c r="AR219" s="1637">
        <f ca="1">SUM((INDIRECT(AR$2&amp;(ROW())):INDIRECT(AR$3&amp;(ROW()))))</f>
        <v>6326</v>
      </c>
      <c r="AS219" s="1638">
        <f ca="1">SUM(INDIRECT(AS$1&amp;AS$2&amp;$B219):INDIRECT(AS$1&amp;AS$3&amp;$B219))</f>
        <v>0</v>
      </c>
      <c r="AT219" s="1731">
        <f t="shared" ca="1" si="208"/>
        <v>6326</v>
      </c>
      <c r="AU219" s="1846">
        <f t="shared" ca="1" si="209"/>
        <v>0</v>
      </c>
      <c r="AV219" s="1638">
        <f ca="1">SUM(INDIRECT(AV$1&amp;AV$2&amp;$A219):INDIRECT(AV$1&amp;AV$3&amp;$A219))</f>
        <v>4570</v>
      </c>
      <c r="AW219" s="1731">
        <f t="shared" ca="1" si="210"/>
        <v>1756</v>
      </c>
      <c r="AX219" s="1846">
        <f t="shared" ca="1" si="284"/>
        <v>1.3842450765864334</v>
      </c>
      <c r="AZ219" s="1637">
        <f ca="1">SUM((INDIRECT(AZ$2&amp;(ROW())):INDIRECT(AZ$3&amp;(ROW()))))</f>
        <v>56445</v>
      </c>
      <c r="BA219" s="1638">
        <f ca="1">SUM(INDIRECT(BA$1&amp;BA$2&amp;$B219):INDIRECT(BA$1&amp;BA$3&amp;$B219))</f>
        <v>0</v>
      </c>
      <c r="BB219" s="1731">
        <f t="shared" ca="1" si="212"/>
        <v>56445</v>
      </c>
      <c r="BC219" s="1846">
        <f t="shared" ca="1" si="213"/>
        <v>0</v>
      </c>
      <c r="BD219" s="1638">
        <f ca="1">SUM(INDIRECT(BD$1&amp;BD$2&amp;$A219):INDIRECT(BD$1&amp;BD$3&amp;$A219))</f>
        <v>72806</v>
      </c>
      <c r="BE219" s="1731">
        <f t="shared" ca="1" si="214"/>
        <v>-16361</v>
      </c>
      <c r="BF219" s="1846">
        <f t="shared" ca="1" si="285"/>
        <v>0.77527950993050021</v>
      </c>
    </row>
    <row r="220" spans="1:58">
      <c r="A220" s="2016">
        <v>217</v>
      </c>
      <c r="B220" s="2016">
        <v>217</v>
      </c>
      <c r="D220" s="657">
        <v>1</v>
      </c>
      <c r="E220" s="97"/>
      <c r="F220" s="97"/>
      <c r="G220" s="49"/>
      <c r="H220" s="54"/>
      <c r="I220" s="205" t="s">
        <v>209</v>
      </c>
      <c r="J220" s="7"/>
      <c r="K220" s="7"/>
      <c r="L220" s="6"/>
      <c r="M220" s="6"/>
      <c r="N220" s="6"/>
      <c r="O220" s="52"/>
      <c r="P220" s="157">
        <v>561</v>
      </c>
      <c r="Q220" s="157">
        <v>820</v>
      </c>
      <c r="R220" s="157">
        <v>855</v>
      </c>
      <c r="S220" s="157">
        <v>792</v>
      </c>
      <c r="T220" s="157">
        <v>64</v>
      </c>
      <c r="U220" s="157">
        <v>736</v>
      </c>
      <c r="V220" s="157">
        <v>1371</v>
      </c>
      <c r="W220" s="157">
        <v>503</v>
      </c>
      <c r="X220" s="157">
        <v>-63</v>
      </c>
      <c r="Y220" s="157">
        <v>548</v>
      </c>
      <c r="Z220" s="157">
        <v>-20</v>
      </c>
      <c r="AA220" s="157">
        <v>-1672</v>
      </c>
      <c r="AB220" s="156">
        <f>SUM(P220:R220)</f>
        <v>2236</v>
      </c>
      <c r="AC220" s="156">
        <f>SUM(S220:U220)</f>
        <v>1592</v>
      </c>
      <c r="AD220" s="156">
        <f>SUM(V220:X220)</f>
        <v>1811</v>
      </c>
      <c r="AE220" s="156">
        <f>SUM(Y220:AA220)</f>
        <v>-1144</v>
      </c>
      <c r="AF220" s="156">
        <f>AB220+AC220</f>
        <v>3828</v>
      </c>
      <c r="AG220" s="156">
        <f>AE220+AD220</f>
        <v>667</v>
      </c>
      <c r="AH220" s="156">
        <f>AF220+AG220</f>
        <v>4495</v>
      </c>
      <c r="AJ220" s="17">
        <f ca="1">SUM((INDIRECT(AJ$2&amp;(ROW())):INDIRECT(AJ$3&amp;(ROW()))))</f>
        <v>548</v>
      </c>
      <c r="AK220" s="156">
        <f ca="1">SUM(INDIRECT(AK$1&amp;AK$2&amp;$B220):INDIRECT(AK$1&amp;AK$3&amp;$B220))</f>
        <v>0</v>
      </c>
      <c r="AL220" s="1723">
        <f t="shared" ca="1" si="278"/>
        <v>548</v>
      </c>
      <c r="AM220" s="1834">
        <f t="shared" ca="1" si="206"/>
        <v>0</v>
      </c>
      <c r="AN220" s="156">
        <f ca="1">SUM(INDIRECT(AN$1&amp;AN$2&amp;$A220):INDIRECT(AN$1&amp;AN$3&amp;$A220))</f>
        <v>-1196</v>
      </c>
      <c r="AO220" s="1723">
        <f t="shared" ca="1" si="279"/>
        <v>1744</v>
      </c>
      <c r="AP220" s="1834">
        <f t="shared" ca="1" si="283"/>
        <v>-0.45819397993311034</v>
      </c>
      <c r="AR220" s="17">
        <f ca="1">SUM((INDIRECT(AR$2&amp;(ROW())):INDIRECT(AR$3&amp;(ROW()))))</f>
        <v>548</v>
      </c>
      <c r="AS220" s="156">
        <f ca="1">SUM(INDIRECT(AS$1&amp;AS$2&amp;$B220):INDIRECT(AS$1&amp;AS$3&amp;$B220))</f>
        <v>0</v>
      </c>
      <c r="AT220" s="1723">
        <f t="shared" ca="1" si="208"/>
        <v>548</v>
      </c>
      <c r="AU220" s="1834">
        <f t="shared" ca="1" si="209"/>
        <v>0</v>
      </c>
      <c r="AV220" s="156">
        <f ca="1">SUM(INDIRECT(AV$1&amp;AV$2&amp;$A220):INDIRECT(AV$1&amp;AV$3&amp;$A220))</f>
        <v>-1196</v>
      </c>
      <c r="AW220" s="1723">
        <f t="shared" ca="1" si="210"/>
        <v>1744</v>
      </c>
      <c r="AX220" s="1834">
        <f t="shared" ca="1" si="284"/>
        <v>-0.45819397993311034</v>
      </c>
      <c r="AZ220" s="17">
        <f ca="1">SUM((INDIRECT(AZ$2&amp;(ROW())):INDIRECT(AZ$3&amp;(ROW()))))</f>
        <v>6187</v>
      </c>
      <c r="BA220" s="156">
        <f ca="1">SUM(INDIRECT(BA$1&amp;BA$2&amp;$B220):INDIRECT(BA$1&amp;BA$3&amp;$B220))</f>
        <v>0</v>
      </c>
      <c r="BB220" s="1723">
        <f t="shared" ca="1" si="212"/>
        <v>6187</v>
      </c>
      <c r="BC220" s="1834">
        <f t="shared" ca="1" si="213"/>
        <v>0</v>
      </c>
      <c r="BD220" s="156">
        <f ca="1">SUM(INDIRECT(BD$1&amp;BD$2&amp;$A220):INDIRECT(BD$1&amp;BD$3&amp;$A220))</f>
        <v>17443</v>
      </c>
      <c r="BE220" s="1723">
        <f t="shared" ca="1" si="214"/>
        <v>-11256</v>
      </c>
      <c r="BF220" s="1834">
        <f t="shared" ca="1" si="285"/>
        <v>0.35469815972023161</v>
      </c>
    </row>
    <row r="221" spans="1:58">
      <c r="A221" s="2016">
        <v>218</v>
      </c>
      <c r="B221" s="2016">
        <v>218</v>
      </c>
      <c r="D221" s="657">
        <v>1</v>
      </c>
      <c r="E221" s="97"/>
      <c r="F221" s="97"/>
      <c r="G221" s="49"/>
      <c r="H221" s="54"/>
      <c r="I221" s="69" t="s">
        <v>210</v>
      </c>
      <c r="J221" s="7"/>
      <c r="K221" s="7"/>
      <c r="L221" s="6"/>
      <c r="M221" s="6"/>
      <c r="N221" s="6"/>
      <c r="O221" s="52"/>
      <c r="P221" s="157">
        <v>2952</v>
      </c>
      <c r="Q221" s="157">
        <v>2797</v>
      </c>
      <c r="R221" s="157">
        <v>2820</v>
      </c>
      <c r="S221" s="157">
        <v>3001</v>
      </c>
      <c r="T221" s="157">
        <v>2947</v>
      </c>
      <c r="U221" s="157">
        <v>3157</v>
      </c>
      <c r="V221" s="157">
        <v>3101</v>
      </c>
      <c r="W221" s="157">
        <v>2850</v>
      </c>
      <c r="X221" s="157">
        <v>2666</v>
      </c>
      <c r="Y221" s="157">
        <v>2879</v>
      </c>
      <c r="Z221" s="157">
        <v>2865</v>
      </c>
      <c r="AA221" s="157">
        <v>4131</v>
      </c>
      <c r="AB221" s="156">
        <f t="shared" ref="AB221:AB222" si="308">SUM(P221:R221)</f>
        <v>8569</v>
      </c>
      <c r="AC221" s="156">
        <f>SUM(S221:U221)</f>
        <v>9105</v>
      </c>
      <c r="AD221" s="156">
        <f>SUM(V221:X221)</f>
        <v>8617</v>
      </c>
      <c r="AE221" s="156">
        <f>SUM(Y221:AA221)</f>
        <v>9875</v>
      </c>
      <c r="AF221" s="156">
        <f>AB221+AC221</f>
        <v>17674</v>
      </c>
      <c r="AG221" s="156">
        <f>AE221+AD221</f>
        <v>18492</v>
      </c>
      <c r="AH221" s="156">
        <f>AF221+AG221</f>
        <v>36166</v>
      </c>
      <c r="AJ221" s="17">
        <f ca="1">SUM((INDIRECT(AJ$2&amp;(ROW())):INDIRECT(AJ$3&amp;(ROW()))))</f>
        <v>2879</v>
      </c>
      <c r="AK221" s="156">
        <f ca="1">SUM(INDIRECT(AK$1&amp;AK$2&amp;$B221):INDIRECT(AK$1&amp;AK$3&amp;$B221))</f>
        <v>0</v>
      </c>
      <c r="AL221" s="1723">
        <f t="shared" ca="1" si="278"/>
        <v>2879</v>
      </c>
      <c r="AM221" s="1834">
        <f t="shared" ca="1" si="206"/>
        <v>0</v>
      </c>
      <c r="AN221" s="156">
        <f ca="1">SUM(INDIRECT(AN$1&amp;AN$2&amp;$A221):INDIRECT(AN$1&amp;AN$3&amp;$A221))</f>
        <v>2899</v>
      </c>
      <c r="AO221" s="1723">
        <f t="shared" ca="1" si="279"/>
        <v>-20</v>
      </c>
      <c r="AP221" s="1834">
        <f t="shared" ca="1" si="283"/>
        <v>0.99310106933425324</v>
      </c>
      <c r="AR221" s="17">
        <f ca="1">SUM((INDIRECT(AR$2&amp;(ROW())):INDIRECT(AR$3&amp;(ROW()))))</f>
        <v>2879</v>
      </c>
      <c r="AS221" s="156">
        <f ca="1">SUM(INDIRECT(AS$1&amp;AS$2&amp;$B221):INDIRECT(AS$1&amp;AS$3&amp;$B221))</f>
        <v>0</v>
      </c>
      <c r="AT221" s="1723">
        <f t="shared" ca="1" si="208"/>
        <v>2879</v>
      </c>
      <c r="AU221" s="1834">
        <f t="shared" ca="1" si="209"/>
        <v>0</v>
      </c>
      <c r="AV221" s="156">
        <f ca="1">SUM(INDIRECT(AV$1&amp;AV$2&amp;$A221):INDIRECT(AV$1&amp;AV$3&amp;$A221))</f>
        <v>2899</v>
      </c>
      <c r="AW221" s="1723">
        <f t="shared" ca="1" si="210"/>
        <v>-20</v>
      </c>
      <c r="AX221" s="1834">
        <f t="shared" ca="1" si="284"/>
        <v>0.99310106933425324</v>
      </c>
      <c r="AZ221" s="17">
        <f ca="1">SUM((INDIRECT(AZ$2&amp;(ROW())):INDIRECT(AZ$3&amp;(ROW()))))</f>
        <v>29170</v>
      </c>
      <c r="BA221" s="156">
        <f ca="1">SUM(INDIRECT(BA$1&amp;BA$2&amp;$B221):INDIRECT(BA$1&amp;BA$3&amp;$B221))</f>
        <v>0</v>
      </c>
      <c r="BB221" s="1723">
        <f t="shared" ca="1" si="212"/>
        <v>29170</v>
      </c>
      <c r="BC221" s="1834">
        <f t="shared" ca="1" si="213"/>
        <v>0</v>
      </c>
      <c r="BD221" s="156">
        <f ca="1">SUM(INDIRECT(BD$1&amp;BD$2&amp;$A221):INDIRECT(BD$1&amp;BD$3&amp;$A221))</f>
        <v>28177</v>
      </c>
      <c r="BE221" s="1723">
        <f t="shared" ca="1" si="214"/>
        <v>993</v>
      </c>
      <c r="BF221" s="1834">
        <f t="shared" ca="1" si="285"/>
        <v>1.0352415090321894</v>
      </c>
    </row>
    <row r="222" spans="1:58">
      <c r="A222" s="2016">
        <v>219</v>
      </c>
      <c r="B222" s="2016">
        <v>219</v>
      </c>
      <c r="D222" s="657">
        <v>1</v>
      </c>
      <c r="E222" s="97"/>
      <c r="F222" s="97"/>
      <c r="G222" s="49"/>
      <c r="H222" s="54"/>
      <c r="I222" s="69" t="s">
        <v>211</v>
      </c>
      <c r="J222" s="7"/>
      <c r="K222" s="7"/>
      <c r="L222" s="6"/>
      <c r="M222" s="6"/>
      <c r="N222" s="6"/>
      <c r="O222" s="52"/>
      <c r="P222" s="157">
        <v>1371</v>
      </c>
      <c r="Q222" s="157">
        <v>1362</v>
      </c>
      <c r="R222" s="157">
        <v>2349</v>
      </c>
      <c r="S222" s="157">
        <v>1255</v>
      </c>
      <c r="T222" s="157">
        <v>1206</v>
      </c>
      <c r="U222" s="157">
        <v>2072</v>
      </c>
      <c r="V222" s="157">
        <v>3847</v>
      </c>
      <c r="W222" s="157">
        <v>1919</v>
      </c>
      <c r="X222" s="157">
        <v>2808</v>
      </c>
      <c r="Y222" s="157">
        <v>2899</v>
      </c>
      <c r="Z222" s="157">
        <v>904</v>
      </c>
      <c r="AA222" s="157">
        <v>781</v>
      </c>
      <c r="AB222" s="156">
        <f t="shared" si="308"/>
        <v>5082</v>
      </c>
      <c r="AC222" s="156">
        <f>SUM(S222:U222)</f>
        <v>4533</v>
      </c>
      <c r="AD222" s="156">
        <f>SUM(V222:X222)</f>
        <v>8574</v>
      </c>
      <c r="AE222" s="156">
        <f>SUM(Y222:AA222)</f>
        <v>4584</v>
      </c>
      <c r="AF222" s="156">
        <f>AB222+AC222</f>
        <v>9615</v>
      </c>
      <c r="AG222" s="156">
        <f>AE222+AD222</f>
        <v>13158</v>
      </c>
      <c r="AH222" s="156">
        <f>AF222+AG222</f>
        <v>22773</v>
      </c>
      <c r="AJ222" s="17">
        <f ca="1">SUM((INDIRECT(AJ$2&amp;(ROW())):INDIRECT(AJ$3&amp;(ROW()))))</f>
        <v>2899</v>
      </c>
      <c r="AK222" s="156">
        <f ca="1">SUM(INDIRECT(AK$1&amp;AK$2&amp;$B222):INDIRECT(AK$1&amp;AK$3&amp;$B222))</f>
        <v>4403.468787115833</v>
      </c>
      <c r="AL222" s="1723">
        <f t="shared" ca="1" si="278"/>
        <v>-1504.468787115833</v>
      </c>
      <c r="AM222" s="1834">
        <f t="shared" ca="1" si="206"/>
        <v>0.65834462333018506</v>
      </c>
      <c r="AN222" s="156">
        <f ca="1">SUM(INDIRECT(AN$1&amp;AN$2&amp;$A222):INDIRECT(AN$1&amp;AN$3&amp;$A222))</f>
        <v>2867</v>
      </c>
      <c r="AO222" s="1723">
        <f t="shared" ca="1" si="279"/>
        <v>32</v>
      </c>
      <c r="AP222" s="1834">
        <f t="shared" ca="1" si="283"/>
        <v>1.0111614928496686</v>
      </c>
      <c r="AR222" s="17">
        <f ca="1">SUM((INDIRECT(AR$2&amp;(ROW())):INDIRECT(AR$3&amp;(ROW()))))</f>
        <v>2899</v>
      </c>
      <c r="AS222" s="156">
        <f ca="1">SUM(INDIRECT(AS$1&amp;AS$2&amp;$B222):INDIRECT(AS$1&amp;AS$3&amp;$B222))</f>
        <v>4403.468787115833</v>
      </c>
      <c r="AT222" s="1723">
        <f t="shared" ca="1" si="208"/>
        <v>-1504.468787115833</v>
      </c>
      <c r="AU222" s="1834">
        <f t="shared" ca="1" si="209"/>
        <v>0.65834462333018506</v>
      </c>
      <c r="AV222" s="156">
        <f ca="1">SUM(INDIRECT(AV$1&amp;AV$2&amp;$A222):INDIRECT(AV$1&amp;AV$3&amp;$A222))</f>
        <v>2867</v>
      </c>
      <c r="AW222" s="1723">
        <f t="shared" ca="1" si="210"/>
        <v>32</v>
      </c>
      <c r="AX222" s="1834">
        <f t="shared" ca="1" si="284"/>
        <v>1.0111614928496686</v>
      </c>
      <c r="AZ222" s="17">
        <f ca="1">SUM((INDIRECT(AZ$2&amp;(ROW())):INDIRECT(AZ$3&amp;(ROW()))))</f>
        <v>21088</v>
      </c>
      <c r="BA222" s="156">
        <f ca="1">SUM(INDIRECT(BA$1&amp;BA$2&amp;$B222):INDIRECT(BA$1&amp;BA$3&amp;$B222))</f>
        <v>43839.468787115831</v>
      </c>
      <c r="BB222" s="1723">
        <f t="shared" ca="1" si="212"/>
        <v>-22751.468787115831</v>
      </c>
      <c r="BC222" s="1834">
        <f t="shared" ca="1" si="213"/>
        <v>0.48102772646272673</v>
      </c>
      <c r="BD222" s="156">
        <f ca="1">SUM(INDIRECT(BD$1&amp;BD$2&amp;$A222):INDIRECT(BD$1&amp;BD$3&amp;$A222))</f>
        <v>27186</v>
      </c>
      <c r="BE222" s="1723">
        <f t="shared" ca="1" si="214"/>
        <v>-6098</v>
      </c>
      <c r="BF222" s="1834">
        <f t="shared" ca="1" si="285"/>
        <v>0.77569337158831753</v>
      </c>
    </row>
    <row r="223" spans="1:58">
      <c r="A223" s="2016">
        <v>220</v>
      </c>
      <c r="B223" s="2016">
        <v>220</v>
      </c>
      <c r="D223" s="657">
        <v>1</v>
      </c>
      <c r="E223" s="97"/>
      <c r="F223" s="97"/>
      <c r="G223" s="49"/>
      <c r="H223" s="699" t="s">
        <v>143</v>
      </c>
      <c r="I223" s="691"/>
      <c r="J223" s="690"/>
      <c r="K223" s="690"/>
      <c r="L223" s="690"/>
      <c r="M223" s="690"/>
      <c r="N223" s="690"/>
      <c r="O223" s="722"/>
      <c r="P223" s="696">
        <f t="shared" ref="P223:AH223" si="309">P189-P219</f>
        <v>-5849</v>
      </c>
      <c r="Q223" s="696">
        <f t="shared" si="309"/>
        <v>-3481</v>
      </c>
      <c r="R223" s="696">
        <f t="shared" si="309"/>
        <v>2042</v>
      </c>
      <c r="S223" s="696">
        <f t="shared" si="309"/>
        <v>-4797</v>
      </c>
      <c r="T223" s="696">
        <f t="shared" si="309"/>
        <v>374</v>
      </c>
      <c r="U223" s="696">
        <f t="shared" si="309"/>
        <v>593</v>
      </c>
      <c r="V223" s="696">
        <f t="shared" si="309"/>
        <v>-12280</v>
      </c>
      <c r="W223" s="696">
        <f t="shared" si="309"/>
        <v>-6551</v>
      </c>
      <c r="X223" s="696">
        <f t="shared" si="309"/>
        <v>-19274</v>
      </c>
      <c r="Y223" s="696">
        <f t="shared" si="309"/>
        <v>-3396</v>
      </c>
      <c r="Z223" s="696">
        <f t="shared" si="309"/>
        <v>-4300</v>
      </c>
      <c r="AA223" s="696">
        <f t="shared" si="309"/>
        <v>-1248</v>
      </c>
      <c r="AB223" s="696">
        <f t="shared" si="309"/>
        <v>-7288</v>
      </c>
      <c r="AC223" s="696">
        <f t="shared" si="309"/>
        <v>-3830</v>
      </c>
      <c r="AD223" s="696">
        <f t="shared" si="309"/>
        <v>-38105</v>
      </c>
      <c r="AE223" s="696">
        <f t="shared" si="309"/>
        <v>-8944</v>
      </c>
      <c r="AF223" s="696">
        <f t="shared" si="309"/>
        <v>-11118</v>
      </c>
      <c r="AG223" s="696">
        <f t="shared" si="309"/>
        <v>-47049</v>
      </c>
      <c r="AH223" s="696">
        <f t="shared" si="309"/>
        <v>-58167</v>
      </c>
      <c r="AJ223" s="1637">
        <f ca="1">SUM((INDIRECT(AJ$2&amp;(ROW())):INDIRECT(AJ$3&amp;(ROW()))))</f>
        <v>-3396</v>
      </c>
      <c r="AK223" s="1638">
        <f ca="1">SUM(INDIRECT(AK$1&amp;AK$2&amp;$B223):INDIRECT(AK$1&amp;AK$3&amp;$B223))</f>
        <v>611.72146645840667</v>
      </c>
      <c r="AL223" s="1731">
        <f t="shared" ca="1" si="278"/>
        <v>-4007.7214664584067</v>
      </c>
      <c r="AM223" s="1846">
        <f ca="1">IFERROR(AJ223/AK223,0)</f>
        <v>-5.5515462284842139</v>
      </c>
      <c r="AN223" s="1638">
        <f ca="1">SUM(INDIRECT(AN$1&amp;AN$2&amp;$A223):INDIRECT(AN$1&amp;AN$3&amp;$A223))</f>
        <v>-5229</v>
      </c>
      <c r="AO223" s="1731">
        <f t="shared" ca="1" si="279"/>
        <v>1833</v>
      </c>
      <c r="AP223" s="1846">
        <f t="shared" ca="1" si="283"/>
        <v>0.64945496270797476</v>
      </c>
      <c r="AR223" s="1637">
        <f ca="1">SUM((INDIRECT(AR$2&amp;(ROW())):INDIRECT(AR$3&amp;(ROW()))))</f>
        <v>-3396</v>
      </c>
      <c r="AS223" s="1638">
        <f ca="1">SUM(INDIRECT(AS$1&amp;AS$2&amp;$B223):INDIRECT(AS$1&amp;AS$3&amp;$B223))</f>
        <v>611.72146645840667</v>
      </c>
      <c r="AT223" s="1731">
        <f t="shared" ref="AT223:AT228" ca="1" si="310">AR223-AS223</f>
        <v>-4007.7214664584067</v>
      </c>
      <c r="AU223" s="1846">
        <f ca="1">IFERROR(AR223/AS223,0)</f>
        <v>-5.5515462284842139</v>
      </c>
      <c r="AV223" s="1638">
        <f ca="1">SUM(INDIRECT(AV$1&amp;AV$2&amp;$A223):INDIRECT(AV$1&amp;AV$3&amp;$A223))</f>
        <v>-5229</v>
      </c>
      <c r="AW223" s="1731">
        <f t="shared" ref="AW223:AW228" ca="1" si="311">AR223-AV223</f>
        <v>1833</v>
      </c>
      <c r="AX223" s="1846">
        <f t="shared" ca="1" si="284"/>
        <v>0.64945496270797476</v>
      </c>
      <c r="AZ223" s="1637">
        <f ca="1">SUM((INDIRECT(AZ$2&amp;(ROW())):INDIRECT(AZ$3&amp;(ROW()))))</f>
        <v>-52619</v>
      </c>
      <c r="BA223" s="1638">
        <f ca="1">SUM(INDIRECT(BA$1&amp;BA$2&amp;$B223):INDIRECT(BA$1&amp;BA$3&amp;$B223))</f>
        <v>5810.7214664584062</v>
      </c>
      <c r="BB223" s="1731">
        <f t="shared" ref="BB223:BB228" ca="1" si="312">AZ223-BA223</f>
        <v>-58429.721466458403</v>
      </c>
      <c r="BC223" s="1846">
        <f ca="1">IFERROR(AZ223/BA223,0)</f>
        <v>-9.0555020239286925</v>
      </c>
      <c r="BD223" s="1638">
        <f ca="1">SUM(INDIRECT(BD$1&amp;BD$2&amp;$A223):INDIRECT(BD$1&amp;BD$3&amp;$A223))</f>
        <v>-78590</v>
      </c>
      <c r="BE223" s="1731">
        <f t="shared" ref="BE223:BE228" ca="1" si="313">AZ223-BD223</f>
        <v>25971</v>
      </c>
      <c r="BF223" s="1846">
        <f t="shared" ca="1" si="285"/>
        <v>0.66953810917419521</v>
      </c>
    </row>
    <row r="224" spans="1:58">
      <c r="A224" s="2016">
        <v>221</v>
      </c>
      <c r="B224" s="2016">
        <v>221</v>
      </c>
      <c r="D224" s="657">
        <v>1</v>
      </c>
      <c r="E224" s="97"/>
      <c r="F224" s="97"/>
      <c r="G224" s="49"/>
      <c r="H224" s="74"/>
      <c r="I224" s="1064" t="s">
        <v>142</v>
      </c>
      <c r="J224" s="4"/>
      <c r="K224" s="4"/>
      <c r="L224" s="3"/>
      <c r="M224" s="3"/>
      <c r="N224" s="3"/>
      <c r="O224" s="50"/>
      <c r="P224" s="1680">
        <f t="shared" ref="P224:AN224" si="314">IFERROR(P223/P159,0)</f>
        <v>0</v>
      </c>
      <c r="Q224" s="1680">
        <f t="shared" si="314"/>
        <v>-1.2343971631205675</v>
      </c>
      <c r="R224" s="1680">
        <f t="shared" si="314"/>
        <v>0.13429792831305493</v>
      </c>
      <c r="S224" s="1680">
        <f t="shared" si="314"/>
        <v>-1.6405608755129959</v>
      </c>
      <c r="T224" s="1680">
        <f t="shared" si="314"/>
        <v>3.3434650455927049E-2</v>
      </c>
      <c r="U224" s="1680">
        <f t="shared" si="314"/>
        <v>2.4869988257003858E-2</v>
      </c>
      <c r="V224" s="1680">
        <f t="shared" si="314"/>
        <v>-3.9308578745198464</v>
      </c>
      <c r="W224" s="1680">
        <f t="shared" si="314"/>
        <v>-3.1464937560038426</v>
      </c>
      <c r="X224" s="1680">
        <f t="shared" si="314"/>
        <v>6.0820448090880408</v>
      </c>
      <c r="Y224" s="1680">
        <f t="shared" si="314"/>
        <v>-0.26111025680455174</v>
      </c>
      <c r="Z224" s="1680">
        <f t="shared" si="314"/>
        <v>-1.4463504877228388</v>
      </c>
      <c r="AA224" s="1680">
        <f t="shared" si="314"/>
        <v>-0.21246169560776301</v>
      </c>
      <c r="AB224" s="1680">
        <f t="shared" si="314"/>
        <v>-0.4043273231622746</v>
      </c>
      <c r="AC224" s="1680">
        <f t="shared" si="314"/>
        <v>-0.10091162986773462</v>
      </c>
      <c r="AD224" s="1680">
        <f t="shared" si="314"/>
        <v>-18.706431026018656</v>
      </c>
      <c r="AE224" s="1680">
        <f t="shared" si="314"/>
        <v>-0.40928019036287921</v>
      </c>
      <c r="AF224" s="1680">
        <f t="shared" si="314"/>
        <v>-0.19861019310812983</v>
      </c>
      <c r="AG224" s="1680">
        <f t="shared" si="314"/>
        <v>-1.9694014231896191</v>
      </c>
      <c r="AH224" s="1680">
        <f t="shared" si="314"/>
        <v>-0.72828005859595091</v>
      </c>
      <c r="AI224" s="1038"/>
      <c r="AJ224" s="1681">
        <f t="shared" ca="1" si="314"/>
        <v>-0.26111025680455174</v>
      </c>
      <c r="AK224" s="1680">
        <f t="shared" ca="1" si="314"/>
        <v>5150.5548388200796</v>
      </c>
      <c r="AL224" s="1680">
        <f t="shared" ca="1" si="278"/>
        <v>-5150.815949076884</v>
      </c>
      <c r="AM224" s="1845"/>
      <c r="AN224" s="1680">
        <f t="shared" ca="1" si="314"/>
        <v>-1.7570564516129032</v>
      </c>
      <c r="AO224" s="1680">
        <f t="shared" ca="1" si="279"/>
        <v>1.4959461948083514</v>
      </c>
      <c r="AP224" s="1845"/>
      <c r="AQ224" s="1038"/>
      <c r="AR224" s="1681">
        <f ca="1">IFERROR(AR223/AR159,0)</f>
        <v>-0.26111025680455174</v>
      </c>
      <c r="AS224" s="1680">
        <f ca="1">IFERROR(AS223/AS159,0)</f>
        <v>5150.5548388200796</v>
      </c>
      <c r="AT224" s="1680">
        <f t="shared" ca="1" si="310"/>
        <v>-5150.815949076884</v>
      </c>
      <c r="AU224" s="1845"/>
      <c r="AV224" s="1680">
        <f ca="1">IFERROR(AV223/AV159,0)</f>
        <v>-1.7570564516129032</v>
      </c>
      <c r="AW224" s="1680">
        <f t="shared" ca="1" si="311"/>
        <v>1.4959461948083514</v>
      </c>
      <c r="AX224" s="1845"/>
      <c r="AY224" s="1038"/>
      <c r="AZ224" s="1681">
        <f ca="1">IFERROR(AZ223/AZ159,0)</f>
        <v>-0.74088310664301205</v>
      </c>
      <c r="BA224" s="1680">
        <f ca="1">IFERROR(BA223/BA159,0)</f>
        <v>-110.91064983181751</v>
      </c>
      <c r="BB224" s="1680">
        <f t="shared" ca="1" si="312"/>
        <v>110.1697667251745</v>
      </c>
      <c r="BC224" s="1845"/>
      <c r="BD224" s="1680">
        <f ca="1">IFERROR(BD223/BD159,0)</f>
        <v>-1.3763331640426613</v>
      </c>
      <c r="BE224" s="1680">
        <f t="shared" ca="1" si="313"/>
        <v>0.63545005739964922</v>
      </c>
      <c r="BF224" s="1845"/>
    </row>
    <row r="225" spans="1:58">
      <c r="A225" s="2016">
        <v>222</v>
      </c>
      <c r="B225" s="2016">
        <v>222</v>
      </c>
      <c r="D225" s="657">
        <v>1</v>
      </c>
      <c r="E225" s="97"/>
      <c r="F225" s="97"/>
      <c r="G225" s="49"/>
      <c r="H225" s="389" t="s">
        <v>212</v>
      </c>
      <c r="I225" s="651"/>
      <c r="J225" s="652"/>
      <c r="K225" s="652"/>
      <c r="L225" s="651"/>
      <c r="M225" s="651"/>
      <c r="N225" s="651"/>
      <c r="O225" s="199"/>
      <c r="P225" s="155">
        <v>5</v>
      </c>
      <c r="Q225" s="155">
        <v>31</v>
      </c>
      <c r="R225" s="155">
        <v>65</v>
      </c>
      <c r="S225" s="155">
        <v>95</v>
      </c>
      <c r="T225" s="155">
        <v>61</v>
      </c>
      <c r="U225" s="155">
        <v>70</v>
      </c>
      <c r="V225" s="155">
        <v>36</v>
      </c>
      <c r="W225" s="155">
        <v>114</v>
      </c>
      <c r="X225" s="155">
        <v>84</v>
      </c>
      <c r="Y225" s="155">
        <v>157</v>
      </c>
      <c r="Z225" s="155">
        <v>102</v>
      </c>
      <c r="AA225" s="155">
        <v>1361</v>
      </c>
      <c r="AB225" s="156">
        <f t="shared" ref="AB225:AB226" si="315">SUM(P225:R225)</f>
        <v>101</v>
      </c>
      <c r="AC225" s="204">
        <f>SUM(S225:U225)</f>
        <v>226</v>
      </c>
      <c r="AD225" s="204">
        <f>SUM(V225:X225)</f>
        <v>234</v>
      </c>
      <c r="AE225" s="204">
        <f>SUM(Y225:AA225)</f>
        <v>1620</v>
      </c>
      <c r="AF225" s="204">
        <f>AB225+AC225</f>
        <v>327</v>
      </c>
      <c r="AG225" s="204">
        <f>AE225+AD225</f>
        <v>1854</v>
      </c>
      <c r="AH225" s="204">
        <f>AF225+AG225</f>
        <v>2181</v>
      </c>
      <c r="AJ225" s="1632">
        <f ca="1">SUM((INDIRECT(AJ$2&amp;(ROW())):INDIRECT(AJ$3&amp;(ROW()))))</f>
        <v>157</v>
      </c>
      <c r="AK225" s="1633">
        <f ca="1">SUM(INDIRECT(AK$1&amp;AK$2&amp;$B225):INDIRECT(AK$1&amp;AK$3&amp;$B225))</f>
        <v>1078.6148704684808</v>
      </c>
      <c r="AL225" s="1728">
        <f t="shared" ca="1" si="278"/>
        <v>-921.61487046848083</v>
      </c>
      <c r="AM225" s="1841">
        <f ca="1">IFERROR(AJ225/AK225,0)</f>
        <v>0.14555705126873442</v>
      </c>
      <c r="AN225" s="1633">
        <f ca="1">SUM(INDIRECT(AN$1&amp;AN$2&amp;$A225):INDIRECT(AN$1&amp;AN$3&amp;$A225))</f>
        <v>204</v>
      </c>
      <c r="AO225" s="1728">
        <f t="shared" ca="1" si="279"/>
        <v>-47</v>
      </c>
      <c r="AP225" s="1841">
        <f ca="1">IFERROR(AJ225/AN225,0)</f>
        <v>0.76960784313725494</v>
      </c>
      <c r="AR225" s="1632">
        <f ca="1">SUM((INDIRECT(AR$2&amp;(ROW())):INDIRECT(AR$3&amp;(ROW()))))</f>
        <v>157</v>
      </c>
      <c r="AS225" s="1633">
        <f ca="1">SUM(INDIRECT(AS$1&amp;AS$2&amp;$B225):INDIRECT(AS$1&amp;AS$3&amp;$B225))</f>
        <v>1078.6148704684808</v>
      </c>
      <c r="AT225" s="1728">
        <f t="shared" ca="1" si="310"/>
        <v>-921.61487046848083</v>
      </c>
      <c r="AU225" s="1841">
        <f ca="1">IFERROR(AR225/AS225,0)</f>
        <v>0.14555705126873442</v>
      </c>
      <c r="AV225" s="1633">
        <f ca="1">SUM(INDIRECT(AV$1&amp;AV$2&amp;$A225):INDIRECT(AV$1&amp;AV$3&amp;$A225))</f>
        <v>204</v>
      </c>
      <c r="AW225" s="1728">
        <f t="shared" ca="1" si="311"/>
        <v>-47</v>
      </c>
      <c r="AX225" s="1841">
        <f ca="1">IFERROR(AR225/AV225,0)</f>
        <v>0.76960784313725494</v>
      </c>
      <c r="AZ225" s="1632">
        <f ca="1">SUM((INDIRECT(AZ$2&amp;(ROW())):INDIRECT(AZ$3&amp;(ROW()))))</f>
        <v>718</v>
      </c>
      <c r="BA225" s="1633">
        <f ca="1">SUM(INDIRECT(BA$1&amp;BA$2&amp;$B225):INDIRECT(BA$1&amp;BA$3&amp;$B225))</f>
        <v>14540.61487046848</v>
      </c>
      <c r="BB225" s="1728">
        <f t="shared" ca="1" si="312"/>
        <v>-13822.61487046848</v>
      </c>
      <c r="BC225" s="1841">
        <f ca="1">IFERROR(AZ225/BA225,0)</f>
        <v>4.9378929735511723E-2</v>
      </c>
      <c r="BD225" s="1633">
        <f ca="1">SUM(INDIRECT(BD$1&amp;BD$2&amp;$A225):INDIRECT(BD$1&amp;BD$3&amp;$A225))</f>
        <v>842</v>
      </c>
      <c r="BE225" s="1728">
        <f t="shared" ca="1" si="313"/>
        <v>-124</v>
      </c>
      <c r="BF225" s="1841">
        <f ca="1">IFERROR(AZ225/BD225,0)</f>
        <v>0.85273159144893107</v>
      </c>
    </row>
    <row r="226" spans="1:58">
      <c r="A226" s="2016">
        <v>223</v>
      </c>
      <c r="B226" s="2016">
        <v>223</v>
      </c>
      <c r="D226" s="657">
        <v>1</v>
      </c>
      <c r="E226" s="97"/>
      <c r="F226" s="97"/>
      <c r="G226" s="49"/>
      <c r="H226" s="203" t="s">
        <v>213</v>
      </c>
      <c r="I226" s="201"/>
      <c r="J226" s="202"/>
      <c r="K226" s="202"/>
      <c r="L226" s="201"/>
      <c r="M226" s="201"/>
      <c r="N226" s="201"/>
      <c r="O226" s="200"/>
      <c r="P226" s="110">
        <v>0</v>
      </c>
      <c r="Q226" s="110">
        <v>0</v>
      </c>
      <c r="R226" s="110">
        <v>0</v>
      </c>
      <c r="S226" s="110">
        <v>0</v>
      </c>
      <c r="T226" s="110">
        <v>0</v>
      </c>
      <c r="U226" s="110">
        <v>0</v>
      </c>
      <c r="V226" s="110">
        <v>0</v>
      </c>
      <c r="W226" s="110">
        <v>0</v>
      </c>
      <c r="X226" s="110">
        <v>0</v>
      </c>
      <c r="Y226" s="110">
        <v>0</v>
      </c>
      <c r="Z226" s="110">
        <v>0</v>
      </c>
      <c r="AA226" s="110">
        <v>1506</v>
      </c>
      <c r="AB226" s="156">
        <f t="shared" si="315"/>
        <v>0</v>
      </c>
      <c r="AC226" s="161">
        <f>SUM(S226:U226)</f>
        <v>0</v>
      </c>
      <c r="AD226" s="161">
        <f>SUM(V226:X226)</f>
        <v>0</v>
      </c>
      <c r="AE226" s="161">
        <f>SUM(Y226:AA226)</f>
        <v>1506</v>
      </c>
      <c r="AF226" s="161">
        <f>AB226+AC226</f>
        <v>0</v>
      </c>
      <c r="AG226" s="161">
        <f>AE226+AD226</f>
        <v>1506</v>
      </c>
      <c r="AH226" s="161">
        <f>AF226+AG226</f>
        <v>1506</v>
      </c>
      <c r="AJ226" s="123">
        <f ca="1">SUM((INDIRECT(AJ$2&amp;(ROW())):INDIRECT(AJ$3&amp;(ROW()))))</f>
        <v>0</v>
      </c>
      <c r="AK226" s="161">
        <f ca="1">SUM(INDIRECT(AK$1&amp;AK$2&amp;$B226):INDIRECT(AK$1&amp;AK$3&amp;$B226))</f>
        <v>-2247.468787115833</v>
      </c>
      <c r="AL226" s="1729">
        <f t="shared" ca="1" si="278"/>
        <v>2247.468787115833</v>
      </c>
      <c r="AM226" s="1842">
        <f ca="1">IFERROR(AJ226/AK226,0)</f>
        <v>0</v>
      </c>
      <c r="AN226" s="161">
        <f ca="1">SUM(INDIRECT(AN$1&amp;AN$2&amp;$A226):INDIRECT(AN$1&amp;AN$3&amp;$A226))</f>
        <v>0</v>
      </c>
      <c r="AO226" s="1729">
        <f t="shared" ca="1" si="279"/>
        <v>0</v>
      </c>
      <c r="AP226" s="1842">
        <f ca="1">IFERROR(AJ226/AN226,0)</f>
        <v>0</v>
      </c>
      <c r="AR226" s="123">
        <f ca="1">SUM((INDIRECT(AR$2&amp;(ROW())):INDIRECT(AR$3&amp;(ROW()))))</f>
        <v>0</v>
      </c>
      <c r="AS226" s="161">
        <f ca="1">SUM(INDIRECT(AS$1&amp;AS$2&amp;$B226):INDIRECT(AS$1&amp;AS$3&amp;$B226))</f>
        <v>-2247.468787115833</v>
      </c>
      <c r="AT226" s="1729">
        <f t="shared" ca="1" si="310"/>
        <v>2247.468787115833</v>
      </c>
      <c r="AU226" s="1842">
        <f ca="1">IFERROR(AR226/AS226,0)</f>
        <v>0</v>
      </c>
      <c r="AV226" s="161">
        <f ca="1">SUM(INDIRECT(AV$1&amp;AV$2&amp;$A226):INDIRECT(AV$1&amp;AV$3&amp;$A226))</f>
        <v>0</v>
      </c>
      <c r="AW226" s="1729">
        <f t="shared" ca="1" si="311"/>
        <v>0</v>
      </c>
      <c r="AX226" s="1842">
        <f ca="1">IFERROR(AR226/AV226,0)</f>
        <v>0</v>
      </c>
      <c r="AZ226" s="123">
        <f ca="1">SUM((INDIRECT(AZ$2&amp;(ROW())):INDIRECT(AZ$3&amp;(ROW()))))</f>
        <v>0</v>
      </c>
      <c r="BA226" s="161">
        <f ca="1">SUM(INDIRECT(BA$1&amp;BA$2&amp;$B226):INDIRECT(BA$1&amp;BA$3&amp;$B226))</f>
        <v>-25645.468787115831</v>
      </c>
      <c r="BB226" s="1729">
        <f t="shared" ca="1" si="312"/>
        <v>25645.468787115831</v>
      </c>
      <c r="BC226" s="1842">
        <f ca="1">IFERROR(AZ226/BA226,0)</f>
        <v>0</v>
      </c>
      <c r="BD226" s="161">
        <f ca="1">SUM(INDIRECT(BD$1&amp;BD$2&amp;$A226):INDIRECT(BD$1&amp;BD$3&amp;$A226))</f>
        <v>123</v>
      </c>
      <c r="BE226" s="1729">
        <f t="shared" ca="1" si="313"/>
        <v>-123</v>
      </c>
      <c r="BF226" s="1842">
        <f ca="1">IFERROR(AZ226/BD226,0)</f>
        <v>0</v>
      </c>
    </row>
    <row r="227" spans="1:58">
      <c r="A227" s="2016">
        <v>224</v>
      </c>
      <c r="B227" s="2016">
        <v>224</v>
      </c>
      <c r="D227" s="657">
        <v>1</v>
      </c>
      <c r="E227" s="97"/>
      <c r="F227" s="97"/>
      <c r="G227" s="49"/>
      <c r="H227" s="699" t="s">
        <v>214</v>
      </c>
      <c r="I227" s="691"/>
      <c r="J227" s="690"/>
      <c r="K227" s="690"/>
      <c r="L227" s="690"/>
      <c r="M227" s="690"/>
      <c r="N227" s="690"/>
      <c r="O227" s="722"/>
      <c r="P227" s="696">
        <f>P223+P225-P226</f>
        <v>-5844</v>
      </c>
      <c r="Q227" s="696">
        <f t="shared" ref="Q227:AH227" si="316">Q223+Q225-Q226</f>
        <v>-3450</v>
      </c>
      <c r="R227" s="696">
        <f t="shared" si="316"/>
        <v>2107</v>
      </c>
      <c r="S227" s="696">
        <f t="shared" si="316"/>
        <v>-4702</v>
      </c>
      <c r="T227" s="696">
        <f t="shared" si="316"/>
        <v>435</v>
      </c>
      <c r="U227" s="696">
        <f t="shared" si="316"/>
        <v>663</v>
      </c>
      <c r="V227" s="696">
        <f t="shared" si="316"/>
        <v>-12244</v>
      </c>
      <c r="W227" s="696">
        <f t="shared" si="316"/>
        <v>-6437</v>
      </c>
      <c r="X227" s="696">
        <f t="shared" si="316"/>
        <v>-19190</v>
      </c>
      <c r="Y227" s="696">
        <f t="shared" si="316"/>
        <v>-3239</v>
      </c>
      <c r="Z227" s="696">
        <f t="shared" si="316"/>
        <v>-4198</v>
      </c>
      <c r="AA227" s="696">
        <f t="shared" si="316"/>
        <v>-1393</v>
      </c>
      <c r="AB227" s="696">
        <f t="shared" si="316"/>
        <v>-7187</v>
      </c>
      <c r="AC227" s="696">
        <f t="shared" si="316"/>
        <v>-3604</v>
      </c>
      <c r="AD227" s="696">
        <f t="shared" si="316"/>
        <v>-37871</v>
      </c>
      <c r="AE227" s="696">
        <f t="shared" si="316"/>
        <v>-8830</v>
      </c>
      <c r="AF227" s="696">
        <f t="shared" si="316"/>
        <v>-10791</v>
      </c>
      <c r="AG227" s="696">
        <f t="shared" si="316"/>
        <v>-46701</v>
      </c>
      <c r="AH227" s="696">
        <f t="shared" si="316"/>
        <v>-57492</v>
      </c>
      <c r="AJ227" s="1637">
        <f ca="1">SUM((INDIRECT(AJ$2&amp;(ROW())):INDIRECT(AJ$3&amp;(ROW()))))</f>
        <v>-3239</v>
      </c>
      <c r="AK227" s="1638">
        <f ca="1">SUM(INDIRECT(AK$1&amp;AK$2&amp;$B227):INDIRECT(AK$1&amp;AK$3&amp;$B227))</f>
        <v>-0.14983125247438886</v>
      </c>
      <c r="AL227" s="1731">
        <f t="shared" ca="1" si="278"/>
        <v>-3238.8501687475255</v>
      </c>
      <c r="AM227" s="1846">
        <f ca="1">IFERROR(AJ227/AK227,0)</f>
        <v>21617.65283617083</v>
      </c>
      <c r="AN227" s="1638">
        <f ca="1">SUM(INDIRECT(AN$1&amp;AN$2&amp;$A227):INDIRECT(AN$1&amp;AN$3&amp;$A227))</f>
        <v>-5025</v>
      </c>
      <c r="AO227" s="1731">
        <f t="shared" ca="1" si="279"/>
        <v>1786</v>
      </c>
      <c r="AP227" s="1846">
        <f ca="1">IFERROR(AJ227/AN227,0)</f>
        <v>0.6445771144278607</v>
      </c>
      <c r="AR227" s="1637">
        <f ca="1">SUM((INDIRECT(AR$2&amp;(ROW())):INDIRECT(AR$3&amp;(ROW()))))</f>
        <v>-3239</v>
      </c>
      <c r="AS227" s="1638">
        <f ca="1">SUM(INDIRECT(AS$1&amp;AS$2&amp;$B227):INDIRECT(AS$1&amp;AS$3&amp;$B227))</f>
        <v>-0.14983125247438886</v>
      </c>
      <c r="AT227" s="1731">
        <f t="shared" ca="1" si="310"/>
        <v>-3238.8501687475255</v>
      </c>
      <c r="AU227" s="1846">
        <f ca="1">IFERROR(AR227/AS227,0)</f>
        <v>21617.65283617083</v>
      </c>
      <c r="AV227" s="1638">
        <f ca="1">SUM(INDIRECT(AV$1&amp;AV$2&amp;$A227):INDIRECT(AV$1&amp;AV$3&amp;$A227))</f>
        <v>-5025</v>
      </c>
      <c r="AW227" s="1731">
        <f t="shared" ca="1" si="311"/>
        <v>1786</v>
      </c>
      <c r="AX227" s="1846">
        <f ca="1">IFERROR(AR227/AV227,0)</f>
        <v>0.6445771144278607</v>
      </c>
      <c r="AZ227" s="1637">
        <f ca="1">SUM((INDIRECT(AZ$2&amp;(ROW())):INDIRECT(AZ$3&amp;(ROW()))))</f>
        <v>-51901</v>
      </c>
      <c r="BA227" s="1638">
        <f ca="1">SUM(INDIRECT(BA$1&amp;BA$2&amp;$B227):INDIRECT(BA$1&amp;BA$3&amp;$B227))</f>
        <v>-6.7630445986018124</v>
      </c>
      <c r="BB227" s="1731">
        <f t="shared" ca="1" si="312"/>
        <v>-51894.2369554014</v>
      </c>
      <c r="BC227" s="1846">
        <f ca="1">IFERROR(AZ227/BA227,0)</f>
        <v>7674.2063789923814</v>
      </c>
      <c r="BD227" s="1638">
        <f ca="1">SUM(INDIRECT(BD$1&amp;BD$2&amp;$A227):INDIRECT(BD$1&amp;BD$3&amp;$A227))</f>
        <v>-77871</v>
      </c>
      <c r="BE227" s="1731">
        <f t="shared" ca="1" si="313"/>
        <v>25970</v>
      </c>
      <c r="BF227" s="1846">
        <f ca="1">IFERROR(AZ227/BD227,0)</f>
        <v>0.66649972390235135</v>
      </c>
    </row>
    <row r="228" spans="1:58">
      <c r="A228" s="2016">
        <v>225</v>
      </c>
      <c r="B228" s="2016">
        <v>225</v>
      </c>
      <c r="D228" s="657">
        <v>1</v>
      </c>
      <c r="E228" s="97"/>
      <c r="F228" s="97"/>
      <c r="G228" s="49"/>
      <c r="H228" s="74"/>
      <c r="I228" s="1064" t="s">
        <v>142</v>
      </c>
      <c r="J228" s="4"/>
      <c r="K228" s="4"/>
      <c r="L228" s="3"/>
      <c r="M228" s="3"/>
      <c r="N228" s="3"/>
      <c r="O228" s="50"/>
      <c r="P228" s="1680">
        <f t="shared" ref="P228:AN228" si="317">IFERROR(P227/P159,0)</f>
        <v>0</v>
      </c>
      <c r="Q228" s="1680">
        <f t="shared" si="317"/>
        <v>-1.2234042553191489</v>
      </c>
      <c r="R228" s="1680">
        <f t="shared" si="317"/>
        <v>0.13857283788227556</v>
      </c>
      <c r="S228" s="1680">
        <f t="shared" si="317"/>
        <v>-1.6080711354309165</v>
      </c>
      <c r="T228" s="1680">
        <f t="shared" si="317"/>
        <v>3.8887895583765424E-2</v>
      </c>
      <c r="U228" s="1680">
        <f t="shared" si="317"/>
        <v>2.7805737292400604E-2</v>
      </c>
      <c r="V228" s="1680">
        <f t="shared" si="317"/>
        <v>-3.9193341869398206</v>
      </c>
      <c r="W228" s="1680">
        <f t="shared" si="317"/>
        <v>-3.0917387127761766</v>
      </c>
      <c r="X228" s="1680">
        <f t="shared" si="317"/>
        <v>6.0555380246134431</v>
      </c>
      <c r="Y228" s="1680">
        <f t="shared" si="317"/>
        <v>-0.24903890512071353</v>
      </c>
      <c r="Z228" s="1680">
        <f t="shared" si="317"/>
        <v>-1.412041708711739</v>
      </c>
      <c r="AA228" s="1680">
        <f t="shared" si="317"/>
        <v>-0.23714674838270344</v>
      </c>
      <c r="AB228" s="1680">
        <f t="shared" si="317"/>
        <v>-0.39872399445214979</v>
      </c>
      <c r="AC228" s="1680">
        <f t="shared" si="317"/>
        <v>-9.495705327501712E-2</v>
      </c>
      <c r="AD228" s="1680">
        <f t="shared" si="317"/>
        <v>-18.591556210112913</v>
      </c>
      <c r="AE228" s="1680">
        <f t="shared" si="317"/>
        <v>-0.40406351530682288</v>
      </c>
      <c r="AF228" s="1680">
        <f t="shared" si="317"/>
        <v>-0.19276871684024366</v>
      </c>
      <c r="AG228" s="1680">
        <f t="shared" si="317"/>
        <v>-1.9548346588530765</v>
      </c>
      <c r="AH228" s="1680">
        <f t="shared" si="317"/>
        <v>-0.71982871952822747</v>
      </c>
      <c r="AI228" s="1038"/>
      <c r="AJ228" s="1681">
        <f t="shared" ca="1" si="317"/>
        <v>-0.24903890512071353</v>
      </c>
      <c r="AK228" s="1680">
        <f t="shared" ca="1" si="317"/>
        <v>-1.2615448774526674</v>
      </c>
      <c r="AL228" s="1680">
        <f t="shared" ca="1" si="278"/>
        <v>1.0125059723319538</v>
      </c>
      <c r="AM228" s="1845"/>
      <c r="AN228" s="1680">
        <f t="shared" ca="1" si="317"/>
        <v>-1.688508064516129</v>
      </c>
      <c r="AO228" s="1680">
        <f t="shared" ca="1" si="279"/>
        <v>1.4394691593954154</v>
      </c>
      <c r="AP228" s="1845"/>
      <c r="AQ228" s="1038"/>
      <c r="AR228" s="1681">
        <f ca="1">IFERROR(AR227/AR159,0)</f>
        <v>-0.24903890512071353</v>
      </c>
      <c r="AS228" s="1680">
        <f ca="1">IFERROR(AS227/AS159,0)</f>
        <v>-1.2615448774526674</v>
      </c>
      <c r="AT228" s="1680">
        <f t="shared" ca="1" si="310"/>
        <v>1.0125059723319538</v>
      </c>
      <c r="AU228" s="1845"/>
      <c r="AV228" s="1680">
        <f ca="1">IFERROR(AV227/AV159,0)</f>
        <v>-1.688508064516129</v>
      </c>
      <c r="AW228" s="1680">
        <f t="shared" ca="1" si="311"/>
        <v>1.4394691593954154</v>
      </c>
      <c r="AX228" s="1845"/>
      <c r="AY228" s="1038"/>
      <c r="AZ228" s="1681">
        <f ca="1">IFERROR(AZ227/AZ159,0)</f>
        <v>-0.73077356312128638</v>
      </c>
      <c r="BA228" s="1680">
        <f ca="1">IFERROR(BA227/BA159,0)</f>
        <v>0.12908787241004466</v>
      </c>
      <c r="BB228" s="1680">
        <f t="shared" ca="1" si="312"/>
        <v>-0.85986143553133099</v>
      </c>
      <c r="BC228" s="1845"/>
      <c r="BD228" s="1680">
        <f ca="1">IFERROR(BD227/BD159,0)</f>
        <v>-1.3637414406052433</v>
      </c>
      <c r="BE228" s="1680">
        <f t="shared" ca="1" si="313"/>
        <v>0.63296787748395689</v>
      </c>
      <c r="BF228" s="1845"/>
    </row>
    <row r="229" spans="1:58">
      <c r="A229" s="2016">
        <v>226</v>
      </c>
      <c r="B229" s="2016">
        <v>226</v>
      </c>
      <c r="D229" s="657">
        <v>1</v>
      </c>
      <c r="E229" s="97"/>
      <c r="F229" s="97"/>
      <c r="G229" s="49"/>
      <c r="H229" s="48"/>
      <c r="I229" s="47"/>
      <c r="J229" s="48"/>
      <c r="K229" s="48"/>
      <c r="L229" s="47"/>
      <c r="M229" s="47"/>
      <c r="N229" s="47"/>
      <c r="O229" s="47"/>
      <c r="P229" s="64"/>
      <c r="Q229" s="64"/>
      <c r="R229" s="64"/>
      <c r="S229" s="64"/>
      <c r="T229" s="64"/>
      <c r="U229" s="64"/>
      <c r="V229" s="365"/>
      <c r="W229" s="365"/>
      <c r="X229" s="365"/>
      <c r="Y229" s="268"/>
      <c r="Z229" s="268"/>
      <c r="AA229" s="268"/>
      <c r="AB229" s="268"/>
      <c r="AC229" s="268"/>
      <c r="AD229" s="268"/>
      <c r="AE229" s="268"/>
      <c r="AF229" s="268"/>
      <c r="AG229" s="268"/>
      <c r="AH229" s="1700"/>
      <c r="AJ229" s="268"/>
      <c r="AK229" s="268"/>
      <c r="AL229" s="268"/>
      <c r="AM229" s="268"/>
      <c r="AN229" s="268"/>
      <c r="AO229" s="268"/>
      <c r="AP229" s="268"/>
      <c r="AR229" s="268"/>
      <c r="AS229" s="268"/>
      <c r="AT229" s="268"/>
      <c r="AU229" s="268"/>
      <c r="AV229" s="268"/>
      <c r="AW229" s="268"/>
      <c r="AX229" s="268"/>
      <c r="AZ229" s="268"/>
      <c r="BA229" s="268"/>
      <c r="BB229" s="268"/>
      <c r="BC229" s="268"/>
      <c r="BD229" s="268"/>
      <c r="BE229" s="268"/>
      <c r="BF229" s="268"/>
    </row>
    <row r="230" spans="1:58">
      <c r="A230" s="2016">
        <v>227</v>
      </c>
      <c r="B230" s="2016">
        <v>227</v>
      </c>
      <c r="D230" s="657">
        <v>1</v>
      </c>
      <c r="E230" s="97"/>
      <c r="F230" s="97"/>
      <c r="G230" s="49" t="s">
        <v>550</v>
      </c>
      <c r="H230" s="48"/>
      <c r="I230" s="47"/>
      <c r="J230" s="48"/>
      <c r="K230" s="48"/>
      <c r="L230" s="47"/>
      <c r="M230" s="47"/>
      <c r="N230" s="47"/>
      <c r="O230" s="47"/>
      <c r="P230" s="64"/>
      <c r="Q230" s="64"/>
      <c r="R230" s="64"/>
      <c r="S230" s="64"/>
      <c r="T230" s="64"/>
      <c r="U230" s="64"/>
      <c r="V230" s="365"/>
      <c r="W230" s="365"/>
      <c r="X230" s="365"/>
      <c r="Y230" s="365"/>
      <c r="Z230" s="365"/>
      <c r="AA230" s="365"/>
      <c r="AB230" s="365"/>
      <c r="AC230" s="365"/>
      <c r="AD230" s="365"/>
      <c r="AE230" s="365"/>
      <c r="AF230" s="365"/>
      <c r="AG230" s="365"/>
      <c r="AH230" s="365"/>
      <c r="AJ230" s="365"/>
      <c r="AK230" s="365"/>
      <c r="AL230" s="365"/>
      <c r="AM230" s="365"/>
      <c r="AN230" s="365"/>
      <c r="AO230" s="365"/>
      <c r="AP230" s="365"/>
      <c r="AR230" s="365"/>
      <c r="AS230" s="365"/>
      <c r="AT230" s="365"/>
      <c r="AU230" s="365"/>
      <c r="AV230" s="365"/>
      <c r="AW230" s="365"/>
      <c r="AX230" s="365"/>
      <c r="AZ230" s="365"/>
      <c r="BA230" s="365"/>
      <c r="BB230" s="365"/>
      <c r="BC230" s="365"/>
      <c r="BD230" s="365"/>
      <c r="BE230" s="365"/>
      <c r="BF230" s="365"/>
    </row>
    <row r="231" spans="1:58">
      <c r="A231" s="2016">
        <v>228</v>
      </c>
      <c r="B231" s="2016">
        <v>228</v>
      </c>
      <c r="D231" s="657">
        <v>1</v>
      </c>
      <c r="E231" s="97"/>
      <c r="F231" s="97"/>
      <c r="G231" s="49"/>
      <c r="H231" s="515" t="s">
        <v>9</v>
      </c>
      <c r="I231" s="516"/>
      <c r="J231" s="517"/>
      <c r="K231" s="517"/>
      <c r="L231" s="516"/>
      <c r="M231" s="516"/>
      <c r="N231" s="993" t="s">
        <v>602</v>
      </c>
      <c r="O231" s="598"/>
      <c r="P231" s="1166">
        <f>SUM(P232,P236)</f>
        <v>0</v>
      </c>
      <c r="Q231" s="1166">
        <f t="shared" ref="Q231:AH231" si="318">SUM(Q232,Q236)</f>
        <v>0</v>
      </c>
      <c r="R231" s="1166">
        <f t="shared" si="318"/>
        <v>0</v>
      </c>
      <c r="S231" s="1166">
        <f t="shared" si="318"/>
        <v>0</v>
      </c>
      <c r="T231" s="1166">
        <f t="shared" si="318"/>
        <v>0</v>
      </c>
      <c r="U231" s="1166">
        <f t="shared" si="318"/>
        <v>0</v>
      </c>
      <c r="V231" s="1166">
        <f t="shared" si="318"/>
        <v>0</v>
      </c>
      <c r="W231" s="1166">
        <f t="shared" si="318"/>
        <v>0</v>
      </c>
      <c r="X231" s="1166">
        <f t="shared" si="318"/>
        <v>0</v>
      </c>
      <c r="Y231" s="1166">
        <f t="shared" si="318"/>
        <v>0</v>
      </c>
      <c r="Z231" s="1166">
        <f t="shared" si="318"/>
        <v>0</v>
      </c>
      <c r="AA231" s="1166">
        <f t="shared" si="318"/>
        <v>0</v>
      </c>
      <c r="AB231" s="1167">
        <f t="shared" si="318"/>
        <v>0</v>
      </c>
      <c r="AC231" s="1167">
        <f t="shared" si="318"/>
        <v>0</v>
      </c>
      <c r="AD231" s="1167">
        <f t="shared" si="318"/>
        <v>0</v>
      </c>
      <c r="AE231" s="1167">
        <f t="shared" si="318"/>
        <v>0</v>
      </c>
      <c r="AF231" s="1167">
        <f t="shared" si="318"/>
        <v>0</v>
      </c>
      <c r="AG231" s="1167">
        <f t="shared" si="318"/>
        <v>0</v>
      </c>
      <c r="AH231" s="1167">
        <f t="shared" si="318"/>
        <v>0</v>
      </c>
      <c r="AJ231" s="1645">
        <f ca="1">SUM((INDIRECT(AJ$2&amp;(ROW())):INDIRECT(AJ$3&amp;(ROW()))))</f>
        <v>0</v>
      </c>
      <c r="AK231" s="1646">
        <f ca="1">SUM(INDIRECT(AK$1&amp;AK$2&amp;$B231):INDIRECT(AK$1&amp;AK$3&amp;$B231))</f>
        <v>-0.14983125247438886</v>
      </c>
      <c r="AL231" s="1737">
        <f t="shared" ca="1" si="278"/>
        <v>0.14983125247438886</v>
      </c>
      <c r="AM231" s="1856">
        <f t="shared" ref="AM231:AM280" ca="1" si="319">IFERROR(AJ231/AK231,0)</f>
        <v>0</v>
      </c>
      <c r="AN231" s="1646">
        <f ca="1">SUM(INDIRECT(AN$1&amp;AN$2&amp;$A231):INDIRECT(AN$1&amp;AN$3&amp;$A231))</f>
        <v>0</v>
      </c>
      <c r="AO231" s="1737">
        <f t="shared" ca="1" si="279"/>
        <v>0</v>
      </c>
      <c r="AP231" s="1856">
        <f t="shared" ref="AP231:AP251" ca="1" si="320">IFERROR(AJ231/AN231,0)</f>
        <v>0</v>
      </c>
      <c r="AR231" s="1645">
        <f ca="1">SUM((INDIRECT(AR$2&amp;(ROW())):INDIRECT(AR$3&amp;(ROW()))))</f>
        <v>0</v>
      </c>
      <c r="AS231" s="1646">
        <f ca="1">SUM(INDIRECT(AS$1&amp;AS$2&amp;$B231):INDIRECT(AS$1&amp;AS$3&amp;$B231))</f>
        <v>-0.14983125247438886</v>
      </c>
      <c r="AT231" s="1737">
        <f t="shared" ref="AT231:AT281" ca="1" si="321">AR231-AS231</f>
        <v>0.14983125247438886</v>
      </c>
      <c r="AU231" s="1856">
        <f t="shared" ref="AU231:AU280" ca="1" si="322">IFERROR(AR231/AS231,0)</f>
        <v>0</v>
      </c>
      <c r="AV231" s="1646">
        <f ca="1">SUM(INDIRECT(AV$1&amp;AV$2&amp;$A231):INDIRECT(AV$1&amp;AV$3&amp;$A231))</f>
        <v>0</v>
      </c>
      <c r="AW231" s="1737">
        <f t="shared" ref="AW231:AW281" ca="1" si="323">AR231-AV231</f>
        <v>0</v>
      </c>
      <c r="AX231" s="1856">
        <f t="shared" ref="AX231:AX251" ca="1" si="324">IFERROR(AR231/AV231,0)</f>
        <v>0</v>
      </c>
      <c r="AZ231" s="1645">
        <f ca="1">SUM((INDIRECT(AZ$2&amp;(ROW())):INDIRECT(AZ$3&amp;(ROW()))))</f>
        <v>0</v>
      </c>
      <c r="BA231" s="1646">
        <f ca="1">SUM(INDIRECT(BA$1&amp;BA$2&amp;$B231):INDIRECT(BA$1&amp;BA$3&amp;$B231))</f>
        <v>-6.6953743594058333</v>
      </c>
      <c r="BB231" s="1737">
        <f t="shared" ref="BB231:BB281" ca="1" si="325">AZ231-BA231</f>
        <v>6.6953743594058333</v>
      </c>
      <c r="BC231" s="1856">
        <f t="shared" ref="BC231:BC280" ca="1" si="326">IFERROR(AZ231/BA231,0)</f>
        <v>0</v>
      </c>
      <c r="BD231" s="1646">
        <f ca="1">SUM(INDIRECT(BD$1&amp;BD$2&amp;$A231):INDIRECT(BD$1&amp;BD$3&amp;$A231))</f>
        <v>0</v>
      </c>
      <c r="BE231" s="1737">
        <f t="shared" ref="BE231:BE281" ca="1" si="327">AZ231-BD231</f>
        <v>0</v>
      </c>
      <c r="BF231" s="1856">
        <f t="shared" ref="BF231:BF251" ca="1" si="328">IFERROR(AZ231/BD231,0)</f>
        <v>0</v>
      </c>
    </row>
    <row r="232" spans="1:58">
      <c r="B232" s="2016">
        <v>229</v>
      </c>
      <c r="D232" s="657">
        <v>1</v>
      </c>
      <c r="E232" s="97"/>
      <c r="F232" s="97"/>
      <c r="G232" s="49"/>
      <c r="H232" s="53"/>
      <c r="I232" s="6"/>
      <c r="J232" s="7"/>
      <c r="K232" s="602" t="s">
        <v>824</v>
      </c>
      <c r="L232" s="602"/>
      <c r="M232" s="602"/>
      <c r="N232" s="602"/>
      <c r="O232" s="603"/>
      <c r="P232" s="603">
        <f>SUM(P233:P235)</f>
        <v>0</v>
      </c>
      <c r="Q232" s="603">
        <f t="shared" ref="Q232:AA232" si="329">SUM(Q233:Q235)</f>
        <v>0</v>
      </c>
      <c r="R232" s="603">
        <f t="shared" si="329"/>
        <v>0</v>
      </c>
      <c r="S232" s="603">
        <f t="shared" si="329"/>
        <v>0</v>
      </c>
      <c r="T232" s="603">
        <f t="shared" si="329"/>
        <v>0</v>
      </c>
      <c r="U232" s="603">
        <f t="shared" si="329"/>
        <v>0</v>
      </c>
      <c r="V232" s="603">
        <f t="shared" si="329"/>
        <v>0</v>
      </c>
      <c r="W232" s="603">
        <f t="shared" si="329"/>
        <v>0</v>
      </c>
      <c r="X232" s="603">
        <f t="shared" si="329"/>
        <v>0</v>
      </c>
      <c r="Y232" s="603">
        <f t="shared" si="329"/>
        <v>0</v>
      </c>
      <c r="Z232" s="603">
        <f t="shared" si="329"/>
        <v>0</v>
      </c>
      <c r="AA232" s="603">
        <f t="shared" si="329"/>
        <v>0</v>
      </c>
      <c r="AB232" s="604">
        <f t="shared" ref="AB232:AB240" si="330">SUM(P232:R232)</f>
        <v>0</v>
      </c>
      <c r="AC232" s="604">
        <f t="shared" ref="AC232:AC240" si="331">SUM(S232:U232)</f>
        <v>0</v>
      </c>
      <c r="AD232" s="604">
        <f t="shared" ref="AD232:AD240" si="332">SUM(V232:X232)</f>
        <v>0</v>
      </c>
      <c r="AE232" s="604">
        <f t="shared" ref="AE232:AE240" si="333">SUM(Y232:AA232)</f>
        <v>0</v>
      </c>
      <c r="AF232" s="604">
        <f t="shared" ref="AF232:AF240" si="334">AB232+AC232</f>
        <v>0</v>
      </c>
      <c r="AG232" s="604">
        <f t="shared" ref="AG232:AG240" si="335">AE232+AD232</f>
        <v>0</v>
      </c>
      <c r="AH232" s="604">
        <f t="shared" ref="AH232:AH240" si="336">AF232+AG232</f>
        <v>0</v>
      </c>
      <c r="AJ232" s="1639">
        <f ca="1">SUM((INDIRECT(AJ$2&amp;(ROW())):INDIRECT(AJ$3&amp;(ROW()))))</f>
        <v>0</v>
      </c>
      <c r="AK232" s="604">
        <f ca="1">SUM(INDIRECT(AK$1&amp;AK$2&amp;$B232):INDIRECT(AK$1&amp;AK$3&amp;$B232))</f>
        <v>0</v>
      </c>
      <c r="AL232" s="1732">
        <f t="shared" ca="1" si="278"/>
        <v>0</v>
      </c>
      <c r="AM232" s="1847">
        <f t="shared" ca="1" si="319"/>
        <v>0</v>
      </c>
      <c r="AN232" s="604">
        <f ca="1">SUM(AN233:AN235)</f>
        <v>0</v>
      </c>
      <c r="AO232" s="1732">
        <f t="shared" ca="1" si="279"/>
        <v>0</v>
      </c>
      <c r="AP232" s="1847">
        <f t="shared" ca="1" si="320"/>
        <v>0</v>
      </c>
      <c r="AR232" s="1639">
        <f ca="1">SUM((INDIRECT(AR$2&amp;(ROW())):INDIRECT(AR$3&amp;(ROW()))))</f>
        <v>0</v>
      </c>
      <c r="AS232" s="604">
        <f ca="1">SUM(INDIRECT(AS$1&amp;AS$2&amp;$B232):INDIRECT(AS$1&amp;AS$3&amp;$B232))</f>
        <v>0</v>
      </c>
      <c r="AT232" s="1732">
        <f t="shared" ca="1" si="321"/>
        <v>0</v>
      </c>
      <c r="AU232" s="1847">
        <f t="shared" ca="1" si="322"/>
        <v>0</v>
      </c>
      <c r="AV232" s="604">
        <f ca="1">SUM(AV233:AV235)</f>
        <v>0</v>
      </c>
      <c r="AW232" s="1732">
        <f t="shared" ca="1" si="323"/>
        <v>0</v>
      </c>
      <c r="AX232" s="1847">
        <f t="shared" ca="1" si="324"/>
        <v>0</v>
      </c>
      <c r="AZ232" s="1639">
        <f ca="1">SUM((INDIRECT(AZ$2&amp;(ROW())):INDIRECT(AZ$3&amp;(ROW()))))</f>
        <v>0</v>
      </c>
      <c r="BA232" s="604">
        <f ca="1">SUM(INDIRECT(BA$1&amp;BA$2&amp;$B232):INDIRECT(BA$1&amp;BA$3&amp;$B232))</f>
        <v>0</v>
      </c>
      <c r="BB232" s="1732">
        <f t="shared" ca="1" si="325"/>
        <v>0</v>
      </c>
      <c r="BC232" s="1847">
        <f t="shared" ca="1" si="326"/>
        <v>0</v>
      </c>
      <c r="BD232" s="604">
        <f ca="1">SUM(BD233:BD235)</f>
        <v>0</v>
      </c>
      <c r="BE232" s="1732">
        <f t="shared" ca="1" si="327"/>
        <v>0</v>
      </c>
      <c r="BF232" s="1847">
        <f t="shared" ca="1" si="328"/>
        <v>0</v>
      </c>
    </row>
    <row r="233" spans="1:58" ht="15" customHeight="1">
      <c r="A233" s="2016">
        <v>229</v>
      </c>
      <c r="B233" s="2016">
        <v>230</v>
      </c>
      <c r="D233" s="657">
        <v>1</v>
      </c>
      <c r="E233" s="97"/>
      <c r="F233" s="97"/>
      <c r="G233" s="49"/>
      <c r="H233" s="53"/>
      <c r="I233" s="6"/>
      <c r="J233" s="7"/>
      <c r="K233" s="7"/>
      <c r="L233" s="6" t="s">
        <v>216</v>
      </c>
      <c r="M233" s="6"/>
      <c r="N233" s="6"/>
      <c r="O233" s="52"/>
      <c r="P233" s="98"/>
      <c r="Q233" s="157"/>
      <c r="R233" s="157"/>
      <c r="S233" s="157"/>
      <c r="T233" s="157"/>
      <c r="U233" s="157"/>
      <c r="V233" s="157"/>
      <c r="W233" s="157"/>
      <c r="X233" s="157"/>
      <c r="Y233" s="157"/>
      <c r="Z233" s="157"/>
      <c r="AA233" s="157"/>
      <c r="AB233" s="156">
        <f t="shared" si="330"/>
        <v>0</v>
      </c>
      <c r="AC233" s="156">
        <f t="shared" si="331"/>
        <v>0</v>
      </c>
      <c r="AD233" s="156">
        <f t="shared" si="332"/>
        <v>0</v>
      </c>
      <c r="AE233" s="156">
        <f t="shared" si="333"/>
        <v>0</v>
      </c>
      <c r="AF233" s="156">
        <f t="shared" si="334"/>
        <v>0</v>
      </c>
      <c r="AG233" s="156">
        <f t="shared" si="335"/>
        <v>0</v>
      </c>
      <c r="AH233" s="156">
        <f t="shared" si="336"/>
        <v>0</v>
      </c>
      <c r="AJ233" s="17">
        <f ca="1">SUM((INDIRECT(AJ$2&amp;(ROW())):INDIRECT(AJ$3&amp;(ROW()))))</f>
        <v>0</v>
      </c>
      <c r="AK233" s="156">
        <f ca="1">SUM(INDIRECT(AK$1&amp;AK$2&amp;$B233):INDIRECT(AK$1&amp;AK$3&amp;$B233))</f>
        <v>0</v>
      </c>
      <c r="AL233" s="1723">
        <f t="shared" ca="1" si="278"/>
        <v>0</v>
      </c>
      <c r="AM233" s="1834">
        <f t="shared" ca="1" si="319"/>
        <v>0</v>
      </c>
      <c r="AN233" s="156">
        <f ca="1">SUM(INDIRECT(AN$1&amp;AN$2&amp;$A233):INDIRECT(AN$1&amp;AN$3&amp;$A233))</f>
        <v>0</v>
      </c>
      <c r="AO233" s="1723">
        <f t="shared" ca="1" si="279"/>
        <v>0</v>
      </c>
      <c r="AP233" s="1834">
        <f t="shared" ca="1" si="320"/>
        <v>0</v>
      </c>
      <c r="AR233" s="17">
        <f ca="1">SUM((INDIRECT(AR$2&amp;(ROW())):INDIRECT(AR$3&amp;(ROW()))))</f>
        <v>0</v>
      </c>
      <c r="AS233" s="156">
        <f ca="1">SUM(INDIRECT(AS$1&amp;AS$2&amp;$B233):INDIRECT(AS$1&amp;AS$3&amp;$B233))</f>
        <v>0</v>
      </c>
      <c r="AT233" s="1723">
        <f t="shared" ca="1" si="321"/>
        <v>0</v>
      </c>
      <c r="AU233" s="1834">
        <f t="shared" ca="1" si="322"/>
        <v>0</v>
      </c>
      <c r="AV233" s="156">
        <f ca="1">SUM(INDIRECT(AV$1&amp;AV$2&amp;$A233):INDIRECT(AV$1&amp;AV$3&amp;$A233))</f>
        <v>0</v>
      </c>
      <c r="AW233" s="1723">
        <f t="shared" ca="1" si="323"/>
        <v>0</v>
      </c>
      <c r="AX233" s="1834">
        <f t="shared" ca="1" si="324"/>
        <v>0</v>
      </c>
      <c r="AZ233" s="17">
        <f ca="1">SUM((INDIRECT(AZ$2&amp;(ROW())):INDIRECT(AZ$3&amp;(ROW()))))</f>
        <v>0</v>
      </c>
      <c r="BA233" s="156">
        <f ca="1">SUM(INDIRECT(BA$1&amp;BA$2&amp;$B233):INDIRECT(BA$1&amp;BA$3&amp;$B233))</f>
        <v>0</v>
      </c>
      <c r="BB233" s="1723">
        <f t="shared" ca="1" si="325"/>
        <v>0</v>
      </c>
      <c r="BC233" s="1834">
        <f t="shared" ca="1" si="326"/>
        <v>0</v>
      </c>
      <c r="BD233" s="156">
        <f ca="1">SUM(INDIRECT(BD$1&amp;BD$2&amp;$A233):INDIRECT(BD$1&amp;BD$3&amp;$A233))</f>
        <v>0</v>
      </c>
      <c r="BE233" s="1723">
        <f t="shared" ca="1" si="327"/>
        <v>0</v>
      </c>
      <c r="BF233" s="1834">
        <f t="shared" ca="1" si="328"/>
        <v>0</v>
      </c>
    </row>
    <row r="234" spans="1:58" ht="15" customHeight="1">
      <c r="A234" s="2016">
        <v>230</v>
      </c>
      <c r="B234" s="2016">
        <v>231</v>
      </c>
      <c r="D234" s="657">
        <v>1</v>
      </c>
      <c r="E234" s="97"/>
      <c r="F234" s="97"/>
      <c r="G234" s="49"/>
      <c r="H234" s="53"/>
      <c r="I234" s="6"/>
      <c r="J234" s="7"/>
      <c r="K234" s="7"/>
      <c r="L234" s="6" t="s">
        <v>217</v>
      </c>
      <c r="M234" s="6"/>
      <c r="N234" s="6"/>
      <c r="O234" s="52"/>
      <c r="P234" s="98"/>
      <c r="Q234" s="157"/>
      <c r="R234" s="157"/>
      <c r="S234" s="157"/>
      <c r="T234" s="157"/>
      <c r="U234" s="157"/>
      <c r="V234" s="157"/>
      <c r="W234" s="157"/>
      <c r="X234" s="157"/>
      <c r="Y234" s="157"/>
      <c r="Z234" s="157"/>
      <c r="AA234" s="157"/>
      <c r="AB234" s="156">
        <f t="shared" si="330"/>
        <v>0</v>
      </c>
      <c r="AC234" s="156">
        <f t="shared" si="331"/>
        <v>0</v>
      </c>
      <c r="AD234" s="156">
        <f t="shared" si="332"/>
        <v>0</v>
      </c>
      <c r="AE234" s="156">
        <f t="shared" si="333"/>
        <v>0</v>
      </c>
      <c r="AF234" s="156">
        <f t="shared" si="334"/>
        <v>0</v>
      </c>
      <c r="AG234" s="156">
        <f t="shared" si="335"/>
        <v>0</v>
      </c>
      <c r="AH234" s="156">
        <f t="shared" si="336"/>
        <v>0</v>
      </c>
      <c r="AJ234" s="17">
        <f ca="1">SUM((INDIRECT(AJ$2&amp;(ROW())):INDIRECT(AJ$3&amp;(ROW()))))</f>
        <v>0</v>
      </c>
      <c r="AK234" s="156">
        <f ca="1">SUM(INDIRECT(AK$1&amp;AK$2&amp;$B234):INDIRECT(AK$1&amp;AK$3&amp;$B234))</f>
        <v>0</v>
      </c>
      <c r="AL234" s="1723">
        <f t="shared" ca="1" si="278"/>
        <v>0</v>
      </c>
      <c r="AM234" s="1834">
        <f t="shared" ca="1" si="319"/>
        <v>0</v>
      </c>
      <c r="AN234" s="156">
        <f ca="1">SUM(INDIRECT(AN$1&amp;AN$2&amp;$A234):INDIRECT(AN$1&amp;AN$3&amp;$A234))</f>
        <v>0</v>
      </c>
      <c r="AO234" s="1723">
        <f t="shared" ca="1" si="279"/>
        <v>0</v>
      </c>
      <c r="AP234" s="1834">
        <f t="shared" ca="1" si="320"/>
        <v>0</v>
      </c>
      <c r="AR234" s="17">
        <f ca="1">SUM((INDIRECT(AR$2&amp;(ROW())):INDIRECT(AR$3&amp;(ROW()))))</f>
        <v>0</v>
      </c>
      <c r="AS234" s="156">
        <f ca="1">SUM(INDIRECT(AS$1&amp;AS$2&amp;$B234):INDIRECT(AS$1&amp;AS$3&amp;$B234))</f>
        <v>0</v>
      </c>
      <c r="AT234" s="1723">
        <f t="shared" ca="1" si="321"/>
        <v>0</v>
      </c>
      <c r="AU234" s="1834">
        <f t="shared" ca="1" si="322"/>
        <v>0</v>
      </c>
      <c r="AV234" s="156">
        <f ca="1">SUM(INDIRECT(AV$1&amp;AV$2&amp;$A234):INDIRECT(AV$1&amp;AV$3&amp;$A234))</f>
        <v>0</v>
      </c>
      <c r="AW234" s="1723">
        <f t="shared" ca="1" si="323"/>
        <v>0</v>
      </c>
      <c r="AX234" s="1834">
        <f t="shared" ca="1" si="324"/>
        <v>0</v>
      </c>
      <c r="AZ234" s="17">
        <f ca="1">SUM((INDIRECT(AZ$2&amp;(ROW())):INDIRECT(AZ$3&amp;(ROW()))))</f>
        <v>0</v>
      </c>
      <c r="BA234" s="156">
        <f ca="1">SUM(INDIRECT(BA$1&amp;BA$2&amp;$B234):INDIRECT(BA$1&amp;BA$3&amp;$B234))</f>
        <v>0</v>
      </c>
      <c r="BB234" s="1723">
        <f t="shared" ca="1" si="325"/>
        <v>0</v>
      </c>
      <c r="BC234" s="1834">
        <f t="shared" ca="1" si="326"/>
        <v>0</v>
      </c>
      <c r="BD234" s="156">
        <f ca="1">SUM(INDIRECT(BD$1&amp;BD$2&amp;$A234):INDIRECT(BD$1&amp;BD$3&amp;$A234))</f>
        <v>0</v>
      </c>
      <c r="BE234" s="1723">
        <f t="shared" ca="1" si="327"/>
        <v>0</v>
      </c>
      <c r="BF234" s="1834">
        <f t="shared" ca="1" si="328"/>
        <v>0</v>
      </c>
    </row>
    <row r="235" spans="1:58" ht="15" customHeight="1">
      <c r="A235" s="2016">
        <v>231</v>
      </c>
      <c r="B235" s="2016">
        <v>232</v>
      </c>
      <c r="D235" s="657">
        <v>1</v>
      </c>
      <c r="E235" s="97"/>
      <c r="F235" s="97"/>
      <c r="G235" s="49"/>
      <c r="H235" s="53"/>
      <c r="I235" s="6"/>
      <c r="J235" s="7"/>
      <c r="K235" s="90"/>
      <c r="L235" s="89" t="s">
        <v>218</v>
      </c>
      <c r="M235" s="89"/>
      <c r="N235" s="89"/>
      <c r="O235" s="223"/>
      <c r="P235" s="1014"/>
      <c r="Q235" s="222"/>
      <c r="R235" s="222"/>
      <c r="S235" s="222"/>
      <c r="T235" s="222"/>
      <c r="U235" s="222"/>
      <c r="V235" s="222"/>
      <c r="W235" s="222"/>
      <c r="X235" s="222"/>
      <c r="Y235" s="222"/>
      <c r="Z235" s="222"/>
      <c r="AA235" s="222"/>
      <c r="AB235" s="221">
        <f t="shared" si="330"/>
        <v>0</v>
      </c>
      <c r="AC235" s="221">
        <f t="shared" si="331"/>
        <v>0</v>
      </c>
      <c r="AD235" s="221">
        <f t="shared" si="332"/>
        <v>0</v>
      </c>
      <c r="AE235" s="221">
        <f t="shared" si="333"/>
        <v>0</v>
      </c>
      <c r="AF235" s="221">
        <f t="shared" si="334"/>
        <v>0</v>
      </c>
      <c r="AG235" s="221">
        <f t="shared" si="335"/>
        <v>0</v>
      </c>
      <c r="AH235" s="221">
        <f t="shared" si="336"/>
        <v>0</v>
      </c>
      <c r="AJ235" s="624">
        <f ca="1">SUM((INDIRECT(AJ$2&amp;(ROW())):INDIRECT(AJ$3&amp;(ROW()))))</f>
        <v>0</v>
      </c>
      <c r="AK235" s="221">
        <f ca="1">SUM(INDIRECT(AK$1&amp;AK$2&amp;$B235):INDIRECT(AK$1&amp;AK$3&amp;$B235))</f>
        <v>0</v>
      </c>
      <c r="AL235" s="1726">
        <f t="shared" ca="1" si="278"/>
        <v>0</v>
      </c>
      <c r="AM235" s="1837">
        <f t="shared" ca="1" si="319"/>
        <v>0</v>
      </c>
      <c r="AN235" s="221">
        <f ca="1">SUM(INDIRECT(AN$1&amp;AN$2&amp;$A235):INDIRECT(AN$1&amp;AN$3&amp;$A235))</f>
        <v>0</v>
      </c>
      <c r="AO235" s="1726">
        <f t="shared" ca="1" si="279"/>
        <v>0</v>
      </c>
      <c r="AP235" s="1837">
        <f t="shared" ca="1" si="320"/>
        <v>0</v>
      </c>
      <c r="AR235" s="624">
        <f ca="1">SUM((INDIRECT(AR$2&amp;(ROW())):INDIRECT(AR$3&amp;(ROW()))))</f>
        <v>0</v>
      </c>
      <c r="AS235" s="221">
        <f ca="1">SUM(INDIRECT(AS$1&amp;AS$2&amp;$B235):INDIRECT(AS$1&amp;AS$3&amp;$B235))</f>
        <v>0</v>
      </c>
      <c r="AT235" s="1726">
        <f t="shared" ca="1" si="321"/>
        <v>0</v>
      </c>
      <c r="AU235" s="1837">
        <f t="shared" ca="1" si="322"/>
        <v>0</v>
      </c>
      <c r="AV235" s="221">
        <f ca="1">SUM(INDIRECT(AV$1&amp;AV$2&amp;$A235):INDIRECT(AV$1&amp;AV$3&amp;$A235))</f>
        <v>0</v>
      </c>
      <c r="AW235" s="1726">
        <f t="shared" ca="1" si="323"/>
        <v>0</v>
      </c>
      <c r="AX235" s="1837">
        <f t="shared" ca="1" si="324"/>
        <v>0</v>
      </c>
      <c r="AZ235" s="624">
        <f ca="1">SUM((INDIRECT(AZ$2&amp;(ROW())):INDIRECT(AZ$3&amp;(ROW()))))</f>
        <v>0</v>
      </c>
      <c r="BA235" s="221">
        <f ca="1">SUM(INDIRECT(BA$1&amp;BA$2&amp;$B235):INDIRECT(BA$1&amp;BA$3&amp;$B235))</f>
        <v>0</v>
      </c>
      <c r="BB235" s="1726">
        <f t="shared" ca="1" si="325"/>
        <v>0</v>
      </c>
      <c r="BC235" s="1837">
        <f t="shared" ca="1" si="326"/>
        <v>0</v>
      </c>
      <c r="BD235" s="221">
        <f ca="1">SUM(INDIRECT(BD$1&amp;BD$2&amp;$A235):INDIRECT(BD$1&amp;BD$3&amp;$A235))</f>
        <v>0</v>
      </c>
      <c r="BE235" s="1726">
        <f t="shared" ca="1" si="327"/>
        <v>0</v>
      </c>
      <c r="BF235" s="1837">
        <f t="shared" ca="1" si="328"/>
        <v>0</v>
      </c>
    </row>
    <row r="236" spans="1:58" ht="15" customHeight="1">
      <c r="B236" s="2016">
        <v>233</v>
      </c>
      <c r="D236" s="657">
        <v>1</v>
      </c>
      <c r="E236" s="97"/>
      <c r="F236" s="97"/>
      <c r="G236" s="49"/>
      <c r="H236" s="53"/>
      <c r="I236" s="6"/>
      <c r="J236" s="7"/>
      <c r="K236" s="602" t="s">
        <v>825</v>
      </c>
      <c r="L236" s="602"/>
      <c r="M236" s="602"/>
      <c r="N236" s="602"/>
      <c r="O236" s="603"/>
      <c r="P236" s="603">
        <f>SUM(P237:P240)</f>
        <v>0</v>
      </c>
      <c r="Q236" s="603">
        <f t="shared" ref="Q236:AA236" si="337">SUM(Q237:Q240)</f>
        <v>0</v>
      </c>
      <c r="R236" s="603">
        <f t="shared" si="337"/>
        <v>0</v>
      </c>
      <c r="S236" s="603">
        <f t="shared" si="337"/>
        <v>0</v>
      </c>
      <c r="T236" s="603">
        <f t="shared" si="337"/>
        <v>0</v>
      </c>
      <c r="U236" s="603">
        <f t="shared" si="337"/>
        <v>0</v>
      </c>
      <c r="V236" s="603">
        <f t="shared" si="337"/>
        <v>0</v>
      </c>
      <c r="W236" s="603">
        <f t="shared" si="337"/>
        <v>0</v>
      </c>
      <c r="X236" s="603">
        <f t="shared" si="337"/>
        <v>0</v>
      </c>
      <c r="Y236" s="603">
        <f t="shared" si="337"/>
        <v>0</v>
      </c>
      <c r="Z236" s="603">
        <f t="shared" si="337"/>
        <v>0</v>
      </c>
      <c r="AA236" s="603">
        <f t="shared" si="337"/>
        <v>0</v>
      </c>
      <c r="AB236" s="604">
        <f t="shared" si="330"/>
        <v>0</v>
      </c>
      <c r="AC236" s="604">
        <f t="shared" si="331"/>
        <v>0</v>
      </c>
      <c r="AD236" s="604">
        <f t="shared" si="332"/>
        <v>0</v>
      </c>
      <c r="AE236" s="604">
        <f t="shared" si="333"/>
        <v>0</v>
      </c>
      <c r="AF236" s="604">
        <f t="shared" si="334"/>
        <v>0</v>
      </c>
      <c r="AG236" s="604">
        <f t="shared" si="335"/>
        <v>0</v>
      </c>
      <c r="AH236" s="604">
        <f t="shared" si="336"/>
        <v>0</v>
      </c>
      <c r="AJ236" s="1639">
        <f ca="1">SUM((INDIRECT(AJ$2&amp;(ROW())):INDIRECT(AJ$3&amp;(ROW()))))</f>
        <v>0</v>
      </c>
      <c r="AK236" s="604">
        <f ca="1">SUM(INDIRECT(AK$1&amp;AK$2&amp;$B236):INDIRECT(AK$1&amp;AK$3&amp;$B236))</f>
        <v>0</v>
      </c>
      <c r="AL236" s="1732">
        <f t="shared" ca="1" si="278"/>
        <v>0</v>
      </c>
      <c r="AM236" s="1847">
        <f t="shared" ca="1" si="319"/>
        <v>0</v>
      </c>
      <c r="AN236" s="604">
        <f ca="1">SUM(AN237:AN240)</f>
        <v>0</v>
      </c>
      <c r="AO236" s="1732">
        <f t="shared" ca="1" si="279"/>
        <v>0</v>
      </c>
      <c r="AP236" s="1847">
        <f t="shared" ca="1" si="320"/>
        <v>0</v>
      </c>
      <c r="AR236" s="1639">
        <f ca="1">SUM((INDIRECT(AR$2&amp;(ROW())):INDIRECT(AR$3&amp;(ROW()))))</f>
        <v>0</v>
      </c>
      <c r="AS236" s="604">
        <f ca="1">SUM(INDIRECT(AS$1&amp;AS$2&amp;$B236):INDIRECT(AS$1&amp;AS$3&amp;$B236))</f>
        <v>0</v>
      </c>
      <c r="AT236" s="1732">
        <f t="shared" ca="1" si="321"/>
        <v>0</v>
      </c>
      <c r="AU236" s="1847">
        <f t="shared" ca="1" si="322"/>
        <v>0</v>
      </c>
      <c r="AV236" s="604">
        <f ca="1">SUM(AV237:AV240)</f>
        <v>0</v>
      </c>
      <c r="AW236" s="1732">
        <f t="shared" ca="1" si="323"/>
        <v>0</v>
      </c>
      <c r="AX236" s="1847">
        <f t="shared" ca="1" si="324"/>
        <v>0</v>
      </c>
      <c r="AZ236" s="1639">
        <f ca="1">SUM((INDIRECT(AZ$2&amp;(ROW())):INDIRECT(AZ$3&amp;(ROW()))))</f>
        <v>0</v>
      </c>
      <c r="BA236" s="604">
        <f ca="1">SUM(INDIRECT(BA$1&amp;BA$2&amp;$B236):INDIRECT(BA$1&amp;BA$3&amp;$B236))</f>
        <v>0</v>
      </c>
      <c r="BB236" s="1732">
        <f t="shared" ca="1" si="325"/>
        <v>0</v>
      </c>
      <c r="BC236" s="1847">
        <f t="shared" ca="1" si="326"/>
        <v>0</v>
      </c>
      <c r="BD236" s="604">
        <f ca="1">SUM(BD237:BD240)</f>
        <v>0</v>
      </c>
      <c r="BE236" s="1732">
        <f t="shared" ca="1" si="327"/>
        <v>0</v>
      </c>
      <c r="BF236" s="1847">
        <f t="shared" ca="1" si="328"/>
        <v>0</v>
      </c>
    </row>
    <row r="237" spans="1:58" ht="15" customHeight="1">
      <c r="A237" s="2016">
        <v>232</v>
      </c>
      <c r="B237" s="2016">
        <v>234</v>
      </c>
      <c r="D237" s="657">
        <v>1</v>
      </c>
      <c r="E237" s="97"/>
      <c r="F237" s="97"/>
      <c r="G237" s="49"/>
      <c r="H237" s="53"/>
      <c r="I237" s="6"/>
      <c r="J237" s="7"/>
      <c r="K237" s="7"/>
      <c r="L237" s="6" t="s">
        <v>63</v>
      </c>
      <c r="M237" s="6"/>
      <c r="N237" s="6"/>
      <c r="O237" s="52"/>
      <c r="P237" s="98"/>
      <c r="Q237" s="157"/>
      <c r="R237" s="157"/>
      <c r="S237" s="157"/>
      <c r="T237" s="157"/>
      <c r="U237" s="157"/>
      <c r="V237" s="157"/>
      <c r="W237" s="157"/>
      <c r="X237" s="157"/>
      <c r="Y237" s="157"/>
      <c r="Z237" s="157"/>
      <c r="AA237" s="157"/>
      <c r="AB237" s="156">
        <f t="shared" si="330"/>
        <v>0</v>
      </c>
      <c r="AC237" s="156">
        <f t="shared" si="331"/>
        <v>0</v>
      </c>
      <c r="AD237" s="156">
        <f t="shared" si="332"/>
        <v>0</v>
      </c>
      <c r="AE237" s="156">
        <f t="shared" si="333"/>
        <v>0</v>
      </c>
      <c r="AF237" s="156">
        <f t="shared" si="334"/>
        <v>0</v>
      </c>
      <c r="AG237" s="156">
        <f t="shared" si="335"/>
        <v>0</v>
      </c>
      <c r="AH237" s="156">
        <f t="shared" si="336"/>
        <v>0</v>
      </c>
      <c r="AJ237" s="17">
        <f ca="1">SUM((INDIRECT(AJ$2&amp;(ROW())):INDIRECT(AJ$3&amp;(ROW()))))</f>
        <v>0</v>
      </c>
      <c r="AK237" s="156">
        <f ca="1">SUM(INDIRECT(AK$1&amp;AK$2&amp;$B237):INDIRECT(AK$1&amp;AK$3&amp;$B237))</f>
        <v>0</v>
      </c>
      <c r="AL237" s="1723">
        <f t="shared" ca="1" si="278"/>
        <v>0</v>
      </c>
      <c r="AM237" s="1834">
        <f t="shared" ca="1" si="319"/>
        <v>0</v>
      </c>
      <c r="AN237" s="156">
        <f ca="1">SUM(INDIRECT(AN$1&amp;AN$2&amp;$A237):INDIRECT(AN$1&amp;AN$3&amp;$A237))</f>
        <v>0</v>
      </c>
      <c r="AO237" s="1723">
        <f t="shared" ca="1" si="279"/>
        <v>0</v>
      </c>
      <c r="AP237" s="1834">
        <f t="shared" ca="1" si="320"/>
        <v>0</v>
      </c>
      <c r="AR237" s="17">
        <f ca="1">SUM((INDIRECT(AR$2&amp;(ROW())):INDIRECT(AR$3&amp;(ROW()))))</f>
        <v>0</v>
      </c>
      <c r="AS237" s="156">
        <f ca="1">SUM(INDIRECT(AS$1&amp;AS$2&amp;$B237):INDIRECT(AS$1&amp;AS$3&amp;$B237))</f>
        <v>0</v>
      </c>
      <c r="AT237" s="1723">
        <f t="shared" ca="1" si="321"/>
        <v>0</v>
      </c>
      <c r="AU237" s="1834">
        <f t="shared" ca="1" si="322"/>
        <v>0</v>
      </c>
      <c r="AV237" s="156">
        <f ca="1">SUM(INDIRECT(AV$1&amp;AV$2&amp;$A237):INDIRECT(AV$1&amp;AV$3&amp;$A237))</f>
        <v>0</v>
      </c>
      <c r="AW237" s="1723">
        <f t="shared" ca="1" si="323"/>
        <v>0</v>
      </c>
      <c r="AX237" s="1834">
        <f t="shared" ca="1" si="324"/>
        <v>0</v>
      </c>
      <c r="AZ237" s="17">
        <f ca="1">SUM((INDIRECT(AZ$2&amp;(ROW())):INDIRECT(AZ$3&amp;(ROW()))))</f>
        <v>0</v>
      </c>
      <c r="BA237" s="156">
        <f ca="1">SUM(INDIRECT(BA$1&amp;BA$2&amp;$B237):INDIRECT(BA$1&amp;BA$3&amp;$B237))</f>
        <v>0</v>
      </c>
      <c r="BB237" s="1723">
        <f t="shared" ca="1" si="325"/>
        <v>0</v>
      </c>
      <c r="BC237" s="1834">
        <f t="shared" ca="1" si="326"/>
        <v>0</v>
      </c>
      <c r="BD237" s="156">
        <f ca="1">SUM(INDIRECT(BD$1&amp;BD$2&amp;$A237):INDIRECT(BD$1&amp;BD$3&amp;$A237))</f>
        <v>0</v>
      </c>
      <c r="BE237" s="1723">
        <f t="shared" ca="1" si="327"/>
        <v>0</v>
      </c>
      <c r="BF237" s="1834">
        <f t="shared" ca="1" si="328"/>
        <v>0</v>
      </c>
    </row>
    <row r="238" spans="1:58" ht="15" customHeight="1">
      <c r="B238" s="2016">
        <v>235</v>
      </c>
      <c r="D238" s="657">
        <v>1</v>
      </c>
      <c r="E238" s="657">
        <v>1</v>
      </c>
      <c r="F238" s="499"/>
      <c r="G238" s="49"/>
      <c r="H238" s="53"/>
      <c r="I238" s="6"/>
      <c r="J238" s="7"/>
      <c r="K238" s="7"/>
      <c r="L238" s="6" t="s">
        <v>826</v>
      </c>
      <c r="M238" s="6"/>
      <c r="N238" s="6"/>
      <c r="O238" s="52"/>
      <c r="P238" s="98"/>
      <c r="Q238" s="157"/>
      <c r="R238" s="157"/>
      <c r="S238" s="157"/>
      <c r="T238" s="157"/>
      <c r="U238" s="157"/>
      <c r="V238" s="157"/>
      <c r="W238" s="157"/>
      <c r="X238" s="157"/>
      <c r="Y238" s="157"/>
      <c r="Z238" s="157"/>
      <c r="AA238" s="157"/>
      <c r="AB238" s="156">
        <f t="shared" si="330"/>
        <v>0</v>
      </c>
      <c r="AC238" s="156">
        <f t="shared" si="331"/>
        <v>0</v>
      </c>
      <c r="AD238" s="156">
        <f t="shared" si="332"/>
        <v>0</v>
      </c>
      <c r="AE238" s="156">
        <f t="shared" si="333"/>
        <v>0</v>
      </c>
      <c r="AF238" s="156">
        <f t="shared" si="334"/>
        <v>0</v>
      </c>
      <c r="AG238" s="156">
        <f t="shared" si="335"/>
        <v>0</v>
      </c>
      <c r="AH238" s="156">
        <f t="shared" si="336"/>
        <v>0</v>
      </c>
      <c r="AJ238" s="17">
        <f ca="1">SUM((INDIRECT(AJ$2&amp;(ROW())):INDIRECT(AJ$3&amp;(ROW()))))</f>
        <v>0</v>
      </c>
      <c r="AK238" s="156">
        <f ca="1">SUM(INDIRECT(AK$1&amp;AK$2&amp;$B238):INDIRECT(AK$1&amp;AK$3&amp;$B238))</f>
        <v>0</v>
      </c>
      <c r="AL238" s="1723">
        <f t="shared" ca="1" si="278"/>
        <v>0</v>
      </c>
      <c r="AM238" s="1834">
        <f t="shared" ca="1" si="319"/>
        <v>0</v>
      </c>
      <c r="AN238" s="156"/>
      <c r="AO238" s="1723">
        <f t="shared" ca="1" si="279"/>
        <v>0</v>
      </c>
      <c r="AP238" s="1834">
        <f t="shared" ca="1" si="320"/>
        <v>0</v>
      </c>
      <c r="AR238" s="17">
        <f ca="1">SUM((INDIRECT(AR$2&amp;(ROW())):INDIRECT(AR$3&amp;(ROW()))))</f>
        <v>0</v>
      </c>
      <c r="AS238" s="156">
        <f ca="1">SUM(INDIRECT(AS$1&amp;AS$2&amp;$B238):INDIRECT(AS$1&amp;AS$3&amp;$B238))</f>
        <v>0</v>
      </c>
      <c r="AT238" s="1723">
        <f t="shared" ca="1" si="321"/>
        <v>0</v>
      </c>
      <c r="AU238" s="1834">
        <f t="shared" ca="1" si="322"/>
        <v>0</v>
      </c>
      <c r="AV238" s="156"/>
      <c r="AW238" s="1723">
        <f t="shared" ca="1" si="323"/>
        <v>0</v>
      </c>
      <c r="AX238" s="1834">
        <f t="shared" ca="1" si="324"/>
        <v>0</v>
      </c>
      <c r="AZ238" s="17">
        <f ca="1">SUM((INDIRECT(AZ$2&amp;(ROW())):INDIRECT(AZ$3&amp;(ROW()))))</f>
        <v>0</v>
      </c>
      <c r="BA238" s="156">
        <f ca="1">SUM(INDIRECT(BA$1&amp;BA$2&amp;$B238):INDIRECT(BA$1&amp;BA$3&amp;$B238))</f>
        <v>0</v>
      </c>
      <c r="BB238" s="1723">
        <f t="shared" ca="1" si="325"/>
        <v>0</v>
      </c>
      <c r="BC238" s="1834">
        <f t="shared" ca="1" si="326"/>
        <v>0</v>
      </c>
      <c r="BD238" s="156"/>
      <c r="BE238" s="1723">
        <f t="shared" ca="1" si="327"/>
        <v>0</v>
      </c>
      <c r="BF238" s="1834">
        <f t="shared" ca="1" si="328"/>
        <v>0</v>
      </c>
    </row>
    <row r="239" spans="1:58" ht="15" customHeight="1">
      <c r="B239" s="2016">
        <v>236</v>
      </c>
      <c r="D239" s="657">
        <v>1</v>
      </c>
      <c r="E239" s="657">
        <v>1</v>
      </c>
      <c r="F239" s="499"/>
      <c r="G239" s="49"/>
      <c r="H239" s="53"/>
      <c r="I239" s="6"/>
      <c r="J239" s="7"/>
      <c r="K239" s="7"/>
      <c r="L239" s="6" t="s">
        <v>827</v>
      </c>
      <c r="M239" s="6"/>
      <c r="N239" s="6"/>
      <c r="O239" s="52"/>
      <c r="P239" s="98"/>
      <c r="Q239" s="157"/>
      <c r="R239" s="157"/>
      <c r="S239" s="157"/>
      <c r="T239" s="157"/>
      <c r="U239" s="157"/>
      <c r="V239" s="157"/>
      <c r="W239" s="157"/>
      <c r="X239" s="157"/>
      <c r="Y239" s="157"/>
      <c r="Z239" s="157"/>
      <c r="AA239" s="157"/>
      <c r="AB239" s="156">
        <f t="shared" si="330"/>
        <v>0</v>
      </c>
      <c r="AC239" s="156">
        <f t="shared" si="331"/>
        <v>0</v>
      </c>
      <c r="AD239" s="156">
        <f t="shared" si="332"/>
        <v>0</v>
      </c>
      <c r="AE239" s="156">
        <f t="shared" si="333"/>
        <v>0</v>
      </c>
      <c r="AF239" s="156">
        <f t="shared" si="334"/>
        <v>0</v>
      </c>
      <c r="AG239" s="156">
        <f t="shared" si="335"/>
        <v>0</v>
      </c>
      <c r="AH239" s="156">
        <f t="shared" si="336"/>
        <v>0</v>
      </c>
      <c r="AJ239" s="17">
        <f ca="1">SUM((INDIRECT(AJ$2&amp;(ROW())):INDIRECT(AJ$3&amp;(ROW()))))</f>
        <v>0</v>
      </c>
      <c r="AK239" s="156">
        <f ca="1">SUM(INDIRECT(AK$1&amp;AK$2&amp;$B239):INDIRECT(AK$1&amp;AK$3&amp;$B239))</f>
        <v>0</v>
      </c>
      <c r="AL239" s="1723">
        <f t="shared" ca="1" si="278"/>
        <v>0</v>
      </c>
      <c r="AM239" s="1834">
        <f t="shared" ca="1" si="319"/>
        <v>0</v>
      </c>
      <c r="AN239" s="156"/>
      <c r="AO239" s="1723">
        <f t="shared" ca="1" si="279"/>
        <v>0</v>
      </c>
      <c r="AP239" s="1834">
        <f t="shared" ca="1" si="320"/>
        <v>0</v>
      </c>
      <c r="AR239" s="17">
        <f ca="1">SUM((INDIRECT(AR$2&amp;(ROW())):INDIRECT(AR$3&amp;(ROW()))))</f>
        <v>0</v>
      </c>
      <c r="AS239" s="156">
        <f ca="1">SUM(INDIRECT(AS$1&amp;AS$2&amp;$B239):INDIRECT(AS$1&amp;AS$3&amp;$B239))</f>
        <v>0</v>
      </c>
      <c r="AT239" s="1723">
        <f t="shared" ca="1" si="321"/>
        <v>0</v>
      </c>
      <c r="AU239" s="1834">
        <f t="shared" ca="1" si="322"/>
        <v>0</v>
      </c>
      <c r="AV239" s="156"/>
      <c r="AW239" s="1723">
        <f t="shared" ca="1" si="323"/>
        <v>0</v>
      </c>
      <c r="AX239" s="1834">
        <f t="shared" ca="1" si="324"/>
        <v>0</v>
      </c>
      <c r="AZ239" s="17">
        <f ca="1">SUM((INDIRECT(AZ$2&amp;(ROW())):INDIRECT(AZ$3&amp;(ROW()))))</f>
        <v>0</v>
      </c>
      <c r="BA239" s="156">
        <f ca="1">SUM(INDIRECT(BA$1&amp;BA$2&amp;$B239):INDIRECT(BA$1&amp;BA$3&amp;$B239))</f>
        <v>0</v>
      </c>
      <c r="BB239" s="1723">
        <f t="shared" ca="1" si="325"/>
        <v>0</v>
      </c>
      <c r="BC239" s="1834">
        <f t="shared" ca="1" si="326"/>
        <v>0</v>
      </c>
      <c r="BD239" s="156"/>
      <c r="BE239" s="1723">
        <f t="shared" ca="1" si="327"/>
        <v>0</v>
      </c>
      <c r="BF239" s="1834">
        <f t="shared" ca="1" si="328"/>
        <v>0</v>
      </c>
    </row>
    <row r="240" spans="1:58" ht="15" customHeight="1">
      <c r="B240" s="2016">
        <v>237</v>
      </c>
      <c r="D240" s="657">
        <v>1</v>
      </c>
      <c r="E240" s="657">
        <v>1</v>
      </c>
      <c r="F240" s="499"/>
      <c r="G240" s="49"/>
      <c r="H240" s="53"/>
      <c r="I240" s="6"/>
      <c r="J240" s="7"/>
      <c r="K240" s="7"/>
      <c r="L240" s="6" t="s">
        <v>828</v>
      </c>
      <c r="M240" s="6"/>
      <c r="N240" s="6"/>
      <c r="O240" s="52"/>
      <c r="P240" s="98"/>
      <c r="Q240" s="157"/>
      <c r="R240" s="157"/>
      <c r="S240" s="157"/>
      <c r="T240" s="157"/>
      <c r="U240" s="157"/>
      <c r="V240" s="157"/>
      <c r="W240" s="157"/>
      <c r="X240" s="157"/>
      <c r="Y240" s="157"/>
      <c r="Z240" s="157"/>
      <c r="AA240" s="157"/>
      <c r="AB240" s="156">
        <f t="shared" si="330"/>
        <v>0</v>
      </c>
      <c r="AC240" s="156">
        <f t="shared" si="331"/>
        <v>0</v>
      </c>
      <c r="AD240" s="156">
        <f t="shared" si="332"/>
        <v>0</v>
      </c>
      <c r="AE240" s="156">
        <f t="shared" si="333"/>
        <v>0</v>
      </c>
      <c r="AF240" s="156">
        <f t="shared" si="334"/>
        <v>0</v>
      </c>
      <c r="AG240" s="156">
        <f t="shared" si="335"/>
        <v>0</v>
      </c>
      <c r="AH240" s="156">
        <f t="shared" si="336"/>
        <v>0</v>
      </c>
      <c r="AJ240" s="17">
        <f ca="1">SUM((INDIRECT(AJ$2&amp;(ROW())):INDIRECT(AJ$3&amp;(ROW()))))</f>
        <v>0</v>
      </c>
      <c r="AK240" s="156">
        <f ca="1">SUM(INDIRECT(AK$1&amp;AK$2&amp;$B240):INDIRECT(AK$1&amp;AK$3&amp;$B240))</f>
        <v>0</v>
      </c>
      <c r="AL240" s="1723">
        <f t="shared" ca="1" si="278"/>
        <v>0</v>
      </c>
      <c r="AM240" s="1834">
        <f t="shared" ca="1" si="319"/>
        <v>0</v>
      </c>
      <c r="AN240" s="156"/>
      <c r="AO240" s="1723">
        <f t="shared" ca="1" si="279"/>
        <v>0</v>
      </c>
      <c r="AP240" s="1834">
        <f t="shared" ca="1" si="320"/>
        <v>0</v>
      </c>
      <c r="AR240" s="17">
        <f ca="1">SUM((INDIRECT(AR$2&amp;(ROW())):INDIRECT(AR$3&amp;(ROW()))))</f>
        <v>0</v>
      </c>
      <c r="AS240" s="156">
        <f ca="1">SUM(INDIRECT(AS$1&amp;AS$2&amp;$B240):INDIRECT(AS$1&amp;AS$3&amp;$B240))</f>
        <v>0</v>
      </c>
      <c r="AT240" s="1723">
        <f t="shared" ca="1" si="321"/>
        <v>0</v>
      </c>
      <c r="AU240" s="1834">
        <f t="shared" ca="1" si="322"/>
        <v>0</v>
      </c>
      <c r="AV240" s="156"/>
      <c r="AW240" s="1723">
        <f t="shared" ca="1" si="323"/>
        <v>0</v>
      </c>
      <c r="AX240" s="1834">
        <f t="shared" ca="1" si="324"/>
        <v>0</v>
      </c>
      <c r="AZ240" s="17">
        <f ca="1">SUM((INDIRECT(AZ$2&amp;(ROW())):INDIRECT(AZ$3&amp;(ROW()))))</f>
        <v>0</v>
      </c>
      <c r="BA240" s="156">
        <f ca="1">SUM(INDIRECT(BA$1&amp;BA$2&amp;$B240):INDIRECT(BA$1&amp;BA$3&amp;$B240))</f>
        <v>0</v>
      </c>
      <c r="BB240" s="1723">
        <f t="shared" ca="1" si="325"/>
        <v>0</v>
      </c>
      <c r="BC240" s="1834">
        <f t="shared" ca="1" si="326"/>
        <v>0</v>
      </c>
      <c r="BD240" s="156"/>
      <c r="BE240" s="1723">
        <f t="shared" ca="1" si="327"/>
        <v>0</v>
      </c>
      <c r="BF240" s="1834">
        <f t="shared" ca="1" si="328"/>
        <v>0</v>
      </c>
    </row>
    <row r="241" spans="1:58">
      <c r="A241" s="2016">
        <v>233</v>
      </c>
      <c r="B241" s="2016">
        <v>238</v>
      </c>
      <c r="D241" s="657">
        <v>1</v>
      </c>
      <c r="E241" s="97"/>
      <c r="F241" s="97"/>
      <c r="G241" s="49"/>
      <c r="H241" s="515" t="s">
        <v>135</v>
      </c>
      <c r="I241" s="516"/>
      <c r="J241" s="517"/>
      <c r="K241" s="517"/>
      <c r="L241" s="516"/>
      <c r="M241" s="516"/>
      <c r="N241" s="993" t="s">
        <v>604</v>
      </c>
      <c r="O241" s="1168"/>
      <c r="P241" s="1166">
        <f>SUM(P242,P246)</f>
        <v>0</v>
      </c>
      <c r="Q241" s="1166">
        <f t="shared" ref="Q241:AH241" si="338">SUM(Q242,Q246)</f>
        <v>0</v>
      </c>
      <c r="R241" s="1166">
        <f t="shared" si="338"/>
        <v>0</v>
      </c>
      <c r="S241" s="1166">
        <f t="shared" si="338"/>
        <v>0</v>
      </c>
      <c r="T241" s="1166">
        <f t="shared" si="338"/>
        <v>0</v>
      </c>
      <c r="U241" s="1166">
        <f t="shared" si="338"/>
        <v>0</v>
      </c>
      <c r="V241" s="1166">
        <f t="shared" si="338"/>
        <v>0</v>
      </c>
      <c r="W241" s="1166">
        <f t="shared" si="338"/>
        <v>0</v>
      </c>
      <c r="X241" s="1166">
        <f t="shared" si="338"/>
        <v>0</v>
      </c>
      <c r="Y241" s="1166">
        <f t="shared" si="338"/>
        <v>0</v>
      </c>
      <c r="Z241" s="1166">
        <f t="shared" si="338"/>
        <v>0</v>
      </c>
      <c r="AA241" s="1166">
        <f t="shared" si="338"/>
        <v>0</v>
      </c>
      <c r="AB241" s="1167">
        <f t="shared" si="338"/>
        <v>0</v>
      </c>
      <c r="AC241" s="1167">
        <f t="shared" si="338"/>
        <v>0</v>
      </c>
      <c r="AD241" s="1167">
        <f t="shared" si="338"/>
        <v>0</v>
      </c>
      <c r="AE241" s="1167">
        <f t="shared" si="338"/>
        <v>0</v>
      </c>
      <c r="AF241" s="1167">
        <f t="shared" si="338"/>
        <v>0</v>
      </c>
      <c r="AG241" s="1167">
        <f t="shared" si="338"/>
        <v>0</v>
      </c>
      <c r="AH241" s="1167">
        <f t="shared" si="338"/>
        <v>0</v>
      </c>
      <c r="AJ241" s="1645">
        <f ca="1">SUM((INDIRECT(AJ$2&amp;(ROW())):INDIRECT(AJ$3&amp;(ROW()))))</f>
        <v>0</v>
      </c>
      <c r="AK241" s="1646">
        <f ca="1">SUM(INDIRECT(AK$1&amp;AK$2&amp;$B241):INDIRECT(AK$1&amp;AK$3&amp;$B241))</f>
        <v>0</v>
      </c>
      <c r="AL241" s="1737">
        <f t="shared" ca="1" si="278"/>
        <v>0</v>
      </c>
      <c r="AM241" s="1856">
        <f t="shared" ca="1" si="319"/>
        <v>0</v>
      </c>
      <c r="AN241" s="1646">
        <f ca="1">SUM(INDIRECT(AN$1&amp;AN$2&amp;$A241):INDIRECT(AN$1&amp;AN$3&amp;$A241))</f>
        <v>0</v>
      </c>
      <c r="AO241" s="1737">
        <f t="shared" ca="1" si="279"/>
        <v>0</v>
      </c>
      <c r="AP241" s="1856">
        <f t="shared" ca="1" si="320"/>
        <v>0</v>
      </c>
      <c r="AR241" s="1645">
        <f ca="1">SUM((INDIRECT(AR$2&amp;(ROW())):INDIRECT(AR$3&amp;(ROW()))))</f>
        <v>0</v>
      </c>
      <c r="AS241" s="1646">
        <f ca="1">SUM(INDIRECT(AS$1&amp;AS$2&amp;$B241):INDIRECT(AS$1&amp;AS$3&amp;$B241))</f>
        <v>0</v>
      </c>
      <c r="AT241" s="1737">
        <f t="shared" ca="1" si="321"/>
        <v>0</v>
      </c>
      <c r="AU241" s="1856">
        <f t="shared" ca="1" si="322"/>
        <v>0</v>
      </c>
      <c r="AV241" s="1646">
        <f ca="1">SUM(INDIRECT(AV$1&amp;AV$2&amp;$A241):INDIRECT(AV$1&amp;AV$3&amp;$A241))</f>
        <v>0</v>
      </c>
      <c r="AW241" s="1737">
        <f t="shared" ca="1" si="323"/>
        <v>0</v>
      </c>
      <c r="AX241" s="1856">
        <f t="shared" ca="1" si="324"/>
        <v>0</v>
      </c>
      <c r="AZ241" s="1645">
        <f ca="1">SUM((INDIRECT(AZ$2&amp;(ROW())):INDIRECT(AZ$3&amp;(ROW()))))</f>
        <v>0</v>
      </c>
      <c r="BA241" s="1646">
        <f ca="1">SUM(INDIRECT(BA$1&amp;BA$2&amp;$B241):INDIRECT(BA$1&amp;BA$3&amp;$B241))</f>
        <v>0</v>
      </c>
      <c r="BB241" s="1737">
        <f t="shared" ca="1" si="325"/>
        <v>0</v>
      </c>
      <c r="BC241" s="1856">
        <f t="shared" ca="1" si="326"/>
        <v>0</v>
      </c>
      <c r="BD241" s="1646">
        <f ca="1">SUM(INDIRECT(BD$1&amp;BD$2&amp;$A241):INDIRECT(BD$1&amp;BD$3&amp;$A241))</f>
        <v>0</v>
      </c>
      <c r="BE241" s="1737">
        <f t="shared" ca="1" si="327"/>
        <v>0</v>
      </c>
      <c r="BF241" s="1856">
        <f t="shared" ca="1" si="328"/>
        <v>0</v>
      </c>
    </row>
    <row r="242" spans="1:58">
      <c r="B242" s="2016">
        <v>239</v>
      </c>
      <c r="D242" s="657">
        <v>1</v>
      </c>
      <c r="E242" s="97"/>
      <c r="F242" s="97"/>
      <c r="G242" s="49"/>
      <c r="H242" s="53"/>
      <c r="I242" s="6"/>
      <c r="J242" s="7"/>
      <c r="K242" s="602" t="s">
        <v>824</v>
      </c>
      <c r="L242" s="602"/>
      <c r="M242" s="602"/>
      <c r="N242" s="602"/>
      <c r="O242" s="603"/>
      <c r="P242" s="603">
        <f>SUM(P243:P245)</f>
        <v>0</v>
      </c>
      <c r="Q242" s="603">
        <f t="shared" ref="Q242:AA242" si="339">SUM(Q243:Q245)</f>
        <v>0</v>
      </c>
      <c r="R242" s="603">
        <f t="shared" si="339"/>
        <v>0</v>
      </c>
      <c r="S242" s="603">
        <f t="shared" si="339"/>
        <v>0</v>
      </c>
      <c r="T242" s="603">
        <f t="shared" si="339"/>
        <v>0</v>
      </c>
      <c r="U242" s="603">
        <f t="shared" si="339"/>
        <v>0</v>
      </c>
      <c r="V242" s="603">
        <f t="shared" si="339"/>
        <v>0</v>
      </c>
      <c r="W242" s="603">
        <f t="shared" si="339"/>
        <v>0</v>
      </c>
      <c r="X242" s="603">
        <f t="shared" si="339"/>
        <v>0</v>
      </c>
      <c r="Y242" s="603">
        <f t="shared" si="339"/>
        <v>0</v>
      </c>
      <c r="Z242" s="603">
        <f t="shared" si="339"/>
        <v>0</v>
      </c>
      <c r="AA242" s="603">
        <f t="shared" si="339"/>
        <v>0</v>
      </c>
      <c r="AB242" s="604">
        <f t="shared" ref="AB242:AB250" si="340">SUM(P242:R242)</f>
        <v>0</v>
      </c>
      <c r="AC242" s="604">
        <f t="shared" ref="AC242:AC250" si="341">SUM(S242:U242)</f>
        <v>0</v>
      </c>
      <c r="AD242" s="604">
        <f t="shared" ref="AD242:AD250" si="342">SUM(V242:X242)</f>
        <v>0</v>
      </c>
      <c r="AE242" s="604">
        <f t="shared" ref="AE242:AE250" si="343">SUM(Y242:AA242)</f>
        <v>0</v>
      </c>
      <c r="AF242" s="604">
        <f t="shared" ref="AF242:AF250" si="344">AB242+AC242</f>
        <v>0</v>
      </c>
      <c r="AG242" s="604">
        <f t="shared" ref="AG242:AG250" si="345">AE242+AD242</f>
        <v>0</v>
      </c>
      <c r="AH242" s="604">
        <f t="shared" ref="AH242:AH250" si="346">AF242+AG242</f>
        <v>0</v>
      </c>
      <c r="AJ242" s="1639">
        <f ca="1">SUM((INDIRECT(AJ$2&amp;(ROW())):INDIRECT(AJ$3&amp;(ROW()))))</f>
        <v>0</v>
      </c>
      <c r="AK242" s="604">
        <f ca="1">SUM(INDIRECT(AK$1&amp;AK$2&amp;$B242):INDIRECT(AK$1&amp;AK$3&amp;$B242))</f>
        <v>0</v>
      </c>
      <c r="AL242" s="1732">
        <f t="shared" ca="1" si="278"/>
        <v>0</v>
      </c>
      <c r="AM242" s="1847">
        <f t="shared" ca="1" si="319"/>
        <v>0</v>
      </c>
      <c r="AN242" s="604">
        <f ca="1">SUM(AN243:AN245)</f>
        <v>0</v>
      </c>
      <c r="AO242" s="1732">
        <f t="shared" ca="1" si="279"/>
        <v>0</v>
      </c>
      <c r="AP242" s="1847">
        <f t="shared" ca="1" si="320"/>
        <v>0</v>
      </c>
      <c r="AR242" s="1639">
        <f ca="1">SUM((INDIRECT(AR$2&amp;(ROW())):INDIRECT(AR$3&amp;(ROW()))))</f>
        <v>0</v>
      </c>
      <c r="AS242" s="604">
        <f ca="1">SUM(INDIRECT(AS$1&amp;AS$2&amp;$B242):INDIRECT(AS$1&amp;AS$3&amp;$B242))</f>
        <v>0</v>
      </c>
      <c r="AT242" s="1732">
        <f t="shared" ca="1" si="321"/>
        <v>0</v>
      </c>
      <c r="AU242" s="1847">
        <f t="shared" ca="1" si="322"/>
        <v>0</v>
      </c>
      <c r="AV242" s="604">
        <f ca="1">SUM(AV243:AV245)</f>
        <v>0</v>
      </c>
      <c r="AW242" s="1732">
        <f t="shared" ca="1" si="323"/>
        <v>0</v>
      </c>
      <c r="AX242" s="1847">
        <f t="shared" ca="1" si="324"/>
        <v>0</v>
      </c>
      <c r="AZ242" s="1639">
        <f ca="1">SUM((INDIRECT(AZ$2&amp;(ROW())):INDIRECT(AZ$3&amp;(ROW()))))</f>
        <v>0</v>
      </c>
      <c r="BA242" s="604">
        <f ca="1">SUM(INDIRECT(BA$1&amp;BA$2&amp;$B242):INDIRECT(BA$1&amp;BA$3&amp;$B242))</f>
        <v>0</v>
      </c>
      <c r="BB242" s="1732">
        <f t="shared" ca="1" si="325"/>
        <v>0</v>
      </c>
      <c r="BC242" s="1847">
        <f t="shared" ca="1" si="326"/>
        <v>0</v>
      </c>
      <c r="BD242" s="604">
        <f ca="1">SUM(BD243:BD245)</f>
        <v>0</v>
      </c>
      <c r="BE242" s="1732">
        <f t="shared" ca="1" si="327"/>
        <v>0</v>
      </c>
      <c r="BF242" s="1847">
        <f t="shared" ca="1" si="328"/>
        <v>0</v>
      </c>
    </row>
    <row r="243" spans="1:58" ht="15" customHeight="1">
      <c r="A243" s="2016">
        <v>234</v>
      </c>
      <c r="B243" s="2016">
        <v>240</v>
      </c>
      <c r="D243" s="657">
        <v>1</v>
      </c>
      <c r="E243" s="97"/>
      <c r="F243" s="97"/>
      <c r="G243" s="49"/>
      <c r="H243" s="53"/>
      <c r="I243" s="6"/>
      <c r="J243" s="7"/>
      <c r="K243" s="7"/>
      <c r="L243" s="6" t="s">
        <v>216</v>
      </c>
      <c r="M243" s="6"/>
      <c r="N243" s="6"/>
      <c r="O243" s="52"/>
      <c r="P243" s="98"/>
      <c r="Q243" s="157"/>
      <c r="R243" s="157"/>
      <c r="S243" s="157"/>
      <c r="T243" s="157"/>
      <c r="U243" s="157"/>
      <c r="V243" s="157"/>
      <c r="W243" s="157"/>
      <c r="X243" s="157"/>
      <c r="Y243" s="157"/>
      <c r="Z243" s="157"/>
      <c r="AA243" s="157"/>
      <c r="AB243" s="156">
        <f t="shared" si="340"/>
        <v>0</v>
      </c>
      <c r="AC243" s="156">
        <f t="shared" si="341"/>
        <v>0</v>
      </c>
      <c r="AD243" s="156">
        <f t="shared" si="342"/>
        <v>0</v>
      </c>
      <c r="AE243" s="156">
        <f t="shared" si="343"/>
        <v>0</v>
      </c>
      <c r="AF243" s="156">
        <f t="shared" si="344"/>
        <v>0</v>
      </c>
      <c r="AG243" s="156">
        <f t="shared" si="345"/>
        <v>0</v>
      </c>
      <c r="AH243" s="156">
        <f t="shared" si="346"/>
        <v>0</v>
      </c>
      <c r="AJ243" s="17">
        <f ca="1">SUM((INDIRECT(AJ$2&amp;(ROW())):INDIRECT(AJ$3&amp;(ROW()))))</f>
        <v>0</v>
      </c>
      <c r="AK243" s="156">
        <f ca="1">SUM(INDIRECT(AK$1&amp;AK$2&amp;$B243):INDIRECT(AK$1&amp;AK$3&amp;$B243))</f>
        <v>0</v>
      </c>
      <c r="AL243" s="1723">
        <f t="shared" ca="1" si="278"/>
        <v>0</v>
      </c>
      <c r="AM243" s="1834">
        <f t="shared" ca="1" si="319"/>
        <v>0</v>
      </c>
      <c r="AN243" s="156">
        <f ca="1">SUM(INDIRECT(AN$1&amp;AN$2&amp;$A243):INDIRECT(AN$1&amp;AN$3&amp;$A243))</f>
        <v>0</v>
      </c>
      <c r="AO243" s="1723">
        <f t="shared" ca="1" si="279"/>
        <v>0</v>
      </c>
      <c r="AP243" s="1834">
        <f t="shared" ca="1" si="320"/>
        <v>0</v>
      </c>
      <c r="AR243" s="17">
        <f ca="1">SUM((INDIRECT(AR$2&amp;(ROW())):INDIRECT(AR$3&amp;(ROW()))))</f>
        <v>0</v>
      </c>
      <c r="AS243" s="156">
        <f ca="1">SUM(INDIRECT(AS$1&amp;AS$2&amp;$B243):INDIRECT(AS$1&amp;AS$3&amp;$B243))</f>
        <v>0</v>
      </c>
      <c r="AT243" s="1723">
        <f t="shared" ca="1" si="321"/>
        <v>0</v>
      </c>
      <c r="AU243" s="1834">
        <f t="shared" ca="1" si="322"/>
        <v>0</v>
      </c>
      <c r="AV243" s="156">
        <f ca="1">SUM(INDIRECT(AV$1&amp;AV$2&amp;$A243):INDIRECT(AV$1&amp;AV$3&amp;$A243))</f>
        <v>0</v>
      </c>
      <c r="AW243" s="1723">
        <f t="shared" ca="1" si="323"/>
        <v>0</v>
      </c>
      <c r="AX243" s="1834">
        <f t="shared" ca="1" si="324"/>
        <v>0</v>
      </c>
      <c r="AZ243" s="17">
        <f ca="1">SUM((INDIRECT(AZ$2&amp;(ROW())):INDIRECT(AZ$3&amp;(ROW()))))</f>
        <v>0</v>
      </c>
      <c r="BA243" s="156">
        <f ca="1">SUM(INDIRECT(BA$1&amp;BA$2&amp;$B243):INDIRECT(BA$1&amp;BA$3&amp;$B243))</f>
        <v>0</v>
      </c>
      <c r="BB243" s="1723">
        <f t="shared" ca="1" si="325"/>
        <v>0</v>
      </c>
      <c r="BC243" s="1834">
        <f t="shared" ca="1" si="326"/>
        <v>0</v>
      </c>
      <c r="BD243" s="156">
        <f ca="1">SUM(INDIRECT(BD$1&amp;BD$2&amp;$A243):INDIRECT(BD$1&amp;BD$3&amp;$A243))</f>
        <v>0</v>
      </c>
      <c r="BE243" s="1723">
        <f t="shared" ca="1" si="327"/>
        <v>0</v>
      </c>
      <c r="BF243" s="1834">
        <f t="shared" ca="1" si="328"/>
        <v>0</v>
      </c>
    </row>
    <row r="244" spans="1:58" ht="15" customHeight="1">
      <c r="A244" s="2016">
        <v>235</v>
      </c>
      <c r="B244" s="2016">
        <v>241</v>
      </c>
      <c r="D244" s="657">
        <v>1</v>
      </c>
      <c r="E244" s="97"/>
      <c r="F244" s="97"/>
      <c r="G244" s="49"/>
      <c r="H244" s="53"/>
      <c r="I244" s="6"/>
      <c r="J244" s="7"/>
      <c r="K244" s="7"/>
      <c r="L244" s="6" t="s">
        <v>217</v>
      </c>
      <c r="M244" s="6"/>
      <c r="N244" s="6"/>
      <c r="O244" s="52"/>
      <c r="P244" s="98"/>
      <c r="Q244" s="157"/>
      <c r="R244" s="157"/>
      <c r="S244" s="157"/>
      <c r="T244" s="157"/>
      <c r="U244" s="157"/>
      <c r="V244" s="157"/>
      <c r="W244" s="157"/>
      <c r="X244" s="157"/>
      <c r="Y244" s="157"/>
      <c r="Z244" s="157"/>
      <c r="AA244" s="157"/>
      <c r="AB244" s="156">
        <f t="shared" si="340"/>
        <v>0</v>
      </c>
      <c r="AC244" s="156">
        <f t="shared" si="341"/>
        <v>0</v>
      </c>
      <c r="AD244" s="156">
        <f t="shared" si="342"/>
        <v>0</v>
      </c>
      <c r="AE244" s="156">
        <f t="shared" si="343"/>
        <v>0</v>
      </c>
      <c r="AF244" s="156">
        <f t="shared" si="344"/>
        <v>0</v>
      </c>
      <c r="AG244" s="156">
        <f t="shared" si="345"/>
        <v>0</v>
      </c>
      <c r="AH244" s="156">
        <f t="shared" si="346"/>
        <v>0</v>
      </c>
      <c r="AJ244" s="17">
        <f ca="1">SUM((INDIRECT(AJ$2&amp;(ROW())):INDIRECT(AJ$3&amp;(ROW()))))</f>
        <v>0</v>
      </c>
      <c r="AK244" s="156">
        <f ca="1">SUM(INDIRECT(AK$1&amp;AK$2&amp;$B244):INDIRECT(AK$1&amp;AK$3&amp;$B244))</f>
        <v>0</v>
      </c>
      <c r="AL244" s="1723">
        <f t="shared" ca="1" si="278"/>
        <v>0</v>
      </c>
      <c r="AM244" s="1834">
        <f t="shared" ca="1" si="319"/>
        <v>0</v>
      </c>
      <c r="AN244" s="156">
        <f ca="1">SUM(INDIRECT(AN$1&amp;AN$2&amp;$A244):INDIRECT(AN$1&amp;AN$3&amp;$A244))</f>
        <v>0</v>
      </c>
      <c r="AO244" s="1723">
        <f t="shared" ca="1" si="279"/>
        <v>0</v>
      </c>
      <c r="AP244" s="1834">
        <f t="shared" ca="1" si="320"/>
        <v>0</v>
      </c>
      <c r="AR244" s="17">
        <f ca="1">SUM((INDIRECT(AR$2&amp;(ROW())):INDIRECT(AR$3&amp;(ROW()))))</f>
        <v>0</v>
      </c>
      <c r="AS244" s="156">
        <f ca="1">SUM(INDIRECT(AS$1&amp;AS$2&amp;$B244):INDIRECT(AS$1&amp;AS$3&amp;$B244))</f>
        <v>0</v>
      </c>
      <c r="AT244" s="1723">
        <f t="shared" ca="1" si="321"/>
        <v>0</v>
      </c>
      <c r="AU244" s="1834">
        <f t="shared" ca="1" si="322"/>
        <v>0</v>
      </c>
      <c r="AV244" s="156">
        <f ca="1">SUM(INDIRECT(AV$1&amp;AV$2&amp;$A244):INDIRECT(AV$1&amp;AV$3&amp;$A244))</f>
        <v>0</v>
      </c>
      <c r="AW244" s="1723">
        <f t="shared" ca="1" si="323"/>
        <v>0</v>
      </c>
      <c r="AX244" s="1834">
        <f t="shared" ca="1" si="324"/>
        <v>0</v>
      </c>
      <c r="AZ244" s="17">
        <f ca="1">SUM((INDIRECT(AZ$2&amp;(ROW())):INDIRECT(AZ$3&amp;(ROW()))))</f>
        <v>0</v>
      </c>
      <c r="BA244" s="156">
        <f ca="1">SUM(INDIRECT(BA$1&amp;BA$2&amp;$B244):INDIRECT(BA$1&amp;BA$3&amp;$B244))</f>
        <v>0</v>
      </c>
      <c r="BB244" s="1723">
        <f t="shared" ca="1" si="325"/>
        <v>0</v>
      </c>
      <c r="BC244" s="1834">
        <f t="shared" ca="1" si="326"/>
        <v>0</v>
      </c>
      <c r="BD244" s="156">
        <f ca="1">SUM(INDIRECT(BD$1&amp;BD$2&amp;$A244):INDIRECT(BD$1&amp;BD$3&amp;$A244))</f>
        <v>0</v>
      </c>
      <c r="BE244" s="1723">
        <f t="shared" ca="1" si="327"/>
        <v>0</v>
      </c>
      <c r="BF244" s="1834">
        <f t="shared" ca="1" si="328"/>
        <v>0</v>
      </c>
    </row>
    <row r="245" spans="1:58" ht="15" customHeight="1">
      <c r="A245" s="2016">
        <v>236</v>
      </c>
      <c r="B245" s="2016">
        <v>242</v>
      </c>
      <c r="D245" s="657">
        <v>1</v>
      </c>
      <c r="E245" s="97"/>
      <c r="F245" s="97"/>
      <c r="G245" s="49"/>
      <c r="H245" s="53"/>
      <c r="I245" s="6"/>
      <c r="J245" s="7"/>
      <c r="K245" s="90"/>
      <c r="L245" s="89" t="s">
        <v>218</v>
      </c>
      <c r="M245" s="89"/>
      <c r="N245" s="89"/>
      <c r="O245" s="223"/>
      <c r="P245" s="1014"/>
      <c r="Q245" s="222"/>
      <c r="R245" s="222"/>
      <c r="S245" s="222"/>
      <c r="T245" s="222"/>
      <c r="U245" s="222"/>
      <c r="V245" s="222"/>
      <c r="W245" s="222"/>
      <c r="X245" s="222"/>
      <c r="Y245" s="222"/>
      <c r="Z245" s="222"/>
      <c r="AA245" s="222"/>
      <c r="AB245" s="221">
        <f t="shared" si="340"/>
        <v>0</v>
      </c>
      <c r="AC245" s="221">
        <f t="shared" si="341"/>
        <v>0</v>
      </c>
      <c r="AD245" s="221">
        <f t="shared" si="342"/>
        <v>0</v>
      </c>
      <c r="AE245" s="221">
        <f t="shared" si="343"/>
        <v>0</v>
      </c>
      <c r="AF245" s="221">
        <f t="shared" si="344"/>
        <v>0</v>
      </c>
      <c r="AG245" s="221">
        <f t="shared" si="345"/>
        <v>0</v>
      </c>
      <c r="AH245" s="221">
        <f t="shared" si="346"/>
        <v>0</v>
      </c>
      <c r="AJ245" s="624">
        <f ca="1">SUM((INDIRECT(AJ$2&amp;(ROW())):INDIRECT(AJ$3&amp;(ROW()))))</f>
        <v>0</v>
      </c>
      <c r="AK245" s="221">
        <f ca="1">SUM(INDIRECT(AK$1&amp;AK$2&amp;$B245):INDIRECT(AK$1&amp;AK$3&amp;$B245))</f>
        <v>0</v>
      </c>
      <c r="AL245" s="1726">
        <f t="shared" ca="1" si="278"/>
        <v>0</v>
      </c>
      <c r="AM245" s="1837">
        <f t="shared" ca="1" si="319"/>
        <v>0</v>
      </c>
      <c r="AN245" s="221">
        <f ca="1">SUM(INDIRECT(AN$1&amp;AN$2&amp;$A245):INDIRECT(AN$1&amp;AN$3&amp;$A245))</f>
        <v>0</v>
      </c>
      <c r="AO245" s="1726">
        <f t="shared" ca="1" si="279"/>
        <v>0</v>
      </c>
      <c r="AP245" s="1837">
        <f t="shared" ca="1" si="320"/>
        <v>0</v>
      </c>
      <c r="AR245" s="624">
        <f ca="1">SUM((INDIRECT(AR$2&amp;(ROW())):INDIRECT(AR$3&amp;(ROW()))))</f>
        <v>0</v>
      </c>
      <c r="AS245" s="221">
        <f ca="1">SUM(INDIRECT(AS$1&amp;AS$2&amp;$B245):INDIRECT(AS$1&amp;AS$3&amp;$B245))</f>
        <v>0</v>
      </c>
      <c r="AT245" s="1726">
        <f t="shared" ca="1" si="321"/>
        <v>0</v>
      </c>
      <c r="AU245" s="1837">
        <f t="shared" ca="1" si="322"/>
        <v>0</v>
      </c>
      <c r="AV245" s="221">
        <f ca="1">SUM(INDIRECT(AV$1&amp;AV$2&amp;$A245):INDIRECT(AV$1&amp;AV$3&amp;$A245))</f>
        <v>0</v>
      </c>
      <c r="AW245" s="1726">
        <f t="shared" ca="1" si="323"/>
        <v>0</v>
      </c>
      <c r="AX245" s="1837">
        <f t="shared" ca="1" si="324"/>
        <v>0</v>
      </c>
      <c r="AZ245" s="624">
        <f ca="1">SUM((INDIRECT(AZ$2&amp;(ROW())):INDIRECT(AZ$3&amp;(ROW()))))</f>
        <v>0</v>
      </c>
      <c r="BA245" s="221">
        <f ca="1">SUM(INDIRECT(BA$1&amp;BA$2&amp;$B245):INDIRECT(BA$1&amp;BA$3&amp;$B245))</f>
        <v>0</v>
      </c>
      <c r="BB245" s="1726">
        <f t="shared" ca="1" si="325"/>
        <v>0</v>
      </c>
      <c r="BC245" s="1837">
        <f t="shared" ca="1" si="326"/>
        <v>0</v>
      </c>
      <c r="BD245" s="221">
        <f ca="1">SUM(INDIRECT(BD$1&amp;BD$2&amp;$A245):INDIRECT(BD$1&amp;BD$3&amp;$A245))</f>
        <v>0</v>
      </c>
      <c r="BE245" s="1726">
        <f t="shared" ca="1" si="327"/>
        <v>0</v>
      </c>
      <c r="BF245" s="1837">
        <f t="shared" ca="1" si="328"/>
        <v>0</v>
      </c>
    </row>
    <row r="246" spans="1:58" ht="15" customHeight="1">
      <c r="B246" s="2016">
        <v>243</v>
      </c>
      <c r="D246" s="657">
        <v>1</v>
      </c>
      <c r="E246" s="97"/>
      <c r="F246" s="97"/>
      <c r="G246" s="49"/>
      <c r="H246" s="53"/>
      <c r="I246" s="6"/>
      <c r="J246" s="7"/>
      <c r="K246" s="602" t="s">
        <v>825</v>
      </c>
      <c r="L246" s="602"/>
      <c r="M246" s="602"/>
      <c r="N246" s="602"/>
      <c r="O246" s="603"/>
      <c r="P246" s="603">
        <f>SUM(P247:P250)</f>
        <v>0</v>
      </c>
      <c r="Q246" s="603">
        <f t="shared" ref="Q246:AA246" si="347">SUM(Q247:Q250)</f>
        <v>0</v>
      </c>
      <c r="R246" s="603">
        <f t="shared" si="347"/>
        <v>0</v>
      </c>
      <c r="S246" s="603">
        <f t="shared" si="347"/>
        <v>0</v>
      </c>
      <c r="T246" s="603">
        <f t="shared" si="347"/>
        <v>0</v>
      </c>
      <c r="U246" s="603">
        <f t="shared" si="347"/>
        <v>0</v>
      </c>
      <c r="V246" s="603">
        <f t="shared" si="347"/>
        <v>0</v>
      </c>
      <c r="W246" s="603">
        <f t="shared" si="347"/>
        <v>0</v>
      </c>
      <c r="X246" s="603">
        <f t="shared" si="347"/>
        <v>0</v>
      </c>
      <c r="Y246" s="603">
        <f t="shared" si="347"/>
        <v>0</v>
      </c>
      <c r="Z246" s="603">
        <f t="shared" si="347"/>
        <v>0</v>
      </c>
      <c r="AA246" s="603">
        <f t="shared" si="347"/>
        <v>0</v>
      </c>
      <c r="AB246" s="604">
        <f t="shared" si="340"/>
        <v>0</v>
      </c>
      <c r="AC246" s="604">
        <f t="shared" si="341"/>
        <v>0</v>
      </c>
      <c r="AD246" s="604">
        <f t="shared" si="342"/>
        <v>0</v>
      </c>
      <c r="AE246" s="604">
        <f t="shared" si="343"/>
        <v>0</v>
      </c>
      <c r="AF246" s="604">
        <f t="shared" si="344"/>
        <v>0</v>
      </c>
      <c r="AG246" s="604">
        <f t="shared" si="345"/>
        <v>0</v>
      </c>
      <c r="AH246" s="604">
        <f t="shared" si="346"/>
        <v>0</v>
      </c>
      <c r="AJ246" s="1639">
        <f ca="1">SUM((INDIRECT(AJ$2&amp;(ROW())):INDIRECT(AJ$3&amp;(ROW()))))</f>
        <v>0</v>
      </c>
      <c r="AK246" s="604">
        <f ca="1">SUM(INDIRECT(AK$1&amp;AK$2&amp;$B246):INDIRECT(AK$1&amp;AK$3&amp;$B246))</f>
        <v>0</v>
      </c>
      <c r="AL246" s="1732">
        <f t="shared" ca="1" si="278"/>
        <v>0</v>
      </c>
      <c r="AM246" s="1847">
        <f t="shared" ca="1" si="319"/>
        <v>0</v>
      </c>
      <c r="AN246" s="604">
        <f ca="1">SUM(AN247:AN250)</f>
        <v>0</v>
      </c>
      <c r="AO246" s="1732">
        <f t="shared" ca="1" si="279"/>
        <v>0</v>
      </c>
      <c r="AP246" s="1847">
        <f t="shared" ca="1" si="320"/>
        <v>0</v>
      </c>
      <c r="AR246" s="1639">
        <f ca="1">SUM((INDIRECT(AR$2&amp;(ROW())):INDIRECT(AR$3&amp;(ROW()))))</f>
        <v>0</v>
      </c>
      <c r="AS246" s="604">
        <f ca="1">SUM(INDIRECT(AS$1&amp;AS$2&amp;$B246):INDIRECT(AS$1&amp;AS$3&amp;$B246))</f>
        <v>0</v>
      </c>
      <c r="AT246" s="1732">
        <f t="shared" ca="1" si="321"/>
        <v>0</v>
      </c>
      <c r="AU246" s="1847">
        <f t="shared" ca="1" si="322"/>
        <v>0</v>
      </c>
      <c r="AV246" s="604">
        <f ca="1">SUM(AV247:AV250)</f>
        <v>0</v>
      </c>
      <c r="AW246" s="1732">
        <f t="shared" ca="1" si="323"/>
        <v>0</v>
      </c>
      <c r="AX246" s="1847">
        <f t="shared" ca="1" si="324"/>
        <v>0</v>
      </c>
      <c r="AZ246" s="1639">
        <f ca="1">SUM((INDIRECT(AZ$2&amp;(ROW())):INDIRECT(AZ$3&amp;(ROW()))))</f>
        <v>0</v>
      </c>
      <c r="BA246" s="604">
        <f ca="1">SUM(INDIRECT(BA$1&amp;BA$2&amp;$B246):INDIRECT(BA$1&amp;BA$3&amp;$B246))</f>
        <v>0</v>
      </c>
      <c r="BB246" s="1732">
        <f t="shared" ca="1" si="325"/>
        <v>0</v>
      </c>
      <c r="BC246" s="1847">
        <f t="shared" ca="1" si="326"/>
        <v>0</v>
      </c>
      <c r="BD246" s="604">
        <f ca="1">SUM(BD247:BD250)</f>
        <v>0</v>
      </c>
      <c r="BE246" s="1732">
        <f t="shared" ca="1" si="327"/>
        <v>0</v>
      </c>
      <c r="BF246" s="1847">
        <f t="shared" ca="1" si="328"/>
        <v>0</v>
      </c>
    </row>
    <row r="247" spans="1:58" ht="15" customHeight="1">
      <c r="A247" s="2016">
        <v>237</v>
      </c>
      <c r="B247" s="2016">
        <v>244</v>
      </c>
      <c r="D247" s="657">
        <v>1</v>
      </c>
      <c r="E247" s="97"/>
      <c r="F247" s="97"/>
      <c r="G247" s="49"/>
      <c r="H247" s="53"/>
      <c r="I247" s="6"/>
      <c r="J247" s="7"/>
      <c r="K247" s="7"/>
      <c r="L247" s="6" t="s">
        <v>63</v>
      </c>
      <c r="M247" s="6"/>
      <c r="N247" s="6"/>
      <c r="O247" s="52"/>
      <c r="P247" s="98"/>
      <c r="Q247" s="157"/>
      <c r="R247" s="157"/>
      <c r="S247" s="157"/>
      <c r="T247" s="157"/>
      <c r="U247" s="157"/>
      <c r="V247" s="157"/>
      <c r="W247" s="157"/>
      <c r="X247" s="157"/>
      <c r="Y247" s="157"/>
      <c r="Z247" s="157"/>
      <c r="AA247" s="157"/>
      <c r="AB247" s="156">
        <f t="shared" si="340"/>
        <v>0</v>
      </c>
      <c r="AC247" s="156">
        <f t="shared" si="341"/>
        <v>0</v>
      </c>
      <c r="AD247" s="156">
        <f t="shared" si="342"/>
        <v>0</v>
      </c>
      <c r="AE247" s="156">
        <f t="shared" si="343"/>
        <v>0</v>
      </c>
      <c r="AF247" s="156">
        <f t="shared" si="344"/>
        <v>0</v>
      </c>
      <c r="AG247" s="156">
        <f t="shared" si="345"/>
        <v>0</v>
      </c>
      <c r="AH247" s="156">
        <f t="shared" si="346"/>
        <v>0</v>
      </c>
      <c r="AJ247" s="17">
        <f ca="1">SUM((INDIRECT(AJ$2&amp;(ROW())):INDIRECT(AJ$3&amp;(ROW()))))</f>
        <v>0</v>
      </c>
      <c r="AK247" s="156">
        <f ca="1">SUM(INDIRECT(AK$1&amp;AK$2&amp;$B247):INDIRECT(AK$1&amp;AK$3&amp;$B247))</f>
        <v>0</v>
      </c>
      <c r="AL247" s="1723">
        <f t="shared" ca="1" si="278"/>
        <v>0</v>
      </c>
      <c r="AM247" s="1834">
        <f t="shared" ca="1" si="319"/>
        <v>0</v>
      </c>
      <c r="AN247" s="156">
        <f ca="1">SUM(INDIRECT(AN$1&amp;AN$2&amp;$A247):INDIRECT(AN$1&amp;AN$3&amp;$A247))</f>
        <v>0</v>
      </c>
      <c r="AO247" s="1723">
        <f t="shared" ca="1" si="279"/>
        <v>0</v>
      </c>
      <c r="AP247" s="1834">
        <f t="shared" ca="1" si="320"/>
        <v>0</v>
      </c>
      <c r="AR247" s="17">
        <f ca="1">SUM((INDIRECT(AR$2&amp;(ROW())):INDIRECT(AR$3&amp;(ROW()))))</f>
        <v>0</v>
      </c>
      <c r="AS247" s="156">
        <f ca="1">SUM(INDIRECT(AS$1&amp;AS$2&amp;$B247):INDIRECT(AS$1&amp;AS$3&amp;$B247))</f>
        <v>0</v>
      </c>
      <c r="AT247" s="1723">
        <f t="shared" ca="1" si="321"/>
        <v>0</v>
      </c>
      <c r="AU247" s="1834">
        <f t="shared" ca="1" si="322"/>
        <v>0</v>
      </c>
      <c r="AV247" s="156">
        <f ca="1">SUM(INDIRECT(AV$1&amp;AV$2&amp;$A247):INDIRECT(AV$1&amp;AV$3&amp;$A247))</f>
        <v>0</v>
      </c>
      <c r="AW247" s="1723">
        <f t="shared" ca="1" si="323"/>
        <v>0</v>
      </c>
      <c r="AX247" s="1834">
        <f t="shared" ca="1" si="324"/>
        <v>0</v>
      </c>
      <c r="AZ247" s="17">
        <f ca="1">SUM((INDIRECT(AZ$2&amp;(ROW())):INDIRECT(AZ$3&amp;(ROW()))))</f>
        <v>0</v>
      </c>
      <c r="BA247" s="156">
        <f ca="1">SUM(INDIRECT(BA$1&amp;BA$2&amp;$B247):INDIRECT(BA$1&amp;BA$3&amp;$B247))</f>
        <v>0</v>
      </c>
      <c r="BB247" s="1723">
        <f t="shared" ca="1" si="325"/>
        <v>0</v>
      </c>
      <c r="BC247" s="1834">
        <f t="shared" ca="1" si="326"/>
        <v>0</v>
      </c>
      <c r="BD247" s="156">
        <f ca="1">SUM(INDIRECT(BD$1&amp;BD$2&amp;$A247):INDIRECT(BD$1&amp;BD$3&amp;$A247))</f>
        <v>0</v>
      </c>
      <c r="BE247" s="1723">
        <f t="shared" ca="1" si="327"/>
        <v>0</v>
      </c>
      <c r="BF247" s="1834">
        <f t="shared" ca="1" si="328"/>
        <v>0</v>
      </c>
    </row>
    <row r="248" spans="1:58" ht="15" customHeight="1">
      <c r="B248" s="2016">
        <v>245</v>
      </c>
      <c r="D248" s="657">
        <v>1</v>
      </c>
      <c r="E248" s="657">
        <v>1</v>
      </c>
      <c r="F248" s="499"/>
      <c r="G248" s="49"/>
      <c r="H248" s="53"/>
      <c r="I248" s="6"/>
      <c r="J248" s="7"/>
      <c r="K248" s="7"/>
      <c r="L248" s="6" t="s">
        <v>826</v>
      </c>
      <c r="M248" s="6"/>
      <c r="N248" s="6"/>
      <c r="O248" s="52"/>
      <c r="P248" s="98"/>
      <c r="Q248" s="157"/>
      <c r="R248" s="157"/>
      <c r="S248" s="157"/>
      <c r="T248" s="157"/>
      <c r="U248" s="157"/>
      <c r="V248" s="157"/>
      <c r="W248" s="157"/>
      <c r="X248" s="157"/>
      <c r="Y248" s="157"/>
      <c r="Z248" s="157"/>
      <c r="AA248" s="157"/>
      <c r="AB248" s="156">
        <f t="shared" si="340"/>
        <v>0</v>
      </c>
      <c r="AC248" s="156">
        <f t="shared" si="341"/>
        <v>0</v>
      </c>
      <c r="AD248" s="156">
        <f t="shared" si="342"/>
        <v>0</v>
      </c>
      <c r="AE248" s="156">
        <f t="shared" si="343"/>
        <v>0</v>
      </c>
      <c r="AF248" s="156">
        <f t="shared" si="344"/>
        <v>0</v>
      </c>
      <c r="AG248" s="156">
        <f t="shared" si="345"/>
        <v>0</v>
      </c>
      <c r="AH248" s="156">
        <f t="shared" si="346"/>
        <v>0</v>
      </c>
      <c r="AJ248" s="17">
        <f ca="1">SUM((INDIRECT(AJ$2&amp;(ROW())):INDIRECT(AJ$3&amp;(ROW()))))</f>
        <v>0</v>
      </c>
      <c r="AK248" s="156">
        <f ca="1">SUM(INDIRECT(AK$1&amp;AK$2&amp;$B248):INDIRECT(AK$1&amp;AK$3&amp;$B248))</f>
        <v>0</v>
      </c>
      <c r="AL248" s="1723">
        <f t="shared" ca="1" si="278"/>
        <v>0</v>
      </c>
      <c r="AM248" s="1834">
        <f t="shared" ca="1" si="319"/>
        <v>0</v>
      </c>
      <c r="AN248" s="156"/>
      <c r="AO248" s="1723">
        <f t="shared" ca="1" si="279"/>
        <v>0</v>
      </c>
      <c r="AP248" s="1834">
        <f t="shared" ca="1" si="320"/>
        <v>0</v>
      </c>
      <c r="AR248" s="17">
        <f ca="1">SUM((INDIRECT(AR$2&amp;(ROW())):INDIRECT(AR$3&amp;(ROW()))))</f>
        <v>0</v>
      </c>
      <c r="AS248" s="156">
        <f ca="1">SUM(INDIRECT(AS$1&amp;AS$2&amp;$B248):INDIRECT(AS$1&amp;AS$3&amp;$B248))</f>
        <v>0</v>
      </c>
      <c r="AT248" s="1723">
        <f t="shared" ca="1" si="321"/>
        <v>0</v>
      </c>
      <c r="AU248" s="1834">
        <f t="shared" ca="1" si="322"/>
        <v>0</v>
      </c>
      <c r="AV248" s="156"/>
      <c r="AW248" s="1723">
        <f t="shared" ca="1" si="323"/>
        <v>0</v>
      </c>
      <c r="AX248" s="1834">
        <f t="shared" ca="1" si="324"/>
        <v>0</v>
      </c>
      <c r="AZ248" s="17">
        <f ca="1">SUM((INDIRECT(AZ$2&amp;(ROW())):INDIRECT(AZ$3&amp;(ROW()))))</f>
        <v>0</v>
      </c>
      <c r="BA248" s="156">
        <f ca="1">SUM(INDIRECT(BA$1&amp;BA$2&amp;$B248):INDIRECT(BA$1&amp;BA$3&amp;$B248))</f>
        <v>0</v>
      </c>
      <c r="BB248" s="1723">
        <f t="shared" ca="1" si="325"/>
        <v>0</v>
      </c>
      <c r="BC248" s="1834">
        <f t="shared" ca="1" si="326"/>
        <v>0</v>
      </c>
      <c r="BD248" s="156"/>
      <c r="BE248" s="1723">
        <f t="shared" ca="1" si="327"/>
        <v>0</v>
      </c>
      <c r="BF248" s="1834">
        <f t="shared" ca="1" si="328"/>
        <v>0</v>
      </c>
    </row>
    <row r="249" spans="1:58" ht="15" customHeight="1">
      <c r="B249" s="2016">
        <v>246</v>
      </c>
      <c r="D249" s="657">
        <v>1</v>
      </c>
      <c r="E249" s="657">
        <v>1</v>
      </c>
      <c r="F249" s="499"/>
      <c r="G249" s="49"/>
      <c r="H249" s="53"/>
      <c r="I249" s="6"/>
      <c r="J249" s="7"/>
      <c r="K249" s="7"/>
      <c r="L249" s="6" t="s">
        <v>827</v>
      </c>
      <c r="M249" s="6"/>
      <c r="N249" s="6"/>
      <c r="O249" s="52"/>
      <c r="P249" s="98"/>
      <c r="Q249" s="157"/>
      <c r="R249" s="157"/>
      <c r="S249" s="157"/>
      <c r="T249" s="157"/>
      <c r="U249" s="157"/>
      <c r="V249" s="157"/>
      <c r="W249" s="157"/>
      <c r="X249" s="157"/>
      <c r="Y249" s="157"/>
      <c r="Z249" s="157"/>
      <c r="AA249" s="157"/>
      <c r="AB249" s="156">
        <f t="shared" si="340"/>
        <v>0</v>
      </c>
      <c r="AC249" s="156">
        <f t="shared" si="341"/>
        <v>0</v>
      </c>
      <c r="AD249" s="156">
        <f t="shared" si="342"/>
        <v>0</v>
      </c>
      <c r="AE249" s="156">
        <f t="shared" si="343"/>
        <v>0</v>
      </c>
      <c r="AF249" s="156">
        <f t="shared" si="344"/>
        <v>0</v>
      </c>
      <c r="AG249" s="156">
        <f t="shared" si="345"/>
        <v>0</v>
      </c>
      <c r="AH249" s="156">
        <f t="shared" si="346"/>
        <v>0</v>
      </c>
      <c r="AJ249" s="17">
        <f ca="1">SUM((INDIRECT(AJ$2&amp;(ROW())):INDIRECT(AJ$3&amp;(ROW()))))</f>
        <v>0</v>
      </c>
      <c r="AK249" s="156">
        <f ca="1">SUM(INDIRECT(AK$1&amp;AK$2&amp;$B249):INDIRECT(AK$1&amp;AK$3&amp;$B249))</f>
        <v>0</v>
      </c>
      <c r="AL249" s="1723">
        <f t="shared" ca="1" si="278"/>
        <v>0</v>
      </c>
      <c r="AM249" s="1834">
        <f t="shared" ca="1" si="319"/>
        <v>0</v>
      </c>
      <c r="AN249" s="156"/>
      <c r="AO249" s="1723">
        <f t="shared" ca="1" si="279"/>
        <v>0</v>
      </c>
      <c r="AP249" s="1834">
        <f t="shared" ca="1" si="320"/>
        <v>0</v>
      </c>
      <c r="AR249" s="17">
        <f ca="1">SUM((INDIRECT(AR$2&amp;(ROW())):INDIRECT(AR$3&amp;(ROW()))))</f>
        <v>0</v>
      </c>
      <c r="AS249" s="156">
        <f ca="1">SUM(INDIRECT(AS$1&amp;AS$2&amp;$B249):INDIRECT(AS$1&amp;AS$3&amp;$B249))</f>
        <v>0</v>
      </c>
      <c r="AT249" s="1723">
        <f t="shared" ca="1" si="321"/>
        <v>0</v>
      </c>
      <c r="AU249" s="1834">
        <f t="shared" ca="1" si="322"/>
        <v>0</v>
      </c>
      <c r="AV249" s="156"/>
      <c r="AW249" s="1723">
        <f t="shared" ca="1" si="323"/>
        <v>0</v>
      </c>
      <c r="AX249" s="1834">
        <f t="shared" ca="1" si="324"/>
        <v>0</v>
      </c>
      <c r="AZ249" s="17">
        <f ca="1">SUM((INDIRECT(AZ$2&amp;(ROW())):INDIRECT(AZ$3&amp;(ROW()))))</f>
        <v>0</v>
      </c>
      <c r="BA249" s="156">
        <f ca="1">SUM(INDIRECT(BA$1&amp;BA$2&amp;$B249):INDIRECT(BA$1&amp;BA$3&amp;$B249))</f>
        <v>0</v>
      </c>
      <c r="BB249" s="1723">
        <f t="shared" ca="1" si="325"/>
        <v>0</v>
      </c>
      <c r="BC249" s="1834">
        <f t="shared" ca="1" si="326"/>
        <v>0</v>
      </c>
      <c r="BD249" s="156"/>
      <c r="BE249" s="1723">
        <f t="shared" ca="1" si="327"/>
        <v>0</v>
      </c>
      <c r="BF249" s="1834">
        <f t="shared" ca="1" si="328"/>
        <v>0</v>
      </c>
    </row>
    <row r="250" spans="1:58" ht="15" customHeight="1">
      <c r="B250" s="2016">
        <v>247</v>
      </c>
      <c r="D250" s="657">
        <v>1</v>
      </c>
      <c r="E250" s="657">
        <v>1</v>
      </c>
      <c r="F250" s="499"/>
      <c r="G250" s="49"/>
      <c r="H250" s="53"/>
      <c r="I250" s="6"/>
      <c r="J250" s="7"/>
      <c r="K250" s="7"/>
      <c r="L250" s="6" t="s">
        <v>828</v>
      </c>
      <c r="M250" s="6"/>
      <c r="N250" s="6"/>
      <c r="O250" s="52"/>
      <c r="P250" s="98"/>
      <c r="Q250" s="157"/>
      <c r="R250" s="157"/>
      <c r="S250" s="157"/>
      <c r="T250" s="157"/>
      <c r="U250" s="157"/>
      <c r="V250" s="157"/>
      <c r="W250" s="157"/>
      <c r="X250" s="157"/>
      <c r="Y250" s="157"/>
      <c r="Z250" s="157"/>
      <c r="AA250" s="157"/>
      <c r="AB250" s="156">
        <f t="shared" si="340"/>
        <v>0</v>
      </c>
      <c r="AC250" s="156">
        <f t="shared" si="341"/>
        <v>0</v>
      </c>
      <c r="AD250" s="156">
        <f t="shared" si="342"/>
        <v>0</v>
      </c>
      <c r="AE250" s="156">
        <f t="shared" si="343"/>
        <v>0</v>
      </c>
      <c r="AF250" s="156">
        <f t="shared" si="344"/>
        <v>0</v>
      </c>
      <c r="AG250" s="156">
        <f t="shared" si="345"/>
        <v>0</v>
      </c>
      <c r="AH250" s="156">
        <f t="shared" si="346"/>
        <v>0</v>
      </c>
      <c r="AJ250" s="17">
        <f ca="1">SUM((INDIRECT(AJ$2&amp;(ROW())):INDIRECT(AJ$3&amp;(ROW()))))</f>
        <v>0</v>
      </c>
      <c r="AK250" s="156">
        <f ca="1">SUM(INDIRECT(AK$1&amp;AK$2&amp;$B250):INDIRECT(AK$1&amp;AK$3&amp;$B250))</f>
        <v>0</v>
      </c>
      <c r="AL250" s="1723">
        <f t="shared" ca="1" si="278"/>
        <v>0</v>
      </c>
      <c r="AM250" s="1834">
        <f t="shared" ca="1" si="319"/>
        <v>0</v>
      </c>
      <c r="AN250" s="156"/>
      <c r="AO250" s="1723">
        <f t="shared" ca="1" si="279"/>
        <v>0</v>
      </c>
      <c r="AP250" s="1834">
        <f t="shared" ca="1" si="320"/>
        <v>0</v>
      </c>
      <c r="AR250" s="17">
        <f ca="1">SUM((INDIRECT(AR$2&amp;(ROW())):INDIRECT(AR$3&amp;(ROW()))))</f>
        <v>0</v>
      </c>
      <c r="AS250" s="156">
        <f ca="1">SUM(INDIRECT(AS$1&amp;AS$2&amp;$B250):INDIRECT(AS$1&amp;AS$3&amp;$B250))</f>
        <v>0</v>
      </c>
      <c r="AT250" s="1723">
        <f t="shared" ca="1" si="321"/>
        <v>0</v>
      </c>
      <c r="AU250" s="1834">
        <f t="shared" ca="1" si="322"/>
        <v>0</v>
      </c>
      <c r="AV250" s="156"/>
      <c r="AW250" s="1723">
        <f t="shared" ca="1" si="323"/>
        <v>0</v>
      </c>
      <c r="AX250" s="1834">
        <f t="shared" ca="1" si="324"/>
        <v>0</v>
      </c>
      <c r="AZ250" s="17">
        <f ca="1">SUM((INDIRECT(AZ$2&amp;(ROW())):INDIRECT(AZ$3&amp;(ROW()))))</f>
        <v>0</v>
      </c>
      <c r="BA250" s="156">
        <f ca="1">SUM(INDIRECT(BA$1&amp;BA$2&amp;$B250):INDIRECT(BA$1&amp;BA$3&amp;$B250))</f>
        <v>0</v>
      </c>
      <c r="BB250" s="1723">
        <f t="shared" ca="1" si="325"/>
        <v>0</v>
      </c>
      <c r="BC250" s="1834">
        <f t="shared" ca="1" si="326"/>
        <v>0</v>
      </c>
      <c r="BD250" s="156"/>
      <c r="BE250" s="1723">
        <f t="shared" ca="1" si="327"/>
        <v>0</v>
      </c>
      <c r="BF250" s="1834">
        <f t="shared" ca="1" si="328"/>
        <v>0</v>
      </c>
    </row>
    <row r="251" spans="1:58">
      <c r="A251" s="2016">
        <v>238</v>
      </c>
      <c r="B251" s="2016">
        <v>248</v>
      </c>
      <c r="D251" s="657">
        <v>1</v>
      </c>
      <c r="E251" s="97"/>
      <c r="F251" s="97"/>
      <c r="G251" s="49"/>
      <c r="H251" s="515" t="s">
        <v>141</v>
      </c>
      <c r="I251" s="516"/>
      <c r="J251" s="517"/>
      <c r="K251" s="517"/>
      <c r="L251" s="516"/>
      <c r="M251" s="516"/>
      <c r="N251" s="516"/>
      <c r="O251" s="1168"/>
      <c r="P251" s="1166">
        <f>SUM(P262,P266)</f>
        <v>0</v>
      </c>
      <c r="Q251" s="1166">
        <f t="shared" ref="Q251:AH251" si="348">SUM(Q262,Q266)</f>
        <v>0</v>
      </c>
      <c r="R251" s="1166">
        <f t="shared" si="348"/>
        <v>0</v>
      </c>
      <c r="S251" s="1166">
        <f t="shared" si="348"/>
        <v>0</v>
      </c>
      <c r="T251" s="1166">
        <f t="shared" si="348"/>
        <v>0</v>
      </c>
      <c r="U251" s="1166">
        <f t="shared" si="348"/>
        <v>0</v>
      </c>
      <c r="V251" s="1166">
        <f t="shared" si="348"/>
        <v>0</v>
      </c>
      <c r="W251" s="1166">
        <f t="shared" si="348"/>
        <v>0</v>
      </c>
      <c r="X251" s="1166">
        <f t="shared" si="348"/>
        <v>0</v>
      </c>
      <c r="Y251" s="1166">
        <f t="shared" si="348"/>
        <v>0</v>
      </c>
      <c r="Z251" s="1166">
        <f t="shared" si="348"/>
        <v>0</v>
      </c>
      <c r="AA251" s="1166">
        <f t="shared" si="348"/>
        <v>0</v>
      </c>
      <c r="AB251" s="1167">
        <f t="shared" si="348"/>
        <v>0</v>
      </c>
      <c r="AC251" s="1167">
        <f t="shared" si="348"/>
        <v>0</v>
      </c>
      <c r="AD251" s="1167">
        <f t="shared" si="348"/>
        <v>0</v>
      </c>
      <c r="AE251" s="1167">
        <f t="shared" si="348"/>
        <v>0</v>
      </c>
      <c r="AF251" s="1167">
        <f t="shared" si="348"/>
        <v>0</v>
      </c>
      <c r="AG251" s="1167">
        <f t="shared" si="348"/>
        <v>0</v>
      </c>
      <c r="AH251" s="1167">
        <f t="shared" si="348"/>
        <v>0</v>
      </c>
      <c r="AJ251" s="1645">
        <f ca="1">SUM((INDIRECT(AJ$2&amp;(ROW())):INDIRECT(AJ$3&amp;(ROW()))))</f>
        <v>0</v>
      </c>
      <c r="AK251" s="1646">
        <f ca="1">SUM(INDIRECT(AK$1&amp;AK$2&amp;$B251):INDIRECT(AK$1&amp;AK$3&amp;$B251))</f>
        <v>0</v>
      </c>
      <c r="AL251" s="1737">
        <f t="shared" ca="1" si="278"/>
        <v>0</v>
      </c>
      <c r="AM251" s="1856">
        <f t="shared" ca="1" si="319"/>
        <v>0</v>
      </c>
      <c r="AN251" s="1646">
        <f ca="1">SUM(INDIRECT(AN$1&amp;AN$2&amp;$A251):INDIRECT(AN$1&amp;AN$3&amp;$A251))</f>
        <v>0</v>
      </c>
      <c r="AO251" s="1737">
        <f t="shared" ca="1" si="279"/>
        <v>0</v>
      </c>
      <c r="AP251" s="1856">
        <f t="shared" ca="1" si="320"/>
        <v>0</v>
      </c>
      <c r="AR251" s="1645">
        <f ca="1">SUM((INDIRECT(AR$2&amp;(ROW())):INDIRECT(AR$3&amp;(ROW()))))</f>
        <v>0</v>
      </c>
      <c r="AS251" s="1646">
        <f ca="1">SUM(INDIRECT(AS$1&amp;AS$2&amp;$B251):INDIRECT(AS$1&amp;AS$3&amp;$B251))</f>
        <v>0</v>
      </c>
      <c r="AT251" s="1737">
        <f t="shared" ca="1" si="321"/>
        <v>0</v>
      </c>
      <c r="AU251" s="1856">
        <f t="shared" ca="1" si="322"/>
        <v>0</v>
      </c>
      <c r="AV251" s="1646">
        <f ca="1">SUM(INDIRECT(AV$1&amp;AV$2&amp;$A251):INDIRECT(AV$1&amp;AV$3&amp;$A251))</f>
        <v>0</v>
      </c>
      <c r="AW251" s="1737">
        <f t="shared" ca="1" si="323"/>
        <v>0</v>
      </c>
      <c r="AX251" s="1856">
        <f t="shared" ca="1" si="324"/>
        <v>0</v>
      </c>
      <c r="AZ251" s="1645">
        <f ca="1">SUM((INDIRECT(AZ$2&amp;(ROW())):INDIRECT(AZ$3&amp;(ROW()))))</f>
        <v>0</v>
      </c>
      <c r="BA251" s="1646">
        <f ca="1">SUM(INDIRECT(BA$1&amp;BA$2&amp;$B251):INDIRECT(BA$1&amp;BA$3&amp;$B251))</f>
        <v>0</v>
      </c>
      <c r="BB251" s="1737">
        <f t="shared" ca="1" si="325"/>
        <v>0</v>
      </c>
      <c r="BC251" s="1856">
        <f t="shared" ca="1" si="326"/>
        <v>0</v>
      </c>
      <c r="BD251" s="1646">
        <f ca="1">SUM(INDIRECT(BD$1&amp;BD$2&amp;$A251):INDIRECT(BD$1&amp;BD$3&amp;$A251))</f>
        <v>0</v>
      </c>
      <c r="BE251" s="1737">
        <f t="shared" ca="1" si="327"/>
        <v>0</v>
      </c>
      <c r="BF251" s="1856">
        <f t="shared" ca="1" si="328"/>
        <v>0</v>
      </c>
    </row>
    <row r="252" spans="1:58">
      <c r="A252" s="2016">
        <v>239</v>
      </c>
      <c r="B252" s="2016">
        <v>249</v>
      </c>
      <c r="D252" s="657">
        <v>1</v>
      </c>
      <c r="E252" s="97"/>
      <c r="F252" s="97"/>
      <c r="G252" s="49"/>
      <c r="H252" s="1049"/>
      <c r="I252" s="1036" t="s">
        <v>208</v>
      </c>
      <c r="J252" s="97"/>
      <c r="K252" s="1169"/>
      <c r="L252" s="1169"/>
      <c r="M252" s="1169"/>
      <c r="N252" s="1170" t="s">
        <v>601</v>
      </c>
      <c r="O252" s="1171"/>
      <c r="P252" s="1682">
        <f>IFERROR(P251/P231,0)</f>
        <v>0</v>
      </c>
      <c r="Q252" s="1682">
        <f t="shared" ref="Q252:AN252" si="349">IFERROR(Q251/Q231,0)</f>
        <v>0</v>
      </c>
      <c r="R252" s="1682">
        <f t="shared" si="349"/>
        <v>0</v>
      </c>
      <c r="S252" s="1682">
        <f t="shared" si="349"/>
        <v>0</v>
      </c>
      <c r="T252" s="1682">
        <f t="shared" si="349"/>
        <v>0</v>
      </c>
      <c r="U252" s="1682">
        <f t="shared" si="349"/>
        <v>0</v>
      </c>
      <c r="V252" s="1682">
        <f t="shared" si="349"/>
        <v>0</v>
      </c>
      <c r="W252" s="1682">
        <f t="shared" si="349"/>
        <v>0</v>
      </c>
      <c r="X252" s="1682">
        <f t="shared" si="349"/>
        <v>0</v>
      </c>
      <c r="Y252" s="1682">
        <f t="shared" si="349"/>
        <v>0</v>
      </c>
      <c r="Z252" s="1682">
        <f t="shared" si="349"/>
        <v>0</v>
      </c>
      <c r="AA252" s="1682">
        <f t="shared" si="349"/>
        <v>0</v>
      </c>
      <c r="AB252" s="1682">
        <f t="shared" si="349"/>
        <v>0</v>
      </c>
      <c r="AC252" s="1682">
        <f t="shared" si="349"/>
        <v>0</v>
      </c>
      <c r="AD252" s="1682">
        <f t="shared" si="349"/>
        <v>0</v>
      </c>
      <c r="AE252" s="1682">
        <f t="shared" si="349"/>
        <v>0</v>
      </c>
      <c r="AF252" s="1682">
        <f t="shared" si="349"/>
        <v>0</v>
      </c>
      <c r="AG252" s="1682">
        <f t="shared" si="349"/>
        <v>0</v>
      </c>
      <c r="AH252" s="1682">
        <f t="shared" si="349"/>
        <v>0</v>
      </c>
      <c r="AI252" s="1038"/>
      <c r="AJ252" s="1683">
        <f t="shared" ca="1" si="349"/>
        <v>0</v>
      </c>
      <c r="AK252" s="1682">
        <f t="shared" ca="1" si="349"/>
        <v>0</v>
      </c>
      <c r="AL252" s="1682">
        <f t="shared" ca="1" si="278"/>
        <v>0</v>
      </c>
      <c r="AM252" s="1857"/>
      <c r="AN252" s="1682">
        <f t="shared" ca="1" si="349"/>
        <v>0</v>
      </c>
      <c r="AO252" s="1682">
        <f t="shared" ca="1" si="279"/>
        <v>0</v>
      </c>
      <c r="AP252" s="1857"/>
      <c r="AQ252" s="1038"/>
      <c r="AR252" s="1683">
        <f ca="1">IFERROR(AR251/AR231,0)</f>
        <v>0</v>
      </c>
      <c r="AS252" s="1682">
        <f ca="1">IFERROR(AS251/AS231,0)</f>
        <v>0</v>
      </c>
      <c r="AT252" s="1682">
        <f t="shared" ca="1" si="321"/>
        <v>0</v>
      </c>
      <c r="AU252" s="1857"/>
      <c r="AV252" s="1682">
        <f ca="1">IFERROR(AV251/AV231,0)</f>
        <v>0</v>
      </c>
      <c r="AW252" s="1682">
        <f t="shared" ca="1" si="323"/>
        <v>0</v>
      </c>
      <c r="AX252" s="1857"/>
      <c r="AY252" s="1038"/>
      <c r="AZ252" s="1683">
        <f ca="1">IFERROR(AZ251/AZ231,0)</f>
        <v>0</v>
      </c>
      <c r="BA252" s="1682">
        <f ca="1">IFERROR(BA251/BA231,0)</f>
        <v>0</v>
      </c>
      <c r="BB252" s="1682">
        <f t="shared" ca="1" si="325"/>
        <v>0</v>
      </c>
      <c r="BC252" s="1857"/>
      <c r="BD252" s="1682">
        <f ca="1">IFERROR(BD251/BD231,0)</f>
        <v>0</v>
      </c>
      <c r="BE252" s="1682">
        <f t="shared" ca="1" si="327"/>
        <v>0</v>
      </c>
      <c r="BF252" s="1857"/>
    </row>
    <row r="253" spans="1:58" s="1038" customFormat="1" hidden="1" outlineLevel="1">
      <c r="A253" s="2016"/>
      <c r="B253" s="2016">
        <v>250</v>
      </c>
      <c r="D253" s="657">
        <v>1</v>
      </c>
      <c r="E253" s="97"/>
      <c r="F253" s="97"/>
      <c r="G253" s="1034"/>
      <c r="H253" s="1039"/>
      <c r="I253" s="1040"/>
      <c r="J253" s="1041"/>
      <c r="K253" s="1042" t="s">
        <v>829</v>
      </c>
      <c r="L253" s="1042"/>
      <c r="M253" s="1040"/>
      <c r="N253" s="1040"/>
      <c r="O253" s="1043"/>
      <c r="P253" s="1044">
        <f t="shared" ref="P253:AJ261" si="350">IFERROR(P262/P232,0)</f>
        <v>0</v>
      </c>
      <c r="Q253" s="1044">
        <f t="shared" si="350"/>
        <v>0</v>
      </c>
      <c r="R253" s="1044">
        <f t="shared" si="350"/>
        <v>0</v>
      </c>
      <c r="S253" s="1044">
        <f t="shared" si="350"/>
        <v>0</v>
      </c>
      <c r="T253" s="1044">
        <f t="shared" si="350"/>
        <v>0</v>
      </c>
      <c r="U253" s="1044">
        <f t="shared" si="350"/>
        <v>0</v>
      </c>
      <c r="V253" s="1044">
        <f t="shared" si="350"/>
        <v>0</v>
      </c>
      <c r="W253" s="1044">
        <f t="shared" si="350"/>
        <v>0</v>
      </c>
      <c r="X253" s="1044">
        <f t="shared" si="350"/>
        <v>0</v>
      </c>
      <c r="Y253" s="1044">
        <f t="shared" si="350"/>
        <v>0</v>
      </c>
      <c r="Z253" s="1044">
        <f t="shared" si="350"/>
        <v>0</v>
      </c>
      <c r="AA253" s="1044">
        <f t="shared" si="350"/>
        <v>0</v>
      </c>
      <c r="AB253" s="1044">
        <f t="shared" si="350"/>
        <v>0</v>
      </c>
      <c r="AC253" s="1044">
        <f t="shared" si="350"/>
        <v>0</v>
      </c>
      <c r="AD253" s="1044">
        <f t="shared" si="350"/>
        <v>0</v>
      </c>
      <c r="AE253" s="1044">
        <f t="shared" si="350"/>
        <v>0</v>
      </c>
      <c r="AF253" s="1044">
        <f t="shared" si="350"/>
        <v>0</v>
      </c>
      <c r="AG253" s="1044">
        <f t="shared" si="350"/>
        <v>0</v>
      </c>
      <c r="AH253" s="1044">
        <f t="shared" si="350"/>
        <v>0</v>
      </c>
      <c r="AJ253" s="1629">
        <f t="shared" ca="1" si="350"/>
        <v>0</v>
      </c>
      <c r="AK253" s="1044">
        <f t="shared" ref="AK253:AK261" ca="1" si="351">IFERROR(AK262/AK232,0)</f>
        <v>0</v>
      </c>
      <c r="AL253" s="1044">
        <f t="shared" ca="1" si="278"/>
        <v>0</v>
      </c>
      <c r="AM253" s="1839"/>
      <c r="AN253" s="1044">
        <f t="shared" ref="AN253:AN258" ca="1" si="352">IFERROR(AN262/AN232,0)</f>
        <v>0</v>
      </c>
      <c r="AO253" s="1044">
        <f t="shared" ca="1" si="279"/>
        <v>0</v>
      </c>
      <c r="AP253" s="1839"/>
      <c r="AR253" s="1629">
        <f t="shared" ref="AR253:AS255" ca="1" si="353">IFERROR(AR262/AR232,0)</f>
        <v>0</v>
      </c>
      <c r="AS253" s="1044">
        <f t="shared" ca="1" si="353"/>
        <v>0</v>
      </c>
      <c r="AT253" s="1044">
        <f t="shared" ca="1" si="321"/>
        <v>0</v>
      </c>
      <c r="AU253" s="1839"/>
      <c r="AV253" s="1044">
        <f t="shared" ref="AV253:AV258" ca="1" si="354">IFERROR(AV262/AV232,0)</f>
        <v>0</v>
      </c>
      <c r="AW253" s="1044">
        <f t="shared" ca="1" si="323"/>
        <v>0</v>
      </c>
      <c r="AX253" s="1839"/>
      <c r="AZ253" s="1629">
        <f t="shared" ref="AZ253:BA255" ca="1" si="355">IFERROR(AZ262/AZ232,0)</f>
        <v>0</v>
      </c>
      <c r="BA253" s="1044">
        <f t="shared" ca="1" si="355"/>
        <v>0</v>
      </c>
      <c r="BB253" s="1044">
        <f t="shared" ca="1" si="325"/>
        <v>0</v>
      </c>
      <c r="BC253" s="1839"/>
      <c r="BD253" s="1044">
        <f t="shared" ref="BD253:BD258" ca="1" si="356">IFERROR(BD262/BD232,0)</f>
        <v>0</v>
      </c>
      <c r="BE253" s="1044">
        <f t="shared" ca="1" si="327"/>
        <v>0</v>
      </c>
      <c r="BF253" s="1839"/>
    </row>
    <row r="254" spans="1:58" s="1038" customFormat="1" hidden="1" outlineLevel="1">
      <c r="A254" s="2016">
        <v>240</v>
      </c>
      <c r="B254" s="2016">
        <v>251</v>
      </c>
      <c r="D254" s="657">
        <v>1</v>
      </c>
      <c r="E254" s="97"/>
      <c r="F254" s="97"/>
      <c r="G254" s="1034"/>
      <c r="H254" s="1039"/>
      <c r="I254" s="1040"/>
      <c r="J254" s="1041"/>
      <c r="K254" s="1041"/>
      <c r="L254" s="1042" t="s">
        <v>658</v>
      </c>
      <c r="M254" s="1040"/>
      <c r="N254" s="1040"/>
      <c r="O254" s="1043"/>
      <c r="P254" s="1044">
        <f t="shared" si="350"/>
        <v>0</v>
      </c>
      <c r="Q254" s="1044">
        <f t="shared" si="350"/>
        <v>0</v>
      </c>
      <c r="R254" s="1044">
        <f t="shared" si="350"/>
        <v>0</v>
      </c>
      <c r="S254" s="1044">
        <f t="shared" si="350"/>
        <v>0</v>
      </c>
      <c r="T254" s="1044">
        <f t="shared" si="350"/>
        <v>0</v>
      </c>
      <c r="U254" s="1044">
        <f t="shared" si="350"/>
        <v>0</v>
      </c>
      <c r="V254" s="1044">
        <f t="shared" si="350"/>
        <v>0</v>
      </c>
      <c r="W254" s="1044">
        <f t="shared" si="350"/>
        <v>0</v>
      </c>
      <c r="X254" s="1044">
        <f t="shared" si="350"/>
        <v>0</v>
      </c>
      <c r="Y254" s="1044">
        <f t="shared" si="350"/>
        <v>0</v>
      </c>
      <c r="Z254" s="1044">
        <f t="shared" si="350"/>
        <v>0</v>
      </c>
      <c r="AA254" s="1044">
        <f t="shared" si="350"/>
        <v>0</v>
      </c>
      <c r="AB254" s="1044">
        <f t="shared" si="350"/>
        <v>0</v>
      </c>
      <c r="AC254" s="1044">
        <f t="shared" si="350"/>
        <v>0</v>
      </c>
      <c r="AD254" s="1044">
        <f t="shared" si="350"/>
        <v>0</v>
      </c>
      <c r="AE254" s="1044">
        <f t="shared" si="350"/>
        <v>0</v>
      </c>
      <c r="AF254" s="1044">
        <f t="shared" si="350"/>
        <v>0</v>
      </c>
      <c r="AG254" s="1044">
        <f t="shared" si="350"/>
        <v>0</v>
      </c>
      <c r="AH254" s="1044">
        <f t="shared" si="350"/>
        <v>0</v>
      </c>
      <c r="AJ254" s="1629">
        <f t="shared" ca="1" si="350"/>
        <v>0</v>
      </c>
      <c r="AK254" s="1044">
        <f t="shared" ca="1" si="351"/>
        <v>0</v>
      </c>
      <c r="AL254" s="1044">
        <f t="shared" ca="1" si="278"/>
        <v>0</v>
      </c>
      <c r="AM254" s="1839"/>
      <c r="AN254" s="1044">
        <f t="shared" ca="1" si="352"/>
        <v>0</v>
      </c>
      <c r="AO254" s="1044">
        <f t="shared" ca="1" si="279"/>
        <v>0</v>
      </c>
      <c r="AP254" s="1839"/>
      <c r="AR254" s="1629">
        <f t="shared" ref="AR254:AR261" ca="1" si="357">IFERROR(AR263/AR233,0)</f>
        <v>0</v>
      </c>
      <c r="AS254" s="1044">
        <f t="shared" ca="1" si="353"/>
        <v>0</v>
      </c>
      <c r="AT254" s="1044">
        <f t="shared" ca="1" si="321"/>
        <v>0</v>
      </c>
      <c r="AU254" s="1839"/>
      <c r="AV254" s="1044">
        <f t="shared" ca="1" si="354"/>
        <v>0</v>
      </c>
      <c r="AW254" s="1044">
        <f t="shared" ca="1" si="323"/>
        <v>0</v>
      </c>
      <c r="AX254" s="1839"/>
      <c r="AZ254" s="1629">
        <f t="shared" ref="AZ254:AZ261" ca="1" si="358">IFERROR(AZ263/AZ233,0)</f>
        <v>0</v>
      </c>
      <c r="BA254" s="1044">
        <f t="shared" ca="1" si="355"/>
        <v>0</v>
      </c>
      <c r="BB254" s="1044">
        <f t="shared" ca="1" si="325"/>
        <v>0</v>
      </c>
      <c r="BC254" s="1839"/>
      <c r="BD254" s="1044">
        <f t="shared" ca="1" si="356"/>
        <v>0</v>
      </c>
      <c r="BE254" s="1044">
        <f t="shared" ca="1" si="327"/>
        <v>0</v>
      </c>
      <c r="BF254" s="1839"/>
    </row>
    <row r="255" spans="1:58" s="1038" customFormat="1" hidden="1" outlineLevel="1">
      <c r="A255" s="2016">
        <v>241</v>
      </c>
      <c r="B255" s="2016">
        <v>252</v>
      </c>
      <c r="D255" s="657">
        <v>1</v>
      </c>
      <c r="E255" s="97"/>
      <c r="F255" s="97"/>
      <c r="G255" s="1034"/>
      <c r="H255" s="1039"/>
      <c r="I255" s="1040"/>
      <c r="J255" s="1041"/>
      <c r="K255" s="1041"/>
      <c r="L255" s="1042" t="s">
        <v>659</v>
      </c>
      <c r="M255" s="1040"/>
      <c r="N255" s="1040"/>
      <c r="O255" s="1043"/>
      <c r="P255" s="1044">
        <f t="shared" si="350"/>
        <v>0</v>
      </c>
      <c r="Q255" s="1044">
        <f t="shared" si="350"/>
        <v>0</v>
      </c>
      <c r="R255" s="1044">
        <f t="shared" si="350"/>
        <v>0</v>
      </c>
      <c r="S255" s="1044">
        <f t="shared" si="350"/>
        <v>0</v>
      </c>
      <c r="T255" s="1044">
        <f t="shared" si="350"/>
        <v>0</v>
      </c>
      <c r="U255" s="1044">
        <f t="shared" si="350"/>
        <v>0</v>
      </c>
      <c r="V255" s="1044">
        <f t="shared" si="350"/>
        <v>0</v>
      </c>
      <c r="W255" s="1044">
        <f t="shared" si="350"/>
        <v>0</v>
      </c>
      <c r="X255" s="1044">
        <f t="shared" si="350"/>
        <v>0</v>
      </c>
      <c r="Y255" s="1044">
        <f t="shared" si="350"/>
        <v>0</v>
      </c>
      <c r="Z255" s="1044">
        <f t="shared" si="350"/>
        <v>0</v>
      </c>
      <c r="AA255" s="1044">
        <f t="shared" si="350"/>
        <v>0</v>
      </c>
      <c r="AB255" s="1044">
        <f t="shared" si="350"/>
        <v>0</v>
      </c>
      <c r="AC255" s="1044">
        <f t="shared" si="350"/>
        <v>0</v>
      </c>
      <c r="AD255" s="1044">
        <f t="shared" si="350"/>
        <v>0</v>
      </c>
      <c r="AE255" s="1044">
        <f t="shared" si="350"/>
        <v>0</v>
      </c>
      <c r="AF255" s="1044">
        <f t="shared" si="350"/>
        <v>0</v>
      </c>
      <c r="AG255" s="1044">
        <f t="shared" si="350"/>
        <v>0</v>
      </c>
      <c r="AH255" s="1044">
        <f t="shared" si="350"/>
        <v>0</v>
      </c>
      <c r="AJ255" s="1629">
        <f t="shared" ca="1" si="350"/>
        <v>0</v>
      </c>
      <c r="AK255" s="1044">
        <f t="shared" ca="1" si="351"/>
        <v>0</v>
      </c>
      <c r="AL255" s="1044">
        <f t="shared" ca="1" si="278"/>
        <v>0</v>
      </c>
      <c r="AM255" s="1839"/>
      <c r="AN255" s="1044">
        <f t="shared" ca="1" si="352"/>
        <v>0</v>
      </c>
      <c r="AO255" s="1044">
        <f t="shared" ca="1" si="279"/>
        <v>0</v>
      </c>
      <c r="AP255" s="1839"/>
      <c r="AR255" s="1629">
        <f t="shared" ca="1" si="357"/>
        <v>0</v>
      </c>
      <c r="AS255" s="1044">
        <f t="shared" ca="1" si="353"/>
        <v>0</v>
      </c>
      <c r="AT255" s="1044">
        <f t="shared" ca="1" si="321"/>
        <v>0</v>
      </c>
      <c r="AU255" s="1839"/>
      <c r="AV255" s="1044">
        <f t="shared" ca="1" si="354"/>
        <v>0</v>
      </c>
      <c r="AW255" s="1044">
        <f t="shared" ca="1" si="323"/>
        <v>0</v>
      </c>
      <c r="AX255" s="1839"/>
      <c r="AZ255" s="1629">
        <f t="shared" ca="1" si="358"/>
        <v>0</v>
      </c>
      <c r="BA255" s="1044">
        <f t="shared" ca="1" si="355"/>
        <v>0</v>
      </c>
      <c r="BB255" s="1044">
        <f t="shared" ca="1" si="325"/>
        <v>0</v>
      </c>
      <c r="BC255" s="1839"/>
      <c r="BD255" s="1044">
        <f t="shared" ca="1" si="356"/>
        <v>0</v>
      </c>
      <c r="BE255" s="1044">
        <f t="shared" ca="1" si="327"/>
        <v>0</v>
      </c>
      <c r="BF255" s="1839"/>
    </row>
    <row r="256" spans="1:58" s="1038" customFormat="1" hidden="1" outlineLevel="1">
      <c r="A256" s="2016">
        <v>242</v>
      </c>
      <c r="B256" s="2016">
        <v>253</v>
      </c>
      <c r="D256" s="657">
        <v>1</v>
      </c>
      <c r="E256" s="97"/>
      <c r="F256" s="97"/>
      <c r="G256" s="1034"/>
      <c r="H256" s="1039"/>
      <c r="I256" s="1040"/>
      <c r="J256" s="1041"/>
      <c r="K256" s="1173"/>
      <c r="L256" s="1174" t="s">
        <v>648</v>
      </c>
      <c r="M256" s="1175"/>
      <c r="N256" s="1175"/>
      <c r="O256" s="1176"/>
      <c r="P256" s="1177">
        <f t="shared" si="350"/>
        <v>0</v>
      </c>
      <c r="Q256" s="1177">
        <f t="shared" si="350"/>
        <v>0</v>
      </c>
      <c r="R256" s="1177">
        <f t="shared" si="350"/>
        <v>0</v>
      </c>
      <c r="S256" s="1177">
        <f t="shared" si="350"/>
        <v>0</v>
      </c>
      <c r="T256" s="1177">
        <f t="shared" si="350"/>
        <v>0</v>
      </c>
      <c r="U256" s="1177">
        <f t="shared" si="350"/>
        <v>0</v>
      </c>
      <c r="V256" s="1177">
        <f t="shared" si="350"/>
        <v>0</v>
      </c>
      <c r="W256" s="1177">
        <f t="shared" si="350"/>
        <v>0</v>
      </c>
      <c r="X256" s="1177">
        <f t="shared" si="350"/>
        <v>0</v>
      </c>
      <c r="Y256" s="1177">
        <f t="shared" si="350"/>
        <v>0</v>
      </c>
      <c r="Z256" s="1177">
        <f t="shared" si="350"/>
        <v>0</v>
      </c>
      <c r="AA256" s="1177">
        <f t="shared" si="350"/>
        <v>0</v>
      </c>
      <c r="AB256" s="1177">
        <f t="shared" si="350"/>
        <v>0</v>
      </c>
      <c r="AC256" s="1177">
        <f t="shared" si="350"/>
        <v>0</v>
      </c>
      <c r="AD256" s="1177">
        <f t="shared" si="350"/>
        <v>0</v>
      </c>
      <c r="AE256" s="1177">
        <f t="shared" si="350"/>
        <v>0</v>
      </c>
      <c r="AF256" s="1177">
        <f t="shared" si="350"/>
        <v>0</v>
      </c>
      <c r="AG256" s="1177">
        <f t="shared" si="350"/>
        <v>0</v>
      </c>
      <c r="AH256" s="1177">
        <f t="shared" si="350"/>
        <v>0</v>
      </c>
      <c r="AJ256" s="1647">
        <f t="shared" ref="AJ256:AJ261" ca="1" si="359">IFERROR(AJ265/AJ235,0)</f>
        <v>0</v>
      </c>
      <c r="AK256" s="1177">
        <f t="shared" ca="1" si="351"/>
        <v>0</v>
      </c>
      <c r="AL256" s="1177">
        <f t="shared" ca="1" si="278"/>
        <v>0</v>
      </c>
      <c r="AM256" s="1858"/>
      <c r="AN256" s="1177">
        <f t="shared" ca="1" si="352"/>
        <v>0</v>
      </c>
      <c r="AO256" s="1177">
        <f t="shared" ca="1" si="279"/>
        <v>0</v>
      </c>
      <c r="AP256" s="1858"/>
      <c r="AR256" s="1647">
        <f t="shared" ca="1" si="357"/>
        <v>0</v>
      </c>
      <c r="AS256" s="1177">
        <f t="shared" ref="AS256:AS261" ca="1" si="360">IFERROR(AS265/AS235,0)</f>
        <v>0</v>
      </c>
      <c r="AT256" s="1177">
        <f t="shared" ca="1" si="321"/>
        <v>0</v>
      </c>
      <c r="AU256" s="1858"/>
      <c r="AV256" s="1177">
        <f t="shared" ca="1" si="354"/>
        <v>0</v>
      </c>
      <c r="AW256" s="1177">
        <f t="shared" ca="1" si="323"/>
        <v>0</v>
      </c>
      <c r="AX256" s="1858"/>
      <c r="AZ256" s="1647">
        <f t="shared" ca="1" si="358"/>
        <v>0</v>
      </c>
      <c r="BA256" s="1177">
        <f t="shared" ref="BA256:BA261" ca="1" si="361">IFERROR(BA265/BA235,0)</f>
        <v>0</v>
      </c>
      <c r="BB256" s="1177">
        <f t="shared" ca="1" si="325"/>
        <v>0</v>
      </c>
      <c r="BC256" s="1858"/>
      <c r="BD256" s="1177">
        <f t="shared" ca="1" si="356"/>
        <v>0</v>
      </c>
      <c r="BE256" s="1177">
        <f t="shared" ca="1" si="327"/>
        <v>0</v>
      </c>
      <c r="BF256" s="1858"/>
    </row>
    <row r="257" spans="1:58" s="1038" customFormat="1" hidden="1" outlineLevel="1">
      <c r="A257" s="2016"/>
      <c r="B257" s="2016">
        <v>254</v>
      </c>
      <c r="D257" s="657">
        <v>1</v>
      </c>
      <c r="E257" s="97"/>
      <c r="F257" s="97"/>
      <c r="G257" s="1034"/>
      <c r="H257" s="1039"/>
      <c r="I257" s="1040"/>
      <c r="J257" s="1041"/>
      <c r="K257" s="1042" t="s">
        <v>830</v>
      </c>
      <c r="L257" s="1042"/>
      <c r="M257" s="1040"/>
      <c r="N257" s="1040"/>
      <c r="O257" s="1043"/>
      <c r="P257" s="1044">
        <f t="shared" si="350"/>
        <v>0</v>
      </c>
      <c r="Q257" s="1044">
        <f t="shared" si="350"/>
        <v>0</v>
      </c>
      <c r="R257" s="1044">
        <f t="shared" si="350"/>
        <v>0</v>
      </c>
      <c r="S257" s="1044">
        <f t="shared" si="350"/>
        <v>0</v>
      </c>
      <c r="T257" s="1044">
        <f t="shared" si="350"/>
        <v>0</v>
      </c>
      <c r="U257" s="1044">
        <f t="shared" si="350"/>
        <v>0</v>
      </c>
      <c r="V257" s="1044">
        <f t="shared" si="350"/>
        <v>0</v>
      </c>
      <c r="W257" s="1044">
        <f t="shared" si="350"/>
        <v>0</v>
      </c>
      <c r="X257" s="1044">
        <f t="shared" si="350"/>
        <v>0</v>
      </c>
      <c r="Y257" s="1044">
        <f t="shared" si="350"/>
        <v>0</v>
      </c>
      <c r="Z257" s="1044">
        <f t="shared" si="350"/>
        <v>0</v>
      </c>
      <c r="AA257" s="1044">
        <f t="shared" si="350"/>
        <v>0</v>
      </c>
      <c r="AB257" s="1044">
        <f t="shared" si="350"/>
        <v>0</v>
      </c>
      <c r="AC257" s="1044">
        <f t="shared" si="350"/>
        <v>0</v>
      </c>
      <c r="AD257" s="1044">
        <f t="shared" si="350"/>
        <v>0</v>
      </c>
      <c r="AE257" s="1044">
        <f t="shared" si="350"/>
        <v>0</v>
      </c>
      <c r="AF257" s="1044">
        <f t="shared" si="350"/>
        <v>0</v>
      </c>
      <c r="AG257" s="1044">
        <f t="shared" si="350"/>
        <v>0</v>
      </c>
      <c r="AH257" s="1044">
        <f t="shared" si="350"/>
        <v>0</v>
      </c>
      <c r="AJ257" s="1629">
        <f t="shared" ca="1" si="359"/>
        <v>0</v>
      </c>
      <c r="AK257" s="1044">
        <f t="shared" ca="1" si="351"/>
        <v>0</v>
      </c>
      <c r="AL257" s="1044">
        <f t="shared" ca="1" si="278"/>
        <v>0</v>
      </c>
      <c r="AM257" s="1839"/>
      <c r="AN257" s="1044">
        <f t="shared" ca="1" si="352"/>
        <v>0</v>
      </c>
      <c r="AO257" s="1044">
        <f t="shared" ca="1" si="279"/>
        <v>0</v>
      </c>
      <c r="AP257" s="1839"/>
      <c r="AR257" s="1629">
        <f t="shared" ca="1" si="357"/>
        <v>0</v>
      </c>
      <c r="AS257" s="1044">
        <f t="shared" ca="1" si="360"/>
        <v>0</v>
      </c>
      <c r="AT257" s="1044">
        <f t="shared" ca="1" si="321"/>
        <v>0</v>
      </c>
      <c r="AU257" s="1839"/>
      <c r="AV257" s="1044">
        <f t="shared" ca="1" si="354"/>
        <v>0</v>
      </c>
      <c r="AW257" s="1044">
        <f t="shared" ca="1" si="323"/>
        <v>0</v>
      </c>
      <c r="AX257" s="1839"/>
      <c r="AZ257" s="1629">
        <f t="shared" ca="1" si="358"/>
        <v>0</v>
      </c>
      <c r="BA257" s="1044">
        <f t="shared" ca="1" si="361"/>
        <v>0</v>
      </c>
      <c r="BB257" s="1044">
        <f t="shared" ca="1" si="325"/>
        <v>0</v>
      </c>
      <c r="BC257" s="1839"/>
      <c r="BD257" s="1044">
        <f t="shared" ca="1" si="356"/>
        <v>0</v>
      </c>
      <c r="BE257" s="1044">
        <f t="shared" ca="1" si="327"/>
        <v>0</v>
      </c>
      <c r="BF257" s="1839"/>
    </row>
    <row r="258" spans="1:58" s="1038" customFormat="1" hidden="1" outlineLevel="1">
      <c r="A258" s="2016">
        <v>243</v>
      </c>
      <c r="B258" s="2016">
        <v>255</v>
      </c>
      <c r="D258" s="657">
        <v>1</v>
      </c>
      <c r="E258" s="97"/>
      <c r="F258" s="97"/>
      <c r="G258" s="1034"/>
      <c r="H258" s="1039"/>
      <c r="I258" s="1040"/>
      <c r="J258" s="1041"/>
      <c r="K258" s="1041"/>
      <c r="L258" s="1042" t="s">
        <v>660</v>
      </c>
      <c r="M258" s="1040"/>
      <c r="N258" s="1040"/>
      <c r="O258" s="1043"/>
      <c r="P258" s="1044">
        <f t="shared" si="350"/>
        <v>0</v>
      </c>
      <c r="Q258" s="1044">
        <f t="shared" si="350"/>
        <v>0</v>
      </c>
      <c r="R258" s="1044">
        <f t="shared" si="350"/>
        <v>0</v>
      </c>
      <c r="S258" s="1044">
        <f t="shared" si="350"/>
        <v>0</v>
      </c>
      <c r="T258" s="1044">
        <f t="shared" si="350"/>
        <v>0</v>
      </c>
      <c r="U258" s="1044">
        <f t="shared" si="350"/>
        <v>0</v>
      </c>
      <c r="V258" s="1044">
        <f t="shared" si="350"/>
        <v>0</v>
      </c>
      <c r="W258" s="1044">
        <f t="shared" si="350"/>
        <v>0</v>
      </c>
      <c r="X258" s="1044">
        <f t="shared" si="350"/>
        <v>0</v>
      </c>
      <c r="Y258" s="1044">
        <f t="shared" si="350"/>
        <v>0</v>
      </c>
      <c r="Z258" s="1044">
        <f t="shared" si="350"/>
        <v>0</v>
      </c>
      <c r="AA258" s="1044">
        <f t="shared" si="350"/>
        <v>0</v>
      </c>
      <c r="AB258" s="1044">
        <f t="shared" si="350"/>
        <v>0</v>
      </c>
      <c r="AC258" s="1044">
        <f t="shared" si="350"/>
        <v>0</v>
      </c>
      <c r="AD258" s="1044">
        <f t="shared" si="350"/>
        <v>0</v>
      </c>
      <c r="AE258" s="1044">
        <f t="shared" si="350"/>
        <v>0</v>
      </c>
      <c r="AF258" s="1044">
        <f t="shared" si="350"/>
        <v>0</v>
      </c>
      <c r="AG258" s="1044">
        <f t="shared" si="350"/>
        <v>0</v>
      </c>
      <c r="AH258" s="1044">
        <f t="shared" si="350"/>
        <v>0</v>
      </c>
      <c r="AJ258" s="1629">
        <f t="shared" ca="1" si="359"/>
        <v>0</v>
      </c>
      <c r="AK258" s="1044">
        <f t="shared" ca="1" si="351"/>
        <v>0</v>
      </c>
      <c r="AL258" s="1044">
        <f t="shared" ca="1" si="278"/>
        <v>0</v>
      </c>
      <c r="AM258" s="1839"/>
      <c r="AN258" s="1044">
        <f t="shared" ca="1" si="352"/>
        <v>0</v>
      </c>
      <c r="AO258" s="1044">
        <f t="shared" ca="1" si="279"/>
        <v>0</v>
      </c>
      <c r="AP258" s="1839"/>
      <c r="AR258" s="1629">
        <f t="shared" ca="1" si="357"/>
        <v>0</v>
      </c>
      <c r="AS258" s="1044">
        <f t="shared" ca="1" si="360"/>
        <v>0</v>
      </c>
      <c r="AT258" s="1044">
        <f t="shared" ca="1" si="321"/>
        <v>0</v>
      </c>
      <c r="AU258" s="1839"/>
      <c r="AV258" s="1044">
        <f t="shared" ca="1" si="354"/>
        <v>0</v>
      </c>
      <c r="AW258" s="1044">
        <f t="shared" ca="1" si="323"/>
        <v>0</v>
      </c>
      <c r="AX258" s="1839"/>
      <c r="AZ258" s="1629">
        <f t="shared" ca="1" si="358"/>
        <v>0</v>
      </c>
      <c r="BA258" s="1044">
        <f t="shared" ca="1" si="361"/>
        <v>0</v>
      </c>
      <c r="BB258" s="1044">
        <f t="shared" ca="1" si="325"/>
        <v>0</v>
      </c>
      <c r="BC258" s="1839"/>
      <c r="BD258" s="1044">
        <f t="shared" ca="1" si="356"/>
        <v>0</v>
      </c>
      <c r="BE258" s="1044">
        <f t="shared" ca="1" si="327"/>
        <v>0</v>
      </c>
      <c r="BF258" s="1839"/>
    </row>
    <row r="259" spans="1:58" s="1038" customFormat="1" hidden="1" outlineLevel="1">
      <c r="A259" s="2016"/>
      <c r="B259" s="2016">
        <v>256</v>
      </c>
      <c r="D259" s="657">
        <v>1</v>
      </c>
      <c r="E259" s="97"/>
      <c r="F259" s="97"/>
      <c r="G259" s="1034"/>
      <c r="H259" s="1039"/>
      <c r="I259" s="1040"/>
      <c r="J259" s="1041"/>
      <c r="K259" s="1041"/>
      <c r="L259" s="1042" t="s">
        <v>831</v>
      </c>
      <c r="M259" s="1040"/>
      <c r="N259" s="1040"/>
      <c r="O259" s="1043"/>
      <c r="P259" s="1044">
        <f t="shared" si="350"/>
        <v>0</v>
      </c>
      <c r="Q259" s="1044">
        <f t="shared" si="350"/>
        <v>0</v>
      </c>
      <c r="R259" s="1044">
        <f t="shared" si="350"/>
        <v>0</v>
      </c>
      <c r="S259" s="1044">
        <f t="shared" si="350"/>
        <v>0</v>
      </c>
      <c r="T259" s="1044">
        <f t="shared" si="350"/>
        <v>0</v>
      </c>
      <c r="U259" s="1044">
        <f t="shared" si="350"/>
        <v>0</v>
      </c>
      <c r="V259" s="1044">
        <f t="shared" si="350"/>
        <v>0</v>
      </c>
      <c r="W259" s="1044">
        <f t="shared" si="350"/>
        <v>0</v>
      </c>
      <c r="X259" s="1044">
        <f t="shared" si="350"/>
        <v>0</v>
      </c>
      <c r="Y259" s="1044">
        <f t="shared" si="350"/>
        <v>0</v>
      </c>
      <c r="Z259" s="1044">
        <f t="shared" si="350"/>
        <v>0</v>
      </c>
      <c r="AA259" s="1044">
        <f t="shared" si="350"/>
        <v>0</v>
      </c>
      <c r="AB259" s="1044">
        <f t="shared" si="350"/>
        <v>0</v>
      </c>
      <c r="AC259" s="1044">
        <f t="shared" si="350"/>
        <v>0</v>
      </c>
      <c r="AD259" s="1044">
        <f t="shared" si="350"/>
        <v>0</v>
      </c>
      <c r="AE259" s="1044">
        <f t="shared" si="350"/>
        <v>0</v>
      </c>
      <c r="AF259" s="1044">
        <f t="shared" si="350"/>
        <v>0</v>
      </c>
      <c r="AG259" s="1044">
        <f t="shared" si="350"/>
        <v>0</v>
      </c>
      <c r="AH259" s="1044">
        <f t="shared" si="350"/>
        <v>0</v>
      </c>
      <c r="AJ259" s="1629">
        <f t="shared" ca="1" si="359"/>
        <v>0</v>
      </c>
      <c r="AK259" s="1044">
        <f t="shared" ca="1" si="351"/>
        <v>0</v>
      </c>
      <c r="AL259" s="1044">
        <f t="shared" ca="1" si="278"/>
        <v>0</v>
      </c>
      <c r="AM259" s="1839"/>
      <c r="AN259" s="1044"/>
      <c r="AO259" s="1044">
        <f t="shared" ca="1" si="279"/>
        <v>0</v>
      </c>
      <c r="AP259" s="1839"/>
      <c r="AR259" s="1629">
        <f t="shared" ca="1" si="357"/>
        <v>0</v>
      </c>
      <c r="AS259" s="1044">
        <f t="shared" ca="1" si="360"/>
        <v>0</v>
      </c>
      <c r="AT259" s="1044">
        <f t="shared" ca="1" si="321"/>
        <v>0</v>
      </c>
      <c r="AU259" s="1839"/>
      <c r="AV259" s="1044"/>
      <c r="AW259" s="1044">
        <f t="shared" ca="1" si="323"/>
        <v>0</v>
      </c>
      <c r="AX259" s="1839"/>
      <c r="AZ259" s="1629">
        <f t="shared" ca="1" si="358"/>
        <v>0</v>
      </c>
      <c r="BA259" s="1044">
        <f t="shared" ca="1" si="361"/>
        <v>0</v>
      </c>
      <c r="BB259" s="1044">
        <f t="shared" ca="1" si="325"/>
        <v>0</v>
      </c>
      <c r="BC259" s="1839"/>
      <c r="BD259" s="1044"/>
      <c r="BE259" s="1044">
        <f t="shared" ca="1" si="327"/>
        <v>0</v>
      </c>
      <c r="BF259" s="1839"/>
    </row>
    <row r="260" spans="1:58" s="1038" customFormat="1" hidden="1" outlineLevel="1">
      <c r="A260" s="2016"/>
      <c r="B260" s="2016">
        <v>257</v>
      </c>
      <c r="D260" s="657">
        <v>1</v>
      </c>
      <c r="E260" s="97"/>
      <c r="F260" s="97"/>
      <c r="G260" s="1034"/>
      <c r="H260" s="1039"/>
      <c r="I260" s="1040"/>
      <c r="J260" s="1041"/>
      <c r="K260" s="1041"/>
      <c r="L260" s="1042" t="s">
        <v>832</v>
      </c>
      <c r="M260" s="1040"/>
      <c r="N260" s="1040"/>
      <c r="O260" s="1043"/>
      <c r="P260" s="1044">
        <f t="shared" si="350"/>
        <v>0</v>
      </c>
      <c r="Q260" s="1044">
        <f t="shared" si="350"/>
        <v>0</v>
      </c>
      <c r="R260" s="1044">
        <f t="shared" si="350"/>
        <v>0</v>
      </c>
      <c r="S260" s="1044">
        <f t="shared" si="350"/>
        <v>0</v>
      </c>
      <c r="T260" s="1044">
        <f t="shared" si="350"/>
        <v>0</v>
      </c>
      <c r="U260" s="1044">
        <f t="shared" si="350"/>
        <v>0</v>
      </c>
      <c r="V260" s="1044">
        <f t="shared" si="350"/>
        <v>0</v>
      </c>
      <c r="W260" s="1044">
        <f t="shared" si="350"/>
        <v>0</v>
      </c>
      <c r="X260" s="1044">
        <f t="shared" si="350"/>
        <v>0</v>
      </c>
      <c r="Y260" s="1044">
        <f t="shared" si="350"/>
        <v>0</v>
      </c>
      <c r="Z260" s="1044">
        <f t="shared" si="350"/>
        <v>0</v>
      </c>
      <c r="AA260" s="1044">
        <f t="shared" si="350"/>
        <v>0</v>
      </c>
      <c r="AB260" s="1044">
        <f t="shared" si="350"/>
        <v>0</v>
      </c>
      <c r="AC260" s="1044">
        <f t="shared" si="350"/>
        <v>0</v>
      </c>
      <c r="AD260" s="1044">
        <f t="shared" si="350"/>
        <v>0</v>
      </c>
      <c r="AE260" s="1044">
        <f t="shared" si="350"/>
        <v>0</v>
      </c>
      <c r="AF260" s="1044">
        <f t="shared" si="350"/>
        <v>0</v>
      </c>
      <c r="AG260" s="1044">
        <f t="shared" si="350"/>
        <v>0</v>
      </c>
      <c r="AH260" s="1044">
        <f t="shared" si="350"/>
        <v>0</v>
      </c>
      <c r="AJ260" s="1629">
        <f t="shared" ca="1" si="359"/>
        <v>0</v>
      </c>
      <c r="AK260" s="1044">
        <f t="shared" ca="1" si="351"/>
        <v>0</v>
      </c>
      <c r="AL260" s="1044">
        <f t="shared" ca="1" si="278"/>
        <v>0</v>
      </c>
      <c r="AM260" s="1839"/>
      <c r="AN260" s="1044"/>
      <c r="AO260" s="1044">
        <f t="shared" ca="1" si="279"/>
        <v>0</v>
      </c>
      <c r="AP260" s="1839"/>
      <c r="AR260" s="1629">
        <f t="shared" ca="1" si="357"/>
        <v>0</v>
      </c>
      <c r="AS260" s="1044">
        <f t="shared" ca="1" si="360"/>
        <v>0</v>
      </c>
      <c r="AT260" s="1044">
        <f t="shared" ca="1" si="321"/>
        <v>0</v>
      </c>
      <c r="AU260" s="1839"/>
      <c r="AV260" s="1044"/>
      <c r="AW260" s="1044">
        <f t="shared" ca="1" si="323"/>
        <v>0</v>
      </c>
      <c r="AX260" s="1839"/>
      <c r="AZ260" s="1629">
        <f t="shared" ca="1" si="358"/>
        <v>0</v>
      </c>
      <c r="BA260" s="1044">
        <f t="shared" ca="1" si="361"/>
        <v>0</v>
      </c>
      <c r="BB260" s="1044">
        <f t="shared" ca="1" si="325"/>
        <v>0</v>
      </c>
      <c r="BC260" s="1839"/>
      <c r="BD260" s="1044"/>
      <c r="BE260" s="1044">
        <f t="shared" ca="1" si="327"/>
        <v>0</v>
      </c>
      <c r="BF260" s="1839"/>
    </row>
    <row r="261" spans="1:58" s="1038" customFormat="1" hidden="1" outlineLevel="1">
      <c r="A261" s="2016"/>
      <c r="B261" s="2016">
        <v>258</v>
      </c>
      <c r="D261" s="657">
        <v>1</v>
      </c>
      <c r="E261" s="97"/>
      <c r="F261" s="97"/>
      <c r="G261" s="1034"/>
      <c r="H261" s="1039"/>
      <c r="I261" s="1040"/>
      <c r="J261" s="1041"/>
      <c r="K261" s="1041"/>
      <c r="L261" s="1042" t="s">
        <v>833</v>
      </c>
      <c r="M261" s="1040"/>
      <c r="N261" s="1040"/>
      <c r="O261" s="1043"/>
      <c r="P261" s="1044">
        <f t="shared" si="350"/>
        <v>0</v>
      </c>
      <c r="Q261" s="1044">
        <f t="shared" si="350"/>
        <v>0</v>
      </c>
      <c r="R261" s="1044">
        <f t="shared" si="350"/>
        <v>0</v>
      </c>
      <c r="S261" s="1044">
        <f t="shared" si="350"/>
        <v>0</v>
      </c>
      <c r="T261" s="1044">
        <f t="shared" si="350"/>
        <v>0</v>
      </c>
      <c r="U261" s="1044">
        <f t="shared" si="350"/>
        <v>0</v>
      </c>
      <c r="V261" s="1044">
        <f t="shared" si="350"/>
        <v>0</v>
      </c>
      <c r="W261" s="1044">
        <f t="shared" si="350"/>
        <v>0</v>
      </c>
      <c r="X261" s="1044">
        <f t="shared" si="350"/>
        <v>0</v>
      </c>
      <c r="Y261" s="1044">
        <f t="shared" si="350"/>
        <v>0</v>
      </c>
      <c r="Z261" s="1044">
        <f t="shared" si="350"/>
        <v>0</v>
      </c>
      <c r="AA261" s="1044">
        <f t="shared" si="350"/>
        <v>0</v>
      </c>
      <c r="AB261" s="1044">
        <f t="shared" si="350"/>
        <v>0</v>
      </c>
      <c r="AC261" s="1044">
        <f t="shared" si="350"/>
        <v>0</v>
      </c>
      <c r="AD261" s="1044">
        <f t="shared" si="350"/>
        <v>0</v>
      </c>
      <c r="AE261" s="1044">
        <f t="shared" si="350"/>
        <v>0</v>
      </c>
      <c r="AF261" s="1044">
        <f t="shared" si="350"/>
        <v>0</v>
      </c>
      <c r="AG261" s="1044">
        <f t="shared" si="350"/>
        <v>0</v>
      </c>
      <c r="AH261" s="1044">
        <f t="shared" si="350"/>
        <v>0</v>
      </c>
      <c r="AJ261" s="1629">
        <f t="shared" ca="1" si="359"/>
        <v>0</v>
      </c>
      <c r="AK261" s="1044">
        <f t="shared" ca="1" si="351"/>
        <v>0</v>
      </c>
      <c r="AL261" s="1044">
        <f t="shared" ca="1" si="278"/>
        <v>0</v>
      </c>
      <c r="AM261" s="1839"/>
      <c r="AN261" s="1044"/>
      <c r="AO261" s="1044">
        <f t="shared" ca="1" si="279"/>
        <v>0</v>
      </c>
      <c r="AP261" s="1839"/>
      <c r="AR261" s="1629">
        <f t="shared" ca="1" si="357"/>
        <v>0</v>
      </c>
      <c r="AS261" s="1044">
        <f t="shared" ca="1" si="360"/>
        <v>0</v>
      </c>
      <c r="AT261" s="1044">
        <f t="shared" ca="1" si="321"/>
        <v>0</v>
      </c>
      <c r="AU261" s="1839"/>
      <c r="AV261" s="1044"/>
      <c r="AW261" s="1044">
        <f t="shared" ca="1" si="323"/>
        <v>0</v>
      </c>
      <c r="AX261" s="1839"/>
      <c r="AZ261" s="1629">
        <f t="shared" ca="1" si="358"/>
        <v>0</v>
      </c>
      <c r="BA261" s="1044">
        <f t="shared" ca="1" si="361"/>
        <v>0</v>
      </c>
      <c r="BB261" s="1044">
        <f t="shared" ca="1" si="325"/>
        <v>0</v>
      </c>
      <c r="BC261" s="1839"/>
      <c r="BD261" s="1044"/>
      <c r="BE261" s="1044">
        <f t="shared" ca="1" si="327"/>
        <v>0</v>
      </c>
      <c r="BF261" s="1839"/>
    </row>
    <row r="262" spans="1:58" collapsed="1">
      <c r="B262" s="2016">
        <v>259</v>
      </c>
      <c r="D262" s="657">
        <v>1</v>
      </c>
      <c r="E262" s="97"/>
      <c r="F262" s="97"/>
      <c r="G262" s="49"/>
      <c r="H262" s="53"/>
      <c r="I262" s="6"/>
      <c r="J262" s="7"/>
      <c r="K262" s="602" t="s">
        <v>824</v>
      </c>
      <c r="L262" s="602"/>
      <c r="M262" s="602"/>
      <c r="N262" s="602"/>
      <c r="O262" s="603"/>
      <c r="P262" s="603">
        <f>SUM(P263:P265)</f>
        <v>0</v>
      </c>
      <c r="Q262" s="603">
        <f t="shared" ref="Q262:AA262" si="362">SUM(Q263:Q265)</f>
        <v>0</v>
      </c>
      <c r="R262" s="603">
        <f t="shared" si="362"/>
        <v>0</v>
      </c>
      <c r="S262" s="603">
        <f t="shared" si="362"/>
        <v>0</v>
      </c>
      <c r="T262" s="603">
        <f t="shared" si="362"/>
        <v>0</v>
      </c>
      <c r="U262" s="603">
        <f t="shared" si="362"/>
        <v>0</v>
      </c>
      <c r="V262" s="603">
        <f t="shared" si="362"/>
        <v>0</v>
      </c>
      <c r="W262" s="603">
        <f t="shared" si="362"/>
        <v>0</v>
      </c>
      <c r="X262" s="603">
        <f t="shared" si="362"/>
        <v>0</v>
      </c>
      <c r="Y262" s="603">
        <f t="shared" si="362"/>
        <v>0</v>
      </c>
      <c r="Z262" s="603">
        <f t="shared" si="362"/>
        <v>0</v>
      </c>
      <c r="AA262" s="603">
        <f t="shared" si="362"/>
        <v>0</v>
      </c>
      <c r="AB262" s="604">
        <f t="shared" ref="AB262:AB271" si="363">SUM(P262:R262)</f>
        <v>0</v>
      </c>
      <c r="AC262" s="604">
        <f t="shared" ref="AC262:AC271" si="364">SUM(S262:U262)</f>
        <v>0</v>
      </c>
      <c r="AD262" s="604">
        <f t="shared" ref="AD262:AD271" si="365">SUM(V262:X262)</f>
        <v>0</v>
      </c>
      <c r="AE262" s="604">
        <f t="shared" ref="AE262:AE271" si="366">SUM(Y262:AA262)</f>
        <v>0</v>
      </c>
      <c r="AF262" s="604">
        <f t="shared" ref="AF262:AF271" si="367">AB262+AC262</f>
        <v>0</v>
      </c>
      <c r="AG262" s="604">
        <f t="shared" ref="AG262:AG271" si="368">AE262+AD262</f>
        <v>0</v>
      </c>
      <c r="AH262" s="604">
        <f t="shared" ref="AH262:AH271" si="369">AF262+AG262</f>
        <v>0</v>
      </c>
      <c r="AJ262" s="1639">
        <f ca="1">SUM((INDIRECT(AJ$2&amp;(ROW())):INDIRECT(AJ$3&amp;(ROW()))))</f>
        <v>0</v>
      </c>
      <c r="AK262" s="604">
        <f ca="1">SUM(INDIRECT(AK$1&amp;AK$2&amp;$B262):INDIRECT(AK$1&amp;AK$3&amp;$B262))</f>
        <v>0</v>
      </c>
      <c r="AL262" s="1732">
        <f t="shared" ca="1" si="278"/>
        <v>0</v>
      </c>
      <c r="AM262" s="1847">
        <f t="shared" ca="1" si="319"/>
        <v>0</v>
      </c>
      <c r="AN262" s="604">
        <f ca="1">SUM(AN263:AN265)</f>
        <v>0</v>
      </c>
      <c r="AO262" s="1732">
        <f t="shared" ca="1" si="279"/>
        <v>0</v>
      </c>
      <c r="AP262" s="1847">
        <f t="shared" ref="AP262:AP276" ca="1" si="370">IFERROR(AJ262/AN262,0)</f>
        <v>0</v>
      </c>
      <c r="AR262" s="1639">
        <f ca="1">SUM((INDIRECT(AR$2&amp;(ROW())):INDIRECT(AR$3&amp;(ROW()))))</f>
        <v>0</v>
      </c>
      <c r="AS262" s="604">
        <f ca="1">SUM(INDIRECT(AS$1&amp;AS$2&amp;$B262):INDIRECT(AS$1&amp;AS$3&amp;$B262))</f>
        <v>0</v>
      </c>
      <c r="AT262" s="1732">
        <f t="shared" ca="1" si="321"/>
        <v>0</v>
      </c>
      <c r="AU262" s="1847">
        <f t="shared" ca="1" si="322"/>
        <v>0</v>
      </c>
      <c r="AV262" s="604">
        <f ca="1">SUM(AV263:AV265)</f>
        <v>0</v>
      </c>
      <c r="AW262" s="1732">
        <f t="shared" ca="1" si="323"/>
        <v>0</v>
      </c>
      <c r="AX262" s="1847">
        <f t="shared" ref="AX262:AX276" ca="1" si="371">IFERROR(AR262/AV262,0)</f>
        <v>0</v>
      </c>
      <c r="AZ262" s="1639">
        <f ca="1">SUM((INDIRECT(AZ$2&amp;(ROW())):INDIRECT(AZ$3&amp;(ROW()))))</f>
        <v>0</v>
      </c>
      <c r="BA262" s="604">
        <f ca="1">SUM(INDIRECT(BA$1&amp;BA$2&amp;$B262):INDIRECT(BA$1&amp;BA$3&amp;$B262))</f>
        <v>0</v>
      </c>
      <c r="BB262" s="1732">
        <f t="shared" ca="1" si="325"/>
        <v>0</v>
      </c>
      <c r="BC262" s="1847">
        <f t="shared" ca="1" si="326"/>
        <v>0</v>
      </c>
      <c r="BD262" s="604">
        <f ca="1">SUM(BD263:BD265)</f>
        <v>0</v>
      </c>
      <c r="BE262" s="1732">
        <f t="shared" ca="1" si="327"/>
        <v>0</v>
      </c>
      <c r="BF262" s="1847">
        <f t="shared" ref="BF262:BF276" ca="1" si="372">IFERROR(AZ262/BD262,0)</f>
        <v>0</v>
      </c>
    </row>
    <row r="263" spans="1:58" ht="15" customHeight="1">
      <c r="A263" s="2016">
        <v>244</v>
      </c>
      <c r="B263" s="2016">
        <v>260</v>
      </c>
      <c r="D263" s="657">
        <v>1</v>
      </c>
      <c r="E263" s="97"/>
      <c r="F263" s="97"/>
      <c r="G263" s="49"/>
      <c r="H263" s="53"/>
      <c r="I263" s="6"/>
      <c r="J263" s="7"/>
      <c r="K263" s="7"/>
      <c r="L263" s="6" t="s">
        <v>216</v>
      </c>
      <c r="M263" s="6"/>
      <c r="N263" s="6"/>
      <c r="O263" s="52"/>
      <c r="P263" s="98"/>
      <c r="Q263" s="157"/>
      <c r="R263" s="157"/>
      <c r="S263" s="157"/>
      <c r="T263" s="157"/>
      <c r="U263" s="157"/>
      <c r="V263" s="157"/>
      <c r="W263" s="157"/>
      <c r="X263" s="157"/>
      <c r="Y263" s="157"/>
      <c r="Z263" s="157"/>
      <c r="AA263" s="157"/>
      <c r="AB263" s="156">
        <f t="shared" si="363"/>
        <v>0</v>
      </c>
      <c r="AC263" s="156">
        <f t="shared" si="364"/>
        <v>0</v>
      </c>
      <c r="AD263" s="156">
        <f t="shared" si="365"/>
        <v>0</v>
      </c>
      <c r="AE263" s="156">
        <f t="shared" si="366"/>
        <v>0</v>
      </c>
      <c r="AF263" s="156">
        <f t="shared" si="367"/>
        <v>0</v>
      </c>
      <c r="AG263" s="156">
        <f t="shared" si="368"/>
        <v>0</v>
      </c>
      <c r="AH263" s="156">
        <f t="shared" si="369"/>
        <v>0</v>
      </c>
      <c r="AJ263" s="17">
        <f ca="1">SUM((INDIRECT(AJ$2&amp;(ROW())):INDIRECT(AJ$3&amp;(ROW()))))</f>
        <v>0</v>
      </c>
      <c r="AK263" s="156">
        <f ca="1">SUM(INDIRECT(AK$1&amp;AK$2&amp;$B263):INDIRECT(AK$1&amp;AK$3&amp;$B263))</f>
        <v>0</v>
      </c>
      <c r="AL263" s="1723">
        <f t="shared" ca="1" si="278"/>
        <v>0</v>
      </c>
      <c r="AM263" s="1834">
        <f t="shared" ca="1" si="319"/>
        <v>0</v>
      </c>
      <c r="AN263" s="156">
        <f ca="1">SUM(INDIRECT(AN$1&amp;AN$2&amp;$A263):INDIRECT(AN$1&amp;AN$3&amp;$A263))</f>
        <v>0</v>
      </c>
      <c r="AO263" s="1723">
        <f t="shared" ca="1" si="279"/>
        <v>0</v>
      </c>
      <c r="AP263" s="1834">
        <f t="shared" ca="1" si="370"/>
        <v>0</v>
      </c>
      <c r="AR263" s="17">
        <f ca="1">SUM((INDIRECT(AR$2&amp;(ROW())):INDIRECT(AR$3&amp;(ROW()))))</f>
        <v>0</v>
      </c>
      <c r="AS263" s="156">
        <f ca="1">SUM(INDIRECT(AS$1&amp;AS$2&amp;$B263):INDIRECT(AS$1&amp;AS$3&amp;$B263))</f>
        <v>0</v>
      </c>
      <c r="AT263" s="1723">
        <f t="shared" ca="1" si="321"/>
        <v>0</v>
      </c>
      <c r="AU263" s="1834">
        <f t="shared" ca="1" si="322"/>
        <v>0</v>
      </c>
      <c r="AV263" s="156">
        <f ca="1">SUM(INDIRECT(AV$1&amp;AV$2&amp;$A263):INDIRECT(AV$1&amp;AV$3&amp;$A263))</f>
        <v>0</v>
      </c>
      <c r="AW263" s="1723">
        <f t="shared" ca="1" si="323"/>
        <v>0</v>
      </c>
      <c r="AX263" s="1834">
        <f t="shared" ca="1" si="371"/>
        <v>0</v>
      </c>
      <c r="AZ263" s="17">
        <f ca="1">SUM((INDIRECT(AZ$2&amp;(ROW())):INDIRECT(AZ$3&amp;(ROW()))))</f>
        <v>0</v>
      </c>
      <c r="BA263" s="156">
        <f ca="1">SUM(INDIRECT(BA$1&amp;BA$2&amp;$B263):INDIRECT(BA$1&amp;BA$3&amp;$B263))</f>
        <v>0</v>
      </c>
      <c r="BB263" s="1723">
        <f t="shared" ca="1" si="325"/>
        <v>0</v>
      </c>
      <c r="BC263" s="1834">
        <f t="shared" ca="1" si="326"/>
        <v>0</v>
      </c>
      <c r="BD263" s="156">
        <f ca="1">SUM(INDIRECT(BD$1&amp;BD$2&amp;$A263):INDIRECT(BD$1&amp;BD$3&amp;$A263))</f>
        <v>0</v>
      </c>
      <c r="BE263" s="1723">
        <f t="shared" ca="1" si="327"/>
        <v>0</v>
      </c>
      <c r="BF263" s="1834">
        <f t="shared" ca="1" si="372"/>
        <v>0</v>
      </c>
    </row>
    <row r="264" spans="1:58" ht="15" customHeight="1">
      <c r="A264" s="2016">
        <v>245</v>
      </c>
      <c r="B264" s="2016">
        <v>261</v>
      </c>
      <c r="D264" s="657">
        <v>1</v>
      </c>
      <c r="E264" s="97"/>
      <c r="F264" s="97"/>
      <c r="G264" s="49"/>
      <c r="H264" s="53"/>
      <c r="I264" s="6"/>
      <c r="J264" s="7"/>
      <c r="K264" s="7"/>
      <c r="L264" s="6" t="s">
        <v>217</v>
      </c>
      <c r="M264" s="6"/>
      <c r="N264" s="6"/>
      <c r="O264" s="52"/>
      <c r="P264" s="98"/>
      <c r="Q264" s="157"/>
      <c r="R264" s="157"/>
      <c r="S264" s="157"/>
      <c r="T264" s="157"/>
      <c r="U264" s="157"/>
      <c r="V264" s="157"/>
      <c r="W264" s="157"/>
      <c r="X264" s="157"/>
      <c r="Y264" s="157"/>
      <c r="Z264" s="157"/>
      <c r="AA264" s="157"/>
      <c r="AB264" s="156">
        <f t="shared" si="363"/>
        <v>0</v>
      </c>
      <c r="AC264" s="156">
        <f t="shared" si="364"/>
        <v>0</v>
      </c>
      <c r="AD264" s="156">
        <f t="shared" si="365"/>
        <v>0</v>
      </c>
      <c r="AE264" s="156">
        <f t="shared" si="366"/>
        <v>0</v>
      </c>
      <c r="AF264" s="156">
        <f t="shared" si="367"/>
        <v>0</v>
      </c>
      <c r="AG264" s="156">
        <f t="shared" si="368"/>
        <v>0</v>
      </c>
      <c r="AH264" s="156">
        <f t="shared" si="369"/>
        <v>0</v>
      </c>
      <c r="AJ264" s="17">
        <f ca="1">SUM((INDIRECT(AJ$2&amp;(ROW())):INDIRECT(AJ$3&amp;(ROW()))))</f>
        <v>0</v>
      </c>
      <c r="AK264" s="156">
        <f ca="1">SUM(INDIRECT(AK$1&amp;AK$2&amp;$B264):INDIRECT(AK$1&amp;AK$3&amp;$B264))</f>
        <v>0</v>
      </c>
      <c r="AL264" s="1723">
        <f t="shared" ca="1" si="278"/>
        <v>0</v>
      </c>
      <c r="AM264" s="1834">
        <f t="shared" ca="1" si="319"/>
        <v>0</v>
      </c>
      <c r="AN264" s="156">
        <f ca="1">SUM(INDIRECT(AN$1&amp;AN$2&amp;$A264):INDIRECT(AN$1&amp;AN$3&amp;$A264))</f>
        <v>0</v>
      </c>
      <c r="AO264" s="1723">
        <f t="shared" ca="1" si="279"/>
        <v>0</v>
      </c>
      <c r="AP264" s="1834">
        <f t="shared" ca="1" si="370"/>
        <v>0</v>
      </c>
      <c r="AR264" s="17">
        <f ca="1">SUM((INDIRECT(AR$2&amp;(ROW())):INDIRECT(AR$3&amp;(ROW()))))</f>
        <v>0</v>
      </c>
      <c r="AS264" s="156">
        <f ca="1">SUM(INDIRECT(AS$1&amp;AS$2&amp;$B264):INDIRECT(AS$1&amp;AS$3&amp;$B264))</f>
        <v>0</v>
      </c>
      <c r="AT264" s="1723">
        <f t="shared" ca="1" si="321"/>
        <v>0</v>
      </c>
      <c r="AU264" s="1834">
        <f t="shared" ca="1" si="322"/>
        <v>0</v>
      </c>
      <c r="AV264" s="156">
        <f ca="1">SUM(INDIRECT(AV$1&amp;AV$2&amp;$A264):INDIRECT(AV$1&amp;AV$3&amp;$A264))</f>
        <v>0</v>
      </c>
      <c r="AW264" s="1723">
        <f t="shared" ca="1" si="323"/>
        <v>0</v>
      </c>
      <c r="AX264" s="1834">
        <f t="shared" ca="1" si="371"/>
        <v>0</v>
      </c>
      <c r="AZ264" s="17">
        <f ca="1">SUM((INDIRECT(AZ$2&amp;(ROW())):INDIRECT(AZ$3&amp;(ROW()))))</f>
        <v>0</v>
      </c>
      <c r="BA264" s="156">
        <f ca="1">SUM(INDIRECT(BA$1&amp;BA$2&amp;$B264):INDIRECT(BA$1&amp;BA$3&amp;$B264))</f>
        <v>0</v>
      </c>
      <c r="BB264" s="1723">
        <f t="shared" ca="1" si="325"/>
        <v>0</v>
      </c>
      <c r="BC264" s="1834">
        <f t="shared" ca="1" si="326"/>
        <v>0</v>
      </c>
      <c r="BD264" s="156">
        <f ca="1">SUM(INDIRECT(BD$1&amp;BD$2&amp;$A264):INDIRECT(BD$1&amp;BD$3&amp;$A264))</f>
        <v>0</v>
      </c>
      <c r="BE264" s="1723">
        <f t="shared" ca="1" si="327"/>
        <v>0</v>
      </c>
      <c r="BF264" s="1834">
        <f t="shared" ca="1" si="372"/>
        <v>0</v>
      </c>
    </row>
    <row r="265" spans="1:58" ht="15" customHeight="1">
      <c r="A265" s="2016">
        <v>246</v>
      </c>
      <c r="B265" s="2016">
        <v>262</v>
      </c>
      <c r="D265" s="657">
        <v>1</v>
      </c>
      <c r="E265" s="97"/>
      <c r="F265" s="97"/>
      <c r="G265" s="49"/>
      <c r="H265" s="53"/>
      <c r="I265" s="6"/>
      <c r="J265" s="7"/>
      <c r="K265" s="90"/>
      <c r="L265" s="89" t="s">
        <v>218</v>
      </c>
      <c r="M265" s="89"/>
      <c r="N265" s="89"/>
      <c r="O265" s="223"/>
      <c r="P265" s="1014"/>
      <c r="Q265" s="222"/>
      <c r="R265" s="222"/>
      <c r="S265" s="222"/>
      <c r="T265" s="222"/>
      <c r="U265" s="222"/>
      <c r="V265" s="222"/>
      <c r="W265" s="222"/>
      <c r="X265" s="222"/>
      <c r="Y265" s="222"/>
      <c r="Z265" s="222"/>
      <c r="AA265" s="222"/>
      <c r="AB265" s="221">
        <f t="shared" si="363"/>
        <v>0</v>
      </c>
      <c r="AC265" s="221">
        <f t="shared" si="364"/>
        <v>0</v>
      </c>
      <c r="AD265" s="221">
        <f t="shared" si="365"/>
        <v>0</v>
      </c>
      <c r="AE265" s="221">
        <f t="shared" si="366"/>
        <v>0</v>
      </c>
      <c r="AF265" s="221">
        <f t="shared" si="367"/>
        <v>0</v>
      </c>
      <c r="AG265" s="221">
        <f t="shared" si="368"/>
        <v>0</v>
      </c>
      <c r="AH265" s="221">
        <f t="shared" si="369"/>
        <v>0</v>
      </c>
      <c r="AJ265" s="624">
        <f ca="1">SUM((INDIRECT(AJ$2&amp;(ROW())):INDIRECT(AJ$3&amp;(ROW()))))</f>
        <v>0</v>
      </c>
      <c r="AK265" s="221">
        <f ca="1">SUM(INDIRECT(AK$1&amp;AK$2&amp;$B265):INDIRECT(AK$1&amp;AK$3&amp;$B265))</f>
        <v>0</v>
      </c>
      <c r="AL265" s="1726">
        <f t="shared" ca="1" si="278"/>
        <v>0</v>
      </c>
      <c r="AM265" s="1837">
        <f t="shared" ca="1" si="319"/>
        <v>0</v>
      </c>
      <c r="AN265" s="221">
        <f ca="1">SUM(INDIRECT(AN$1&amp;AN$2&amp;$A265):INDIRECT(AN$1&amp;AN$3&amp;$A265))</f>
        <v>0</v>
      </c>
      <c r="AO265" s="1726">
        <f t="shared" ca="1" si="279"/>
        <v>0</v>
      </c>
      <c r="AP265" s="1837">
        <f t="shared" ca="1" si="370"/>
        <v>0</v>
      </c>
      <c r="AR265" s="624">
        <f ca="1">SUM((INDIRECT(AR$2&amp;(ROW())):INDIRECT(AR$3&amp;(ROW()))))</f>
        <v>0</v>
      </c>
      <c r="AS265" s="221">
        <f ca="1">SUM(INDIRECT(AS$1&amp;AS$2&amp;$B265):INDIRECT(AS$1&amp;AS$3&amp;$B265))</f>
        <v>0</v>
      </c>
      <c r="AT265" s="1726">
        <f t="shared" ca="1" si="321"/>
        <v>0</v>
      </c>
      <c r="AU265" s="1837">
        <f t="shared" ca="1" si="322"/>
        <v>0</v>
      </c>
      <c r="AV265" s="221">
        <f ca="1">SUM(INDIRECT(AV$1&amp;AV$2&amp;$A265):INDIRECT(AV$1&amp;AV$3&amp;$A265))</f>
        <v>0</v>
      </c>
      <c r="AW265" s="1726">
        <f t="shared" ca="1" si="323"/>
        <v>0</v>
      </c>
      <c r="AX265" s="1837">
        <f t="shared" ca="1" si="371"/>
        <v>0</v>
      </c>
      <c r="AZ265" s="624">
        <f ca="1">SUM((INDIRECT(AZ$2&amp;(ROW())):INDIRECT(AZ$3&amp;(ROW()))))</f>
        <v>0</v>
      </c>
      <c r="BA265" s="221">
        <f ca="1">SUM(INDIRECT(BA$1&amp;BA$2&amp;$B265):INDIRECT(BA$1&amp;BA$3&amp;$B265))</f>
        <v>0</v>
      </c>
      <c r="BB265" s="1726">
        <f t="shared" ca="1" si="325"/>
        <v>0</v>
      </c>
      <c r="BC265" s="1837">
        <f t="shared" ca="1" si="326"/>
        <v>0</v>
      </c>
      <c r="BD265" s="221">
        <f ca="1">SUM(INDIRECT(BD$1&amp;BD$2&amp;$A265):INDIRECT(BD$1&amp;BD$3&amp;$A265))</f>
        <v>0</v>
      </c>
      <c r="BE265" s="1726">
        <f t="shared" ca="1" si="327"/>
        <v>0</v>
      </c>
      <c r="BF265" s="1837">
        <f t="shared" ca="1" si="372"/>
        <v>0</v>
      </c>
    </row>
    <row r="266" spans="1:58" ht="15" customHeight="1">
      <c r="B266" s="2016">
        <v>263</v>
      </c>
      <c r="D266" s="657">
        <v>1</v>
      </c>
      <c r="E266" s="97"/>
      <c r="F266" s="97"/>
      <c r="G266" s="49"/>
      <c r="H266" s="53"/>
      <c r="I266" s="6"/>
      <c r="J266" s="7"/>
      <c r="K266" s="602" t="s">
        <v>825</v>
      </c>
      <c r="L266" s="602"/>
      <c r="M266" s="602"/>
      <c r="N266" s="602"/>
      <c r="O266" s="603"/>
      <c r="P266" s="603">
        <f>SUM(P267:P271)</f>
        <v>0</v>
      </c>
      <c r="Q266" s="603">
        <f t="shared" ref="Q266:AA266" si="373">SUM(Q267:Q271)</f>
        <v>0</v>
      </c>
      <c r="R266" s="603">
        <f t="shared" si="373"/>
        <v>0</v>
      </c>
      <c r="S266" s="603">
        <f t="shared" si="373"/>
        <v>0</v>
      </c>
      <c r="T266" s="603">
        <f t="shared" si="373"/>
        <v>0</v>
      </c>
      <c r="U266" s="603">
        <f t="shared" si="373"/>
        <v>0</v>
      </c>
      <c r="V266" s="603">
        <f t="shared" si="373"/>
        <v>0</v>
      </c>
      <c r="W266" s="603">
        <f t="shared" si="373"/>
        <v>0</v>
      </c>
      <c r="X266" s="603">
        <f t="shared" si="373"/>
        <v>0</v>
      </c>
      <c r="Y266" s="603">
        <f t="shared" si="373"/>
        <v>0</v>
      </c>
      <c r="Z266" s="603">
        <f t="shared" si="373"/>
        <v>0</v>
      </c>
      <c r="AA266" s="603">
        <f t="shared" si="373"/>
        <v>0</v>
      </c>
      <c r="AB266" s="604">
        <f t="shared" si="363"/>
        <v>0</v>
      </c>
      <c r="AC266" s="604">
        <f t="shared" si="364"/>
        <v>0</v>
      </c>
      <c r="AD266" s="604">
        <f t="shared" si="365"/>
        <v>0</v>
      </c>
      <c r="AE266" s="604">
        <f t="shared" si="366"/>
        <v>0</v>
      </c>
      <c r="AF266" s="604">
        <f t="shared" si="367"/>
        <v>0</v>
      </c>
      <c r="AG266" s="604">
        <f t="shared" si="368"/>
        <v>0</v>
      </c>
      <c r="AH266" s="604">
        <f t="shared" si="369"/>
        <v>0</v>
      </c>
      <c r="AJ266" s="1639">
        <f ca="1">SUM((INDIRECT(AJ$2&amp;(ROW())):INDIRECT(AJ$3&amp;(ROW()))))</f>
        <v>0</v>
      </c>
      <c r="AK266" s="604">
        <f ca="1">SUM(INDIRECT(AK$1&amp;AK$2&amp;$B266):INDIRECT(AK$1&amp;AK$3&amp;$B266))</f>
        <v>0</v>
      </c>
      <c r="AL266" s="1732">
        <f t="shared" ref="AL266:AL329" ca="1" si="374">AJ266-AK266</f>
        <v>0</v>
      </c>
      <c r="AM266" s="1847">
        <f t="shared" ca="1" si="319"/>
        <v>0</v>
      </c>
      <c r="AN266" s="604">
        <f ca="1">SUM(AN267:AN270)</f>
        <v>0</v>
      </c>
      <c r="AO266" s="1732">
        <f t="shared" ref="AO266:AO329" ca="1" si="375">AJ266-AN266</f>
        <v>0</v>
      </c>
      <c r="AP266" s="1847">
        <f t="shared" ca="1" si="370"/>
        <v>0</v>
      </c>
      <c r="AR266" s="1639">
        <f ca="1">SUM((INDIRECT(AR$2&amp;(ROW())):INDIRECT(AR$3&amp;(ROW()))))</f>
        <v>0</v>
      </c>
      <c r="AS266" s="604">
        <f ca="1">SUM(INDIRECT(AS$1&amp;AS$2&amp;$B266):INDIRECT(AS$1&amp;AS$3&amp;$B266))</f>
        <v>0</v>
      </c>
      <c r="AT266" s="1732">
        <f t="shared" ca="1" si="321"/>
        <v>0</v>
      </c>
      <c r="AU266" s="1847">
        <f t="shared" ca="1" si="322"/>
        <v>0</v>
      </c>
      <c r="AV266" s="604">
        <f ca="1">SUM(AV267:AV270)</f>
        <v>0</v>
      </c>
      <c r="AW266" s="1732">
        <f t="shared" ca="1" si="323"/>
        <v>0</v>
      </c>
      <c r="AX266" s="1847">
        <f t="shared" ca="1" si="371"/>
        <v>0</v>
      </c>
      <c r="AZ266" s="1639">
        <f ca="1">SUM((INDIRECT(AZ$2&amp;(ROW())):INDIRECT(AZ$3&amp;(ROW()))))</f>
        <v>0</v>
      </c>
      <c r="BA266" s="604">
        <f ca="1">SUM(INDIRECT(BA$1&amp;BA$2&amp;$B266):INDIRECT(BA$1&amp;BA$3&amp;$B266))</f>
        <v>0</v>
      </c>
      <c r="BB266" s="1732">
        <f t="shared" ca="1" si="325"/>
        <v>0</v>
      </c>
      <c r="BC266" s="1847">
        <f t="shared" ca="1" si="326"/>
        <v>0</v>
      </c>
      <c r="BD266" s="604">
        <f ca="1">SUM(BD267:BD270)</f>
        <v>0</v>
      </c>
      <c r="BE266" s="1732">
        <f t="shared" ca="1" si="327"/>
        <v>0</v>
      </c>
      <c r="BF266" s="1847">
        <f t="shared" ca="1" si="372"/>
        <v>0</v>
      </c>
    </row>
    <row r="267" spans="1:58" ht="15" customHeight="1">
      <c r="A267" s="2016">
        <v>247</v>
      </c>
      <c r="B267" s="2016">
        <v>264</v>
      </c>
      <c r="D267" s="657">
        <v>1</v>
      </c>
      <c r="E267" s="97"/>
      <c r="F267" s="97"/>
      <c r="G267" s="49"/>
      <c r="H267" s="53"/>
      <c r="I267" s="6"/>
      <c r="J267" s="7"/>
      <c r="K267" s="7"/>
      <c r="L267" s="6" t="s">
        <v>63</v>
      </c>
      <c r="M267" s="6"/>
      <c r="N267" s="6"/>
      <c r="O267" s="52"/>
      <c r="P267" s="98"/>
      <c r="Q267" s="157"/>
      <c r="R267" s="157"/>
      <c r="S267" s="157"/>
      <c r="T267" s="157"/>
      <c r="U267" s="157"/>
      <c r="V267" s="157"/>
      <c r="W267" s="157"/>
      <c r="X267" s="157"/>
      <c r="Y267" s="157"/>
      <c r="Z267" s="157"/>
      <c r="AA267" s="157"/>
      <c r="AB267" s="156">
        <f t="shared" si="363"/>
        <v>0</v>
      </c>
      <c r="AC267" s="156">
        <f t="shared" si="364"/>
        <v>0</v>
      </c>
      <c r="AD267" s="156">
        <f t="shared" si="365"/>
        <v>0</v>
      </c>
      <c r="AE267" s="156">
        <f t="shared" si="366"/>
        <v>0</v>
      </c>
      <c r="AF267" s="156">
        <f t="shared" si="367"/>
        <v>0</v>
      </c>
      <c r="AG267" s="156">
        <f t="shared" si="368"/>
        <v>0</v>
      </c>
      <c r="AH267" s="156">
        <f t="shared" si="369"/>
        <v>0</v>
      </c>
      <c r="AJ267" s="17">
        <f ca="1">SUM((INDIRECT(AJ$2&amp;(ROW())):INDIRECT(AJ$3&amp;(ROW()))))</f>
        <v>0</v>
      </c>
      <c r="AK267" s="156">
        <f ca="1">SUM(INDIRECT(AK$1&amp;AK$2&amp;$B267):INDIRECT(AK$1&amp;AK$3&amp;$B267))</f>
        <v>0</v>
      </c>
      <c r="AL267" s="1723">
        <f t="shared" ca="1" si="374"/>
        <v>0</v>
      </c>
      <c r="AM267" s="1834">
        <f t="shared" ca="1" si="319"/>
        <v>0</v>
      </c>
      <c r="AN267" s="156">
        <f ca="1">SUM(INDIRECT(AN$1&amp;AN$2&amp;$A267):INDIRECT(AN$1&amp;AN$3&amp;$A267))</f>
        <v>0</v>
      </c>
      <c r="AO267" s="1723">
        <f t="shared" ca="1" si="375"/>
        <v>0</v>
      </c>
      <c r="AP267" s="1834">
        <f t="shared" ca="1" si="370"/>
        <v>0</v>
      </c>
      <c r="AR267" s="17">
        <f ca="1">SUM((INDIRECT(AR$2&amp;(ROW())):INDIRECT(AR$3&amp;(ROW()))))</f>
        <v>0</v>
      </c>
      <c r="AS267" s="156">
        <f ca="1">SUM(INDIRECT(AS$1&amp;AS$2&amp;$B267):INDIRECT(AS$1&amp;AS$3&amp;$B267))</f>
        <v>0</v>
      </c>
      <c r="AT267" s="1723">
        <f t="shared" ca="1" si="321"/>
        <v>0</v>
      </c>
      <c r="AU267" s="1834">
        <f t="shared" ca="1" si="322"/>
        <v>0</v>
      </c>
      <c r="AV267" s="156">
        <f ca="1">SUM(INDIRECT(AV$1&amp;AV$2&amp;$A267):INDIRECT(AV$1&amp;AV$3&amp;$A267))</f>
        <v>0</v>
      </c>
      <c r="AW267" s="1723">
        <f t="shared" ca="1" si="323"/>
        <v>0</v>
      </c>
      <c r="AX267" s="1834">
        <f t="shared" ca="1" si="371"/>
        <v>0</v>
      </c>
      <c r="AZ267" s="17">
        <f ca="1">SUM((INDIRECT(AZ$2&amp;(ROW())):INDIRECT(AZ$3&amp;(ROW()))))</f>
        <v>0</v>
      </c>
      <c r="BA267" s="156">
        <f ca="1">SUM(INDIRECT(BA$1&amp;BA$2&amp;$B267):INDIRECT(BA$1&amp;BA$3&amp;$B267))</f>
        <v>0</v>
      </c>
      <c r="BB267" s="1723">
        <f t="shared" ca="1" si="325"/>
        <v>0</v>
      </c>
      <c r="BC267" s="1834">
        <f t="shared" ca="1" si="326"/>
        <v>0</v>
      </c>
      <c r="BD267" s="156">
        <f ca="1">SUM(INDIRECT(BD$1&amp;BD$2&amp;$A267):INDIRECT(BD$1&amp;BD$3&amp;$A267))</f>
        <v>0</v>
      </c>
      <c r="BE267" s="1723">
        <f t="shared" ca="1" si="327"/>
        <v>0</v>
      </c>
      <c r="BF267" s="1834">
        <f t="shared" ca="1" si="372"/>
        <v>0</v>
      </c>
    </row>
    <row r="268" spans="1:58" ht="15" customHeight="1">
      <c r="B268" s="2016">
        <v>265</v>
      </c>
      <c r="D268" s="657">
        <v>1</v>
      </c>
      <c r="E268" s="657">
        <v>1</v>
      </c>
      <c r="F268" s="499"/>
      <c r="G268" s="49"/>
      <c r="H268" s="53"/>
      <c r="I268" s="6"/>
      <c r="J268" s="7"/>
      <c r="K268" s="7"/>
      <c r="L268" s="6" t="s">
        <v>826</v>
      </c>
      <c r="M268" s="6"/>
      <c r="N268" s="6"/>
      <c r="O268" s="52"/>
      <c r="P268" s="98"/>
      <c r="Q268" s="157"/>
      <c r="R268" s="157"/>
      <c r="S268" s="157"/>
      <c r="T268" s="157"/>
      <c r="U268" s="157"/>
      <c r="V268" s="157"/>
      <c r="W268" s="157"/>
      <c r="X268" s="157"/>
      <c r="Y268" s="157"/>
      <c r="Z268" s="157"/>
      <c r="AA268" s="157"/>
      <c r="AB268" s="156">
        <f t="shared" si="363"/>
        <v>0</v>
      </c>
      <c r="AC268" s="156">
        <f t="shared" si="364"/>
        <v>0</v>
      </c>
      <c r="AD268" s="156">
        <f t="shared" si="365"/>
        <v>0</v>
      </c>
      <c r="AE268" s="156">
        <f t="shared" si="366"/>
        <v>0</v>
      </c>
      <c r="AF268" s="156">
        <f t="shared" si="367"/>
        <v>0</v>
      </c>
      <c r="AG268" s="156">
        <f t="shared" si="368"/>
        <v>0</v>
      </c>
      <c r="AH268" s="156">
        <f t="shared" si="369"/>
        <v>0</v>
      </c>
      <c r="AJ268" s="17">
        <f ca="1">SUM((INDIRECT(AJ$2&amp;(ROW())):INDIRECT(AJ$3&amp;(ROW()))))</f>
        <v>0</v>
      </c>
      <c r="AK268" s="156">
        <f ca="1">SUM(INDIRECT(AK$1&amp;AK$2&amp;$B268):INDIRECT(AK$1&amp;AK$3&amp;$B268))</f>
        <v>0</v>
      </c>
      <c r="AL268" s="1723">
        <f t="shared" ca="1" si="374"/>
        <v>0</v>
      </c>
      <c r="AM268" s="1834">
        <f t="shared" ca="1" si="319"/>
        <v>0</v>
      </c>
      <c r="AN268" s="156"/>
      <c r="AO268" s="1723">
        <f t="shared" ca="1" si="375"/>
        <v>0</v>
      </c>
      <c r="AP268" s="1834">
        <f t="shared" ca="1" si="370"/>
        <v>0</v>
      </c>
      <c r="AR268" s="17">
        <f ca="1">SUM((INDIRECT(AR$2&amp;(ROW())):INDIRECT(AR$3&amp;(ROW()))))</f>
        <v>0</v>
      </c>
      <c r="AS268" s="156">
        <f ca="1">SUM(INDIRECT(AS$1&amp;AS$2&amp;$B268):INDIRECT(AS$1&amp;AS$3&amp;$B268))</f>
        <v>0</v>
      </c>
      <c r="AT268" s="1723">
        <f t="shared" ca="1" si="321"/>
        <v>0</v>
      </c>
      <c r="AU268" s="1834">
        <f t="shared" ca="1" si="322"/>
        <v>0</v>
      </c>
      <c r="AV268" s="156"/>
      <c r="AW268" s="1723">
        <f t="shared" ca="1" si="323"/>
        <v>0</v>
      </c>
      <c r="AX268" s="1834">
        <f t="shared" ca="1" si="371"/>
        <v>0</v>
      </c>
      <c r="AZ268" s="17">
        <f ca="1">SUM((INDIRECT(AZ$2&amp;(ROW())):INDIRECT(AZ$3&amp;(ROW()))))</f>
        <v>0</v>
      </c>
      <c r="BA268" s="156">
        <f ca="1">SUM(INDIRECT(BA$1&amp;BA$2&amp;$B268):INDIRECT(BA$1&amp;BA$3&amp;$B268))</f>
        <v>0</v>
      </c>
      <c r="BB268" s="1723">
        <f t="shared" ca="1" si="325"/>
        <v>0</v>
      </c>
      <c r="BC268" s="1834">
        <f t="shared" ca="1" si="326"/>
        <v>0</v>
      </c>
      <c r="BD268" s="156"/>
      <c r="BE268" s="1723">
        <f t="shared" ca="1" si="327"/>
        <v>0</v>
      </c>
      <c r="BF268" s="1834">
        <f t="shared" ca="1" si="372"/>
        <v>0</v>
      </c>
    </row>
    <row r="269" spans="1:58" ht="15" customHeight="1">
      <c r="B269" s="2016">
        <v>266</v>
      </c>
      <c r="D269" s="657">
        <v>1</v>
      </c>
      <c r="E269" s="657">
        <v>1</v>
      </c>
      <c r="F269" s="499"/>
      <c r="G269" s="49"/>
      <c r="H269" s="53"/>
      <c r="I269" s="6"/>
      <c r="J269" s="7"/>
      <c r="K269" s="7"/>
      <c r="L269" s="6" t="s">
        <v>827</v>
      </c>
      <c r="M269" s="6"/>
      <c r="N269" s="6"/>
      <c r="O269" s="52"/>
      <c r="P269" s="98"/>
      <c r="Q269" s="157"/>
      <c r="R269" s="157"/>
      <c r="S269" s="157"/>
      <c r="T269" s="157"/>
      <c r="U269" s="157"/>
      <c r="V269" s="157"/>
      <c r="W269" s="157"/>
      <c r="X269" s="157"/>
      <c r="Y269" s="157"/>
      <c r="Z269" s="157"/>
      <c r="AA269" s="157"/>
      <c r="AB269" s="156">
        <f t="shared" si="363"/>
        <v>0</v>
      </c>
      <c r="AC269" s="156">
        <f t="shared" si="364"/>
        <v>0</v>
      </c>
      <c r="AD269" s="156">
        <f t="shared" si="365"/>
        <v>0</v>
      </c>
      <c r="AE269" s="156">
        <f t="shared" si="366"/>
        <v>0</v>
      </c>
      <c r="AF269" s="156">
        <f t="shared" si="367"/>
        <v>0</v>
      </c>
      <c r="AG269" s="156">
        <f t="shared" si="368"/>
        <v>0</v>
      </c>
      <c r="AH269" s="156">
        <f t="shared" si="369"/>
        <v>0</v>
      </c>
      <c r="AJ269" s="17">
        <f ca="1">SUM((INDIRECT(AJ$2&amp;(ROW())):INDIRECT(AJ$3&amp;(ROW()))))</f>
        <v>0</v>
      </c>
      <c r="AK269" s="156">
        <f ca="1">SUM(INDIRECT(AK$1&amp;AK$2&amp;$B269):INDIRECT(AK$1&amp;AK$3&amp;$B269))</f>
        <v>0</v>
      </c>
      <c r="AL269" s="1723">
        <f t="shared" ca="1" si="374"/>
        <v>0</v>
      </c>
      <c r="AM269" s="1834">
        <f t="shared" ca="1" si="319"/>
        <v>0</v>
      </c>
      <c r="AN269" s="156"/>
      <c r="AO269" s="1723">
        <f t="shared" ca="1" si="375"/>
        <v>0</v>
      </c>
      <c r="AP269" s="1834">
        <f t="shared" ca="1" si="370"/>
        <v>0</v>
      </c>
      <c r="AR269" s="17">
        <f ca="1">SUM((INDIRECT(AR$2&amp;(ROW())):INDIRECT(AR$3&amp;(ROW()))))</f>
        <v>0</v>
      </c>
      <c r="AS269" s="156">
        <f ca="1">SUM(INDIRECT(AS$1&amp;AS$2&amp;$B269):INDIRECT(AS$1&amp;AS$3&amp;$B269))</f>
        <v>0</v>
      </c>
      <c r="AT269" s="1723">
        <f t="shared" ca="1" si="321"/>
        <v>0</v>
      </c>
      <c r="AU269" s="1834">
        <f t="shared" ca="1" si="322"/>
        <v>0</v>
      </c>
      <c r="AV269" s="156"/>
      <c r="AW269" s="1723">
        <f t="shared" ca="1" si="323"/>
        <v>0</v>
      </c>
      <c r="AX269" s="1834">
        <f t="shared" ca="1" si="371"/>
        <v>0</v>
      </c>
      <c r="AZ269" s="17">
        <f ca="1">SUM((INDIRECT(AZ$2&amp;(ROW())):INDIRECT(AZ$3&amp;(ROW()))))</f>
        <v>0</v>
      </c>
      <c r="BA269" s="156">
        <f ca="1">SUM(INDIRECT(BA$1&amp;BA$2&amp;$B269):INDIRECT(BA$1&amp;BA$3&amp;$B269))</f>
        <v>0</v>
      </c>
      <c r="BB269" s="1723">
        <f t="shared" ca="1" si="325"/>
        <v>0</v>
      </c>
      <c r="BC269" s="1834">
        <f t="shared" ca="1" si="326"/>
        <v>0</v>
      </c>
      <c r="BD269" s="156"/>
      <c r="BE269" s="1723">
        <f t="shared" ca="1" si="327"/>
        <v>0</v>
      </c>
      <c r="BF269" s="1834">
        <f t="shared" ca="1" si="372"/>
        <v>0</v>
      </c>
    </row>
    <row r="270" spans="1:58" ht="15" customHeight="1">
      <c r="B270" s="2016">
        <v>267</v>
      </c>
      <c r="D270" s="657">
        <v>1</v>
      </c>
      <c r="E270" s="657">
        <v>1</v>
      </c>
      <c r="F270" s="499"/>
      <c r="G270" s="49"/>
      <c r="H270" s="53"/>
      <c r="I270" s="6"/>
      <c r="J270" s="7"/>
      <c r="K270" s="7"/>
      <c r="L270" s="6" t="s">
        <v>828</v>
      </c>
      <c r="M270" s="6"/>
      <c r="N270" s="6"/>
      <c r="O270" s="52"/>
      <c r="P270" s="98"/>
      <c r="Q270" s="157"/>
      <c r="R270" s="157"/>
      <c r="S270" s="157"/>
      <c r="T270" s="157"/>
      <c r="U270" s="157"/>
      <c r="V270" s="157"/>
      <c r="W270" s="157"/>
      <c r="X270" s="157"/>
      <c r="Y270" s="157"/>
      <c r="Z270" s="157"/>
      <c r="AA270" s="157"/>
      <c r="AB270" s="156">
        <f t="shared" si="363"/>
        <v>0</v>
      </c>
      <c r="AC270" s="156">
        <f t="shared" si="364"/>
        <v>0</v>
      </c>
      <c r="AD270" s="156">
        <f t="shared" si="365"/>
        <v>0</v>
      </c>
      <c r="AE270" s="156">
        <f t="shared" si="366"/>
        <v>0</v>
      </c>
      <c r="AF270" s="156">
        <f t="shared" si="367"/>
        <v>0</v>
      </c>
      <c r="AG270" s="156">
        <f t="shared" si="368"/>
        <v>0</v>
      </c>
      <c r="AH270" s="156">
        <f t="shared" si="369"/>
        <v>0</v>
      </c>
      <c r="AJ270" s="17">
        <f ca="1">SUM((INDIRECT(AJ$2&amp;(ROW())):INDIRECT(AJ$3&amp;(ROW()))))</f>
        <v>0</v>
      </c>
      <c r="AK270" s="156">
        <f ca="1">SUM(INDIRECT(AK$1&amp;AK$2&amp;$B270):INDIRECT(AK$1&amp;AK$3&amp;$B270))</f>
        <v>0</v>
      </c>
      <c r="AL270" s="1723">
        <f t="shared" ca="1" si="374"/>
        <v>0</v>
      </c>
      <c r="AM270" s="1834">
        <f t="shared" ca="1" si="319"/>
        <v>0</v>
      </c>
      <c r="AN270" s="156"/>
      <c r="AO270" s="1723">
        <f t="shared" ca="1" si="375"/>
        <v>0</v>
      </c>
      <c r="AP270" s="1834">
        <f t="shared" ca="1" si="370"/>
        <v>0</v>
      </c>
      <c r="AR270" s="17">
        <f ca="1">SUM((INDIRECT(AR$2&amp;(ROW())):INDIRECT(AR$3&amp;(ROW()))))</f>
        <v>0</v>
      </c>
      <c r="AS270" s="156">
        <f ca="1">SUM(INDIRECT(AS$1&amp;AS$2&amp;$B270):INDIRECT(AS$1&amp;AS$3&amp;$B270))</f>
        <v>0</v>
      </c>
      <c r="AT270" s="1723">
        <f t="shared" ca="1" si="321"/>
        <v>0</v>
      </c>
      <c r="AU270" s="1834">
        <f t="shared" ca="1" si="322"/>
        <v>0</v>
      </c>
      <c r="AV270" s="156"/>
      <c r="AW270" s="1723">
        <f t="shared" ca="1" si="323"/>
        <v>0</v>
      </c>
      <c r="AX270" s="1834">
        <f t="shared" ca="1" si="371"/>
        <v>0</v>
      </c>
      <c r="AZ270" s="17">
        <f ca="1">SUM((INDIRECT(AZ$2&amp;(ROW())):INDIRECT(AZ$3&amp;(ROW()))))</f>
        <v>0</v>
      </c>
      <c r="BA270" s="156">
        <f ca="1">SUM(INDIRECT(BA$1&amp;BA$2&amp;$B270):INDIRECT(BA$1&amp;BA$3&amp;$B270))</f>
        <v>0</v>
      </c>
      <c r="BB270" s="1723">
        <f t="shared" ca="1" si="325"/>
        <v>0</v>
      </c>
      <c r="BC270" s="1834">
        <f t="shared" ca="1" si="326"/>
        <v>0</v>
      </c>
      <c r="BD270" s="156"/>
      <c r="BE270" s="1723">
        <f t="shared" ca="1" si="327"/>
        <v>0</v>
      </c>
      <c r="BF270" s="1834">
        <f t="shared" ca="1" si="372"/>
        <v>0</v>
      </c>
    </row>
    <row r="271" spans="1:58" ht="15" customHeight="1">
      <c r="A271" s="2016">
        <v>248</v>
      </c>
      <c r="B271" s="2016">
        <v>268</v>
      </c>
      <c r="D271" s="657">
        <v>1</v>
      </c>
      <c r="E271" s="362"/>
      <c r="F271" s="362"/>
      <c r="G271" s="49"/>
      <c r="H271" s="53"/>
      <c r="I271" s="6"/>
      <c r="J271" s="7"/>
      <c r="K271" s="7"/>
      <c r="L271" s="6" t="s">
        <v>489</v>
      </c>
      <c r="M271" s="6"/>
      <c r="N271" s="6"/>
      <c r="O271" s="52"/>
      <c r="P271" s="72">
        <f>-P746</f>
        <v>0</v>
      </c>
      <c r="Q271" s="72">
        <f t="shared" ref="Q271:AA271" si="376">-Q746</f>
        <v>0</v>
      </c>
      <c r="R271" s="72">
        <f t="shared" si="376"/>
        <v>0</v>
      </c>
      <c r="S271" s="72">
        <f t="shared" si="376"/>
        <v>0</v>
      </c>
      <c r="T271" s="72">
        <f t="shared" si="376"/>
        <v>0</v>
      </c>
      <c r="U271" s="72">
        <f t="shared" si="376"/>
        <v>0</v>
      </c>
      <c r="V271" s="72">
        <f t="shared" si="376"/>
        <v>0</v>
      </c>
      <c r="W271" s="72">
        <f t="shared" si="376"/>
        <v>0</v>
      </c>
      <c r="X271" s="72">
        <f t="shared" si="376"/>
        <v>0</v>
      </c>
      <c r="Y271" s="72">
        <f t="shared" si="376"/>
        <v>0</v>
      </c>
      <c r="Z271" s="72">
        <f t="shared" si="376"/>
        <v>0</v>
      </c>
      <c r="AA271" s="72">
        <f t="shared" si="376"/>
        <v>0</v>
      </c>
      <c r="AB271" s="156">
        <f t="shared" si="363"/>
        <v>0</v>
      </c>
      <c r="AC271" s="156">
        <f t="shared" si="364"/>
        <v>0</v>
      </c>
      <c r="AD271" s="156">
        <f t="shared" si="365"/>
        <v>0</v>
      </c>
      <c r="AE271" s="156">
        <f t="shared" si="366"/>
        <v>0</v>
      </c>
      <c r="AF271" s="156">
        <f t="shared" si="367"/>
        <v>0</v>
      </c>
      <c r="AG271" s="156">
        <f t="shared" si="368"/>
        <v>0</v>
      </c>
      <c r="AH271" s="156">
        <f t="shared" si="369"/>
        <v>0</v>
      </c>
      <c r="AJ271" s="17">
        <f ca="1">SUM((INDIRECT(AJ$2&amp;(ROW())):INDIRECT(AJ$3&amp;(ROW()))))</f>
        <v>0</v>
      </c>
      <c r="AK271" s="156">
        <f ca="1">SUM(INDIRECT(AK$1&amp;AK$2&amp;$B271):INDIRECT(AK$1&amp;AK$3&amp;$B271))</f>
        <v>0</v>
      </c>
      <c r="AL271" s="1723">
        <f t="shared" ca="1" si="374"/>
        <v>0</v>
      </c>
      <c r="AM271" s="1834">
        <f t="shared" ca="1" si="319"/>
        <v>0</v>
      </c>
      <c r="AN271" s="156">
        <f ca="1">SUM(INDIRECT(AN$1&amp;AN$2&amp;$A271):INDIRECT(AN$1&amp;AN$3&amp;$A271))</f>
        <v>0</v>
      </c>
      <c r="AO271" s="1723">
        <f t="shared" ca="1" si="375"/>
        <v>0</v>
      </c>
      <c r="AP271" s="1834">
        <f t="shared" ca="1" si="370"/>
        <v>0</v>
      </c>
      <c r="AR271" s="17">
        <f ca="1">SUM((INDIRECT(AR$2&amp;(ROW())):INDIRECT(AR$3&amp;(ROW()))))</f>
        <v>0</v>
      </c>
      <c r="AS271" s="156">
        <f ca="1">SUM(INDIRECT(AS$1&amp;AS$2&amp;$B271):INDIRECT(AS$1&amp;AS$3&amp;$B271))</f>
        <v>0</v>
      </c>
      <c r="AT271" s="1723">
        <f t="shared" ca="1" si="321"/>
        <v>0</v>
      </c>
      <c r="AU271" s="1834">
        <f t="shared" ca="1" si="322"/>
        <v>0</v>
      </c>
      <c r="AV271" s="156">
        <f ca="1">SUM(INDIRECT(AV$1&amp;AV$2&amp;$A271):INDIRECT(AV$1&amp;AV$3&amp;$A271))</f>
        <v>0</v>
      </c>
      <c r="AW271" s="1723">
        <f t="shared" ca="1" si="323"/>
        <v>0</v>
      </c>
      <c r="AX271" s="1834">
        <f t="shared" ca="1" si="371"/>
        <v>0</v>
      </c>
      <c r="AZ271" s="17">
        <f ca="1">SUM((INDIRECT(AZ$2&amp;(ROW())):INDIRECT(AZ$3&amp;(ROW()))))</f>
        <v>0</v>
      </c>
      <c r="BA271" s="156">
        <f ca="1">SUM(INDIRECT(BA$1&amp;BA$2&amp;$B271):INDIRECT(BA$1&amp;BA$3&amp;$B271))</f>
        <v>0</v>
      </c>
      <c r="BB271" s="1723">
        <f t="shared" ca="1" si="325"/>
        <v>0</v>
      </c>
      <c r="BC271" s="1834">
        <f t="shared" ca="1" si="326"/>
        <v>0</v>
      </c>
      <c r="BD271" s="156">
        <f ca="1">SUM(INDIRECT(BD$1&amp;BD$2&amp;$A271):INDIRECT(BD$1&amp;BD$3&amp;$A271))</f>
        <v>0</v>
      </c>
      <c r="BE271" s="1723">
        <f t="shared" ca="1" si="327"/>
        <v>0</v>
      </c>
      <c r="BF271" s="1834">
        <f t="shared" ca="1" si="372"/>
        <v>0</v>
      </c>
    </row>
    <row r="272" spans="1:58">
      <c r="A272" s="2016">
        <v>249</v>
      </c>
      <c r="B272" s="2016">
        <v>269</v>
      </c>
      <c r="D272" s="657">
        <v>1</v>
      </c>
      <c r="E272" s="97"/>
      <c r="F272" s="97"/>
      <c r="G272" s="49"/>
      <c r="H272" s="515" t="s">
        <v>101</v>
      </c>
      <c r="I272" s="516"/>
      <c r="J272" s="517"/>
      <c r="K272" s="517"/>
      <c r="L272" s="516"/>
      <c r="M272" s="516"/>
      <c r="N272" s="516"/>
      <c r="O272" s="598"/>
      <c r="P272" s="208">
        <f>SUM(P273:P275)</f>
        <v>0</v>
      </c>
      <c r="Q272" s="208">
        <f t="shared" ref="Q272:AH272" si="377">SUM(Q273:Q275)</f>
        <v>0</v>
      </c>
      <c r="R272" s="208">
        <f t="shared" si="377"/>
        <v>0</v>
      </c>
      <c r="S272" s="208">
        <f t="shared" si="377"/>
        <v>0</v>
      </c>
      <c r="T272" s="208">
        <f t="shared" si="377"/>
        <v>0</v>
      </c>
      <c r="U272" s="208">
        <f t="shared" si="377"/>
        <v>0</v>
      </c>
      <c r="V272" s="208">
        <f t="shared" si="377"/>
        <v>0</v>
      </c>
      <c r="W272" s="208">
        <f t="shared" si="377"/>
        <v>0</v>
      </c>
      <c r="X272" s="208">
        <f t="shared" si="377"/>
        <v>0</v>
      </c>
      <c r="Y272" s="208">
        <f t="shared" si="377"/>
        <v>0</v>
      </c>
      <c r="Z272" s="208">
        <f t="shared" si="377"/>
        <v>0</v>
      </c>
      <c r="AA272" s="208">
        <f t="shared" si="377"/>
        <v>0</v>
      </c>
      <c r="AB272" s="207">
        <f t="shared" si="377"/>
        <v>0</v>
      </c>
      <c r="AC272" s="207">
        <f t="shared" si="377"/>
        <v>0</v>
      </c>
      <c r="AD272" s="207">
        <f t="shared" si="377"/>
        <v>0</v>
      </c>
      <c r="AE272" s="207">
        <f t="shared" si="377"/>
        <v>0</v>
      </c>
      <c r="AF272" s="207">
        <f t="shared" si="377"/>
        <v>0</v>
      </c>
      <c r="AG272" s="207">
        <f t="shared" si="377"/>
        <v>0</v>
      </c>
      <c r="AH272" s="207">
        <f t="shared" si="377"/>
        <v>0</v>
      </c>
      <c r="AJ272" s="1645">
        <f ca="1">SUM((INDIRECT(AJ$2&amp;(ROW())):INDIRECT(AJ$3&amp;(ROW()))))</f>
        <v>0</v>
      </c>
      <c r="AK272" s="1646">
        <f ca="1">SUM(INDIRECT(AK$1&amp;AK$2&amp;$B272):INDIRECT(AK$1&amp;AK$3&amp;$B272))</f>
        <v>0</v>
      </c>
      <c r="AL272" s="1737">
        <f t="shared" ca="1" si="374"/>
        <v>0</v>
      </c>
      <c r="AM272" s="1856">
        <f t="shared" ca="1" si="319"/>
        <v>0</v>
      </c>
      <c r="AN272" s="1646">
        <f ca="1">SUM(INDIRECT(AN$1&amp;AN$2&amp;$A272):INDIRECT(AN$1&amp;AN$3&amp;$A272))</f>
        <v>0</v>
      </c>
      <c r="AO272" s="1737">
        <f t="shared" ca="1" si="375"/>
        <v>0</v>
      </c>
      <c r="AP272" s="1856">
        <f t="shared" ca="1" si="370"/>
        <v>0</v>
      </c>
      <c r="AR272" s="1645">
        <f ca="1">SUM((INDIRECT(AR$2&amp;(ROW())):INDIRECT(AR$3&amp;(ROW()))))</f>
        <v>0</v>
      </c>
      <c r="AS272" s="1646">
        <f ca="1">SUM(INDIRECT(AS$1&amp;AS$2&amp;$B272):INDIRECT(AS$1&amp;AS$3&amp;$B272))</f>
        <v>0</v>
      </c>
      <c r="AT272" s="1737">
        <f t="shared" ca="1" si="321"/>
        <v>0</v>
      </c>
      <c r="AU272" s="1856">
        <f t="shared" ca="1" si="322"/>
        <v>0</v>
      </c>
      <c r="AV272" s="1646">
        <f ca="1">SUM(INDIRECT(AV$1&amp;AV$2&amp;$A272):INDIRECT(AV$1&amp;AV$3&amp;$A272))</f>
        <v>0</v>
      </c>
      <c r="AW272" s="1737">
        <f t="shared" ca="1" si="323"/>
        <v>0</v>
      </c>
      <c r="AX272" s="1856">
        <f t="shared" ca="1" si="371"/>
        <v>0</v>
      </c>
      <c r="AZ272" s="1645">
        <f ca="1">SUM((INDIRECT(AZ$2&amp;(ROW())):INDIRECT(AZ$3&amp;(ROW()))))</f>
        <v>0</v>
      </c>
      <c r="BA272" s="1646">
        <f ca="1">SUM(INDIRECT(BA$1&amp;BA$2&amp;$B272):INDIRECT(BA$1&amp;BA$3&amp;$B272))</f>
        <v>0</v>
      </c>
      <c r="BB272" s="1737">
        <f t="shared" ca="1" si="325"/>
        <v>0</v>
      </c>
      <c r="BC272" s="1856">
        <f t="shared" ca="1" si="326"/>
        <v>0</v>
      </c>
      <c r="BD272" s="1646">
        <f ca="1">SUM(INDIRECT(BD$1&amp;BD$2&amp;$A272):INDIRECT(BD$1&amp;BD$3&amp;$A272))</f>
        <v>0</v>
      </c>
      <c r="BE272" s="1737">
        <f t="shared" ca="1" si="327"/>
        <v>0</v>
      </c>
      <c r="BF272" s="1856">
        <f t="shared" ca="1" si="372"/>
        <v>0</v>
      </c>
    </row>
    <row r="273" spans="1:58">
      <c r="A273" s="2016">
        <v>250</v>
      </c>
      <c r="B273" s="2016">
        <v>270</v>
      </c>
      <c r="D273" s="657">
        <v>1</v>
      </c>
      <c r="E273" s="97"/>
      <c r="F273" s="97"/>
      <c r="G273" s="49"/>
      <c r="H273" s="54"/>
      <c r="I273" s="69" t="s">
        <v>209</v>
      </c>
      <c r="J273" s="7"/>
      <c r="K273" s="7"/>
      <c r="L273" s="6"/>
      <c r="M273" s="6"/>
      <c r="N273" s="6"/>
      <c r="O273" s="52"/>
      <c r="P273" s="98"/>
      <c r="Q273" s="157"/>
      <c r="R273" s="157"/>
      <c r="S273" s="157"/>
      <c r="T273" s="157"/>
      <c r="U273" s="157"/>
      <c r="V273" s="157"/>
      <c r="W273" s="157"/>
      <c r="X273" s="157"/>
      <c r="Y273" s="157"/>
      <c r="Z273" s="157"/>
      <c r="AA273" s="157"/>
      <c r="AB273" s="156">
        <f>SUM(P273:R273)</f>
        <v>0</v>
      </c>
      <c r="AC273" s="156">
        <f>SUM(S273:U273)</f>
        <v>0</v>
      </c>
      <c r="AD273" s="156">
        <f>SUM(V273:X273)</f>
        <v>0</v>
      </c>
      <c r="AE273" s="156">
        <f>SUM(Y273:AA273)</f>
        <v>0</v>
      </c>
      <c r="AF273" s="156">
        <f>AB273+AC273</f>
        <v>0</v>
      </c>
      <c r="AG273" s="156">
        <f>AE273+AD273</f>
        <v>0</v>
      </c>
      <c r="AH273" s="156">
        <f>AF273+AG273</f>
        <v>0</v>
      </c>
      <c r="AJ273" s="17">
        <f ca="1">SUM((INDIRECT(AJ$2&amp;(ROW())):INDIRECT(AJ$3&amp;(ROW()))))</f>
        <v>0</v>
      </c>
      <c r="AK273" s="156">
        <f ca="1">SUM(INDIRECT(AK$1&amp;AK$2&amp;$B273):INDIRECT(AK$1&amp;AK$3&amp;$B273))</f>
        <v>0</v>
      </c>
      <c r="AL273" s="1723">
        <f t="shared" ca="1" si="374"/>
        <v>0</v>
      </c>
      <c r="AM273" s="1834">
        <f t="shared" ca="1" si="319"/>
        <v>0</v>
      </c>
      <c r="AN273" s="156">
        <f ca="1">SUM(INDIRECT(AN$1&amp;AN$2&amp;$A273):INDIRECT(AN$1&amp;AN$3&amp;$A273))</f>
        <v>0</v>
      </c>
      <c r="AO273" s="1723">
        <f t="shared" ca="1" si="375"/>
        <v>0</v>
      </c>
      <c r="AP273" s="1834">
        <f t="shared" ca="1" si="370"/>
        <v>0</v>
      </c>
      <c r="AR273" s="17">
        <f ca="1">SUM((INDIRECT(AR$2&amp;(ROW())):INDIRECT(AR$3&amp;(ROW()))))</f>
        <v>0</v>
      </c>
      <c r="AS273" s="156">
        <f ca="1">SUM(INDIRECT(AS$1&amp;AS$2&amp;$B273):INDIRECT(AS$1&amp;AS$3&amp;$B273))</f>
        <v>0</v>
      </c>
      <c r="AT273" s="1723">
        <f t="shared" ca="1" si="321"/>
        <v>0</v>
      </c>
      <c r="AU273" s="1834">
        <f t="shared" ca="1" si="322"/>
        <v>0</v>
      </c>
      <c r="AV273" s="156">
        <f ca="1">SUM(INDIRECT(AV$1&amp;AV$2&amp;$A273):INDIRECT(AV$1&amp;AV$3&amp;$A273))</f>
        <v>0</v>
      </c>
      <c r="AW273" s="1723">
        <f t="shared" ca="1" si="323"/>
        <v>0</v>
      </c>
      <c r="AX273" s="1834">
        <f t="shared" ca="1" si="371"/>
        <v>0</v>
      </c>
      <c r="AZ273" s="17">
        <f ca="1">SUM((INDIRECT(AZ$2&amp;(ROW())):INDIRECT(AZ$3&amp;(ROW()))))</f>
        <v>0</v>
      </c>
      <c r="BA273" s="156">
        <f ca="1">SUM(INDIRECT(BA$1&amp;BA$2&amp;$B273):INDIRECT(BA$1&amp;BA$3&amp;$B273))</f>
        <v>0</v>
      </c>
      <c r="BB273" s="1723">
        <f t="shared" ca="1" si="325"/>
        <v>0</v>
      </c>
      <c r="BC273" s="1834">
        <f t="shared" ca="1" si="326"/>
        <v>0</v>
      </c>
      <c r="BD273" s="156">
        <f ca="1">SUM(INDIRECT(BD$1&amp;BD$2&amp;$A273):INDIRECT(BD$1&amp;BD$3&amp;$A273))</f>
        <v>0</v>
      </c>
      <c r="BE273" s="1723">
        <f t="shared" ca="1" si="327"/>
        <v>0</v>
      </c>
      <c r="BF273" s="1834">
        <f t="shared" ca="1" si="372"/>
        <v>0</v>
      </c>
    </row>
    <row r="274" spans="1:58">
      <c r="A274" s="2016">
        <v>251</v>
      </c>
      <c r="B274" s="2016">
        <v>271</v>
      </c>
      <c r="D274" s="657">
        <v>1</v>
      </c>
      <c r="E274" s="97"/>
      <c r="F274" s="97"/>
      <c r="G274" s="49"/>
      <c r="H274" s="54"/>
      <c r="I274" s="69" t="s">
        <v>210</v>
      </c>
      <c r="J274" s="7"/>
      <c r="K274" s="7"/>
      <c r="L274" s="6"/>
      <c r="M274" s="6"/>
      <c r="N274" s="6"/>
      <c r="O274" s="52"/>
      <c r="P274" s="98"/>
      <c r="Q274" s="157"/>
      <c r="R274" s="157"/>
      <c r="S274" s="157"/>
      <c r="T274" s="157"/>
      <c r="U274" s="157"/>
      <c r="V274" s="157"/>
      <c r="W274" s="157"/>
      <c r="X274" s="157"/>
      <c r="Y274" s="157"/>
      <c r="Z274" s="157"/>
      <c r="AA274" s="157"/>
      <c r="AB274" s="156">
        <f>SUM(P274:R274)</f>
        <v>0</v>
      </c>
      <c r="AC274" s="156">
        <f>SUM(S274:U274)</f>
        <v>0</v>
      </c>
      <c r="AD274" s="156">
        <f>SUM(V274:X274)</f>
        <v>0</v>
      </c>
      <c r="AE274" s="156">
        <f>SUM(Y274:AA274)</f>
        <v>0</v>
      </c>
      <c r="AF274" s="156">
        <f>AB274+AC274</f>
        <v>0</v>
      </c>
      <c r="AG274" s="156">
        <f>AE274+AD274</f>
        <v>0</v>
      </c>
      <c r="AH274" s="156">
        <f>AF274+AG274</f>
        <v>0</v>
      </c>
      <c r="AJ274" s="17">
        <f ca="1">SUM((INDIRECT(AJ$2&amp;(ROW())):INDIRECT(AJ$3&amp;(ROW()))))</f>
        <v>0</v>
      </c>
      <c r="AK274" s="156">
        <f ca="1">SUM(INDIRECT(AK$1&amp;AK$2&amp;$B274):INDIRECT(AK$1&amp;AK$3&amp;$B274))</f>
        <v>0</v>
      </c>
      <c r="AL274" s="1723">
        <f t="shared" ca="1" si="374"/>
        <v>0</v>
      </c>
      <c r="AM274" s="1834">
        <f t="shared" ca="1" si="319"/>
        <v>0</v>
      </c>
      <c r="AN274" s="156">
        <f ca="1">SUM(INDIRECT(AN$1&amp;AN$2&amp;$A274):INDIRECT(AN$1&amp;AN$3&amp;$A274))</f>
        <v>0</v>
      </c>
      <c r="AO274" s="1723">
        <f t="shared" ca="1" si="375"/>
        <v>0</v>
      </c>
      <c r="AP274" s="1834">
        <f t="shared" ca="1" si="370"/>
        <v>0</v>
      </c>
      <c r="AR274" s="17">
        <f ca="1">SUM((INDIRECT(AR$2&amp;(ROW())):INDIRECT(AR$3&amp;(ROW()))))</f>
        <v>0</v>
      </c>
      <c r="AS274" s="156">
        <f ca="1">SUM(INDIRECT(AS$1&amp;AS$2&amp;$B274):INDIRECT(AS$1&amp;AS$3&amp;$B274))</f>
        <v>0</v>
      </c>
      <c r="AT274" s="1723">
        <f t="shared" ca="1" si="321"/>
        <v>0</v>
      </c>
      <c r="AU274" s="1834">
        <f t="shared" ca="1" si="322"/>
        <v>0</v>
      </c>
      <c r="AV274" s="156">
        <f ca="1">SUM(INDIRECT(AV$1&amp;AV$2&amp;$A274):INDIRECT(AV$1&amp;AV$3&amp;$A274))</f>
        <v>0</v>
      </c>
      <c r="AW274" s="1723">
        <f t="shared" ca="1" si="323"/>
        <v>0</v>
      </c>
      <c r="AX274" s="1834">
        <f t="shared" ca="1" si="371"/>
        <v>0</v>
      </c>
      <c r="AZ274" s="17">
        <f ca="1">SUM((INDIRECT(AZ$2&amp;(ROW())):INDIRECT(AZ$3&amp;(ROW()))))</f>
        <v>0</v>
      </c>
      <c r="BA274" s="156">
        <f ca="1">SUM(INDIRECT(BA$1&amp;BA$2&amp;$B274):INDIRECT(BA$1&amp;BA$3&amp;$B274))</f>
        <v>0</v>
      </c>
      <c r="BB274" s="1723">
        <f t="shared" ca="1" si="325"/>
        <v>0</v>
      </c>
      <c r="BC274" s="1834">
        <f t="shared" ca="1" si="326"/>
        <v>0</v>
      </c>
      <c r="BD274" s="156">
        <f ca="1">SUM(INDIRECT(BD$1&amp;BD$2&amp;$A274):INDIRECT(BD$1&amp;BD$3&amp;$A274))</f>
        <v>0</v>
      </c>
      <c r="BE274" s="1723">
        <f t="shared" ca="1" si="327"/>
        <v>0</v>
      </c>
      <c r="BF274" s="1834">
        <f t="shared" ca="1" si="372"/>
        <v>0</v>
      </c>
    </row>
    <row r="275" spans="1:58">
      <c r="A275" s="2016">
        <v>252</v>
      </c>
      <c r="B275" s="2016">
        <v>272</v>
      </c>
      <c r="D275" s="657">
        <v>1</v>
      </c>
      <c r="E275" s="97"/>
      <c r="F275" s="97"/>
      <c r="G275" s="49"/>
      <c r="H275" s="54"/>
      <c r="I275" s="69" t="s">
        <v>211</v>
      </c>
      <c r="J275" s="7"/>
      <c r="K275" s="7"/>
      <c r="L275" s="6"/>
      <c r="M275" s="6"/>
      <c r="N275" s="6"/>
      <c r="O275" s="52"/>
      <c r="P275" s="98"/>
      <c r="Q275" s="157"/>
      <c r="R275" s="157"/>
      <c r="S275" s="157"/>
      <c r="T275" s="157"/>
      <c r="U275" s="157"/>
      <c r="V275" s="157"/>
      <c r="W275" s="157"/>
      <c r="X275" s="157"/>
      <c r="Y275" s="157"/>
      <c r="Z275" s="157"/>
      <c r="AA275" s="157"/>
      <c r="AB275" s="156">
        <f>SUM(P275:R275)</f>
        <v>0</v>
      </c>
      <c r="AC275" s="156">
        <f>SUM(S275:U275)</f>
        <v>0</v>
      </c>
      <c r="AD275" s="156">
        <f>SUM(V275:X275)</f>
        <v>0</v>
      </c>
      <c r="AE275" s="156">
        <f>SUM(Y275:AA275)</f>
        <v>0</v>
      </c>
      <c r="AF275" s="156">
        <f>AB275+AC275</f>
        <v>0</v>
      </c>
      <c r="AG275" s="156">
        <f>AE275+AD275</f>
        <v>0</v>
      </c>
      <c r="AH275" s="156">
        <f>AF275+AG275</f>
        <v>0</v>
      </c>
      <c r="AJ275" s="17">
        <f ca="1">SUM((INDIRECT(AJ$2&amp;(ROW())):INDIRECT(AJ$3&amp;(ROW()))))</f>
        <v>0</v>
      </c>
      <c r="AK275" s="156">
        <f ca="1">SUM(INDIRECT(AK$1&amp;AK$2&amp;$B275):INDIRECT(AK$1&amp;AK$3&amp;$B275))</f>
        <v>0</v>
      </c>
      <c r="AL275" s="1723">
        <f t="shared" ca="1" si="374"/>
        <v>0</v>
      </c>
      <c r="AM275" s="1834">
        <f t="shared" ca="1" si="319"/>
        <v>0</v>
      </c>
      <c r="AN275" s="156">
        <f ca="1">SUM(INDIRECT(AN$1&amp;AN$2&amp;$A275):INDIRECT(AN$1&amp;AN$3&amp;$A275))</f>
        <v>0</v>
      </c>
      <c r="AO275" s="1723">
        <f t="shared" ca="1" si="375"/>
        <v>0</v>
      </c>
      <c r="AP275" s="1834">
        <f t="shared" ca="1" si="370"/>
        <v>0</v>
      </c>
      <c r="AR275" s="17">
        <f ca="1">SUM((INDIRECT(AR$2&amp;(ROW())):INDIRECT(AR$3&amp;(ROW()))))</f>
        <v>0</v>
      </c>
      <c r="AS275" s="156">
        <f ca="1">SUM(INDIRECT(AS$1&amp;AS$2&amp;$B275):INDIRECT(AS$1&amp;AS$3&amp;$B275))</f>
        <v>0</v>
      </c>
      <c r="AT275" s="1723">
        <f t="shared" ca="1" si="321"/>
        <v>0</v>
      </c>
      <c r="AU275" s="1834">
        <f t="shared" ca="1" si="322"/>
        <v>0</v>
      </c>
      <c r="AV275" s="156">
        <f ca="1">SUM(INDIRECT(AV$1&amp;AV$2&amp;$A275):INDIRECT(AV$1&amp;AV$3&amp;$A275))</f>
        <v>0</v>
      </c>
      <c r="AW275" s="1723">
        <f t="shared" ca="1" si="323"/>
        <v>0</v>
      </c>
      <c r="AX275" s="1834">
        <f t="shared" ca="1" si="371"/>
        <v>0</v>
      </c>
      <c r="AZ275" s="17">
        <f ca="1">SUM((INDIRECT(AZ$2&amp;(ROW())):INDIRECT(AZ$3&amp;(ROW()))))</f>
        <v>0</v>
      </c>
      <c r="BA275" s="156">
        <f ca="1">SUM(INDIRECT(BA$1&amp;BA$2&amp;$B275):INDIRECT(BA$1&amp;BA$3&amp;$B275))</f>
        <v>0</v>
      </c>
      <c r="BB275" s="1723">
        <f t="shared" ca="1" si="325"/>
        <v>0</v>
      </c>
      <c r="BC275" s="1834">
        <f t="shared" ca="1" si="326"/>
        <v>0</v>
      </c>
      <c r="BD275" s="156">
        <f ca="1">SUM(INDIRECT(BD$1&amp;BD$2&amp;$A275):INDIRECT(BD$1&amp;BD$3&amp;$A275))</f>
        <v>0</v>
      </c>
      <c r="BE275" s="1723">
        <f t="shared" ca="1" si="327"/>
        <v>0</v>
      </c>
      <c r="BF275" s="1834">
        <f t="shared" ca="1" si="372"/>
        <v>0</v>
      </c>
    </row>
    <row r="276" spans="1:58">
      <c r="A276" s="2016">
        <v>253</v>
      </c>
      <c r="B276" s="2016">
        <v>273</v>
      </c>
      <c r="D276" s="657">
        <v>1</v>
      </c>
      <c r="E276" s="97"/>
      <c r="F276" s="97"/>
      <c r="G276" s="49"/>
      <c r="H276" s="211" t="s">
        <v>143</v>
      </c>
      <c r="I276" s="210"/>
      <c r="J276" s="209"/>
      <c r="K276" s="209"/>
      <c r="L276" s="209"/>
      <c r="M276" s="209"/>
      <c r="N276" s="209"/>
      <c r="O276" s="208"/>
      <c r="P276" s="208">
        <f t="shared" ref="P276:AH276" si="378">P251-P272</f>
        <v>0</v>
      </c>
      <c r="Q276" s="208">
        <f t="shared" si="378"/>
        <v>0</v>
      </c>
      <c r="R276" s="208">
        <f t="shared" si="378"/>
        <v>0</v>
      </c>
      <c r="S276" s="208">
        <f t="shared" si="378"/>
        <v>0</v>
      </c>
      <c r="T276" s="208">
        <f t="shared" si="378"/>
        <v>0</v>
      </c>
      <c r="U276" s="208">
        <f t="shared" si="378"/>
        <v>0</v>
      </c>
      <c r="V276" s="208">
        <f t="shared" si="378"/>
        <v>0</v>
      </c>
      <c r="W276" s="208">
        <f t="shared" si="378"/>
        <v>0</v>
      </c>
      <c r="X276" s="208">
        <f t="shared" si="378"/>
        <v>0</v>
      </c>
      <c r="Y276" s="208">
        <f t="shared" si="378"/>
        <v>0</v>
      </c>
      <c r="Z276" s="208">
        <f t="shared" si="378"/>
        <v>0</v>
      </c>
      <c r="AA276" s="208">
        <f t="shared" si="378"/>
        <v>0</v>
      </c>
      <c r="AB276" s="207">
        <f t="shared" si="378"/>
        <v>0</v>
      </c>
      <c r="AC276" s="207">
        <f t="shared" si="378"/>
        <v>0</v>
      </c>
      <c r="AD276" s="207">
        <f t="shared" si="378"/>
        <v>0</v>
      </c>
      <c r="AE276" s="207">
        <f t="shared" si="378"/>
        <v>0</v>
      </c>
      <c r="AF276" s="207">
        <f t="shared" si="378"/>
        <v>0</v>
      </c>
      <c r="AG276" s="207">
        <f t="shared" si="378"/>
        <v>0</v>
      </c>
      <c r="AH276" s="207">
        <f t="shared" si="378"/>
        <v>0</v>
      </c>
      <c r="AJ276" s="1645">
        <f ca="1">SUM((INDIRECT(AJ$2&amp;(ROW())):INDIRECT(AJ$3&amp;(ROW()))))</f>
        <v>0</v>
      </c>
      <c r="AK276" s="1646">
        <f ca="1">SUM(INDIRECT(AK$1&amp;AK$2&amp;$B276):INDIRECT(AK$1&amp;AK$3&amp;$B276))</f>
        <v>0</v>
      </c>
      <c r="AL276" s="1737">
        <f t="shared" ca="1" si="374"/>
        <v>0</v>
      </c>
      <c r="AM276" s="1856">
        <f t="shared" ca="1" si="319"/>
        <v>0</v>
      </c>
      <c r="AN276" s="1646">
        <f ca="1">SUM(INDIRECT(AN$1&amp;AN$2&amp;$A276):INDIRECT(AN$1&amp;AN$3&amp;$A276))</f>
        <v>0</v>
      </c>
      <c r="AO276" s="1737">
        <f t="shared" ca="1" si="375"/>
        <v>0</v>
      </c>
      <c r="AP276" s="1856">
        <f t="shared" ca="1" si="370"/>
        <v>0</v>
      </c>
      <c r="AR276" s="1645">
        <f ca="1">SUM((INDIRECT(AR$2&amp;(ROW())):INDIRECT(AR$3&amp;(ROW()))))</f>
        <v>0</v>
      </c>
      <c r="AS276" s="1646">
        <f ca="1">SUM(INDIRECT(AS$1&amp;AS$2&amp;$B276):INDIRECT(AS$1&amp;AS$3&amp;$B276))</f>
        <v>0</v>
      </c>
      <c r="AT276" s="1737">
        <f t="shared" ca="1" si="321"/>
        <v>0</v>
      </c>
      <c r="AU276" s="1856">
        <f t="shared" ca="1" si="322"/>
        <v>0</v>
      </c>
      <c r="AV276" s="1646">
        <f ca="1">SUM(INDIRECT(AV$1&amp;AV$2&amp;$A276):INDIRECT(AV$1&amp;AV$3&amp;$A276))</f>
        <v>0</v>
      </c>
      <c r="AW276" s="1737">
        <f t="shared" ca="1" si="323"/>
        <v>0</v>
      </c>
      <c r="AX276" s="1856">
        <f t="shared" ca="1" si="371"/>
        <v>0</v>
      </c>
      <c r="AZ276" s="1645">
        <f ca="1">SUM((INDIRECT(AZ$2&amp;(ROW())):INDIRECT(AZ$3&amp;(ROW()))))</f>
        <v>0</v>
      </c>
      <c r="BA276" s="1646">
        <f ca="1">SUM(INDIRECT(BA$1&amp;BA$2&amp;$B276):INDIRECT(BA$1&amp;BA$3&amp;$B276))</f>
        <v>0</v>
      </c>
      <c r="BB276" s="1737">
        <f t="shared" ca="1" si="325"/>
        <v>0</v>
      </c>
      <c r="BC276" s="1856">
        <f t="shared" ca="1" si="326"/>
        <v>0</v>
      </c>
      <c r="BD276" s="1646">
        <f ca="1">SUM(INDIRECT(BD$1&amp;BD$2&amp;$A276):INDIRECT(BD$1&amp;BD$3&amp;$A276))</f>
        <v>0</v>
      </c>
      <c r="BE276" s="1737">
        <f t="shared" ca="1" si="327"/>
        <v>0</v>
      </c>
      <c r="BF276" s="1856">
        <f t="shared" ca="1" si="372"/>
        <v>0</v>
      </c>
    </row>
    <row r="277" spans="1:58">
      <c r="A277" s="2016">
        <v>254</v>
      </c>
      <c r="B277" s="2016">
        <v>274</v>
      </c>
      <c r="D277" s="657">
        <v>1</v>
      </c>
      <c r="E277" s="97"/>
      <c r="F277" s="97"/>
      <c r="G277" s="49"/>
      <c r="H277" s="74"/>
      <c r="I277" s="1064" t="s">
        <v>142</v>
      </c>
      <c r="J277" s="4"/>
      <c r="K277" s="4"/>
      <c r="L277" s="3"/>
      <c r="M277" s="3"/>
      <c r="N277" s="3"/>
      <c r="O277" s="50"/>
      <c r="P277" s="1680">
        <f t="shared" ref="P277:AN277" si="379">IFERROR(P276/P231,0)</f>
        <v>0</v>
      </c>
      <c r="Q277" s="1680">
        <f t="shared" si="379"/>
        <v>0</v>
      </c>
      <c r="R277" s="1680">
        <f t="shared" si="379"/>
        <v>0</v>
      </c>
      <c r="S277" s="1680">
        <f t="shared" si="379"/>
        <v>0</v>
      </c>
      <c r="T277" s="1680">
        <f t="shared" si="379"/>
        <v>0</v>
      </c>
      <c r="U277" s="1680">
        <f t="shared" si="379"/>
        <v>0</v>
      </c>
      <c r="V277" s="1680">
        <f t="shared" si="379"/>
        <v>0</v>
      </c>
      <c r="W277" s="1680">
        <f t="shared" si="379"/>
        <v>0</v>
      </c>
      <c r="X277" s="1680">
        <f t="shared" si="379"/>
        <v>0</v>
      </c>
      <c r="Y277" s="1680">
        <f t="shared" si="379"/>
        <v>0</v>
      </c>
      <c r="Z277" s="1680">
        <f t="shared" si="379"/>
        <v>0</v>
      </c>
      <c r="AA277" s="1680">
        <f t="shared" si="379"/>
        <v>0</v>
      </c>
      <c r="AB277" s="1680">
        <f t="shared" si="379"/>
        <v>0</v>
      </c>
      <c r="AC277" s="1680">
        <f t="shared" si="379"/>
        <v>0</v>
      </c>
      <c r="AD277" s="1680">
        <f t="shared" si="379"/>
        <v>0</v>
      </c>
      <c r="AE277" s="1680">
        <f t="shared" si="379"/>
        <v>0</v>
      </c>
      <c r="AF277" s="1680">
        <f t="shared" si="379"/>
        <v>0</v>
      </c>
      <c r="AG277" s="1680">
        <f t="shared" si="379"/>
        <v>0</v>
      </c>
      <c r="AH277" s="1680">
        <f t="shared" si="379"/>
        <v>0</v>
      </c>
      <c r="AI277" s="1038"/>
      <c r="AJ277" s="1681">
        <f t="shared" ca="1" si="379"/>
        <v>0</v>
      </c>
      <c r="AK277" s="1680">
        <f t="shared" ca="1" si="379"/>
        <v>0</v>
      </c>
      <c r="AL277" s="1680">
        <f t="shared" ca="1" si="374"/>
        <v>0</v>
      </c>
      <c r="AM277" s="1845"/>
      <c r="AN277" s="1680">
        <f t="shared" ca="1" si="379"/>
        <v>0</v>
      </c>
      <c r="AO277" s="1680">
        <f t="shared" ca="1" si="375"/>
        <v>0</v>
      </c>
      <c r="AP277" s="1845"/>
      <c r="AQ277" s="1038"/>
      <c r="AR277" s="1681">
        <f ca="1">IFERROR(AR276/AR231,0)</f>
        <v>0</v>
      </c>
      <c r="AS277" s="1680">
        <f ca="1">IFERROR(AS276/AS231,0)</f>
        <v>0</v>
      </c>
      <c r="AT277" s="1680">
        <f t="shared" ca="1" si="321"/>
        <v>0</v>
      </c>
      <c r="AU277" s="1845"/>
      <c r="AV277" s="1680">
        <f ca="1">IFERROR(AV276/AV231,0)</f>
        <v>0</v>
      </c>
      <c r="AW277" s="1680">
        <f t="shared" ca="1" si="323"/>
        <v>0</v>
      </c>
      <c r="AX277" s="1845"/>
      <c r="AY277" s="1038"/>
      <c r="AZ277" s="1681">
        <f ca="1">IFERROR(AZ276/AZ231,0)</f>
        <v>0</v>
      </c>
      <c r="BA277" s="1680">
        <f ca="1">IFERROR(BA276/BA231,0)</f>
        <v>0</v>
      </c>
      <c r="BB277" s="1680">
        <f t="shared" ca="1" si="325"/>
        <v>0</v>
      </c>
      <c r="BC277" s="1845"/>
      <c r="BD277" s="1680">
        <f ca="1">IFERROR(BD276/BD231,0)</f>
        <v>0</v>
      </c>
      <c r="BE277" s="1680">
        <f t="shared" ca="1" si="327"/>
        <v>0</v>
      </c>
      <c r="BF277" s="1845"/>
    </row>
    <row r="278" spans="1:58">
      <c r="A278" s="2016">
        <v>255</v>
      </c>
      <c r="B278" s="2016">
        <v>275</v>
      </c>
      <c r="D278" s="657">
        <v>1</v>
      </c>
      <c r="E278" s="97"/>
      <c r="F278" s="97"/>
      <c r="G278" s="49"/>
      <c r="H278" s="113" t="s">
        <v>212</v>
      </c>
      <c r="I278" s="111"/>
      <c r="J278" s="112"/>
      <c r="K278" s="112"/>
      <c r="L278" s="111"/>
      <c r="M278" s="111"/>
      <c r="N278" s="111"/>
      <c r="O278" s="199"/>
      <c r="P278" s="101"/>
      <c r="Q278" s="155"/>
      <c r="R278" s="155"/>
      <c r="S278" s="155"/>
      <c r="T278" s="155"/>
      <c r="U278" s="155"/>
      <c r="V278" s="155"/>
      <c r="W278" s="155"/>
      <c r="X278" s="155"/>
      <c r="Y278" s="155"/>
      <c r="Z278" s="155"/>
      <c r="AA278" s="155"/>
      <c r="AB278" s="204">
        <f>SUM(P278:R278)</f>
        <v>0</v>
      </c>
      <c r="AC278" s="204">
        <f>SUM(S278:U278)</f>
        <v>0</v>
      </c>
      <c r="AD278" s="204">
        <f>SUM(V278:X278)</f>
        <v>0</v>
      </c>
      <c r="AE278" s="204">
        <f>SUM(Y278:AA278)</f>
        <v>0</v>
      </c>
      <c r="AF278" s="204">
        <f>AB278+AC278</f>
        <v>0</v>
      </c>
      <c r="AG278" s="204">
        <f>AE278+AD278</f>
        <v>0</v>
      </c>
      <c r="AH278" s="204">
        <f>AF278+AG278</f>
        <v>0</v>
      </c>
      <c r="AJ278" s="1632">
        <f ca="1">SUM((INDIRECT(AJ$2&amp;(ROW())):INDIRECT(AJ$3&amp;(ROW()))))</f>
        <v>0</v>
      </c>
      <c r="AK278" s="1633">
        <f ca="1">SUM(INDIRECT(AK$1&amp;AK$2&amp;$B278):INDIRECT(AK$1&amp;AK$3&amp;$B278))</f>
        <v>0</v>
      </c>
      <c r="AL278" s="1728">
        <f t="shared" ca="1" si="374"/>
        <v>0</v>
      </c>
      <c r="AM278" s="1841">
        <f t="shared" ca="1" si="319"/>
        <v>0</v>
      </c>
      <c r="AN278" s="1633">
        <f ca="1">SUM(INDIRECT(AN$1&amp;AN$2&amp;$A278):INDIRECT(AN$1&amp;AN$3&amp;$A278))</f>
        <v>0</v>
      </c>
      <c r="AO278" s="1728">
        <f t="shared" ca="1" si="375"/>
        <v>0</v>
      </c>
      <c r="AP278" s="1841">
        <f ca="1">IFERROR(AJ278/AN278,0)</f>
        <v>0</v>
      </c>
      <c r="AR278" s="1632">
        <f ca="1">SUM((INDIRECT(AR$2&amp;(ROW())):INDIRECT(AR$3&amp;(ROW()))))</f>
        <v>0</v>
      </c>
      <c r="AS278" s="1633">
        <f ca="1">SUM(INDIRECT(AS$1&amp;AS$2&amp;$B278):INDIRECT(AS$1&amp;AS$3&amp;$B278))</f>
        <v>0</v>
      </c>
      <c r="AT278" s="1728">
        <f t="shared" ca="1" si="321"/>
        <v>0</v>
      </c>
      <c r="AU278" s="1841">
        <f t="shared" ca="1" si="322"/>
        <v>0</v>
      </c>
      <c r="AV278" s="1633">
        <f ca="1">SUM(INDIRECT(AV$1&amp;AV$2&amp;$A278):INDIRECT(AV$1&amp;AV$3&amp;$A278))</f>
        <v>0</v>
      </c>
      <c r="AW278" s="1728">
        <f t="shared" ca="1" si="323"/>
        <v>0</v>
      </c>
      <c r="AX278" s="1841">
        <f ca="1">IFERROR(AR278/AV278,0)</f>
        <v>0</v>
      </c>
      <c r="AZ278" s="1632">
        <f ca="1">SUM((INDIRECT(AZ$2&amp;(ROW())):INDIRECT(AZ$3&amp;(ROW()))))</f>
        <v>0</v>
      </c>
      <c r="BA278" s="1633">
        <f ca="1">SUM(INDIRECT(BA$1&amp;BA$2&amp;$B278):INDIRECT(BA$1&amp;BA$3&amp;$B278))</f>
        <v>0</v>
      </c>
      <c r="BB278" s="1728">
        <f t="shared" ca="1" si="325"/>
        <v>0</v>
      </c>
      <c r="BC278" s="1841">
        <f t="shared" ca="1" si="326"/>
        <v>0</v>
      </c>
      <c r="BD278" s="1633">
        <f ca="1">SUM(INDIRECT(BD$1&amp;BD$2&amp;$A278):INDIRECT(BD$1&amp;BD$3&amp;$A278))</f>
        <v>0</v>
      </c>
      <c r="BE278" s="1728">
        <f t="shared" ca="1" si="327"/>
        <v>0</v>
      </c>
      <c r="BF278" s="1841">
        <f ca="1">IFERROR(AZ278/BD278,0)</f>
        <v>0</v>
      </c>
    </row>
    <row r="279" spans="1:58">
      <c r="A279" s="2016">
        <v>256</v>
      </c>
      <c r="B279" s="2016">
        <v>276</v>
      </c>
      <c r="D279" s="657">
        <v>1</v>
      </c>
      <c r="E279" s="97"/>
      <c r="F279" s="97"/>
      <c r="G279" s="49"/>
      <c r="H279" s="203" t="s">
        <v>213</v>
      </c>
      <c r="I279" s="201"/>
      <c r="J279" s="202"/>
      <c r="K279" s="202"/>
      <c r="L279" s="201"/>
      <c r="M279" s="201"/>
      <c r="N279" s="201"/>
      <c r="O279" s="200"/>
      <c r="P279" s="212"/>
      <c r="Q279" s="110"/>
      <c r="R279" s="110"/>
      <c r="S279" s="110"/>
      <c r="T279" s="110"/>
      <c r="U279" s="110"/>
      <c r="V279" s="110"/>
      <c r="W279" s="110"/>
      <c r="X279" s="110"/>
      <c r="Y279" s="110"/>
      <c r="Z279" s="110"/>
      <c r="AA279" s="110"/>
      <c r="AB279" s="161">
        <f>SUM(P279:R279)</f>
        <v>0</v>
      </c>
      <c r="AC279" s="161">
        <f>SUM(S279:U279)</f>
        <v>0</v>
      </c>
      <c r="AD279" s="161">
        <f>SUM(V279:X279)</f>
        <v>0</v>
      </c>
      <c r="AE279" s="161">
        <f>SUM(Y279:AA279)</f>
        <v>0</v>
      </c>
      <c r="AF279" s="161">
        <f>AB279+AC279</f>
        <v>0</v>
      </c>
      <c r="AG279" s="161">
        <f>AE279+AD279</f>
        <v>0</v>
      </c>
      <c r="AH279" s="161">
        <f>AF279+AG279</f>
        <v>0</v>
      </c>
      <c r="AJ279" s="123">
        <f ca="1">SUM((INDIRECT(AJ$2&amp;(ROW())):INDIRECT(AJ$3&amp;(ROW()))))</f>
        <v>0</v>
      </c>
      <c r="AK279" s="161">
        <f ca="1">SUM(INDIRECT(AK$1&amp;AK$2&amp;$B279):INDIRECT(AK$1&amp;AK$3&amp;$B279))</f>
        <v>0</v>
      </c>
      <c r="AL279" s="1729">
        <f t="shared" ca="1" si="374"/>
        <v>0</v>
      </c>
      <c r="AM279" s="1842">
        <f t="shared" ca="1" si="319"/>
        <v>0</v>
      </c>
      <c r="AN279" s="161">
        <f ca="1">SUM(INDIRECT(AN$1&amp;AN$2&amp;$A279):INDIRECT(AN$1&amp;AN$3&amp;$A279))</f>
        <v>0</v>
      </c>
      <c r="AO279" s="1729">
        <f t="shared" ca="1" si="375"/>
        <v>0</v>
      </c>
      <c r="AP279" s="1842">
        <f ca="1">IFERROR(AJ279/AN279,0)</f>
        <v>0</v>
      </c>
      <c r="AR279" s="123">
        <f ca="1">SUM((INDIRECT(AR$2&amp;(ROW())):INDIRECT(AR$3&amp;(ROW()))))</f>
        <v>0</v>
      </c>
      <c r="AS279" s="161">
        <f ca="1">SUM(INDIRECT(AS$1&amp;AS$2&amp;$B279):INDIRECT(AS$1&amp;AS$3&amp;$B279))</f>
        <v>0</v>
      </c>
      <c r="AT279" s="1729">
        <f t="shared" ca="1" si="321"/>
        <v>0</v>
      </c>
      <c r="AU279" s="1842">
        <f t="shared" ca="1" si="322"/>
        <v>0</v>
      </c>
      <c r="AV279" s="161">
        <f ca="1">SUM(INDIRECT(AV$1&amp;AV$2&amp;$A279):INDIRECT(AV$1&amp;AV$3&amp;$A279))</f>
        <v>0</v>
      </c>
      <c r="AW279" s="1729">
        <f t="shared" ca="1" si="323"/>
        <v>0</v>
      </c>
      <c r="AX279" s="1842">
        <f ca="1">IFERROR(AR279/AV279,0)</f>
        <v>0</v>
      </c>
      <c r="AZ279" s="123">
        <f ca="1">SUM((INDIRECT(AZ$2&amp;(ROW())):INDIRECT(AZ$3&amp;(ROW()))))</f>
        <v>0</v>
      </c>
      <c r="BA279" s="161">
        <f ca="1">SUM(INDIRECT(BA$1&amp;BA$2&amp;$B279):INDIRECT(BA$1&amp;BA$3&amp;$B279))</f>
        <v>0</v>
      </c>
      <c r="BB279" s="1729">
        <f t="shared" ca="1" si="325"/>
        <v>0</v>
      </c>
      <c r="BC279" s="1842">
        <f t="shared" ca="1" si="326"/>
        <v>0</v>
      </c>
      <c r="BD279" s="161">
        <f ca="1">SUM(INDIRECT(BD$1&amp;BD$2&amp;$A279):INDIRECT(BD$1&amp;BD$3&amp;$A279))</f>
        <v>0</v>
      </c>
      <c r="BE279" s="1729">
        <f t="shared" ca="1" si="327"/>
        <v>0</v>
      </c>
      <c r="BF279" s="1842">
        <f ca="1">IFERROR(AZ279/BD279,0)</f>
        <v>0</v>
      </c>
    </row>
    <row r="280" spans="1:58">
      <c r="A280" s="2016">
        <v>257</v>
      </c>
      <c r="B280" s="2016">
        <v>277</v>
      </c>
      <c r="D280" s="657">
        <v>1</v>
      </c>
      <c r="E280" s="97"/>
      <c r="F280" s="97"/>
      <c r="G280" s="49"/>
      <c r="H280" s="211" t="s">
        <v>214</v>
      </c>
      <c r="I280" s="210"/>
      <c r="J280" s="209"/>
      <c r="K280" s="209"/>
      <c r="L280" s="209"/>
      <c r="M280" s="209"/>
      <c r="N280" s="209"/>
      <c r="O280" s="208"/>
      <c r="P280" s="208">
        <f>P276+P278-P279</f>
        <v>0</v>
      </c>
      <c r="Q280" s="208">
        <f t="shared" ref="Q280:AH280" si="380">Q276+Q278-Q279</f>
        <v>0</v>
      </c>
      <c r="R280" s="208">
        <f t="shared" si="380"/>
        <v>0</v>
      </c>
      <c r="S280" s="208">
        <f t="shared" si="380"/>
        <v>0</v>
      </c>
      <c r="T280" s="208">
        <f t="shared" si="380"/>
        <v>0</v>
      </c>
      <c r="U280" s="208">
        <f t="shared" si="380"/>
        <v>0</v>
      </c>
      <c r="V280" s="208">
        <f t="shared" si="380"/>
        <v>0</v>
      </c>
      <c r="W280" s="208">
        <f t="shared" si="380"/>
        <v>0</v>
      </c>
      <c r="X280" s="208">
        <f t="shared" si="380"/>
        <v>0</v>
      </c>
      <c r="Y280" s="208">
        <f t="shared" si="380"/>
        <v>0</v>
      </c>
      <c r="Z280" s="208">
        <f t="shared" si="380"/>
        <v>0</v>
      </c>
      <c r="AA280" s="208">
        <f t="shared" si="380"/>
        <v>0</v>
      </c>
      <c r="AB280" s="207">
        <f t="shared" si="380"/>
        <v>0</v>
      </c>
      <c r="AC280" s="207">
        <f t="shared" si="380"/>
        <v>0</v>
      </c>
      <c r="AD280" s="207">
        <f t="shared" si="380"/>
        <v>0</v>
      </c>
      <c r="AE280" s="207">
        <f t="shared" si="380"/>
        <v>0</v>
      </c>
      <c r="AF280" s="207">
        <f t="shared" si="380"/>
        <v>0</v>
      </c>
      <c r="AG280" s="207">
        <f t="shared" si="380"/>
        <v>0</v>
      </c>
      <c r="AH280" s="207">
        <f t="shared" si="380"/>
        <v>0</v>
      </c>
      <c r="AJ280" s="1645">
        <f ca="1">SUM((INDIRECT(AJ$2&amp;(ROW())):INDIRECT(AJ$3&amp;(ROW()))))</f>
        <v>0</v>
      </c>
      <c r="AK280" s="1646">
        <f ca="1">SUM(INDIRECT(AK$1&amp;AK$2&amp;$B280):INDIRECT(AK$1&amp;AK$3&amp;$B280))</f>
        <v>0</v>
      </c>
      <c r="AL280" s="1737">
        <f t="shared" ca="1" si="374"/>
        <v>0</v>
      </c>
      <c r="AM280" s="1856">
        <f t="shared" ca="1" si="319"/>
        <v>0</v>
      </c>
      <c r="AN280" s="1646">
        <f ca="1">SUM(INDIRECT(AN$1&amp;AN$2&amp;$A280):INDIRECT(AN$1&amp;AN$3&amp;$A280))</f>
        <v>0</v>
      </c>
      <c r="AO280" s="1737">
        <f t="shared" ca="1" si="375"/>
        <v>0</v>
      </c>
      <c r="AP280" s="1856">
        <f ca="1">IFERROR(AJ280/AN280,0)</f>
        <v>0</v>
      </c>
      <c r="AR280" s="1645">
        <f ca="1">SUM((INDIRECT(AR$2&amp;(ROW())):INDIRECT(AR$3&amp;(ROW()))))</f>
        <v>0</v>
      </c>
      <c r="AS280" s="1646">
        <f ca="1">SUM(INDIRECT(AS$1&amp;AS$2&amp;$B280):INDIRECT(AS$1&amp;AS$3&amp;$B280))</f>
        <v>0</v>
      </c>
      <c r="AT280" s="1737">
        <f t="shared" ca="1" si="321"/>
        <v>0</v>
      </c>
      <c r="AU280" s="1856">
        <f t="shared" ca="1" si="322"/>
        <v>0</v>
      </c>
      <c r="AV280" s="1646">
        <f ca="1">SUM(INDIRECT(AV$1&amp;AV$2&amp;$A280):INDIRECT(AV$1&amp;AV$3&amp;$A280))</f>
        <v>0</v>
      </c>
      <c r="AW280" s="1737">
        <f t="shared" ca="1" si="323"/>
        <v>0</v>
      </c>
      <c r="AX280" s="1856">
        <f ca="1">IFERROR(AR280/AV280,0)</f>
        <v>0</v>
      </c>
      <c r="AZ280" s="1645">
        <f ca="1">SUM((INDIRECT(AZ$2&amp;(ROW())):INDIRECT(AZ$3&amp;(ROW()))))</f>
        <v>0</v>
      </c>
      <c r="BA280" s="1646">
        <f ca="1">SUM(INDIRECT(BA$1&amp;BA$2&amp;$B280):INDIRECT(BA$1&amp;BA$3&amp;$B280))</f>
        <v>0</v>
      </c>
      <c r="BB280" s="1737">
        <f t="shared" ca="1" si="325"/>
        <v>0</v>
      </c>
      <c r="BC280" s="1856">
        <f t="shared" ca="1" si="326"/>
        <v>0</v>
      </c>
      <c r="BD280" s="1646">
        <f ca="1">SUM(INDIRECT(BD$1&amp;BD$2&amp;$A280):INDIRECT(BD$1&amp;BD$3&amp;$A280))</f>
        <v>0</v>
      </c>
      <c r="BE280" s="1737">
        <f t="shared" ca="1" si="327"/>
        <v>0</v>
      </c>
      <c r="BF280" s="1856">
        <f ca="1">IFERROR(AZ280/BD280,0)</f>
        <v>0</v>
      </c>
    </row>
    <row r="281" spans="1:58">
      <c r="A281" s="2016">
        <v>258</v>
      </c>
      <c r="B281" s="2016">
        <v>278</v>
      </c>
      <c r="D281" s="657">
        <v>1</v>
      </c>
      <c r="E281" s="97"/>
      <c r="F281" s="97"/>
      <c r="G281" s="49"/>
      <c r="H281" s="74"/>
      <c r="I281" s="1064" t="s">
        <v>142</v>
      </c>
      <c r="J281" s="4"/>
      <c r="K281" s="4"/>
      <c r="L281" s="3"/>
      <c r="M281" s="3"/>
      <c r="N281" s="3"/>
      <c r="O281" s="50"/>
      <c r="P281" s="1680">
        <f t="shared" ref="P281:AN281" si="381">IFERROR(P280/P231,0)</f>
        <v>0</v>
      </c>
      <c r="Q281" s="1680">
        <f t="shared" si="381"/>
        <v>0</v>
      </c>
      <c r="R281" s="1680">
        <f t="shared" si="381"/>
        <v>0</v>
      </c>
      <c r="S281" s="1680">
        <f t="shared" si="381"/>
        <v>0</v>
      </c>
      <c r="T281" s="1680">
        <f t="shared" si="381"/>
        <v>0</v>
      </c>
      <c r="U281" s="1680">
        <f t="shared" si="381"/>
        <v>0</v>
      </c>
      <c r="V281" s="1680">
        <f t="shared" si="381"/>
        <v>0</v>
      </c>
      <c r="W281" s="1680">
        <f t="shared" si="381"/>
        <v>0</v>
      </c>
      <c r="X281" s="1680">
        <f t="shared" si="381"/>
        <v>0</v>
      </c>
      <c r="Y281" s="1680">
        <f t="shared" si="381"/>
        <v>0</v>
      </c>
      <c r="Z281" s="1680">
        <f t="shared" si="381"/>
        <v>0</v>
      </c>
      <c r="AA281" s="1680">
        <f t="shared" si="381"/>
        <v>0</v>
      </c>
      <c r="AB281" s="1680">
        <f t="shared" si="381"/>
        <v>0</v>
      </c>
      <c r="AC281" s="1680">
        <f t="shared" si="381"/>
        <v>0</v>
      </c>
      <c r="AD281" s="1680">
        <f t="shared" si="381"/>
        <v>0</v>
      </c>
      <c r="AE281" s="1680">
        <f t="shared" si="381"/>
        <v>0</v>
      </c>
      <c r="AF281" s="1680">
        <f t="shared" si="381"/>
        <v>0</v>
      </c>
      <c r="AG281" s="1680">
        <f t="shared" si="381"/>
        <v>0</v>
      </c>
      <c r="AH281" s="1680">
        <f t="shared" si="381"/>
        <v>0</v>
      </c>
      <c r="AI281" s="1038"/>
      <c r="AJ281" s="1681">
        <f t="shared" ca="1" si="381"/>
        <v>0</v>
      </c>
      <c r="AK281" s="1680">
        <f t="shared" ca="1" si="381"/>
        <v>0</v>
      </c>
      <c r="AL281" s="1680">
        <f t="shared" ca="1" si="374"/>
        <v>0</v>
      </c>
      <c r="AM281" s="1845"/>
      <c r="AN281" s="1680">
        <f t="shared" ca="1" si="381"/>
        <v>0</v>
      </c>
      <c r="AO281" s="1680">
        <f t="shared" ca="1" si="375"/>
        <v>0</v>
      </c>
      <c r="AP281" s="1845"/>
      <c r="AQ281" s="1038"/>
      <c r="AR281" s="1681">
        <f ca="1">IFERROR(AR280/AR231,0)</f>
        <v>0</v>
      </c>
      <c r="AS281" s="1680">
        <f ca="1">IFERROR(AS280/AS231,0)</f>
        <v>0</v>
      </c>
      <c r="AT281" s="1680">
        <f t="shared" ca="1" si="321"/>
        <v>0</v>
      </c>
      <c r="AU281" s="1845"/>
      <c r="AV281" s="1680">
        <f ca="1">IFERROR(AV280/AV231,0)</f>
        <v>0</v>
      </c>
      <c r="AW281" s="1680">
        <f t="shared" ca="1" si="323"/>
        <v>0</v>
      </c>
      <c r="AX281" s="1845"/>
      <c r="AY281" s="1038"/>
      <c r="AZ281" s="1681">
        <f ca="1">IFERROR(AZ280/AZ231,0)</f>
        <v>0</v>
      </c>
      <c r="BA281" s="1680">
        <f ca="1">IFERROR(BA280/BA231,0)</f>
        <v>0</v>
      </c>
      <c r="BB281" s="1680">
        <f t="shared" ca="1" si="325"/>
        <v>0</v>
      </c>
      <c r="BC281" s="1845"/>
      <c r="BD281" s="1680">
        <f ca="1">IFERROR(BD280/BD231,0)</f>
        <v>0</v>
      </c>
      <c r="BE281" s="1680">
        <f t="shared" ca="1" si="327"/>
        <v>0</v>
      </c>
      <c r="BF281" s="1845"/>
    </row>
    <row r="282" spans="1:58">
      <c r="B282" s="2016">
        <v>279</v>
      </c>
      <c r="D282" s="657">
        <v>1</v>
      </c>
      <c r="E282" s="97"/>
      <c r="F282" s="97"/>
      <c r="G282" s="49"/>
      <c r="H282" s="7"/>
      <c r="I282" s="6"/>
      <c r="J282" s="7"/>
      <c r="K282" s="7"/>
      <c r="L282" s="6"/>
      <c r="M282" s="6"/>
      <c r="N282" s="6"/>
      <c r="O282" s="6"/>
      <c r="P282" s="64"/>
      <c r="Q282" s="64"/>
      <c r="R282" s="64"/>
      <c r="S282" s="64"/>
      <c r="T282" s="64"/>
      <c r="U282" s="64"/>
      <c r="V282" s="365"/>
      <c r="W282" s="365"/>
      <c r="X282" s="365"/>
      <c r="Y282" s="268"/>
      <c r="Z282" s="268"/>
      <c r="AA282" s="268"/>
      <c r="AB282" s="268"/>
      <c r="AC282" s="268"/>
      <c r="AD282" s="268"/>
      <c r="AE282" s="268"/>
      <c r="AF282" s="268"/>
      <c r="AG282" s="268"/>
      <c r="AH282" s="1700"/>
      <c r="AJ282" s="268"/>
      <c r="AK282" s="268"/>
      <c r="AL282" s="268"/>
      <c r="AM282" s="268"/>
      <c r="AN282" s="268"/>
      <c r="AO282" s="268"/>
      <c r="AP282" s="268"/>
      <c r="AR282" s="268"/>
      <c r="AS282" s="268"/>
      <c r="AT282" s="268"/>
      <c r="AU282" s="268"/>
      <c r="AV282" s="268"/>
      <c r="AW282" s="268"/>
      <c r="AX282" s="268"/>
      <c r="AZ282" s="268"/>
      <c r="BA282" s="268"/>
      <c r="BB282" s="268"/>
      <c r="BC282" s="268"/>
      <c r="BD282" s="268"/>
      <c r="BE282" s="268"/>
      <c r="BF282" s="268"/>
    </row>
    <row r="283" spans="1:58">
      <c r="A283" s="2016">
        <v>307</v>
      </c>
      <c r="B283" s="2016">
        <v>280</v>
      </c>
      <c r="D283" s="1179">
        <v>1</v>
      </c>
      <c r="E283" s="137"/>
      <c r="F283" s="137"/>
      <c r="G283" s="49" t="s">
        <v>843</v>
      </c>
      <c r="H283" s="48"/>
      <c r="I283" s="47"/>
      <c r="J283" s="48"/>
      <c r="K283" s="48"/>
      <c r="L283" s="47"/>
      <c r="M283" s="47"/>
      <c r="N283" s="47"/>
      <c r="O283" s="47"/>
      <c r="P283" s="64"/>
      <c r="Q283" s="64"/>
      <c r="R283" s="64"/>
      <c r="S283" s="64"/>
      <c r="T283" s="64"/>
      <c r="U283" s="64"/>
      <c r="V283" s="365"/>
      <c r="W283" s="365"/>
      <c r="X283" s="365"/>
      <c r="Y283" s="365"/>
      <c r="Z283" s="365"/>
      <c r="AA283" s="365"/>
      <c r="AB283" s="365"/>
      <c r="AC283" s="365"/>
      <c r="AD283" s="365"/>
      <c r="AE283" s="365"/>
      <c r="AF283" s="365"/>
      <c r="AG283" s="365"/>
      <c r="AH283" s="365"/>
      <c r="AJ283" s="365"/>
      <c r="AK283" s="365"/>
      <c r="AL283" s="365"/>
      <c r="AM283" s="365"/>
      <c r="AN283" s="365"/>
      <c r="AO283" s="365"/>
      <c r="AP283" s="365"/>
      <c r="AR283" s="365"/>
      <c r="AS283" s="365"/>
      <c r="AT283" s="365"/>
      <c r="AU283" s="365"/>
      <c r="AV283" s="365"/>
      <c r="AW283" s="365"/>
      <c r="AX283" s="365"/>
      <c r="AZ283" s="365"/>
      <c r="BA283" s="365"/>
      <c r="BB283" s="365"/>
      <c r="BC283" s="365"/>
      <c r="BD283" s="365"/>
      <c r="BE283" s="365"/>
      <c r="BF283" s="365"/>
    </row>
    <row r="284" spans="1:58">
      <c r="A284" s="2016">
        <v>308</v>
      </c>
      <c r="B284" s="2016">
        <v>281</v>
      </c>
      <c r="D284" s="1179">
        <v>1</v>
      </c>
      <c r="E284" s="137"/>
      <c r="F284" s="137"/>
      <c r="G284" s="49"/>
      <c r="H284" s="710" t="s">
        <v>9</v>
      </c>
      <c r="I284" s="711"/>
      <c r="J284" s="441"/>
      <c r="K284" s="441"/>
      <c r="L284" s="441"/>
      <c r="M284" s="441"/>
      <c r="N284" s="1066" t="s">
        <v>602</v>
      </c>
      <c r="O284" s="230"/>
      <c r="P284" s="1180">
        <f>SUM(P285:P286)</f>
        <v>0</v>
      </c>
      <c r="Q284" s="1180">
        <f t="shared" ref="Q284:AH284" si="382">SUM(Q285:Q286)</f>
        <v>0</v>
      </c>
      <c r="R284" s="1180">
        <f t="shared" si="382"/>
        <v>0</v>
      </c>
      <c r="S284" s="1180">
        <f t="shared" si="382"/>
        <v>0</v>
      </c>
      <c r="T284" s="1180">
        <f t="shared" si="382"/>
        <v>0</v>
      </c>
      <c r="U284" s="1180">
        <f t="shared" si="382"/>
        <v>0</v>
      </c>
      <c r="V284" s="1180">
        <f t="shared" si="382"/>
        <v>0</v>
      </c>
      <c r="W284" s="1180">
        <f t="shared" si="382"/>
        <v>0</v>
      </c>
      <c r="X284" s="1180">
        <f t="shared" si="382"/>
        <v>0</v>
      </c>
      <c r="Y284" s="1180">
        <f t="shared" si="382"/>
        <v>0</v>
      </c>
      <c r="Z284" s="1180">
        <f t="shared" si="382"/>
        <v>0</v>
      </c>
      <c r="AA284" s="1180">
        <f t="shared" si="382"/>
        <v>0</v>
      </c>
      <c r="AB284" s="1180">
        <f t="shared" si="382"/>
        <v>0</v>
      </c>
      <c r="AC284" s="1180">
        <f t="shared" si="382"/>
        <v>0</v>
      </c>
      <c r="AD284" s="1180">
        <f t="shared" si="382"/>
        <v>0</v>
      </c>
      <c r="AE284" s="1180">
        <f t="shared" si="382"/>
        <v>0</v>
      </c>
      <c r="AF284" s="1180">
        <f t="shared" si="382"/>
        <v>0</v>
      </c>
      <c r="AG284" s="1180">
        <f t="shared" si="382"/>
        <v>0</v>
      </c>
      <c r="AH284" s="1180">
        <f t="shared" si="382"/>
        <v>0</v>
      </c>
      <c r="AJ284" s="526">
        <f ca="1">SUM((INDIRECT(AJ$2&amp;(ROW())):INDIRECT(AJ$3&amp;(ROW()))))</f>
        <v>0</v>
      </c>
      <c r="AK284" s="1648">
        <f ca="1">SUM(INDIRECT(AK$1&amp;AK$2&amp;$B284):INDIRECT(AK$1&amp;AK$3&amp;$B284))</f>
        <v>0</v>
      </c>
      <c r="AL284" s="1738">
        <f t="shared" ca="1" si="374"/>
        <v>0</v>
      </c>
      <c r="AM284" s="1859">
        <f t="shared" ref="AM284:AM309" ca="1" si="383">IFERROR(AJ284/AK284,0)</f>
        <v>0</v>
      </c>
      <c r="AN284" s="1648">
        <f ca="1">SUM(INDIRECT(AN$1&amp;AN$2&amp;$A284):INDIRECT(AN$1&amp;AN$3&amp;$A284))</f>
        <v>0</v>
      </c>
      <c r="AO284" s="1738">
        <f t="shared" ca="1" si="375"/>
        <v>0</v>
      </c>
      <c r="AP284" s="1859">
        <f t="shared" ref="AP284:AP290" ca="1" si="384">IFERROR(AJ284/AN284,0)</f>
        <v>0</v>
      </c>
      <c r="AR284" s="526">
        <f ca="1">SUM((INDIRECT(AR$2&amp;(ROW())):INDIRECT(AR$3&amp;(ROW()))))</f>
        <v>0</v>
      </c>
      <c r="AS284" s="1648">
        <f ca="1">SUM(INDIRECT(AS$1&amp;AS$2&amp;$B284):INDIRECT(AS$1&amp;AS$3&amp;$B284))</f>
        <v>0</v>
      </c>
      <c r="AT284" s="1738">
        <f t="shared" ref="AT284:AT310" ca="1" si="385">AR284-AS284</f>
        <v>0</v>
      </c>
      <c r="AU284" s="1859">
        <f t="shared" ref="AU284:AU309" ca="1" si="386">IFERROR(AR284/AS284,0)</f>
        <v>0</v>
      </c>
      <c r="AV284" s="1648">
        <f ca="1">SUM(INDIRECT(AV$1&amp;AV$2&amp;$A284):INDIRECT(AV$1&amp;AV$3&amp;$A284))</f>
        <v>0</v>
      </c>
      <c r="AW284" s="1738">
        <f t="shared" ref="AW284:AW310" ca="1" si="387">AR284-AV284</f>
        <v>0</v>
      </c>
      <c r="AX284" s="1859">
        <f t="shared" ref="AX284:AX290" ca="1" si="388">IFERROR(AR284/AV284,0)</f>
        <v>0</v>
      </c>
      <c r="AZ284" s="526">
        <f ca="1">SUM((INDIRECT(AZ$2&amp;(ROW())):INDIRECT(AZ$3&amp;(ROW()))))</f>
        <v>0</v>
      </c>
      <c r="BA284" s="1648">
        <f ca="1">SUM(INDIRECT(BA$1&amp;BA$2&amp;$B284):INDIRECT(BA$1&amp;BA$3&amp;$B284))</f>
        <v>0</v>
      </c>
      <c r="BB284" s="1738">
        <f t="shared" ref="BB284:BB310" ca="1" si="389">AZ284-BA284</f>
        <v>0</v>
      </c>
      <c r="BC284" s="1859">
        <f t="shared" ref="BC284:BC309" ca="1" si="390">IFERROR(AZ284/BA284,0)</f>
        <v>0</v>
      </c>
      <c r="BD284" s="1648">
        <f ca="1">SUM(INDIRECT(BD$1&amp;BD$2&amp;$A284):INDIRECT(BD$1&amp;BD$3&amp;$A284))</f>
        <v>0</v>
      </c>
      <c r="BE284" s="1738">
        <f t="shared" ref="BE284:BE310" ca="1" si="391">AZ284-BD284</f>
        <v>0</v>
      </c>
      <c r="BF284" s="1859">
        <f t="shared" ref="BF284:BF290" ca="1" si="392">IFERROR(AZ284/BD284,0)</f>
        <v>0</v>
      </c>
    </row>
    <row r="285" spans="1:58">
      <c r="A285" s="2016">
        <v>309</v>
      </c>
      <c r="B285" s="2016">
        <v>282</v>
      </c>
      <c r="D285" s="1179">
        <v>1</v>
      </c>
      <c r="E285" s="137"/>
      <c r="F285" s="137"/>
      <c r="G285" s="108"/>
      <c r="H285" s="124"/>
      <c r="I285" s="55"/>
      <c r="J285" s="55"/>
      <c r="K285" s="55"/>
      <c r="L285" s="713" t="s">
        <v>797</v>
      </c>
      <c r="M285" s="55"/>
      <c r="N285" s="55"/>
      <c r="O285" s="723"/>
      <c r="P285" s="714">
        <f>P644+P653</f>
        <v>0</v>
      </c>
      <c r="Q285" s="714">
        <f t="shared" ref="Q285:AA285" si="393">Q644+Q653</f>
        <v>0</v>
      </c>
      <c r="R285" s="714">
        <f t="shared" si="393"/>
        <v>0</v>
      </c>
      <c r="S285" s="714">
        <f t="shared" si="393"/>
        <v>0</v>
      </c>
      <c r="T285" s="714">
        <f t="shared" si="393"/>
        <v>0</v>
      </c>
      <c r="U285" s="714">
        <f t="shared" si="393"/>
        <v>0</v>
      </c>
      <c r="V285" s="714">
        <f t="shared" si="393"/>
        <v>0</v>
      </c>
      <c r="W285" s="714">
        <f t="shared" si="393"/>
        <v>0</v>
      </c>
      <c r="X285" s="714">
        <f t="shared" si="393"/>
        <v>0</v>
      </c>
      <c r="Y285" s="714">
        <f t="shared" si="393"/>
        <v>0</v>
      </c>
      <c r="Z285" s="714">
        <f t="shared" si="393"/>
        <v>0</v>
      </c>
      <c r="AA285" s="714">
        <f t="shared" si="393"/>
        <v>0</v>
      </c>
      <c r="AB285" s="714">
        <f>SUM(P285:R285)</f>
        <v>0</v>
      </c>
      <c r="AC285" s="714">
        <f>SUM(S285:U285)</f>
        <v>0</v>
      </c>
      <c r="AD285" s="714">
        <f>SUM(V285:X285)</f>
        <v>0</v>
      </c>
      <c r="AE285" s="714">
        <f>SUM(Y285:AA285)</f>
        <v>0</v>
      </c>
      <c r="AF285" s="714">
        <f>AB285+AC285</f>
        <v>0</v>
      </c>
      <c r="AG285" s="714">
        <f>AE285+AD285</f>
        <v>0</v>
      </c>
      <c r="AH285" s="714">
        <f>AF285+AG285</f>
        <v>0</v>
      </c>
      <c r="AJ285" s="1649">
        <f ca="1">SUM((INDIRECT(AJ$2&amp;(ROW())):INDIRECT(AJ$3&amp;(ROW()))))</f>
        <v>0</v>
      </c>
      <c r="AK285" s="714">
        <f ca="1">SUM(INDIRECT(AK$1&amp;AK$2&amp;$B285):INDIRECT(AK$1&amp;AK$3&amp;$B285))</f>
        <v>0</v>
      </c>
      <c r="AL285" s="1739">
        <f t="shared" ca="1" si="374"/>
        <v>0</v>
      </c>
      <c r="AM285" s="1860">
        <f t="shared" ca="1" si="383"/>
        <v>0</v>
      </c>
      <c r="AN285" s="714">
        <f ca="1">SUM(INDIRECT(AN$1&amp;AN$2&amp;$A285):INDIRECT(AN$1&amp;AN$3&amp;$A285))</f>
        <v>0</v>
      </c>
      <c r="AO285" s="1739">
        <f t="shared" ca="1" si="375"/>
        <v>0</v>
      </c>
      <c r="AP285" s="1860">
        <f t="shared" ca="1" si="384"/>
        <v>0</v>
      </c>
      <c r="AR285" s="1649">
        <f ca="1">SUM((INDIRECT(AR$2&amp;(ROW())):INDIRECT(AR$3&amp;(ROW()))))</f>
        <v>0</v>
      </c>
      <c r="AS285" s="714">
        <f ca="1">SUM(INDIRECT(AS$1&amp;AS$2&amp;$B285):INDIRECT(AS$1&amp;AS$3&amp;$B285))</f>
        <v>0</v>
      </c>
      <c r="AT285" s="1739">
        <f t="shared" ca="1" si="385"/>
        <v>0</v>
      </c>
      <c r="AU285" s="1860">
        <f t="shared" ca="1" si="386"/>
        <v>0</v>
      </c>
      <c r="AV285" s="714">
        <f ca="1">SUM(INDIRECT(AV$1&amp;AV$2&amp;$A285):INDIRECT(AV$1&amp;AV$3&amp;$A285))</f>
        <v>0</v>
      </c>
      <c r="AW285" s="1739">
        <f t="shared" ca="1" si="387"/>
        <v>0</v>
      </c>
      <c r="AX285" s="1860">
        <f t="shared" ca="1" si="388"/>
        <v>0</v>
      </c>
      <c r="AZ285" s="1649">
        <f ca="1">SUM((INDIRECT(AZ$2&amp;(ROW())):INDIRECT(AZ$3&amp;(ROW()))))</f>
        <v>0</v>
      </c>
      <c r="BA285" s="714">
        <f ca="1">SUM(INDIRECT(BA$1&amp;BA$2&amp;$B285):INDIRECT(BA$1&amp;BA$3&amp;$B285))</f>
        <v>0</v>
      </c>
      <c r="BB285" s="1739">
        <f t="shared" ca="1" si="389"/>
        <v>0</v>
      </c>
      <c r="BC285" s="1860">
        <f t="shared" ca="1" si="390"/>
        <v>0</v>
      </c>
      <c r="BD285" s="714">
        <f ca="1">SUM(INDIRECT(BD$1&amp;BD$2&amp;$A285):INDIRECT(BD$1&amp;BD$3&amp;$A285))</f>
        <v>0</v>
      </c>
      <c r="BE285" s="1739">
        <f t="shared" ca="1" si="391"/>
        <v>0</v>
      </c>
      <c r="BF285" s="1860">
        <f t="shared" ca="1" si="392"/>
        <v>0</v>
      </c>
    </row>
    <row r="286" spans="1:58">
      <c r="A286" s="2016">
        <v>310</v>
      </c>
      <c r="B286" s="2016">
        <v>283</v>
      </c>
      <c r="D286" s="1179">
        <v>1</v>
      </c>
      <c r="E286" s="137"/>
      <c r="F286" s="137"/>
      <c r="G286" s="49"/>
      <c r="H286" s="53"/>
      <c r="I286" s="73"/>
      <c r="J286" s="97"/>
      <c r="K286" s="97"/>
      <c r="L286" s="73" t="s">
        <v>846</v>
      </c>
      <c r="M286" s="73"/>
      <c r="N286" s="73"/>
      <c r="O286" s="1110"/>
      <c r="P286" s="229">
        <f>P647+P654</f>
        <v>0</v>
      </c>
      <c r="Q286" s="229">
        <f t="shared" ref="Q286:AA286" si="394">Q647+Q654</f>
        <v>0</v>
      </c>
      <c r="R286" s="229">
        <f t="shared" si="394"/>
        <v>0</v>
      </c>
      <c r="S286" s="229">
        <f t="shared" si="394"/>
        <v>0</v>
      </c>
      <c r="T286" s="229">
        <f t="shared" si="394"/>
        <v>0</v>
      </c>
      <c r="U286" s="229">
        <f t="shared" si="394"/>
        <v>0</v>
      </c>
      <c r="V286" s="229">
        <f t="shared" si="394"/>
        <v>0</v>
      </c>
      <c r="W286" s="229">
        <f t="shared" si="394"/>
        <v>0</v>
      </c>
      <c r="X286" s="229">
        <f t="shared" si="394"/>
        <v>0</v>
      </c>
      <c r="Y286" s="229">
        <f t="shared" si="394"/>
        <v>0</v>
      </c>
      <c r="Z286" s="229">
        <f t="shared" si="394"/>
        <v>0</v>
      </c>
      <c r="AA286" s="229">
        <f t="shared" si="394"/>
        <v>0</v>
      </c>
      <c r="AB286" s="229">
        <f>SUM(P286:R286)</f>
        <v>0</v>
      </c>
      <c r="AC286" s="229">
        <f>SUM(S286:U286)</f>
        <v>0</v>
      </c>
      <c r="AD286" s="229">
        <f>SUM(V286:X286)</f>
        <v>0</v>
      </c>
      <c r="AE286" s="229">
        <f>SUM(Y286:AA286)</f>
        <v>0</v>
      </c>
      <c r="AF286" s="229">
        <f>AB286+AC286</f>
        <v>0</v>
      </c>
      <c r="AG286" s="229">
        <f>AE286+AD286</f>
        <v>0</v>
      </c>
      <c r="AH286" s="229">
        <f>AF286+AG286</f>
        <v>0</v>
      </c>
      <c r="AJ286" s="1123">
        <f ca="1">SUM((INDIRECT(AJ$2&amp;(ROW())):INDIRECT(AJ$3&amp;(ROW()))))</f>
        <v>0</v>
      </c>
      <c r="AK286" s="229">
        <f ca="1">SUM(INDIRECT(AK$1&amp;AK$2&amp;$B286):INDIRECT(AK$1&amp;AK$3&amp;$B286))</f>
        <v>0</v>
      </c>
      <c r="AL286" s="1733">
        <f t="shared" ca="1" si="374"/>
        <v>0</v>
      </c>
      <c r="AM286" s="1848">
        <f t="shared" ca="1" si="383"/>
        <v>0</v>
      </c>
      <c r="AN286" s="229">
        <f ca="1">SUM(INDIRECT(AN$1&amp;AN$2&amp;$A286):INDIRECT(AN$1&amp;AN$3&amp;$A286))</f>
        <v>0</v>
      </c>
      <c r="AO286" s="1733">
        <f t="shared" ca="1" si="375"/>
        <v>0</v>
      </c>
      <c r="AP286" s="1848">
        <f t="shared" ca="1" si="384"/>
        <v>0</v>
      </c>
      <c r="AR286" s="1123">
        <f ca="1">SUM((INDIRECT(AR$2&amp;(ROW())):INDIRECT(AR$3&amp;(ROW()))))</f>
        <v>0</v>
      </c>
      <c r="AS286" s="229">
        <f ca="1">SUM(INDIRECT(AS$1&amp;AS$2&amp;$B286):INDIRECT(AS$1&amp;AS$3&amp;$B286))</f>
        <v>0</v>
      </c>
      <c r="AT286" s="1733">
        <f t="shared" ca="1" si="385"/>
        <v>0</v>
      </c>
      <c r="AU286" s="1848">
        <f t="shared" ca="1" si="386"/>
        <v>0</v>
      </c>
      <c r="AV286" s="229">
        <f ca="1">SUM(INDIRECT(AV$1&amp;AV$2&amp;$A286):INDIRECT(AV$1&amp;AV$3&amp;$A286))</f>
        <v>0</v>
      </c>
      <c r="AW286" s="1733">
        <f t="shared" ca="1" si="387"/>
        <v>0</v>
      </c>
      <c r="AX286" s="1848">
        <f t="shared" ca="1" si="388"/>
        <v>0</v>
      </c>
      <c r="AZ286" s="1123">
        <f ca="1">SUM((INDIRECT(AZ$2&amp;(ROW())):INDIRECT(AZ$3&amp;(ROW()))))</f>
        <v>0</v>
      </c>
      <c r="BA286" s="229">
        <f ca="1">SUM(INDIRECT(BA$1&amp;BA$2&amp;$B286):INDIRECT(BA$1&amp;BA$3&amp;$B286))</f>
        <v>0</v>
      </c>
      <c r="BB286" s="1733">
        <f t="shared" ca="1" si="389"/>
        <v>0</v>
      </c>
      <c r="BC286" s="1848">
        <f t="shared" ca="1" si="390"/>
        <v>0</v>
      </c>
      <c r="BD286" s="229">
        <f ca="1">SUM(INDIRECT(BD$1&amp;BD$2&amp;$A286):INDIRECT(BD$1&amp;BD$3&amp;$A286))</f>
        <v>0</v>
      </c>
      <c r="BE286" s="1733">
        <f t="shared" ca="1" si="391"/>
        <v>0</v>
      </c>
      <c r="BF286" s="1848">
        <f t="shared" ca="1" si="392"/>
        <v>0</v>
      </c>
    </row>
    <row r="287" spans="1:58">
      <c r="A287" s="2016">
        <v>311</v>
      </c>
      <c r="B287" s="2016">
        <v>284</v>
      </c>
      <c r="D287" s="1179">
        <v>1</v>
      </c>
      <c r="E287" s="97"/>
      <c r="F287" s="97"/>
      <c r="G287" s="49"/>
      <c r="H287" s="710" t="s">
        <v>135</v>
      </c>
      <c r="I287" s="711"/>
      <c r="J287" s="441"/>
      <c r="K287" s="441"/>
      <c r="L287" s="441"/>
      <c r="M287" s="441"/>
      <c r="N287" s="1066" t="s">
        <v>604</v>
      </c>
      <c r="O287" s="230"/>
      <c r="P287" s="712">
        <f t="shared" ref="P287:AH287" si="395">SUM(P288:P289)</f>
        <v>0</v>
      </c>
      <c r="Q287" s="712">
        <f t="shared" si="395"/>
        <v>0</v>
      </c>
      <c r="R287" s="712">
        <f t="shared" si="395"/>
        <v>0</v>
      </c>
      <c r="S287" s="712">
        <f t="shared" si="395"/>
        <v>0</v>
      </c>
      <c r="T287" s="712">
        <f t="shared" si="395"/>
        <v>0</v>
      </c>
      <c r="U287" s="712">
        <f t="shared" si="395"/>
        <v>0</v>
      </c>
      <c r="V287" s="712">
        <f t="shared" si="395"/>
        <v>0</v>
      </c>
      <c r="W287" s="712">
        <f t="shared" si="395"/>
        <v>0</v>
      </c>
      <c r="X287" s="712">
        <f t="shared" si="395"/>
        <v>0</v>
      </c>
      <c r="Y287" s="712">
        <f t="shared" si="395"/>
        <v>0</v>
      </c>
      <c r="Z287" s="712">
        <f t="shared" si="395"/>
        <v>0</v>
      </c>
      <c r="AA287" s="712">
        <f t="shared" si="395"/>
        <v>0</v>
      </c>
      <c r="AB287" s="712">
        <f t="shared" si="395"/>
        <v>0</v>
      </c>
      <c r="AC287" s="712">
        <f t="shared" si="395"/>
        <v>0</v>
      </c>
      <c r="AD287" s="712">
        <f t="shared" si="395"/>
        <v>0</v>
      </c>
      <c r="AE287" s="712">
        <f t="shared" si="395"/>
        <v>0</v>
      </c>
      <c r="AF287" s="712">
        <f t="shared" si="395"/>
        <v>0</v>
      </c>
      <c r="AG287" s="712">
        <f t="shared" si="395"/>
        <v>0</v>
      </c>
      <c r="AH287" s="712">
        <f t="shared" si="395"/>
        <v>0</v>
      </c>
      <c r="AJ287" s="526">
        <f ca="1">SUM((INDIRECT(AJ$2&amp;(ROW())):INDIRECT(AJ$3&amp;(ROW()))))</f>
        <v>0</v>
      </c>
      <c r="AK287" s="1648">
        <f ca="1">SUM(INDIRECT(AK$1&amp;AK$2&amp;$B287):INDIRECT(AK$1&amp;AK$3&amp;$B287))</f>
        <v>0</v>
      </c>
      <c r="AL287" s="1738">
        <f t="shared" ca="1" si="374"/>
        <v>0</v>
      </c>
      <c r="AM287" s="1859">
        <f t="shared" ca="1" si="383"/>
        <v>0</v>
      </c>
      <c r="AN287" s="1648">
        <f ca="1">SUM(INDIRECT(AN$1&amp;AN$2&amp;$A287):INDIRECT(AN$1&amp;AN$3&amp;$A287))</f>
        <v>12</v>
      </c>
      <c r="AO287" s="1738">
        <f t="shared" ca="1" si="375"/>
        <v>-12</v>
      </c>
      <c r="AP287" s="1859">
        <f t="shared" ca="1" si="384"/>
        <v>0</v>
      </c>
      <c r="AR287" s="526">
        <f ca="1">SUM((INDIRECT(AR$2&amp;(ROW())):INDIRECT(AR$3&amp;(ROW()))))</f>
        <v>0</v>
      </c>
      <c r="AS287" s="1648">
        <f ca="1">SUM(INDIRECT(AS$1&amp;AS$2&amp;$B287):INDIRECT(AS$1&amp;AS$3&amp;$B287))</f>
        <v>0</v>
      </c>
      <c r="AT287" s="1738">
        <f t="shared" ca="1" si="385"/>
        <v>0</v>
      </c>
      <c r="AU287" s="1859">
        <f t="shared" ca="1" si="386"/>
        <v>0</v>
      </c>
      <c r="AV287" s="1648">
        <f ca="1">SUM(INDIRECT(AV$1&amp;AV$2&amp;$A287):INDIRECT(AV$1&amp;AV$3&amp;$A287))</f>
        <v>12</v>
      </c>
      <c r="AW287" s="1738">
        <f t="shared" ca="1" si="387"/>
        <v>-12</v>
      </c>
      <c r="AX287" s="1859">
        <f t="shared" ca="1" si="388"/>
        <v>0</v>
      </c>
      <c r="AZ287" s="526">
        <f ca="1">SUM((INDIRECT(AZ$2&amp;(ROW())):INDIRECT(AZ$3&amp;(ROW()))))</f>
        <v>0</v>
      </c>
      <c r="BA287" s="1648">
        <f ca="1">SUM(INDIRECT(BA$1&amp;BA$2&amp;$B287):INDIRECT(BA$1&amp;BA$3&amp;$B287))</f>
        <v>0</v>
      </c>
      <c r="BB287" s="1738">
        <f t="shared" ca="1" si="389"/>
        <v>0</v>
      </c>
      <c r="BC287" s="1859">
        <f t="shared" ca="1" si="390"/>
        <v>0</v>
      </c>
      <c r="BD287" s="1648">
        <f ca="1">SUM(INDIRECT(BD$1&amp;BD$2&amp;$A287):INDIRECT(BD$1&amp;BD$3&amp;$A287))</f>
        <v>57</v>
      </c>
      <c r="BE287" s="1738">
        <f t="shared" ca="1" si="391"/>
        <v>-57</v>
      </c>
      <c r="BF287" s="1859">
        <f t="shared" ca="1" si="392"/>
        <v>0</v>
      </c>
    </row>
    <row r="288" spans="1:58">
      <c r="A288" s="2016">
        <v>312</v>
      </c>
      <c r="B288" s="2016">
        <v>285</v>
      </c>
      <c r="D288" s="1179">
        <v>1</v>
      </c>
      <c r="E288" s="97"/>
      <c r="F288" s="97"/>
      <c r="G288" s="108"/>
      <c r="H288" s="124"/>
      <c r="I288" s="55"/>
      <c r="J288" s="55"/>
      <c r="K288" s="55"/>
      <c r="L288" s="713" t="s">
        <v>797</v>
      </c>
      <c r="M288" s="55"/>
      <c r="N288" s="55"/>
      <c r="O288" s="723"/>
      <c r="P288" s="157"/>
      <c r="Q288" s="157"/>
      <c r="R288" s="157"/>
      <c r="S288" s="157"/>
      <c r="T288" s="157"/>
      <c r="U288" s="157"/>
      <c r="V288" s="157"/>
      <c r="W288" s="157"/>
      <c r="X288" s="157"/>
      <c r="Y288" s="157"/>
      <c r="Z288" s="157"/>
      <c r="AA288" s="157"/>
      <c r="AB288" s="156">
        <f>SUM(P288:R288)</f>
        <v>0</v>
      </c>
      <c r="AC288" s="156">
        <f>SUM(S288:U288)</f>
        <v>0</v>
      </c>
      <c r="AD288" s="156">
        <f>SUM(V288:X288)</f>
        <v>0</v>
      </c>
      <c r="AE288" s="156">
        <f>SUM(Y288:AA288)</f>
        <v>0</v>
      </c>
      <c r="AF288" s="156">
        <f>AB288+AC288</f>
        <v>0</v>
      </c>
      <c r="AG288" s="156">
        <f>AE288+AD288</f>
        <v>0</v>
      </c>
      <c r="AH288" s="156">
        <f>AF288+AG288</f>
        <v>0</v>
      </c>
      <c r="AJ288" s="17">
        <f ca="1">SUM((INDIRECT(AJ$2&amp;(ROW())):INDIRECT(AJ$3&amp;(ROW()))))</f>
        <v>0</v>
      </c>
      <c r="AK288" s="156">
        <f ca="1">SUM(INDIRECT(AK$1&amp;AK$2&amp;$B288):INDIRECT(AK$1&amp;AK$3&amp;$B288))</f>
        <v>0</v>
      </c>
      <c r="AL288" s="1723">
        <f t="shared" ca="1" si="374"/>
        <v>0</v>
      </c>
      <c r="AM288" s="1834">
        <f t="shared" ca="1" si="383"/>
        <v>0</v>
      </c>
      <c r="AN288" s="156">
        <f ca="1">SUM(INDIRECT(AN$1&amp;AN$2&amp;$A288):INDIRECT(AN$1&amp;AN$3&amp;$A288))</f>
        <v>12</v>
      </c>
      <c r="AO288" s="1723">
        <f t="shared" ca="1" si="375"/>
        <v>-12</v>
      </c>
      <c r="AP288" s="1834">
        <f t="shared" ca="1" si="384"/>
        <v>0</v>
      </c>
      <c r="AR288" s="17">
        <f ca="1">SUM((INDIRECT(AR$2&amp;(ROW())):INDIRECT(AR$3&amp;(ROW()))))</f>
        <v>0</v>
      </c>
      <c r="AS288" s="156">
        <f ca="1">SUM(INDIRECT(AS$1&amp;AS$2&amp;$B288):INDIRECT(AS$1&amp;AS$3&amp;$B288))</f>
        <v>0</v>
      </c>
      <c r="AT288" s="1723">
        <f t="shared" ca="1" si="385"/>
        <v>0</v>
      </c>
      <c r="AU288" s="1834">
        <f t="shared" ca="1" si="386"/>
        <v>0</v>
      </c>
      <c r="AV288" s="156">
        <f ca="1">SUM(INDIRECT(AV$1&amp;AV$2&amp;$A288):INDIRECT(AV$1&amp;AV$3&amp;$A288))</f>
        <v>12</v>
      </c>
      <c r="AW288" s="1723">
        <f t="shared" ca="1" si="387"/>
        <v>-12</v>
      </c>
      <c r="AX288" s="1834">
        <f t="shared" ca="1" si="388"/>
        <v>0</v>
      </c>
      <c r="AZ288" s="17">
        <f ca="1">SUM((INDIRECT(AZ$2&amp;(ROW())):INDIRECT(AZ$3&amp;(ROW()))))</f>
        <v>0</v>
      </c>
      <c r="BA288" s="156">
        <f ca="1">SUM(INDIRECT(BA$1&amp;BA$2&amp;$B288):INDIRECT(BA$1&amp;BA$3&amp;$B288))</f>
        <v>0</v>
      </c>
      <c r="BB288" s="1723">
        <f t="shared" ca="1" si="389"/>
        <v>0</v>
      </c>
      <c r="BC288" s="1834">
        <f t="shared" ca="1" si="390"/>
        <v>0</v>
      </c>
      <c r="BD288" s="156">
        <f ca="1">SUM(INDIRECT(BD$1&amp;BD$2&amp;$A288):INDIRECT(BD$1&amp;BD$3&amp;$A288))</f>
        <v>50</v>
      </c>
      <c r="BE288" s="1723">
        <f t="shared" ca="1" si="391"/>
        <v>-50</v>
      </c>
      <c r="BF288" s="1834">
        <f t="shared" ca="1" si="392"/>
        <v>0</v>
      </c>
    </row>
    <row r="289" spans="1:58">
      <c r="A289" s="2016">
        <v>313</v>
      </c>
      <c r="B289" s="2016">
        <v>286</v>
      </c>
      <c r="D289" s="1179">
        <v>1</v>
      </c>
      <c r="E289" s="97"/>
      <c r="F289" s="97"/>
      <c r="G289" s="49"/>
      <c r="H289" s="53"/>
      <c r="I289" s="73"/>
      <c r="J289" s="97"/>
      <c r="K289" s="97"/>
      <c r="L289" s="73" t="s">
        <v>846</v>
      </c>
      <c r="M289" s="73"/>
      <c r="N289" s="73"/>
      <c r="O289" s="1110"/>
      <c r="P289" s="157"/>
      <c r="Q289" s="157"/>
      <c r="R289" s="157"/>
      <c r="S289" s="157"/>
      <c r="T289" s="157"/>
      <c r="U289" s="157"/>
      <c r="V289" s="157"/>
      <c r="W289" s="157"/>
      <c r="X289" s="157"/>
      <c r="Y289" s="157"/>
      <c r="Z289" s="157"/>
      <c r="AA289" s="157"/>
      <c r="AB289" s="156">
        <f>SUM(P289:R289)</f>
        <v>0</v>
      </c>
      <c r="AC289" s="156">
        <f>SUM(S289:U289)</f>
        <v>0</v>
      </c>
      <c r="AD289" s="156">
        <f>SUM(V289:X289)</f>
        <v>0</v>
      </c>
      <c r="AE289" s="156">
        <f>SUM(Y289:AA289)</f>
        <v>0</v>
      </c>
      <c r="AF289" s="156">
        <f>AB289+AC289</f>
        <v>0</v>
      </c>
      <c r="AG289" s="156">
        <f>AE289+AD289</f>
        <v>0</v>
      </c>
      <c r="AH289" s="156">
        <f>AF289+AG289</f>
        <v>0</v>
      </c>
      <c r="AJ289" s="17">
        <f ca="1">SUM((INDIRECT(AJ$2&amp;(ROW())):INDIRECT(AJ$3&amp;(ROW()))))</f>
        <v>0</v>
      </c>
      <c r="AK289" s="156">
        <f ca="1">SUM(INDIRECT(AK$1&amp;AK$2&amp;$B289):INDIRECT(AK$1&amp;AK$3&amp;$B289))</f>
        <v>0</v>
      </c>
      <c r="AL289" s="1723">
        <f t="shared" ca="1" si="374"/>
        <v>0</v>
      </c>
      <c r="AM289" s="1834">
        <f t="shared" ca="1" si="383"/>
        <v>0</v>
      </c>
      <c r="AN289" s="156">
        <f ca="1">SUM(INDIRECT(AN$1&amp;AN$2&amp;$A289):INDIRECT(AN$1&amp;AN$3&amp;$A289))</f>
        <v>0</v>
      </c>
      <c r="AO289" s="1723">
        <f t="shared" ca="1" si="375"/>
        <v>0</v>
      </c>
      <c r="AP289" s="1834">
        <f t="shared" ca="1" si="384"/>
        <v>0</v>
      </c>
      <c r="AR289" s="17">
        <f ca="1">SUM((INDIRECT(AR$2&amp;(ROW())):INDIRECT(AR$3&amp;(ROW()))))</f>
        <v>0</v>
      </c>
      <c r="AS289" s="156">
        <f ca="1">SUM(INDIRECT(AS$1&amp;AS$2&amp;$B289):INDIRECT(AS$1&amp;AS$3&amp;$B289))</f>
        <v>0</v>
      </c>
      <c r="AT289" s="1723">
        <f t="shared" ca="1" si="385"/>
        <v>0</v>
      </c>
      <c r="AU289" s="1834">
        <f t="shared" ca="1" si="386"/>
        <v>0</v>
      </c>
      <c r="AV289" s="156">
        <f ca="1">SUM(INDIRECT(AV$1&amp;AV$2&amp;$A289):INDIRECT(AV$1&amp;AV$3&amp;$A289))</f>
        <v>0</v>
      </c>
      <c r="AW289" s="1723">
        <f t="shared" ca="1" si="387"/>
        <v>0</v>
      </c>
      <c r="AX289" s="1834">
        <f t="shared" ca="1" si="388"/>
        <v>0</v>
      </c>
      <c r="AZ289" s="17">
        <f ca="1">SUM((INDIRECT(AZ$2&amp;(ROW())):INDIRECT(AZ$3&amp;(ROW()))))</f>
        <v>0</v>
      </c>
      <c r="BA289" s="156">
        <f ca="1">SUM(INDIRECT(BA$1&amp;BA$2&amp;$B289):INDIRECT(BA$1&amp;BA$3&amp;$B289))</f>
        <v>0</v>
      </c>
      <c r="BB289" s="1723">
        <f t="shared" ca="1" si="389"/>
        <v>0</v>
      </c>
      <c r="BC289" s="1834">
        <f t="shared" ca="1" si="390"/>
        <v>0</v>
      </c>
      <c r="BD289" s="156">
        <f ca="1">SUM(INDIRECT(BD$1&amp;BD$2&amp;$A289):INDIRECT(BD$1&amp;BD$3&amp;$A289))</f>
        <v>7</v>
      </c>
      <c r="BE289" s="1723">
        <f t="shared" ca="1" si="391"/>
        <v>-7</v>
      </c>
      <c r="BF289" s="1834">
        <f t="shared" ca="1" si="392"/>
        <v>0</v>
      </c>
    </row>
    <row r="290" spans="1:58">
      <c r="A290" s="2016">
        <v>314</v>
      </c>
      <c r="B290" s="2016">
        <v>287</v>
      </c>
      <c r="D290" s="1179">
        <v>1</v>
      </c>
      <c r="E290" s="137"/>
      <c r="F290" s="137"/>
      <c r="G290" s="49"/>
      <c r="H290" s="166" t="s">
        <v>141</v>
      </c>
      <c r="I290" s="165"/>
      <c r="J290" s="709"/>
      <c r="K290" s="709"/>
      <c r="L290" s="709"/>
      <c r="M290" s="709"/>
      <c r="N290" s="709"/>
      <c r="O290" s="715"/>
      <c r="P290" s="716">
        <f>SUM(P294:P295)</f>
        <v>0</v>
      </c>
      <c r="Q290" s="716">
        <f t="shared" ref="Q290:AH290" si="396">SUM(Q294:Q295)</f>
        <v>0</v>
      </c>
      <c r="R290" s="716">
        <f t="shared" si="396"/>
        <v>0</v>
      </c>
      <c r="S290" s="716">
        <f t="shared" si="396"/>
        <v>0</v>
      </c>
      <c r="T290" s="716">
        <f t="shared" si="396"/>
        <v>0</v>
      </c>
      <c r="U290" s="716">
        <f t="shared" si="396"/>
        <v>0</v>
      </c>
      <c r="V290" s="716">
        <f t="shared" si="396"/>
        <v>0</v>
      </c>
      <c r="W290" s="716">
        <f t="shared" si="396"/>
        <v>0</v>
      </c>
      <c r="X290" s="716">
        <f t="shared" si="396"/>
        <v>0</v>
      </c>
      <c r="Y290" s="716">
        <f t="shared" si="396"/>
        <v>0</v>
      </c>
      <c r="Z290" s="716">
        <f t="shared" si="396"/>
        <v>0</v>
      </c>
      <c r="AA290" s="716">
        <f t="shared" si="396"/>
        <v>0</v>
      </c>
      <c r="AB290" s="716">
        <f>SUM(AB294:AB295)</f>
        <v>0</v>
      </c>
      <c r="AC290" s="716">
        <f t="shared" si="396"/>
        <v>0</v>
      </c>
      <c r="AD290" s="716">
        <f t="shared" si="396"/>
        <v>0</v>
      </c>
      <c r="AE290" s="716">
        <f t="shared" si="396"/>
        <v>0</v>
      </c>
      <c r="AF290" s="716">
        <f t="shared" si="396"/>
        <v>0</v>
      </c>
      <c r="AG290" s="716">
        <f t="shared" si="396"/>
        <v>0</v>
      </c>
      <c r="AH290" s="716">
        <f t="shared" si="396"/>
        <v>0</v>
      </c>
      <c r="AJ290" s="1650">
        <f ca="1">SUM((INDIRECT(AJ$2&amp;(ROW())):INDIRECT(AJ$3&amp;(ROW()))))</f>
        <v>0</v>
      </c>
      <c r="AK290" s="716">
        <f ca="1">SUM(INDIRECT(AK$1&amp;AK$2&amp;$B290):INDIRECT(AK$1&amp;AK$3&amp;$B290))</f>
        <v>0</v>
      </c>
      <c r="AL290" s="1740">
        <f t="shared" ca="1" si="374"/>
        <v>0</v>
      </c>
      <c r="AM290" s="1861">
        <f t="shared" ca="1" si="383"/>
        <v>0</v>
      </c>
      <c r="AN290" s="716">
        <f ca="1">SUM(INDIRECT(AN$1&amp;AN$2&amp;$A290):INDIRECT(AN$1&amp;AN$3&amp;$A290))</f>
        <v>0</v>
      </c>
      <c r="AO290" s="1740">
        <f t="shared" ca="1" si="375"/>
        <v>0</v>
      </c>
      <c r="AP290" s="1861">
        <f t="shared" ca="1" si="384"/>
        <v>0</v>
      </c>
      <c r="AR290" s="1650">
        <f ca="1">SUM((INDIRECT(AR$2&amp;(ROW())):INDIRECT(AR$3&amp;(ROW()))))</f>
        <v>0</v>
      </c>
      <c r="AS290" s="716">
        <f ca="1">SUM(INDIRECT(AS$1&amp;AS$2&amp;$B290):INDIRECT(AS$1&amp;AS$3&amp;$B290))</f>
        <v>0</v>
      </c>
      <c r="AT290" s="1740">
        <f t="shared" ca="1" si="385"/>
        <v>0</v>
      </c>
      <c r="AU290" s="1861">
        <f t="shared" ca="1" si="386"/>
        <v>0</v>
      </c>
      <c r="AV290" s="716">
        <f ca="1">SUM(INDIRECT(AV$1&amp;AV$2&amp;$A290):INDIRECT(AV$1&amp;AV$3&amp;$A290))</f>
        <v>0</v>
      </c>
      <c r="AW290" s="1740">
        <f t="shared" ca="1" si="387"/>
        <v>0</v>
      </c>
      <c r="AX290" s="1861">
        <f t="shared" ca="1" si="388"/>
        <v>0</v>
      </c>
      <c r="AZ290" s="1650">
        <f ca="1">SUM((INDIRECT(AZ$2&amp;(ROW())):INDIRECT(AZ$3&amp;(ROW()))))</f>
        <v>0</v>
      </c>
      <c r="BA290" s="716">
        <f ca="1">SUM(INDIRECT(BA$1&amp;BA$2&amp;$B290):INDIRECT(BA$1&amp;BA$3&amp;$B290))</f>
        <v>0</v>
      </c>
      <c r="BB290" s="1740">
        <f t="shared" ca="1" si="389"/>
        <v>0</v>
      </c>
      <c r="BC290" s="1861">
        <f t="shared" ca="1" si="390"/>
        <v>0</v>
      </c>
      <c r="BD290" s="716">
        <f ca="1">SUM(INDIRECT(BD$1&amp;BD$2&amp;$A290):INDIRECT(BD$1&amp;BD$3&amp;$A290))</f>
        <v>0</v>
      </c>
      <c r="BE290" s="1740">
        <f t="shared" ca="1" si="391"/>
        <v>0</v>
      </c>
      <c r="BF290" s="1861">
        <f t="shared" ca="1" si="392"/>
        <v>0</v>
      </c>
    </row>
    <row r="291" spans="1:58">
      <c r="A291" s="2016">
        <v>315</v>
      </c>
      <c r="B291" s="2016">
        <v>288</v>
      </c>
      <c r="D291" s="1179">
        <v>1</v>
      </c>
      <c r="E291" s="137"/>
      <c r="F291" s="137"/>
      <c r="G291" s="49"/>
      <c r="H291" s="53"/>
      <c r="I291" s="1036" t="s">
        <v>447</v>
      </c>
      <c r="J291" s="97"/>
      <c r="K291" s="97"/>
      <c r="L291" s="97"/>
      <c r="M291" s="97"/>
      <c r="N291" s="950" t="s">
        <v>601</v>
      </c>
      <c r="O291" s="159"/>
      <c r="P291" s="1045">
        <f>IFERROR(P290/P284,0)</f>
        <v>0</v>
      </c>
      <c r="Q291" s="1045">
        <f t="shared" ref="Q291:AN291" si="397">IFERROR(Q290/Q284,0)</f>
        <v>0</v>
      </c>
      <c r="R291" s="1045">
        <f t="shared" si="397"/>
        <v>0</v>
      </c>
      <c r="S291" s="1045">
        <f t="shared" si="397"/>
        <v>0</v>
      </c>
      <c r="T291" s="1045">
        <f t="shared" si="397"/>
        <v>0</v>
      </c>
      <c r="U291" s="1045">
        <f t="shared" si="397"/>
        <v>0</v>
      </c>
      <c r="V291" s="1045">
        <f t="shared" si="397"/>
        <v>0</v>
      </c>
      <c r="W291" s="1045">
        <f t="shared" si="397"/>
        <v>0</v>
      </c>
      <c r="X291" s="1045">
        <f t="shared" si="397"/>
        <v>0</v>
      </c>
      <c r="Y291" s="1045">
        <f t="shared" si="397"/>
        <v>0</v>
      </c>
      <c r="Z291" s="1045">
        <f t="shared" si="397"/>
        <v>0</v>
      </c>
      <c r="AA291" s="1045">
        <f t="shared" si="397"/>
        <v>0</v>
      </c>
      <c r="AB291" s="1045">
        <f t="shared" si="397"/>
        <v>0</v>
      </c>
      <c r="AC291" s="1045">
        <f t="shared" si="397"/>
        <v>0</v>
      </c>
      <c r="AD291" s="1045">
        <f t="shared" si="397"/>
        <v>0</v>
      </c>
      <c r="AE291" s="1045">
        <f t="shared" si="397"/>
        <v>0</v>
      </c>
      <c r="AF291" s="1045">
        <f t="shared" si="397"/>
        <v>0</v>
      </c>
      <c r="AG291" s="1045">
        <f t="shared" si="397"/>
        <v>0</v>
      </c>
      <c r="AH291" s="1045">
        <f t="shared" si="397"/>
        <v>0</v>
      </c>
      <c r="AI291" s="1038"/>
      <c r="AJ291" s="1636">
        <f t="shared" ca="1" si="397"/>
        <v>0</v>
      </c>
      <c r="AK291" s="1045">
        <f t="shared" ca="1" si="397"/>
        <v>0</v>
      </c>
      <c r="AL291" s="1045">
        <f t="shared" ca="1" si="374"/>
        <v>0</v>
      </c>
      <c r="AM291" s="1844"/>
      <c r="AN291" s="1045">
        <f t="shared" ca="1" si="397"/>
        <v>0</v>
      </c>
      <c r="AO291" s="1045">
        <f t="shared" ca="1" si="375"/>
        <v>0</v>
      </c>
      <c r="AP291" s="1844"/>
      <c r="AQ291" s="1038"/>
      <c r="AR291" s="1636">
        <f ca="1">IFERROR(AR290/AR284,0)</f>
        <v>0</v>
      </c>
      <c r="AS291" s="1045">
        <f ca="1">IFERROR(AS290/AS284,0)</f>
        <v>0</v>
      </c>
      <c r="AT291" s="1045">
        <f t="shared" ca="1" si="385"/>
        <v>0</v>
      </c>
      <c r="AU291" s="1844"/>
      <c r="AV291" s="1045">
        <f ca="1">IFERROR(AV290/AV284,0)</f>
        <v>0</v>
      </c>
      <c r="AW291" s="1045">
        <f t="shared" ca="1" si="387"/>
        <v>0</v>
      </c>
      <c r="AX291" s="1844"/>
      <c r="AY291" s="1038"/>
      <c r="AZ291" s="1636">
        <f ca="1">IFERROR(AZ290/AZ284,0)</f>
        <v>0</v>
      </c>
      <c r="BA291" s="1045">
        <f ca="1">IFERROR(BA290/BA284,0)</f>
        <v>0</v>
      </c>
      <c r="BB291" s="1045">
        <f t="shared" ca="1" si="389"/>
        <v>0</v>
      </c>
      <c r="BC291" s="1844"/>
      <c r="BD291" s="1045">
        <f ca="1">IFERROR(BD290/BD284,0)</f>
        <v>0</v>
      </c>
      <c r="BE291" s="1045">
        <f t="shared" ca="1" si="391"/>
        <v>0</v>
      </c>
      <c r="BF291" s="1844"/>
    </row>
    <row r="292" spans="1:58" s="1038" customFormat="1" hidden="1" outlineLevel="1">
      <c r="A292" s="2016">
        <v>316</v>
      </c>
      <c r="B292" s="2016">
        <v>289</v>
      </c>
      <c r="D292" s="1179">
        <v>1</v>
      </c>
      <c r="E292" s="97"/>
      <c r="F292" s="97"/>
      <c r="G292" s="1034"/>
      <c r="H292" s="1039"/>
      <c r="I292" s="1040"/>
      <c r="J292" s="1041"/>
      <c r="K292" s="1041"/>
      <c r="L292" s="1042" t="s">
        <v>848</v>
      </c>
      <c r="M292" s="1040"/>
      <c r="N292" s="1040"/>
      <c r="O292" s="1043"/>
      <c r="P292" s="1044">
        <f>IFERROR(P294/P285,0)</f>
        <v>0</v>
      </c>
      <c r="Q292" s="1044">
        <f t="shared" ref="Q292:AH292" si="398">IFERROR(Q294/Q285,0)</f>
        <v>0</v>
      </c>
      <c r="R292" s="1044">
        <f t="shared" si="398"/>
        <v>0</v>
      </c>
      <c r="S292" s="1044">
        <f t="shared" si="398"/>
        <v>0</v>
      </c>
      <c r="T292" s="1044">
        <f t="shared" si="398"/>
        <v>0</v>
      </c>
      <c r="U292" s="1044">
        <f t="shared" si="398"/>
        <v>0</v>
      </c>
      <c r="V292" s="1044">
        <f t="shared" si="398"/>
        <v>0</v>
      </c>
      <c r="W292" s="1044">
        <f t="shared" si="398"/>
        <v>0</v>
      </c>
      <c r="X292" s="1044">
        <f t="shared" si="398"/>
        <v>0</v>
      </c>
      <c r="Y292" s="1044">
        <f t="shared" si="398"/>
        <v>0</v>
      </c>
      <c r="Z292" s="1044">
        <f t="shared" si="398"/>
        <v>0</v>
      </c>
      <c r="AA292" s="1044">
        <f t="shared" si="398"/>
        <v>0</v>
      </c>
      <c r="AB292" s="1044">
        <f t="shared" si="398"/>
        <v>0</v>
      </c>
      <c r="AC292" s="1044">
        <f t="shared" si="398"/>
        <v>0</v>
      </c>
      <c r="AD292" s="1044">
        <f t="shared" si="398"/>
        <v>0</v>
      </c>
      <c r="AE292" s="1044">
        <f t="shared" si="398"/>
        <v>0</v>
      </c>
      <c r="AF292" s="1044">
        <f t="shared" si="398"/>
        <v>0</v>
      </c>
      <c r="AG292" s="1044">
        <f t="shared" si="398"/>
        <v>0</v>
      </c>
      <c r="AH292" s="1044">
        <f t="shared" si="398"/>
        <v>0</v>
      </c>
      <c r="AJ292" s="1629">
        <f ca="1">IFERROR(AJ294/AJ285,0)</f>
        <v>0</v>
      </c>
      <c r="AK292" s="1044">
        <f ca="1">IFERROR(AK294/AK285,0)</f>
        <v>0</v>
      </c>
      <c r="AL292" s="1044">
        <f t="shared" ca="1" si="374"/>
        <v>0</v>
      </c>
      <c r="AM292" s="1839"/>
      <c r="AN292" s="1044">
        <f ca="1">IFERROR(AN294/AN285,0)</f>
        <v>0</v>
      </c>
      <c r="AO292" s="1044">
        <f t="shared" ca="1" si="375"/>
        <v>0</v>
      </c>
      <c r="AP292" s="1839"/>
      <c r="AR292" s="1629">
        <f ca="1">IFERROR(AR294/AR285,0)</f>
        <v>0</v>
      </c>
      <c r="AS292" s="1044">
        <f ca="1">IFERROR(AS294/AS285,0)</f>
        <v>0</v>
      </c>
      <c r="AT292" s="1044">
        <f t="shared" ca="1" si="385"/>
        <v>0</v>
      </c>
      <c r="AU292" s="1839"/>
      <c r="AV292" s="1044">
        <f ca="1">IFERROR(AV294/AV285,0)</f>
        <v>0</v>
      </c>
      <c r="AW292" s="1044">
        <f t="shared" ca="1" si="387"/>
        <v>0</v>
      </c>
      <c r="AX292" s="1839"/>
      <c r="AZ292" s="1629">
        <f ca="1">IFERROR(AZ294/AZ285,0)</f>
        <v>0</v>
      </c>
      <c r="BA292" s="1044">
        <f ca="1">IFERROR(BA294/BA285,0)</f>
        <v>0</v>
      </c>
      <c r="BB292" s="1044">
        <f t="shared" ca="1" si="389"/>
        <v>0</v>
      </c>
      <c r="BC292" s="1839"/>
      <c r="BD292" s="1044">
        <f ca="1">IFERROR(BD294/BD285,0)</f>
        <v>0</v>
      </c>
      <c r="BE292" s="1044">
        <f t="shared" ca="1" si="391"/>
        <v>0</v>
      </c>
      <c r="BF292" s="1839"/>
    </row>
    <row r="293" spans="1:58" s="1038" customFormat="1" hidden="1" outlineLevel="1">
      <c r="A293" s="2016">
        <v>317</v>
      </c>
      <c r="B293" s="2016">
        <v>290</v>
      </c>
      <c r="D293" s="1179">
        <v>1</v>
      </c>
      <c r="E293" s="97"/>
      <c r="F293" s="97"/>
      <c r="G293" s="1034"/>
      <c r="H293" s="1039"/>
      <c r="I293" s="1040"/>
      <c r="J293" s="1041"/>
      <c r="K293" s="1041"/>
      <c r="L293" s="1042" t="s">
        <v>849</v>
      </c>
      <c r="M293" s="1040"/>
      <c r="N293" s="1040"/>
      <c r="O293" s="1043"/>
      <c r="P293" s="1044">
        <f>IFERROR(P295/P286,0)</f>
        <v>0</v>
      </c>
      <c r="Q293" s="1044">
        <f t="shared" ref="Q293:AH293" si="399">IFERROR(Q295/Q286,0)</f>
        <v>0</v>
      </c>
      <c r="R293" s="1044">
        <f t="shared" si="399"/>
        <v>0</v>
      </c>
      <c r="S293" s="1044">
        <f t="shared" si="399"/>
        <v>0</v>
      </c>
      <c r="T293" s="1044">
        <f t="shared" si="399"/>
        <v>0</v>
      </c>
      <c r="U293" s="1044">
        <f t="shared" si="399"/>
        <v>0</v>
      </c>
      <c r="V293" s="1044">
        <f t="shared" si="399"/>
        <v>0</v>
      </c>
      <c r="W293" s="1044">
        <f t="shared" si="399"/>
        <v>0</v>
      </c>
      <c r="X293" s="1044">
        <f t="shared" si="399"/>
        <v>0</v>
      </c>
      <c r="Y293" s="1044">
        <f t="shared" si="399"/>
        <v>0</v>
      </c>
      <c r="Z293" s="1044">
        <f t="shared" si="399"/>
        <v>0</v>
      </c>
      <c r="AA293" s="1044">
        <f t="shared" si="399"/>
        <v>0</v>
      </c>
      <c r="AB293" s="1044">
        <f t="shared" si="399"/>
        <v>0</v>
      </c>
      <c r="AC293" s="1044">
        <f t="shared" si="399"/>
        <v>0</v>
      </c>
      <c r="AD293" s="1044">
        <f t="shared" si="399"/>
        <v>0</v>
      </c>
      <c r="AE293" s="1044">
        <f t="shared" si="399"/>
        <v>0</v>
      </c>
      <c r="AF293" s="1044">
        <f t="shared" si="399"/>
        <v>0</v>
      </c>
      <c r="AG293" s="1044">
        <f>IFERROR(AG295/AG286,0)</f>
        <v>0</v>
      </c>
      <c r="AH293" s="1044">
        <f t="shared" si="399"/>
        <v>0</v>
      </c>
      <c r="AJ293" s="1629">
        <f ca="1">IFERROR(AJ295/AJ286,0)</f>
        <v>0</v>
      </c>
      <c r="AK293" s="1044">
        <f ca="1">IFERROR(AK295/AK286,0)</f>
        <v>0</v>
      </c>
      <c r="AL293" s="1044">
        <f t="shared" ca="1" si="374"/>
        <v>0</v>
      </c>
      <c r="AM293" s="1839"/>
      <c r="AN293" s="1044">
        <f ca="1">IFERROR(AN295/AN286,0)</f>
        <v>0</v>
      </c>
      <c r="AO293" s="1044">
        <f t="shared" ca="1" si="375"/>
        <v>0</v>
      </c>
      <c r="AP293" s="1839"/>
      <c r="AR293" s="1629">
        <f ca="1">IFERROR(AR295/AR286,0)</f>
        <v>0</v>
      </c>
      <c r="AS293" s="1044">
        <f ca="1">IFERROR(AS295/AS286,0)</f>
        <v>0</v>
      </c>
      <c r="AT293" s="1044">
        <f t="shared" ca="1" si="385"/>
        <v>0</v>
      </c>
      <c r="AU293" s="1839"/>
      <c r="AV293" s="1044">
        <f ca="1">IFERROR(AV295/AV286,0)</f>
        <v>0</v>
      </c>
      <c r="AW293" s="1044">
        <f t="shared" ca="1" si="387"/>
        <v>0</v>
      </c>
      <c r="AX293" s="1839"/>
      <c r="AZ293" s="1629">
        <f ca="1">IFERROR(AZ295/AZ286,0)</f>
        <v>0</v>
      </c>
      <c r="BA293" s="1044">
        <f ca="1">IFERROR(BA295/BA286,0)</f>
        <v>0</v>
      </c>
      <c r="BB293" s="1044">
        <f t="shared" ca="1" si="389"/>
        <v>0</v>
      </c>
      <c r="BC293" s="1839"/>
      <c r="BD293" s="1044">
        <f ca="1">IFERROR(BD295/BD286,0)</f>
        <v>0</v>
      </c>
      <c r="BE293" s="1044">
        <f t="shared" ca="1" si="391"/>
        <v>0</v>
      </c>
      <c r="BF293" s="1839"/>
    </row>
    <row r="294" spans="1:58" collapsed="1">
      <c r="A294" s="2016">
        <v>318</v>
      </c>
      <c r="B294" s="2016">
        <v>291</v>
      </c>
      <c r="D294" s="1179">
        <v>1</v>
      </c>
      <c r="E294" s="137"/>
      <c r="F294" s="137"/>
      <c r="G294" s="49"/>
      <c r="H294" s="54"/>
      <c r="I294" s="6"/>
      <c r="J294" s="7"/>
      <c r="K294" s="7"/>
      <c r="L294" s="713" t="s">
        <v>797</v>
      </c>
      <c r="M294" s="6"/>
      <c r="N294" s="6"/>
      <c r="O294" s="52"/>
      <c r="P294" s="714">
        <f>P657+P666</f>
        <v>0</v>
      </c>
      <c r="Q294" s="156">
        <f t="shared" ref="Q294:AA294" si="400">Q657+Q666</f>
        <v>0</v>
      </c>
      <c r="R294" s="156">
        <f t="shared" si="400"/>
        <v>0</v>
      </c>
      <c r="S294" s="156">
        <f t="shared" si="400"/>
        <v>0</v>
      </c>
      <c r="T294" s="156">
        <f t="shared" si="400"/>
        <v>0</v>
      </c>
      <c r="U294" s="156">
        <f t="shared" si="400"/>
        <v>0</v>
      </c>
      <c r="V294" s="156">
        <f t="shared" si="400"/>
        <v>0</v>
      </c>
      <c r="W294" s="156">
        <f t="shared" si="400"/>
        <v>0</v>
      </c>
      <c r="X294" s="156">
        <f t="shared" si="400"/>
        <v>0</v>
      </c>
      <c r="Y294" s="156">
        <f t="shared" si="400"/>
        <v>0</v>
      </c>
      <c r="Z294" s="156">
        <f t="shared" si="400"/>
        <v>0</v>
      </c>
      <c r="AA294" s="156">
        <f t="shared" si="400"/>
        <v>0</v>
      </c>
      <c r="AB294" s="156">
        <f>SUM(P294:R294)</f>
        <v>0</v>
      </c>
      <c r="AC294" s="156">
        <f>SUM(S294:U294)</f>
        <v>0</v>
      </c>
      <c r="AD294" s="156">
        <f>SUM(V294:X294)</f>
        <v>0</v>
      </c>
      <c r="AE294" s="156">
        <f>SUM(Y294:AA294)</f>
        <v>0</v>
      </c>
      <c r="AF294" s="156">
        <f>AB294+AC294</f>
        <v>0</v>
      </c>
      <c r="AG294" s="156">
        <f>AE294+AD294</f>
        <v>0</v>
      </c>
      <c r="AH294" s="156">
        <f>AF294+AG294</f>
        <v>0</v>
      </c>
      <c r="AJ294" s="17">
        <f ca="1">SUM((INDIRECT(AJ$2&amp;(ROW())):INDIRECT(AJ$3&amp;(ROW()))))</f>
        <v>0</v>
      </c>
      <c r="AK294" s="156">
        <f ca="1">SUM(INDIRECT(AK$1&amp;AK$2&amp;$B294):INDIRECT(AK$1&amp;AK$3&amp;$B294))</f>
        <v>0</v>
      </c>
      <c r="AL294" s="1723">
        <f t="shared" ca="1" si="374"/>
        <v>0</v>
      </c>
      <c r="AM294" s="1834">
        <f t="shared" ca="1" si="383"/>
        <v>0</v>
      </c>
      <c r="AN294" s="156">
        <f ca="1">SUM(INDIRECT(AN$1&amp;AN$2&amp;$A294):INDIRECT(AN$1&amp;AN$3&amp;$A294))</f>
        <v>0</v>
      </c>
      <c r="AO294" s="1723">
        <f t="shared" ca="1" si="375"/>
        <v>0</v>
      </c>
      <c r="AP294" s="1834">
        <f t="shared" ref="AP294:AP303" ca="1" si="401">IFERROR(AJ294/AN294,0)</f>
        <v>0</v>
      </c>
      <c r="AR294" s="17">
        <f ca="1">SUM((INDIRECT(AR$2&amp;(ROW())):INDIRECT(AR$3&amp;(ROW()))))</f>
        <v>0</v>
      </c>
      <c r="AS294" s="156">
        <f ca="1">SUM(INDIRECT(AS$1&amp;AS$2&amp;$B294):INDIRECT(AS$1&amp;AS$3&amp;$B294))</f>
        <v>0</v>
      </c>
      <c r="AT294" s="1723">
        <f t="shared" ca="1" si="385"/>
        <v>0</v>
      </c>
      <c r="AU294" s="1834">
        <f t="shared" ca="1" si="386"/>
        <v>0</v>
      </c>
      <c r="AV294" s="156">
        <f ca="1">SUM(INDIRECT(AV$1&amp;AV$2&amp;$A294):INDIRECT(AV$1&amp;AV$3&amp;$A294))</f>
        <v>0</v>
      </c>
      <c r="AW294" s="1723">
        <f t="shared" ca="1" si="387"/>
        <v>0</v>
      </c>
      <c r="AX294" s="1834">
        <f t="shared" ref="AX294:AX303" ca="1" si="402">IFERROR(AR294/AV294,0)</f>
        <v>0</v>
      </c>
      <c r="AZ294" s="17">
        <f ca="1">SUM((INDIRECT(AZ$2&amp;(ROW())):INDIRECT(AZ$3&amp;(ROW()))))</f>
        <v>0</v>
      </c>
      <c r="BA294" s="156">
        <f ca="1">SUM(INDIRECT(BA$1&amp;BA$2&amp;$B294):INDIRECT(BA$1&amp;BA$3&amp;$B294))</f>
        <v>0</v>
      </c>
      <c r="BB294" s="1723">
        <f t="shared" ca="1" si="389"/>
        <v>0</v>
      </c>
      <c r="BC294" s="1834">
        <f t="shared" ca="1" si="390"/>
        <v>0</v>
      </c>
      <c r="BD294" s="156">
        <f ca="1">SUM(INDIRECT(BD$1&amp;BD$2&amp;$A294):INDIRECT(BD$1&amp;BD$3&amp;$A294))</f>
        <v>0</v>
      </c>
      <c r="BE294" s="1723">
        <f t="shared" ca="1" si="391"/>
        <v>0</v>
      </c>
      <c r="BF294" s="1834">
        <f t="shared" ref="BF294:BF303" ca="1" si="403">IFERROR(AZ294/BD294,0)</f>
        <v>0</v>
      </c>
    </row>
    <row r="295" spans="1:58">
      <c r="A295" s="2016">
        <v>319</v>
      </c>
      <c r="B295" s="2016">
        <v>292</v>
      </c>
      <c r="D295" s="1179">
        <v>1</v>
      </c>
      <c r="E295" s="137"/>
      <c r="F295" s="137"/>
      <c r="G295" s="49"/>
      <c r="H295" s="54"/>
      <c r="I295" s="6"/>
      <c r="J295" s="7"/>
      <c r="K295" s="7"/>
      <c r="L295" s="73" t="s">
        <v>846</v>
      </c>
      <c r="M295" s="6"/>
      <c r="N295" s="6"/>
      <c r="O295" s="1111"/>
      <c r="P295" s="714">
        <f>P660+P667</f>
        <v>0</v>
      </c>
      <c r="Q295" s="156">
        <f t="shared" ref="Q295:AA295" si="404">Q660+Q667</f>
        <v>0</v>
      </c>
      <c r="R295" s="156">
        <f t="shared" si="404"/>
        <v>0</v>
      </c>
      <c r="S295" s="156">
        <f t="shared" si="404"/>
        <v>0</v>
      </c>
      <c r="T295" s="156">
        <f t="shared" si="404"/>
        <v>0</v>
      </c>
      <c r="U295" s="156">
        <f t="shared" si="404"/>
        <v>0</v>
      </c>
      <c r="V295" s="156">
        <f t="shared" si="404"/>
        <v>0</v>
      </c>
      <c r="W295" s="156">
        <f t="shared" si="404"/>
        <v>0</v>
      </c>
      <c r="X295" s="156">
        <f t="shared" si="404"/>
        <v>0</v>
      </c>
      <c r="Y295" s="156">
        <f t="shared" si="404"/>
        <v>0</v>
      </c>
      <c r="Z295" s="156">
        <f t="shared" si="404"/>
        <v>0</v>
      </c>
      <c r="AA295" s="156">
        <f t="shared" si="404"/>
        <v>0</v>
      </c>
      <c r="AB295" s="156">
        <f>SUM(P295:R295)</f>
        <v>0</v>
      </c>
      <c r="AC295" s="156">
        <f>SUM(S295:U295)</f>
        <v>0</v>
      </c>
      <c r="AD295" s="156">
        <f>SUM(V295:X295)</f>
        <v>0</v>
      </c>
      <c r="AE295" s="156">
        <f>SUM(Y295:AA295)</f>
        <v>0</v>
      </c>
      <c r="AF295" s="156">
        <f>AB295+AC295</f>
        <v>0</v>
      </c>
      <c r="AG295" s="156">
        <f>AE295+AD295</f>
        <v>0</v>
      </c>
      <c r="AH295" s="156">
        <f>AF295+AG295</f>
        <v>0</v>
      </c>
      <c r="AJ295" s="17">
        <f ca="1">SUM((INDIRECT(AJ$2&amp;(ROW())):INDIRECT(AJ$3&amp;(ROW()))))</f>
        <v>0</v>
      </c>
      <c r="AK295" s="156">
        <f ca="1">SUM(INDIRECT(AK$1&amp;AK$2&amp;$B295):INDIRECT(AK$1&amp;AK$3&amp;$B295))</f>
        <v>0</v>
      </c>
      <c r="AL295" s="1723">
        <f t="shared" ca="1" si="374"/>
        <v>0</v>
      </c>
      <c r="AM295" s="1834">
        <f t="shared" ca="1" si="383"/>
        <v>0</v>
      </c>
      <c r="AN295" s="156">
        <f ca="1">SUM(INDIRECT(AN$1&amp;AN$2&amp;$A295):INDIRECT(AN$1&amp;AN$3&amp;$A295))</f>
        <v>0</v>
      </c>
      <c r="AO295" s="1723">
        <f t="shared" ca="1" si="375"/>
        <v>0</v>
      </c>
      <c r="AP295" s="1834">
        <f t="shared" ca="1" si="401"/>
        <v>0</v>
      </c>
      <c r="AR295" s="17">
        <f ca="1">SUM((INDIRECT(AR$2&amp;(ROW())):INDIRECT(AR$3&amp;(ROW()))))</f>
        <v>0</v>
      </c>
      <c r="AS295" s="156">
        <f ca="1">SUM(INDIRECT(AS$1&amp;AS$2&amp;$B295):INDIRECT(AS$1&amp;AS$3&amp;$B295))</f>
        <v>0</v>
      </c>
      <c r="AT295" s="1723">
        <f t="shared" ca="1" si="385"/>
        <v>0</v>
      </c>
      <c r="AU295" s="1834">
        <f t="shared" ca="1" si="386"/>
        <v>0</v>
      </c>
      <c r="AV295" s="156">
        <f ca="1">SUM(INDIRECT(AV$1&amp;AV$2&amp;$A295):INDIRECT(AV$1&amp;AV$3&amp;$A295))</f>
        <v>0</v>
      </c>
      <c r="AW295" s="1723">
        <f t="shared" ca="1" si="387"/>
        <v>0</v>
      </c>
      <c r="AX295" s="1834">
        <f t="shared" ca="1" si="402"/>
        <v>0</v>
      </c>
      <c r="AZ295" s="17">
        <f ca="1">SUM((INDIRECT(AZ$2&amp;(ROW())):INDIRECT(AZ$3&amp;(ROW()))))</f>
        <v>0</v>
      </c>
      <c r="BA295" s="156">
        <f ca="1">SUM(INDIRECT(BA$1&amp;BA$2&amp;$B295):INDIRECT(BA$1&amp;BA$3&amp;$B295))</f>
        <v>0</v>
      </c>
      <c r="BB295" s="1723">
        <f t="shared" ca="1" si="389"/>
        <v>0</v>
      </c>
      <c r="BC295" s="1834">
        <f t="shared" ca="1" si="390"/>
        <v>0</v>
      </c>
      <c r="BD295" s="156">
        <f ca="1">SUM(INDIRECT(BD$1&amp;BD$2&amp;$A295):INDIRECT(BD$1&amp;BD$3&amp;$A295))</f>
        <v>0</v>
      </c>
      <c r="BE295" s="1723">
        <f t="shared" ca="1" si="391"/>
        <v>0</v>
      </c>
      <c r="BF295" s="1834">
        <f t="shared" ca="1" si="403"/>
        <v>0</v>
      </c>
    </row>
    <row r="296" spans="1:58">
      <c r="A296" s="2016">
        <v>320</v>
      </c>
      <c r="B296" s="2016">
        <v>293</v>
      </c>
      <c r="D296" s="1179">
        <v>1</v>
      </c>
      <c r="E296" s="137"/>
      <c r="F296" s="137"/>
      <c r="G296" s="49"/>
      <c r="H296" s="166" t="s">
        <v>101</v>
      </c>
      <c r="I296" s="165"/>
      <c r="J296" s="709"/>
      <c r="K296" s="709"/>
      <c r="L296" s="709"/>
      <c r="M296" s="709"/>
      <c r="N296" s="709"/>
      <c r="O296" s="715"/>
      <c r="P296" s="716">
        <f>SUM(P297:P299)</f>
        <v>0</v>
      </c>
      <c r="Q296" s="716">
        <f t="shared" ref="Q296:AA296" si="405">SUM(Q297:Q299)</f>
        <v>0</v>
      </c>
      <c r="R296" s="716">
        <f t="shared" si="405"/>
        <v>0</v>
      </c>
      <c r="S296" s="716">
        <f t="shared" si="405"/>
        <v>0</v>
      </c>
      <c r="T296" s="716">
        <f t="shared" si="405"/>
        <v>0</v>
      </c>
      <c r="U296" s="716">
        <f t="shared" si="405"/>
        <v>0</v>
      </c>
      <c r="V296" s="716">
        <f t="shared" si="405"/>
        <v>0</v>
      </c>
      <c r="W296" s="716">
        <f t="shared" si="405"/>
        <v>0</v>
      </c>
      <c r="X296" s="716">
        <f t="shared" si="405"/>
        <v>0</v>
      </c>
      <c r="Y296" s="716">
        <f t="shared" si="405"/>
        <v>0</v>
      </c>
      <c r="Z296" s="716">
        <f t="shared" si="405"/>
        <v>0</v>
      </c>
      <c r="AA296" s="716">
        <f t="shared" si="405"/>
        <v>0</v>
      </c>
      <c r="AB296" s="716">
        <f t="shared" ref="AB296:AH296" si="406">SUM(AB297:AB299)</f>
        <v>0</v>
      </c>
      <c r="AC296" s="716">
        <f t="shared" si="406"/>
        <v>0</v>
      </c>
      <c r="AD296" s="716">
        <f t="shared" si="406"/>
        <v>0</v>
      </c>
      <c r="AE296" s="716">
        <f t="shared" si="406"/>
        <v>0</v>
      </c>
      <c r="AF296" s="716">
        <f t="shared" si="406"/>
        <v>0</v>
      </c>
      <c r="AG296" s="716">
        <f t="shared" si="406"/>
        <v>0</v>
      </c>
      <c r="AH296" s="716">
        <f t="shared" si="406"/>
        <v>0</v>
      </c>
      <c r="AJ296" s="1650">
        <f ca="1">SUM((INDIRECT(AJ$2&amp;(ROW())):INDIRECT(AJ$3&amp;(ROW()))))</f>
        <v>0</v>
      </c>
      <c r="AK296" s="716">
        <f ca="1">SUM(INDIRECT(AK$1&amp;AK$2&amp;$B296):INDIRECT(AK$1&amp;AK$3&amp;$B296))</f>
        <v>0</v>
      </c>
      <c r="AL296" s="1740">
        <f t="shared" ca="1" si="374"/>
        <v>0</v>
      </c>
      <c r="AM296" s="1861">
        <f t="shared" ca="1" si="383"/>
        <v>0</v>
      </c>
      <c r="AN296" s="716">
        <f ca="1">SUM(INDIRECT(AN$1&amp;AN$2&amp;$A296):INDIRECT(AN$1&amp;AN$3&amp;$A296))</f>
        <v>0</v>
      </c>
      <c r="AO296" s="1740">
        <f t="shared" ca="1" si="375"/>
        <v>0</v>
      </c>
      <c r="AP296" s="1861">
        <f t="shared" ca="1" si="401"/>
        <v>0</v>
      </c>
      <c r="AR296" s="1650">
        <f ca="1">SUM((INDIRECT(AR$2&amp;(ROW())):INDIRECT(AR$3&amp;(ROW()))))</f>
        <v>0</v>
      </c>
      <c r="AS296" s="716">
        <f ca="1">SUM(INDIRECT(AS$1&amp;AS$2&amp;$B296):INDIRECT(AS$1&amp;AS$3&amp;$B296))</f>
        <v>0</v>
      </c>
      <c r="AT296" s="1740">
        <f t="shared" ca="1" si="385"/>
        <v>0</v>
      </c>
      <c r="AU296" s="1861">
        <f t="shared" ca="1" si="386"/>
        <v>0</v>
      </c>
      <c r="AV296" s="716">
        <f ca="1">SUM(INDIRECT(AV$1&amp;AV$2&amp;$A296):INDIRECT(AV$1&amp;AV$3&amp;$A296))</f>
        <v>0</v>
      </c>
      <c r="AW296" s="1740">
        <f t="shared" ca="1" si="387"/>
        <v>0</v>
      </c>
      <c r="AX296" s="1861">
        <f t="shared" ca="1" si="402"/>
        <v>0</v>
      </c>
      <c r="AZ296" s="1650">
        <f ca="1">SUM((INDIRECT(AZ$2&amp;(ROW())):INDIRECT(AZ$3&amp;(ROW()))))</f>
        <v>0</v>
      </c>
      <c r="BA296" s="716">
        <f ca="1">SUM(INDIRECT(BA$1&amp;BA$2&amp;$B296):INDIRECT(BA$1&amp;BA$3&amp;$B296))</f>
        <v>0</v>
      </c>
      <c r="BB296" s="1740">
        <f t="shared" ca="1" si="389"/>
        <v>0</v>
      </c>
      <c r="BC296" s="1861">
        <f t="shared" ca="1" si="390"/>
        <v>0</v>
      </c>
      <c r="BD296" s="716">
        <f ca="1">SUM(INDIRECT(BD$1&amp;BD$2&amp;$A296):INDIRECT(BD$1&amp;BD$3&amp;$A296))</f>
        <v>0</v>
      </c>
      <c r="BE296" s="1740">
        <f t="shared" ca="1" si="391"/>
        <v>0</v>
      </c>
      <c r="BF296" s="1861">
        <f t="shared" ca="1" si="403"/>
        <v>0</v>
      </c>
    </row>
    <row r="297" spans="1:58">
      <c r="A297" s="2016">
        <v>321</v>
      </c>
      <c r="B297" s="2016">
        <v>294</v>
      </c>
      <c r="D297" s="1179">
        <v>1</v>
      </c>
      <c r="E297" s="137"/>
      <c r="F297" s="137"/>
      <c r="G297" s="49"/>
      <c r="H297" s="54"/>
      <c r="I297" s="205" t="s">
        <v>180</v>
      </c>
      <c r="J297" s="7"/>
      <c r="K297" s="7"/>
      <c r="L297" s="6"/>
      <c r="M297" s="6"/>
      <c r="N297" s="6"/>
      <c r="O297" s="52"/>
      <c r="P297" s="98"/>
      <c r="Q297" s="157"/>
      <c r="R297" s="157"/>
      <c r="S297" s="157"/>
      <c r="T297" s="157"/>
      <c r="U297" s="157"/>
      <c r="V297" s="157"/>
      <c r="W297" s="157"/>
      <c r="X297" s="157"/>
      <c r="Y297" s="157"/>
      <c r="Z297" s="157"/>
      <c r="AA297" s="157"/>
      <c r="AB297" s="156">
        <f>SUM(P297:R297)</f>
        <v>0</v>
      </c>
      <c r="AC297" s="156">
        <f>SUM(S297:U297)</f>
        <v>0</v>
      </c>
      <c r="AD297" s="156">
        <f>SUM(V297:X297)</f>
        <v>0</v>
      </c>
      <c r="AE297" s="156">
        <f>SUM(Y297:AA297)</f>
        <v>0</v>
      </c>
      <c r="AF297" s="156">
        <f>AB297+AC297</f>
        <v>0</v>
      </c>
      <c r="AG297" s="156">
        <f>AE297+AD297</f>
        <v>0</v>
      </c>
      <c r="AH297" s="156">
        <f>AF297+AG297</f>
        <v>0</v>
      </c>
      <c r="AJ297" s="17">
        <f ca="1">SUM((INDIRECT(AJ$2&amp;(ROW())):INDIRECT(AJ$3&amp;(ROW()))))</f>
        <v>0</v>
      </c>
      <c r="AK297" s="156">
        <f ca="1">SUM(INDIRECT(AK$1&amp;AK$2&amp;$B297):INDIRECT(AK$1&amp;AK$3&amp;$B297))</f>
        <v>0</v>
      </c>
      <c r="AL297" s="1723">
        <f t="shared" ca="1" si="374"/>
        <v>0</v>
      </c>
      <c r="AM297" s="1834">
        <f t="shared" ca="1" si="383"/>
        <v>0</v>
      </c>
      <c r="AN297" s="156">
        <f ca="1">SUM(INDIRECT(AN$1&amp;AN$2&amp;$A297):INDIRECT(AN$1&amp;AN$3&amp;$A297))</f>
        <v>0</v>
      </c>
      <c r="AO297" s="1723">
        <f t="shared" ca="1" si="375"/>
        <v>0</v>
      </c>
      <c r="AP297" s="1834">
        <f t="shared" ca="1" si="401"/>
        <v>0</v>
      </c>
      <c r="AR297" s="17">
        <f ca="1">SUM((INDIRECT(AR$2&amp;(ROW())):INDIRECT(AR$3&amp;(ROW()))))</f>
        <v>0</v>
      </c>
      <c r="AS297" s="156">
        <f ca="1">SUM(INDIRECT(AS$1&amp;AS$2&amp;$B297):INDIRECT(AS$1&amp;AS$3&amp;$B297))</f>
        <v>0</v>
      </c>
      <c r="AT297" s="1723">
        <f t="shared" ca="1" si="385"/>
        <v>0</v>
      </c>
      <c r="AU297" s="1834">
        <f t="shared" ca="1" si="386"/>
        <v>0</v>
      </c>
      <c r="AV297" s="156">
        <f ca="1">SUM(INDIRECT(AV$1&amp;AV$2&amp;$A297):INDIRECT(AV$1&amp;AV$3&amp;$A297))</f>
        <v>0</v>
      </c>
      <c r="AW297" s="1723">
        <f t="shared" ca="1" si="387"/>
        <v>0</v>
      </c>
      <c r="AX297" s="1834">
        <f t="shared" ca="1" si="402"/>
        <v>0</v>
      </c>
      <c r="AZ297" s="17">
        <f ca="1">SUM((INDIRECT(AZ$2&amp;(ROW())):INDIRECT(AZ$3&amp;(ROW()))))</f>
        <v>0</v>
      </c>
      <c r="BA297" s="156">
        <f ca="1">SUM(INDIRECT(BA$1&amp;BA$2&amp;$B297):INDIRECT(BA$1&amp;BA$3&amp;$B297))</f>
        <v>0</v>
      </c>
      <c r="BB297" s="1723">
        <f t="shared" ca="1" si="389"/>
        <v>0</v>
      </c>
      <c r="BC297" s="1834">
        <f t="shared" ca="1" si="390"/>
        <v>0</v>
      </c>
      <c r="BD297" s="156">
        <f ca="1">SUM(INDIRECT(BD$1&amp;BD$2&amp;$A297):INDIRECT(BD$1&amp;BD$3&amp;$A297))</f>
        <v>0</v>
      </c>
      <c r="BE297" s="1723">
        <f t="shared" ca="1" si="391"/>
        <v>0</v>
      </c>
      <c r="BF297" s="1834">
        <f t="shared" ca="1" si="403"/>
        <v>0</v>
      </c>
    </row>
    <row r="298" spans="1:58">
      <c r="A298" s="2016">
        <v>322</v>
      </c>
      <c r="B298" s="2016">
        <v>295</v>
      </c>
      <c r="D298" s="1179">
        <v>1</v>
      </c>
      <c r="E298" s="137"/>
      <c r="F298" s="137"/>
      <c r="G298" s="49"/>
      <c r="H298" s="54"/>
      <c r="I298" s="69" t="s">
        <v>620</v>
      </c>
      <c r="J298" s="7"/>
      <c r="K298" s="7"/>
      <c r="L298" s="6"/>
      <c r="M298" s="6"/>
      <c r="N298" s="6"/>
      <c r="O298" s="52"/>
      <c r="P298" s="98"/>
      <c r="Q298" s="157"/>
      <c r="R298" s="157"/>
      <c r="S298" s="157"/>
      <c r="T298" s="157"/>
      <c r="U298" s="157"/>
      <c r="V298" s="157"/>
      <c r="W298" s="157"/>
      <c r="X298" s="157"/>
      <c r="Y298" s="157"/>
      <c r="Z298" s="157"/>
      <c r="AA298" s="157"/>
      <c r="AB298" s="156">
        <f>SUM(P298:R298)</f>
        <v>0</v>
      </c>
      <c r="AC298" s="156">
        <f>SUM(S298:U298)</f>
        <v>0</v>
      </c>
      <c r="AD298" s="156">
        <f>SUM(V298:X298)</f>
        <v>0</v>
      </c>
      <c r="AE298" s="156">
        <f>SUM(Y298:AA298)</f>
        <v>0</v>
      </c>
      <c r="AF298" s="156">
        <f>AB298+AC298</f>
        <v>0</v>
      </c>
      <c r="AG298" s="156">
        <f>AE298+AD298</f>
        <v>0</v>
      </c>
      <c r="AH298" s="156">
        <f>AF298+AG298</f>
        <v>0</v>
      </c>
      <c r="AJ298" s="17">
        <f ca="1">SUM((INDIRECT(AJ$2&amp;(ROW())):INDIRECT(AJ$3&amp;(ROW()))))</f>
        <v>0</v>
      </c>
      <c r="AK298" s="156">
        <f ca="1">SUM(INDIRECT(AK$1&amp;AK$2&amp;$B298):INDIRECT(AK$1&amp;AK$3&amp;$B298))</f>
        <v>0</v>
      </c>
      <c r="AL298" s="1723">
        <f t="shared" ca="1" si="374"/>
        <v>0</v>
      </c>
      <c r="AM298" s="1834">
        <f t="shared" ca="1" si="383"/>
        <v>0</v>
      </c>
      <c r="AN298" s="156">
        <f ca="1">SUM(INDIRECT(AN$1&amp;AN$2&amp;$A298):INDIRECT(AN$1&amp;AN$3&amp;$A298))</f>
        <v>0</v>
      </c>
      <c r="AO298" s="1723">
        <f t="shared" ca="1" si="375"/>
        <v>0</v>
      </c>
      <c r="AP298" s="1834">
        <f t="shared" ca="1" si="401"/>
        <v>0</v>
      </c>
      <c r="AR298" s="17">
        <f ca="1">SUM((INDIRECT(AR$2&amp;(ROW())):INDIRECT(AR$3&amp;(ROW()))))</f>
        <v>0</v>
      </c>
      <c r="AS298" s="156">
        <f ca="1">SUM(INDIRECT(AS$1&amp;AS$2&amp;$B298):INDIRECT(AS$1&amp;AS$3&amp;$B298))</f>
        <v>0</v>
      </c>
      <c r="AT298" s="1723">
        <f t="shared" ca="1" si="385"/>
        <v>0</v>
      </c>
      <c r="AU298" s="1834">
        <f t="shared" ca="1" si="386"/>
        <v>0</v>
      </c>
      <c r="AV298" s="156">
        <f ca="1">SUM(INDIRECT(AV$1&amp;AV$2&amp;$A298):INDIRECT(AV$1&amp;AV$3&amp;$A298))</f>
        <v>0</v>
      </c>
      <c r="AW298" s="1723">
        <f t="shared" ca="1" si="387"/>
        <v>0</v>
      </c>
      <c r="AX298" s="1834">
        <f t="shared" ca="1" si="402"/>
        <v>0</v>
      </c>
      <c r="AZ298" s="17">
        <f ca="1">SUM((INDIRECT(AZ$2&amp;(ROW())):INDIRECT(AZ$3&amp;(ROW()))))</f>
        <v>0</v>
      </c>
      <c r="BA298" s="156">
        <f ca="1">SUM(INDIRECT(BA$1&amp;BA$2&amp;$B298):INDIRECT(BA$1&amp;BA$3&amp;$B298))</f>
        <v>0</v>
      </c>
      <c r="BB298" s="1723">
        <f t="shared" ca="1" si="389"/>
        <v>0</v>
      </c>
      <c r="BC298" s="1834">
        <f t="shared" ca="1" si="390"/>
        <v>0</v>
      </c>
      <c r="BD298" s="156">
        <f ca="1">SUM(INDIRECT(BD$1&amp;BD$2&amp;$A298):INDIRECT(BD$1&amp;BD$3&amp;$A298))</f>
        <v>0</v>
      </c>
      <c r="BE298" s="1723">
        <f t="shared" ca="1" si="391"/>
        <v>0</v>
      </c>
      <c r="BF298" s="1834">
        <f t="shared" ca="1" si="403"/>
        <v>0</v>
      </c>
    </row>
    <row r="299" spans="1:58">
      <c r="A299" s="2016">
        <v>323</v>
      </c>
      <c r="B299" s="2016">
        <v>296</v>
      </c>
      <c r="D299" s="1179">
        <v>1</v>
      </c>
      <c r="E299" s="137"/>
      <c r="F299" s="137"/>
      <c r="G299" s="49"/>
      <c r="H299" s="1010"/>
      <c r="I299" s="994" t="s">
        <v>618</v>
      </c>
      <c r="J299" s="90"/>
      <c r="K299" s="90"/>
      <c r="L299" s="89"/>
      <c r="M299" s="89"/>
      <c r="N299" s="89"/>
      <c r="O299" s="223"/>
      <c r="P299" s="1014"/>
      <c r="Q299" s="222"/>
      <c r="R299" s="222"/>
      <c r="S299" s="222"/>
      <c r="T299" s="222"/>
      <c r="U299" s="222"/>
      <c r="V299" s="222"/>
      <c r="W299" s="222"/>
      <c r="X299" s="222"/>
      <c r="Y299" s="222"/>
      <c r="Z299" s="222"/>
      <c r="AA299" s="222"/>
      <c r="AB299" s="221">
        <f>SUM(P299:R299)</f>
        <v>0</v>
      </c>
      <c r="AC299" s="221">
        <f>SUM(S299:U299)</f>
        <v>0</v>
      </c>
      <c r="AD299" s="221">
        <f>SUM(V299:X299)</f>
        <v>0</v>
      </c>
      <c r="AE299" s="221">
        <f>SUM(Y299:AA299)</f>
        <v>0</v>
      </c>
      <c r="AF299" s="221">
        <f>AB299+AC299</f>
        <v>0</v>
      </c>
      <c r="AG299" s="221">
        <f>AE299+AD299</f>
        <v>0</v>
      </c>
      <c r="AH299" s="221">
        <f>AF299+AG299</f>
        <v>0</v>
      </c>
      <c r="AJ299" s="624">
        <f ca="1">SUM((INDIRECT(AJ$2&amp;(ROW())):INDIRECT(AJ$3&amp;(ROW()))))</f>
        <v>0</v>
      </c>
      <c r="AK299" s="221">
        <f ca="1">SUM(INDIRECT(AK$1&amp;AK$2&amp;$B299):INDIRECT(AK$1&amp;AK$3&amp;$B299))</f>
        <v>0</v>
      </c>
      <c r="AL299" s="1726">
        <f t="shared" ca="1" si="374"/>
        <v>0</v>
      </c>
      <c r="AM299" s="1837">
        <f t="shared" ca="1" si="383"/>
        <v>0</v>
      </c>
      <c r="AN299" s="221">
        <f ca="1">SUM(INDIRECT(AN$1&amp;AN$2&amp;$A299):INDIRECT(AN$1&amp;AN$3&amp;$A299))</f>
        <v>0</v>
      </c>
      <c r="AO299" s="1726">
        <f t="shared" ca="1" si="375"/>
        <v>0</v>
      </c>
      <c r="AP299" s="1837">
        <f t="shared" ca="1" si="401"/>
        <v>0</v>
      </c>
      <c r="AR299" s="624">
        <f ca="1">SUM((INDIRECT(AR$2&amp;(ROW())):INDIRECT(AR$3&amp;(ROW()))))</f>
        <v>0</v>
      </c>
      <c r="AS299" s="221">
        <f ca="1">SUM(INDIRECT(AS$1&amp;AS$2&amp;$B299):INDIRECT(AS$1&amp;AS$3&amp;$B299))</f>
        <v>0</v>
      </c>
      <c r="AT299" s="1726">
        <f t="shared" ca="1" si="385"/>
        <v>0</v>
      </c>
      <c r="AU299" s="1837">
        <f t="shared" ca="1" si="386"/>
        <v>0</v>
      </c>
      <c r="AV299" s="221">
        <f ca="1">SUM(INDIRECT(AV$1&amp;AV$2&amp;$A299):INDIRECT(AV$1&amp;AV$3&amp;$A299))</f>
        <v>0</v>
      </c>
      <c r="AW299" s="1726">
        <f t="shared" ca="1" si="387"/>
        <v>0</v>
      </c>
      <c r="AX299" s="1837">
        <f t="shared" ca="1" si="402"/>
        <v>0</v>
      </c>
      <c r="AZ299" s="624">
        <f ca="1">SUM((INDIRECT(AZ$2&amp;(ROW())):INDIRECT(AZ$3&amp;(ROW()))))</f>
        <v>0</v>
      </c>
      <c r="BA299" s="221">
        <f ca="1">SUM(INDIRECT(BA$1&amp;BA$2&amp;$B299):INDIRECT(BA$1&amp;BA$3&amp;$B299))</f>
        <v>0</v>
      </c>
      <c r="BB299" s="1726">
        <f t="shared" ca="1" si="389"/>
        <v>0</v>
      </c>
      <c r="BC299" s="1837">
        <f t="shared" ca="1" si="390"/>
        <v>0</v>
      </c>
      <c r="BD299" s="221">
        <f ca="1">SUM(INDIRECT(BD$1&amp;BD$2&amp;$A299):INDIRECT(BD$1&amp;BD$3&amp;$A299))</f>
        <v>0</v>
      </c>
      <c r="BE299" s="1726">
        <f t="shared" ca="1" si="391"/>
        <v>0</v>
      </c>
      <c r="BF299" s="1837">
        <f t="shared" ca="1" si="403"/>
        <v>0</v>
      </c>
    </row>
    <row r="300" spans="1:58" s="1690" customFormat="1">
      <c r="A300" s="2016">
        <v>324</v>
      </c>
      <c r="B300" s="2016">
        <v>297</v>
      </c>
      <c r="D300" s="1179">
        <v>1</v>
      </c>
      <c r="E300" s="1691"/>
      <c r="F300" s="1691"/>
      <c r="G300" s="1692"/>
      <c r="H300" s="1693"/>
      <c r="I300" s="1011" t="s">
        <v>619</v>
      </c>
      <c r="J300" s="1694"/>
      <c r="K300" s="1694"/>
      <c r="L300" s="1695"/>
      <c r="M300" s="1695"/>
      <c r="N300" s="1695"/>
      <c r="O300" s="1696"/>
      <c r="P300" s="1697">
        <f>SUM(P301:P302)</f>
        <v>0</v>
      </c>
      <c r="Q300" s="1697">
        <f t="shared" ref="Q300:AA300" si="407">SUM(Q301:Q302)</f>
        <v>0</v>
      </c>
      <c r="R300" s="1697">
        <f t="shared" si="407"/>
        <v>0</v>
      </c>
      <c r="S300" s="1697">
        <f t="shared" si="407"/>
        <v>0</v>
      </c>
      <c r="T300" s="1697">
        <f t="shared" si="407"/>
        <v>0</v>
      </c>
      <c r="U300" s="1697">
        <f t="shared" si="407"/>
        <v>0</v>
      </c>
      <c r="V300" s="1697">
        <f t="shared" si="407"/>
        <v>0</v>
      </c>
      <c r="W300" s="1697">
        <f t="shared" si="407"/>
        <v>0</v>
      </c>
      <c r="X300" s="1697">
        <f t="shared" si="407"/>
        <v>0</v>
      </c>
      <c r="Y300" s="1697">
        <f t="shared" si="407"/>
        <v>0</v>
      </c>
      <c r="Z300" s="1697">
        <f t="shared" si="407"/>
        <v>0</v>
      </c>
      <c r="AA300" s="1697">
        <f t="shared" si="407"/>
        <v>0</v>
      </c>
      <c r="AB300" s="1698">
        <f t="shared" ref="AB300:AH300" si="408">SUM(AB301:AB302)</f>
        <v>0</v>
      </c>
      <c r="AC300" s="1698">
        <f t="shared" si="408"/>
        <v>0</v>
      </c>
      <c r="AD300" s="1698">
        <f t="shared" si="408"/>
        <v>0</v>
      </c>
      <c r="AE300" s="1698">
        <f t="shared" si="408"/>
        <v>0</v>
      </c>
      <c r="AF300" s="1698">
        <f t="shared" si="408"/>
        <v>0</v>
      </c>
      <c r="AG300" s="1698">
        <f t="shared" si="408"/>
        <v>0</v>
      </c>
      <c r="AH300" s="1698">
        <f t="shared" si="408"/>
        <v>0</v>
      </c>
      <c r="AJ300" s="1699">
        <f ca="1">SUM((INDIRECT(AJ$2&amp;(ROW())):INDIRECT(AJ$3&amp;(ROW()))))</f>
        <v>0</v>
      </c>
      <c r="AK300" s="1698">
        <f ca="1">SUM(INDIRECT(AK$1&amp;AK$2&amp;$B300):INDIRECT(AK$1&amp;AK$3&amp;$B300))</f>
        <v>0</v>
      </c>
      <c r="AL300" s="1807">
        <f t="shared" ca="1" si="374"/>
        <v>0</v>
      </c>
      <c r="AM300" s="1862">
        <f t="shared" ca="1" si="383"/>
        <v>0</v>
      </c>
      <c r="AN300" s="1698">
        <f ca="1">SUM(INDIRECT(AN$1&amp;AN$2&amp;$A300):INDIRECT(AN$1&amp;AN$3&amp;$A300))</f>
        <v>0</v>
      </c>
      <c r="AO300" s="1807">
        <f t="shared" ca="1" si="375"/>
        <v>0</v>
      </c>
      <c r="AP300" s="1862">
        <f t="shared" ca="1" si="401"/>
        <v>0</v>
      </c>
      <c r="AR300" s="1699">
        <f ca="1">SUM((INDIRECT(AR$2&amp;(ROW())):INDIRECT(AR$3&amp;(ROW()))))</f>
        <v>0</v>
      </c>
      <c r="AS300" s="1698">
        <f ca="1">SUM(INDIRECT(AS$1&amp;AS$2&amp;$B300):INDIRECT(AS$1&amp;AS$3&amp;$B300))</f>
        <v>0</v>
      </c>
      <c r="AT300" s="1807">
        <f t="shared" ca="1" si="385"/>
        <v>0</v>
      </c>
      <c r="AU300" s="1862">
        <f t="shared" ca="1" si="386"/>
        <v>0</v>
      </c>
      <c r="AV300" s="1698">
        <f ca="1">SUM(INDIRECT(AV$1&amp;AV$2&amp;$A300):INDIRECT(AV$1&amp;AV$3&amp;$A300))</f>
        <v>0</v>
      </c>
      <c r="AW300" s="1807">
        <f t="shared" ca="1" si="387"/>
        <v>0</v>
      </c>
      <c r="AX300" s="1862">
        <f t="shared" ca="1" si="402"/>
        <v>0</v>
      </c>
      <c r="AZ300" s="1699">
        <f ca="1">SUM((INDIRECT(AZ$2&amp;(ROW())):INDIRECT(AZ$3&amp;(ROW()))))</f>
        <v>0</v>
      </c>
      <c r="BA300" s="1698">
        <f ca="1">SUM(INDIRECT(BA$1&amp;BA$2&amp;$B300):INDIRECT(BA$1&amp;BA$3&amp;$B300))</f>
        <v>0</v>
      </c>
      <c r="BB300" s="1807">
        <f t="shared" ca="1" si="389"/>
        <v>0</v>
      </c>
      <c r="BC300" s="1862">
        <f t="shared" ca="1" si="390"/>
        <v>0</v>
      </c>
      <c r="BD300" s="1698">
        <f ca="1">SUM(INDIRECT(BD$1&amp;BD$2&amp;$A300):INDIRECT(BD$1&amp;BD$3&amp;$A300))</f>
        <v>0</v>
      </c>
      <c r="BE300" s="1807">
        <f t="shared" ca="1" si="391"/>
        <v>0</v>
      </c>
      <c r="BF300" s="1862">
        <f t="shared" ca="1" si="403"/>
        <v>0</v>
      </c>
    </row>
    <row r="301" spans="1:58">
      <c r="A301" s="2016">
        <v>325</v>
      </c>
      <c r="B301" s="2016">
        <v>298</v>
      </c>
      <c r="D301" s="1179">
        <v>1</v>
      </c>
      <c r="E301" s="137"/>
      <c r="F301" s="137"/>
      <c r="G301" s="49"/>
      <c r="H301" s="54"/>
      <c r="I301" s="69"/>
      <c r="J301" s="6"/>
      <c r="K301" s="7"/>
      <c r="L301" s="6" t="s">
        <v>797</v>
      </c>
      <c r="M301" s="6"/>
      <c r="N301" s="6"/>
      <c r="O301" s="52"/>
      <c r="P301" s="1318">
        <f>P296-P302</f>
        <v>0</v>
      </c>
      <c r="Q301" s="1318">
        <f t="shared" ref="Q301:AA301" si="409">Q296-Q302</f>
        <v>0</v>
      </c>
      <c r="R301" s="1318">
        <f t="shared" si="409"/>
        <v>0</v>
      </c>
      <c r="S301" s="1318">
        <f t="shared" si="409"/>
        <v>0</v>
      </c>
      <c r="T301" s="1318">
        <f t="shared" si="409"/>
        <v>0</v>
      </c>
      <c r="U301" s="1318">
        <f t="shared" si="409"/>
        <v>0</v>
      </c>
      <c r="V301" s="1318">
        <f t="shared" si="409"/>
        <v>0</v>
      </c>
      <c r="W301" s="1318">
        <f t="shared" si="409"/>
        <v>0</v>
      </c>
      <c r="X301" s="1318">
        <f t="shared" si="409"/>
        <v>0</v>
      </c>
      <c r="Y301" s="1318">
        <f t="shared" si="409"/>
        <v>0</v>
      </c>
      <c r="Z301" s="1318">
        <f t="shared" si="409"/>
        <v>0</v>
      </c>
      <c r="AA301" s="1318">
        <f t="shared" si="409"/>
        <v>0</v>
      </c>
      <c r="AB301" s="998">
        <f>SUM(P301:R301)</f>
        <v>0</v>
      </c>
      <c r="AC301" s="998">
        <f>SUM(S301:U301)</f>
        <v>0</v>
      </c>
      <c r="AD301" s="998">
        <f>SUM(V301:X301)</f>
        <v>0</v>
      </c>
      <c r="AE301" s="998">
        <f>SUM(Y301:AA301)</f>
        <v>0</v>
      </c>
      <c r="AF301" s="998">
        <f>AB301+AC301</f>
        <v>0</v>
      </c>
      <c r="AG301" s="998">
        <f>AE301+AD301</f>
        <v>0</v>
      </c>
      <c r="AH301" s="998">
        <f>AF301+AG301</f>
        <v>0</v>
      </c>
      <c r="AJ301" s="1651">
        <f ca="1">SUM((INDIRECT(AJ$2&amp;(ROW())):INDIRECT(AJ$3&amp;(ROW()))))</f>
        <v>0</v>
      </c>
      <c r="AK301" s="998">
        <f ca="1">SUM(INDIRECT(AK$1&amp;AK$2&amp;$B301):INDIRECT(AK$1&amp;AK$3&amp;$B301))</f>
        <v>0</v>
      </c>
      <c r="AL301" s="1808">
        <f t="shared" ca="1" si="374"/>
        <v>0</v>
      </c>
      <c r="AM301" s="1863">
        <f t="shared" ca="1" si="383"/>
        <v>0</v>
      </c>
      <c r="AN301" s="998">
        <f ca="1">SUM(INDIRECT(AN$1&amp;AN$2&amp;$A301):INDIRECT(AN$1&amp;AN$3&amp;$A301))</f>
        <v>0</v>
      </c>
      <c r="AO301" s="1808">
        <f t="shared" ca="1" si="375"/>
        <v>0</v>
      </c>
      <c r="AP301" s="1863">
        <f t="shared" ca="1" si="401"/>
        <v>0</v>
      </c>
      <c r="AR301" s="1651">
        <f ca="1">SUM((INDIRECT(AR$2&amp;(ROW())):INDIRECT(AR$3&amp;(ROW()))))</f>
        <v>0</v>
      </c>
      <c r="AS301" s="998">
        <f ca="1">SUM(INDIRECT(AS$1&amp;AS$2&amp;$B301):INDIRECT(AS$1&amp;AS$3&amp;$B301))</f>
        <v>0</v>
      </c>
      <c r="AT301" s="1808">
        <f t="shared" ca="1" si="385"/>
        <v>0</v>
      </c>
      <c r="AU301" s="1863">
        <f t="shared" ca="1" si="386"/>
        <v>0</v>
      </c>
      <c r="AV301" s="998">
        <f ca="1">SUM(INDIRECT(AV$1&amp;AV$2&amp;$A301):INDIRECT(AV$1&amp;AV$3&amp;$A301))</f>
        <v>0</v>
      </c>
      <c r="AW301" s="1808">
        <f t="shared" ca="1" si="387"/>
        <v>0</v>
      </c>
      <c r="AX301" s="1863">
        <f t="shared" ca="1" si="402"/>
        <v>0</v>
      </c>
      <c r="AZ301" s="1651">
        <f ca="1">SUM((INDIRECT(AZ$2&amp;(ROW())):INDIRECT(AZ$3&amp;(ROW()))))</f>
        <v>0</v>
      </c>
      <c r="BA301" s="998">
        <f ca="1">SUM(INDIRECT(BA$1&amp;BA$2&amp;$B301):INDIRECT(BA$1&amp;BA$3&amp;$B301))</f>
        <v>0</v>
      </c>
      <c r="BB301" s="1808">
        <f t="shared" ca="1" si="389"/>
        <v>0</v>
      </c>
      <c r="BC301" s="1863">
        <f t="shared" ca="1" si="390"/>
        <v>0</v>
      </c>
      <c r="BD301" s="998">
        <f ca="1">SUM(INDIRECT(BD$1&amp;BD$2&amp;$A301):INDIRECT(BD$1&amp;BD$3&amp;$A301))</f>
        <v>0</v>
      </c>
      <c r="BE301" s="1808">
        <f t="shared" ca="1" si="391"/>
        <v>0</v>
      </c>
      <c r="BF301" s="1863">
        <f t="shared" ca="1" si="403"/>
        <v>0</v>
      </c>
    </row>
    <row r="302" spans="1:58">
      <c r="A302" s="2016">
        <v>326</v>
      </c>
      <c r="B302" s="2016">
        <v>299</v>
      </c>
      <c r="D302" s="1179">
        <v>1</v>
      </c>
      <c r="E302" s="97"/>
      <c r="F302" s="97"/>
      <c r="G302" s="49"/>
      <c r="H302" s="54"/>
      <c r="I302" s="994"/>
      <c r="J302" s="89"/>
      <c r="K302" s="90"/>
      <c r="L302" s="89" t="s">
        <v>846</v>
      </c>
      <c r="M302" s="89"/>
      <c r="N302" s="89"/>
      <c r="O302" s="1112"/>
      <c r="P302" s="1015"/>
      <c r="Q302" s="1016"/>
      <c r="R302" s="1016"/>
      <c r="S302" s="1016"/>
      <c r="T302" s="1016"/>
      <c r="U302" s="1016"/>
      <c r="V302" s="1016"/>
      <c r="W302" s="1016"/>
      <c r="X302" s="1016"/>
      <c r="Y302" s="1016"/>
      <c r="Z302" s="1016"/>
      <c r="AA302" s="1016"/>
      <c r="AB302" s="1003">
        <f>SUM(P302:R302)</f>
        <v>0</v>
      </c>
      <c r="AC302" s="1003">
        <f>SUM(S302:U302)</f>
        <v>0</v>
      </c>
      <c r="AD302" s="1003">
        <f>SUM(V302:X302)</f>
        <v>0</v>
      </c>
      <c r="AE302" s="1003">
        <f>SUM(Y302:AA302)</f>
        <v>0</v>
      </c>
      <c r="AF302" s="1003">
        <f>AB302+AC302</f>
        <v>0</v>
      </c>
      <c r="AG302" s="1003">
        <f>AE302+AD302</f>
        <v>0</v>
      </c>
      <c r="AH302" s="1003">
        <f>AF302+AG302</f>
        <v>0</v>
      </c>
      <c r="AJ302" s="1652">
        <f ca="1">SUM((INDIRECT(AJ$2&amp;(ROW())):INDIRECT(AJ$3&amp;(ROW()))))</f>
        <v>0</v>
      </c>
      <c r="AK302" s="1003">
        <f ca="1">SUM(INDIRECT(AK$1&amp;AK$2&amp;$B302):INDIRECT(AK$1&amp;AK$3&amp;$B302))</f>
        <v>0</v>
      </c>
      <c r="AL302" s="1809">
        <f t="shared" ca="1" si="374"/>
        <v>0</v>
      </c>
      <c r="AM302" s="1864">
        <f t="shared" ca="1" si="383"/>
        <v>0</v>
      </c>
      <c r="AN302" s="1003">
        <f ca="1">SUM(INDIRECT(AN$1&amp;AN$2&amp;$A302):INDIRECT(AN$1&amp;AN$3&amp;$A302))</f>
        <v>0</v>
      </c>
      <c r="AO302" s="1809">
        <f t="shared" ca="1" si="375"/>
        <v>0</v>
      </c>
      <c r="AP302" s="1864">
        <f t="shared" ca="1" si="401"/>
        <v>0</v>
      </c>
      <c r="AR302" s="1652">
        <f ca="1">SUM((INDIRECT(AR$2&amp;(ROW())):INDIRECT(AR$3&amp;(ROW()))))</f>
        <v>0</v>
      </c>
      <c r="AS302" s="1003">
        <f ca="1">SUM(INDIRECT(AS$1&amp;AS$2&amp;$B302):INDIRECT(AS$1&amp;AS$3&amp;$B302))</f>
        <v>0</v>
      </c>
      <c r="AT302" s="1809">
        <f t="shared" ca="1" si="385"/>
        <v>0</v>
      </c>
      <c r="AU302" s="1864">
        <f t="shared" ca="1" si="386"/>
        <v>0</v>
      </c>
      <c r="AV302" s="1003">
        <f ca="1">SUM(INDIRECT(AV$1&amp;AV$2&amp;$A302):INDIRECT(AV$1&amp;AV$3&amp;$A302))</f>
        <v>0</v>
      </c>
      <c r="AW302" s="1809">
        <f t="shared" ca="1" si="387"/>
        <v>0</v>
      </c>
      <c r="AX302" s="1864">
        <f t="shared" ca="1" si="402"/>
        <v>0</v>
      </c>
      <c r="AZ302" s="1652">
        <f ca="1">SUM((INDIRECT(AZ$2&amp;(ROW())):INDIRECT(AZ$3&amp;(ROW()))))</f>
        <v>0</v>
      </c>
      <c r="BA302" s="1003">
        <f ca="1">SUM(INDIRECT(BA$1&amp;BA$2&amp;$B302):INDIRECT(BA$1&amp;BA$3&amp;$B302))</f>
        <v>0</v>
      </c>
      <c r="BB302" s="1809">
        <f t="shared" ca="1" si="389"/>
        <v>0</v>
      </c>
      <c r="BC302" s="1864">
        <f t="shared" ca="1" si="390"/>
        <v>0</v>
      </c>
      <c r="BD302" s="1003">
        <f ca="1">SUM(INDIRECT(BD$1&amp;BD$2&amp;$A302):INDIRECT(BD$1&amp;BD$3&amp;$A302))</f>
        <v>0</v>
      </c>
      <c r="BE302" s="1809">
        <f t="shared" ca="1" si="391"/>
        <v>0</v>
      </c>
      <c r="BF302" s="1864">
        <f t="shared" ca="1" si="403"/>
        <v>0</v>
      </c>
    </row>
    <row r="303" spans="1:58">
      <c r="A303" s="2016">
        <v>327</v>
      </c>
      <c r="B303" s="2016">
        <v>300</v>
      </c>
      <c r="D303" s="1179">
        <v>1</v>
      </c>
      <c r="E303" s="137"/>
      <c r="F303" s="137"/>
      <c r="G303" s="49"/>
      <c r="H303" s="717" t="s">
        <v>143</v>
      </c>
      <c r="I303" s="718"/>
      <c r="J303" s="719"/>
      <c r="K303" s="719"/>
      <c r="L303" s="719"/>
      <c r="M303" s="719"/>
      <c r="N303" s="719"/>
      <c r="O303" s="720"/>
      <c r="P303" s="720">
        <f>P290-P296</f>
        <v>0</v>
      </c>
      <c r="Q303" s="720">
        <f t="shared" ref="Q303:AH303" si="410">Q290-Q296</f>
        <v>0</v>
      </c>
      <c r="R303" s="720">
        <f t="shared" si="410"/>
        <v>0</v>
      </c>
      <c r="S303" s="720">
        <f t="shared" si="410"/>
        <v>0</v>
      </c>
      <c r="T303" s="720">
        <f t="shared" si="410"/>
        <v>0</v>
      </c>
      <c r="U303" s="720">
        <f t="shared" si="410"/>
        <v>0</v>
      </c>
      <c r="V303" s="720">
        <f t="shared" si="410"/>
        <v>0</v>
      </c>
      <c r="W303" s="720">
        <f t="shared" si="410"/>
        <v>0</v>
      </c>
      <c r="X303" s="720">
        <f t="shared" si="410"/>
        <v>0</v>
      </c>
      <c r="Y303" s="720">
        <f t="shared" si="410"/>
        <v>0</v>
      </c>
      <c r="Z303" s="720">
        <f t="shared" si="410"/>
        <v>0</v>
      </c>
      <c r="AA303" s="720">
        <f t="shared" si="410"/>
        <v>0</v>
      </c>
      <c r="AB303" s="721">
        <f t="shared" si="410"/>
        <v>0</v>
      </c>
      <c r="AC303" s="721">
        <f t="shared" si="410"/>
        <v>0</v>
      </c>
      <c r="AD303" s="721">
        <f t="shared" si="410"/>
        <v>0</v>
      </c>
      <c r="AE303" s="721">
        <f t="shared" si="410"/>
        <v>0</v>
      </c>
      <c r="AF303" s="721">
        <f t="shared" si="410"/>
        <v>0</v>
      </c>
      <c r="AG303" s="721">
        <f t="shared" si="410"/>
        <v>0</v>
      </c>
      <c r="AH303" s="721">
        <f t="shared" si="410"/>
        <v>0</v>
      </c>
      <c r="AJ303" s="1653">
        <f ca="1">SUM((INDIRECT(AJ$2&amp;(ROW())):INDIRECT(AJ$3&amp;(ROW()))))</f>
        <v>0</v>
      </c>
      <c r="AK303" s="1654">
        <f ca="1">SUM(INDIRECT(AK$1&amp;AK$2&amp;$B303):INDIRECT(AK$1&amp;AK$3&amp;$B303))</f>
        <v>0</v>
      </c>
      <c r="AL303" s="1741">
        <f t="shared" ca="1" si="374"/>
        <v>0</v>
      </c>
      <c r="AM303" s="1865">
        <f t="shared" ca="1" si="383"/>
        <v>0</v>
      </c>
      <c r="AN303" s="1654">
        <f ca="1">SUM(INDIRECT(AN$1&amp;AN$2&amp;$A303):INDIRECT(AN$1&amp;AN$3&amp;$A303))</f>
        <v>0</v>
      </c>
      <c r="AO303" s="1741">
        <f t="shared" ca="1" si="375"/>
        <v>0</v>
      </c>
      <c r="AP303" s="1865">
        <f t="shared" ca="1" si="401"/>
        <v>0</v>
      </c>
      <c r="AR303" s="1653">
        <f ca="1">SUM((INDIRECT(AR$2&amp;(ROW())):INDIRECT(AR$3&amp;(ROW()))))</f>
        <v>0</v>
      </c>
      <c r="AS303" s="1654">
        <f ca="1">SUM(INDIRECT(AS$1&amp;AS$2&amp;$B303):INDIRECT(AS$1&amp;AS$3&amp;$B303))</f>
        <v>0</v>
      </c>
      <c r="AT303" s="1741">
        <f t="shared" ca="1" si="385"/>
        <v>0</v>
      </c>
      <c r="AU303" s="1865">
        <f t="shared" ca="1" si="386"/>
        <v>0</v>
      </c>
      <c r="AV303" s="1654">
        <f ca="1">SUM(INDIRECT(AV$1&amp;AV$2&amp;$A303):INDIRECT(AV$1&amp;AV$3&amp;$A303))</f>
        <v>0</v>
      </c>
      <c r="AW303" s="1741">
        <f t="shared" ca="1" si="387"/>
        <v>0</v>
      </c>
      <c r="AX303" s="1865">
        <f t="shared" ca="1" si="402"/>
        <v>0</v>
      </c>
      <c r="AZ303" s="1653">
        <f ca="1">SUM((INDIRECT(AZ$2&amp;(ROW())):INDIRECT(AZ$3&amp;(ROW()))))</f>
        <v>0</v>
      </c>
      <c r="BA303" s="1654">
        <f ca="1">SUM(INDIRECT(BA$1&amp;BA$2&amp;$B303):INDIRECT(BA$1&amp;BA$3&amp;$B303))</f>
        <v>0</v>
      </c>
      <c r="BB303" s="1741">
        <f t="shared" ca="1" si="389"/>
        <v>0</v>
      </c>
      <c r="BC303" s="1865">
        <f t="shared" ca="1" si="390"/>
        <v>0</v>
      </c>
      <c r="BD303" s="1654">
        <f ca="1">SUM(INDIRECT(BD$1&amp;BD$2&amp;$A303):INDIRECT(BD$1&amp;BD$3&amp;$A303))</f>
        <v>0</v>
      </c>
      <c r="BE303" s="1741">
        <f t="shared" ca="1" si="391"/>
        <v>0</v>
      </c>
      <c r="BF303" s="1865">
        <f t="shared" ca="1" si="403"/>
        <v>0</v>
      </c>
    </row>
    <row r="304" spans="1:58">
      <c r="A304" s="2016">
        <v>328</v>
      </c>
      <c r="B304" s="2016">
        <v>301</v>
      </c>
      <c r="D304" s="1179">
        <v>1</v>
      </c>
      <c r="E304" s="137"/>
      <c r="F304" s="137"/>
      <c r="G304" s="49"/>
      <c r="H304" s="54"/>
      <c r="I304" s="1042" t="s">
        <v>142</v>
      </c>
      <c r="J304" s="7"/>
      <c r="K304" s="7"/>
      <c r="L304" s="6"/>
      <c r="M304" s="6"/>
      <c r="N304" s="6"/>
      <c r="O304" s="52"/>
      <c r="P304" s="1044">
        <f t="shared" ref="P304:AN304" si="411">IFERROR(P303/P284,0)</f>
        <v>0</v>
      </c>
      <c r="Q304" s="1044">
        <f t="shared" si="411"/>
        <v>0</v>
      </c>
      <c r="R304" s="1044">
        <f t="shared" si="411"/>
        <v>0</v>
      </c>
      <c r="S304" s="1044">
        <f t="shared" si="411"/>
        <v>0</v>
      </c>
      <c r="T304" s="1044">
        <f t="shared" si="411"/>
        <v>0</v>
      </c>
      <c r="U304" s="1044">
        <f t="shared" si="411"/>
        <v>0</v>
      </c>
      <c r="V304" s="1044">
        <f t="shared" si="411"/>
        <v>0</v>
      </c>
      <c r="W304" s="1044">
        <f t="shared" si="411"/>
        <v>0</v>
      </c>
      <c r="X304" s="1044">
        <f t="shared" si="411"/>
        <v>0</v>
      </c>
      <c r="Y304" s="1044">
        <f t="shared" si="411"/>
        <v>0</v>
      </c>
      <c r="Z304" s="1044">
        <f t="shared" si="411"/>
        <v>0</v>
      </c>
      <c r="AA304" s="1044">
        <f t="shared" si="411"/>
        <v>0</v>
      </c>
      <c r="AB304" s="1044">
        <f t="shared" si="411"/>
        <v>0</v>
      </c>
      <c r="AC304" s="1044">
        <f t="shared" si="411"/>
        <v>0</v>
      </c>
      <c r="AD304" s="1044">
        <f t="shared" si="411"/>
        <v>0</v>
      </c>
      <c r="AE304" s="1044">
        <f t="shared" si="411"/>
        <v>0</v>
      </c>
      <c r="AF304" s="1044">
        <f t="shared" si="411"/>
        <v>0</v>
      </c>
      <c r="AG304" s="1044">
        <f t="shared" si="411"/>
        <v>0</v>
      </c>
      <c r="AH304" s="1044">
        <f t="shared" si="411"/>
        <v>0</v>
      </c>
      <c r="AI304" s="1038"/>
      <c r="AJ304" s="1629">
        <f t="shared" ca="1" si="411"/>
        <v>0</v>
      </c>
      <c r="AK304" s="1044">
        <f t="shared" ca="1" si="411"/>
        <v>0</v>
      </c>
      <c r="AL304" s="1044">
        <f t="shared" ca="1" si="374"/>
        <v>0</v>
      </c>
      <c r="AM304" s="1839"/>
      <c r="AN304" s="1044">
        <f t="shared" ca="1" si="411"/>
        <v>0</v>
      </c>
      <c r="AO304" s="1044">
        <f t="shared" ca="1" si="375"/>
        <v>0</v>
      </c>
      <c r="AP304" s="1839"/>
      <c r="AQ304" s="1038"/>
      <c r="AR304" s="1629">
        <f ca="1">IFERROR(AR303/AR284,0)</f>
        <v>0</v>
      </c>
      <c r="AS304" s="1044">
        <f ca="1">IFERROR(AS303/AS284,0)</f>
        <v>0</v>
      </c>
      <c r="AT304" s="1044">
        <f t="shared" ca="1" si="385"/>
        <v>0</v>
      </c>
      <c r="AU304" s="1839"/>
      <c r="AV304" s="1044">
        <f ca="1">IFERROR(AV303/AV284,0)</f>
        <v>0</v>
      </c>
      <c r="AW304" s="1044">
        <f t="shared" ca="1" si="387"/>
        <v>0</v>
      </c>
      <c r="AX304" s="1839"/>
      <c r="AY304" s="1038"/>
      <c r="AZ304" s="1629">
        <f ca="1">IFERROR(AZ303/AZ284,0)</f>
        <v>0</v>
      </c>
      <c r="BA304" s="1044">
        <f ca="1">IFERROR(BA303/BA284,0)</f>
        <v>0</v>
      </c>
      <c r="BB304" s="1044">
        <f t="shared" ca="1" si="389"/>
        <v>0</v>
      </c>
      <c r="BC304" s="1839"/>
      <c r="BD304" s="1044">
        <f ca="1">IFERROR(BD303/BD284,0)</f>
        <v>0</v>
      </c>
      <c r="BE304" s="1044">
        <f t="shared" ca="1" si="391"/>
        <v>0</v>
      </c>
      <c r="BF304" s="1839"/>
    </row>
    <row r="305" spans="1:58">
      <c r="A305" s="2016">
        <v>329</v>
      </c>
      <c r="B305" s="2016">
        <v>302</v>
      </c>
      <c r="D305" s="1179">
        <v>1</v>
      </c>
      <c r="E305" s="97"/>
      <c r="F305" s="97"/>
      <c r="G305" s="49"/>
      <c r="H305" s="54"/>
      <c r="I305" s="6"/>
      <c r="J305" s="7"/>
      <c r="K305" s="7"/>
      <c r="L305" s="995" t="s">
        <v>797</v>
      </c>
      <c r="M305" s="6"/>
      <c r="N305" s="6"/>
      <c r="O305" s="52"/>
      <c r="P305" s="1684">
        <f>P294-P301</f>
        <v>0</v>
      </c>
      <c r="Q305" s="1684">
        <f t="shared" ref="Q305:AH306" si="412">Q294-Q301</f>
        <v>0</v>
      </c>
      <c r="R305" s="1684">
        <f t="shared" si="412"/>
        <v>0</v>
      </c>
      <c r="S305" s="1684">
        <f t="shared" si="412"/>
        <v>0</v>
      </c>
      <c r="T305" s="1684">
        <f t="shared" si="412"/>
        <v>0</v>
      </c>
      <c r="U305" s="1684">
        <f t="shared" si="412"/>
        <v>0</v>
      </c>
      <c r="V305" s="1684">
        <f t="shared" si="412"/>
        <v>0</v>
      </c>
      <c r="W305" s="1684">
        <f t="shared" si="412"/>
        <v>0</v>
      </c>
      <c r="X305" s="1684">
        <f t="shared" si="412"/>
        <v>0</v>
      </c>
      <c r="Y305" s="1684">
        <f t="shared" si="412"/>
        <v>0</v>
      </c>
      <c r="Z305" s="1684">
        <f t="shared" si="412"/>
        <v>0</v>
      </c>
      <c r="AA305" s="1684">
        <f t="shared" si="412"/>
        <v>0</v>
      </c>
      <c r="AB305" s="1684">
        <f t="shared" si="412"/>
        <v>0</v>
      </c>
      <c r="AC305" s="1684">
        <f t="shared" si="412"/>
        <v>0</v>
      </c>
      <c r="AD305" s="1684">
        <f t="shared" si="412"/>
        <v>0</v>
      </c>
      <c r="AE305" s="1684">
        <f t="shared" si="412"/>
        <v>0</v>
      </c>
      <c r="AF305" s="1684">
        <f t="shared" si="412"/>
        <v>0</v>
      </c>
      <c r="AG305" s="1684">
        <f t="shared" si="412"/>
        <v>0</v>
      </c>
      <c r="AH305" s="1684">
        <f t="shared" si="412"/>
        <v>0</v>
      </c>
      <c r="AI305" s="1038"/>
      <c r="AJ305" s="1685">
        <f ca="1">SUM((INDIRECT(AJ$2&amp;(ROW())):INDIRECT(AJ$3&amp;(ROW()))))</f>
        <v>0</v>
      </c>
      <c r="AK305" s="1684">
        <f ca="1">SUM(INDIRECT(AK$1&amp;AK$2&amp;$B305):INDIRECT(AK$1&amp;AK$3&amp;$B305))</f>
        <v>0</v>
      </c>
      <c r="AL305" s="1684">
        <f t="shared" ca="1" si="374"/>
        <v>0</v>
      </c>
      <c r="AM305" s="1839"/>
      <c r="AN305" s="1684">
        <f ca="1">SUM(INDIRECT(AN$1&amp;AN$2&amp;$A305):INDIRECT(AN$1&amp;AN$3&amp;$A305))</f>
        <v>0</v>
      </c>
      <c r="AO305" s="1684">
        <f t="shared" ca="1" si="375"/>
        <v>0</v>
      </c>
      <c r="AP305" s="1839"/>
      <c r="AQ305" s="1038"/>
      <c r="AR305" s="1685">
        <f ca="1">SUM((INDIRECT(AR$2&amp;(ROW())):INDIRECT(AR$3&amp;(ROW()))))</f>
        <v>0</v>
      </c>
      <c r="AS305" s="1684">
        <f ca="1">SUM(INDIRECT(AS$1&amp;AS$2&amp;$B305):INDIRECT(AS$1&amp;AS$3&amp;$B305))</f>
        <v>0</v>
      </c>
      <c r="AT305" s="1684">
        <f t="shared" ca="1" si="385"/>
        <v>0</v>
      </c>
      <c r="AU305" s="1839"/>
      <c r="AV305" s="1684">
        <f ca="1">SUM(INDIRECT(AV$1&amp;AV$2&amp;$A305):INDIRECT(AV$1&amp;AV$3&amp;$A305))</f>
        <v>0</v>
      </c>
      <c r="AW305" s="1684">
        <f t="shared" ca="1" si="387"/>
        <v>0</v>
      </c>
      <c r="AX305" s="1839"/>
      <c r="AY305" s="1038"/>
      <c r="AZ305" s="1685">
        <f ca="1">SUM((INDIRECT(AZ$2&amp;(ROW())):INDIRECT(AZ$3&amp;(ROW()))))</f>
        <v>0</v>
      </c>
      <c r="BA305" s="1684">
        <f ca="1">SUM(INDIRECT(BA$1&amp;BA$2&amp;$B305):INDIRECT(BA$1&amp;BA$3&amp;$B305))</f>
        <v>0</v>
      </c>
      <c r="BB305" s="1684">
        <f t="shared" ca="1" si="389"/>
        <v>0</v>
      </c>
      <c r="BC305" s="1839"/>
      <c r="BD305" s="1684">
        <f ca="1">SUM(INDIRECT(BD$1&amp;BD$2&amp;$A305):INDIRECT(BD$1&amp;BD$3&amp;$A305))</f>
        <v>0</v>
      </c>
      <c r="BE305" s="1684">
        <f t="shared" ca="1" si="391"/>
        <v>0</v>
      </c>
      <c r="BF305" s="1839"/>
    </row>
    <row r="306" spans="1:58">
      <c r="A306" s="2016">
        <v>330</v>
      </c>
      <c r="B306" s="2016">
        <v>303</v>
      </c>
      <c r="D306" s="1179">
        <v>1</v>
      </c>
      <c r="E306" s="97"/>
      <c r="F306" s="97"/>
      <c r="G306" s="49"/>
      <c r="H306" s="54"/>
      <c r="I306" s="6"/>
      <c r="J306" s="7"/>
      <c r="K306" s="7"/>
      <c r="L306" s="995" t="s">
        <v>846</v>
      </c>
      <c r="M306" s="6"/>
      <c r="N306" s="6"/>
      <c r="O306" s="1111"/>
      <c r="P306" s="1684">
        <f>P295-P302</f>
        <v>0</v>
      </c>
      <c r="Q306" s="1684">
        <f t="shared" si="412"/>
        <v>0</v>
      </c>
      <c r="R306" s="1684">
        <f t="shared" si="412"/>
        <v>0</v>
      </c>
      <c r="S306" s="1684">
        <f t="shared" si="412"/>
        <v>0</v>
      </c>
      <c r="T306" s="1684">
        <f t="shared" si="412"/>
        <v>0</v>
      </c>
      <c r="U306" s="1684">
        <f t="shared" si="412"/>
        <v>0</v>
      </c>
      <c r="V306" s="1684">
        <f t="shared" si="412"/>
        <v>0</v>
      </c>
      <c r="W306" s="1684">
        <f t="shared" si="412"/>
        <v>0</v>
      </c>
      <c r="X306" s="1684">
        <f t="shared" si="412"/>
        <v>0</v>
      </c>
      <c r="Y306" s="1684">
        <f t="shared" si="412"/>
        <v>0</v>
      </c>
      <c r="Z306" s="1684">
        <f t="shared" si="412"/>
        <v>0</v>
      </c>
      <c r="AA306" s="1684">
        <f t="shared" si="412"/>
        <v>0</v>
      </c>
      <c r="AB306" s="1684">
        <f t="shared" si="412"/>
        <v>0</v>
      </c>
      <c r="AC306" s="1684">
        <f t="shared" si="412"/>
        <v>0</v>
      </c>
      <c r="AD306" s="1684">
        <f t="shared" si="412"/>
        <v>0</v>
      </c>
      <c r="AE306" s="1684">
        <f t="shared" si="412"/>
        <v>0</v>
      </c>
      <c r="AF306" s="1684">
        <f t="shared" si="412"/>
        <v>0</v>
      </c>
      <c r="AG306" s="1684">
        <f t="shared" si="412"/>
        <v>0</v>
      </c>
      <c r="AH306" s="1684">
        <f t="shared" si="412"/>
        <v>0</v>
      </c>
      <c r="AI306" s="1038"/>
      <c r="AJ306" s="1685">
        <f ca="1">SUM((INDIRECT(AJ$2&amp;(ROW())):INDIRECT(AJ$3&amp;(ROW()))))</f>
        <v>0</v>
      </c>
      <c r="AK306" s="1684">
        <f ca="1">SUM(INDIRECT(AK$1&amp;AK$2&amp;$B306):INDIRECT(AK$1&amp;AK$3&amp;$B306))</f>
        <v>0</v>
      </c>
      <c r="AL306" s="1684">
        <f t="shared" ca="1" si="374"/>
        <v>0</v>
      </c>
      <c r="AM306" s="1839"/>
      <c r="AN306" s="1684">
        <f ca="1">SUM(INDIRECT(AN$1&amp;AN$2&amp;$A306):INDIRECT(AN$1&amp;AN$3&amp;$A306))</f>
        <v>0</v>
      </c>
      <c r="AO306" s="1684">
        <f t="shared" ca="1" si="375"/>
        <v>0</v>
      </c>
      <c r="AP306" s="1839"/>
      <c r="AQ306" s="1038"/>
      <c r="AR306" s="1685">
        <f ca="1">SUM((INDIRECT(AR$2&amp;(ROW())):INDIRECT(AR$3&amp;(ROW()))))</f>
        <v>0</v>
      </c>
      <c r="AS306" s="1684">
        <f ca="1">SUM(INDIRECT(AS$1&amp;AS$2&amp;$B306):INDIRECT(AS$1&amp;AS$3&amp;$B306))</f>
        <v>0</v>
      </c>
      <c r="AT306" s="1684">
        <f t="shared" ca="1" si="385"/>
        <v>0</v>
      </c>
      <c r="AU306" s="1839"/>
      <c r="AV306" s="1684">
        <f ca="1">SUM(INDIRECT(AV$1&amp;AV$2&amp;$A306):INDIRECT(AV$1&amp;AV$3&amp;$A306))</f>
        <v>0</v>
      </c>
      <c r="AW306" s="1684">
        <f t="shared" ca="1" si="387"/>
        <v>0</v>
      </c>
      <c r="AX306" s="1839"/>
      <c r="AY306" s="1038"/>
      <c r="AZ306" s="1685">
        <f ca="1">SUM((INDIRECT(AZ$2&amp;(ROW())):INDIRECT(AZ$3&amp;(ROW()))))</f>
        <v>0</v>
      </c>
      <c r="BA306" s="1684">
        <f ca="1">SUM(INDIRECT(BA$1&amp;BA$2&amp;$B306):INDIRECT(BA$1&amp;BA$3&amp;$B306))</f>
        <v>0</v>
      </c>
      <c r="BB306" s="1684">
        <f t="shared" ca="1" si="389"/>
        <v>0</v>
      </c>
      <c r="BC306" s="1839"/>
      <c r="BD306" s="1684">
        <f ca="1">SUM(INDIRECT(BD$1&amp;BD$2&amp;$A306):INDIRECT(BD$1&amp;BD$3&amp;$A306))</f>
        <v>0</v>
      </c>
      <c r="BE306" s="1684">
        <f t="shared" ca="1" si="391"/>
        <v>0</v>
      </c>
      <c r="BF306" s="1839"/>
    </row>
    <row r="307" spans="1:58">
      <c r="A307" s="2016">
        <v>331</v>
      </c>
      <c r="B307" s="2016">
        <v>304</v>
      </c>
      <c r="D307" s="1179">
        <v>1</v>
      </c>
      <c r="E307" s="137"/>
      <c r="F307" s="137"/>
      <c r="G307" s="49"/>
      <c r="H307" s="389" t="s">
        <v>448</v>
      </c>
      <c r="I307" s="651"/>
      <c r="J307" s="652"/>
      <c r="K307" s="652"/>
      <c r="L307" s="651"/>
      <c r="M307" s="651"/>
      <c r="N307" s="651"/>
      <c r="O307" s="199"/>
      <c r="P307" s="101"/>
      <c r="Q307" s="155"/>
      <c r="R307" s="155"/>
      <c r="S307" s="155"/>
      <c r="T307" s="155"/>
      <c r="U307" s="155"/>
      <c r="V307" s="155"/>
      <c r="W307" s="155"/>
      <c r="X307" s="155"/>
      <c r="Y307" s="155"/>
      <c r="Z307" s="155"/>
      <c r="AA307" s="155"/>
      <c r="AB307" s="204">
        <f>SUM(P307:R307)</f>
        <v>0</v>
      </c>
      <c r="AC307" s="204">
        <f>SUM(S307:U307)</f>
        <v>0</v>
      </c>
      <c r="AD307" s="204">
        <f>SUM(V307:X307)</f>
        <v>0</v>
      </c>
      <c r="AE307" s="204">
        <f>SUM(Y307:AA307)</f>
        <v>0</v>
      </c>
      <c r="AF307" s="204">
        <f>AB307+AC307</f>
        <v>0</v>
      </c>
      <c r="AG307" s="204">
        <f>AE307+AD307</f>
        <v>0</v>
      </c>
      <c r="AH307" s="204">
        <f>AF307+AG307</f>
        <v>0</v>
      </c>
      <c r="AJ307" s="1632">
        <f ca="1">SUM((INDIRECT(AJ$2&amp;(ROW())):INDIRECT(AJ$3&amp;(ROW()))))</f>
        <v>0</v>
      </c>
      <c r="AK307" s="1633">
        <f ca="1">SUM(INDIRECT(AK$1&amp;AK$2&amp;$B307):INDIRECT(AK$1&amp;AK$3&amp;$B307))</f>
        <v>0</v>
      </c>
      <c r="AL307" s="1728">
        <f t="shared" ca="1" si="374"/>
        <v>0</v>
      </c>
      <c r="AM307" s="1841">
        <f t="shared" ca="1" si="383"/>
        <v>0</v>
      </c>
      <c r="AN307" s="1633">
        <f ca="1">SUM(INDIRECT(AN$1&amp;AN$2&amp;$A307):INDIRECT(AN$1&amp;AN$3&amp;$A307))</f>
        <v>0</v>
      </c>
      <c r="AO307" s="1728">
        <f t="shared" ca="1" si="375"/>
        <v>0</v>
      </c>
      <c r="AP307" s="1841">
        <f ca="1">IFERROR(AJ307/AN307,0)</f>
        <v>0</v>
      </c>
      <c r="AR307" s="1632">
        <f ca="1">SUM((INDIRECT(AR$2&amp;(ROW())):INDIRECT(AR$3&amp;(ROW()))))</f>
        <v>0</v>
      </c>
      <c r="AS307" s="1633">
        <f ca="1">SUM(INDIRECT(AS$1&amp;AS$2&amp;$B307):INDIRECT(AS$1&amp;AS$3&amp;$B307))</f>
        <v>0</v>
      </c>
      <c r="AT307" s="1728">
        <f t="shared" ca="1" si="385"/>
        <v>0</v>
      </c>
      <c r="AU307" s="1841">
        <f t="shared" ca="1" si="386"/>
        <v>0</v>
      </c>
      <c r="AV307" s="1633">
        <f ca="1">SUM(INDIRECT(AV$1&amp;AV$2&amp;$A307):INDIRECT(AV$1&amp;AV$3&amp;$A307))</f>
        <v>0</v>
      </c>
      <c r="AW307" s="1728">
        <f t="shared" ca="1" si="387"/>
        <v>0</v>
      </c>
      <c r="AX307" s="1841">
        <f ca="1">IFERROR(AR307/AV307,0)</f>
        <v>0</v>
      </c>
      <c r="AZ307" s="1632">
        <f ca="1">SUM((INDIRECT(AZ$2&amp;(ROW())):INDIRECT(AZ$3&amp;(ROW()))))</f>
        <v>0</v>
      </c>
      <c r="BA307" s="1633">
        <f ca="1">SUM(INDIRECT(BA$1&amp;BA$2&amp;$B307):INDIRECT(BA$1&amp;BA$3&amp;$B307))</f>
        <v>0</v>
      </c>
      <c r="BB307" s="1728">
        <f t="shared" ca="1" si="389"/>
        <v>0</v>
      </c>
      <c r="BC307" s="1841">
        <f t="shared" ca="1" si="390"/>
        <v>0</v>
      </c>
      <c r="BD307" s="1633">
        <f ca="1">SUM(INDIRECT(BD$1&amp;BD$2&amp;$A307):INDIRECT(BD$1&amp;BD$3&amp;$A307))</f>
        <v>0</v>
      </c>
      <c r="BE307" s="1728">
        <f t="shared" ca="1" si="391"/>
        <v>0</v>
      </c>
      <c r="BF307" s="1841">
        <f ca="1">IFERROR(AZ307/BD307,0)</f>
        <v>0</v>
      </c>
    </row>
    <row r="308" spans="1:58">
      <c r="A308" s="2016">
        <v>332</v>
      </c>
      <c r="B308" s="2016">
        <v>305</v>
      </c>
      <c r="D308" s="1179">
        <v>1</v>
      </c>
      <c r="E308" s="137"/>
      <c r="F308" s="137"/>
      <c r="G308" s="49"/>
      <c r="H308" s="203" t="s">
        <v>449</v>
      </c>
      <c r="I308" s="201"/>
      <c r="J308" s="202"/>
      <c r="K308" s="202"/>
      <c r="L308" s="201"/>
      <c r="M308" s="201"/>
      <c r="N308" s="201"/>
      <c r="O308" s="200"/>
      <c r="P308" s="212"/>
      <c r="Q308" s="110"/>
      <c r="R308" s="110"/>
      <c r="S308" s="110"/>
      <c r="T308" s="110"/>
      <c r="U308" s="110"/>
      <c r="V308" s="110"/>
      <c r="W308" s="110"/>
      <c r="X308" s="110"/>
      <c r="Y308" s="110"/>
      <c r="Z308" s="110"/>
      <c r="AA308" s="110"/>
      <c r="AB308" s="161">
        <f>SUM(P308:R308)</f>
        <v>0</v>
      </c>
      <c r="AC308" s="161">
        <f>SUM(S308:U308)</f>
        <v>0</v>
      </c>
      <c r="AD308" s="161">
        <f>SUM(V308:X308)</f>
        <v>0</v>
      </c>
      <c r="AE308" s="161">
        <f>SUM(Y308:AA308)</f>
        <v>0</v>
      </c>
      <c r="AF308" s="161">
        <f>AB308+AC308</f>
        <v>0</v>
      </c>
      <c r="AG308" s="161">
        <f>AE308+AD308</f>
        <v>0</v>
      </c>
      <c r="AH308" s="161">
        <f>AF308+AG308</f>
        <v>0</v>
      </c>
      <c r="AJ308" s="123">
        <f ca="1">SUM((INDIRECT(AJ$2&amp;(ROW())):INDIRECT(AJ$3&amp;(ROW()))))</f>
        <v>0</v>
      </c>
      <c r="AK308" s="161">
        <f ca="1">SUM(INDIRECT(AK$1&amp;AK$2&amp;$B308):INDIRECT(AK$1&amp;AK$3&amp;$B308))</f>
        <v>0</v>
      </c>
      <c r="AL308" s="1729">
        <f t="shared" ca="1" si="374"/>
        <v>0</v>
      </c>
      <c r="AM308" s="1842">
        <f t="shared" ca="1" si="383"/>
        <v>0</v>
      </c>
      <c r="AN308" s="161">
        <f ca="1">SUM(INDIRECT(AN$1&amp;AN$2&amp;$A308):INDIRECT(AN$1&amp;AN$3&amp;$A308))</f>
        <v>0</v>
      </c>
      <c r="AO308" s="1729">
        <f t="shared" ca="1" si="375"/>
        <v>0</v>
      </c>
      <c r="AP308" s="1842">
        <f ca="1">IFERROR(AJ308/AN308,0)</f>
        <v>0</v>
      </c>
      <c r="AR308" s="123">
        <f ca="1">SUM((INDIRECT(AR$2&amp;(ROW())):INDIRECT(AR$3&amp;(ROW()))))</f>
        <v>0</v>
      </c>
      <c r="AS308" s="161">
        <f ca="1">SUM(INDIRECT(AS$1&amp;AS$2&amp;$B308):INDIRECT(AS$1&amp;AS$3&amp;$B308))</f>
        <v>0</v>
      </c>
      <c r="AT308" s="1729">
        <f t="shared" ca="1" si="385"/>
        <v>0</v>
      </c>
      <c r="AU308" s="1842">
        <f t="shared" ca="1" si="386"/>
        <v>0</v>
      </c>
      <c r="AV308" s="161">
        <f ca="1">SUM(INDIRECT(AV$1&amp;AV$2&amp;$A308):INDIRECT(AV$1&amp;AV$3&amp;$A308))</f>
        <v>0</v>
      </c>
      <c r="AW308" s="1729">
        <f t="shared" ca="1" si="387"/>
        <v>0</v>
      </c>
      <c r="AX308" s="1842">
        <f ca="1">IFERROR(AR308/AV308,0)</f>
        <v>0</v>
      </c>
      <c r="AZ308" s="123">
        <f ca="1">SUM((INDIRECT(AZ$2&amp;(ROW())):INDIRECT(AZ$3&amp;(ROW()))))</f>
        <v>0</v>
      </c>
      <c r="BA308" s="161">
        <f ca="1">SUM(INDIRECT(BA$1&amp;BA$2&amp;$B308):INDIRECT(BA$1&amp;BA$3&amp;$B308))</f>
        <v>0</v>
      </c>
      <c r="BB308" s="1729">
        <f t="shared" ca="1" si="389"/>
        <v>0</v>
      </c>
      <c r="BC308" s="1842">
        <f t="shared" ca="1" si="390"/>
        <v>0</v>
      </c>
      <c r="BD308" s="161">
        <f ca="1">SUM(INDIRECT(BD$1&amp;BD$2&amp;$A308):INDIRECT(BD$1&amp;BD$3&amp;$A308))</f>
        <v>0</v>
      </c>
      <c r="BE308" s="1729">
        <f t="shared" ca="1" si="391"/>
        <v>0</v>
      </c>
      <c r="BF308" s="1842">
        <f ca="1">IFERROR(AZ308/BD308,0)</f>
        <v>0</v>
      </c>
    </row>
    <row r="309" spans="1:58">
      <c r="A309" s="2016">
        <v>333</v>
      </c>
      <c r="B309" s="2016">
        <v>306</v>
      </c>
      <c r="D309" s="1179">
        <v>1</v>
      </c>
      <c r="E309" s="137"/>
      <c r="F309" s="137"/>
      <c r="G309" s="49"/>
      <c r="H309" s="717" t="s">
        <v>186</v>
      </c>
      <c r="I309" s="718"/>
      <c r="J309" s="719"/>
      <c r="K309" s="719"/>
      <c r="L309" s="719"/>
      <c r="M309" s="719"/>
      <c r="N309" s="719"/>
      <c r="O309" s="720"/>
      <c r="P309" s="720">
        <f>P303+P307-P308</f>
        <v>0</v>
      </c>
      <c r="Q309" s="720">
        <f t="shared" ref="Q309:AH309" si="413">Q303+Q307-Q308</f>
        <v>0</v>
      </c>
      <c r="R309" s="720">
        <f t="shared" si="413"/>
        <v>0</v>
      </c>
      <c r="S309" s="720">
        <f t="shared" si="413"/>
        <v>0</v>
      </c>
      <c r="T309" s="720">
        <f t="shared" si="413"/>
        <v>0</v>
      </c>
      <c r="U309" s="720">
        <f t="shared" si="413"/>
        <v>0</v>
      </c>
      <c r="V309" s="720">
        <f t="shared" si="413"/>
        <v>0</v>
      </c>
      <c r="W309" s="720">
        <f t="shared" si="413"/>
        <v>0</v>
      </c>
      <c r="X309" s="720">
        <f t="shared" si="413"/>
        <v>0</v>
      </c>
      <c r="Y309" s="720">
        <f t="shared" si="413"/>
        <v>0</v>
      </c>
      <c r="Z309" s="720">
        <f t="shared" si="413"/>
        <v>0</v>
      </c>
      <c r="AA309" s="720">
        <f t="shared" si="413"/>
        <v>0</v>
      </c>
      <c r="AB309" s="721">
        <f t="shared" si="413"/>
        <v>0</v>
      </c>
      <c r="AC309" s="721">
        <f t="shared" si="413"/>
        <v>0</v>
      </c>
      <c r="AD309" s="721">
        <f t="shared" si="413"/>
        <v>0</v>
      </c>
      <c r="AE309" s="721">
        <f t="shared" si="413"/>
        <v>0</v>
      </c>
      <c r="AF309" s="721">
        <f t="shared" si="413"/>
        <v>0</v>
      </c>
      <c r="AG309" s="721">
        <f t="shared" si="413"/>
        <v>0</v>
      </c>
      <c r="AH309" s="721">
        <f t="shared" si="413"/>
        <v>0</v>
      </c>
      <c r="AJ309" s="1653">
        <f ca="1">SUM((INDIRECT(AJ$2&amp;(ROW())):INDIRECT(AJ$3&amp;(ROW()))))</f>
        <v>0</v>
      </c>
      <c r="AK309" s="1654">
        <f ca="1">SUM(INDIRECT(AK$1&amp;AK$2&amp;$B309):INDIRECT(AK$1&amp;AK$3&amp;$B309))</f>
        <v>0</v>
      </c>
      <c r="AL309" s="1741">
        <f t="shared" ca="1" si="374"/>
        <v>0</v>
      </c>
      <c r="AM309" s="1865">
        <f t="shared" ca="1" si="383"/>
        <v>0</v>
      </c>
      <c r="AN309" s="1654">
        <f ca="1">SUM(INDIRECT(AN$1&amp;AN$2&amp;$A309):INDIRECT(AN$1&amp;AN$3&amp;$A309))</f>
        <v>0</v>
      </c>
      <c r="AO309" s="1741">
        <f t="shared" ca="1" si="375"/>
        <v>0</v>
      </c>
      <c r="AP309" s="1865">
        <f ca="1">IFERROR(AJ309/AN309,0)</f>
        <v>0</v>
      </c>
      <c r="AR309" s="1653">
        <f ca="1">SUM((INDIRECT(AR$2&amp;(ROW())):INDIRECT(AR$3&amp;(ROW()))))</f>
        <v>0</v>
      </c>
      <c r="AS309" s="1654">
        <f ca="1">SUM(INDIRECT(AS$1&amp;AS$2&amp;$B309):INDIRECT(AS$1&amp;AS$3&amp;$B309))</f>
        <v>0</v>
      </c>
      <c r="AT309" s="1741">
        <f t="shared" ca="1" si="385"/>
        <v>0</v>
      </c>
      <c r="AU309" s="1865">
        <f t="shared" ca="1" si="386"/>
        <v>0</v>
      </c>
      <c r="AV309" s="1654">
        <f ca="1">SUM(INDIRECT(AV$1&amp;AV$2&amp;$A309):INDIRECT(AV$1&amp;AV$3&amp;$A309))</f>
        <v>0</v>
      </c>
      <c r="AW309" s="1741">
        <f t="shared" ca="1" si="387"/>
        <v>0</v>
      </c>
      <c r="AX309" s="1865">
        <f ca="1">IFERROR(AR309/AV309,0)</f>
        <v>0</v>
      </c>
      <c r="AZ309" s="1653">
        <f ca="1">SUM((INDIRECT(AZ$2&amp;(ROW())):INDIRECT(AZ$3&amp;(ROW()))))</f>
        <v>0</v>
      </c>
      <c r="BA309" s="1654">
        <f ca="1">SUM(INDIRECT(BA$1&amp;BA$2&amp;$B309):INDIRECT(BA$1&amp;BA$3&amp;$B309))</f>
        <v>0</v>
      </c>
      <c r="BB309" s="1741">
        <f t="shared" ca="1" si="389"/>
        <v>0</v>
      </c>
      <c r="BC309" s="1865">
        <f t="shared" ca="1" si="390"/>
        <v>0</v>
      </c>
      <c r="BD309" s="1654">
        <f ca="1">SUM(INDIRECT(BD$1&amp;BD$2&amp;$A309):INDIRECT(BD$1&amp;BD$3&amp;$A309))</f>
        <v>0</v>
      </c>
      <c r="BE309" s="1741">
        <f t="shared" ca="1" si="391"/>
        <v>0</v>
      </c>
      <c r="BF309" s="1865">
        <f ca="1">IFERROR(AZ309/BD309,0)</f>
        <v>0</v>
      </c>
    </row>
    <row r="310" spans="1:58">
      <c r="A310" s="2016">
        <v>334</v>
      </c>
      <c r="B310" s="2016">
        <v>307</v>
      </c>
      <c r="D310" s="1179">
        <v>1</v>
      </c>
      <c r="E310" s="137"/>
      <c r="F310" s="137"/>
      <c r="G310" s="49"/>
      <c r="H310" s="74"/>
      <c r="I310" s="1064" t="s">
        <v>142</v>
      </c>
      <c r="J310" s="4"/>
      <c r="K310" s="4"/>
      <c r="L310" s="3"/>
      <c r="M310" s="3"/>
      <c r="N310" s="3"/>
      <c r="O310" s="50"/>
      <c r="P310" s="1680">
        <f t="shared" ref="P310:AN310" si="414">IFERROR(P309/P284,0)</f>
        <v>0</v>
      </c>
      <c r="Q310" s="1680">
        <f t="shared" si="414"/>
        <v>0</v>
      </c>
      <c r="R310" s="1680">
        <f t="shared" si="414"/>
        <v>0</v>
      </c>
      <c r="S310" s="1680">
        <f t="shared" si="414"/>
        <v>0</v>
      </c>
      <c r="T310" s="1680">
        <f t="shared" si="414"/>
        <v>0</v>
      </c>
      <c r="U310" s="1680">
        <f t="shared" si="414"/>
        <v>0</v>
      </c>
      <c r="V310" s="1680">
        <f t="shared" si="414"/>
        <v>0</v>
      </c>
      <c r="W310" s="1680">
        <f t="shared" si="414"/>
        <v>0</v>
      </c>
      <c r="X310" s="1680">
        <f t="shared" si="414"/>
        <v>0</v>
      </c>
      <c r="Y310" s="1680">
        <f t="shared" si="414"/>
        <v>0</v>
      </c>
      <c r="Z310" s="1680">
        <f t="shared" si="414"/>
        <v>0</v>
      </c>
      <c r="AA310" s="1680">
        <f t="shared" si="414"/>
        <v>0</v>
      </c>
      <c r="AB310" s="1680">
        <f t="shared" si="414"/>
        <v>0</v>
      </c>
      <c r="AC310" s="1680">
        <f t="shared" si="414"/>
        <v>0</v>
      </c>
      <c r="AD310" s="1680">
        <f t="shared" si="414"/>
        <v>0</v>
      </c>
      <c r="AE310" s="1680">
        <f t="shared" si="414"/>
        <v>0</v>
      </c>
      <c r="AF310" s="1680">
        <f t="shared" si="414"/>
        <v>0</v>
      </c>
      <c r="AG310" s="1680">
        <f t="shared" si="414"/>
        <v>0</v>
      </c>
      <c r="AH310" s="1680">
        <f t="shared" si="414"/>
        <v>0</v>
      </c>
      <c r="AI310" s="1038"/>
      <c r="AJ310" s="1681">
        <f t="shared" ca="1" si="414"/>
        <v>0</v>
      </c>
      <c r="AK310" s="1680">
        <f t="shared" ca="1" si="414"/>
        <v>0</v>
      </c>
      <c r="AL310" s="1680">
        <f t="shared" ca="1" si="374"/>
        <v>0</v>
      </c>
      <c r="AM310" s="1845"/>
      <c r="AN310" s="1680">
        <f t="shared" ca="1" si="414"/>
        <v>0</v>
      </c>
      <c r="AO310" s="1680">
        <f t="shared" ca="1" si="375"/>
        <v>0</v>
      </c>
      <c r="AP310" s="1845"/>
      <c r="AQ310" s="1038"/>
      <c r="AR310" s="1681">
        <f ca="1">IFERROR(AR309/AR284,0)</f>
        <v>0</v>
      </c>
      <c r="AS310" s="1680">
        <f ca="1">IFERROR(AS309/AS284,0)</f>
        <v>0</v>
      </c>
      <c r="AT310" s="1680">
        <f t="shared" ca="1" si="385"/>
        <v>0</v>
      </c>
      <c r="AU310" s="1845"/>
      <c r="AV310" s="1680">
        <f ca="1">IFERROR(AV309/AV284,0)</f>
        <v>0</v>
      </c>
      <c r="AW310" s="1680">
        <f t="shared" ca="1" si="387"/>
        <v>0</v>
      </c>
      <c r="AX310" s="1845"/>
      <c r="AY310" s="1038"/>
      <c r="AZ310" s="1681">
        <f ca="1">IFERROR(AZ309/AZ284,0)</f>
        <v>0</v>
      </c>
      <c r="BA310" s="1680">
        <f ca="1">IFERROR(BA309/BA284,0)</f>
        <v>0</v>
      </c>
      <c r="BB310" s="1680">
        <f t="shared" ca="1" si="389"/>
        <v>0</v>
      </c>
      <c r="BC310" s="1845"/>
      <c r="BD310" s="1680">
        <f ca="1">IFERROR(BD309/BD284,0)</f>
        <v>0</v>
      </c>
      <c r="BE310" s="1680">
        <f t="shared" ca="1" si="391"/>
        <v>0</v>
      </c>
      <c r="BF310" s="1845"/>
    </row>
    <row r="311" spans="1:58">
      <c r="B311" s="2016">
        <v>308</v>
      </c>
      <c r="D311" s="657">
        <v>1</v>
      </c>
      <c r="P311" s="365"/>
      <c r="Q311" s="365"/>
      <c r="R311" s="365"/>
      <c r="S311" s="365"/>
      <c r="T311" s="365"/>
      <c r="U311" s="365"/>
      <c r="V311" s="365"/>
      <c r="W311" s="365"/>
      <c r="X311" s="365"/>
      <c r="Y311" s="268"/>
    </row>
    <row r="312" spans="1:58">
      <c r="A312" s="2016">
        <v>260</v>
      </c>
      <c r="B312" s="2016">
        <v>309</v>
      </c>
      <c r="D312" s="657">
        <v>1</v>
      </c>
      <c r="G312" s="49" t="s">
        <v>842</v>
      </c>
      <c r="H312" s="49"/>
      <c r="I312" s="108"/>
      <c r="J312" s="49"/>
      <c r="K312" s="49"/>
      <c r="L312" s="108"/>
      <c r="M312" s="108"/>
      <c r="N312" s="108"/>
      <c r="O312" s="108"/>
      <c r="P312" s="64"/>
      <c r="Q312" s="64"/>
      <c r="R312" s="64"/>
      <c r="S312" s="64"/>
      <c r="T312" s="64"/>
      <c r="U312" s="64"/>
      <c r="V312" s="365"/>
      <c r="W312" s="365"/>
      <c r="X312" s="365"/>
      <c r="Y312" s="365"/>
      <c r="Z312" s="365"/>
      <c r="AA312" s="365"/>
      <c r="AB312" s="365"/>
      <c r="AC312" s="365"/>
      <c r="AD312" s="365"/>
      <c r="AE312" s="365"/>
      <c r="AF312" s="365"/>
      <c r="AG312" s="365"/>
      <c r="AH312" s="365"/>
      <c r="AJ312" s="365"/>
      <c r="AK312" s="365"/>
      <c r="AL312" s="365"/>
      <c r="AM312" s="365"/>
      <c r="AN312" s="365"/>
      <c r="AO312" s="365"/>
      <c r="AP312" s="365"/>
      <c r="AR312" s="365"/>
      <c r="AS312" s="365"/>
      <c r="AT312" s="365"/>
      <c r="AU312" s="365"/>
      <c r="AV312" s="365"/>
      <c r="AW312" s="365"/>
      <c r="AX312" s="365"/>
      <c r="AZ312" s="365"/>
      <c r="BA312" s="365"/>
      <c r="BB312" s="365"/>
      <c r="BC312" s="365"/>
      <c r="BD312" s="365"/>
      <c r="BE312" s="365"/>
      <c r="BF312" s="365"/>
    </row>
    <row r="313" spans="1:58">
      <c r="A313" s="2016">
        <v>261</v>
      </c>
      <c r="B313" s="2016">
        <v>310</v>
      </c>
      <c r="D313" s="657">
        <v>1</v>
      </c>
      <c r="E313" s="97"/>
      <c r="F313" s="97"/>
      <c r="G313" s="49"/>
      <c r="H313" s="640" t="s">
        <v>9</v>
      </c>
      <c r="I313" s="650"/>
      <c r="J313" s="633"/>
      <c r="K313" s="633"/>
      <c r="L313" s="633"/>
      <c r="M313" s="633"/>
      <c r="N313" s="1065" t="s">
        <v>602</v>
      </c>
      <c r="O313" s="233"/>
      <c r="P313" s="1178">
        <f>SUM(P314:P317)</f>
        <v>702</v>
      </c>
      <c r="Q313" s="179">
        <f t="shared" ref="Q313:AH313" si="415">SUM(Q314:Q317)</f>
        <v>1555</v>
      </c>
      <c r="R313" s="179">
        <f t="shared" si="415"/>
        <v>1621</v>
      </c>
      <c r="S313" s="179">
        <f t="shared" si="415"/>
        <v>1180</v>
      </c>
      <c r="T313" s="179">
        <f t="shared" si="415"/>
        <v>1070</v>
      </c>
      <c r="U313" s="179">
        <f t="shared" si="415"/>
        <v>1196</v>
      </c>
      <c r="V313" s="179">
        <f t="shared" si="415"/>
        <v>1084</v>
      </c>
      <c r="W313" s="179">
        <f t="shared" si="415"/>
        <v>1657</v>
      </c>
      <c r="X313" s="179">
        <f t="shared" si="415"/>
        <v>1841</v>
      </c>
      <c r="Y313" s="179">
        <f t="shared" si="415"/>
        <v>981</v>
      </c>
      <c r="Z313" s="179">
        <f t="shared" si="415"/>
        <v>2210</v>
      </c>
      <c r="AA313" s="179">
        <f t="shared" si="415"/>
        <v>4148</v>
      </c>
      <c r="AB313" s="179">
        <f t="shared" si="415"/>
        <v>3878</v>
      </c>
      <c r="AC313" s="179">
        <f t="shared" si="415"/>
        <v>3446</v>
      </c>
      <c r="AD313" s="179">
        <f t="shared" si="415"/>
        <v>4582</v>
      </c>
      <c r="AE313" s="179">
        <f t="shared" si="415"/>
        <v>7339</v>
      </c>
      <c r="AF313" s="179">
        <f t="shared" si="415"/>
        <v>7324</v>
      </c>
      <c r="AG313" s="179">
        <f t="shared" si="415"/>
        <v>11921</v>
      </c>
      <c r="AH313" s="179">
        <f t="shared" si="415"/>
        <v>19245</v>
      </c>
      <c r="AJ313" s="634">
        <f ca="1">SUM((INDIRECT(AJ$2&amp;(ROW())):INDIRECT(AJ$3&amp;(ROW()))))</f>
        <v>981</v>
      </c>
      <c r="AK313" s="1655">
        <f ca="1">SUM(INDIRECT(AK$1&amp;AK$2&amp;$B313):INDIRECT(AK$1&amp;AK$3&amp;$B313))</f>
        <v>0</v>
      </c>
      <c r="AL313" s="1742">
        <f t="shared" ca="1" si="374"/>
        <v>981</v>
      </c>
      <c r="AM313" s="1866">
        <f t="shared" ref="AM313:AM350" ca="1" si="416">IFERROR(AJ313/AK313,0)</f>
        <v>0</v>
      </c>
      <c r="AN313" s="1655">
        <f ca="1">SUM(INDIRECT(AN$1&amp;AN$2&amp;$A313):INDIRECT(AN$1&amp;AN$3&amp;$A313))</f>
        <v>1968</v>
      </c>
      <c r="AO313" s="1742">
        <f t="shared" ca="1" si="375"/>
        <v>-987</v>
      </c>
      <c r="AP313" s="1866">
        <f t="shared" ref="AP313:AP323" ca="1" si="417">IFERROR(AJ313/AN313,0)</f>
        <v>0.49847560975609756</v>
      </c>
      <c r="AR313" s="634">
        <f ca="1">SUM((INDIRECT(AR$2&amp;(ROW())):INDIRECT(AR$3&amp;(ROW()))))</f>
        <v>981</v>
      </c>
      <c r="AS313" s="1655">
        <f ca="1">SUM(INDIRECT(AS$1&amp;AS$2&amp;$B313):INDIRECT(AS$1&amp;AS$3&amp;$B313))</f>
        <v>0</v>
      </c>
      <c r="AT313" s="1742">
        <f t="shared" ref="AT313:AT351" ca="1" si="418">AR313-AS313</f>
        <v>981</v>
      </c>
      <c r="AU313" s="1866">
        <f t="shared" ref="AU313:AU350" ca="1" si="419">IFERROR(AR313/AS313,0)</f>
        <v>0</v>
      </c>
      <c r="AV313" s="1655">
        <f ca="1">SUM(INDIRECT(AV$1&amp;AV$2&amp;$A313):INDIRECT(AV$1&amp;AV$3&amp;$A313))</f>
        <v>1968</v>
      </c>
      <c r="AW313" s="1742">
        <f t="shared" ref="AW313:AW351" ca="1" si="420">AR313-AV313</f>
        <v>-987</v>
      </c>
      <c r="AX313" s="1866">
        <f t="shared" ref="AX313:AX323" ca="1" si="421">IFERROR(AR313/AV313,0)</f>
        <v>0.49847560975609756</v>
      </c>
      <c r="AZ313" s="634">
        <f ca="1">SUM((INDIRECT(AZ$2&amp;(ROW())):INDIRECT(AZ$3&amp;(ROW()))))</f>
        <v>12887</v>
      </c>
      <c r="BA313" s="1655">
        <f ca="1">SUM(INDIRECT(BA$1&amp;BA$2&amp;$B313):INDIRECT(BA$1&amp;BA$3&amp;$B313))</f>
        <v>0</v>
      </c>
      <c r="BB313" s="1742">
        <f t="shared" ref="BB313:BB351" ca="1" si="422">AZ313-BA313</f>
        <v>12887</v>
      </c>
      <c r="BC313" s="1866">
        <f t="shared" ref="BC313:BC350" ca="1" si="423">IFERROR(AZ313/BA313,0)</f>
        <v>0</v>
      </c>
      <c r="BD313" s="1655">
        <f ca="1">SUM(INDIRECT(BD$1&amp;BD$2&amp;$A313):INDIRECT(BD$1&amp;BD$3&amp;$A313))</f>
        <v>18842</v>
      </c>
      <c r="BE313" s="1742">
        <f t="shared" ref="BE313:BE351" ca="1" si="424">AZ313-BD313</f>
        <v>-5955</v>
      </c>
      <c r="BF313" s="1866">
        <f t="shared" ref="BF313:BF323" ca="1" si="425">IFERROR(AZ313/BD313,0)</f>
        <v>0.68395074832820291</v>
      </c>
    </row>
    <row r="314" spans="1:58">
      <c r="A314" s="2016">
        <v>262</v>
      </c>
      <c r="B314" s="2016">
        <v>311</v>
      </c>
      <c r="D314" s="657">
        <v>1</v>
      </c>
      <c r="E314" s="97"/>
      <c r="F314" s="97"/>
      <c r="G314" s="49"/>
      <c r="H314" s="54"/>
      <c r="I314" s="6"/>
      <c r="J314" s="7"/>
      <c r="K314" s="7"/>
      <c r="L314" s="6" t="s">
        <v>834</v>
      </c>
      <c r="M314" s="6"/>
      <c r="N314" s="6"/>
      <c r="O314" s="52"/>
      <c r="P314" s="156">
        <f>P672+P693</f>
        <v>0</v>
      </c>
      <c r="Q314" s="156">
        <f t="shared" ref="Q314:AA314" si="426">Q672+Q693</f>
        <v>0</v>
      </c>
      <c r="R314" s="156">
        <f t="shared" si="426"/>
        <v>0</v>
      </c>
      <c r="S314" s="156">
        <f t="shared" si="426"/>
        <v>0</v>
      </c>
      <c r="T314" s="156">
        <f t="shared" si="426"/>
        <v>0</v>
      </c>
      <c r="U314" s="156">
        <f t="shared" si="426"/>
        <v>0</v>
      </c>
      <c r="V314" s="156">
        <f t="shared" si="426"/>
        <v>0</v>
      </c>
      <c r="W314" s="156">
        <f t="shared" si="426"/>
        <v>0</v>
      </c>
      <c r="X314" s="156">
        <f t="shared" si="426"/>
        <v>0</v>
      </c>
      <c r="Y314" s="156">
        <f t="shared" si="426"/>
        <v>0</v>
      </c>
      <c r="Z314" s="156">
        <f t="shared" si="426"/>
        <v>0</v>
      </c>
      <c r="AA314" s="156">
        <f t="shared" si="426"/>
        <v>0</v>
      </c>
      <c r="AB314" s="156">
        <f>SUM(P314:R314)</f>
        <v>0</v>
      </c>
      <c r="AC314" s="156">
        <f>SUM(S314:U314)</f>
        <v>0</v>
      </c>
      <c r="AD314" s="156">
        <f>SUM(V314:X314)</f>
        <v>0</v>
      </c>
      <c r="AE314" s="156">
        <f>SUM(Y314:AA314)</f>
        <v>0</v>
      </c>
      <c r="AF314" s="156">
        <f>AB314+AC314</f>
        <v>0</v>
      </c>
      <c r="AG314" s="156">
        <f>AE314+AD314</f>
        <v>0</v>
      </c>
      <c r="AH314" s="156">
        <f>AF314+AG314</f>
        <v>0</v>
      </c>
      <c r="AJ314" s="17">
        <f ca="1">SUM((INDIRECT(AJ$2&amp;(ROW())):INDIRECT(AJ$3&amp;(ROW()))))</f>
        <v>0</v>
      </c>
      <c r="AK314" s="156">
        <f ca="1">SUM(INDIRECT(AK$1&amp;AK$2&amp;$B314):INDIRECT(AK$1&amp;AK$3&amp;$B314))</f>
        <v>0</v>
      </c>
      <c r="AL314" s="1723">
        <f t="shared" ca="1" si="374"/>
        <v>0</v>
      </c>
      <c r="AM314" s="1834">
        <f t="shared" ca="1" si="416"/>
        <v>0</v>
      </c>
      <c r="AN314" s="156">
        <f ca="1">SUM(INDIRECT(AN$1&amp;AN$2&amp;$A314):INDIRECT(AN$1&amp;AN$3&amp;$A314))</f>
        <v>0</v>
      </c>
      <c r="AO314" s="1723">
        <f t="shared" ca="1" si="375"/>
        <v>0</v>
      </c>
      <c r="AP314" s="1834">
        <f t="shared" ca="1" si="417"/>
        <v>0</v>
      </c>
      <c r="AR314" s="17">
        <f ca="1">SUM((INDIRECT(AR$2&amp;(ROW())):INDIRECT(AR$3&amp;(ROW()))))</f>
        <v>0</v>
      </c>
      <c r="AS314" s="156">
        <f ca="1">SUM(INDIRECT(AS$1&amp;AS$2&amp;$B314):INDIRECT(AS$1&amp;AS$3&amp;$B314))</f>
        <v>0</v>
      </c>
      <c r="AT314" s="1723">
        <f t="shared" ca="1" si="418"/>
        <v>0</v>
      </c>
      <c r="AU314" s="1834">
        <f t="shared" ca="1" si="419"/>
        <v>0</v>
      </c>
      <c r="AV314" s="156">
        <f ca="1">SUM(INDIRECT(AV$1&amp;AV$2&amp;$A314):INDIRECT(AV$1&amp;AV$3&amp;$A314))</f>
        <v>0</v>
      </c>
      <c r="AW314" s="1723">
        <f t="shared" ca="1" si="420"/>
        <v>0</v>
      </c>
      <c r="AX314" s="1834">
        <f t="shared" ca="1" si="421"/>
        <v>0</v>
      </c>
      <c r="AZ314" s="17">
        <f ca="1">SUM((INDIRECT(AZ$2&amp;(ROW())):INDIRECT(AZ$3&amp;(ROW()))))</f>
        <v>0</v>
      </c>
      <c r="BA314" s="156">
        <f ca="1">SUM(INDIRECT(BA$1&amp;BA$2&amp;$B314):INDIRECT(BA$1&amp;BA$3&amp;$B314))</f>
        <v>0</v>
      </c>
      <c r="BB314" s="1723">
        <f t="shared" ca="1" si="422"/>
        <v>0</v>
      </c>
      <c r="BC314" s="1834">
        <f t="shared" ca="1" si="423"/>
        <v>0</v>
      </c>
      <c r="BD314" s="156">
        <f ca="1">SUM(INDIRECT(BD$1&amp;BD$2&amp;$A314):INDIRECT(BD$1&amp;BD$3&amp;$A314))</f>
        <v>0</v>
      </c>
      <c r="BE314" s="1723">
        <f t="shared" ca="1" si="424"/>
        <v>0</v>
      </c>
      <c r="BF314" s="1834">
        <f t="shared" ca="1" si="425"/>
        <v>0</v>
      </c>
    </row>
    <row r="315" spans="1:58">
      <c r="A315" s="2016">
        <v>263</v>
      </c>
      <c r="B315" s="2016">
        <v>312</v>
      </c>
      <c r="D315" s="657">
        <v>1</v>
      </c>
      <c r="E315" s="97"/>
      <c r="F315" s="97"/>
      <c r="G315" s="49"/>
      <c r="H315" s="54"/>
      <c r="I315" s="6"/>
      <c r="J315" s="7"/>
      <c r="K315" s="7"/>
      <c r="L315" s="6" t="s">
        <v>835</v>
      </c>
      <c r="M315" s="6"/>
      <c r="N315" s="6"/>
      <c r="O315" s="52"/>
      <c r="P315" s="156">
        <f>P677+P694</f>
        <v>109</v>
      </c>
      <c r="Q315" s="156">
        <f t="shared" ref="Q315:AA315" si="427">Q677+Q694</f>
        <v>49</v>
      </c>
      <c r="R315" s="156">
        <f t="shared" si="427"/>
        <v>660</v>
      </c>
      <c r="S315" s="156">
        <f t="shared" si="427"/>
        <v>16</v>
      </c>
      <c r="T315" s="156">
        <f t="shared" si="427"/>
        <v>0</v>
      </c>
      <c r="U315" s="156">
        <f t="shared" si="427"/>
        <v>0</v>
      </c>
      <c r="V315" s="156">
        <f t="shared" si="427"/>
        <v>0</v>
      </c>
      <c r="W315" s="156">
        <f t="shared" si="427"/>
        <v>0</v>
      </c>
      <c r="X315" s="156">
        <f t="shared" si="427"/>
        <v>306</v>
      </c>
      <c r="Y315" s="156">
        <f t="shared" si="427"/>
        <v>45</v>
      </c>
      <c r="Z315" s="156">
        <f t="shared" si="427"/>
        <v>0</v>
      </c>
      <c r="AA315" s="156">
        <f t="shared" si="427"/>
        <v>101</v>
      </c>
      <c r="AB315" s="156">
        <f>SUM(P315:R315)</f>
        <v>818</v>
      </c>
      <c r="AC315" s="156">
        <f>SUM(S315:U315)</f>
        <v>16</v>
      </c>
      <c r="AD315" s="156">
        <f>SUM(V315:X315)</f>
        <v>306</v>
      </c>
      <c r="AE315" s="156">
        <f>SUM(Y315:AA315)</f>
        <v>146</v>
      </c>
      <c r="AF315" s="156">
        <f>AB315+AC315</f>
        <v>834</v>
      </c>
      <c r="AG315" s="156">
        <f>AE315+AD315</f>
        <v>452</v>
      </c>
      <c r="AH315" s="156">
        <f>AF315+AG315</f>
        <v>1286</v>
      </c>
      <c r="AJ315" s="17">
        <f ca="1">SUM((INDIRECT(AJ$2&amp;(ROW())):INDIRECT(AJ$3&amp;(ROW()))))</f>
        <v>45</v>
      </c>
      <c r="AK315" s="156">
        <f ca="1">SUM(INDIRECT(AK$1&amp;AK$2&amp;$B315):INDIRECT(AK$1&amp;AK$3&amp;$B315))</f>
        <v>0</v>
      </c>
      <c r="AL315" s="1723">
        <f t="shared" ca="1" si="374"/>
        <v>45</v>
      </c>
      <c r="AM315" s="1834">
        <f t="shared" ca="1" si="416"/>
        <v>0</v>
      </c>
      <c r="AN315" s="156">
        <f ca="1">SUM(INDIRECT(AN$1&amp;AN$2&amp;$A315):INDIRECT(AN$1&amp;AN$3&amp;$A315))</f>
        <v>92</v>
      </c>
      <c r="AO315" s="1723">
        <f t="shared" ca="1" si="375"/>
        <v>-47</v>
      </c>
      <c r="AP315" s="1834">
        <f t="shared" ca="1" si="417"/>
        <v>0.4891304347826087</v>
      </c>
      <c r="AR315" s="17">
        <f ca="1">SUM((INDIRECT(AR$2&amp;(ROW())):INDIRECT(AR$3&amp;(ROW()))))</f>
        <v>45</v>
      </c>
      <c r="AS315" s="156">
        <f ca="1">SUM(INDIRECT(AS$1&amp;AS$2&amp;$B315):INDIRECT(AS$1&amp;AS$3&amp;$B315))</f>
        <v>0</v>
      </c>
      <c r="AT315" s="1723">
        <f t="shared" ca="1" si="418"/>
        <v>45</v>
      </c>
      <c r="AU315" s="1834">
        <f t="shared" ca="1" si="419"/>
        <v>0</v>
      </c>
      <c r="AV315" s="156">
        <f ca="1">SUM(INDIRECT(AV$1&amp;AV$2&amp;$A315):INDIRECT(AV$1&amp;AV$3&amp;$A315))</f>
        <v>92</v>
      </c>
      <c r="AW315" s="1723">
        <f t="shared" ca="1" si="420"/>
        <v>-47</v>
      </c>
      <c r="AX315" s="1834">
        <f t="shared" ca="1" si="421"/>
        <v>0.4891304347826087</v>
      </c>
      <c r="AZ315" s="17">
        <f ca="1">SUM((INDIRECT(AZ$2&amp;(ROW())):INDIRECT(AZ$3&amp;(ROW()))))</f>
        <v>1185</v>
      </c>
      <c r="BA315" s="156">
        <f ca="1">SUM(INDIRECT(BA$1&amp;BA$2&amp;$B315):INDIRECT(BA$1&amp;BA$3&amp;$B315))</f>
        <v>0</v>
      </c>
      <c r="BB315" s="1723">
        <f t="shared" ca="1" si="422"/>
        <v>1185</v>
      </c>
      <c r="BC315" s="1834">
        <f t="shared" ca="1" si="423"/>
        <v>0</v>
      </c>
      <c r="BD315" s="156">
        <f ca="1">SUM(INDIRECT(BD$1&amp;BD$2&amp;$A315):INDIRECT(BD$1&amp;BD$3&amp;$A315))</f>
        <v>698</v>
      </c>
      <c r="BE315" s="1723">
        <f t="shared" ca="1" si="424"/>
        <v>487</v>
      </c>
      <c r="BF315" s="1834">
        <f t="shared" ca="1" si="425"/>
        <v>1.6977077363896849</v>
      </c>
    </row>
    <row r="316" spans="1:58">
      <c r="A316" s="2016">
        <v>264</v>
      </c>
      <c r="B316" s="2016">
        <v>313</v>
      </c>
      <c r="D316" s="657">
        <v>1</v>
      </c>
      <c r="E316" s="97"/>
      <c r="F316" s="97"/>
      <c r="G316" s="49"/>
      <c r="H316" s="54"/>
      <c r="I316" s="6"/>
      <c r="J316" s="7"/>
      <c r="K316" s="7"/>
      <c r="L316" s="6" t="s">
        <v>836</v>
      </c>
      <c r="M316" s="6"/>
      <c r="N316" s="6"/>
      <c r="O316" s="52"/>
      <c r="P316" s="156">
        <f>P682+P695</f>
        <v>0</v>
      </c>
      <c r="Q316" s="156">
        <f t="shared" ref="Q316:AA316" si="428">Q682+Q695</f>
        <v>0</v>
      </c>
      <c r="R316" s="156">
        <f t="shared" si="428"/>
        <v>0</v>
      </c>
      <c r="S316" s="156">
        <f t="shared" si="428"/>
        <v>0</v>
      </c>
      <c r="T316" s="156">
        <f t="shared" si="428"/>
        <v>0</v>
      </c>
      <c r="U316" s="156">
        <f t="shared" si="428"/>
        <v>0</v>
      </c>
      <c r="V316" s="156">
        <f t="shared" si="428"/>
        <v>0</v>
      </c>
      <c r="W316" s="156">
        <f t="shared" si="428"/>
        <v>0</v>
      </c>
      <c r="X316" s="156">
        <f t="shared" si="428"/>
        <v>0</v>
      </c>
      <c r="Y316" s="156">
        <f t="shared" si="428"/>
        <v>0</v>
      </c>
      <c r="Z316" s="156">
        <f t="shared" si="428"/>
        <v>0</v>
      </c>
      <c r="AA316" s="156">
        <f t="shared" si="428"/>
        <v>0</v>
      </c>
      <c r="AB316" s="156">
        <f>SUM(P316:R316)</f>
        <v>0</v>
      </c>
      <c r="AC316" s="156">
        <f>SUM(S316:U316)</f>
        <v>0</v>
      </c>
      <c r="AD316" s="156">
        <f>SUM(V316:X316)</f>
        <v>0</v>
      </c>
      <c r="AE316" s="156">
        <f>SUM(Y316:AA316)</f>
        <v>0</v>
      </c>
      <c r="AF316" s="156">
        <f>AB316+AC316</f>
        <v>0</v>
      </c>
      <c r="AG316" s="156">
        <f>AE316+AD316</f>
        <v>0</v>
      </c>
      <c r="AH316" s="156">
        <f>AF316+AG316</f>
        <v>0</v>
      </c>
      <c r="AJ316" s="17">
        <f ca="1">SUM((INDIRECT(AJ$2&amp;(ROW())):INDIRECT(AJ$3&amp;(ROW()))))</f>
        <v>0</v>
      </c>
      <c r="AK316" s="156">
        <f ca="1">SUM(INDIRECT(AK$1&amp;AK$2&amp;$B316):INDIRECT(AK$1&amp;AK$3&amp;$B316))</f>
        <v>2472.7777777777783</v>
      </c>
      <c r="AL316" s="1723">
        <f t="shared" ca="1" si="374"/>
        <v>-2472.7777777777783</v>
      </c>
      <c r="AM316" s="1834">
        <f t="shared" ca="1" si="416"/>
        <v>0</v>
      </c>
      <c r="AN316" s="156">
        <f ca="1">SUM(INDIRECT(AN$1&amp;AN$2&amp;$A316):INDIRECT(AN$1&amp;AN$3&amp;$A316))</f>
        <v>0</v>
      </c>
      <c r="AO316" s="1723">
        <f t="shared" ca="1" si="375"/>
        <v>0</v>
      </c>
      <c r="AP316" s="1834">
        <f t="shared" ca="1" si="417"/>
        <v>0</v>
      </c>
      <c r="AR316" s="17">
        <f ca="1">SUM((INDIRECT(AR$2&amp;(ROW())):INDIRECT(AR$3&amp;(ROW()))))</f>
        <v>0</v>
      </c>
      <c r="AS316" s="156">
        <f ca="1">SUM(INDIRECT(AS$1&amp;AS$2&amp;$B316):INDIRECT(AS$1&amp;AS$3&amp;$B316))</f>
        <v>2472.7777777777783</v>
      </c>
      <c r="AT316" s="1723">
        <f t="shared" ca="1" si="418"/>
        <v>-2472.7777777777783</v>
      </c>
      <c r="AU316" s="1834">
        <f t="shared" ca="1" si="419"/>
        <v>0</v>
      </c>
      <c r="AV316" s="156">
        <f ca="1">SUM(INDIRECT(AV$1&amp;AV$2&amp;$A316):INDIRECT(AV$1&amp;AV$3&amp;$A316))</f>
        <v>0</v>
      </c>
      <c r="AW316" s="1723">
        <f t="shared" ca="1" si="420"/>
        <v>0</v>
      </c>
      <c r="AX316" s="1834">
        <f t="shared" ca="1" si="421"/>
        <v>0</v>
      </c>
      <c r="AZ316" s="17">
        <f ca="1">SUM((INDIRECT(AZ$2&amp;(ROW())):INDIRECT(AZ$3&amp;(ROW()))))</f>
        <v>0</v>
      </c>
      <c r="BA316" s="156">
        <f ca="1">SUM(INDIRECT(BA$1&amp;BA$2&amp;$B316):INDIRECT(BA$1&amp;BA$3&amp;$B316))</f>
        <v>10880.777777777777</v>
      </c>
      <c r="BB316" s="1723">
        <f t="shared" ca="1" si="422"/>
        <v>-10880.777777777777</v>
      </c>
      <c r="BC316" s="1834">
        <f t="shared" ca="1" si="423"/>
        <v>0</v>
      </c>
      <c r="BD316" s="156">
        <f ca="1">SUM(INDIRECT(BD$1&amp;BD$2&amp;$A316):INDIRECT(BD$1&amp;BD$3&amp;$A316))</f>
        <v>0</v>
      </c>
      <c r="BE316" s="1723">
        <f t="shared" ca="1" si="424"/>
        <v>0</v>
      </c>
      <c r="BF316" s="1834">
        <f t="shared" ca="1" si="425"/>
        <v>0</v>
      </c>
    </row>
    <row r="317" spans="1:58">
      <c r="A317" s="2016">
        <v>265</v>
      </c>
      <c r="B317" s="2016">
        <v>314</v>
      </c>
      <c r="D317" s="657">
        <v>1</v>
      </c>
      <c r="E317" s="97"/>
      <c r="F317" s="97"/>
      <c r="G317" s="49"/>
      <c r="H317" s="54"/>
      <c r="I317" s="6"/>
      <c r="J317" s="7"/>
      <c r="K317" s="7"/>
      <c r="L317" s="6" t="s">
        <v>837</v>
      </c>
      <c r="M317" s="6"/>
      <c r="N317" s="6"/>
      <c r="O317" s="52"/>
      <c r="P317" s="156">
        <f>P687+P696</f>
        <v>593</v>
      </c>
      <c r="Q317" s="156">
        <f t="shared" ref="Q317:AA317" si="429">Q687+Q696</f>
        <v>1506</v>
      </c>
      <c r="R317" s="156">
        <f t="shared" si="429"/>
        <v>961</v>
      </c>
      <c r="S317" s="156">
        <f t="shared" si="429"/>
        <v>1164</v>
      </c>
      <c r="T317" s="156">
        <f t="shared" si="429"/>
        <v>1070</v>
      </c>
      <c r="U317" s="156">
        <f t="shared" si="429"/>
        <v>1196</v>
      </c>
      <c r="V317" s="156">
        <f t="shared" si="429"/>
        <v>1084</v>
      </c>
      <c r="W317" s="156">
        <f t="shared" si="429"/>
        <v>1657</v>
      </c>
      <c r="X317" s="156">
        <f t="shared" si="429"/>
        <v>1535</v>
      </c>
      <c r="Y317" s="156">
        <f t="shared" si="429"/>
        <v>936</v>
      </c>
      <c r="Z317" s="156">
        <f t="shared" si="429"/>
        <v>2210</v>
      </c>
      <c r="AA317" s="156">
        <f t="shared" si="429"/>
        <v>4047</v>
      </c>
      <c r="AB317" s="156">
        <f>SUM(P317:R317)</f>
        <v>3060</v>
      </c>
      <c r="AC317" s="156">
        <f>SUM(S317:U317)</f>
        <v>3430</v>
      </c>
      <c r="AD317" s="156">
        <f>SUM(V317:X317)</f>
        <v>4276</v>
      </c>
      <c r="AE317" s="156">
        <f>SUM(Y317:AA317)</f>
        <v>7193</v>
      </c>
      <c r="AF317" s="156">
        <f>AB317+AC317</f>
        <v>6490</v>
      </c>
      <c r="AG317" s="156">
        <f>AE317+AD317</f>
        <v>11469</v>
      </c>
      <c r="AH317" s="156">
        <f>AF317+AG317</f>
        <v>17959</v>
      </c>
      <c r="AJ317" s="17">
        <f ca="1">SUM((INDIRECT(AJ$2&amp;(ROW())):INDIRECT(AJ$3&amp;(ROW()))))</f>
        <v>936</v>
      </c>
      <c r="AK317" s="156">
        <f ca="1">SUM(INDIRECT(AK$1&amp;AK$2&amp;$B317):INDIRECT(AK$1&amp;AK$3&amp;$B317))</f>
        <v>0</v>
      </c>
      <c r="AL317" s="1723">
        <f t="shared" ca="1" si="374"/>
        <v>936</v>
      </c>
      <c r="AM317" s="1834">
        <f t="shared" ca="1" si="416"/>
        <v>0</v>
      </c>
      <c r="AN317" s="156">
        <f ca="1">SUM(INDIRECT(AN$1&amp;AN$2&amp;$A317):INDIRECT(AN$1&amp;AN$3&amp;$A317))</f>
        <v>1876</v>
      </c>
      <c r="AO317" s="1723">
        <f t="shared" ca="1" si="375"/>
        <v>-940</v>
      </c>
      <c r="AP317" s="1834">
        <f t="shared" ca="1" si="417"/>
        <v>0.49893390191897652</v>
      </c>
      <c r="AR317" s="17">
        <f ca="1">SUM((INDIRECT(AR$2&amp;(ROW())):INDIRECT(AR$3&amp;(ROW()))))</f>
        <v>936</v>
      </c>
      <c r="AS317" s="156">
        <f ca="1">SUM(INDIRECT(AS$1&amp;AS$2&amp;$B317):INDIRECT(AS$1&amp;AS$3&amp;$B317))</f>
        <v>0</v>
      </c>
      <c r="AT317" s="1723">
        <f t="shared" ca="1" si="418"/>
        <v>936</v>
      </c>
      <c r="AU317" s="1834">
        <f t="shared" ca="1" si="419"/>
        <v>0</v>
      </c>
      <c r="AV317" s="156">
        <f ca="1">SUM(INDIRECT(AV$1&amp;AV$2&amp;$A317):INDIRECT(AV$1&amp;AV$3&amp;$A317))</f>
        <v>1876</v>
      </c>
      <c r="AW317" s="1723">
        <f t="shared" ca="1" si="420"/>
        <v>-940</v>
      </c>
      <c r="AX317" s="1834">
        <f t="shared" ca="1" si="421"/>
        <v>0.49893390191897652</v>
      </c>
      <c r="AZ317" s="17">
        <f ca="1">SUM((INDIRECT(AZ$2&amp;(ROW())):INDIRECT(AZ$3&amp;(ROW()))))</f>
        <v>11702</v>
      </c>
      <c r="BA317" s="156">
        <f ca="1">SUM(INDIRECT(BA$1&amp;BA$2&amp;$B317):INDIRECT(BA$1&amp;BA$3&amp;$B317))</f>
        <v>0</v>
      </c>
      <c r="BB317" s="1723">
        <f t="shared" ca="1" si="422"/>
        <v>11702</v>
      </c>
      <c r="BC317" s="1834">
        <f t="shared" ca="1" si="423"/>
        <v>0</v>
      </c>
      <c r="BD317" s="156">
        <f ca="1">SUM(INDIRECT(BD$1&amp;BD$2&amp;$A317):INDIRECT(BD$1&amp;BD$3&amp;$A317))</f>
        <v>18144</v>
      </c>
      <c r="BE317" s="1723">
        <f t="shared" ca="1" si="424"/>
        <v>-6442</v>
      </c>
      <c r="BF317" s="1834">
        <f t="shared" ca="1" si="425"/>
        <v>0.64495149911816574</v>
      </c>
    </row>
    <row r="318" spans="1:58">
      <c r="A318" s="2016">
        <v>267</v>
      </c>
      <c r="B318" s="2016">
        <v>315</v>
      </c>
      <c r="D318" s="657">
        <v>1</v>
      </c>
      <c r="E318" s="97"/>
      <c r="F318" s="97"/>
      <c r="G318" s="49"/>
      <c r="H318" s="640" t="s">
        <v>135</v>
      </c>
      <c r="I318" s="650"/>
      <c r="J318" s="633"/>
      <c r="K318" s="633"/>
      <c r="L318" s="633"/>
      <c r="M318" s="633"/>
      <c r="N318" s="1065" t="s">
        <v>604</v>
      </c>
      <c r="O318" s="233"/>
      <c r="P318" s="1178">
        <f t="shared" ref="P318:AH318" si="430">SUM(P319:P322)</f>
        <v>702</v>
      </c>
      <c r="Q318" s="179">
        <f t="shared" si="430"/>
        <v>1555</v>
      </c>
      <c r="R318" s="179">
        <f t="shared" si="430"/>
        <v>1621</v>
      </c>
      <c r="S318" s="179">
        <f t="shared" si="430"/>
        <v>1180</v>
      </c>
      <c r="T318" s="179">
        <f t="shared" si="430"/>
        <v>1070</v>
      </c>
      <c r="U318" s="179">
        <f t="shared" si="430"/>
        <v>1196</v>
      </c>
      <c r="V318" s="179">
        <f t="shared" si="430"/>
        <v>1084</v>
      </c>
      <c r="W318" s="179">
        <f t="shared" si="430"/>
        <v>1657</v>
      </c>
      <c r="X318" s="179">
        <f t="shared" si="430"/>
        <v>1841</v>
      </c>
      <c r="Y318" s="179">
        <f t="shared" si="430"/>
        <v>981</v>
      </c>
      <c r="Z318" s="179">
        <f t="shared" si="430"/>
        <v>2210</v>
      </c>
      <c r="AA318" s="179">
        <f t="shared" si="430"/>
        <v>4148</v>
      </c>
      <c r="AB318" s="179">
        <f t="shared" si="430"/>
        <v>3878</v>
      </c>
      <c r="AC318" s="179">
        <f t="shared" si="430"/>
        <v>3446</v>
      </c>
      <c r="AD318" s="179">
        <f t="shared" si="430"/>
        <v>4582</v>
      </c>
      <c r="AE318" s="179">
        <f t="shared" si="430"/>
        <v>7339</v>
      </c>
      <c r="AF318" s="179">
        <f t="shared" si="430"/>
        <v>7324</v>
      </c>
      <c r="AG318" s="179">
        <f t="shared" si="430"/>
        <v>11921</v>
      </c>
      <c r="AH318" s="179">
        <f t="shared" si="430"/>
        <v>19245</v>
      </c>
      <c r="AJ318" s="634">
        <f ca="1">SUM((INDIRECT(AJ$2&amp;(ROW())):INDIRECT(AJ$3&amp;(ROW()))))</f>
        <v>981</v>
      </c>
      <c r="AK318" s="1655">
        <f ca="1">SUM(INDIRECT(AK$1&amp;AK$2&amp;$B318):INDIRECT(AK$1&amp;AK$3&amp;$B318))</f>
        <v>1177.5</v>
      </c>
      <c r="AL318" s="1742">
        <f t="shared" ca="1" si="374"/>
        <v>-196.5</v>
      </c>
      <c r="AM318" s="1866">
        <f t="shared" ca="1" si="416"/>
        <v>0.83312101910828029</v>
      </c>
      <c r="AN318" s="1655">
        <f ca="1">SUM(INDIRECT(AN$1&amp;AN$2&amp;$A318):INDIRECT(AN$1&amp;AN$3&amp;$A318))</f>
        <v>1968</v>
      </c>
      <c r="AO318" s="1742">
        <f t="shared" ca="1" si="375"/>
        <v>-987</v>
      </c>
      <c r="AP318" s="1866">
        <f t="shared" ca="1" si="417"/>
        <v>0.49847560975609756</v>
      </c>
      <c r="AR318" s="634">
        <f ca="1">SUM((INDIRECT(AR$2&amp;(ROW())):INDIRECT(AR$3&amp;(ROW()))))</f>
        <v>981</v>
      </c>
      <c r="AS318" s="1655">
        <f ca="1">SUM(INDIRECT(AS$1&amp;AS$2&amp;$B318):INDIRECT(AS$1&amp;AS$3&amp;$B318))</f>
        <v>1177.5</v>
      </c>
      <c r="AT318" s="1742">
        <f t="shared" ca="1" si="418"/>
        <v>-196.5</v>
      </c>
      <c r="AU318" s="1866">
        <f t="shared" ca="1" si="419"/>
        <v>0.83312101910828029</v>
      </c>
      <c r="AV318" s="1655">
        <f ca="1">SUM(INDIRECT(AV$1&amp;AV$2&amp;$A318):INDIRECT(AV$1&amp;AV$3&amp;$A318))</f>
        <v>1968</v>
      </c>
      <c r="AW318" s="1742">
        <f t="shared" ca="1" si="420"/>
        <v>-987</v>
      </c>
      <c r="AX318" s="1866">
        <f t="shared" ca="1" si="421"/>
        <v>0.49847560975609756</v>
      </c>
      <c r="AZ318" s="634">
        <f ca="1">SUM((INDIRECT(AZ$2&amp;(ROW())):INDIRECT(AZ$3&amp;(ROW()))))</f>
        <v>12887</v>
      </c>
      <c r="BA318" s="1655">
        <f ca="1">SUM(INDIRECT(BA$1&amp;BA$2&amp;$B318):INDIRECT(BA$1&amp;BA$3&amp;$B318))</f>
        <v>2011.5</v>
      </c>
      <c r="BB318" s="1742">
        <f t="shared" ca="1" si="422"/>
        <v>10875.5</v>
      </c>
      <c r="BC318" s="1866">
        <f t="shared" ca="1" si="423"/>
        <v>6.406661695252299</v>
      </c>
      <c r="BD318" s="1655">
        <f ca="1">SUM(INDIRECT(BD$1&amp;BD$2&amp;$A318):INDIRECT(BD$1&amp;BD$3&amp;$A318))</f>
        <v>18842</v>
      </c>
      <c r="BE318" s="1742">
        <f t="shared" ca="1" si="424"/>
        <v>-5955</v>
      </c>
      <c r="BF318" s="1866">
        <f t="shared" ca="1" si="425"/>
        <v>0.68395074832820291</v>
      </c>
    </row>
    <row r="319" spans="1:58">
      <c r="A319" s="2016">
        <v>268</v>
      </c>
      <c r="B319" s="2016">
        <v>316</v>
      </c>
      <c r="D319" s="657">
        <v>1</v>
      </c>
      <c r="E319" s="97"/>
      <c r="F319" s="97"/>
      <c r="G319" s="49"/>
      <c r="H319" s="54"/>
      <c r="I319" s="6"/>
      <c r="J319" s="7"/>
      <c r="K319" s="7"/>
      <c r="L319" s="6" t="s">
        <v>834</v>
      </c>
      <c r="M319" s="6"/>
      <c r="N319" s="6"/>
      <c r="O319" s="52"/>
      <c r="P319" s="157">
        <v>0</v>
      </c>
      <c r="Q319" s="157">
        <v>0</v>
      </c>
      <c r="R319" s="157">
        <v>0</v>
      </c>
      <c r="S319" s="157">
        <v>0</v>
      </c>
      <c r="T319" s="157"/>
      <c r="U319" s="157"/>
      <c r="V319" s="157"/>
      <c r="W319" s="157"/>
      <c r="X319" s="157"/>
      <c r="Y319" s="157"/>
      <c r="Z319" s="157"/>
      <c r="AA319" s="157"/>
      <c r="AB319" s="156">
        <f>SUM(P319:R319)</f>
        <v>0</v>
      </c>
      <c r="AC319" s="156">
        <f>SUM(S319:U319)</f>
        <v>0</v>
      </c>
      <c r="AD319" s="156">
        <f>SUM(V319:X319)</f>
        <v>0</v>
      </c>
      <c r="AE319" s="156">
        <f>SUM(Y319:AA319)</f>
        <v>0</v>
      </c>
      <c r="AF319" s="156">
        <f>AB319+AC319</f>
        <v>0</v>
      </c>
      <c r="AG319" s="156">
        <f>AE319+AD319</f>
        <v>0</v>
      </c>
      <c r="AH319" s="156">
        <f>AF319+AG319</f>
        <v>0</v>
      </c>
      <c r="AJ319" s="17">
        <f ca="1">SUM((INDIRECT(AJ$2&amp;(ROW())):INDIRECT(AJ$3&amp;(ROW()))))</f>
        <v>0</v>
      </c>
      <c r="AK319" s="156">
        <f ca="1">SUM(INDIRECT(AK$1&amp;AK$2&amp;$B319):INDIRECT(AK$1&amp;AK$3&amp;$B319))</f>
        <v>0</v>
      </c>
      <c r="AL319" s="1723">
        <f t="shared" ca="1" si="374"/>
        <v>0</v>
      </c>
      <c r="AM319" s="1834">
        <f t="shared" ca="1" si="416"/>
        <v>0</v>
      </c>
      <c r="AN319" s="156">
        <f ca="1">SUM(INDIRECT(AN$1&amp;AN$2&amp;$A319):INDIRECT(AN$1&amp;AN$3&amp;$A319))</f>
        <v>0</v>
      </c>
      <c r="AO319" s="1723">
        <f t="shared" ca="1" si="375"/>
        <v>0</v>
      </c>
      <c r="AP319" s="1834">
        <f t="shared" ca="1" si="417"/>
        <v>0</v>
      </c>
      <c r="AR319" s="17">
        <f ca="1">SUM((INDIRECT(AR$2&amp;(ROW())):INDIRECT(AR$3&amp;(ROW()))))</f>
        <v>0</v>
      </c>
      <c r="AS319" s="156">
        <f ca="1">SUM(INDIRECT(AS$1&amp;AS$2&amp;$B319):INDIRECT(AS$1&amp;AS$3&amp;$B319))</f>
        <v>0</v>
      </c>
      <c r="AT319" s="1723">
        <f t="shared" ca="1" si="418"/>
        <v>0</v>
      </c>
      <c r="AU319" s="1834">
        <f t="shared" ca="1" si="419"/>
        <v>0</v>
      </c>
      <c r="AV319" s="156">
        <f ca="1">SUM(INDIRECT(AV$1&amp;AV$2&amp;$A319):INDIRECT(AV$1&amp;AV$3&amp;$A319))</f>
        <v>0</v>
      </c>
      <c r="AW319" s="1723">
        <f t="shared" ca="1" si="420"/>
        <v>0</v>
      </c>
      <c r="AX319" s="1834">
        <f t="shared" ca="1" si="421"/>
        <v>0</v>
      </c>
      <c r="AZ319" s="17">
        <f ca="1">SUM((INDIRECT(AZ$2&amp;(ROW())):INDIRECT(AZ$3&amp;(ROW()))))</f>
        <v>0</v>
      </c>
      <c r="BA319" s="156">
        <f ca="1">SUM(INDIRECT(BA$1&amp;BA$2&amp;$B319):INDIRECT(BA$1&amp;BA$3&amp;$B319))</f>
        <v>0</v>
      </c>
      <c r="BB319" s="1723">
        <f t="shared" ca="1" si="422"/>
        <v>0</v>
      </c>
      <c r="BC319" s="1834">
        <f t="shared" ca="1" si="423"/>
        <v>0</v>
      </c>
      <c r="BD319" s="156">
        <f ca="1">SUM(INDIRECT(BD$1&amp;BD$2&amp;$A319):INDIRECT(BD$1&amp;BD$3&amp;$A319))</f>
        <v>0</v>
      </c>
      <c r="BE319" s="1723">
        <f t="shared" ca="1" si="424"/>
        <v>0</v>
      </c>
      <c r="BF319" s="1834">
        <f t="shared" ca="1" si="425"/>
        <v>0</v>
      </c>
    </row>
    <row r="320" spans="1:58">
      <c r="A320" s="2016">
        <v>269</v>
      </c>
      <c r="B320" s="2016">
        <v>317</v>
      </c>
      <c r="D320" s="657">
        <v>1</v>
      </c>
      <c r="E320" s="97"/>
      <c r="F320" s="97"/>
      <c r="G320" s="49"/>
      <c r="H320" s="54"/>
      <c r="I320" s="6"/>
      <c r="J320" s="7"/>
      <c r="K320" s="7"/>
      <c r="L320" s="6" t="s">
        <v>835</v>
      </c>
      <c r="M320" s="6"/>
      <c r="N320" s="6"/>
      <c r="O320" s="52"/>
      <c r="P320" s="157">
        <v>109</v>
      </c>
      <c r="Q320" s="157">
        <v>49</v>
      </c>
      <c r="R320" s="157">
        <v>660</v>
      </c>
      <c r="S320" s="157">
        <v>16</v>
      </c>
      <c r="T320" s="157"/>
      <c r="U320" s="157"/>
      <c r="V320" s="157"/>
      <c r="W320" s="157"/>
      <c r="X320" s="157">
        <v>306</v>
      </c>
      <c r="Y320" s="157">
        <v>45</v>
      </c>
      <c r="Z320" s="157"/>
      <c r="AA320" s="157">
        <v>101</v>
      </c>
      <c r="AB320" s="156">
        <f>SUM(P320:R320)</f>
        <v>818</v>
      </c>
      <c r="AC320" s="156">
        <f>SUM(S320:U320)</f>
        <v>16</v>
      </c>
      <c r="AD320" s="156">
        <f>SUM(V320:X320)</f>
        <v>306</v>
      </c>
      <c r="AE320" s="156">
        <f>SUM(Y320:AA320)</f>
        <v>146</v>
      </c>
      <c r="AF320" s="156">
        <f>AB320+AC320</f>
        <v>834</v>
      </c>
      <c r="AG320" s="156">
        <f>AE320+AD320</f>
        <v>452</v>
      </c>
      <c r="AH320" s="156">
        <f>AF320+AG320</f>
        <v>1286</v>
      </c>
      <c r="AJ320" s="17">
        <f ca="1">SUM((INDIRECT(AJ$2&amp;(ROW())):INDIRECT(AJ$3&amp;(ROW()))))</f>
        <v>45</v>
      </c>
      <c r="AK320" s="156">
        <f ca="1">SUM(INDIRECT(AK$1&amp;AK$2&amp;$B320):INDIRECT(AK$1&amp;AK$3&amp;$B320))</f>
        <v>1295.2777777777781</v>
      </c>
      <c r="AL320" s="1723">
        <f t="shared" ca="1" si="374"/>
        <v>-1250.2777777777781</v>
      </c>
      <c r="AM320" s="1834">
        <f t="shared" ca="1" si="416"/>
        <v>3.4741582672099501E-2</v>
      </c>
      <c r="AN320" s="156">
        <f ca="1">SUM(INDIRECT(AN$1&amp;AN$2&amp;$A320):INDIRECT(AN$1&amp;AN$3&amp;$A320))</f>
        <v>92</v>
      </c>
      <c r="AO320" s="1723">
        <f t="shared" ca="1" si="375"/>
        <v>-47</v>
      </c>
      <c r="AP320" s="1834">
        <f t="shared" ca="1" si="417"/>
        <v>0.4891304347826087</v>
      </c>
      <c r="AR320" s="17">
        <f ca="1">SUM((INDIRECT(AR$2&amp;(ROW())):INDIRECT(AR$3&amp;(ROW()))))</f>
        <v>45</v>
      </c>
      <c r="AS320" s="156">
        <f ca="1">SUM(INDIRECT(AS$1&amp;AS$2&amp;$B320):INDIRECT(AS$1&amp;AS$3&amp;$B320))</f>
        <v>1295.2777777777781</v>
      </c>
      <c r="AT320" s="1723">
        <f t="shared" ca="1" si="418"/>
        <v>-1250.2777777777781</v>
      </c>
      <c r="AU320" s="1834">
        <f t="shared" ca="1" si="419"/>
        <v>3.4741582672099501E-2</v>
      </c>
      <c r="AV320" s="156">
        <f ca="1">SUM(INDIRECT(AV$1&amp;AV$2&amp;$A320):INDIRECT(AV$1&amp;AV$3&amp;$A320))</f>
        <v>92</v>
      </c>
      <c r="AW320" s="1723">
        <f t="shared" ca="1" si="420"/>
        <v>-47</v>
      </c>
      <c r="AX320" s="1834">
        <f t="shared" ca="1" si="421"/>
        <v>0.4891304347826087</v>
      </c>
      <c r="AZ320" s="17">
        <f ca="1">SUM((INDIRECT(AZ$2&amp;(ROW())):INDIRECT(AZ$3&amp;(ROW()))))</f>
        <v>1185</v>
      </c>
      <c r="BA320" s="156">
        <f ca="1">SUM(INDIRECT(BA$1&amp;BA$2&amp;$B320):INDIRECT(BA$1&amp;BA$3&amp;$B320))</f>
        <v>8869.2777777777774</v>
      </c>
      <c r="BB320" s="1723">
        <f t="shared" ca="1" si="422"/>
        <v>-7684.2777777777774</v>
      </c>
      <c r="BC320" s="1834">
        <f t="shared" ca="1" si="423"/>
        <v>0.13360727104173584</v>
      </c>
      <c r="BD320" s="156">
        <f ca="1">SUM(INDIRECT(BD$1&amp;BD$2&amp;$A320):INDIRECT(BD$1&amp;BD$3&amp;$A320))</f>
        <v>698</v>
      </c>
      <c r="BE320" s="1723">
        <f t="shared" ca="1" si="424"/>
        <v>487</v>
      </c>
      <c r="BF320" s="1834">
        <f t="shared" ca="1" si="425"/>
        <v>1.6977077363896849</v>
      </c>
    </row>
    <row r="321" spans="1:58">
      <c r="A321" s="2016">
        <v>270</v>
      </c>
      <c r="B321" s="2016">
        <v>318</v>
      </c>
      <c r="D321" s="657">
        <v>1</v>
      </c>
      <c r="E321" s="97"/>
      <c r="F321" s="97"/>
      <c r="G321" s="49"/>
      <c r="H321" s="54"/>
      <c r="I321" s="6"/>
      <c r="J321" s="7"/>
      <c r="K321" s="7"/>
      <c r="L321" s="6" t="s">
        <v>836</v>
      </c>
      <c r="M321" s="6"/>
      <c r="N321" s="6"/>
      <c r="O321" s="52"/>
      <c r="P321" s="157">
        <v>0</v>
      </c>
      <c r="Q321" s="157">
        <v>0</v>
      </c>
      <c r="R321" s="157">
        <v>0</v>
      </c>
      <c r="S321" s="157">
        <v>0</v>
      </c>
      <c r="T321" s="157"/>
      <c r="U321" s="157"/>
      <c r="V321" s="157"/>
      <c r="W321" s="157"/>
      <c r="X321" s="157">
        <v>0</v>
      </c>
      <c r="Y321" s="157">
        <v>0</v>
      </c>
      <c r="Z321" s="157"/>
      <c r="AA321" s="157">
        <v>0</v>
      </c>
      <c r="AB321" s="156">
        <f>SUM(P321:R321)</f>
        <v>0</v>
      </c>
      <c r="AC321" s="156">
        <f>SUM(S321:U321)</f>
        <v>0</v>
      </c>
      <c r="AD321" s="156">
        <f>SUM(V321:X321)</f>
        <v>0</v>
      </c>
      <c r="AE321" s="156">
        <f>SUM(Y321:AA321)</f>
        <v>0</v>
      </c>
      <c r="AF321" s="156">
        <f>AB321+AC321</f>
        <v>0</v>
      </c>
      <c r="AG321" s="156">
        <f>AE321+AD321</f>
        <v>0</v>
      </c>
      <c r="AH321" s="156">
        <f>AF321+AG321</f>
        <v>0</v>
      </c>
      <c r="AJ321" s="17">
        <f ca="1">SUM((INDIRECT(AJ$2&amp;(ROW())):INDIRECT(AJ$3&amp;(ROW()))))</f>
        <v>0</v>
      </c>
      <c r="AK321" s="156">
        <f ca="1">SUM(INDIRECT(AK$1&amp;AK$2&amp;$B321):INDIRECT(AK$1&amp;AK$3&amp;$B321))</f>
        <v>2472.7777777777783</v>
      </c>
      <c r="AL321" s="1723">
        <f t="shared" ca="1" si="374"/>
        <v>-2472.7777777777783</v>
      </c>
      <c r="AM321" s="1834">
        <f t="shared" ca="1" si="416"/>
        <v>0</v>
      </c>
      <c r="AN321" s="156">
        <f ca="1">SUM(INDIRECT(AN$1&amp;AN$2&amp;$A321):INDIRECT(AN$1&amp;AN$3&amp;$A321))</f>
        <v>0</v>
      </c>
      <c r="AO321" s="1723">
        <f t="shared" ca="1" si="375"/>
        <v>0</v>
      </c>
      <c r="AP321" s="1834">
        <f t="shared" ca="1" si="417"/>
        <v>0</v>
      </c>
      <c r="AR321" s="17">
        <f ca="1">SUM((INDIRECT(AR$2&amp;(ROW())):INDIRECT(AR$3&amp;(ROW()))))</f>
        <v>0</v>
      </c>
      <c r="AS321" s="156">
        <f ca="1">SUM(INDIRECT(AS$1&amp;AS$2&amp;$B321):INDIRECT(AS$1&amp;AS$3&amp;$B321))</f>
        <v>2472.7777777777783</v>
      </c>
      <c r="AT321" s="1723">
        <f t="shared" ca="1" si="418"/>
        <v>-2472.7777777777783</v>
      </c>
      <c r="AU321" s="1834">
        <f t="shared" ca="1" si="419"/>
        <v>0</v>
      </c>
      <c r="AV321" s="156">
        <f ca="1">SUM(INDIRECT(AV$1&amp;AV$2&amp;$A321):INDIRECT(AV$1&amp;AV$3&amp;$A321))</f>
        <v>0</v>
      </c>
      <c r="AW321" s="1723">
        <f t="shared" ca="1" si="420"/>
        <v>0</v>
      </c>
      <c r="AX321" s="1834">
        <f t="shared" ca="1" si="421"/>
        <v>0</v>
      </c>
      <c r="AZ321" s="17">
        <f ca="1">SUM((INDIRECT(AZ$2&amp;(ROW())):INDIRECT(AZ$3&amp;(ROW()))))</f>
        <v>0</v>
      </c>
      <c r="BA321" s="156">
        <f ca="1">SUM(INDIRECT(BA$1&amp;BA$2&amp;$B321):INDIRECT(BA$1&amp;BA$3&amp;$B321))</f>
        <v>10880.777777777777</v>
      </c>
      <c r="BB321" s="1723">
        <f t="shared" ca="1" si="422"/>
        <v>-10880.777777777777</v>
      </c>
      <c r="BC321" s="1834">
        <f t="shared" ca="1" si="423"/>
        <v>0</v>
      </c>
      <c r="BD321" s="156">
        <f ca="1">SUM(INDIRECT(BD$1&amp;BD$2&amp;$A321):INDIRECT(BD$1&amp;BD$3&amp;$A321))</f>
        <v>0</v>
      </c>
      <c r="BE321" s="1723">
        <f t="shared" ca="1" si="424"/>
        <v>0</v>
      </c>
      <c r="BF321" s="1834">
        <f t="shared" ca="1" si="425"/>
        <v>0</v>
      </c>
    </row>
    <row r="322" spans="1:58">
      <c r="A322" s="2016">
        <v>271</v>
      </c>
      <c r="B322" s="2016">
        <v>319</v>
      </c>
      <c r="D322" s="657">
        <v>1</v>
      </c>
      <c r="E322" s="97"/>
      <c r="F322" s="97"/>
      <c r="G322" s="49"/>
      <c r="H322" s="54"/>
      <c r="I322" s="6"/>
      <c r="J322" s="7"/>
      <c r="K322" s="7"/>
      <c r="L322" s="6" t="s">
        <v>837</v>
      </c>
      <c r="M322" s="6"/>
      <c r="N322" s="6"/>
      <c r="O322" s="52"/>
      <c r="P322" s="157">
        <v>593</v>
      </c>
      <c r="Q322" s="157">
        <v>1506</v>
      </c>
      <c r="R322" s="157">
        <v>961</v>
      </c>
      <c r="S322" s="157">
        <v>1164</v>
      </c>
      <c r="T322" s="157">
        <v>1070</v>
      </c>
      <c r="U322" s="157">
        <v>1196</v>
      </c>
      <c r="V322" s="157">
        <v>1084</v>
      </c>
      <c r="W322" s="157">
        <v>1657</v>
      </c>
      <c r="X322" s="157">
        <v>1535</v>
      </c>
      <c r="Y322" s="157">
        <v>936</v>
      </c>
      <c r="Z322" s="157">
        <v>2210</v>
      </c>
      <c r="AA322" s="157">
        <v>4047</v>
      </c>
      <c r="AB322" s="156">
        <f>SUM(P322:R322)</f>
        <v>3060</v>
      </c>
      <c r="AC322" s="156">
        <f>SUM(S322:U322)</f>
        <v>3430</v>
      </c>
      <c r="AD322" s="156">
        <f>SUM(V322:X322)</f>
        <v>4276</v>
      </c>
      <c r="AE322" s="156">
        <f>SUM(Y322:AA322)</f>
        <v>7193</v>
      </c>
      <c r="AF322" s="156">
        <f>AB322+AC322</f>
        <v>6490</v>
      </c>
      <c r="AG322" s="156">
        <f>AE322+AD322</f>
        <v>11469</v>
      </c>
      <c r="AH322" s="156">
        <f>AF322+AG322</f>
        <v>17959</v>
      </c>
      <c r="AJ322" s="17">
        <f ca="1">SUM((INDIRECT(AJ$2&amp;(ROW())):INDIRECT(AJ$3&amp;(ROW()))))</f>
        <v>936</v>
      </c>
      <c r="AK322" s="156">
        <f ca="1">SUM(INDIRECT(AK$1&amp;AK$2&amp;$B322):INDIRECT(AK$1&amp;AK$3&amp;$B322))</f>
        <v>0</v>
      </c>
      <c r="AL322" s="1723">
        <f t="shared" ca="1" si="374"/>
        <v>936</v>
      </c>
      <c r="AM322" s="1834">
        <f t="shared" ca="1" si="416"/>
        <v>0</v>
      </c>
      <c r="AN322" s="156">
        <f ca="1">SUM(INDIRECT(AN$1&amp;AN$2&amp;$A322):INDIRECT(AN$1&amp;AN$3&amp;$A322))</f>
        <v>1876</v>
      </c>
      <c r="AO322" s="1723">
        <f t="shared" ca="1" si="375"/>
        <v>-940</v>
      </c>
      <c r="AP322" s="1834">
        <f t="shared" ca="1" si="417"/>
        <v>0.49893390191897652</v>
      </c>
      <c r="AR322" s="17">
        <f ca="1">SUM((INDIRECT(AR$2&amp;(ROW())):INDIRECT(AR$3&amp;(ROW()))))</f>
        <v>936</v>
      </c>
      <c r="AS322" s="156">
        <f ca="1">SUM(INDIRECT(AS$1&amp;AS$2&amp;$B322):INDIRECT(AS$1&amp;AS$3&amp;$B322))</f>
        <v>0</v>
      </c>
      <c r="AT322" s="1723">
        <f t="shared" ca="1" si="418"/>
        <v>936</v>
      </c>
      <c r="AU322" s="1834">
        <f t="shared" ca="1" si="419"/>
        <v>0</v>
      </c>
      <c r="AV322" s="156">
        <f ca="1">SUM(INDIRECT(AV$1&amp;AV$2&amp;$A322):INDIRECT(AV$1&amp;AV$3&amp;$A322))</f>
        <v>1876</v>
      </c>
      <c r="AW322" s="1723">
        <f t="shared" ca="1" si="420"/>
        <v>-940</v>
      </c>
      <c r="AX322" s="1834">
        <f t="shared" ca="1" si="421"/>
        <v>0.49893390191897652</v>
      </c>
      <c r="AZ322" s="17">
        <f ca="1">SUM((INDIRECT(AZ$2&amp;(ROW())):INDIRECT(AZ$3&amp;(ROW()))))</f>
        <v>11702</v>
      </c>
      <c r="BA322" s="156">
        <f ca="1">SUM(INDIRECT(BA$1&amp;BA$2&amp;$B322):INDIRECT(BA$1&amp;BA$3&amp;$B322))</f>
        <v>0</v>
      </c>
      <c r="BB322" s="1723">
        <f t="shared" ca="1" si="422"/>
        <v>11702</v>
      </c>
      <c r="BC322" s="1834">
        <f t="shared" ca="1" si="423"/>
        <v>0</v>
      </c>
      <c r="BD322" s="156">
        <f ca="1">SUM(INDIRECT(BD$1&amp;BD$2&amp;$A322):INDIRECT(BD$1&amp;BD$3&amp;$A322))</f>
        <v>18144</v>
      </c>
      <c r="BE322" s="1723">
        <f t="shared" ca="1" si="424"/>
        <v>-6442</v>
      </c>
      <c r="BF322" s="1834">
        <f t="shared" ca="1" si="425"/>
        <v>0.64495149911816574</v>
      </c>
    </row>
    <row r="323" spans="1:58">
      <c r="A323" s="2016">
        <v>273</v>
      </c>
      <c r="B323" s="2016">
        <v>320</v>
      </c>
      <c r="D323" s="657">
        <v>1</v>
      </c>
      <c r="E323" s="97"/>
      <c r="F323" s="97"/>
      <c r="G323" s="49"/>
      <c r="H323" s="640" t="s">
        <v>141</v>
      </c>
      <c r="I323" s="650"/>
      <c r="J323" s="633"/>
      <c r="K323" s="633"/>
      <c r="L323" s="633"/>
      <c r="M323" s="633"/>
      <c r="N323" s="633"/>
      <c r="O323" s="233"/>
      <c r="P323" s="179">
        <f>SUM(P329:P332)</f>
        <v>572</v>
      </c>
      <c r="Q323" s="179">
        <f t="shared" ref="Q323:Z323" si="431">SUM(Q329:Q332)</f>
        <v>723</v>
      </c>
      <c r="R323" s="179">
        <f t="shared" si="431"/>
        <v>1141</v>
      </c>
      <c r="S323" s="179">
        <f t="shared" si="431"/>
        <v>746</v>
      </c>
      <c r="T323" s="179">
        <f t="shared" si="431"/>
        <v>1093</v>
      </c>
      <c r="U323" s="179">
        <f t="shared" si="431"/>
        <v>731</v>
      </c>
      <c r="V323" s="179">
        <f t="shared" si="431"/>
        <v>574</v>
      </c>
      <c r="W323" s="179">
        <f t="shared" si="431"/>
        <v>1062</v>
      </c>
      <c r="X323" s="179">
        <f t="shared" si="431"/>
        <v>1364</v>
      </c>
      <c r="Y323" s="179">
        <f t="shared" si="431"/>
        <v>714</v>
      </c>
      <c r="Z323" s="179">
        <f t="shared" si="431"/>
        <v>1553</v>
      </c>
      <c r="AA323" s="179">
        <f>SUM(AA329:AA332)</f>
        <v>2707</v>
      </c>
      <c r="AB323" s="179">
        <f t="shared" ref="AB323:AH323" si="432">SUM(AB329:AB332)</f>
        <v>2436</v>
      </c>
      <c r="AC323" s="179">
        <f t="shared" si="432"/>
        <v>2570</v>
      </c>
      <c r="AD323" s="179">
        <f t="shared" si="432"/>
        <v>3000</v>
      </c>
      <c r="AE323" s="179">
        <f t="shared" si="432"/>
        <v>4974</v>
      </c>
      <c r="AF323" s="179">
        <f t="shared" si="432"/>
        <v>5006</v>
      </c>
      <c r="AG323" s="179">
        <f t="shared" si="432"/>
        <v>7974</v>
      </c>
      <c r="AH323" s="179">
        <f t="shared" si="432"/>
        <v>12980</v>
      </c>
      <c r="AJ323" s="634">
        <f ca="1">SUM((INDIRECT(AJ$2&amp;(ROW())):INDIRECT(AJ$3&amp;(ROW()))))</f>
        <v>714</v>
      </c>
      <c r="AK323" s="1655">
        <f ca="1">SUM(INDIRECT(AK$1&amp;AK$2&amp;$B323):INDIRECT(AK$1&amp;AK$3&amp;$B323))</f>
        <v>1177.5</v>
      </c>
      <c r="AL323" s="1742">
        <f t="shared" ca="1" si="374"/>
        <v>-463.5</v>
      </c>
      <c r="AM323" s="1866">
        <f t="shared" ca="1" si="416"/>
        <v>0.60636942675159233</v>
      </c>
      <c r="AN323" s="1655">
        <f ca="1">SUM(INDIRECT(AN$1&amp;AN$2&amp;$A323):INDIRECT(AN$1&amp;AN$3&amp;$A323))</f>
        <v>1298</v>
      </c>
      <c r="AO323" s="1742">
        <f t="shared" ca="1" si="375"/>
        <v>-584</v>
      </c>
      <c r="AP323" s="1866">
        <f t="shared" ca="1" si="417"/>
        <v>0.55007704160246529</v>
      </c>
      <c r="AR323" s="634">
        <f ca="1">SUM((INDIRECT(AR$2&amp;(ROW())):INDIRECT(AR$3&amp;(ROW()))))</f>
        <v>714</v>
      </c>
      <c r="AS323" s="1655">
        <f ca="1">SUM(INDIRECT(AS$1&amp;AS$2&amp;$B323):INDIRECT(AS$1&amp;AS$3&amp;$B323))</f>
        <v>1177.5</v>
      </c>
      <c r="AT323" s="1742">
        <f t="shared" ca="1" si="418"/>
        <v>-463.5</v>
      </c>
      <c r="AU323" s="1866">
        <f t="shared" ca="1" si="419"/>
        <v>0.60636942675159233</v>
      </c>
      <c r="AV323" s="1655">
        <f ca="1">SUM(INDIRECT(AV$1&amp;AV$2&amp;$A323):INDIRECT(AV$1&amp;AV$3&amp;$A323))</f>
        <v>1298</v>
      </c>
      <c r="AW323" s="1742">
        <f t="shared" ca="1" si="420"/>
        <v>-584</v>
      </c>
      <c r="AX323" s="1866">
        <f t="shared" ca="1" si="421"/>
        <v>0.55007704160246529</v>
      </c>
      <c r="AZ323" s="634">
        <f ca="1">SUM((INDIRECT(AZ$2&amp;(ROW())):INDIRECT(AZ$3&amp;(ROW()))))</f>
        <v>8720</v>
      </c>
      <c r="BA323" s="1655">
        <f ca="1">SUM(INDIRECT(BA$1&amp;BA$2&amp;$B323):INDIRECT(BA$1&amp;BA$3&amp;$B323))</f>
        <v>2011.5</v>
      </c>
      <c r="BB323" s="1742">
        <f t="shared" ca="1" si="422"/>
        <v>6708.5</v>
      </c>
      <c r="BC323" s="1866">
        <f t="shared" ca="1" si="423"/>
        <v>4.3350733283619194</v>
      </c>
      <c r="BD323" s="1655">
        <f ca="1">SUM(INDIRECT(BD$1&amp;BD$2&amp;$A323):INDIRECT(BD$1&amp;BD$3&amp;$A323))</f>
        <v>11809</v>
      </c>
      <c r="BE323" s="1742">
        <f t="shared" ca="1" si="424"/>
        <v>-3089</v>
      </c>
      <c r="BF323" s="1866">
        <f t="shared" ca="1" si="425"/>
        <v>0.73841984926750781</v>
      </c>
    </row>
    <row r="324" spans="1:58">
      <c r="A324" s="2016">
        <v>274</v>
      </c>
      <c r="B324" s="2016">
        <v>321</v>
      </c>
      <c r="D324" s="657">
        <v>1</v>
      </c>
      <c r="E324" s="97"/>
      <c r="F324" s="97"/>
      <c r="G324" s="49"/>
      <c r="H324" s="53"/>
      <c r="I324" s="1036" t="s">
        <v>208</v>
      </c>
      <c r="J324" s="97"/>
      <c r="K324" s="97"/>
      <c r="L324" s="97"/>
      <c r="M324" s="97"/>
      <c r="N324" s="950" t="s">
        <v>601</v>
      </c>
      <c r="O324" s="159"/>
      <c r="P324" s="1045">
        <f>IFERROR(P323/P313,0)</f>
        <v>0.81481481481481477</v>
      </c>
      <c r="Q324" s="1045">
        <f t="shared" ref="Q324:AA324" si="433">IFERROR(Q323/Q313,0)</f>
        <v>0.46495176848874598</v>
      </c>
      <c r="R324" s="1045">
        <f t="shared" si="433"/>
        <v>0.70388648982109814</v>
      </c>
      <c r="S324" s="1045">
        <f t="shared" si="433"/>
        <v>0.6322033898305085</v>
      </c>
      <c r="T324" s="1045">
        <f t="shared" si="433"/>
        <v>1.0214953271028038</v>
      </c>
      <c r="U324" s="1045">
        <f t="shared" si="433"/>
        <v>0.6112040133779264</v>
      </c>
      <c r="V324" s="1045">
        <f t="shared" si="433"/>
        <v>0.52952029520295207</v>
      </c>
      <c r="W324" s="1045">
        <f t="shared" si="433"/>
        <v>0.64091732045866023</v>
      </c>
      <c r="X324" s="1045">
        <f t="shared" si="433"/>
        <v>0.74090168386746336</v>
      </c>
      <c r="Y324" s="1045">
        <f t="shared" si="433"/>
        <v>0.72782874617737003</v>
      </c>
      <c r="Z324" s="1045">
        <f t="shared" si="433"/>
        <v>0.70271493212669678</v>
      </c>
      <c r="AA324" s="1045">
        <f t="shared" si="433"/>
        <v>0.65260366441658635</v>
      </c>
      <c r="AB324" s="1045">
        <f t="shared" ref="AB324:AN324" si="434">IFERROR(AB323/AB313,0)</f>
        <v>0.62815884476534301</v>
      </c>
      <c r="AC324" s="1045">
        <f t="shared" si="434"/>
        <v>0.74579222286709224</v>
      </c>
      <c r="AD324" s="1045">
        <f t="shared" si="434"/>
        <v>0.65473592317765172</v>
      </c>
      <c r="AE324" s="1045">
        <f t="shared" si="434"/>
        <v>0.67774901212699279</v>
      </c>
      <c r="AF324" s="1045">
        <f t="shared" si="434"/>
        <v>0.68350628072091757</v>
      </c>
      <c r="AG324" s="1045">
        <f t="shared" si="434"/>
        <v>0.66890361546850097</v>
      </c>
      <c r="AH324" s="1045">
        <f t="shared" si="434"/>
        <v>0.67446089893478822</v>
      </c>
      <c r="AI324" s="1038"/>
      <c r="AJ324" s="1636">
        <f t="shared" ca="1" si="434"/>
        <v>0.72782874617737003</v>
      </c>
      <c r="AK324" s="1045">
        <f t="shared" ca="1" si="434"/>
        <v>0</v>
      </c>
      <c r="AL324" s="1045">
        <f t="shared" ca="1" si="374"/>
        <v>0.72782874617737003</v>
      </c>
      <c r="AM324" s="1844"/>
      <c r="AN324" s="1045">
        <f t="shared" ca="1" si="434"/>
        <v>0.65955284552845528</v>
      </c>
      <c r="AO324" s="1045">
        <f t="shared" ca="1" si="375"/>
        <v>6.8275900648914756E-2</v>
      </c>
      <c r="AP324" s="1844"/>
      <c r="AQ324" s="1038"/>
      <c r="AR324" s="1636">
        <f ca="1">IFERROR(AR323/AR313,0)</f>
        <v>0.72782874617737003</v>
      </c>
      <c r="AS324" s="1045">
        <f ca="1">IFERROR(AS323/AS313,0)</f>
        <v>0</v>
      </c>
      <c r="AT324" s="1045">
        <f t="shared" ca="1" si="418"/>
        <v>0.72782874617737003</v>
      </c>
      <c r="AU324" s="1844"/>
      <c r="AV324" s="1045">
        <f ca="1">IFERROR(AV323/AV313,0)</f>
        <v>0.65955284552845528</v>
      </c>
      <c r="AW324" s="1045">
        <f t="shared" ca="1" si="420"/>
        <v>6.8275900648914756E-2</v>
      </c>
      <c r="AX324" s="1844"/>
      <c r="AY324" s="1038"/>
      <c r="AZ324" s="1636">
        <f ca="1">IFERROR(AZ323/AZ313,0)</f>
        <v>0.67665088849227906</v>
      </c>
      <c r="BA324" s="1045">
        <f ca="1">IFERROR(BA323/BA313,0)</f>
        <v>0</v>
      </c>
      <c r="BB324" s="1045">
        <f t="shared" ca="1" si="422"/>
        <v>0.67665088849227906</v>
      </c>
      <c r="BC324" s="1844"/>
      <c r="BD324" s="1045">
        <f ca="1">IFERROR(BD323/BD313,0)</f>
        <v>0.62673813820188939</v>
      </c>
      <c r="BE324" s="1045">
        <f t="shared" ca="1" si="424"/>
        <v>4.9912750290389662E-2</v>
      </c>
      <c r="BF324" s="1844"/>
    </row>
    <row r="325" spans="1:58" s="1038" customFormat="1" hidden="1" outlineLevel="1">
      <c r="A325" s="2016">
        <v>275</v>
      </c>
      <c r="B325" s="2016">
        <v>322</v>
      </c>
      <c r="D325" s="657">
        <v>1</v>
      </c>
      <c r="E325" s="97"/>
      <c r="F325" s="97"/>
      <c r="G325" s="1034"/>
      <c r="H325" s="1039"/>
      <c r="I325" s="1040"/>
      <c r="J325" s="1041"/>
      <c r="K325" s="1041"/>
      <c r="L325" s="1042" t="s">
        <v>838</v>
      </c>
      <c r="M325" s="1040"/>
      <c r="N325" s="1040"/>
      <c r="O325" s="1043"/>
      <c r="P325" s="1044">
        <f>IFERROR(P329/P314,0)</f>
        <v>0</v>
      </c>
      <c r="Q325" s="1044">
        <f t="shared" ref="Q325:AA325" si="435">IFERROR(Q329/Q314,0)</f>
        <v>0</v>
      </c>
      <c r="R325" s="1044">
        <f t="shared" si="435"/>
        <v>0</v>
      </c>
      <c r="S325" s="1044">
        <f t="shared" si="435"/>
        <v>0</v>
      </c>
      <c r="T325" s="1044">
        <f t="shared" si="435"/>
        <v>0</v>
      </c>
      <c r="U325" s="1044">
        <f t="shared" si="435"/>
        <v>0</v>
      </c>
      <c r="V325" s="1044">
        <f t="shared" si="435"/>
        <v>0</v>
      </c>
      <c r="W325" s="1044">
        <f t="shared" si="435"/>
        <v>0</v>
      </c>
      <c r="X325" s="1044">
        <f t="shared" si="435"/>
        <v>0</v>
      </c>
      <c r="Y325" s="1044">
        <f t="shared" si="435"/>
        <v>0</v>
      </c>
      <c r="Z325" s="1044">
        <f t="shared" si="435"/>
        <v>0</v>
      </c>
      <c r="AA325" s="1044">
        <f t="shared" si="435"/>
        <v>0</v>
      </c>
      <c r="AB325" s="1044">
        <f t="shared" ref="AB325:AH328" si="436">IFERROR(AB329/AB314,0)</f>
        <v>0</v>
      </c>
      <c r="AC325" s="1044">
        <f t="shared" si="436"/>
        <v>0</v>
      </c>
      <c r="AD325" s="1044">
        <f t="shared" si="436"/>
        <v>0</v>
      </c>
      <c r="AE325" s="1044">
        <f t="shared" si="436"/>
        <v>0</v>
      </c>
      <c r="AF325" s="1044">
        <f t="shared" si="436"/>
        <v>0</v>
      </c>
      <c r="AG325" s="1044">
        <f t="shared" si="436"/>
        <v>0</v>
      </c>
      <c r="AH325" s="1044">
        <f t="shared" si="436"/>
        <v>0</v>
      </c>
      <c r="AJ325" s="1629">
        <f t="shared" ref="AJ325:AK328" ca="1" si="437">IFERROR(AJ329/AJ314,0)</f>
        <v>0</v>
      </c>
      <c r="AK325" s="1044">
        <f t="shared" ca="1" si="437"/>
        <v>0</v>
      </c>
      <c r="AL325" s="1044">
        <f t="shared" ca="1" si="374"/>
        <v>0</v>
      </c>
      <c r="AM325" s="1839"/>
      <c r="AN325" s="1044">
        <f ca="1">IFERROR(AN329/AN314,0)</f>
        <v>0</v>
      </c>
      <c r="AO325" s="1044">
        <f t="shared" ca="1" si="375"/>
        <v>0</v>
      </c>
      <c r="AP325" s="1839"/>
      <c r="AR325" s="1629">
        <f t="shared" ref="AR325:AS328" ca="1" si="438">IFERROR(AR329/AR314,0)</f>
        <v>0</v>
      </c>
      <c r="AS325" s="1044">
        <f t="shared" ca="1" si="438"/>
        <v>0</v>
      </c>
      <c r="AT325" s="1044">
        <f t="shared" ca="1" si="418"/>
        <v>0</v>
      </c>
      <c r="AU325" s="1839"/>
      <c r="AV325" s="1044">
        <f ca="1">IFERROR(AV329/AV314,0)</f>
        <v>0</v>
      </c>
      <c r="AW325" s="1044">
        <f t="shared" ca="1" si="420"/>
        <v>0</v>
      </c>
      <c r="AX325" s="1839"/>
      <c r="AZ325" s="1629">
        <f t="shared" ref="AZ325:BA328" ca="1" si="439">IFERROR(AZ329/AZ314,0)</f>
        <v>0</v>
      </c>
      <c r="BA325" s="1044">
        <f t="shared" ca="1" si="439"/>
        <v>0</v>
      </c>
      <c r="BB325" s="1044">
        <f t="shared" ca="1" si="422"/>
        <v>0</v>
      </c>
      <c r="BC325" s="1839"/>
      <c r="BD325" s="1044">
        <f ca="1">IFERROR(BD329/BD314,0)</f>
        <v>0</v>
      </c>
      <c r="BE325" s="1044">
        <f t="shared" ca="1" si="424"/>
        <v>0</v>
      </c>
      <c r="BF325" s="1839"/>
    </row>
    <row r="326" spans="1:58" s="1038" customFormat="1" hidden="1" outlineLevel="1">
      <c r="A326" s="2016">
        <v>276</v>
      </c>
      <c r="B326" s="2016">
        <v>323</v>
      </c>
      <c r="D326" s="657">
        <v>1</v>
      </c>
      <c r="E326" s="97"/>
      <c r="F326" s="97"/>
      <c r="G326" s="1034"/>
      <c r="H326" s="1039"/>
      <c r="I326" s="1040"/>
      <c r="J326" s="1041"/>
      <c r="K326" s="1041"/>
      <c r="L326" s="1042" t="s">
        <v>839</v>
      </c>
      <c r="M326" s="1040"/>
      <c r="N326" s="1040"/>
      <c r="O326" s="1043"/>
      <c r="P326" s="1044">
        <f>IFERROR(P330/P315,0)</f>
        <v>0.83486238532110091</v>
      </c>
      <c r="Q326" s="1044">
        <f t="shared" ref="Q326:AA326" si="440">IFERROR(Q330/Q315,0)</f>
        <v>-0.20408163265306123</v>
      </c>
      <c r="R326" s="1044">
        <f t="shared" si="440"/>
        <v>0.79242424242424248</v>
      </c>
      <c r="S326" s="1044">
        <f t="shared" si="440"/>
        <v>0.4375</v>
      </c>
      <c r="T326" s="1044">
        <f t="shared" si="440"/>
        <v>0</v>
      </c>
      <c r="U326" s="1044">
        <f t="shared" si="440"/>
        <v>0</v>
      </c>
      <c r="V326" s="1044">
        <f t="shared" si="440"/>
        <v>0</v>
      </c>
      <c r="W326" s="1044">
        <f t="shared" si="440"/>
        <v>0</v>
      </c>
      <c r="X326" s="1044">
        <f t="shared" si="440"/>
        <v>0.60457516339869277</v>
      </c>
      <c r="Y326" s="1044">
        <f t="shared" si="440"/>
        <v>0.75555555555555554</v>
      </c>
      <c r="Z326" s="1044">
        <f t="shared" si="440"/>
        <v>0</v>
      </c>
      <c r="AA326" s="1044">
        <f t="shared" si="440"/>
        <v>0.17821782178217821</v>
      </c>
      <c r="AB326" s="1044">
        <f>IFERROR(AB330/AB315,0)</f>
        <v>0.73838630806845962</v>
      </c>
      <c r="AC326" s="1044">
        <f>IFERROR(AC330/AC315,0)</f>
        <v>0.4375</v>
      </c>
      <c r="AD326" s="1044">
        <f>IFERROR(AD330/AD315,0)</f>
        <v>0.60457516339869277</v>
      </c>
      <c r="AE326" s="1044">
        <f>IFERROR(AE330/AE315,0)</f>
        <v>0.35616438356164382</v>
      </c>
      <c r="AF326" s="1044">
        <f t="shared" si="436"/>
        <v>0.73261390887290168</v>
      </c>
      <c r="AG326" s="1044">
        <f t="shared" si="436"/>
        <v>0.52433628318584069</v>
      </c>
      <c r="AH326" s="1044">
        <f t="shared" si="436"/>
        <v>0.6594090202177294</v>
      </c>
      <c r="AJ326" s="1629">
        <f t="shared" ca="1" si="437"/>
        <v>0.75555555555555554</v>
      </c>
      <c r="AK326" s="1044">
        <f t="shared" ca="1" si="437"/>
        <v>0</v>
      </c>
      <c r="AL326" s="1044">
        <f t="shared" ca="1" si="374"/>
        <v>0.75555555555555554</v>
      </c>
      <c r="AM326" s="1839"/>
      <c r="AN326" s="1044">
        <f ca="1">IFERROR(AN330/AN315,0)</f>
        <v>0.72826086956521741</v>
      </c>
      <c r="AO326" s="1044">
        <f t="shared" ca="1" si="375"/>
        <v>2.729468599033813E-2</v>
      </c>
      <c r="AP326" s="1839"/>
      <c r="AR326" s="1629">
        <f t="shared" ca="1" si="438"/>
        <v>0.75555555555555554</v>
      </c>
      <c r="AS326" s="1044">
        <f t="shared" ca="1" si="438"/>
        <v>0</v>
      </c>
      <c r="AT326" s="1044">
        <f t="shared" ca="1" si="418"/>
        <v>0.75555555555555554</v>
      </c>
      <c r="AU326" s="1839"/>
      <c r="AV326" s="1044">
        <f ca="1">IFERROR(AV330/AV315,0)</f>
        <v>0.72826086956521741</v>
      </c>
      <c r="AW326" s="1044">
        <f t="shared" ca="1" si="420"/>
        <v>2.729468599033813E-2</v>
      </c>
      <c r="AX326" s="1839"/>
      <c r="AZ326" s="1629">
        <f t="shared" ca="1" si="439"/>
        <v>0.70042194092827004</v>
      </c>
      <c r="BA326" s="1044">
        <f t="shared" ca="1" si="439"/>
        <v>0</v>
      </c>
      <c r="BB326" s="1044">
        <f t="shared" ca="1" si="422"/>
        <v>0.70042194092827004</v>
      </c>
      <c r="BC326" s="1839"/>
      <c r="BD326" s="1044">
        <f ca="1">IFERROR(BD330/BD315,0)</f>
        <v>0.61461318051575931</v>
      </c>
      <c r="BE326" s="1044">
        <f t="shared" ca="1" si="424"/>
        <v>8.5808760412510732E-2</v>
      </c>
      <c r="BF326" s="1839"/>
    </row>
    <row r="327" spans="1:58" s="1038" customFormat="1" hidden="1" outlineLevel="1">
      <c r="A327" s="2016">
        <v>277</v>
      </c>
      <c r="B327" s="2016">
        <v>324</v>
      </c>
      <c r="D327" s="657">
        <v>1</v>
      </c>
      <c r="E327" s="97"/>
      <c r="F327" s="97"/>
      <c r="G327" s="1034"/>
      <c r="H327" s="1039"/>
      <c r="I327" s="1040"/>
      <c r="J327" s="1041"/>
      <c r="K327" s="1041"/>
      <c r="L327" s="1042" t="s">
        <v>840</v>
      </c>
      <c r="M327" s="1040"/>
      <c r="N327" s="1040"/>
      <c r="O327" s="1043"/>
      <c r="P327" s="1044">
        <f>IFERROR(P331/P316,0)</f>
        <v>0</v>
      </c>
      <c r="Q327" s="1044">
        <f t="shared" ref="Q327:AA327" si="441">IFERROR(Q331/Q316,0)</f>
        <v>0</v>
      </c>
      <c r="R327" s="1044">
        <f t="shared" si="441"/>
        <v>0</v>
      </c>
      <c r="S327" s="1044">
        <f t="shared" si="441"/>
        <v>0</v>
      </c>
      <c r="T327" s="1044">
        <f t="shared" si="441"/>
        <v>0</v>
      </c>
      <c r="U327" s="1044">
        <f t="shared" si="441"/>
        <v>0</v>
      </c>
      <c r="V327" s="1044">
        <f t="shared" si="441"/>
        <v>0</v>
      </c>
      <c r="W327" s="1044">
        <f t="shared" si="441"/>
        <v>0</v>
      </c>
      <c r="X327" s="1044">
        <f t="shared" si="441"/>
        <v>0</v>
      </c>
      <c r="Y327" s="1044">
        <f t="shared" si="441"/>
        <v>0</v>
      </c>
      <c r="Z327" s="1044">
        <f t="shared" si="441"/>
        <v>0</v>
      </c>
      <c r="AA327" s="1044">
        <f t="shared" si="441"/>
        <v>0</v>
      </c>
      <c r="AB327" s="1044">
        <f t="shared" si="436"/>
        <v>0</v>
      </c>
      <c r="AC327" s="1044">
        <f t="shared" si="436"/>
        <v>0</v>
      </c>
      <c r="AD327" s="1044">
        <f t="shared" si="436"/>
        <v>0</v>
      </c>
      <c r="AE327" s="1044">
        <f t="shared" si="436"/>
        <v>0</v>
      </c>
      <c r="AF327" s="1044">
        <f t="shared" si="436"/>
        <v>0</v>
      </c>
      <c r="AG327" s="1044">
        <f t="shared" si="436"/>
        <v>0</v>
      </c>
      <c r="AH327" s="1044">
        <f t="shared" si="436"/>
        <v>0</v>
      </c>
      <c r="AJ327" s="1629">
        <f t="shared" ca="1" si="437"/>
        <v>0</v>
      </c>
      <c r="AK327" s="1044">
        <f t="shared" ca="1" si="437"/>
        <v>2.1650981379775573E-4</v>
      </c>
      <c r="AL327" s="1044">
        <f t="shared" ca="1" si="374"/>
        <v>-2.1650981379775573E-4</v>
      </c>
      <c r="AM327" s="1839"/>
      <c r="AN327" s="1044">
        <f ca="1">IFERROR(AN331/AN316,0)</f>
        <v>0</v>
      </c>
      <c r="AO327" s="1044">
        <f t="shared" ca="1" si="375"/>
        <v>0</v>
      </c>
      <c r="AP327" s="1839"/>
      <c r="AR327" s="1629">
        <f t="shared" ca="1" si="438"/>
        <v>0</v>
      </c>
      <c r="AS327" s="1044">
        <f t="shared" ca="1" si="438"/>
        <v>2.1650981379775573E-4</v>
      </c>
      <c r="AT327" s="1044">
        <f t="shared" ca="1" si="418"/>
        <v>-2.1650981379775573E-4</v>
      </c>
      <c r="AU327" s="1839"/>
      <c r="AV327" s="1044">
        <f ca="1">IFERROR(AV331/AV316,0)</f>
        <v>0</v>
      </c>
      <c r="AW327" s="1044">
        <f t="shared" ca="1" si="420"/>
        <v>0</v>
      </c>
      <c r="AX327" s="1839"/>
      <c r="AZ327" s="1629">
        <f t="shared" ca="1" si="439"/>
        <v>0</v>
      </c>
      <c r="BA327" s="1044">
        <f t="shared" ca="1" si="439"/>
        <v>4.8465375226993806E-4</v>
      </c>
      <c r="BB327" s="1044">
        <f t="shared" ca="1" si="422"/>
        <v>-4.8465375226993806E-4</v>
      </c>
      <c r="BC327" s="1839"/>
      <c r="BD327" s="1044">
        <f ca="1">IFERROR(BD331/BD316,0)</f>
        <v>0</v>
      </c>
      <c r="BE327" s="1044">
        <f t="shared" ca="1" si="424"/>
        <v>0</v>
      </c>
      <c r="BF327" s="1839"/>
    </row>
    <row r="328" spans="1:58" s="1038" customFormat="1" hidden="1" outlineLevel="1">
      <c r="A328" s="2016">
        <v>278</v>
      </c>
      <c r="B328" s="2016">
        <v>325</v>
      </c>
      <c r="D328" s="657">
        <v>1</v>
      </c>
      <c r="E328" s="97"/>
      <c r="F328" s="97"/>
      <c r="G328" s="1034"/>
      <c r="H328" s="1039"/>
      <c r="I328" s="1040"/>
      <c r="J328" s="1041"/>
      <c r="K328" s="1041"/>
      <c r="L328" s="1042" t="s">
        <v>841</v>
      </c>
      <c r="M328" s="1040"/>
      <c r="N328" s="1040"/>
      <c r="O328" s="1043"/>
      <c r="P328" s="1044">
        <f>IFERROR(P332/P317,0)</f>
        <v>0.81112984822934231</v>
      </c>
      <c r="Q328" s="1044">
        <f t="shared" ref="Q328:AA328" si="442">IFERROR(Q332/Q317,0)</f>
        <v>0.48671978751660028</v>
      </c>
      <c r="R328" s="1044">
        <f t="shared" si="442"/>
        <v>0.64308012486992716</v>
      </c>
      <c r="S328" s="1044">
        <f t="shared" si="442"/>
        <v>0.63487972508591062</v>
      </c>
      <c r="T328" s="1044">
        <f t="shared" si="442"/>
        <v>1.0214953271028038</v>
      </c>
      <c r="U328" s="1044">
        <f t="shared" si="442"/>
        <v>0.6112040133779264</v>
      </c>
      <c r="V328" s="1044">
        <f t="shared" si="442"/>
        <v>0.52952029520295207</v>
      </c>
      <c r="W328" s="1044">
        <f t="shared" si="442"/>
        <v>0.64091732045866023</v>
      </c>
      <c r="X328" s="1044">
        <f t="shared" si="442"/>
        <v>0.76807817589576544</v>
      </c>
      <c r="Y328" s="1044">
        <f t="shared" si="442"/>
        <v>0.72649572649572647</v>
      </c>
      <c r="Z328" s="1044">
        <f t="shared" si="442"/>
        <v>0.70271493212669678</v>
      </c>
      <c r="AA328" s="1044">
        <f t="shared" si="442"/>
        <v>0.66444279713367926</v>
      </c>
      <c r="AB328" s="1044">
        <f t="shared" si="436"/>
        <v>0.59869281045751632</v>
      </c>
      <c r="AC328" s="1044">
        <f t="shared" si="436"/>
        <v>0.74723032069970841</v>
      </c>
      <c r="AD328" s="1044">
        <f t="shared" si="436"/>
        <v>0.65832553788587467</v>
      </c>
      <c r="AE328" s="1044">
        <f t="shared" si="436"/>
        <v>0.68427637981370781</v>
      </c>
      <c r="AF328" s="1044">
        <f t="shared" si="436"/>
        <v>0.67719568567026189</v>
      </c>
      <c r="AG328" s="1044">
        <f t="shared" si="436"/>
        <v>0.67460109861365425</v>
      </c>
      <c r="AH328" s="1044">
        <f t="shared" si="436"/>
        <v>0.67553872710061802</v>
      </c>
      <c r="AJ328" s="1629">
        <f t="shared" ca="1" si="437"/>
        <v>0.72649572649572647</v>
      </c>
      <c r="AK328" s="1044">
        <f t="shared" ca="1" si="437"/>
        <v>0</v>
      </c>
      <c r="AL328" s="1044">
        <f t="shared" ca="1" si="374"/>
        <v>0.72649572649572647</v>
      </c>
      <c r="AM328" s="1839"/>
      <c r="AN328" s="1044">
        <f ca="1">IFERROR(AN332/AN317,0)</f>
        <v>0.656183368869936</v>
      </c>
      <c r="AO328" s="1044">
        <f t="shared" ca="1" si="375"/>
        <v>7.0312357625790467E-2</v>
      </c>
      <c r="AP328" s="1839"/>
      <c r="AR328" s="1629">
        <f t="shared" ca="1" si="438"/>
        <v>0.72649572649572647</v>
      </c>
      <c r="AS328" s="1044">
        <f t="shared" ca="1" si="438"/>
        <v>0</v>
      </c>
      <c r="AT328" s="1044">
        <f t="shared" ca="1" si="418"/>
        <v>0.72649572649572647</v>
      </c>
      <c r="AU328" s="1839"/>
      <c r="AV328" s="1044">
        <f ca="1">IFERROR(AV332/AV317,0)</f>
        <v>0.656183368869936</v>
      </c>
      <c r="AW328" s="1044">
        <f t="shared" ca="1" si="420"/>
        <v>7.0312357625790467E-2</v>
      </c>
      <c r="AX328" s="1839"/>
      <c r="AZ328" s="1629">
        <f t="shared" ca="1" si="439"/>
        <v>0.67424371902238933</v>
      </c>
      <c r="BA328" s="1044">
        <f t="shared" ca="1" si="439"/>
        <v>0</v>
      </c>
      <c r="BB328" s="1044">
        <f t="shared" ca="1" si="422"/>
        <v>0.67424371902238933</v>
      </c>
      <c r="BC328" s="1839"/>
      <c r="BD328" s="1044">
        <f ca="1">IFERROR(BD332/BD317,0)</f>
        <v>0.62720458553791891</v>
      </c>
      <c r="BE328" s="1044">
        <f t="shared" ca="1" si="424"/>
        <v>4.7039133484470419E-2</v>
      </c>
      <c r="BF328" s="1839"/>
    </row>
    <row r="329" spans="1:58" collapsed="1">
      <c r="A329" s="2016">
        <v>280</v>
      </c>
      <c r="B329" s="2016">
        <v>326</v>
      </c>
      <c r="D329" s="657">
        <v>1</v>
      </c>
      <c r="E329" s="97"/>
      <c r="F329" s="97"/>
      <c r="G329" s="49"/>
      <c r="H329" s="54"/>
      <c r="I329" s="6"/>
      <c r="J329" s="7"/>
      <c r="K329" s="7"/>
      <c r="L329" s="6" t="s">
        <v>834</v>
      </c>
      <c r="M329" s="6"/>
      <c r="N329" s="6"/>
      <c r="O329" s="52"/>
      <c r="P329" s="156">
        <f>P699+P720</f>
        <v>0</v>
      </c>
      <c r="Q329" s="156">
        <f t="shared" ref="Q329:AA329" si="443">Q699+Q720</f>
        <v>0</v>
      </c>
      <c r="R329" s="156">
        <f t="shared" si="443"/>
        <v>0</v>
      </c>
      <c r="S329" s="156">
        <f t="shared" si="443"/>
        <v>0</v>
      </c>
      <c r="T329" s="156">
        <f t="shared" si="443"/>
        <v>0</v>
      </c>
      <c r="U329" s="156">
        <f t="shared" si="443"/>
        <v>0</v>
      </c>
      <c r="V329" s="156">
        <f t="shared" si="443"/>
        <v>0</v>
      </c>
      <c r="W329" s="156">
        <f t="shared" si="443"/>
        <v>0</v>
      </c>
      <c r="X329" s="156">
        <f t="shared" si="443"/>
        <v>0</v>
      </c>
      <c r="Y329" s="156">
        <f t="shared" si="443"/>
        <v>0</v>
      </c>
      <c r="Z329" s="156">
        <f t="shared" si="443"/>
        <v>0</v>
      </c>
      <c r="AA329" s="156">
        <f t="shared" si="443"/>
        <v>0</v>
      </c>
      <c r="AB329" s="156">
        <f>SUM(P329:R329)</f>
        <v>0</v>
      </c>
      <c r="AC329" s="156">
        <f>SUM(S329:U329)</f>
        <v>0</v>
      </c>
      <c r="AD329" s="156">
        <f>SUM(V329:X329)</f>
        <v>0</v>
      </c>
      <c r="AE329" s="156">
        <f>SUM(Y329:AA329)</f>
        <v>0</v>
      </c>
      <c r="AF329" s="156">
        <f>AB329+AC329</f>
        <v>0</v>
      </c>
      <c r="AG329" s="156">
        <f>AE329+AD329</f>
        <v>0</v>
      </c>
      <c r="AH329" s="156">
        <f>AF329+AG329</f>
        <v>0</v>
      </c>
      <c r="AJ329" s="17">
        <f ca="1">SUM((INDIRECT(AJ$2&amp;(ROW())):INDIRECT(AJ$3&amp;(ROW()))))</f>
        <v>0</v>
      </c>
      <c r="AK329" s="156">
        <f ca="1">SUM(INDIRECT(AK$1&amp;AK$2&amp;$B329):INDIRECT(AK$1&amp;AK$3&amp;$B329))</f>
        <v>0.59631422505307852</v>
      </c>
      <c r="AL329" s="1723">
        <f t="shared" ca="1" si="374"/>
        <v>-0.59631422505307852</v>
      </c>
      <c r="AM329" s="1834">
        <f t="shared" ca="1" si="416"/>
        <v>0</v>
      </c>
      <c r="AN329" s="156">
        <f ca="1">SUM(INDIRECT(AN$1&amp;AN$2&amp;$A329):INDIRECT(AN$1&amp;AN$3&amp;$A329))</f>
        <v>0</v>
      </c>
      <c r="AO329" s="1723">
        <f t="shared" ca="1" si="375"/>
        <v>0</v>
      </c>
      <c r="AP329" s="1834">
        <f t="shared" ref="AP329:AP342" ca="1" si="444">IFERROR(AJ329/AN329,0)</f>
        <v>0</v>
      </c>
      <c r="AR329" s="17">
        <f ca="1">SUM((INDIRECT(AR$2&amp;(ROW())):INDIRECT(AR$3&amp;(ROW()))))</f>
        <v>0</v>
      </c>
      <c r="AS329" s="156">
        <f ca="1">SUM(INDIRECT(AS$1&amp;AS$2&amp;$B329):INDIRECT(AS$1&amp;AS$3&amp;$B329))</f>
        <v>0.59631422505307852</v>
      </c>
      <c r="AT329" s="1723">
        <f t="shared" ca="1" si="418"/>
        <v>-0.59631422505307852</v>
      </c>
      <c r="AU329" s="1834">
        <f t="shared" ca="1" si="419"/>
        <v>0</v>
      </c>
      <c r="AV329" s="156">
        <f ca="1">SUM(INDIRECT(AV$1&amp;AV$2&amp;$A329):INDIRECT(AV$1&amp;AV$3&amp;$A329))</f>
        <v>0</v>
      </c>
      <c r="AW329" s="1723">
        <f t="shared" ca="1" si="420"/>
        <v>0</v>
      </c>
      <c r="AX329" s="1834">
        <f t="shared" ref="AX329:AX342" ca="1" si="445">IFERROR(AR329/AV329,0)</f>
        <v>0</v>
      </c>
      <c r="AZ329" s="17">
        <f ca="1">SUM((INDIRECT(AZ$2&amp;(ROW())):INDIRECT(AZ$3&amp;(ROW()))))</f>
        <v>0</v>
      </c>
      <c r="BA329" s="156">
        <f ca="1">SUM(INDIRECT(BA$1&amp;BA$2&amp;$B329):INDIRECT(BA$1&amp;BA$3&amp;$B329))</f>
        <v>2.4570192201453604</v>
      </c>
      <c r="BB329" s="1723">
        <f t="shared" ca="1" si="422"/>
        <v>-2.4570192201453604</v>
      </c>
      <c r="BC329" s="1834">
        <f t="shared" ca="1" si="423"/>
        <v>0</v>
      </c>
      <c r="BD329" s="156">
        <f ca="1">SUM(INDIRECT(BD$1&amp;BD$2&amp;$A329):INDIRECT(BD$1&amp;BD$3&amp;$A329))</f>
        <v>0</v>
      </c>
      <c r="BE329" s="1723">
        <f t="shared" ca="1" si="424"/>
        <v>0</v>
      </c>
      <c r="BF329" s="1834">
        <f t="shared" ref="BF329:BF342" ca="1" si="446">IFERROR(AZ329/BD329,0)</f>
        <v>0</v>
      </c>
    </row>
    <row r="330" spans="1:58">
      <c r="A330" s="2016">
        <v>281</v>
      </c>
      <c r="B330" s="2016">
        <v>327</v>
      </c>
      <c r="D330" s="657">
        <v>1</v>
      </c>
      <c r="E330" s="97"/>
      <c r="F330" s="97"/>
      <c r="G330" s="49"/>
      <c r="H330" s="54"/>
      <c r="I330" s="6"/>
      <c r="J330" s="7"/>
      <c r="K330" s="7"/>
      <c r="L330" s="6" t="s">
        <v>835</v>
      </c>
      <c r="M330" s="6"/>
      <c r="N330" s="6"/>
      <c r="O330" s="52"/>
      <c r="P330" s="156">
        <f>P704+P721</f>
        <v>91</v>
      </c>
      <c r="Q330" s="156">
        <f t="shared" ref="Q330:AA330" si="447">Q704+Q721</f>
        <v>-10</v>
      </c>
      <c r="R330" s="156">
        <f t="shared" si="447"/>
        <v>523</v>
      </c>
      <c r="S330" s="156">
        <f t="shared" si="447"/>
        <v>7</v>
      </c>
      <c r="T330" s="156">
        <f t="shared" si="447"/>
        <v>0</v>
      </c>
      <c r="U330" s="156">
        <f t="shared" si="447"/>
        <v>0</v>
      </c>
      <c r="V330" s="156">
        <f t="shared" si="447"/>
        <v>0</v>
      </c>
      <c r="W330" s="156">
        <f t="shared" si="447"/>
        <v>0</v>
      </c>
      <c r="X330" s="156">
        <f t="shared" si="447"/>
        <v>185</v>
      </c>
      <c r="Y330" s="156">
        <f t="shared" si="447"/>
        <v>34</v>
      </c>
      <c r="Z330" s="156">
        <f t="shared" si="447"/>
        <v>0</v>
      </c>
      <c r="AA330" s="156">
        <f t="shared" si="447"/>
        <v>18</v>
      </c>
      <c r="AB330" s="156">
        <f>SUM(P330:R330)</f>
        <v>604</v>
      </c>
      <c r="AC330" s="156">
        <f>SUM(S330:U330)</f>
        <v>7</v>
      </c>
      <c r="AD330" s="156">
        <f>SUM(V330:X330)</f>
        <v>185</v>
      </c>
      <c r="AE330" s="156">
        <f>SUM(Y330:AA330)</f>
        <v>52</v>
      </c>
      <c r="AF330" s="156">
        <f>AB330+AC330</f>
        <v>611</v>
      </c>
      <c r="AG330" s="156">
        <f>AE330+AD330</f>
        <v>237</v>
      </c>
      <c r="AH330" s="156">
        <f>AF330+AG330</f>
        <v>848</v>
      </c>
      <c r="AJ330" s="17">
        <f ca="1">SUM((INDIRECT(AJ$2&amp;(ROW())):INDIRECT(AJ$3&amp;(ROW()))))</f>
        <v>34</v>
      </c>
      <c r="AK330" s="156">
        <f ca="1">SUM(INDIRECT(AK$1&amp;AK$2&amp;$B330):INDIRECT(AK$1&amp;AK$3&amp;$B330))</f>
        <v>0</v>
      </c>
      <c r="AL330" s="1723">
        <f t="shared" ref="AL330:AL393" ca="1" si="448">AJ330-AK330</f>
        <v>34</v>
      </c>
      <c r="AM330" s="1834">
        <f t="shared" ca="1" si="416"/>
        <v>0</v>
      </c>
      <c r="AN330" s="156">
        <f ca="1">SUM(INDIRECT(AN$1&amp;AN$2&amp;$A330):INDIRECT(AN$1&amp;AN$3&amp;$A330))</f>
        <v>67</v>
      </c>
      <c r="AO330" s="1723">
        <f t="shared" ref="AO330:AO393" ca="1" si="449">AJ330-AN330</f>
        <v>-33</v>
      </c>
      <c r="AP330" s="1834">
        <f t="shared" ca="1" si="444"/>
        <v>0.5074626865671642</v>
      </c>
      <c r="AR330" s="17">
        <f ca="1">SUM((INDIRECT(AR$2&amp;(ROW())):INDIRECT(AR$3&amp;(ROW()))))</f>
        <v>34</v>
      </c>
      <c r="AS330" s="156">
        <f ca="1">SUM(INDIRECT(AS$1&amp;AS$2&amp;$B330):INDIRECT(AS$1&amp;AS$3&amp;$B330))</f>
        <v>0</v>
      </c>
      <c r="AT330" s="1723">
        <f t="shared" ca="1" si="418"/>
        <v>34</v>
      </c>
      <c r="AU330" s="1834">
        <f t="shared" ca="1" si="419"/>
        <v>0</v>
      </c>
      <c r="AV330" s="156">
        <f ca="1">SUM(INDIRECT(AV$1&amp;AV$2&amp;$A330):INDIRECT(AV$1&amp;AV$3&amp;$A330))</f>
        <v>67</v>
      </c>
      <c r="AW330" s="1723">
        <f t="shared" ca="1" si="420"/>
        <v>-33</v>
      </c>
      <c r="AX330" s="1834">
        <f t="shared" ca="1" si="445"/>
        <v>0.5074626865671642</v>
      </c>
      <c r="AZ330" s="17">
        <f ca="1">SUM((INDIRECT(AZ$2&amp;(ROW())):INDIRECT(AZ$3&amp;(ROW()))))</f>
        <v>830</v>
      </c>
      <c r="BA330" s="156">
        <f ca="1">SUM(INDIRECT(BA$1&amp;BA$2&amp;$B330):INDIRECT(BA$1&amp;BA$3&amp;$B330))</f>
        <v>0</v>
      </c>
      <c r="BB330" s="1723">
        <f t="shared" ca="1" si="422"/>
        <v>830</v>
      </c>
      <c r="BC330" s="1834">
        <f t="shared" ca="1" si="423"/>
        <v>0</v>
      </c>
      <c r="BD330" s="156">
        <f ca="1">SUM(INDIRECT(BD$1&amp;BD$2&amp;$A330):INDIRECT(BD$1&amp;BD$3&amp;$A330))</f>
        <v>429</v>
      </c>
      <c r="BE330" s="1723">
        <f t="shared" ca="1" si="424"/>
        <v>401</v>
      </c>
      <c r="BF330" s="1834">
        <f t="shared" ca="1" si="446"/>
        <v>1.9347319347319347</v>
      </c>
    </row>
    <row r="331" spans="1:58">
      <c r="A331" s="2016">
        <v>282</v>
      </c>
      <c r="B331" s="2016">
        <v>328</v>
      </c>
      <c r="D331" s="657">
        <v>1</v>
      </c>
      <c r="E331" s="97"/>
      <c r="F331" s="97"/>
      <c r="G331" s="49"/>
      <c r="H331" s="54"/>
      <c r="I331" s="6"/>
      <c r="J331" s="7"/>
      <c r="K331" s="7"/>
      <c r="L331" s="6" t="s">
        <v>836</v>
      </c>
      <c r="M331" s="6"/>
      <c r="N331" s="6"/>
      <c r="O331" s="52"/>
      <c r="P331" s="156">
        <f>P709+P722</f>
        <v>0</v>
      </c>
      <c r="Q331" s="156">
        <f t="shared" ref="Q331:AA331" si="450">Q709+Q722</f>
        <v>0</v>
      </c>
      <c r="R331" s="156">
        <f t="shared" si="450"/>
        <v>0</v>
      </c>
      <c r="S331" s="156">
        <f t="shared" si="450"/>
        <v>0</v>
      </c>
      <c r="T331" s="156">
        <f t="shared" si="450"/>
        <v>0</v>
      </c>
      <c r="U331" s="156">
        <f t="shared" si="450"/>
        <v>0</v>
      </c>
      <c r="V331" s="156">
        <f t="shared" si="450"/>
        <v>0</v>
      </c>
      <c r="W331" s="156">
        <f t="shared" si="450"/>
        <v>0</v>
      </c>
      <c r="X331" s="156">
        <f t="shared" si="450"/>
        <v>0</v>
      </c>
      <c r="Y331" s="156">
        <f t="shared" si="450"/>
        <v>0</v>
      </c>
      <c r="Z331" s="156">
        <f t="shared" si="450"/>
        <v>0</v>
      </c>
      <c r="AA331" s="156">
        <f t="shared" si="450"/>
        <v>0</v>
      </c>
      <c r="AB331" s="156">
        <f>SUM(P331:R331)</f>
        <v>0</v>
      </c>
      <c r="AC331" s="156">
        <f>SUM(S331:U331)</f>
        <v>0</v>
      </c>
      <c r="AD331" s="156">
        <f>SUM(V331:X331)</f>
        <v>0</v>
      </c>
      <c r="AE331" s="156">
        <f>SUM(Y331:AA331)</f>
        <v>0</v>
      </c>
      <c r="AF331" s="156">
        <f>AB331+AC331</f>
        <v>0</v>
      </c>
      <c r="AG331" s="156">
        <f>AE331+AD331</f>
        <v>0</v>
      </c>
      <c r="AH331" s="156">
        <f>AF331+AG331</f>
        <v>0</v>
      </c>
      <c r="AJ331" s="17">
        <f ca="1">SUM((INDIRECT(AJ$2&amp;(ROW())):INDIRECT(AJ$3&amp;(ROW()))))</f>
        <v>0</v>
      </c>
      <c r="AK331" s="156">
        <f ca="1">SUM(INDIRECT(AK$1&amp;AK$2&amp;$B331):INDIRECT(AK$1&amp;AK$3&amp;$B331))</f>
        <v>0.53538065622989495</v>
      </c>
      <c r="AL331" s="1723">
        <f t="shared" ca="1" si="448"/>
        <v>-0.53538065622989495</v>
      </c>
      <c r="AM331" s="1834">
        <f t="shared" ca="1" si="416"/>
        <v>0</v>
      </c>
      <c r="AN331" s="156">
        <f ca="1">SUM(INDIRECT(AN$1&amp;AN$2&amp;$A331):INDIRECT(AN$1&amp;AN$3&amp;$A331))</f>
        <v>0</v>
      </c>
      <c r="AO331" s="1723">
        <f t="shared" ca="1" si="449"/>
        <v>0</v>
      </c>
      <c r="AP331" s="1834">
        <f t="shared" ca="1" si="444"/>
        <v>0</v>
      </c>
      <c r="AR331" s="17">
        <f ca="1">SUM((INDIRECT(AR$2&amp;(ROW())):INDIRECT(AR$3&amp;(ROW()))))</f>
        <v>0</v>
      </c>
      <c r="AS331" s="156">
        <f ca="1">SUM(INDIRECT(AS$1&amp;AS$2&amp;$B331):INDIRECT(AS$1&amp;AS$3&amp;$B331))</f>
        <v>0.53538065622989495</v>
      </c>
      <c r="AT331" s="1723">
        <f t="shared" ca="1" si="418"/>
        <v>-0.53538065622989495</v>
      </c>
      <c r="AU331" s="1834">
        <f t="shared" ca="1" si="419"/>
        <v>0</v>
      </c>
      <c r="AV331" s="156">
        <f ca="1">SUM(INDIRECT(AV$1&amp;AV$2&amp;$A331):INDIRECT(AV$1&amp;AV$3&amp;$A331))</f>
        <v>0</v>
      </c>
      <c r="AW331" s="1723">
        <f t="shared" ca="1" si="420"/>
        <v>0</v>
      </c>
      <c r="AX331" s="1834">
        <f t="shared" ca="1" si="445"/>
        <v>0</v>
      </c>
      <c r="AZ331" s="17">
        <f ca="1">SUM((INDIRECT(AZ$2&amp;(ROW())):INDIRECT(AZ$3&amp;(ROW()))))</f>
        <v>0</v>
      </c>
      <c r="BA331" s="156">
        <f ca="1">SUM(INDIRECT(BA$1&amp;BA$2&amp;$B331):INDIRECT(BA$1&amp;BA$3&amp;$B331))</f>
        <v>5.2734097776153579</v>
      </c>
      <c r="BB331" s="1723">
        <f t="shared" ca="1" si="422"/>
        <v>-5.2734097776153579</v>
      </c>
      <c r="BC331" s="1834">
        <f t="shared" ca="1" si="423"/>
        <v>0</v>
      </c>
      <c r="BD331" s="156">
        <f ca="1">SUM(INDIRECT(BD$1&amp;BD$2&amp;$A331):INDIRECT(BD$1&amp;BD$3&amp;$A331))</f>
        <v>0</v>
      </c>
      <c r="BE331" s="1723">
        <f t="shared" ca="1" si="424"/>
        <v>0</v>
      </c>
      <c r="BF331" s="1834">
        <f t="shared" ca="1" si="446"/>
        <v>0</v>
      </c>
    </row>
    <row r="332" spans="1:58">
      <c r="A332" s="2016">
        <v>283</v>
      </c>
      <c r="B332" s="2016">
        <v>329</v>
      </c>
      <c r="D332" s="657">
        <v>1</v>
      </c>
      <c r="E332" s="97"/>
      <c r="F332" s="97"/>
      <c r="G332" s="49"/>
      <c r="H332" s="54"/>
      <c r="I332" s="6"/>
      <c r="J332" s="7"/>
      <c r="K332" s="7"/>
      <c r="L332" s="6" t="s">
        <v>837</v>
      </c>
      <c r="M332" s="6"/>
      <c r="N332" s="6"/>
      <c r="O332" s="52"/>
      <c r="P332" s="156">
        <f>P714+P723</f>
        <v>481</v>
      </c>
      <c r="Q332" s="156">
        <f t="shared" ref="Q332:AA332" si="451">Q714+Q723</f>
        <v>733</v>
      </c>
      <c r="R332" s="156">
        <f t="shared" si="451"/>
        <v>618</v>
      </c>
      <c r="S332" s="156">
        <f t="shared" si="451"/>
        <v>739</v>
      </c>
      <c r="T332" s="156">
        <f t="shared" si="451"/>
        <v>1093</v>
      </c>
      <c r="U332" s="156">
        <f t="shared" si="451"/>
        <v>731</v>
      </c>
      <c r="V332" s="156">
        <f t="shared" si="451"/>
        <v>574</v>
      </c>
      <c r="W332" s="156">
        <f t="shared" si="451"/>
        <v>1062</v>
      </c>
      <c r="X332" s="156">
        <f t="shared" si="451"/>
        <v>1179</v>
      </c>
      <c r="Y332" s="156">
        <f t="shared" si="451"/>
        <v>680</v>
      </c>
      <c r="Z332" s="156">
        <f t="shared" si="451"/>
        <v>1553</v>
      </c>
      <c r="AA332" s="156">
        <f t="shared" si="451"/>
        <v>2689</v>
      </c>
      <c r="AB332" s="156">
        <f>SUM(P332:R332)</f>
        <v>1832</v>
      </c>
      <c r="AC332" s="156">
        <f>SUM(S332:U332)</f>
        <v>2563</v>
      </c>
      <c r="AD332" s="156">
        <f>SUM(V332:X332)</f>
        <v>2815</v>
      </c>
      <c r="AE332" s="156">
        <f>SUM(Y332:AA332)</f>
        <v>4922</v>
      </c>
      <c r="AF332" s="156">
        <f>AB332+AC332</f>
        <v>4395</v>
      </c>
      <c r="AG332" s="156">
        <f>AE332+AD332</f>
        <v>7737</v>
      </c>
      <c r="AH332" s="156">
        <f>AF332+AG332</f>
        <v>12132</v>
      </c>
      <c r="AJ332" s="17">
        <f ca="1">SUM((INDIRECT(AJ$2&amp;(ROW())):INDIRECT(AJ$3&amp;(ROW()))))</f>
        <v>680</v>
      </c>
      <c r="AK332" s="156">
        <f ca="1">SUM(INDIRECT(AK$1&amp;AK$2&amp;$B332):INDIRECT(AK$1&amp;AK$3&amp;$B332))</f>
        <v>0</v>
      </c>
      <c r="AL332" s="1723">
        <f t="shared" ca="1" si="448"/>
        <v>680</v>
      </c>
      <c r="AM332" s="1834">
        <f t="shared" ca="1" si="416"/>
        <v>0</v>
      </c>
      <c r="AN332" s="156">
        <f ca="1">SUM(INDIRECT(AN$1&amp;AN$2&amp;$A332):INDIRECT(AN$1&amp;AN$3&amp;$A332))</f>
        <v>1231</v>
      </c>
      <c r="AO332" s="1723">
        <f t="shared" ca="1" si="449"/>
        <v>-551</v>
      </c>
      <c r="AP332" s="1834">
        <f t="shared" ca="1" si="444"/>
        <v>0.55239642567018687</v>
      </c>
      <c r="AR332" s="17">
        <f ca="1">SUM((INDIRECT(AR$2&amp;(ROW())):INDIRECT(AR$3&amp;(ROW()))))</f>
        <v>680</v>
      </c>
      <c r="AS332" s="156">
        <f ca="1">SUM(INDIRECT(AS$1&amp;AS$2&amp;$B332):INDIRECT(AS$1&amp;AS$3&amp;$B332))</f>
        <v>0</v>
      </c>
      <c r="AT332" s="1723">
        <f t="shared" ca="1" si="418"/>
        <v>680</v>
      </c>
      <c r="AU332" s="1834">
        <f t="shared" ca="1" si="419"/>
        <v>0</v>
      </c>
      <c r="AV332" s="156">
        <f ca="1">SUM(INDIRECT(AV$1&amp;AV$2&amp;$A332):INDIRECT(AV$1&amp;AV$3&amp;$A332))</f>
        <v>1231</v>
      </c>
      <c r="AW332" s="1723">
        <f t="shared" ca="1" si="420"/>
        <v>-551</v>
      </c>
      <c r="AX332" s="1834">
        <f t="shared" ca="1" si="445"/>
        <v>0.55239642567018687</v>
      </c>
      <c r="AZ332" s="17">
        <f ca="1">SUM((INDIRECT(AZ$2&amp;(ROW())):INDIRECT(AZ$3&amp;(ROW()))))</f>
        <v>7890</v>
      </c>
      <c r="BA332" s="156">
        <f ca="1">SUM(INDIRECT(BA$1&amp;BA$2&amp;$B332):INDIRECT(BA$1&amp;BA$3&amp;$B332))</f>
        <v>0</v>
      </c>
      <c r="BB332" s="1723">
        <f t="shared" ca="1" si="422"/>
        <v>7890</v>
      </c>
      <c r="BC332" s="1834">
        <f t="shared" ca="1" si="423"/>
        <v>0</v>
      </c>
      <c r="BD332" s="156">
        <f ca="1">SUM(INDIRECT(BD$1&amp;BD$2&amp;$A332):INDIRECT(BD$1&amp;BD$3&amp;$A332))</f>
        <v>11380</v>
      </c>
      <c r="BE332" s="1723">
        <f t="shared" ca="1" si="424"/>
        <v>-3490</v>
      </c>
      <c r="BF332" s="1834">
        <f t="shared" ca="1" si="446"/>
        <v>0.69332161687170479</v>
      </c>
    </row>
    <row r="333" spans="1:58">
      <c r="A333" s="2016">
        <v>285</v>
      </c>
      <c r="B333" s="2016">
        <v>330</v>
      </c>
      <c r="D333" s="657">
        <v>1</v>
      </c>
      <c r="E333" s="97"/>
      <c r="F333" s="97"/>
      <c r="G333" s="49"/>
      <c r="H333" s="640" t="s">
        <v>101</v>
      </c>
      <c r="I333" s="633"/>
      <c r="J333" s="633"/>
      <c r="K333" s="633"/>
      <c r="L333" s="633"/>
      <c r="M333" s="633"/>
      <c r="N333" s="633"/>
      <c r="O333" s="233"/>
      <c r="P333" s="999">
        <f>SUM(P334:P336)</f>
        <v>938</v>
      </c>
      <c r="Q333" s="179">
        <f t="shared" ref="Q333:AH333" si="452">SUM(Q334:Q336)</f>
        <v>897</v>
      </c>
      <c r="R333" s="179">
        <f t="shared" si="452"/>
        <v>1049</v>
      </c>
      <c r="S333" s="179">
        <f t="shared" si="452"/>
        <v>932</v>
      </c>
      <c r="T333" s="179">
        <f t="shared" si="452"/>
        <v>920</v>
      </c>
      <c r="U333" s="179">
        <f t="shared" si="452"/>
        <v>1075</v>
      </c>
      <c r="V333" s="179">
        <f t="shared" si="452"/>
        <v>1174</v>
      </c>
      <c r="W333" s="179">
        <f t="shared" si="452"/>
        <v>1033</v>
      </c>
      <c r="X333" s="179">
        <f t="shared" si="452"/>
        <v>850</v>
      </c>
      <c r="Y333" s="179">
        <f t="shared" si="452"/>
        <v>1042</v>
      </c>
      <c r="Z333" s="179">
        <f t="shared" si="452"/>
        <v>836</v>
      </c>
      <c r="AA333" s="179">
        <f t="shared" si="452"/>
        <v>1078</v>
      </c>
      <c r="AB333" s="179">
        <f t="shared" si="452"/>
        <v>2884</v>
      </c>
      <c r="AC333" s="179">
        <f t="shared" si="452"/>
        <v>2927</v>
      </c>
      <c r="AD333" s="179">
        <f t="shared" si="452"/>
        <v>3057</v>
      </c>
      <c r="AE333" s="179">
        <f t="shared" si="452"/>
        <v>2956</v>
      </c>
      <c r="AF333" s="179">
        <f t="shared" si="452"/>
        <v>5811</v>
      </c>
      <c r="AG333" s="179">
        <f t="shared" si="452"/>
        <v>6013</v>
      </c>
      <c r="AH333" s="179">
        <f t="shared" si="452"/>
        <v>11824</v>
      </c>
      <c r="AJ333" s="634">
        <f ca="1">SUM((INDIRECT(AJ$2&amp;(ROW())):INDIRECT(AJ$3&amp;(ROW()))))</f>
        <v>1042</v>
      </c>
      <c r="AK333" s="1655">
        <f ca="1">SUM(INDIRECT(AK$1&amp;AK$2&amp;$B333):INDIRECT(AK$1&amp;AK$3&amp;$B333))</f>
        <v>702.16</v>
      </c>
      <c r="AL333" s="1742">
        <f t="shared" ca="1" si="448"/>
        <v>339.84000000000003</v>
      </c>
      <c r="AM333" s="1866">
        <f t="shared" ca="1" si="416"/>
        <v>1.4839922524780678</v>
      </c>
      <c r="AN333" s="1655">
        <f ca="1">SUM(INDIRECT(AN$1&amp;AN$2&amp;$A333):INDIRECT(AN$1&amp;AN$3&amp;$A333))</f>
        <v>265</v>
      </c>
      <c r="AO333" s="1742">
        <f t="shared" ca="1" si="449"/>
        <v>777</v>
      </c>
      <c r="AP333" s="1866">
        <f t="shared" ca="1" si="444"/>
        <v>3.9320754716981132</v>
      </c>
      <c r="AR333" s="634">
        <f ca="1">SUM((INDIRECT(AR$2&amp;(ROW())):INDIRECT(AR$3&amp;(ROW()))))</f>
        <v>1042</v>
      </c>
      <c r="AS333" s="1655">
        <f ca="1">SUM(INDIRECT(AS$1&amp;AS$2&amp;$B333):INDIRECT(AS$1&amp;AS$3&amp;$B333))</f>
        <v>702.16</v>
      </c>
      <c r="AT333" s="1742">
        <f t="shared" ca="1" si="418"/>
        <v>339.84000000000003</v>
      </c>
      <c r="AU333" s="1866">
        <f t="shared" ca="1" si="419"/>
        <v>1.4839922524780678</v>
      </c>
      <c r="AV333" s="1655">
        <f ca="1">SUM(INDIRECT(AV$1&amp;AV$2&amp;$A333):INDIRECT(AV$1&amp;AV$3&amp;$A333))</f>
        <v>265</v>
      </c>
      <c r="AW333" s="1742">
        <f t="shared" ca="1" si="420"/>
        <v>777</v>
      </c>
      <c r="AX333" s="1866">
        <f t="shared" ca="1" si="445"/>
        <v>3.9320754716981132</v>
      </c>
      <c r="AZ333" s="634">
        <f ca="1">SUM((INDIRECT(AZ$2&amp;(ROW())):INDIRECT(AZ$3&amp;(ROW()))))</f>
        <v>9910</v>
      </c>
      <c r="BA333" s="1655">
        <f ca="1">SUM(INDIRECT(BA$1&amp;BA$2&amp;$B333):INDIRECT(BA$1&amp;BA$3&amp;$B333))</f>
        <v>1313.1599999999999</v>
      </c>
      <c r="BB333" s="1742">
        <f t="shared" ca="1" si="422"/>
        <v>8596.84</v>
      </c>
      <c r="BC333" s="1866">
        <f t="shared" ca="1" si="423"/>
        <v>7.5466812878857112</v>
      </c>
      <c r="BD333" s="1655">
        <f ca="1">SUM(INDIRECT(BD$1&amp;BD$2&amp;$A333):INDIRECT(BD$1&amp;BD$3&amp;$A333))</f>
        <v>4573</v>
      </c>
      <c r="BE333" s="1742">
        <f t="shared" ca="1" si="424"/>
        <v>5337</v>
      </c>
      <c r="BF333" s="1866">
        <f t="shared" ca="1" si="446"/>
        <v>2.167067570522633</v>
      </c>
    </row>
    <row r="334" spans="1:58">
      <c r="A334" s="2016">
        <v>286</v>
      </c>
      <c r="B334" s="2016">
        <v>331</v>
      </c>
      <c r="D334" s="657">
        <v>1</v>
      </c>
      <c r="E334" s="97"/>
      <c r="F334" s="97"/>
      <c r="G334" s="49"/>
      <c r="H334" s="54"/>
      <c r="I334" s="205" t="s">
        <v>616</v>
      </c>
      <c r="J334" s="7"/>
      <c r="K334" s="7"/>
      <c r="L334" s="6"/>
      <c r="M334" s="6"/>
      <c r="N334" s="6"/>
      <c r="O334" s="52"/>
      <c r="P334" s="157">
        <v>52</v>
      </c>
      <c r="Q334" s="157">
        <v>78</v>
      </c>
      <c r="R334" s="157">
        <v>83</v>
      </c>
      <c r="S334" s="157">
        <v>60</v>
      </c>
      <c r="T334" s="157">
        <v>4</v>
      </c>
      <c r="U334" s="157">
        <v>70</v>
      </c>
      <c r="V334" s="157">
        <v>128</v>
      </c>
      <c r="W334" s="157">
        <v>47</v>
      </c>
      <c r="X334" s="157">
        <v>-17</v>
      </c>
      <c r="Y334" s="157">
        <v>47</v>
      </c>
      <c r="Z334" s="157">
        <v>-2</v>
      </c>
      <c r="AA334" s="157">
        <v>-172</v>
      </c>
      <c r="AB334" s="156">
        <f>SUM(P334:R334)</f>
        <v>213</v>
      </c>
      <c r="AC334" s="156">
        <f>SUM(S334:U334)</f>
        <v>134</v>
      </c>
      <c r="AD334" s="156">
        <f>SUM(V334:X334)</f>
        <v>158</v>
      </c>
      <c r="AE334" s="156">
        <f>SUM(Y334:AA334)</f>
        <v>-127</v>
      </c>
      <c r="AF334" s="156">
        <f>AB334+AC334</f>
        <v>347</v>
      </c>
      <c r="AG334" s="156">
        <f>AE334+AD334</f>
        <v>31</v>
      </c>
      <c r="AH334" s="156">
        <f>AF334+AG334</f>
        <v>378</v>
      </c>
      <c r="AJ334" s="17">
        <f ca="1">SUM((INDIRECT(AJ$2&amp;(ROW())):INDIRECT(AJ$3&amp;(ROW()))))</f>
        <v>47</v>
      </c>
      <c r="AK334" s="156">
        <f ca="1">SUM(INDIRECT(AK$1&amp;AK$2&amp;$B334):INDIRECT(AK$1&amp;AK$3&amp;$B334))</f>
        <v>0</v>
      </c>
      <c r="AL334" s="1723">
        <f t="shared" ca="1" si="448"/>
        <v>47</v>
      </c>
      <c r="AM334" s="1834">
        <f t="shared" ca="1" si="416"/>
        <v>0</v>
      </c>
      <c r="AN334" s="156">
        <f ca="1">SUM(INDIRECT(AN$1&amp;AN$2&amp;$A334):INDIRECT(AN$1&amp;AN$3&amp;$A334))</f>
        <v>-70</v>
      </c>
      <c r="AO334" s="1723">
        <f t="shared" ca="1" si="449"/>
        <v>117</v>
      </c>
      <c r="AP334" s="1834">
        <f t="shared" ca="1" si="444"/>
        <v>-0.67142857142857137</v>
      </c>
      <c r="AR334" s="17">
        <f ca="1">SUM((INDIRECT(AR$2&amp;(ROW())):INDIRECT(AR$3&amp;(ROW()))))</f>
        <v>47</v>
      </c>
      <c r="AS334" s="156">
        <f ca="1">SUM(INDIRECT(AS$1&amp;AS$2&amp;$B334):INDIRECT(AS$1&amp;AS$3&amp;$B334))</f>
        <v>0</v>
      </c>
      <c r="AT334" s="1723">
        <f t="shared" ca="1" si="418"/>
        <v>47</v>
      </c>
      <c r="AU334" s="1834">
        <f t="shared" ca="1" si="419"/>
        <v>0</v>
      </c>
      <c r="AV334" s="156">
        <f ca="1">SUM(INDIRECT(AV$1&amp;AV$2&amp;$A334):INDIRECT(AV$1&amp;AV$3&amp;$A334))</f>
        <v>-70</v>
      </c>
      <c r="AW334" s="1723">
        <f t="shared" ca="1" si="420"/>
        <v>117</v>
      </c>
      <c r="AX334" s="1834">
        <f t="shared" ca="1" si="445"/>
        <v>-0.67142857142857137</v>
      </c>
      <c r="AZ334" s="17">
        <f ca="1">SUM((INDIRECT(AZ$2&amp;(ROW())):INDIRECT(AZ$3&amp;(ROW()))))</f>
        <v>552</v>
      </c>
      <c r="BA334" s="156">
        <f ca="1">SUM(INDIRECT(BA$1&amp;BA$2&amp;$B334):INDIRECT(BA$1&amp;BA$3&amp;$B334))</f>
        <v>0</v>
      </c>
      <c r="BB334" s="1723">
        <f t="shared" ca="1" si="422"/>
        <v>552</v>
      </c>
      <c r="BC334" s="1834">
        <f t="shared" ca="1" si="423"/>
        <v>0</v>
      </c>
      <c r="BD334" s="156">
        <f ca="1">SUM(INDIRECT(BD$1&amp;BD$2&amp;$A334):INDIRECT(BD$1&amp;BD$3&amp;$A334))</f>
        <v>1015</v>
      </c>
      <c r="BE334" s="1723">
        <f t="shared" ca="1" si="424"/>
        <v>-463</v>
      </c>
      <c r="BF334" s="1834">
        <f t="shared" ca="1" si="446"/>
        <v>0.54384236453201973</v>
      </c>
    </row>
    <row r="335" spans="1:58">
      <c r="A335" s="2016">
        <v>287</v>
      </c>
      <c r="B335" s="2016">
        <v>332</v>
      </c>
      <c r="D335" s="657">
        <v>1</v>
      </c>
      <c r="E335" s="97"/>
      <c r="F335" s="97"/>
      <c r="G335" s="49"/>
      <c r="H335" s="54"/>
      <c r="I335" s="69" t="s">
        <v>617</v>
      </c>
      <c r="J335" s="7"/>
      <c r="K335" s="7"/>
      <c r="L335" s="6"/>
      <c r="M335" s="6"/>
      <c r="N335" s="6"/>
      <c r="O335" s="52"/>
      <c r="P335" s="157">
        <v>739</v>
      </c>
      <c r="Q335" s="157">
        <v>677</v>
      </c>
      <c r="R335" s="157">
        <v>719</v>
      </c>
      <c r="S335" s="157">
        <v>739</v>
      </c>
      <c r="T335" s="157">
        <v>754</v>
      </c>
      <c r="U335" s="157">
        <v>759</v>
      </c>
      <c r="V335" s="157">
        <v>760</v>
      </c>
      <c r="W335" s="157">
        <v>753</v>
      </c>
      <c r="X335" s="157">
        <v>632</v>
      </c>
      <c r="Y335" s="157">
        <v>759</v>
      </c>
      <c r="Z335" s="157">
        <v>617</v>
      </c>
      <c r="AA335" s="157">
        <v>1178</v>
      </c>
      <c r="AB335" s="156">
        <f t="shared" ref="AB335:AB336" si="453">SUM(P335:R335)</f>
        <v>2135</v>
      </c>
      <c r="AC335" s="156">
        <f>SUM(S335:U335)</f>
        <v>2252</v>
      </c>
      <c r="AD335" s="156">
        <f>SUM(V335:X335)</f>
        <v>2145</v>
      </c>
      <c r="AE335" s="156">
        <f>SUM(Y335:AA335)</f>
        <v>2554</v>
      </c>
      <c r="AF335" s="156">
        <f>AB335+AC335</f>
        <v>4387</v>
      </c>
      <c r="AG335" s="156">
        <f>AE335+AD335</f>
        <v>4699</v>
      </c>
      <c r="AH335" s="156">
        <f>AF335+AG335</f>
        <v>9086</v>
      </c>
      <c r="AJ335" s="17">
        <f ca="1">SUM((INDIRECT(AJ$2&amp;(ROW())):INDIRECT(AJ$3&amp;(ROW()))))</f>
        <v>759</v>
      </c>
      <c r="AK335" s="156">
        <f ca="1">SUM(INDIRECT(AK$1&amp;AK$2&amp;$B335):INDIRECT(AK$1&amp;AK$3&amp;$B335))</f>
        <v>693.46666666666692</v>
      </c>
      <c r="AL335" s="1723">
        <f t="shared" ca="1" si="448"/>
        <v>65.533333333333076</v>
      </c>
      <c r="AM335" s="1834">
        <f t="shared" ca="1" si="416"/>
        <v>1.094501057488944</v>
      </c>
      <c r="AN335" s="156">
        <f ca="1">SUM(INDIRECT(AN$1&amp;AN$2&amp;$A335):INDIRECT(AN$1&amp;AN$3&amp;$A335))</f>
        <v>185</v>
      </c>
      <c r="AO335" s="1723">
        <f t="shared" ca="1" si="449"/>
        <v>574</v>
      </c>
      <c r="AP335" s="1834">
        <f t="shared" ca="1" si="444"/>
        <v>4.102702702702703</v>
      </c>
      <c r="AR335" s="17">
        <f ca="1">SUM((INDIRECT(AR$2&amp;(ROW())):INDIRECT(AR$3&amp;(ROW()))))</f>
        <v>759</v>
      </c>
      <c r="AS335" s="156">
        <f ca="1">SUM(INDIRECT(AS$1&amp;AS$2&amp;$B335):INDIRECT(AS$1&amp;AS$3&amp;$B335))</f>
        <v>693.46666666666692</v>
      </c>
      <c r="AT335" s="1723">
        <f t="shared" ca="1" si="418"/>
        <v>65.533333333333076</v>
      </c>
      <c r="AU335" s="1834">
        <f t="shared" ca="1" si="419"/>
        <v>1.094501057488944</v>
      </c>
      <c r="AV335" s="156">
        <f ca="1">SUM(INDIRECT(AV$1&amp;AV$2&amp;$A335):INDIRECT(AV$1&amp;AV$3&amp;$A335))</f>
        <v>185</v>
      </c>
      <c r="AW335" s="1723">
        <f t="shared" ca="1" si="420"/>
        <v>574</v>
      </c>
      <c r="AX335" s="1834">
        <f t="shared" ca="1" si="445"/>
        <v>4.102702702702703</v>
      </c>
      <c r="AZ335" s="17">
        <f ca="1">SUM((INDIRECT(AZ$2&amp;(ROW())):INDIRECT(AZ$3&amp;(ROW()))))</f>
        <v>7291</v>
      </c>
      <c r="BA335" s="156">
        <f ca="1">SUM(INDIRECT(BA$1&amp;BA$2&amp;$B335):INDIRECT(BA$1&amp;BA$3&amp;$B335))</f>
        <v>5662.4666666666672</v>
      </c>
      <c r="BB335" s="1723">
        <f t="shared" ca="1" si="422"/>
        <v>1628.5333333333328</v>
      </c>
      <c r="BC335" s="1834">
        <f t="shared" ca="1" si="423"/>
        <v>1.2876013986837302</v>
      </c>
      <c r="BD335" s="156">
        <f ca="1">SUM(INDIRECT(BD$1&amp;BD$2&amp;$A335):INDIRECT(BD$1&amp;BD$3&amp;$A335))</f>
        <v>1993</v>
      </c>
      <c r="BE335" s="1723">
        <f t="shared" ca="1" si="424"/>
        <v>5298</v>
      </c>
      <c r="BF335" s="1834">
        <f t="shared" ca="1" si="446"/>
        <v>3.6583040642247866</v>
      </c>
    </row>
    <row r="336" spans="1:58">
      <c r="A336" s="2016">
        <v>288</v>
      </c>
      <c r="B336" s="2016">
        <v>333</v>
      </c>
      <c r="D336" s="657">
        <v>1</v>
      </c>
      <c r="E336" s="97"/>
      <c r="F336" s="97"/>
      <c r="G336" s="49"/>
      <c r="H336" s="1010"/>
      <c r="I336" s="994" t="s">
        <v>618</v>
      </c>
      <c r="J336" s="90"/>
      <c r="K336" s="90"/>
      <c r="L336" s="89"/>
      <c r="M336" s="89"/>
      <c r="N336" s="89"/>
      <c r="O336" s="223"/>
      <c r="P336" s="222">
        <v>147</v>
      </c>
      <c r="Q336" s="222">
        <v>142</v>
      </c>
      <c r="R336" s="222">
        <v>247</v>
      </c>
      <c r="S336" s="222">
        <v>133</v>
      </c>
      <c r="T336" s="222">
        <v>162</v>
      </c>
      <c r="U336" s="222">
        <v>246</v>
      </c>
      <c r="V336" s="222">
        <v>286</v>
      </c>
      <c r="W336" s="222">
        <v>233</v>
      </c>
      <c r="X336" s="222">
        <v>235</v>
      </c>
      <c r="Y336" s="222">
        <v>236</v>
      </c>
      <c r="Z336" s="222">
        <v>221</v>
      </c>
      <c r="AA336" s="222">
        <v>72</v>
      </c>
      <c r="AB336" s="156">
        <f t="shared" si="453"/>
        <v>536</v>
      </c>
      <c r="AC336" s="221">
        <f>SUM(S336:U336)</f>
        <v>541</v>
      </c>
      <c r="AD336" s="221">
        <f>SUM(V336:X336)</f>
        <v>754</v>
      </c>
      <c r="AE336" s="221">
        <f>SUM(Y336:AA336)</f>
        <v>529</v>
      </c>
      <c r="AF336" s="221">
        <f>AB336+AC336</f>
        <v>1077</v>
      </c>
      <c r="AG336" s="221">
        <f>AE336+AD336</f>
        <v>1283</v>
      </c>
      <c r="AH336" s="221">
        <f>AF336+AG336</f>
        <v>2360</v>
      </c>
      <c r="AJ336" s="624">
        <f ca="1">SUM((INDIRECT(AJ$2&amp;(ROW())):INDIRECT(AJ$3&amp;(ROW()))))</f>
        <v>236</v>
      </c>
      <c r="AK336" s="221">
        <f ca="1">SUM(INDIRECT(AK$1&amp;AK$2&amp;$B336):INDIRECT(AK$1&amp;AK$3&amp;$B336))</f>
        <v>1060.315294574913</v>
      </c>
      <c r="AL336" s="1726">
        <f t="shared" ca="1" si="448"/>
        <v>-824.31529457491297</v>
      </c>
      <c r="AM336" s="1837">
        <f t="shared" ca="1" si="416"/>
        <v>0.22257530491872596</v>
      </c>
      <c r="AN336" s="221">
        <f ca="1">SUM(INDIRECT(AN$1&amp;AN$2&amp;$A336):INDIRECT(AN$1&amp;AN$3&amp;$A336))</f>
        <v>150</v>
      </c>
      <c r="AO336" s="1726">
        <f t="shared" ca="1" si="449"/>
        <v>86</v>
      </c>
      <c r="AP336" s="1837">
        <f t="shared" ca="1" si="444"/>
        <v>1.5733333333333333</v>
      </c>
      <c r="AR336" s="624">
        <f ca="1">SUM((INDIRECT(AR$2&amp;(ROW())):INDIRECT(AR$3&amp;(ROW()))))</f>
        <v>236</v>
      </c>
      <c r="AS336" s="221">
        <f ca="1">SUM(INDIRECT(AS$1&amp;AS$2&amp;$B336):INDIRECT(AS$1&amp;AS$3&amp;$B336))</f>
        <v>1060.315294574913</v>
      </c>
      <c r="AT336" s="1726">
        <f t="shared" ca="1" si="418"/>
        <v>-824.31529457491297</v>
      </c>
      <c r="AU336" s="1837">
        <f t="shared" ca="1" si="419"/>
        <v>0.22257530491872596</v>
      </c>
      <c r="AV336" s="221">
        <f ca="1">SUM(INDIRECT(AV$1&amp;AV$2&amp;$A336):INDIRECT(AV$1&amp;AV$3&amp;$A336))</f>
        <v>150</v>
      </c>
      <c r="AW336" s="1726">
        <f t="shared" ca="1" si="420"/>
        <v>86</v>
      </c>
      <c r="AX336" s="1837">
        <f t="shared" ca="1" si="445"/>
        <v>1.5733333333333333</v>
      </c>
      <c r="AZ336" s="624">
        <f ca="1">SUM((INDIRECT(AZ$2&amp;(ROW())):INDIRECT(AZ$3&amp;(ROW()))))</f>
        <v>2067</v>
      </c>
      <c r="BA336" s="221">
        <f ca="1">SUM(INDIRECT(BA$1&amp;BA$2&amp;$B336):INDIRECT(BA$1&amp;BA$3&amp;$B336))</f>
        <v>8045.3152945749134</v>
      </c>
      <c r="BB336" s="1726">
        <f t="shared" ca="1" si="422"/>
        <v>-5978.3152945749134</v>
      </c>
      <c r="BC336" s="1837">
        <f t="shared" ca="1" si="423"/>
        <v>0.25691970100833855</v>
      </c>
      <c r="BD336" s="221">
        <f ca="1">SUM(INDIRECT(BD$1&amp;BD$2&amp;$A336):INDIRECT(BD$1&amp;BD$3&amp;$A336))</f>
        <v>1565</v>
      </c>
      <c r="BE336" s="1726">
        <f t="shared" ca="1" si="424"/>
        <v>502</v>
      </c>
      <c r="BF336" s="1837">
        <f t="shared" ca="1" si="446"/>
        <v>1.3207667731629393</v>
      </c>
    </row>
    <row r="337" spans="1:58">
      <c r="A337" s="2016">
        <v>289</v>
      </c>
      <c r="B337" s="2016">
        <v>334</v>
      </c>
      <c r="D337" s="657">
        <v>1</v>
      </c>
      <c r="E337" s="97"/>
      <c r="F337" s="97"/>
      <c r="G337" s="49"/>
      <c r="H337" s="54"/>
      <c r="I337" s="1115" t="s">
        <v>619</v>
      </c>
      <c r="J337" s="1012"/>
      <c r="K337" s="1012"/>
      <c r="L337" s="995"/>
      <c r="M337" s="995"/>
      <c r="N337" s="995"/>
      <c r="O337" s="52"/>
      <c r="P337" s="1116">
        <f>SUM(P338:P341)</f>
        <v>938</v>
      </c>
      <c r="Q337" s="1116">
        <f t="shared" ref="Q337:AA337" si="454">SUM(Q338:Q341)</f>
        <v>897</v>
      </c>
      <c r="R337" s="1116">
        <f t="shared" si="454"/>
        <v>1049</v>
      </c>
      <c r="S337" s="1116">
        <f t="shared" si="454"/>
        <v>932</v>
      </c>
      <c r="T337" s="1116">
        <f t="shared" si="454"/>
        <v>920</v>
      </c>
      <c r="U337" s="1116">
        <f t="shared" si="454"/>
        <v>1075</v>
      </c>
      <c r="V337" s="1116">
        <f t="shared" si="454"/>
        <v>1174</v>
      </c>
      <c r="W337" s="1116">
        <f t="shared" si="454"/>
        <v>1033</v>
      </c>
      <c r="X337" s="1116">
        <f t="shared" si="454"/>
        <v>850</v>
      </c>
      <c r="Y337" s="1116">
        <f t="shared" si="454"/>
        <v>1042</v>
      </c>
      <c r="Z337" s="1116">
        <f t="shared" si="454"/>
        <v>836</v>
      </c>
      <c r="AA337" s="1116">
        <f t="shared" si="454"/>
        <v>1078</v>
      </c>
      <c r="AB337" s="1117">
        <f t="shared" ref="AB337:AH337" si="455">SUM(AB338:AB341)</f>
        <v>2884</v>
      </c>
      <c r="AC337" s="1117">
        <f t="shared" si="455"/>
        <v>2927</v>
      </c>
      <c r="AD337" s="1117">
        <f t="shared" si="455"/>
        <v>3057</v>
      </c>
      <c r="AE337" s="1117">
        <f t="shared" si="455"/>
        <v>2956</v>
      </c>
      <c r="AF337" s="1117">
        <f t="shared" si="455"/>
        <v>5811</v>
      </c>
      <c r="AG337" s="1117">
        <f t="shared" si="455"/>
        <v>6013</v>
      </c>
      <c r="AH337" s="1117">
        <f t="shared" si="455"/>
        <v>11824</v>
      </c>
      <c r="AJ337" s="1656">
        <f ca="1">SUM((INDIRECT(AJ$2&amp;(ROW())):INDIRECT(AJ$3&amp;(ROW()))))</f>
        <v>1042</v>
      </c>
      <c r="AK337" s="1117">
        <f ca="1">SUM(INDIRECT(AK$1&amp;AK$2&amp;$B337):INDIRECT(AK$1&amp;AK$3&amp;$B337))</f>
        <v>140.00485984980776</v>
      </c>
      <c r="AL337" s="1810">
        <f t="shared" ca="1" si="448"/>
        <v>901.99514015019224</v>
      </c>
      <c r="AM337" s="1867">
        <f t="shared" ca="1" si="416"/>
        <v>7.4425987863408496</v>
      </c>
      <c r="AN337" s="1117">
        <f ca="1">SUM(INDIRECT(AN$1&amp;AN$2&amp;$A337):INDIRECT(AN$1&amp;AN$3&amp;$A337))</f>
        <v>265</v>
      </c>
      <c r="AO337" s="1810">
        <f t="shared" ca="1" si="449"/>
        <v>777</v>
      </c>
      <c r="AP337" s="1867">
        <f t="shared" ca="1" si="444"/>
        <v>3.9320754716981132</v>
      </c>
      <c r="AR337" s="1656">
        <f ca="1">SUM((INDIRECT(AR$2&amp;(ROW())):INDIRECT(AR$3&amp;(ROW()))))</f>
        <v>1042</v>
      </c>
      <c r="AS337" s="1117">
        <f ca="1">SUM(INDIRECT(AS$1&amp;AS$2&amp;$B337):INDIRECT(AS$1&amp;AS$3&amp;$B337))</f>
        <v>140.00485984980776</v>
      </c>
      <c r="AT337" s="1810">
        <f t="shared" ca="1" si="418"/>
        <v>901.99514015019224</v>
      </c>
      <c r="AU337" s="1867">
        <f t="shared" ca="1" si="419"/>
        <v>7.4425987863408496</v>
      </c>
      <c r="AV337" s="1117">
        <f ca="1">SUM(INDIRECT(AV$1&amp;AV$2&amp;$A337):INDIRECT(AV$1&amp;AV$3&amp;$A337))</f>
        <v>265</v>
      </c>
      <c r="AW337" s="1810">
        <f t="shared" ca="1" si="420"/>
        <v>777</v>
      </c>
      <c r="AX337" s="1867">
        <f t="shared" ca="1" si="445"/>
        <v>3.9320754716981132</v>
      </c>
      <c r="AZ337" s="1656">
        <f ca="1">SUM((INDIRECT(AZ$2&amp;(ROW())):INDIRECT(AZ$3&amp;(ROW()))))</f>
        <v>9910</v>
      </c>
      <c r="BA337" s="1117">
        <f ca="1">SUM(INDIRECT(BA$1&amp;BA$2&amp;$B337):INDIRECT(BA$1&amp;BA$3&amp;$B337))</f>
        <v>615.00485984980776</v>
      </c>
      <c r="BB337" s="1810">
        <f t="shared" ca="1" si="422"/>
        <v>9294.995140150193</v>
      </c>
      <c r="BC337" s="1867">
        <f t="shared" ca="1" si="423"/>
        <v>16.113693804663839</v>
      </c>
      <c r="BD337" s="1117">
        <f ca="1">SUM(INDIRECT(BD$1&amp;BD$2&amp;$A337):INDIRECT(BD$1&amp;BD$3&amp;$A337))</f>
        <v>4573</v>
      </c>
      <c r="BE337" s="1810">
        <f t="shared" ca="1" si="424"/>
        <v>5337</v>
      </c>
      <c r="BF337" s="1867">
        <f t="shared" ca="1" si="446"/>
        <v>2.167067570522633</v>
      </c>
    </row>
    <row r="338" spans="1:58">
      <c r="A338" s="2016">
        <v>290</v>
      </c>
      <c r="B338" s="2016">
        <v>335</v>
      </c>
      <c r="D338" s="657">
        <v>1</v>
      </c>
      <c r="E338" s="97"/>
      <c r="F338" s="97"/>
      <c r="G338" s="49"/>
      <c r="H338" s="54"/>
      <c r="I338" s="6"/>
      <c r="J338" s="6"/>
      <c r="K338" s="7"/>
      <c r="L338" s="6" t="s">
        <v>834</v>
      </c>
      <c r="M338" s="6"/>
      <c r="N338" s="6"/>
      <c r="O338" s="52"/>
      <c r="P338" s="1013"/>
      <c r="Q338" s="1013"/>
      <c r="R338" s="1013"/>
      <c r="S338" s="1013"/>
      <c r="T338" s="1013"/>
      <c r="U338" s="1013"/>
      <c r="V338" s="1013"/>
      <c r="W338" s="1013"/>
      <c r="X338" s="1013"/>
      <c r="Y338" s="1013"/>
      <c r="Z338" s="1013"/>
      <c r="AA338" s="1013"/>
      <c r="AB338" s="156">
        <f>SUM(P338:R338)</f>
        <v>0</v>
      </c>
      <c r="AC338" s="156">
        <f>SUM(S338:U338)</f>
        <v>0</v>
      </c>
      <c r="AD338" s="156">
        <f>SUM(V338:X338)</f>
        <v>0</v>
      </c>
      <c r="AE338" s="156">
        <f>SUM(Y338:AA338)</f>
        <v>0</v>
      </c>
      <c r="AF338" s="156">
        <f>AB338+AC338</f>
        <v>0</v>
      </c>
      <c r="AG338" s="156">
        <f>AE338+AD338</f>
        <v>0</v>
      </c>
      <c r="AH338" s="156">
        <f>AF338+AG338</f>
        <v>0</v>
      </c>
      <c r="AJ338" s="17">
        <f ca="1">SUM((INDIRECT(AJ$2&amp;(ROW())):INDIRECT(AJ$3&amp;(ROW()))))</f>
        <v>0</v>
      </c>
      <c r="AK338" s="156">
        <f ca="1">SUM(INDIRECT(AK$1&amp;AK$2&amp;$B338):INDIRECT(AK$1&amp;AK$3&amp;$B338))</f>
        <v>673.44755341059761</v>
      </c>
      <c r="AL338" s="1723">
        <f t="shared" ca="1" si="448"/>
        <v>-673.44755341059761</v>
      </c>
      <c r="AM338" s="1834">
        <f t="shared" ca="1" si="416"/>
        <v>0</v>
      </c>
      <c r="AN338" s="156">
        <f ca="1">SUM(INDIRECT(AN$1&amp;AN$2&amp;$A338):INDIRECT(AN$1&amp;AN$3&amp;$A338))</f>
        <v>0</v>
      </c>
      <c r="AO338" s="1723">
        <f t="shared" ca="1" si="449"/>
        <v>0</v>
      </c>
      <c r="AP338" s="1834">
        <f t="shared" ca="1" si="444"/>
        <v>0</v>
      </c>
      <c r="AR338" s="17">
        <f ca="1">SUM((INDIRECT(AR$2&amp;(ROW())):INDIRECT(AR$3&amp;(ROW()))))</f>
        <v>0</v>
      </c>
      <c r="AS338" s="156">
        <f ca="1">SUM(INDIRECT(AS$1&amp;AS$2&amp;$B338):INDIRECT(AS$1&amp;AS$3&amp;$B338))</f>
        <v>673.44755341059761</v>
      </c>
      <c r="AT338" s="1723">
        <f t="shared" ca="1" si="418"/>
        <v>-673.44755341059761</v>
      </c>
      <c r="AU338" s="1834">
        <f t="shared" ca="1" si="419"/>
        <v>0</v>
      </c>
      <c r="AV338" s="156">
        <f ca="1">SUM(INDIRECT(AV$1&amp;AV$2&amp;$A338):INDIRECT(AV$1&amp;AV$3&amp;$A338))</f>
        <v>0</v>
      </c>
      <c r="AW338" s="1723">
        <f t="shared" ca="1" si="420"/>
        <v>0</v>
      </c>
      <c r="AX338" s="1834">
        <f t="shared" ca="1" si="445"/>
        <v>0</v>
      </c>
      <c r="AZ338" s="17">
        <f ca="1">SUM((INDIRECT(AZ$2&amp;(ROW())):INDIRECT(AZ$3&amp;(ROW()))))</f>
        <v>0</v>
      </c>
      <c r="BA338" s="156">
        <f ca="1">SUM(INDIRECT(BA$1&amp;BA$2&amp;$B338):INDIRECT(BA$1&amp;BA$3&amp;$B338))</f>
        <v>5820.4475534105977</v>
      </c>
      <c r="BB338" s="1723">
        <f t="shared" ca="1" si="422"/>
        <v>-5820.4475534105977</v>
      </c>
      <c r="BC338" s="1834">
        <f t="shared" ca="1" si="423"/>
        <v>0</v>
      </c>
      <c r="BD338" s="156">
        <f ca="1">SUM(INDIRECT(BD$1&amp;BD$2&amp;$A338):INDIRECT(BD$1&amp;BD$3&amp;$A338))</f>
        <v>0</v>
      </c>
      <c r="BE338" s="1723">
        <f t="shared" ca="1" si="424"/>
        <v>0</v>
      </c>
      <c r="BF338" s="1834">
        <f t="shared" ca="1" si="446"/>
        <v>0</v>
      </c>
    </row>
    <row r="339" spans="1:58">
      <c r="A339" s="2016">
        <v>291</v>
      </c>
      <c r="B339" s="2016">
        <v>336</v>
      </c>
      <c r="D339" s="657">
        <v>1</v>
      </c>
      <c r="E339" s="97"/>
      <c r="F339" s="97"/>
      <c r="G339" s="49"/>
      <c r="H339" s="54"/>
      <c r="I339" s="69"/>
      <c r="J339" s="6"/>
      <c r="K339" s="7"/>
      <c r="L339" s="6" t="s">
        <v>835</v>
      </c>
      <c r="M339" s="6"/>
      <c r="N339" s="6"/>
      <c r="O339" s="52"/>
      <c r="P339" s="1013"/>
      <c r="Q339" s="1013"/>
      <c r="R339" s="1013"/>
      <c r="S339" s="1013"/>
      <c r="T339" s="1013"/>
      <c r="U339" s="1013"/>
      <c r="V339" s="1013"/>
      <c r="W339" s="1013"/>
      <c r="X339" s="1013"/>
      <c r="Y339" s="1013"/>
      <c r="Z339" s="1013"/>
      <c r="AA339" s="1013"/>
      <c r="AB339" s="156">
        <f>SUM(P339:R339)</f>
        <v>0</v>
      </c>
      <c r="AC339" s="156">
        <f>SUM(S339:U339)</f>
        <v>0</v>
      </c>
      <c r="AD339" s="156">
        <f>SUM(V339:X339)</f>
        <v>0</v>
      </c>
      <c r="AE339" s="156">
        <f>SUM(Y339:AA339)</f>
        <v>0</v>
      </c>
      <c r="AF339" s="156">
        <f>AB339+AC339</f>
        <v>0</v>
      </c>
      <c r="AG339" s="156">
        <f>AE339+AD339</f>
        <v>0</v>
      </c>
      <c r="AH339" s="156">
        <f>AF339+AG339</f>
        <v>0</v>
      </c>
      <c r="AJ339" s="17">
        <f ca="1">SUM((INDIRECT(AJ$2&amp;(ROW())):INDIRECT(AJ$3&amp;(ROW()))))</f>
        <v>0</v>
      </c>
      <c r="AK339" s="156">
        <f ca="1">SUM(INDIRECT(AK$1&amp;AK$2&amp;$B339):INDIRECT(AK$1&amp;AK$3&amp;$B339))</f>
        <v>246.86288131450763</v>
      </c>
      <c r="AL339" s="1723">
        <f t="shared" ca="1" si="448"/>
        <v>-246.86288131450763</v>
      </c>
      <c r="AM339" s="1834">
        <f t="shared" ca="1" si="416"/>
        <v>0</v>
      </c>
      <c r="AN339" s="156">
        <f ca="1">SUM(INDIRECT(AN$1&amp;AN$2&amp;$A339):INDIRECT(AN$1&amp;AN$3&amp;$A339))</f>
        <v>0</v>
      </c>
      <c r="AO339" s="1723">
        <f t="shared" ca="1" si="449"/>
        <v>0</v>
      </c>
      <c r="AP339" s="1834">
        <f t="shared" ca="1" si="444"/>
        <v>0</v>
      </c>
      <c r="AR339" s="17">
        <f ca="1">SUM((INDIRECT(AR$2&amp;(ROW())):INDIRECT(AR$3&amp;(ROW()))))</f>
        <v>0</v>
      </c>
      <c r="AS339" s="156">
        <f ca="1">SUM(INDIRECT(AS$1&amp;AS$2&amp;$B339):INDIRECT(AS$1&amp;AS$3&amp;$B339))</f>
        <v>246.86288131450763</v>
      </c>
      <c r="AT339" s="1723">
        <f t="shared" ca="1" si="418"/>
        <v>-246.86288131450763</v>
      </c>
      <c r="AU339" s="1834">
        <f t="shared" ca="1" si="419"/>
        <v>0</v>
      </c>
      <c r="AV339" s="156">
        <f ca="1">SUM(INDIRECT(AV$1&amp;AV$2&amp;$A339):INDIRECT(AV$1&amp;AV$3&amp;$A339))</f>
        <v>0</v>
      </c>
      <c r="AW339" s="1723">
        <f t="shared" ca="1" si="420"/>
        <v>0</v>
      </c>
      <c r="AX339" s="1834">
        <f t="shared" ca="1" si="445"/>
        <v>0</v>
      </c>
      <c r="AZ339" s="17">
        <f ca="1">SUM((INDIRECT(AZ$2&amp;(ROW())):INDIRECT(AZ$3&amp;(ROW()))))</f>
        <v>0</v>
      </c>
      <c r="BA339" s="156">
        <f ca="1">SUM(INDIRECT(BA$1&amp;BA$2&amp;$B339):INDIRECT(BA$1&amp;BA$3&amp;$B339))</f>
        <v>1609.8628813145076</v>
      </c>
      <c r="BB339" s="1723">
        <f t="shared" ca="1" si="422"/>
        <v>-1609.8628813145076</v>
      </c>
      <c r="BC339" s="1834">
        <f t="shared" ca="1" si="423"/>
        <v>0</v>
      </c>
      <c r="BD339" s="156">
        <f ca="1">SUM(INDIRECT(BD$1&amp;BD$2&amp;$A339):INDIRECT(BD$1&amp;BD$3&amp;$A339))</f>
        <v>0</v>
      </c>
      <c r="BE339" s="1723">
        <f t="shared" ca="1" si="424"/>
        <v>0</v>
      </c>
      <c r="BF339" s="1834">
        <f t="shared" ca="1" si="446"/>
        <v>0</v>
      </c>
    </row>
    <row r="340" spans="1:58">
      <c r="A340" s="2016">
        <v>292</v>
      </c>
      <c r="B340" s="2016">
        <v>337</v>
      </c>
      <c r="D340" s="657">
        <v>1</v>
      </c>
      <c r="E340" s="97"/>
      <c r="F340" s="97"/>
      <c r="G340" s="49"/>
      <c r="H340" s="54"/>
      <c r="I340" s="69"/>
      <c r="J340" s="6"/>
      <c r="K340" s="7"/>
      <c r="L340" s="6" t="s">
        <v>836</v>
      </c>
      <c r="M340" s="6"/>
      <c r="N340" s="6"/>
      <c r="O340" s="52"/>
      <c r="P340" s="1013"/>
      <c r="Q340" s="1013"/>
      <c r="R340" s="1013"/>
      <c r="S340" s="1013"/>
      <c r="T340" s="1013"/>
      <c r="U340" s="1013"/>
      <c r="V340" s="1013"/>
      <c r="W340" s="1013"/>
      <c r="X340" s="1013"/>
      <c r="Y340" s="1013"/>
      <c r="Z340" s="1013"/>
      <c r="AA340" s="1013"/>
      <c r="AB340" s="156">
        <f>SUM(P340:R340)</f>
        <v>0</v>
      </c>
      <c r="AC340" s="156">
        <f>SUM(S340:U340)</f>
        <v>0</v>
      </c>
      <c r="AD340" s="156">
        <f>SUM(V340:X340)</f>
        <v>0</v>
      </c>
      <c r="AE340" s="156">
        <f>SUM(Y340:AA340)</f>
        <v>0</v>
      </c>
      <c r="AF340" s="156">
        <f>AB340+AC340</f>
        <v>0</v>
      </c>
      <c r="AG340" s="156">
        <f>AE340+AD340</f>
        <v>0</v>
      </c>
      <c r="AH340" s="156">
        <f>AF340+AG340</f>
        <v>0</v>
      </c>
      <c r="AJ340" s="17">
        <f ca="1">SUM((INDIRECT(AJ$2&amp;(ROW())):INDIRECT(AJ$3&amp;(ROW()))))</f>
        <v>0</v>
      </c>
      <c r="AK340" s="156">
        <f ca="1">SUM(INDIRECT(AK$1&amp;AK$2&amp;$B340):INDIRECT(AK$1&amp;AK$3&amp;$B340))</f>
        <v>1060.315294574913</v>
      </c>
      <c r="AL340" s="1723">
        <f t="shared" ca="1" si="448"/>
        <v>-1060.315294574913</v>
      </c>
      <c r="AM340" s="1834">
        <f t="shared" ca="1" si="416"/>
        <v>0</v>
      </c>
      <c r="AN340" s="156">
        <f ca="1">SUM(INDIRECT(AN$1&amp;AN$2&amp;$A340):INDIRECT(AN$1&amp;AN$3&amp;$A340))</f>
        <v>0</v>
      </c>
      <c r="AO340" s="1723">
        <f t="shared" ca="1" si="449"/>
        <v>0</v>
      </c>
      <c r="AP340" s="1834">
        <f t="shared" ca="1" si="444"/>
        <v>0</v>
      </c>
      <c r="AR340" s="17">
        <f ca="1">SUM((INDIRECT(AR$2&amp;(ROW())):INDIRECT(AR$3&amp;(ROW()))))</f>
        <v>0</v>
      </c>
      <c r="AS340" s="156">
        <f ca="1">SUM(INDIRECT(AS$1&amp;AS$2&amp;$B340):INDIRECT(AS$1&amp;AS$3&amp;$B340))</f>
        <v>1060.315294574913</v>
      </c>
      <c r="AT340" s="1723">
        <f t="shared" ca="1" si="418"/>
        <v>-1060.315294574913</v>
      </c>
      <c r="AU340" s="1834">
        <f t="shared" ca="1" si="419"/>
        <v>0</v>
      </c>
      <c r="AV340" s="156">
        <f ca="1">SUM(INDIRECT(AV$1&amp;AV$2&amp;$A340):INDIRECT(AV$1&amp;AV$3&amp;$A340))</f>
        <v>0</v>
      </c>
      <c r="AW340" s="1723">
        <f t="shared" ca="1" si="420"/>
        <v>0</v>
      </c>
      <c r="AX340" s="1834">
        <f t="shared" ca="1" si="445"/>
        <v>0</v>
      </c>
      <c r="AZ340" s="17">
        <f ca="1">SUM((INDIRECT(AZ$2&amp;(ROW())):INDIRECT(AZ$3&amp;(ROW()))))</f>
        <v>0</v>
      </c>
      <c r="BA340" s="156">
        <f ca="1">SUM(INDIRECT(BA$1&amp;BA$2&amp;$B340):INDIRECT(BA$1&amp;BA$3&amp;$B340))</f>
        <v>8045.3152945749134</v>
      </c>
      <c r="BB340" s="1723">
        <f t="shared" ca="1" si="422"/>
        <v>-8045.3152945749134</v>
      </c>
      <c r="BC340" s="1834">
        <f t="shared" ca="1" si="423"/>
        <v>0</v>
      </c>
      <c r="BD340" s="156">
        <f ca="1">SUM(INDIRECT(BD$1&amp;BD$2&amp;$A340):INDIRECT(BD$1&amp;BD$3&amp;$A340))</f>
        <v>0</v>
      </c>
      <c r="BE340" s="1723">
        <f t="shared" ca="1" si="424"/>
        <v>0</v>
      </c>
      <c r="BF340" s="1834">
        <f t="shared" ca="1" si="446"/>
        <v>0</v>
      </c>
    </row>
    <row r="341" spans="1:58">
      <c r="A341" s="2016">
        <v>293</v>
      </c>
      <c r="B341" s="2016">
        <v>338</v>
      </c>
      <c r="D341" s="657">
        <v>1</v>
      </c>
      <c r="E341" s="97"/>
      <c r="F341" s="97"/>
      <c r="G341" s="49"/>
      <c r="H341" s="54"/>
      <c r="I341" s="69"/>
      <c r="J341" s="6"/>
      <c r="K341" s="7"/>
      <c r="L341" s="6" t="s">
        <v>837</v>
      </c>
      <c r="M341" s="6"/>
      <c r="N341" s="6"/>
      <c r="O341" s="52"/>
      <c r="P341" s="229">
        <f>P333-SUM(P338:P340)</f>
        <v>938</v>
      </c>
      <c r="Q341" s="229">
        <f t="shared" ref="Q341:AA341" si="456">Q333-SUM(Q338:Q340)</f>
        <v>897</v>
      </c>
      <c r="R341" s="229">
        <f t="shared" si="456"/>
        <v>1049</v>
      </c>
      <c r="S341" s="229">
        <f t="shared" si="456"/>
        <v>932</v>
      </c>
      <c r="T341" s="229">
        <f t="shared" si="456"/>
        <v>920</v>
      </c>
      <c r="U341" s="229">
        <f t="shared" si="456"/>
        <v>1075</v>
      </c>
      <c r="V341" s="229">
        <f t="shared" si="456"/>
        <v>1174</v>
      </c>
      <c r="W341" s="229">
        <f t="shared" si="456"/>
        <v>1033</v>
      </c>
      <c r="X341" s="229">
        <f t="shared" si="456"/>
        <v>850</v>
      </c>
      <c r="Y341" s="229">
        <f t="shared" si="456"/>
        <v>1042</v>
      </c>
      <c r="Z341" s="229">
        <f t="shared" si="456"/>
        <v>836</v>
      </c>
      <c r="AA341" s="229">
        <f t="shared" si="456"/>
        <v>1078</v>
      </c>
      <c r="AB341" s="156">
        <f>SUM(P341:R341)</f>
        <v>2884</v>
      </c>
      <c r="AC341" s="156">
        <f>SUM(S341:U341)</f>
        <v>2927</v>
      </c>
      <c r="AD341" s="156">
        <f>SUM(V341:X341)</f>
        <v>3057</v>
      </c>
      <c r="AE341" s="156">
        <f>SUM(Y341:AA341)</f>
        <v>2956</v>
      </c>
      <c r="AF341" s="156">
        <f>AB341+AC341</f>
        <v>5811</v>
      </c>
      <c r="AG341" s="156">
        <f>AE341+AD341</f>
        <v>6013</v>
      </c>
      <c r="AH341" s="156">
        <f>AF341+AG341</f>
        <v>11824</v>
      </c>
      <c r="AJ341" s="17">
        <f ca="1">SUM((INDIRECT(AJ$2&amp;(ROW())):INDIRECT(AJ$3&amp;(ROW()))))</f>
        <v>1042</v>
      </c>
      <c r="AK341" s="156">
        <f ca="1">SUM(INDIRECT(AK$1&amp;AK$2&amp;$B341):INDIRECT(AK$1&amp;AK$3&amp;$B341))</f>
        <v>0</v>
      </c>
      <c r="AL341" s="1723">
        <f t="shared" ca="1" si="448"/>
        <v>1042</v>
      </c>
      <c r="AM341" s="1834">
        <f t="shared" ca="1" si="416"/>
        <v>0</v>
      </c>
      <c r="AN341" s="156">
        <f ca="1">SUM(INDIRECT(AN$1&amp;AN$2&amp;$A341):INDIRECT(AN$1&amp;AN$3&amp;$A341))</f>
        <v>0</v>
      </c>
      <c r="AO341" s="1723">
        <f t="shared" ca="1" si="449"/>
        <v>1042</v>
      </c>
      <c r="AP341" s="1834">
        <f t="shared" ca="1" si="444"/>
        <v>0</v>
      </c>
      <c r="AR341" s="17">
        <f ca="1">SUM((INDIRECT(AR$2&amp;(ROW())):INDIRECT(AR$3&amp;(ROW()))))</f>
        <v>1042</v>
      </c>
      <c r="AS341" s="156">
        <f ca="1">SUM(INDIRECT(AS$1&amp;AS$2&amp;$B341):INDIRECT(AS$1&amp;AS$3&amp;$B341))</f>
        <v>0</v>
      </c>
      <c r="AT341" s="1723">
        <f t="shared" ca="1" si="418"/>
        <v>1042</v>
      </c>
      <c r="AU341" s="1834">
        <f t="shared" ca="1" si="419"/>
        <v>0</v>
      </c>
      <c r="AV341" s="156">
        <f ca="1">SUM(INDIRECT(AV$1&amp;AV$2&amp;$A341):INDIRECT(AV$1&amp;AV$3&amp;$A341))</f>
        <v>0</v>
      </c>
      <c r="AW341" s="1723">
        <f t="shared" ca="1" si="420"/>
        <v>1042</v>
      </c>
      <c r="AX341" s="1834">
        <f t="shared" ca="1" si="445"/>
        <v>0</v>
      </c>
      <c r="AZ341" s="17">
        <f ca="1">SUM((INDIRECT(AZ$2&amp;(ROW())):INDIRECT(AZ$3&amp;(ROW()))))</f>
        <v>9910</v>
      </c>
      <c r="BA341" s="156">
        <f ca="1">SUM(INDIRECT(BA$1&amp;BA$2&amp;$B341):INDIRECT(BA$1&amp;BA$3&amp;$B341))</f>
        <v>0</v>
      </c>
      <c r="BB341" s="1723">
        <f t="shared" ca="1" si="422"/>
        <v>9910</v>
      </c>
      <c r="BC341" s="1834">
        <f t="shared" ca="1" si="423"/>
        <v>0</v>
      </c>
      <c r="BD341" s="156">
        <f ca="1">SUM(INDIRECT(BD$1&amp;BD$2&amp;$A341):INDIRECT(BD$1&amp;BD$3&amp;$A341))</f>
        <v>0</v>
      </c>
      <c r="BE341" s="1723">
        <f t="shared" ca="1" si="424"/>
        <v>9910</v>
      </c>
      <c r="BF341" s="1834">
        <f t="shared" ca="1" si="446"/>
        <v>0</v>
      </c>
    </row>
    <row r="342" spans="1:58">
      <c r="A342" s="2016">
        <v>295</v>
      </c>
      <c r="B342" s="2016">
        <v>339</v>
      </c>
      <c r="D342" s="657">
        <v>1</v>
      </c>
      <c r="E342" s="97"/>
      <c r="F342" s="97"/>
      <c r="G342" s="49"/>
      <c r="H342" s="653" t="s">
        <v>143</v>
      </c>
      <c r="I342" s="654"/>
      <c r="J342" s="655"/>
      <c r="K342" s="655"/>
      <c r="L342" s="655"/>
      <c r="M342" s="655"/>
      <c r="N342" s="655"/>
      <c r="O342" s="232"/>
      <c r="P342" s="231">
        <f t="shared" ref="P342:AH342" si="457">P323-P333</f>
        <v>-366</v>
      </c>
      <c r="Q342" s="231">
        <f t="shared" si="457"/>
        <v>-174</v>
      </c>
      <c r="R342" s="231">
        <f t="shared" si="457"/>
        <v>92</v>
      </c>
      <c r="S342" s="231">
        <f t="shared" si="457"/>
        <v>-186</v>
      </c>
      <c r="T342" s="231">
        <f t="shared" si="457"/>
        <v>173</v>
      </c>
      <c r="U342" s="231">
        <f t="shared" si="457"/>
        <v>-344</v>
      </c>
      <c r="V342" s="231">
        <f t="shared" si="457"/>
        <v>-600</v>
      </c>
      <c r="W342" s="231">
        <f t="shared" si="457"/>
        <v>29</v>
      </c>
      <c r="X342" s="231">
        <f t="shared" si="457"/>
        <v>514</v>
      </c>
      <c r="Y342" s="231">
        <f t="shared" si="457"/>
        <v>-328</v>
      </c>
      <c r="Z342" s="231">
        <f t="shared" si="457"/>
        <v>717</v>
      </c>
      <c r="AA342" s="231">
        <f t="shared" si="457"/>
        <v>1629</v>
      </c>
      <c r="AB342" s="231">
        <f t="shared" si="457"/>
        <v>-448</v>
      </c>
      <c r="AC342" s="231">
        <f t="shared" si="457"/>
        <v>-357</v>
      </c>
      <c r="AD342" s="231">
        <f t="shared" si="457"/>
        <v>-57</v>
      </c>
      <c r="AE342" s="231">
        <f t="shared" si="457"/>
        <v>2018</v>
      </c>
      <c r="AF342" s="231">
        <f t="shared" si="457"/>
        <v>-805</v>
      </c>
      <c r="AG342" s="231">
        <f t="shared" si="457"/>
        <v>1961</v>
      </c>
      <c r="AH342" s="231">
        <f t="shared" si="457"/>
        <v>1156</v>
      </c>
      <c r="AJ342" s="1657">
        <f ca="1">SUM((INDIRECT(AJ$2&amp;(ROW())):INDIRECT(AJ$3&amp;(ROW()))))</f>
        <v>-328</v>
      </c>
      <c r="AK342" s="1658">
        <f ca="1">SUM(INDIRECT(AK$1&amp;AK$2&amp;$B342):INDIRECT(AK$1&amp;AK$3&amp;$B342))</f>
        <v>0</v>
      </c>
      <c r="AL342" s="1743">
        <f t="shared" ca="1" si="448"/>
        <v>-328</v>
      </c>
      <c r="AM342" s="1868">
        <f t="shared" ca="1" si="416"/>
        <v>0</v>
      </c>
      <c r="AN342" s="1658">
        <f ca="1">SUM(INDIRECT(AN$1&amp;AN$2&amp;$A342):INDIRECT(AN$1&amp;AN$3&amp;$A342))</f>
        <v>1033</v>
      </c>
      <c r="AO342" s="1743">
        <f t="shared" ca="1" si="449"/>
        <v>-1361</v>
      </c>
      <c r="AP342" s="1868">
        <f t="shared" ca="1" si="444"/>
        <v>-0.31752178121974833</v>
      </c>
      <c r="AR342" s="1657">
        <f ca="1">SUM((INDIRECT(AR$2&amp;(ROW())):INDIRECT(AR$3&amp;(ROW()))))</f>
        <v>-328</v>
      </c>
      <c r="AS342" s="1658">
        <f ca="1">SUM(INDIRECT(AS$1&amp;AS$2&amp;$B342):INDIRECT(AS$1&amp;AS$3&amp;$B342))</f>
        <v>0</v>
      </c>
      <c r="AT342" s="1743">
        <f t="shared" ca="1" si="418"/>
        <v>-328</v>
      </c>
      <c r="AU342" s="1868">
        <f t="shared" ca="1" si="419"/>
        <v>0</v>
      </c>
      <c r="AV342" s="1658">
        <f ca="1">SUM(INDIRECT(AV$1&amp;AV$2&amp;$A342):INDIRECT(AV$1&amp;AV$3&amp;$A342))</f>
        <v>1033</v>
      </c>
      <c r="AW342" s="1743">
        <f t="shared" ca="1" si="420"/>
        <v>-1361</v>
      </c>
      <c r="AX342" s="1868">
        <f t="shared" ca="1" si="445"/>
        <v>-0.31752178121974833</v>
      </c>
      <c r="AZ342" s="1657">
        <f ca="1">SUM((INDIRECT(AZ$2&amp;(ROW())):INDIRECT(AZ$3&amp;(ROW()))))</f>
        <v>-1190</v>
      </c>
      <c r="BA342" s="1658">
        <f ca="1">SUM(INDIRECT(BA$1&amp;BA$2&amp;$B342):INDIRECT(BA$1&amp;BA$3&amp;$B342))</f>
        <v>0</v>
      </c>
      <c r="BB342" s="1743">
        <f t="shared" ca="1" si="422"/>
        <v>-1190</v>
      </c>
      <c r="BC342" s="1868">
        <f t="shared" ca="1" si="423"/>
        <v>0</v>
      </c>
      <c r="BD342" s="1658">
        <f ca="1">SUM(INDIRECT(BD$1&amp;BD$2&amp;$A342):INDIRECT(BD$1&amp;BD$3&amp;$A342))</f>
        <v>7236</v>
      </c>
      <c r="BE342" s="1743">
        <f t="shared" ca="1" si="424"/>
        <v>-8426</v>
      </c>
      <c r="BF342" s="1868">
        <f t="shared" ca="1" si="446"/>
        <v>-0.1644555002763958</v>
      </c>
    </row>
    <row r="343" spans="1:58">
      <c r="A343" s="2016">
        <v>296</v>
      </c>
      <c r="B343" s="2016">
        <v>340</v>
      </c>
      <c r="D343" s="657">
        <v>1</v>
      </c>
      <c r="E343" s="97"/>
      <c r="F343" s="97"/>
      <c r="G343" s="49"/>
      <c r="H343" s="54"/>
      <c r="I343" s="1042" t="s">
        <v>142</v>
      </c>
      <c r="J343" s="7"/>
      <c r="K343" s="7"/>
      <c r="L343" s="6"/>
      <c r="M343" s="6"/>
      <c r="N343" s="6"/>
      <c r="O343" s="52"/>
      <c r="P343" s="1044">
        <f t="shared" ref="P343:AN343" si="458">IFERROR(P342/P313,0)</f>
        <v>-0.5213675213675214</v>
      </c>
      <c r="Q343" s="1044">
        <f t="shared" si="458"/>
        <v>-0.11189710610932475</v>
      </c>
      <c r="R343" s="1044">
        <f t="shared" si="458"/>
        <v>5.6755089450956198E-2</v>
      </c>
      <c r="S343" s="1044">
        <f t="shared" si="458"/>
        <v>-0.15762711864406781</v>
      </c>
      <c r="T343" s="1044">
        <f t="shared" si="458"/>
        <v>0.1616822429906542</v>
      </c>
      <c r="U343" s="1044">
        <f t="shared" si="458"/>
        <v>-0.28762541806020064</v>
      </c>
      <c r="V343" s="1044">
        <f t="shared" si="458"/>
        <v>-0.55350553505535061</v>
      </c>
      <c r="W343" s="1044">
        <f t="shared" si="458"/>
        <v>1.7501508750754374E-2</v>
      </c>
      <c r="X343" s="1044">
        <f t="shared" si="458"/>
        <v>0.27919608908202065</v>
      </c>
      <c r="Y343" s="1044">
        <f t="shared" si="458"/>
        <v>-0.33435270132517841</v>
      </c>
      <c r="Z343" s="1044">
        <f t="shared" si="458"/>
        <v>0.32443438914027151</v>
      </c>
      <c r="AA343" s="1044">
        <f t="shared" si="458"/>
        <v>0.39271938283510127</v>
      </c>
      <c r="AB343" s="1044">
        <f t="shared" si="458"/>
        <v>-0.11552346570397112</v>
      </c>
      <c r="AC343" s="1044">
        <f t="shared" si="458"/>
        <v>-0.10359837492745212</v>
      </c>
      <c r="AD343" s="1044">
        <f t="shared" si="458"/>
        <v>-1.2439982540375382E-2</v>
      </c>
      <c r="AE343" s="1044">
        <f t="shared" si="458"/>
        <v>0.27496934187218969</v>
      </c>
      <c r="AF343" s="1044">
        <f t="shared" si="458"/>
        <v>-0.10991261605679957</v>
      </c>
      <c r="AG343" s="1044">
        <f t="shared" si="458"/>
        <v>0.1644996225148897</v>
      </c>
      <c r="AH343" s="1044">
        <f t="shared" si="458"/>
        <v>6.0067550012990384E-2</v>
      </c>
      <c r="AI343" s="1038"/>
      <c r="AJ343" s="1629">
        <f t="shared" ca="1" si="458"/>
        <v>-0.33435270132517841</v>
      </c>
      <c r="AK343" s="1044">
        <f t="shared" ca="1" si="458"/>
        <v>0</v>
      </c>
      <c r="AL343" s="1044">
        <f t="shared" ca="1" si="448"/>
        <v>-0.33435270132517841</v>
      </c>
      <c r="AM343" s="1839"/>
      <c r="AN343" s="1044">
        <f t="shared" ca="1" si="458"/>
        <v>0.52489837398373984</v>
      </c>
      <c r="AO343" s="1044">
        <f t="shared" ca="1" si="449"/>
        <v>-0.8592510753089182</v>
      </c>
      <c r="AP343" s="1839"/>
      <c r="AQ343" s="1038"/>
      <c r="AR343" s="1629">
        <f ca="1">IFERROR(AR342/AR313,0)</f>
        <v>-0.33435270132517841</v>
      </c>
      <c r="AS343" s="1044">
        <f ca="1">IFERROR(AS342/AS313,0)</f>
        <v>0</v>
      </c>
      <c r="AT343" s="1044">
        <f t="shared" ca="1" si="418"/>
        <v>-0.33435270132517841</v>
      </c>
      <c r="AU343" s="1839"/>
      <c r="AV343" s="1044">
        <f ca="1">IFERROR(AV342/AV313,0)</f>
        <v>0.52489837398373984</v>
      </c>
      <c r="AW343" s="1044">
        <f t="shared" ca="1" si="420"/>
        <v>-0.8592510753089182</v>
      </c>
      <c r="AX343" s="1839"/>
      <c r="AY343" s="1038"/>
      <c r="AZ343" s="1629">
        <f ca="1">IFERROR(AZ342/AZ313,0)</f>
        <v>-9.2341118957088533E-2</v>
      </c>
      <c r="BA343" s="1044">
        <f ca="1">IFERROR(BA342/BA313,0)</f>
        <v>0</v>
      </c>
      <c r="BB343" s="1044">
        <f t="shared" ca="1" si="422"/>
        <v>-9.2341118957088533E-2</v>
      </c>
      <c r="BC343" s="1839"/>
      <c r="BD343" s="1044">
        <f ca="1">IFERROR(BD342/BD313,0)</f>
        <v>0.38403566500371511</v>
      </c>
      <c r="BE343" s="1044">
        <f t="shared" ca="1" si="424"/>
        <v>-0.47637678396080363</v>
      </c>
      <c r="BF343" s="1839"/>
    </row>
    <row r="344" spans="1:58">
      <c r="A344" s="2016">
        <v>297</v>
      </c>
      <c r="B344" s="2016">
        <v>341</v>
      </c>
      <c r="D344" s="657">
        <v>1</v>
      </c>
      <c r="E344" s="97"/>
      <c r="F344" s="97"/>
      <c r="G344" s="49"/>
      <c r="H344" s="54"/>
      <c r="I344" s="6"/>
      <c r="J344" s="7"/>
      <c r="K344" s="7"/>
      <c r="L344" s="995" t="s">
        <v>834</v>
      </c>
      <c r="M344" s="6"/>
      <c r="N344" s="6"/>
      <c r="O344" s="52"/>
      <c r="P344" s="1684">
        <f>P329-P338</f>
        <v>0</v>
      </c>
      <c r="Q344" s="1684">
        <f t="shared" ref="Q344:AH347" si="459">Q329-Q338</f>
        <v>0</v>
      </c>
      <c r="R344" s="1684">
        <f t="shared" si="459"/>
        <v>0</v>
      </c>
      <c r="S344" s="1684">
        <f t="shared" si="459"/>
        <v>0</v>
      </c>
      <c r="T344" s="1684">
        <f t="shared" si="459"/>
        <v>0</v>
      </c>
      <c r="U344" s="1684">
        <f t="shared" si="459"/>
        <v>0</v>
      </c>
      <c r="V344" s="1684">
        <f t="shared" si="459"/>
        <v>0</v>
      </c>
      <c r="W344" s="1684">
        <f t="shared" si="459"/>
        <v>0</v>
      </c>
      <c r="X344" s="1684">
        <f t="shared" si="459"/>
        <v>0</v>
      </c>
      <c r="Y344" s="1684">
        <f t="shared" si="459"/>
        <v>0</v>
      </c>
      <c r="Z344" s="1684">
        <f t="shared" si="459"/>
        <v>0</v>
      </c>
      <c r="AA344" s="1684">
        <f t="shared" si="459"/>
        <v>0</v>
      </c>
      <c r="AB344" s="1684">
        <f t="shared" si="459"/>
        <v>0</v>
      </c>
      <c r="AC344" s="1684">
        <f t="shared" si="459"/>
        <v>0</v>
      </c>
      <c r="AD344" s="1684">
        <f t="shared" si="459"/>
        <v>0</v>
      </c>
      <c r="AE344" s="1684">
        <f t="shared" si="459"/>
        <v>0</v>
      </c>
      <c r="AF344" s="1684">
        <f t="shared" si="459"/>
        <v>0</v>
      </c>
      <c r="AG344" s="1684">
        <f t="shared" si="459"/>
        <v>0</v>
      </c>
      <c r="AH344" s="1684">
        <f t="shared" si="459"/>
        <v>0</v>
      </c>
      <c r="AI344" s="1038"/>
      <c r="AJ344" s="1685">
        <f ca="1">SUM((INDIRECT(AJ$2&amp;(ROW())):INDIRECT(AJ$3&amp;(ROW()))))</f>
        <v>0</v>
      </c>
      <c r="AK344" s="1684">
        <f ca="1">SUM(INDIRECT(AK$1&amp;AK$2&amp;$B344):INDIRECT(AK$1&amp;AK$3&amp;$B344))</f>
        <v>1060.315294574913</v>
      </c>
      <c r="AL344" s="1684">
        <f t="shared" ca="1" si="448"/>
        <v>-1060.315294574913</v>
      </c>
      <c r="AM344" s="1839"/>
      <c r="AN344" s="1684">
        <f ca="1">SUM(INDIRECT(AN$1&amp;AN$2&amp;$A344):INDIRECT(AN$1&amp;AN$3&amp;$A344))</f>
        <v>0</v>
      </c>
      <c r="AO344" s="1684">
        <f t="shared" ca="1" si="449"/>
        <v>0</v>
      </c>
      <c r="AP344" s="1839"/>
      <c r="AQ344" s="1038"/>
      <c r="AR344" s="1685">
        <f ca="1">SUM((INDIRECT(AR$2&amp;(ROW())):INDIRECT(AR$3&amp;(ROW()))))</f>
        <v>0</v>
      </c>
      <c r="AS344" s="1684">
        <f ca="1">SUM(INDIRECT(AS$1&amp;AS$2&amp;$B344):INDIRECT(AS$1&amp;AS$3&amp;$B344))</f>
        <v>1060.315294574913</v>
      </c>
      <c r="AT344" s="1684">
        <f t="shared" ca="1" si="418"/>
        <v>-1060.315294574913</v>
      </c>
      <c r="AU344" s="1839"/>
      <c r="AV344" s="1684">
        <f ca="1">SUM(INDIRECT(AV$1&amp;AV$2&amp;$A344):INDIRECT(AV$1&amp;AV$3&amp;$A344))</f>
        <v>0</v>
      </c>
      <c r="AW344" s="1684">
        <f t="shared" ca="1" si="420"/>
        <v>0</v>
      </c>
      <c r="AX344" s="1839"/>
      <c r="AY344" s="1038"/>
      <c r="AZ344" s="1685">
        <f ca="1">SUM((INDIRECT(AZ$2&amp;(ROW())):INDIRECT(AZ$3&amp;(ROW()))))</f>
        <v>0</v>
      </c>
      <c r="BA344" s="1684">
        <f ca="1">SUM(INDIRECT(BA$1&amp;BA$2&amp;$B344):INDIRECT(BA$1&amp;BA$3&amp;$B344))</f>
        <v>8045.3152945749134</v>
      </c>
      <c r="BB344" s="1684">
        <f t="shared" ca="1" si="422"/>
        <v>-8045.3152945749134</v>
      </c>
      <c r="BC344" s="1839"/>
      <c r="BD344" s="1684">
        <f ca="1">SUM(INDIRECT(BD$1&amp;BD$2&amp;$A344):INDIRECT(BD$1&amp;BD$3&amp;$A344))</f>
        <v>0</v>
      </c>
      <c r="BE344" s="1684">
        <f t="shared" ca="1" si="424"/>
        <v>0</v>
      </c>
      <c r="BF344" s="1839"/>
    </row>
    <row r="345" spans="1:58">
      <c r="A345" s="2016">
        <v>298</v>
      </c>
      <c r="B345" s="2016">
        <v>342</v>
      </c>
      <c r="D345" s="657">
        <v>1</v>
      </c>
      <c r="E345" s="97"/>
      <c r="F345" s="97"/>
      <c r="G345" s="49"/>
      <c r="H345" s="54"/>
      <c r="I345" s="6"/>
      <c r="J345" s="7"/>
      <c r="K345" s="7"/>
      <c r="L345" s="995" t="s">
        <v>835</v>
      </c>
      <c r="M345" s="6"/>
      <c r="N345" s="6"/>
      <c r="O345" s="52"/>
      <c r="P345" s="1684">
        <f>P330-P339</f>
        <v>91</v>
      </c>
      <c r="Q345" s="1684">
        <f t="shared" ref="Q345:AE345" si="460">Q330-Q339</f>
        <v>-10</v>
      </c>
      <c r="R345" s="1684">
        <f t="shared" si="460"/>
        <v>523</v>
      </c>
      <c r="S345" s="1684">
        <f t="shared" si="460"/>
        <v>7</v>
      </c>
      <c r="T345" s="1684">
        <f t="shared" si="460"/>
        <v>0</v>
      </c>
      <c r="U345" s="1684">
        <f t="shared" si="460"/>
        <v>0</v>
      </c>
      <c r="V345" s="1684">
        <f t="shared" si="460"/>
        <v>0</v>
      </c>
      <c r="W345" s="1684">
        <f t="shared" si="460"/>
        <v>0</v>
      </c>
      <c r="X345" s="1684">
        <f t="shared" si="460"/>
        <v>185</v>
      </c>
      <c r="Y345" s="1684">
        <f t="shared" si="460"/>
        <v>34</v>
      </c>
      <c r="Z345" s="1684">
        <f t="shared" si="460"/>
        <v>0</v>
      </c>
      <c r="AA345" s="1684">
        <f t="shared" si="460"/>
        <v>18</v>
      </c>
      <c r="AB345" s="1684">
        <f t="shared" si="460"/>
        <v>604</v>
      </c>
      <c r="AC345" s="1684">
        <f t="shared" si="460"/>
        <v>7</v>
      </c>
      <c r="AD345" s="1684">
        <f t="shared" si="460"/>
        <v>185</v>
      </c>
      <c r="AE345" s="1684">
        <f t="shared" si="460"/>
        <v>52</v>
      </c>
      <c r="AF345" s="1684">
        <f t="shared" si="459"/>
        <v>611</v>
      </c>
      <c r="AG345" s="1684">
        <f t="shared" si="459"/>
        <v>237</v>
      </c>
      <c r="AH345" s="1684">
        <f t="shared" si="459"/>
        <v>848</v>
      </c>
      <c r="AI345" s="1038"/>
      <c r="AJ345" s="1685">
        <f ca="1">SUM((INDIRECT(AJ$2&amp;(ROW())):INDIRECT(AJ$3&amp;(ROW()))))</f>
        <v>34</v>
      </c>
      <c r="AK345" s="1684">
        <f ca="1">SUM(INDIRECT(AK$1&amp;AK$2&amp;$B345):INDIRECT(AK$1&amp;AK$3&amp;$B345))</f>
        <v>335.31137209175404</v>
      </c>
      <c r="AL345" s="1684">
        <f t="shared" ca="1" si="448"/>
        <v>-301.31137209175404</v>
      </c>
      <c r="AM345" s="1839"/>
      <c r="AN345" s="1684">
        <f ca="1">SUM(INDIRECT(AN$1&amp;AN$2&amp;$A345):INDIRECT(AN$1&amp;AN$3&amp;$A345))</f>
        <v>67</v>
      </c>
      <c r="AO345" s="1684">
        <f t="shared" ca="1" si="449"/>
        <v>-33</v>
      </c>
      <c r="AP345" s="1839"/>
      <c r="AQ345" s="1038"/>
      <c r="AR345" s="1685">
        <f ca="1">SUM((INDIRECT(AR$2&amp;(ROW())):INDIRECT(AR$3&amp;(ROW()))))</f>
        <v>34</v>
      </c>
      <c r="AS345" s="1684">
        <f ca="1">SUM(INDIRECT(AS$1&amp;AS$2&amp;$B345):INDIRECT(AS$1&amp;AS$3&amp;$B345))</f>
        <v>335.31137209175404</v>
      </c>
      <c r="AT345" s="1684">
        <f t="shared" ca="1" si="418"/>
        <v>-301.31137209175404</v>
      </c>
      <c r="AU345" s="1839"/>
      <c r="AV345" s="1684">
        <f ca="1">SUM(INDIRECT(AV$1&amp;AV$2&amp;$A345):INDIRECT(AV$1&amp;AV$3&amp;$A345))</f>
        <v>67</v>
      </c>
      <c r="AW345" s="1684">
        <f t="shared" ca="1" si="420"/>
        <v>-33</v>
      </c>
      <c r="AX345" s="1839"/>
      <c r="AY345" s="1038"/>
      <c r="AZ345" s="1685">
        <f ca="1">SUM((INDIRECT(AZ$2&amp;(ROW())):INDIRECT(AZ$3&amp;(ROW()))))</f>
        <v>830</v>
      </c>
      <c r="BA345" s="1684">
        <f ca="1">SUM(INDIRECT(BA$1&amp;BA$2&amp;$B345):INDIRECT(BA$1&amp;BA$3&amp;$B345))</f>
        <v>-1069.688627908246</v>
      </c>
      <c r="BB345" s="1684">
        <f t="shared" ca="1" si="422"/>
        <v>1899.688627908246</v>
      </c>
      <c r="BC345" s="1839"/>
      <c r="BD345" s="1684">
        <f ca="1">SUM(INDIRECT(BD$1&amp;BD$2&amp;$A345):INDIRECT(BD$1&amp;BD$3&amp;$A345))</f>
        <v>429</v>
      </c>
      <c r="BE345" s="1684">
        <f t="shared" ca="1" si="424"/>
        <v>401</v>
      </c>
      <c r="BF345" s="1839"/>
    </row>
    <row r="346" spans="1:58">
      <c r="A346" s="2016">
        <v>299</v>
      </c>
      <c r="B346" s="2016">
        <v>343</v>
      </c>
      <c r="D346" s="657">
        <v>1</v>
      </c>
      <c r="E346" s="97"/>
      <c r="F346" s="97"/>
      <c r="G346" s="49"/>
      <c r="H346" s="54"/>
      <c r="I346" s="6"/>
      <c r="J346" s="7"/>
      <c r="K346" s="7"/>
      <c r="L346" s="995" t="s">
        <v>836</v>
      </c>
      <c r="M346" s="6"/>
      <c r="N346" s="6"/>
      <c r="O346" s="52"/>
      <c r="P346" s="1684">
        <f>P331-P340</f>
        <v>0</v>
      </c>
      <c r="Q346" s="1684">
        <f t="shared" si="459"/>
        <v>0</v>
      </c>
      <c r="R346" s="1684">
        <f t="shared" si="459"/>
        <v>0</v>
      </c>
      <c r="S346" s="1684">
        <f t="shared" si="459"/>
        <v>0</v>
      </c>
      <c r="T346" s="1684">
        <f t="shared" si="459"/>
        <v>0</v>
      </c>
      <c r="U346" s="1684">
        <f t="shared" si="459"/>
        <v>0</v>
      </c>
      <c r="V346" s="1684">
        <f t="shared" si="459"/>
        <v>0</v>
      </c>
      <c r="W346" s="1684">
        <f t="shared" si="459"/>
        <v>0</v>
      </c>
      <c r="X346" s="1684">
        <f t="shared" si="459"/>
        <v>0</v>
      </c>
      <c r="Y346" s="1684">
        <f t="shared" si="459"/>
        <v>0</v>
      </c>
      <c r="Z346" s="1684">
        <f t="shared" si="459"/>
        <v>0</v>
      </c>
      <c r="AA346" s="1684">
        <f t="shared" si="459"/>
        <v>0</v>
      </c>
      <c r="AB346" s="1684">
        <f t="shared" si="459"/>
        <v>0</v>
      </c>
      <c r="AC346" s="1684">
        <f t="shared" si="459"/>
        <v>0</v>
      </c>
      <c r="AD346" s="1684">
        <f t="shared" si="459"/>
        <v>0</v>
      </c>
      <c r="AE346" s="1684">
        <f t="shared" si="459"/>
        <v>0</v>
      </c>
      <c r="AF346" s="1684">
        <f t="shared" si="459"/>
        <v>0</v>
      </c>
      <c r="AG346" s="1684">
        <f t="shared" si="459"/>
        <v>0</v>
      </c>
      <c r="AH346" s="1684">
        <f t="shared" si="459"/>
        <v>0</v>
      </c>
      <c r="AI346" s="1038"/>
      <c r="AJ346" s="1685">
        <f ca="1">SUM((INDIRECT(AJ$2&amp;(ROW())):INDIRECT(AJ$3&amp;(ROW()))))</f>
        <v>0</v>
      </c>
      <c r="AK346" s="1684">
        <f ca="1">SUM(INDIRECT(AK$1&amp;AK$2&amp;$B346):INDIRECT(AK$1&amp;AK$3&amp;$B346))</f>
        <v>0.13560109408338736</v>
      </c>
      <c r="AL346" s="1684">
        <f t="shared" ca="1" si="448"/>
        <v>-0.13560109408338736</v>
      </c>
      <c r="AM346" s="1839"/>
      <c r="AN346" s="1684">
        <f ca="1">SUM(INDIRECT(AN$1&amp;AN$2&amp;$A346):INDIRECT(AN$1&amp;AN$3&amp;$A346))</f>
        <v>0</v>
      </c>
      <c r="AO346" s="1684">
        <f t="shared" ca="1" si="449"/>
        <v>0</v>
      </c>
      <c r="AP346" s="1839"/>
      <c r="AQ346" s="1038"/>
      <c r="AR346" s="1685">
        <f ca="1">SUM((INDIRECT(AR$2&amp;(ROW())):INDIRECT(AR$3&amp;(ROW()))))</f>
        <v>0</v>
      </c>
      <c r="AS346" s="1684">
        <f ca="1">SUM(INDIRECT(AS$1&amp;AS$2&amp;$B346):INDIRECT(AS$1&amp;AS$3&amp;$B346))</f>
        <v>0.13560109408338736</v>
      </c>
      <c r="AT346" s="1684">
        <f t="shared" ca="1" si="418"/>
        <v>-0.13560109408338736</v>
      </c>
      <c r="AU346" s="1839"/>
      <c r="AV346" s="1684">
        <f ca="1">SUM(INDIRECT(AV$1&amp;AV$2&amp;$A346):INDIRECT(AV$1&amp;AV$3&amp;$A346))</f>
        <v>0</v>
      </c>
      <c r="AW346" s="1684">
        <f t="shared" ca="1" si="420"/>
        <v>0</v>
      </c>
      <c r="AX346" s="1839"/>
      <c r="AY346" s="1038"/>
      <c r="AZ346" s="1685">
        <f ca="1">SUM((INDIRECT(AZ$2&amp;(ROW())):INDIRECT(AZ$3&amp;(ROW()))))</f>
        <v>0</v>
      </c>
      <c r="BA346" s="1684">
        <f ca="1">SUM(INDIRECT(BA$1&amp;BA$2&amp;$B346):INDIRECT(BA$1&amp;BA$3&amp;$B346))</f>
        <v>-1.2779842727114676</v>
      </c>
      <c r="BB346" s="1684">
        <f t="shared" ca="1" si="422"/>
        <v>1.2779842727114676</v>
      </c>
      <c r="BC346" s="1839"/>
      <c r="BD346" s="1684">
        <f ca="1">SUM(INDIRECT(BD$1&amp;BD$2&amp;$A346):INDIRECT(BD$1&amp;BD$3&amp;$A346))</f>
        <v>0</v>
      </c>
      <c r="BE346" s="1684">
        <f t="shared" ca="1" si="424"/>
        <v>0</v>
      </c>
      <c r="BF346" s="1839"/>
    </row>
    <row r="347" spans="1:58">
      <c r="A347" s="2016">
        <v>300</v>
      </c>
      <c r="B347" s="2016">
        <v>344</v>
      </c>
      <c r="D347" s="657">
        <v>1</v>
      </c>
      <c r="E347" s="97"/>
      <c r="F347" s="97"/>
      <c r="G347" s="49"/>
      <c r="H347" s="54"/>
      <c r="I347" s="6"/>
      <c r="J347" s="7"/>
      <c r="K347" s="7"/>
      <c r="L347" s="995" t="s">
        <v>837</v>
      </c>
      <c r="M347" s="6"/>
      <c r="N347" s="6"/>
      <c r="O347" s="52"/>
      <c r="P347" s="1684">
        <f>P332-P341</f>
        <v>-457</v>
      </c>
      <c r="Q347" s="1684">
        <f t="shared" si="459"/>
        <v>-164</v>
      </c>
      <c r="R347" s="1684">
        <f t="shared" si="459"/>
        <v>-431</v>
      </c>
      <c r="S347" s="1684">
        <f t="shared" si="459"/>
        <v>-193</v>
      </c>
      <c r="T347" s="1684">
        <f t="shared" si="459"/>
        <v>173</v>
      </c>
      <c r="U347" s="1684">
        <f t="shared" si="459"/>
        <v>-344</v>
      </c>
      <c r="V347" s="1684">
        <f t="shared" si="459"/>
        <v>-600</v>
      </c>
      <c r="W347" s="1684">
        <f t="shared" si="459"/>
        <v>29</v>
      </c>
      <c r="X347" s="1684">
        <f t="shared" si="459"/>
        <v>329</v>
      </c>
      <c r="Y347" s="1684">
        <f t="shared" si="459"/>
        <v>-362</v>
      </c>
      <c r="Z347" s="1684">
        <f t="shared" si="459"/>
        <v>717</v>
      </c>
      <c r="AA347" s="1684">
        <f t="shared" si="459"/>
        <v>1611</v>
      </c>
      <c r="AB347" s="1684">
        <f t="shared" si="459"/>
        <v>-1052</v>
      </c>
      <c r="AC347" s="1684">
        <f t="shared" si="459"/>
        <v>-364</v>
      </c>
      <c r="AD347" s="1684">
        <f t="shared" si="459"/>
        <v>-242</v>
      </c>
      <c r="AE347" s="1684">
        <f t="shared" si="459"/>
        <v>1966</v>
      </c>
      <c r="AF347" s="1684">
        <f t="shared" si="459"/>
        <v>-1416</v>
      </c>
      <c r="AG347" s="1684">
        <f t="shared" si="459"/>
        <v>1724</v>
      </c>
      <c r="AH347" s="1684">
        <f t="shared" si="459"/>
        <v>308</v>
      </c>
      <c r="AI347" s="1038"/>
      <c r="AJ347" s="1685">
        <f ca="1">SUM((INDIRECT(AJ$2&amp;(ROW())):INDIRECT(AJ$3&amp;(ROW()))))</f>
        <v>-362</v>
      </c>
      <c r="AK347" s="1684">
        <f ca="1">SUM(INDIRECT(AK$1&amp;AK$2&amp;$B347):INDIRECT(AK$1&amp;AK$3&amp;$B347))</f>
        <v>0</v>
      </c>
      <c r="AL347" s="1684">
        <f t="shared" ca="1" si="448"/>
        <v>-362</v>
      </c>
      <c r="AM347" s="1839"/>
      <c r="AN347" s="1684">
        <f ca="1">SUM(INDIRECT(AN$1&amp;AN$2&amp;$A347):INDIRECT(AN$1&amp;AN$3&amp;$A347))</f>
        <v>1231</v>
      </c>
      <c r="AO347" s="1684">
        <f t="shared" ca="1" si="449"/>
        <v>-1593</v>
      </c>
      <c r="AP347" s="1839"/>
      <c r="AQ347" s="1038"/>
      <c r="AR347" s="1685">
        <f ca="1">SUM((INDIRECT(AR$2&amp;(ROW())):INDIRECT(AR$3&amp;(ROW()))))</f>
        <v>-362</v>
      </c>
      <c r="AS347" s="1684">
        <f ca="1">SUM(INDIRECT(AS$1&amp;AS$2&amp;$B347):INDIRECT(AS$1&amp;AS$3&amp;$B347))</f>
        <v>0</v>
      </c>
      <c r="AT347" s="1684">
        <f t="shared" ca="1" si="418"/>
        <v>-362</v>
      </c>
      <c r="AU347" s="1839"/>
      <c r="AV347" s="1684">
        <f ca="1">SUM(INDIRECT(AV$1&amp;AV$2&amp;$A347):INDIRECT(AV$1&amp;AV$3&amp;$A347))</f>
        <v>1231</v>
      </c>
      <c r="AW347" s="1684">
        <f t="shared" ca="1" si="420"/>
        <v>-1593</v>
      </c>
      <c r="AX347" s="1839"/>
      <c r="AY347" s="1038"/>
      <c r="AZ347" s="1685">
        <f ca="1">SUM((INDIRECT(AZ$2&amp;(ROW())):INDIRECT(AZ$3&amp;(ROW()))))</f>
        <v>-2020</v>
      </c>
      <c r="BA347" s="1684">
        <f ca="1">SUM(INDIRECT(BA$1&amp;BA$2&amp;$B347):INDIRECT(BA$1&amp;BA$3&amp;$B347))</f>
        <v>0</v>
      </c>
      <c r="BB347" s="1684">
        <f t="shared" ca="1" si="422"/>
        <v>-2020</v>
      </c>
      <c r="BC347" s="1839"/>
      <c r="BD347" s="1684">
        <f ca="1">SUM(INDIRECT(BD$1&amp;BD$2&amp;$A347):INDIRECT(BD$1&amp;BD$3&amp;$A347))</f>
        <v>11380</v>
      </c>
      <c r="BE347" s="1684">
        <f t="shared" ca="1" si="424"/>
        <v>-13400</v>
      </c>
      <c r="BF347" s="1839"/>
    </row>
    <row r="348" spans="1:58">
      <c r="A348" s="2016">
        <v>302</v>
      </c>
      <c r="B348" s="2016">
        <v>345</v>
      </c>
      <c r="D348" s="657">
        <v>1</v>
      </c>
      <c r="E348" s="97"/>
      <c r="F348" s="97"/>
      <c r="G348" s="49"/>
      <c r="H348" s="389" t="s">
        <v>212</v>
      </c>
      <c r="I348" s="651"/>
      <c r="J348" s="652"/>
      <c r="K348" s="652"/>
      <c r="L348" s="651"/>
      <c r="M348" s="651"/>
      <c r="N348" s="651"/>
      <c r="O348" s="199"/>
      <c r="P348" s="155">
        <v>1</v>
      </c>
      <c r="Q348" s="155">
        <v>3</v>
      </c>
      <c r="R348" s="155">
        <v>7</v>
      </c>
      <c r="S348" s="155">
        <v>10</v>
      </c>
      <c r="T348" s="155">
        <v>6</v>
      </c>
      <c r="U348" s="155">
        <v>7</v>
      </c>
      <c r="V348" s="155">
        <v>4</v>
      </c>
      <c r="W348" s="155">
        <v>11</v>
      </c>
      <c r="X348" s="155">
        <v>8</v>
      </c>
      <c r="Y348" s="155">
        <v>16</v>
      </c>
      <c r="Z348" s="155">
        <v>10</v>
      </c>
      <c r="AA348" s="155">
        <v>137</v>
      </c>
      <c r="AB348" s="204">
        <f>SUM(P348:R348)</f>
        <v>11</v>
      </c>
      <c r="AC348" s="204">
        <f>SUM(S348:U348)</f>
        <v>23</v>
      </c>
      <c r="AD348" s="204">
        <f>SUM(V348:X348)</f>
        <v>23</v>
      </c>
      <c r="AE348" s="204">
        <f>SUM(Y348:AA348)</f>
        <v>163</v>
      </c>
      <c r="AF348" s="204">
        <f>AB348+AC348</f>
        <v>34</v>
      </c>
      <c r="AG348" s="204">
        <f>AE348+AD348</f>
        <v>186</v>
      </c>
      <c r="AH348" s="204">
        <f>AF348+AG348</f>
        <v>220</v>
      </c>
      <c r="AJ348" s="1632">
        <f ca="1">SUM((INDIRECT(AJ$2&amp;(ROW())):INDIRECT(AJ$3&amp;(ROW()))))</f>
        <v>16</v>
      </c>
      <c r="AK348" s="1633">
        <f ca="1">SUM(INDIRECT(AK$1&amp;AK$2&amp;$B348):INDIRECT(AK$1&amp;AK$3&amp;$B348))</f>
        <v>702.16</v>
      </c>
      <c r="AL348" s="1728">
        <f t="shared" ca="1" si="448"/>
        <v>-686.16</v>
      </c>
      <c r="AM348" s="1841">
        <f t="shared" ca="1" si="416"/>
        <v>2.2786829212715052E-2</v>
      </c>
      <c r="AN348" s="1633">
        <f ca="1">SUM(INDIRECT(AN$1&amp;AN$2&amp;$A348):INDIRECT(AN$1&amp;AN$3&amp;$A348))</f>
        <v>12</v>
      </c>
      <c r="AO348" s="1728">
        <f t="shared" ca="1" si="449"/>
        <v>4</v>
      </c>
      <c r="AP348" s="1841">
        <f ca="1">IFERROR(AJ348/AN348,0)</f>
        <v>1.3333333333333333</v>
      </c>
      <c r="AR348" s="1632">
        <f ca="1">SUM((INDIRECT(AR$2&amp;(ROW())):INDIRECT(AR$3&amp;(ROW()))))</f>
        <v>16</v>
      </c>
      <c r="AS348" s="1633">
        <f ca="1">SUM(INDIRECT(AS$1&amp;AS$2&amp;$B348):INDIRECT(AS$1&amp;AS$3&amp;$B348))</f>
        <v>702.16</v>
      </c>
      <c r="AT348" s="1728">
        <f t="shared" ca="1" si="418"/>
        <v>-686.16</v>
      </c>
      <c r="AU348" s="1841">
        <f t="shared" ca="1" si="419"/>
        <v>2.2786829212715052E-2</v>
      </c>
      <c r="AV348" s="1633">
        <f ca="1">SUM(INDIRECT(AV$1&amp;AV$2&amp;$A348):INDIRECT(AV$1&amp;AV$3&amp;$A348))</f>
        <v>12</v>
      </c>
      <c r="AW348" s="1728">
        <f t="shared" ca="1" si="420"/>
        <v>4</v>
      </c>
      <c r="AX348" s="1841">
        <f ca="1">IFERROR(AR348/AV348,0)</f>
        <v>1.3333333333333333</v>
      </c>
      <c r="AZ348" s="1632">
        <f ca="1">SUM((INDIRECT(AZ$2&amp;(ROW())):INDIRECT(AZ$3&amp;(ROW()))))</f>
        <v>73</v>
      </c>
      <c r="BA348" s="1633">
        <f ca="1">SUM(INDIRECT(BA$1&amp;BA$2&amp;$B348):INDIRECT(BA$1&amp;BA$3&amp;$B348))</f>
        <v>1313.1599999999999</v>
      </c>
      <c r="BB348" s="1728">
        <f t="shared" ca="1" si="422"/>
        <v>-1240.1599999999999</v>
      </c>
      <c r="BC348" s="1841">
        <f t="shared" ca="1" si="423"/>
        <v>5.5591093240732282E-2</v>
      </c>
      <c r="BD348" s="1633">
        <f ca="1">SUM(INDIRECT(BD$1&amp;BD$2&amp;$A348):INDIRECT(BD$1&amp;BD$3&amp;$A348))</f>
        <v>50</v>
      </c>
      <c r="BE348" s="1728">
        <f t="shared" ca="1" si="424"/>
        <v>23</v>
      </c>
      <c r="BF348" s="1841">
        <f ca="1">IFERROR(AZ348/BD348,0)</f>
        <v>1.46</v>
      </c>
    </row>
    <row r="349" spans="1:58">
      <c r="A349" s="2016">
        <v>303</v>
      </c>
      <c r="B349" s="2016">
        <v>346</v>
      </c>
      <c r="D349" s="657">
        <v>1</v>
      </c>
      <c r="E349" s="97"/>
      <c r="F349" s="97"/>
      <c r="G349" s="49"/>
      <c r="H349" s="203" t="s">
        <v>213</v>
      </c>
      <c r="I349" s="201"/>
      <c r="J349" s="202"/>
      <c r="K349" s="202"/>
      <c r="L349" s="201"/>
      <c r="M349" s="201"/>
      <c r="N349" s="201"/>
      <c r="O349" s="200"/>
      <c r="P349" s="110">
        <v>0</v>
      </c>
      <c r="Q349" s="110">
        <v>0</v>
      </c>
      <c r="R349" s="110">
        <v>0</v>
      </c>
      <c r="S349" s="110">
        <v>0</v>
      </c>
      <c r="T349" s="110">
        <v>0</v>
      </c>
      <c r="U349" s="110">
        <v>0</v>
      </c>
      <c r="V349" s="110">
        <v>0</v>
      </c>
      <c r="W349" s="110">
        <v>0</v>
      </c>
      <c r="X349" s="110">
        <v>0</v>
      </c>
      <c r="Y349" s="110">
        <v>0</v>
      </c>
      <c r="Z349" s="110">
        <v>0</v>
      </c>
      <c r="AA349" s="110">
        <v>151</v>
      </c>
      <c r="AB349" s="204">
        <f>SUM(P349:R349)</f>
        <v>0</v>
      </c>
      <c r="AC349" s="161">
        <f>SUM(S349:U349)</f>
        <v>0</v>
      </c>
      <c r="AD349" s="161">
        <f>SUM(V349:X349)</f>
        <v>0</v>
      </c>
      <c r="AE349" s="161">
        <f>SUM(Y349:AA349)</f>
        <v>151</v>
      </c>
      <c r="AF349" s="161">
        <f>AB349+AC349</f>
        <v>0</v>
      </c>
      <c r="AG349" s="161">
        <f>AE349+AD349</f>
        <v>151</v>
      </c>
      <c r="AH349" s="161">
        <f>AF349+AG349</f>
        <v>151</v>
      </c>
      <c r="AJ349" s="123">
        <f ca="1">SUM((INDIRECT(AJ$2&amp;(ROW())):INDIRECT(AJ$3&amp;(ROW()))))</f>
        <v>0</v>
      </c>
      <c r="AK349" s="161">
        <f ca="1">SUM(INDIRECT(AK$1&amp;AK$2&amp;$B349):INDIRECT(AK$1&amp;AK$3&amp;$B349))</f>
        <v>0</v>
      </c>
      <c r="AL349" s="1729">
        <f t="shared" ca="1" si="448"/>
        <v>0</v>
      </c>
      <c r="AM349" s="1842">
        <f t="shared" ca="1" si="416"/>
        <v>0</v>
      </c>
      <c r="AN349" s="161">
        <f ca="1">SUM(INDIRECT(AN$1&amp;AN$2&amp;$A349):INDIRECT(AN$1&amp;AN$3&amp;$A349))</f>
        <v>0</v>
      </c>
      <c r="AO349" s="1729">
        <f t="shared" ca="1" si="449"/>
        <v>0</v>
      </c>
      <c r="AP349" s="1842">
        <f ca="1">IFERROR(AJ349/AN349,0)</f>
        <v>0</v>
      </c>
      <c r="AR349" s="123">
        <f ca="1">SUM((INDIRECT(AR$2&amp;(ROW())):INDIRECT(AR$3&amp;(ROW()))))</f>
        <v>0</v>
      </c>
      <c r="AS349" s="161">
        <f ca="1">SUM(INDIRECT(AS$1&amp;AS$2&amp;$B349):INDIRECT(AS$1&amp;AS$3&amp;$B349))</f>
        <v>0</v>
      </c>
      <c r="AT349" s="1729">
        <f t="shared" ca="1" si="418"/>
        <v>0</v>
      </c>
      <c r="AU349" s="1842">
        <f t="shared" ca="1" si="419"/>
        <v>0</v>
      </c>
      <c r="AV349" s="161">
        <f ca="1">SUM(INDIRECT(AV$1&amp;AV$2&amp;$A349):INDIRECT(AV$1&amp;AV$3&amp;$A349))</f>
        <v>0</v>
      </c>
      <c r="AW349" s="1729">
        <f t="shared" ca="1" si="420"/>
        <v>0</v>
      </c>
      <c r="AX349" s="1842">
        <f ca="1">IFERROR(AR349/AV349,0)</f>
        <v>0</v>
      </c>
      <c r="AZ349" s="123">
        <f ca="1">SUM((INDIRECT(AZ$2&amp;(ROW())):INDIRECT(AZ$3&amp;(ROW()))))</f>
        <v>0</v>
      </c>
      <c r="BA349" s="161">
        <f ca="1">SUM(INDIRECT(BA$1&amp;BA$2&amp;$B349):INDIRECT(BA$1&amp;BA$3&amp;$B349))</f>
        <v>0</v>
      </c>
      <c r="BB349" s="1729">
        <f t="shared" ca="1" si="422"/>
        <v>0</v>
      </c>
      <c r="BC349" s="1842">
        <f t="shared" ca="1" si="423"/>
        <v>0</v>
      </c>
      <c r="BD349" s="161">
        <f ca="1">SUM(INDIRECT(BD$1&amp;BD$2&amp;$A349):INDIRECT(BD$1&amp;BD$3&amp;$A349))</f>
        <v>7</v>
      </c>
      <c r="BE349" s="1729">
        <f t="shared" ca="1" si="424"/>
        <v>-7</v>
      </c>
      <c r="BF349" s="1842">
        <f ca="1">IFERROR(AZ349/BD349,0)</f>
        <v>0</v>
      </c>
    </row>
    <row r="350" spans="1:58">
      <c r="A350" s="2016">
        <v>304</v>
      </c>
      <c r="B350" s="2016">
        <v>347</v>
      </c>
      <c r="D350" s="657">
        <v>1</v>
      </c>
      <c r="E350" s="97"/>
      <c r="F350" s="97"/>
      <c r="G350" s="49"/>
      <c r="H350" s="653" t="s">
        <v>214</v>
      </c>
      <c r="I350" s="654"/>
      <c r="J350" s="655"/>
      <c r="K350" s="655"/>
      <c r="L350" s="655"/>
      <c r="M350" s="655"/>
      <c r="N350" s="655"/>
      <c r="O350" s="232"/>
      <c r="P350" s="231">
        <f t="shared" ref="P350:AH350" si="461">P342+P348-P349</f>
        <v>-365</v>
      </c>
      <c r="Q350" s="231">
        <f t="shared" si="461"/>
        <v>-171</v>
      </c>
      <c r="R350" s="231">
        <f t="shared" si="461"/>
        <v>99</v>
      </c>
      <c r="S350" s="231">
        <f t="shared" si="461"/>
        <v>-176</v>
      </c>
      <c r="T350" s="231">
        <f t="shared" si="461"/>
        <v>179</v>
      </c>
      <c r="U350" s="231">
        <f t="shared" si="461"/>
        <v>-337</v>
      </c>
      <c r="V350" s="231">
        <f t="shared" si="461"/>
        <v>-596</v>
      </c>
      <c r="W350" s="231">
        <f t="shared" si="461"/>
        <v>40</v>
      </c>
      <c r="X350" s="231">
        <f t="shared" si="461"/>
        <v>522</v>
      </c>
      <c r="Y350" s="231">
        <f t="shared" si="461"/>
        <v>-312</v>
      </c>
      <c r="Z350" s="231">
        <f t="shared" si="461"/>
        <v>727</v>
      </c>
      <c r="AA350" s="231">
        <f t="shared" si="461"/>
        <v>1615</v>
      </c>
      <c r="AB350" s="231">
        <f t="shared" si="461"/>
        <v>-437</v>
      </c>
      <c r="AC350" s="231">
        <f t="shared" si="461"/>
        <v>-334</v>
      </c>
      <c r="AD350" s="231">
        <f t="shared" si="461"/>
        <v>-34</v>
      </c>
      <c r="AE350" s="231">
        <f t="shared" si="461"/>
        <v>2030</v>
      </c>
      <c r="AF350" s="231">
        <f t="shared" si="461"/>
        <v>-771</v>
      </c>
      <c r="AG350" s="231">
        <f t="shared" si="461"/>
        <v>1996</v>
      </c>
      <c r="AH350" s="231">
        <f t="shared" si="461"/>
        <v>1225</v>
      </c>
      <c r="AJ350" s="1657">
        <f ca="1">SUM((INDIRECT(AJ$2&amp;(ROW())):INDIRECT(AJ$3&amp;(ROW()))))</f>
        <v>-312</v>
      </c>
      <c r="AK350" s="1658">
        <f ca="1">SUM(INDIRECT(AK$1&amp;AK$2&amp;$B350):INDIRECT(AK$1&amp;AK$3&amp;$B350))</f>
        <v>-366.84862790824604</v>
      </c>
      <c r="AL350" s="1743">
        <f t="shared" ca="1" si="448"/>
        <v>54.848627908246044</v>
      </c>
      <c r="AM350" s="1868">
        <f t="shared" ca="1" si="416"/>
        <v>0.85048702997475989</v>
      </c>
      <c r="AN350" s="1658">
        <f ca="1">SUM(INDIRECT(AN$1&amp;AN$2&amp;$A350):INDIRECT(AN$1&amp;AN$3&amp;$A350))</f>
        <v>1045</v>
      </c>
      <c r="AO350" s="1743">
        <f t="shared" ca="1" si="449"/>
        <v>-1357</v>
      </c>
      <c r="AP350" s="1868">
        <f ca="1">IFERROR(AJ350/AN350,0)</f>
        <v>-0.29856459330143542</v>
      </c>
      <c r="AR350" s="1657">
        <f ca="1">SUM((INDIRECT(AR$2&amp;(ROW())):INDIRECT(AR$3&amp;(ROW()))))</f>
        <v>-312</v>
      </c>
      <c r="AS350" s="1658">
        <f ca="1">SUM(INDIRECT(AS$1&amp;AS$2&amp;$B350):INDIRECT(AS$1&amp;AS$3&amp;$B350))</f>
        <v>-366.84862790824604</v>
      </c>
      <c r="AT350" s="1743">
        <f t="shared" ca="1" si="418"/>
        <v>54.848627908246044</v>
      </c>
      <c r="AU350" s="1868">
        <f t="shared" ca="1" si="419"/>
        <v>0.85048702997475989</v>
      </c>
      <c r="AV350" s="1658">
        <f ca="1">SUM(INDIRECT(AV$1&amp;AV$2&amp;$A350):INDIRECT(AV$1&amp;AV$3&amp;$A350))</f>
        <v>1045</v>
      </c>
      <c r="AW350" s="1743">
        <f t="shared" ca="1" si="420"/>
        <v>-1357</v>
      </c>
      <c r="AX350" s="1868">
        <f ca="1">IFERROR(AR350/AV350,0)</f>
        <v>-0.29856459330143542</v>
      </c>
      <c r="AZ350" s="1657">
        <f ca="1">SUM((INDIRECT(AZ$2&amp;(ROW())):INDIRECT(AZ$3&amp;(ROW()))))</f>
        <v>-1117</v>
      </c>
      <c r="BA350" s="1658">
        <f ca="1">SUM(INDIRECT(BA$1&amp;BA$2&amp;$B350):INDIRECT(BA$1&amp;BA$3&amp;$B350))</f>
        <v>-2382.8486279082463</v>
      </c>
      <c r="BB350" s="1743">
        <f t="shared" ca="1" si="422"/>
        <v>1265.8486279082463</v>
      </c>
      <c r="BC350" s="1868">
        <f t="shared" ca="1" si="423"/>
        <v>0.46876666310966819</v>
      </c>
      <c r="BD350" s="1658">
        <f ca="1">SUM(INDIRECT(BD$1&amp;BD$2&amp;$A350):INDIRECT(BD$1&amp;BD$3&amp;$A350))</f>
        <v>7279</v>
      </c>
      <c r="BE350" s="1743">
        <f t="shared" ca="1" si="424"/>
        <v>-8396</v>
      </c>
      <c r="BF350" s="1868">
        <f ca="1">IFERROR(AZ350/BD350,0)</f>
        <v>-0.15345514493749141</v>
      </c>
    </row>
    <row r="351" spans="1:58" ht="13.9" customHeight="1">
      <c r="A351" s="2016">
        <v>305</v>
      </c>
      <c r="B351" s="2016">
        <v>348</v>
      </c>
      <c r="D351" s="657">
        <v>1</v>
      </c>
      <c r="E351" s="97"/>
      <c r="F351" s="97"/>
      <c r="G351" s="49"/>
      <c r="H351" s="74"/>
      <c r="I351" s="1064" t="s">
        <v>142</v>
      </c>
      <c r="J351" s="4"/>
      <c r="K351" s="4"/>
      <c r="L351" s="3"/>
      <c r="M351" s="3"/>
      <c r="N351" s="3"/>
      <c r="O351" s="50"/>
      <c r="P351" s="1680">
        <f t="shared" ref="P351:AN351" si="462">IFERROR(P350/P313,0)</f>
        <v>-0.51994301994301995</v>
      </c>
      <c r="Q351" s="1680">
        <f t="shared" si="462"/>
        <v>-0.10996784565916398</v>
      </c>
      <c r="R351" s="1680">
        <f t="shared" si="462"/>
        <v>6.1073411474398522E-2</v>
      </c>
      <c r="S351" s="1680">
        <f t="shared" si="462"/>
        <v>-0.14915254237288136</v>
      </c>
      <c r="T351" s="1680">
        <f t="shared" si="462"/>
        <v>0.16728971962616823</v>
      </c>
      <c r="U351" s="1680">
        <f t="shared" si="462"/>
        <v>-0.2817725752508361</v>
      </c>
      <c r="V351" s="1680">
        <f t="shared" si="462"/>
        <v>-0.54981549815498154</v>
      </c>
      <c r="W351" s="1680">
        <f t="shared" si="462"/>
        <v>2.4140012070006035E-2</v>
      </c>
      <c r="X351" s="1680">
        <f t="shared" si="462"/>
        <v>0.28354155350353066</v>
      </c>
      <c r="Y351" s="1680">
        <f t="shared" si="462"/>
        <v>-0.31804281345565749</v>
      </c>
      <c r="Z351" s="1680">
        <f t="shared" si="462"/>
        <v>0.32895927601809954</v>
      </c>
      <c r="AA351" s="1680">
        <f t="shared" si="462"/>
        <v>0.38934426229508196</v>
      </c>
      <c r="AB351" s="1680">
        <f t="shared" si="462"/>
        <v>-0.11268695203713254</v>
      </c>
      <c r="AC351" s="1680">
        <f t="shared" si="462"/>
        <v>-9.6923969820081252E-2</v>
      </c>
      <c r="AD351" s="1680">
        <f t="shared" si="462"/>
        <v>-7.4203404626800524E-3</v>
      </c>
      <c r="AE351" s="1680">
        <f t="shared" si="462"/>
        <v>0.27660444202207385</v>
      </c>
      <c r="AF351" s="1680">
        <f t="shared" si="462"/>
        <v>-0.10527034407427635</v>
      </c>
      <c r="AG351" s="1680">
        <f t="shared" si="462"/>
        <v>0.16743561781729721</v>
      </c>
      <c r="AH351" s="1680">
        <f t="shared" si="462"/>
        <v>6.3652896856326316E-2</v>
      </c>
      <c r="AI351" s="1038"/>
      <c r="AJ351" s="1681">
        <f t="shared" ca="1" si="462"/>
        <v>-0.31804281345565749</v>
      </c>
      <c r="AK351" s="1680">
        <f t="shared" ca="1" si="462"/>
        <v>0</v>
      </c>
      <c r="AL351" s="1680">
        <f t="shared" ca="1" si="448"/>
        <v>-0.31804281345565749</v>
      </c>
      <c r="AM351" s="1845"/>
      <c r="AN351" s="1680">
        <f t="shared" ca="1" si="462"/>
        <v>0.5309959349593496</v>
      </c>
      <c r="AO351" s="1680">
        <f t="shared" ca="1" si="449"/>
        <v>-0.84903874841500704</v>
      </c>
      <c r="AP351" s="1845"/>
      <c r="AQ351" s="1038"/>
      <c r="AR351" s="1681">
        <f ca="1">IFERROR(AR350/AR313,0)</f>
        <v>-0.31804281345565749</v>
      </c>
      <c r="AS351" s="1680">
        <f ca="1">IFERROR(AS350/AS313,0)</f>
        <v>0</v>
      </c>
      <c r="AT351" s="1680">
        <f t="shared" ca="1" si="418"/>
        <v>-0.31804281345565749</v>
      </c>
      <c r="AU351" s="1845"/>
      <c r="AV351" s="1680">
        <f ca="1">IFERROR(AV350/AV313,0)</f>
        <v>0.5309959349593496</v>
      </c>
      <c r="AW351" s="1680">
        <f t="shared" ca="1" si="420"/>
        <v>-0.84903874841500704</v>
      </c>
      <c r="AX351" s="1845"/>
      <c r="AY351" s="1038"/>
      <c r="AZ351" s="1681">
        <f ca="1">IFERROR(AZ350/AZ313,0)</f>
        <v>-8.6676495693334368E-2</v>
      </c>
      <c r="BA351" s="1680">
        <f ca="1">IFERROR(BA350/BA313,0)</f>
        <v>0</v>
      </c>
      <c r="BB351" s="1680">
        <f t="shared" ca="1" si="422"/>
        <v>-8.6676495693334368E-2</v>
      </c>
      <c r="BC351" s="1845"/>
      <c r="BD351" s="1680">
        <f ca="1">IFERROR(BD350/BD313,0)</f>
        <v>0.38631780065810423</v>
      </c>
      <c r="BE351" s="1680">
        <f t="shared" ca="1" si="424"/>
        <v>-0.47299429635143858</v>
      </c>
      <c r="BF351" s="1845"/>
    </row>
    <row r="352" spans="1:58">
      <c r="B352" s="2016">
        <v>349</v>
      </c>
      <c r="D352" s="657">
        <v>1</v>
      </c>
      <c r="P352" s="365"/>
      <c r="Q352" s="365"/>
      <c r="R352" s="365"/>
      <c r="S352" s="365"/>
      <c r="T352" s="365"/>
      <c r="U352" s="365"/>
      <c r="V352" s="365"/>
      <c r="W352" s="365"/>
      <c r="X352" s="365"/>
      <c r="Y352" s="268"/>
    </row>
    <row r="353" spans="1:58" ht="15.75">
      <c r="A353" s="2016">
        <v>336</v>
      </c>
      <c r="B353" s="2016">
        <v>350</v>
      </c>
      <c r="D353" s="657">
        <v>1</v>
      </c>
      <c r="E353" s="362"/>
      <c r="F353" s="704" t="s">
        <v>442</v>
      </c>
      <c r="P353" s="365"/>
      <c r="Q353" s="365"/>
      <c r="R353" s="365"/>
      <c r="S353" s="365"/>
      <c r="T353" s="365"/>
      <c r="U353" s="365"/>
      <c r="V353" s="365"/>
      <c r="W353" s="365"/>
      <c r="X353" s="365"/>
      <c r="Y353" s="365"/>
    </row>
    <row r="354" spans="1:58">
      <c r="A354" s="2016">
        <v>337</v>
      </c>
      <c r="B354" s="2016">
        <v>351</v>
      </c>
      <c r="D354" s="657">
        <v>1</v>
      </c>
      <c r="G354" s="37" t="s">
        <v>102</v>
      </c>
      <c r="K354" s="47"/>
      <c r="P354" s="365"/>
      <c r="Q354" s="365"/>
      <c r="R354" s="365"/>
      <c r="S354" s="365"/>
      <c r="T354" s="365"/>
      <c r="U354" s="365"/>
      <c r="V354" s="365"/>
      <c r="W354" s="365"/>
      <c r="X354" s="365"/>
      <c r="Y354" s="365"/>
    </row>
    <row r="355" spans="1:58">
      <c r="A355" s="2016">
        <v>338</v>
      </c>
      <c r="B355" s="2016">
        <v>352</v>
      </c>
      <c r="D355" s="657">
        <v>1</v>
      </c>
      <c r="E355" s="162"/>
      <c r="F355" s="162"/>
      <c r="G355" s="888"/>
      <c r="H355" s="113"/>
      <c r="I355" s="111"/>
      <c r="J355" s="112"/>
      <c r="K355" s="112"/>
      <c r="L355" s="111"/>
      <c r="M355" s="111"/>
      <c r="N355" s="111"/>
      <c r="O355" s="199"/>
      <c r="P355" s="11">
        <f>P$10</f>
        <v>43922</v>
      </c>
      <c r="Q355" s="11">
        <f t="shared" ref="Q355:AH355" si="463">Q$10</f>
        <v>43952</v>
      </c>
      <c r="R355" s="11">
        <f t="shared" si="463"/>
        <v>43983</v>
      </c>
      <c r="S355" s="11">
        <f t="shared" si="463"/>
        <v>44013</v>
      </c>
      <c r="T355" s="11">
        <f t="shared" si="463"/>
        <v>44044</v>
      </c>
      <c r="U355" s="11">
        <f t="shared" si="463"/>
        <v>44075</v>
      </c>
      <c r="V355" s="11">
        <f t="shared" si="463"/>
        <v>44105</v>
      </c>
      <c r="W355" s="11">
        <f t="shared" si="463"/>
        <v>44136</v>
      </c>
      <c r="X355" s="11">
        <f t="shared" si="463"/>
        <v>44166</v>
      </c>
      <c r="Y355" s="11">
        <f t="shared" si="463"/>
        <v>44197</v>
      </c>
      <c r="Z355" s="11">
        <f t="shared" si="463"/>
        <v>44228</v>
      </c>
      <c r="AA355" s="11">
        <f t="shared" si="463"/>
        <v>44256</v>
      </c>
      <c r="AB355" s="45" t="str">
        <f t="shared" si="463"/>
        <v>Q1</v>
      </c>
      <c r="AC355" s="45" t="str">
        <f t="shared" si="463"/>
        <v>Q2</v>
      </c>
      <c r="AD355" s="45" t="str">
        <f t="shared" si="463"/>
        <v>Q3</v>
      </c>
      <c r="AE355" s="45" t="str">
        <f t="shared" si="463"/>
        <v>Q4</v>
      </c>
      <c r="AF355" s="45" t="str">
        <f t="shared" si="463"/>
        <v>1st H</v>
      </c>
      <c r="AG355" s="45" t="str">
        <f t="shared" si="463"/>
        <v>2nd H</v>
      </c>
      <c r="AH355" s="45" t="str">
        <f t="shared" si="463"/>
        <v>Yr.</v>
      </c>
      <c r="AJ355" s="2011" t="str">
        <f>AJ$10</f>
        <v>Result</v>
      </c>
      <c r="AK355" s="2012" t="str">
        <f t="shared" ref="AK355:AP355" si="464">AK$10</f>
        <v>OP</v>
      </c>
      <c r="AL355" s="2013" t="str">
        <f t="shared" si="464"/>
        <v>vs OP</v>
      </c>
      <c r="AM355" s="2014" t="str">
        <f t="shared" si="464"/>
        <v>%</v>
      </c>
      <c r="AN355" s="2012" t="str">
        <f t="shared" si="464"/>
        <v>FY19</v>
      </c>
      <c r="AO355" s="2013" t="str">
        <f t="shared" si="464"/>
        <v>vs FY19</v>
      </c>
      <c r="AP355" s="2015" t="str">
        <f t="shared" si="464"/>
        <v>%</v>
      </c>
      <c r="AR355" s="2011" t="str">
        <f>AR$10</f>
        <v>Result</v>
      </c>
      <c r="AS355" s="2012" t="str">
        <f t="shared" ref="AS355:AX355" si="465">AS$10</f>
        <v>OP</v>
      </c>
      <c r="AT355" s="2013" t="str">
        <f t="shared" si="465"/>
        <v>vs OP</v>
      </c>
      <c r="AU355" s="2014" t="str">
        <f t="shared" si="465"/>
        <v>%</v>
      </c>
      <c r="AV355" s="2012" t="str">
        <f t="shared" si="465"/>
        <v>FY19</v>
      </c>
      <c r="AW355" s="2013" t="str">
        <f t="shared" si="465"/>
        <v>vs FY19</v>
      </c>
      <c r="AX355" s="2015" t="str">
        <f t="shared" si="465"/>
        <v>%</v>
      </c>
      <c r="AZ355" s="2011" t="str">
        <f>AZ$10</f>
        <v>Result</v>
      </c>
      <c r="BA355" s="2012" t="str">
        <f t="shared" ref="BA355:BF355" si="466">BA$10</f>
        <v>OP</v>
      </c>
      <c r="BB355" s="2013" t="str">
        <f t="shared" si="466"/>
        <v>vs OP</v>
      </c>
      <c r="BC355" s="2014" t="str">
        <f t="shared" si="466"/>
        <v>%</v>
      </c>
      <c r="BD355" s="2012" t="str">
        <f t="shared" si="466"/>
        <v>FY19</v>
      </c>
      <c r="BE355" s="2013" t="str">
        <f t="shared" si="466"/>
        <v>vs FY19</v>
      </c>
      <c r="BF355" s="2015" t="str">
        <f t="shared" si="466"/>
        <v>%</v>
      </c>
    </row>
    <row r="356" spans="1:58">
      <c r="A356" s="2016">
        <v>339</v>
      </c>
      <c r="B356" s="2016">
        <v>353</v>
      </c>
      <c r="D356" s="657">
        <v>1</v>
      </c>
      <c r="H356" s="196" t="s">
        <v>222</v>
      </c>
      <c r="I356" s="195"/>
      <c r="J356" s="629"/>
      <c r="K356" s="629"/>
      <c r="L356" s="630"/>
      <c r="M356" s="630"/>
      <c r="N356" s="630"/>
      <c r="O356" s="198"/>
      <c r="P356" s="197">
        <f>P357+P373</f>
        <v>16078</v>
      </c>
      <c r="Q356" s="197">
        <f t="shared" ref="Q356:AH356" si="467">Q357+Q373</f>
        <v>105343</v>
      </c>
      <c r="R356" s="197">
        <f t="shared" si="467"/>
        <v>120404</v>
      </c>
      <c r="S356" s="197">
        <f t="shared" si="467"/>
        <v>134510</v>
      </c>
      <c r="T356" s="197">
        <f t="shared" si="467"/>
        <v>125147</v>
      </c>
      <c r="U356" s="197">
        <f t="shared" si="467"/>
        <v>214748</v>
      </c>
      <c r="V356" s="197">
        <f t="shared" si="467"/>
        <v>135037</v>
      </c>
      <c r="W356" s="197">
        <f t="shared" si="467"/>
        <v>142844</v>
      </c>
      <c r="X356" s="197">
        <f t="shared" si="467"/>
        <v>229972</v>
      </c>
      <c r="Y356" s="197">
        <f t="shared" si="467"/>
        <v>159054</v>
      </c>
      <c r="Z356" s="197">
        <f t="shared" si="467"/>
        <v>194971</v>
      </c>
      <c r="AA356" s="197">
        <f t="shared" si="467"/>
        <v>226134</v>
      </c>
      <c r="AB356" s="197">
        <f t="shared" si="467"/>
        <v>241825</v>
      </c>
      <c r="AC356" s="197">
        <f t="shared" si="467"/>
        <v>474405</v>
      </c>
      <c r="AD356" s="197">
        <f t="shared" si="467"/>
        <v>507853</v>
      </c>
      <c r="AE356" s="197">
        <f t="shared" si="467"/>
        <v>580159</v>
      </c>
      <c r="AF356" s="197">
        <f t="shared" si="467"/>
        <v>716230</v>
      </c>
      <c r="AG356" s="197">
        <f t="shared" si="467"/>
        <v>1088012</v>
      </c>
      <c r="AH356" s="197">
        <f t="shared" si="467"/>
        <v>1804242</v>
      </c>
      <c r="AJ356" s="1659">
        <f ca="1">SUM((INDIRECT(AJ$2&amp;(ROW())):INDIRECT(AJ$3&amp;(ROW()))))</f>
        <v>159054</v>
      </c>
      <c r="AK356" s="1660">
        <f ca="1">SUM(INDIRECT(AK$1&amp;AK$2&amp;$B356):INDIRECT(AK$1&amp;AK$3&amp;$B356))</f>
        <v>0</v>
      </c>
      <c r="AL356" s="1744">
        <f t="shared" ca="1" si="448"/>
        <v>159054</v>
      </c>
      <c r="AM356" s="1869">
        <f t="shared" ref="AM356:AM418" ca="1" si="468">IFERROR(AJ356/AK356,0)</f>
        <v>0</v>
      </c>
      <c r="AN356" s="1660">
        <f ca="1">SUM(INDIRECT(AN$1&amp;AN$2&amp;$A356):INDIRECT(AN$1&amp;AN$3&amp;$A356))</f>
        <v>175774</v>
      </c>
      <c r="AO356" s="1744">
        <f t="shared" ca="1" si="449"/>
        <v>-16720</v>
      </c>
      <c r="AP356" s="1869">
        <f t="shared" ref="AP356:AP418" ca="1" si="469">IFERROR(AJ356/AN356,0)</f>
        <v>0.90487785451773295</v>
      </c>
      <c r="AR356" s="1659">
        <f ca="1">SUM((INDIRECT(AR$2&amp;(ROW())):INDIRECT(AR$3&amp;(ROW()))))</f>
        <v>159054</v>
      </c>
      <c r="AS356" s="1660">
        <f ca="1">SUM(INDIRECT(AS$1&amp;AS$2&amp;$B356):INDIRECT(AS$1&amp;AS$3&amp;$B356))</f>
        <v>0</v>
      </c>
      <c r="AT356" s="1744">
        <f t="shared" ref="AT356:AT419" ca="1" si="470">AR356-AS356</f>
        <v>159054</v>
      </c>
      <c r="AU356" s="1869">
        <f t="shared" ref="AU356:AU419" ca="1" si="471">IFERROR(AR356/AS356,0)</f>
        <v>0</v>
      </c>
      <c r="AV356" s="1660">
        <f ca="1">SUM(INDIRECT(AV$1&amp;AV$2&amp;$A356):INDIRECT(AV$1&amp;AV$3&amp;$A356))</f>
        <v>175774</v>
      </c>
      <c r="AW356" s="1744">
        <f t="shared" ref="AW356:AW419" ca="1" si="472">AR356-AV356</f>
        <v>-16720</v>
      </c>
      <c r="AX356" s="1869">
        <f t="shared" ref="AX356:AX419" ca="1" si="473">IFERROR(AR356/AV356,0)</f>
        <v>0.90487785451773295</v>
      </c>
      <c r="AZ356" s="1659">
        <f ca="1">SUM((INDIRECT(AZ$2&amp;(ROW())):INDIRECT(AZ$3&amp;(ROW()))))</f>
        <v>1383137</v>
      </c>
      <c r="BA356" s="1660">
        <f ca="1">SUM(INDIRECT(BA$1&amp;BA$2&amp;$B356):INDIRECT(BA$1&amp;BA$3&amp;$B356))</f>
        <v>0</v>
      </c>
      <c r="BB356" s="1744">
        <f t="shared" ref="BB356:BB419" ca="1" si="474">AZ356-BA356</f>
        <v>1383137</v>
      </c>
      <c r="BC356" s="1869">
        <f t="shared" ref="BC356:BC419" ca="1" si="475">IFERROR(AZ356/BA356,0)</f>
        <v>0</v>
      </c>
      <c r="BD356" s="1660">
        <f ca="1">SUM(INDIRECT(BD$1&amp;BD$2&amp;$A356):INDIRECT(BD$1&amp;BD$3&amp;$A356))</f>
        <v>1982225</v>
      </c>
      <c r="BE356" s="1744">
        <f t="shared" ref="BE356:BE419" ca="1" si="476">AZ356-BD356</f>
        <v>-599088</v>
      </c>
      <c r="BF356" s="1869">
        <f t="shared" ref="BF356:BF419" ca="1" si="477">IFERROR(AZ356/BD356,0)</f>
        <v>0.69776993025514256</v>
      </c>
    </row>
    <row r="357" spans="1:58">
      <c r="A357" s="2016">
        <v>340</v>
      </c>
      <c r="B357" s="2016">
        <v>354</v>
      </c>
      <c r="D357" s="657">
        <v>1</v>
      </c>
      <c r="H357" s="184"/>
      <c r="I357" s="183"/>
      <c r="J357" s="134" t="s">
        <v>223</v>
      </c>
      <c r="K357" s="134"/>
      <c r="L357" s="552"/>
      <c r="M357" s="552"/>
      <c r="N357" s="552"/>
      <c r="O357" s="553"/>
      <c r="P357" s="631">
        <f>P358+P363+P372</f>
        <v>14876</v>
      </c>
      <c r="Q357" s="631">
        <f t="shared" ref="Q357:AH357" si="478">Q358+Q363+Q372</f>
        <v>35361</v>
      </c>
      <c r="R357" s="631">
        <f t="shared" si="478"/>
        <v>35035</v>
      </c>
      <c r="S357" s="631">
        <f t="shared" si="478"/>
        <v>33567</v>
      </c>
      <c r="T357" s="631">
        <f t="shared" si="478"/>
        <v>38214</v>
      </c>
      <c r="U357" s="631">
        <f t="shared" si="478"/>
        <v>42801</v>
      </c>
      <c r="V357" s="631">
        <f t="shared" si="478"/>
        <v>36211</v>
      </c>
      <c r="W357" s="631">
        <f t="shared" si="478"/>
        <v>38351</v>
      </c>
      <c r="X357" s="631">
        <f t="shared" si="478"/>
        <v>59540</v>
      </c>
      <c r="Y357" s="631">
        <f t="shared" si="478"/>
        <v>39350</v>
      </c>
      <c r="Z357" s="631">
        <f t="shared" si="478"/>
        <v>51461</v>
      </c>
      <c r="AA357" s="631">
        <f t="shared" si="478"/>
        <v>37847</v>
      </c>
      <c r="AB357" s="631">
        <f t="shared" si="478"/>
        <v>85272</v>
      </c>
      <c r="AC357" s="631">
        <f t="shared" si="478"/>
        <v>114582</v>
      </c>
      <c r="AD357" s="631">
        <f t="shared" si="478"/>
        <v>134102</v>
      </c>
      <c r="AE357" s="631">
        <f t="shared" si="478"/>
        <v>128658</v>
      </c>
      <c r="AF357" s="631">
        <f t="shared" si="478"/>
        <v>199854</v>
      </c>
      <c r="AG357" s="631">
        <f t="shared" si="478"/>
        <v>262760</v>
      </c>
      <c r="AH357" s="631">
        <f t="shared" si="478"/>
        <v>462614</v>
      </c>
      <c r="AJ357" s="1661">
        <f ca="1">SUM((INDIRECT(AJ$2&amp;(ROW())):INDIRECT(AJ$3&amp;(ROW()))))</f>
        <v>39350</v>
      </c>
      <c r="AK357" s="631">
        <f ca="1">SUM(INDIRECT(AK$1&amp;AK$2&amp;$B357):INDIRECT(AK$1&amp;AK$3&amp;$B357))</f>
        <v>0</v>
      </c>
      <c r="AL357" s="1745">
        <f t="shared" ca="1" si="448"/>
        <v>39350</v>
      </c>
      <c r="AM357" s="1870">
        <f t="shared" ca="1" si="468"/>
        <v>0</v>
      </c>
      <c r="AN357" s="631">
        <f ca="1">SUM(INDIRECT(AN$1&amp;AN$2&amp;$A357):INDIRECT(AN$1&amp;AN$3&amp;$A357))</f>
        <v>46298</v>
      </c>
      <c r="AO357" s="1745">
        <f t="shared" ca="1" si="449"/>
        <v>-6948</v>
      </c>
      <c r="AP357" s="1870">
        <f t="shared" ca="1" si="469"/>
        <v>0.84992872262300745</v>
      </c>
      <c r="AR357" s="1661">
        <f ca="1">SUM((INDIRECT(AR$2&amp;(ROW())):INDIRECT(AR$3&amp;(ROW()))))</f>
        <v>39350</v>
      </c>
      <c r="AS357" s="631">
        <f ca="1">SUM(INDIRECT(AS$1&amp;AS$2&amp;$B357):INDIRECT(AS$1&amp;AS$3&amp;$B357))</f>
        <v>0</v>
      </c>
      <c r="AT357" s="1745">
        <f t="shared" ca="1" si="470"/>
        <v>39350</v>
      </c>
      <c r="AU357" s="1870">
        <f t="shared" ca="1" si="471"/>
        <v>0</v>
      </c>
      <c r="AV357" s="631">
        <f ca="1">SUM(INDIRECT(AV$1&amp;AV$2&amp;$A357):INDIRECT(AV$1&amp;AV$3&amp;$A357))</f>
        <v>46298</v>
      </c>
      <c r="AW357" s="1745">
        <f t="shared" ca="1" si="472"/>
        <v>-6948</v>
      </c>
      <c r="AX357" s="1870">
        <f t="shared" ca="1" si="473"/>
        <v>0.84992872262300745</v>
      </c>
      <c r="AZ357" s="1661">
        <f ca="1">SUM((INDIRECT(AZ$2&amp;(ROW())):INDIRECT(AZ$3&amp;(ROW()))))</f>
        <v>373306</v>
      </c>
      <c r="BA357" s="631">
        <f ca="1">SUM(INDIRECT(BA$1&amp;BA$2&amp;$B357):INDIRECT(BA$1&amp;BA$3&amp;$B357))</f>
        <v>0</v>
      </c>
      <c r="BB357" s="1745">
        <f t="shared" ca="1" si="474"/>
        <v>373306</v>
      </c>
      <c r="BC357" s="1870">
        <f t="shared" ca="1" si="475"/>
        <v>0</v>
      </c>
      <c r="BD357" s="631">
        <f ca="1">SUM(INDIRECT(BD$1&amp;BD$2&amp;$A357):INDIRECT(BD$1&amp;BD$3&amp;$A357))</f>
        <v>425994</v>
      </c>
      <c r="BE357" s="1745">
        <f t="shared" ca="1" si="476"/>
        <v>-52688</v>
      </c>
      <c r="BF357" s="1870">
        <f t="shared" ca="1" si="477"/>
        <v>0.87631750681934484</v>
      </c>
    </row>
    <row r="358" spans="1:58">
      <c r="A358" s="2016">
        <v>341</v>
      </c>
      <c r="B358" s="2016">
        <v>355</v>
      </c>
      <c r="D358" s="657">
        <v>1</v>
      </c>
      <c r="H358" s="184"/>
      <c r="I358" s="183"/>
      <c r="J358" s="134"/>
      <c r="K358" s="134"/>
      <c r="L358" s="18" t="s">
        <v>395</v>
      </c>
      <c r="M358" s="561"/>
      <c r="N358" s="561"/>
      <c r="O358" s="562"/>
      <c r="P358" s="565">
        <f>P359+P362</f>
        <v>13613</v>
      </c>
      <c r="Q358" s="565">
        <f t="shared" ref="Q358:AH358" si="479">Q359+Q362</f>
        <v>26867</v>
      </c>
      <c r="R358" s="565">
        <f t="shared" si="479"/>
        <v>20859</v>
      </c>
      <c r="S358" s="565">
        <f t="shared" si="479"/>
        <v>21986</v>
      </c>
      <c r="T358" s="565">
        <f t="shared" si="479"/>
        <v>26622</v>
      </c>
      <c r="U358" s="565">
        <f t="shared" si="479"/>
        <v>26402</v>
      </c>
      <c r="V358" s="565">
        <f t="shared" si="479"/>
        <v>21999</v>
      </c>
      <c r="W358" s="565">
        <f t="shared" si="479"/>
        <v>25707</v>
      </c>
      <c r="X358" s="565">
        <f t="shared" si="479"/>
        <v>37485</v>
      </c>
      <c r="Y358" s="565">
        <f t="shared" si="479"/>
        <v>23818</v>
      </c>
      <c r="Z358" s="565">
        <f t="shared" si="479"/>
        <v>33695</v>
      </c>
      <c r="AA358" s="565">
        <f t="shared" si="479"/>
        <v>16627</v>
      </c>
      <c r="AB358" s="587">
        <f t="shared" si="479"/>
        <v>61339</v>
      </c>
      <c r="AC358" s="565">
        <f t="shared" si="479"/>
        <v>75010</v>
      </c>
      <c r="AD358" s="565">
        <f t="shared" si="479"/>
        <v>85191</v>
      </c>
      <c r="AE358" s="565">
        <f t="shared" si="479"/>
        <v>74140</v>
      </c>
      <c r="AF358" s="565">
        <f t="shared" si="479"/>
        <v>136349</v>
      </c>
      <c r="AG358" s="565">
        <f t="shared" si="479"/>
        <v>159331</v>
      </c>
      <c r="AH358" s="565">
        <f t="shared" si="479"/>
        <v>295680</v>
      </c>
      <c r="AJ358" s="565">
        <f ca="1">SUM((INDIRECT(AJ$2&amp;(ROW())):INDIRECT(AJ$3&amp;(ROW()))))</f>
        <v>23818</v>
      </c>
      <c r="AK358" s="565">
        <f ca="1">SUM(INDIRECT(AK$1&amp;AK$2&amp;$B358):INDIRECT(AK$1&amp;AK$3&amp;$B358))</f>
        <v>44136</v>
      </c>
      <c r="AL358" s="1746">
        <f t="shared" ca="1" si="448"/>
        <v>-20318</v>
      </c>
      <c r="AM358" s="1871">
        <f t="shared" ca="1" si="468"/>
        <v>0.53965017219503353</v>
      </c>
      <c r="AN358" s="565">
        <f ca="1">SUM(INDIRECT(AN$1&amp;AN$2&amp;$A358):INDIRECT(AN$1&amp;AN$3&amp;$A358))</f>
        <v>27614</v>
      </c>
      <c r="AO358" s="1746">
        <f t="shared" ca="1" si="449"/>
        <v>-3796</v>
      </c>
      <c r="AP358" s="1871">
        <f t="shared" ca="1" si="469"/>
        <v>0.86253349750126751</v>
      </c>
      <c r="AR358" s="565">
        <f ca="1">SUM((INDIRECT(AR$2&amp;(ROW())):INDIRECT(AR$3&amp;(ROW()))))</f>
        <v>23818</v>
      </c>
      <c r="AS358" s="565">
        <f ca="1">SUM(INDIRECT(AS$1&amp;AS$2&amp;$B358):INDIRECT(AS$1&amp;AS$3&amp;$B358))</f>
        <v>44136</v>
      </c>
      <c r="AT358" s="1746">
        <f t="shared" ca="1" si="470"/>
        <v>-20318</v>
      </c>
      <c r="AU358" s="1871">
        <f t="shared" ca="1" si="471"/>
        <v>0.53965017219503353</v>
      </c>
      <c r="AV358" s="565">
        <f ca="1">SUM(INDIRECT(AV$1&amp;AV$2&amp;$A358):INDIRECT(AV$1&amp;AV$3&amp;$A358))</f>
        <v>27614</v>
      </c>
      <c r="AW358" s="1746">
        <f t="shared" ca="1" si="472"/>
        <v>-3796</v>
      </c>
      <c r="AX358" s="1871">
        <f t="shared" ca="1" si="473"/>
        <v>0.86253349750126751</v>
      </c>
      <c r="AZ358" s="565">
        <f ca="1">SUM((INDIRECT(AZ$2&amp;(ROW())):INDIRECT(AZ$3&amp;(ROW()))))</f>
        <v>245358</v>
      </c>
      <c r="BA358" s="565">
        <f ca="1">SUM(INDIRECT(BA$1&amp;BA$2&amp;$B358):INDIRECT(BA$1&amp;BA$3&amp;$B358))</f>
        <v>352230</v>
      </c>
      <c r="BB358" s="1746">
        <f t="shared" ca="1" si="474"/>
        <v>-106872</v>
      </c>
      <c r="BC358" s="1871">
        <f t="shared" ca="1" si="475"/>
        <v>0.6965846180052806</v>
      </c>
      <c r="BD358" s="565">
        <f ca="1">SUM(INDIRECT(BD$1&amp;BD$2&amp;$A358):INDIRECT(BD$1&amp;BD$3&amp;$A358))</f>
        <v>237421</v>
      </c>
      <c r="BE358" s="1746">
        <f t="shared" ca="1" si="476"/>
        <v>7937</v>
      </c>
      <c r="BF358" s="1871">
        <f t="shared" ca="1" si="477"/>
        <v>1.0334300672644796</v>
      </c>
    </row>
    <row r="359" spans="1:58">
      <c r="A359" s="2016">
        <v>342</v>
      </c>
      <c r="B359" s="2016">
        <v>356</v>
      </c>
      <c r="D359" s="657">
        <v>1</v>
      </c>
      <c r="H359" s="184"/>
      <c r="I359" s="183"/>
      <c r="J359" s="134"/>
      <c r="K359" s="134"/>
      <c r="L359" s="18"/>
      <c r="M359" s="189" t="s">
        <v>396</v>
      </c>
      <c r="N359" s="189"/>
      <c r="O359" s="188"/>
      <c r="P359" s="187">
        <f>SUM(P360:P361)</f>
        <v>13613</v>
      </c>
      <c r="Q359" s="187">
        <f t="shared" ref="Q359:AH359" si="480">SUM(Q360:Q361)</f>
        <v>26867</v>
      </c>
      <c r="R359" s="187">
        <f t="shared" si="480"/>
        <v>20859</v>
      </c>
      <c r="S359" s="187">
        <f t="shared" si="480"/>
        <v>21986</v>
      </c>
      <c r="T359" s="187">
        <f t="shared" si="480"/>
        <v>26622</v>
      </c>
      <c r="U359" s="187">
        <f t="shared" si="480"/>
        <v>26402</v>
      </c>
      <c r="V359" s="187">
        <f t="shared" si="480"/>
        <v>21999</v>
      </c>
      <c r="W359" s="187">
        <f t="shared" si="480"/>
        <v>25707</v>
      </c>
      <c r="X359" s="187">
        <f t="shared" si="480"/>
        <v>37485</v>
      </c>
      <c r="Y359" s="187">
        <f t="shared" si="480"/>
        <v>23818</v>
      </c>
      <c r="Z359" s="187">
        <f t="shared" si="480"/>
        <v>33695</v>
      </c>
      <c r="AA359" s="187">
        <f t="shared" si="480"/>
        <v>16627</v>
      </c>
      <c r="AB359" s="186">
        <f t="shared" si="480"/>
        <v>61339</v>
      </c>
      <c r="AC359" s="187">
        <f t="shared" si="480"/>
        <v>75010</v>
      </c>
      <c r="AD359" s="187">
        <f t="shared" si="480"/>
        <v>85191</v>
      </c>
      <c r="AE359" s="187">
        <f t="shared" si="480"/>
        <v>74140</v>
      </c>
      <c r="AF359" s="187">
        <f t="shared" si="480"/>
        <v>136349</v>
      </c>
      <c r="AG359" s="187">
        <f t="shared" si="480"/>
        <v>159331</v>
      </c>
      <c r="AH359" s="187">
        <f t="shared" si="480"/>
        <v>295680</v>
      </c>
      <c r="AJ359" s="187">
        <f ca="1">SUM((INDIRECT(AJ$2&amp;(ROW())):INDIRECT(AJ$3&amp;(ROW()))))</f>
        <v>23818</v>
      </c>
      <c r="AK359" s="187">
        <f ca="1">SUM(INDIRECT(AK$1&amp;AK$2&amp;$B359):INDIRECT(AK$1&amp;AK$3&amp;$B359))</f>
        <v>173246.29179357612</v>
      </c>
      <c r="AL359" s="1747">
        <f t="shared" ca="1" si="448"/>
        <v>-149428.29179357612</v>
      </c>
      <c r="AM359" s="1872">
        <f t="shared" ca="1" si="468"/>
        <v>0.13748057608285938</v>
      </c>
      <c r="AN359" s="187">
        <f ca="1">SUM(INDIRECT(AN$1&amp;AN$2&amp;$A359):INDIRECT(AN$1&amp;AN$3&amp;$A359))</f>
        <v>27614</v>
      </c>
      <c r="AO359" s="1747">
        <f t="shared" ca="1" si="449"/>
        <v>-3796</v>
      </c>
      <c r="AP359" s="1872">
        <f t="shared" ca="1" si="469"/>
        <v>0.86253349750126751</v>
      </c>
      <c r="AR359" s="187">
        <f ca="1">SUM((INDIRECT(AR$2&amp;(ROW())):INDIRECT(AR$3&amp;(ROW()))))</f>
        <v>23818</v>
      </c>
      <c r="AS359" s="187">
        <f ca="1">SUM(INDIRECT(AS$1&amp;AS$2&amp;$B359):INDIRECT(AS$1&amp;AS$3&amp;$B359))</f>
        <v>173246.29179357612</v>
      </c>
      <c r="AT359" s="1747">
        <f t="shared" ca="1" si="470"/>
        <v>-149428.29179357612</v>
      </c>
      <c r="AU359" s="1872">
        <f t="shared" ca="1" si="471"/>
        <v>0.13748057608285938</v>
      </c>
      <c r="AV359" s="187">
        <f ca="1">SUM(INDIRECT(AV$1&amp;AV$2&amp;$A359):INDIRECT(AV$1&amp;AV$3&amp;$A359))</f>
        <v>27614</v>
      </c>
      <c r="AW359" s="1747">
        <f t="shared" ca="1" si="472"/>
        <v>-3796</v>
      </c>
      <c r="AX359" s="1872">
        <f t="shared" ca="1" si="473"/>
        <v>0.86253349750126751</v>
      </c>
      <c r="AZ359" s="187">
        <f ca="1">SUM((INDIRECT(AZ$2&amp;(ROW())):INDIRECT(AZ$3&amp;(ROW()))))</f>
        <v>245358</v>
      </c>
      <c r="BA359" s="187">
        <f ca="1">SUM(INDIRECT(BA$1&amp;BA$2&amp;$B359):INDIRECT(BA$1&amp;BA$3&amp;$B359))</f>
        <v>1024513.2917935761</v>
      </c>
      <c r="BB359" s="1747">
        <f t="shared" ca="1" si="474"/>
        <v>-779155.29179357609</v>
      </c>
      <c r="BC359" s="1872">
        <f t="shared" ca="1" si="475"/>
        <v>0.23948737606952972</v>
      </c>
      <c r="BD359" s="187">
        <f ca="1">SUM(INDIRECT(BD$1&amp;BD$2&amp;$A359):INDIRECT(BD$1&amp;BD$3&amp;$A359))</f>
        <v>237421</v>
      </c>
      <c r="BE359" s="1747">
        <f t="shared" ca="1" si="476"/>
        <v>7937</v>
      </c>
      <c r="BF359" s="1872">
        <f t="shared" ca="1" si="477"/>
        <v>1.0334300672644796</v>
      </c>
    </row>
    <row r="360" spans="1:58">
      <c r="A360" s="2016">
        <v>343</v>
      </c>
      <c r="B360" s="2016">
        <v>357</v>
      </c>
      <c r="D360" s="657">
        <v>1</v>
      </c>
      <c r="H360" s="184"/>
      <c r="I360" s="183"/>
      <c r="J360" s="134"/>
      <c r="K360" s="134"/>
      <c r="L360" s="18"/>
      <c r="M360" s="18"/>
      <c r="N360" s="189" t="s">
        <v>397</v>
      </c>
      <c r="O360" s="188"/>
      <c r="P360" s="191">
        <f>13350-224</f>
        <v>13126</v>
      </c>
      <c r="Q360" s="191">
        <f>25124-224+1442</f>
        <v>26342</v>
      </c>
      <c r="R360" s="191">
        <f>20586-224</f>
        <v>20362</v>
      </c>
      <c r="S360" s="191">
        <f>23071+1908-224-3266</f>
        <v>21489</v>
      </c>
      <c r="T360" s="191">
        <v>26128</v>
      </c>
      <c r="U360" s="191">
        <v>25254</v>
      </c>
      <c r="V360" s="191">
        <v>20769</v>
      </c>
      <c r="W360" s="191">
        <v>25178</v>
      </c>
      <c r="X360" s="191">
        <v>36657</v>
      </c>
      <c r="Y360" s="191">
        <v>23115</v>
      </c>
      <c r="Z360" s="191">
        <v>33137</v>
      </c>
      <c r="AA360" s="191">
        <v>16110</v>
      </c>
      <c r="AB360" s="186">
        <f>SUM(P360:R360)</f>
        <v>59830</v>
      </c>
      <c r="AC360" s="186">
        <f>SUM(S360:U360)</f>
        <v>72871</v>
      </c>
      <c r="AD360" s="186">
        <f>SUM(V360:X360)</f>
        <v>82604</v>
      </c>
      <c r="AE360" s="186">
        <f>SUM(Y360:AA360)</f>
        <v>72362</v>
      </c>
      <c r="AF360" s="186">
        <f>AB360+AC360</f>
        <v>132701</v>
      </c>
      <c r="AG360" s="186">
        <f>AE360+AD360</f>
        <v>154966</v>
      </c>
      <c r="AH360" s="186">
        <f>AF360+AG360</f>
        <v>287667</v>
      </c>
      <c r="AJ360" s="186">
        <f ca="1">SUM((INDIRECT(AJ$2&amp;(ROW())):INDIRECT(AJ$3&amp;(ROW()))))</f>
        <v>23115</v>
      </c>
      <c r="AK360" s="186">
        <f ca="1">SUM(INDIRECT(AK$1&amp;AK$2&amp;$B360):INDIRECT(AK$1&amp;AK$3&amp;$B360))</f>
        <v>40023.404882502422</v>
      </c>
      <c r="AL360" s="1748">
        <f t="shared" ca="1" si="448"/>
        <v>-16908.404882502422</v>
      </c>
      <c r="AM360" s="1873">
        <f t="shared" ca="1" si="468"/>
        <v>0.57753707031821022</v>
      </c>
      <c r="AN360" s="186">
        <f ca="1">SUM(INDIRECT(AN$1&amp;AN$2&amp;$A360):INDIRECT(AN$1&amp;AN$3&amp;$A360))</f>
        <v>26819</v>
      </c>
      <c r="AO360" s="1748">
        <f t="shared" ca="1" si="449"/>
        <v>-3704</v>
      </c>
      <c r="AP360" s="1873">
        <f t="shared" ca="1" si="469"/>
        <v>0.86188895931988518</v>
      </c>
      <c r="AR360" s="186">
        <f ca="1">SUM((INDIRECT(AR$2&amp;(ROW())):INDIRECT(AR$3&amp;(ROW()))))</f>
        <v>23115</v>
      </c>
      <c r="AS360" s="186">
        <f ca="1">SUM(INDIRECT(AS$1&amp;AS$2&amp;$B360):INDIRECT(AS$1&amp;AS$3&amp;$B360))</f>
        <v>40023.404882502422</v>
      </c>
      <c r="AT360" s="1748">
        <f t="shared" ca="1" si="470"/>
        <v>-16908.404882502422</v>
      </c>
      <c r="AU360" s="1873">
        <f t="shared" ca="1" si="471"/>
        <v>0.57753707031821022</v>
      </c>
      <c r="AV360" s="186">
        <f ca="1">SUM(INDIRECT(AV$1&amp;AV$2&amp;$A360):INDIRECT(AV$1&amp;AV$3&amp;$A360))</f>
        <v>26819</v>
      </c>
      <c r="AW360" s="1748">
        <f t="shared" ca="1" si="472"/>
        <v>-3704</v>
      </c>
      <c r="AX360" s="1873">
        <f t="shared" ca="1" si="473"/>
        <v>0.86188895931988518</v>
      </c>
      <c r="AZ360" s="186">
        <f ca="1">SUM((INDIRECT(AZ$2&amp;(ROW())):INDIRECT(AZ$3&amp;(ROW()))))</f>
        <v>238420</v>
      </c>
      <c r="BA360" s="186">
        <f ca="1">SUM(INDIRECT(BA$1&amp;BA$2&amp;$B360):INDIRECT(BA$1&amp;BA$3&amp;$B360))</f>
        <v>276088.40488250239</v>
      </c>
      <c r="BB360" s="1748">
        <f t="shared" ca="1" si="474"/>
        <v>-37668.404882502393</v>
      </c>
      <c r="BC360" s="1873">
        <f t="shared" ca="1" si="475"/>
        <v>0.86356397365353577</v>
      </c>
      <c r="BD360" s="186">
        <f ca="1">SUM(INDIRECT(BD$1&amp;BD$2&amp;$A360):INDIRECT(BD$1&amp;BD$3&amp;$A360))</f>
        <v>229683</v>
      </c>
      <c r="BE360" s="1748">
        <f t="shared" ca="1" si="476"/>
        <v>8737</v>
      </c>
      <c r="BF360" s="1873">
        <f t="shared" ca="1" si="477"/>
        <v>1.0380393847171971</v>
      </c>
    </row>
    <row r="361" spans="1:58">
      <c r="A361" s="2016">
        <v>344</v>
      </c>
      <c r="B361" s="2016">
        <v>358</v>
      </c>
      <c r="D361" s="657">
        <v>1</v>
      </c>
      <c r="H361" s="184"/>
      <c r="I361" s="183"/>
      <c r="J361" s="134"/>
      <c r="K361" s="134"/>
      <c r="L361" s="18"/>
      <c r="M361" s="561"/>
      <c r="N361" s="561" t="s">
        <v>398</v>
      </c>
      <c r="O361" s="562"/>
      <c r="P361" s="564">
        <v>487</v>
      </c>
      <c r="Q361" s="564">
        <v>525</v>
      </c>
      <c r="R361" s="564">
        <v>497</v>
      </c>
      <c r="S361" s="564">
        <v>497</v>
      </c>
      <c r="T361" s="564">
        <v>494</v>
      </c>
      <c r="U361" s="564">
        <v>1148</v>
      </c>
      <c r="V361" s="564">
        <v>1230</v>
      </c>
      <c r="W361" s="564">
        <v>529</v>
      </c>
      <c r="X361" s="564">
        <v>828</v>
      </c>
      <c r="Y361" s="564">
        <v>703</v>
      </c>
      <c r="Z361" s="564">
        <v>558</v>
      </c>
      <c r="AA361" s="564">
        <v>517</v>
      </c>
      <c r="AB361" s="587">
        <f>SUM(P361:R361)</f>
        <v>1509</v>
      </c>
      <c r="AC361" s="587">
        <f>SUM(S361:U361)</f>
        <v>2139</v>
      </c>
      <c r="AD361" s="587">
        <f>SUM(V361:X361)</f>
        <v>2587</v>
      </c>
      <c r="AE361" s="587">
        <f>SUM(Y361:AA361)</f>
        <v>1778</v>
      </c>
      <c r="AF361" s="587">
        <f>AB361+AC361</f>
        <v>3648</v>
      </c>
      <c r="AG361" s="587">
        <f>AE361+AD361</f>
        <v>4365</v>
      </c>
      <c r="AH361" s="587">
        <f>AF361+AG361</f>
        <v>8013</v>
      </c>
      <c r="AJ361" s="587">
        <f ca="1">SUM((INDIRECT(AJ$2&amp;(ROW())):INDIRECT(AJ$3&amp;(ROW()))))</f>
        <v>703</v>
      </c>
      <c r="AK361" s="587">
        <f ca="1">SUM(INDIRECT(AK$1&amp;AK$2&amp;$B361):INDIRECT(AK$1&amp;AK$3&amp;$B361))</f>
        <v>21302.153222222219</v>
      </c>
      <c r="AL361" s="1749">
        <f t="shared" ca="1" si="448"/>
        <v>-20599.153222222219</v>
      </c>
      <c r="AM361" s="1874">
        <f t="shared" ca="1" si="468"/>
        <v>3.3001358720236629E-2</v>
      </c>
      <c r="AN361" s="587">
        <f ca="1">SUM(INDIRECT(AN$1&amp;AN$2&amp;$A361):INDIRECT(AN$1&amp;AN$3&amp;$A361))</f>
        <v>795</v>
      </c>
      <c r="AO361" s="1749">
        <f t="shared" ca="1" si="449"/>
        <v>-92</v>
      </c>
      <c r="AP361" s="1874">
        <f t="shared" ca="1" si="469"/>
        <v>0.88427672955974845</v>
      </c>
      <c r="AR361" s="587">
        <f ca="1">SUM((INDIRECT(AR$2&amp;(ROW())):INDIRECT(AR$3&amp;(ROW()))))</f>
        <v>703</v>
      </c>
      <c r="AS361" s="587">
        <f ca="1">SUM(INDIRECT(AS$1&amp;AS$2&amp;$B361):INDIRECT(AS$1&amp;AS$3&amp;$B361))</f>
        <v>21302.153222222219</v>
      </c>
      <c r="AT361" s="1749">
        <f t="shared" ca="1" si="470"/>
        <v>-20599.153222222219</v>
      </c>
      <c r="AU361" s="1874">
        <f t="shared" ca="1" si="471"/>
        <v>3.3001358720236629E-2</v>
      </c>
      <c r="AV361" s="587">
        <f ca="1">SUM(INDIRECT(AV$1&amp;AV$2&amp;$A361):INDIRECT(AV$1&amp;AV$3&amp;$A361))</f>
        <v>795</v>
      </c>
      <c r="AW361" s="1749">
        <f t="shared" ca="1" si="472"/>
        <v>-92</v>
      </c>
      <c r="AX361" s="1874">
        <f t="shared" ca="1" si="473"/>
        <v>0.88427672955974845</v>
      </c>
      <c r="AZ361" s="587">
        <f ca="1">SUM((INDIRECT(AZ$2&amp;(ROW())):INDIRECT(AZ$3&amp;(ROW()))))</f>
        <v>6938</v>
      </c>
      <c r="BA361" s="587">
        <f ca="1">SUM(INDIRECT(BA$1&amp;BA$2&amp;$B361):INDIRECT(BA$1&amp;BA$3&amp;$B361))</f>
        <v>179650.15322222223</v>
      </c>
      <c r="BB361" s="1749">
        <f t="shared" ca="1" si="474"/>
        <v>-172712.15322222223</v>
      </c>
      <c r="BC361" s="1874">
        <f t="shared" ca="1" si="475"/>
        <v>3.8619505052232758E-2</v>
      </c>
      <c r="BD361" s="587">
        <f ca="1">SUM(INDIRECT(BD$1&amp;BD$2&amp;$A361):INDIRECT(BD$1&amp;BD$3&amp;$A361))</f>
        <v>7738</v>
      </c>
      <c r="BE361" s="1749">
        <f t="shared" ca="1" si="476"/>
        <v>-800</v>
      </c>
      <c r="BF361" s="1874">
        <f t="shared" ca="1" si="477"/>
        <v>0.89661411217368825</v>
      </c>
    </row>
    <row r="362" spans="1:58" collapsed="1">
      <c r="A362" s="2016">
        <v>345</v>
      </c>
      <c r="B362" s="2016">
        <v>359</v>
      </c>
      <c r="D362" s="657">
        <v>1</v>
      </c>
      <c r="H362" s="184"/>
      <c r="I362" s="183"/>
      <c r="J362" s="134"/>
      <c r="K362" s="134"/>
      <c r="L362" s="16"/>
      <c r="M362" s="566" t="s">
        <v>399</v>
      </c>
      <c r="N362" s="566"/>
      <c r="O362" s="567"/>
      <c r="P362" s="569"/>
      <c r="Q362" s="569"/>
      <c r="R362" s="569"/>
      <c r="S362" s="569"/>
      <c r="T362" s="569"/>
      <c r="U362" s="569"/>
      <c r="V362" s="569"/>
      <c r="W362" s="569"/>
      <c r="X362" s="569"/>
      <c r="Y362" s="569"/>
      <c r="Z362" s="569"/>
      <c r="AA362" s="569"/>
      <c r="AB362" s="588">
        <f>SUM(P362:R362)</f>
        <v>0</v>
      </c>
      <c r="AC362" s="588">
        <f>SUM(S362:U362)</f>
        <v>0</v>
      </c>
      <c r="AD362" s="588">
        <f>SUM(V362:X362)</f>
        <v>0</v>
      </c>
      <c r="AE362" s="588">
        <f>SUM(Y362:AA362)</f>
        <v>0</v>
      </c>
      <c r="AF362" s="588">
        <f>AB362+AC362</f>
        <v>0</v>
      </c>
      <c r="AG362" s="588">
        <f>AE362+AD362</f>
        <v>0</v>
      </c>
      <c r="AH362" s="588">
        <f>AF362+AG362</f>
        <v>0</v>
      </c>
      <c r="AJ362" s="588">
        <f ca="1">SUM((INDIRECT(AJ$2&amp;(ROW())):INDIRECT(AJ$3&amp;(ROW()))))</f>
        <v>0</v>
      </c>
      <c r="AK362" s="588">
        <f ca="1">SUM(INDIRECT(AK$1&amp;AK$2&amp;$B362):INDIRECT(AK$1&amp;AK$3&amp;$B362))</f>
        <v>21302.153222222219</v>
      </c>
      <c r="AL362" s="1750">
        <f t="shared" ca="1" si="448"/>
        <v>-21302.153222222219</v>
      </c>
      <c r="AM362" s="1875">
        <f t="shared" ca="1" si="468"/>
        <v>0</v>
      </c>
      <c r="AN362" s="588">
        <f ca="1">SUM(INDIRECT(AN$1&amp;AN$2&amp;$A362):INDIRECT(AN$1&amp;AN$3&amp;$A362))</f>
        <v>0</v>
      </c>
      <c r="AO362" s="1750">
        <f t="shared" ca="1" si="449"/>
        <v>0</v>
      </c>
      <c r="AP362" s="1875">
        <f t="shared" ca="1" si="469"/>
        <v>0</v>
      </c>
      <c r="AR362" s="588">
        <f ca="1">SUM((INDIRECT(AR$2&amp;(ROW())):INDIRECT(AR$3&amp;(ROW()))))</f>
        <v>0</v>
      </c>
      <c r="AS362" s="588">
        <f ca="1">SUM(INDIRECT(AS$1&amp;AS$2&amp;$B362):INDIRECT(AS$1&amp;AS$3&amp;$B362))</f>
        <v>21302.153222222219</v>
      </c>
      <c r="AT362" s="1750">
        <f t="shared" ca="1" si="470"/>
        <v>-21302.153222222219</v>
      </c>
      <c r="AU362" s="1875">
        <f t="shared" ca="1" si="471"/>
        <v>0</v>
      </c>
      <c r="AV362" s="588">
        <f ca="1">SUM(INDIRECT(AV$1&amp;AV$2&amp;$A362):INDIRECT(AV$1&amp;AV$3&amp;$A362))</f>
        <v>0</v>
      </c>
      <c r="AW362" s="1750">
        <f t="shared" ca="1" si="472"/>
        <v>0</v>
      </c>
      <c r="AX362" s="1875">
        <f t="shared" ca="1" si="473"/>
        <v>0</v>
      </c>
      <c r="AZ362" s="588">
        <f ca="1">SUM((INDIRECT(AZ$2&amp;(ROW())):INDIRECT(AZ$3&amp;(ROW()))))</f>
        <v>0</v>
      </c>
      <c r="BA362" s="588">
        <f ca="1">SUM(INDIRECT(BA$1&amp;BA$2&amp;$B362):INDIRECT(BA$1&amp;BA$3&amp;$B362))</f>
        <v>179650.15322222223</v>
      </c>
      <c r="BB362" s="1750">
        <f t="shared" ca="1" si="474"/>
        <v>-179650.15322222223</v>
      </c>
      <c r="BC362" s="1875">
        <f t="shared" ca="1" si="475"/>
        <v>0</v>
      </c>
      <c r="BD362" s="588">
        <f ca="1">SUM(INDIRECT(BD$1&amp;BD$2&amp;$A362):INDIRECT(BD$1&amp;BD$3&amp;$A362))</f>
        <v>0</v>
      </c>
      <c r="BE362" s="1750">
        <f t="shared" ca="1" si="476"/>
        <v>0</v>
      </c>
      <c r="BF362" s="1875">
        <f t="shared" ca="1" si="477"/>
        <v>0</v>
      </c>
    </row>
    <row r="363" spans="1:58">
      <c r="A363" s="2016">
        <v>346</v>
      </c>
      <c r="B363" s="2016">
        <v>360</v>
      </c>
      <c r="D363" s="657">
        <v>1</v>
      </c>
      <c r="H363" s="184"/>
      <c r="I363" s="183"/>
      <c r="J363" s="134"/>
      <c r="K363" s="134"/>
      <c r="L363" s="18" t="s">
        <v>400</v>
      </c>
      <c r="M363" s="560"/>
      <c r="N363" s="560"/>
      <c r="O363" s="556"/>
      <c r="P363" s="558">
        <f>P364+P371</f>
        <v>1263</v>
      </c>
      <c r="Q363" s="558">
        <f t="shared" ref="Q363:AH363" si="481">Q364+Q371</f>
        <v>8494</v>
      </c>
      <c r="R363" s="558">
        <f t="shared" si="481"/>
        <v>14176</v>
      </c>
      <c r="S363" s="558">
        <f t="shared" si="481"/>
        <v>11581</v>
      </c>
      <c r="T363" s="558">
        <f t="shared" si="481"/>
        <v>11592</v>
      </c>
      <c r="U363" s="558">
        <f t="shared" si="481"/>
        <v>16399</v>
      </c>
      <c r="V363" s="558">
        <f t="shared" si="481"/>
        <v>14212</v>
      </c>
      <c r="W363" s="558">
        <f t="shared" si="481"/>
        <v>12644</v>
      </c>
      <c r="X363" s="558">
        <f t="shared" si="481"/>
        <v>22055</v>
      </c>
      <c r="Y363" s="558">
        <f t="shared" si="481"/>
        <v>15532</v>
      </c>
      <c r="Z363" s="558">
        <f t="shared" si="481"/>
        <v>17766</v>
      </c>
      <c r="AA363" s="558">
        <f t="shared" si="481"/>
        <v>21220</v>
      </c>
      <c r="AB363" s="591">
        <f t="shared" si="481"/>
        <v>23933</v>
      </c>
      <c r="AC363" s="591">
        <f t="shared" si="481"/>
        <v>39572</v>
      </c>
      <c r="AD363" s="591">
        <f t="shared" si="481"/>
        <v>48911</v>
      </c>
      <c r="AE363" s="591">
        <f t="shared" si="481"/>
        <v>54518</v>
      </c>
      <c r="AF363" s="591">
        <f t="shared" si="481"/>
        <v>63505</v>
      </c>
      <c r="AG363" s="591">
        <f t="shared" si="481"/>
        <v>103429</v>
      </c>
      <c r="AH363" s="591">
        <f t="shared" si="481"/>
        <v>166934</v>
      </c>
      <c r="AJ363" s="591">
        <f ca="1">SUM((INDIRECT(AJ$2&amp;(ROW())):INDIRECT(AJ$3&amp;(ROW()))))</f>
        <v>15532</v>
      </c>
      <c r="AK363" s="591">
        <f ca="1">SUM(INDIRECT(AK$1&amp;AK$2&amp;$B363):INDIRECT(AK$1&amp;AK$3&amp;$B363))</f>
        <v>21302.153222222219</v>
      </c>
      <c r="AL363" s="1751">
        <f t="shared" ca="1" si="448"/>
        <v>-5770.1532222222195</v>
      </c>
      <c r="AM363" s="1876">
        <f t="shared" ca="1" si="468"/>
        <v>0.72912817018878417</v>
      </c>
      <c r="AN363" s="591">
        <f ca="1">SUM(INDIRECT(AN$1&amp;AN$2&amp;$A363):INDIRECT(AN$1&amp;AN$3&amp;$A363))</f>
        <v>18684</v>
      </c>
      <c r="AO363" s="1751">
        <f t="shared" ca="1" si="449"/>
        <v>-3152</v>
      </c>
      <c r="AP363" s="1876">
        <f t="shared" ca="1" si="469"/>
        <v>0.83129950760008564</v>
      </c>
      <c r="AR363" s="591">
        <f ca="1">SUM((INDIRECT(AR$2&amp;(ROW())):INDIRECT(AR$3&amp;(ROW()))))</f>
        <v>15532</v>
      </c>
      <c r="AS363" s="591">
        <f ca="1">SUM(INDIRECT(AS$1&amp;AS$2&amp;$B363):INDIRECT(AS$1&amp;AS$3&amp;$B363))</f>
        <v>21302.153222222219</v>
      </c>
      <c r="AT363" s="1751">
        <f t="shared" ca="1" si="470"/>
        <v>-5770.1532222222195</v>
      </c>
      <c r="AU363" s="1876">
        <f t="shared" ca="1" si="471"/>
        <v>0.72912817018878417</v>
      </c>
      <c r="AV363" s="591">
        <f ca="1">SUM(INDIRECT(AV$1&amp;AV$2&amp;$A363):INDIRECT(AV$1&amp;AV$3&amp;$A363))</f>
        <v>18684</v>
      </c>
      <c r="AW363" s="1751">
        <f t="shared" ca="1" si="472"/>
        <v>-3152</v>
      </c>
      <c r="AX363" s="1876">
        <f t="shared" ca="1" si="473"/>
        <v>0.83129950760008564</v>
      </c>
      <c r="AZ363" s="591">
        <f ca="1">SUM((INDIRECT(AZ$2&amp;(ROW())):INDIRECT(AZ$3&amp;(ROW()))))</f>
        <v>127948</v>
      </c>
      <c r="BA363" s="591">
        <f ca="1">SUM(INDIRECT(BA$1&amp;BA$2&amp;$B363):INDIRECT(BA$1&amp;BA$3&amp;$B363))</f>
        <v>174772.15322222223</v>
      </c>
      <c r="BB363" s="1751">
        <f t="shared" ca="1" si="474"/>
        <v>-46824.15322222223</v>
      </c>
      <c r="BC363" s="1876">
        <f t="shared" ca="1" si="475"/>
        <v>0.7320845892269493</v>
      </c>
      <c r="BD363" s="591">
        <f ca="1">SUM(INDIRECT(BD$1&amp;BD$2&amp;$A363):INDIRECT(BD$1&amp;BD$3&amp;$A363))</f>
        <v>188573</v>
      </c>
      <c r="BE363" s="1751">
        <f t="shared" ca="1" si="476"/>
        <v>-60625</v>
      </c>
      <c r="BF363" s="1876">
        <f t="shared" ca="1" si="477"/>
        <v>0.67850646699156292</v>
      </c>
    </row>
    <row r="364" spans="1:58">
      <c r="A364" s="2016">
        <v>347</v>
      </c>
      <c r="B364" s="2016">
        <v>361</v>
      </c>
      <c r="D364" s="657">
        <v>1</v>
      </c>
      <c r="H364" s="184"/>
      <c r="I364" s="183"/>
      <c r="J364" s="134"/>
      <c r="K364" s="134"/>
      <c r="L364" s="18"/>
      <c r="M364" s="189" t="s">
        <v>396</v>
      </c>
      <c r="N364" s="189"/>
      <c r="O364" s="188"/>
      <c r="P364" s="187">
        <f>P365+P368</f>
        <v>1263</v>
      </c>
      <c r="Q364" s="187">
        <f t="shared" ref="Q364:AH364" si="482">Q365+Q368</f>
        <v>8494</v>
      </c>
      <c r="R364" s="187">
        <f t="shared" si="482"/>
        <v>14176</v>
      </c>
      <c r="S364" s="187">
        <f t="shared" si="482"/>
        <v>11581</v>
      </c>
      <c r="T364" s="187">
        <f t="shared" si="482"/>
        <v>11592</v>
      </c>
      <c r="U364" s="187">
        <f t="shared" si="482"/>
        <v>16399</v>
      </c>
      <c r="V364" s="187">
        <f t="shared" si="482"/>
        <v>14212</v>
      </c>
      <c r="W364" s="187">
        <f t="shared" si="482"/>
        <v>12644</v>
      </c>
      <c r="X364" s="187">
        <f t="shared" si="482"/>
        <v>22055</v>
      </c>
      <c r="Y364" s="187">
        <f t="shared" si="482"/>
        <v>15532</v>
      </c>
      <c r="Z364" s="187">
        <f t="shared" si="482"/>
        <v>17766</v>
      </c>
      <c r="AA364" s="187">
        <f t="shared" si="482"/>
        <v>21220</v>
      </c>
      <c r="AB364" s="186">
        <f t="shared" si="482"/>
        <v>23933</v>
      </c>
      <c r="AC364" s="186">
        <f t="shared" si="482"/>
        <v>39572</v>
      </c>
      <c r="AD364" s="186">
        <f t="shared" si="482"/>
        <v>48911</v>
      </c>
      <c r="AE364" s="186">
        <f t="shared" si="482"/>
        <v>54518</v>
      </c>
      <c r="AF364" s="186">
        <f t="shared" si="482"/>
        <v>63505</v>
      </c>
      <c r="AG364" s="186">
        <f t="shared" si="482"/>
        <v>103429</v>
      </c>
      <c r="AH364" s="186">
        <f t="shared" si="482"/>
        <v>166934</v>
      </c>
      <c r="AJ364" s="186">
        <f ca="1">SUM((INDIRECT(AJ$2&amp;(ROW())):INDIRECT(AJ$3&amp;(ROW()))))</f>
        <v>15532</v>
      </c>
      <c r="AK364" s="186">
        <f ca="1">SUM(INDIRECT(AK$1&amp;AK$2&amp;$B364):INDIRECT(AK$1&amp;AK$3&amp;$B364))</f>
        <v>0</v>
      </c>
      <c r="AL364" s="1748">
        <f t="shared" ca="1" si="448"/>
        <v>15532</v>
      </c>
      <c r="AM364" s="1873">
        <f t="shared" ca="1" si="468"/>
        <v>0</v>
      </c>
      <c r="AN364" s="186">
        <f ca="1">SUM(INDIRECT(AN$1&amp;AN$2&amp;$A364):INDIRECT(AN$1&amp;AN$3&amp;$A364))</f>
        <v>18684</v>
      </c>
      <c r="AO364" s="1748">
        <f t="shared" ca="1" si="449"/>
        <v>-3152</v>
      </c>
      <c r="AP364" s="1873">
        <f t="shared" ca="1" si="469"/>
        <v>0.83129950760008564</v>
      </c>
      <c r="AR364" s="186">
        <f ca="1">SUM((INDIRECT(AR$2&amp;(ROW())):INDIRECT(AR$3&amp;(ROW()))))</f>
        <v>15532</v>
      </c>
      <c r="AS364" s="186">
        <f ca="1">SUM(INDIRECT(AS$1&amp;AS$2&amp;$B364):INDIRECT(AS$1&amp;AS$3&amp;$B364))</f>
        <v>0</v>
      </c>
      <c r="AT364" s="1748">
        <f t="shared" ca="1" si="470"/>
        <v>15532</v>
      </c>
      <c r="AU364" s="1873">
        <f t="shared" ca="1" si="471"/>
        <v>0</v>
      </c>
      <c r="AV364" s="186">
        <f ca="1">SUM(INDIRECT(AV$1&amp;AV$2&amp;$A364):INDIRECT(AV$1&amp;AV$3&amp;$A364))</f>
        <v>18684</v>
      </c>
      <c r="AW364" s="1748">
        <f t="shared" ca="1" si="472"/>
        <v>-3152</v>
      </c>
      <c r="AX364" s="1873">
        <f t="shared" ca="1" si="473"/>
        <v>0.83129950760008564</v>
      </c>
      <c r="AZ364" s="186">
        <f ca="1">SUM((INDIRECT(AZ$2&amp;(ROW())):INDIRECT(AZ$3&amp;(ROW()))))</f>
        <v>127948</v>
      </c>
      <c r="BA364" s="186">
        <f ca="1">SUM(INDIRECT(BA$1&amp;BA$2&amp;$B364):INDIRECT(BA$1&amp;BA$3&amp;$B364))</f>
        <v>4878</v>
      </c>
      <c r="BB364" s="1748">
        <f t="shared" ca="1" si="474"/>
        <v>123070</v>
      </c>
      <c r="BC364" s="1873">
        <f t="shared" ca="1" si="475"/>
        <v>26.229602296022961</v>
      </c>
      <c r="BD364" s="186">
        <f ca="1">SUM(INDIRECT(BD$1&amp;BD$2&amp;$A364):INDIRECT(BD$1&amp;BD$3&amp;$A364))</f>
        <v>188573</v>
      </c>
      <c r="BE364" s="1748">
        <f t="shared" ca="1" si="476"/>
        <v>-60625</v>
      </c>
      <c r="BF364" s="1873">
        <f t="shared" ca="1" si="477"/>
        <v>0.67850646699156292</v>
      </c>
    </row>
    <row r="365" spans="1:58">
      <c r="A365" s="2016">
        <v>348</v>
      </c>
      <c r="B365" s="2016">
        <v>362</v>
      </c>
      <c r="D365" s="657">
        <v>1</v>
      </c>
      <c r="H365" s="184"/>
      <c r="I365" s="183"/>
      <c r="J365" s="134"/>
      <c r="K365" s="134"/>
      <c r="L365" s="18"/>
      <c r="M365" s="18"/>
      <c r="N365" s="189" t="s">
        <v>397</v>
      </c>
      <c r="O365" s="571"/>
      <c r="P365" s="121">
        <f>SUM(P366:P367)</f>
        <v>1256</v>
      </c>
      <c r="Q365" s="121">
        <f t="shared" ref="Q365:AH365" si="483">SUM(Q366:Q367)</f>
        <v>8494</v>
      </c>
      <c r="R365" s="121">
        <f t="shared" si="483"/>
        <v>14176</v>
      </c>
      <c r="S365" s="121">
        <f t="shared" si="483"/>
        <v>11581</v>
      </c>
      <c r="T365" s="121">
        <f t="shared" si="483"/>
        <v>11592</v>
      </c>
      <c r="U365" s="121">
        <f t="shared" si="483"/>
        <v>16399</v>
      </c>
      <c r="V365" s="121">
        <f t="shared" si="483"/>
        <v>14212</v>
      </c>
      <c r="W365" s="121">
        <f t="shared" si="483"/>
        <v>12644</v>
      </c>
      <c r="X365" s="121">
        <f t="shared" si="483"/>
        <v>22055</v>
      </c>
      <c r="Y365" s="121">
        <f t="shared" si="483"/>
        <v>15532</v>
      </c>
      <c r="Z365" s="121">
        <f t="shared" si="483"/>
        <v>17766</v>
      </c>
      <c r="AA365" s="121">
        <f t="shared" si="483"/>
        <v>21220</v>
      </c>
      <c r="AB365" s="596">
        <f t="shared" si="483"/>
        <v>23926</v>
      </c>
      <c r="AC365" s="596">
        <f t="shared" si="483"/>
        <v>39572</v>
      </c>
      <c r="AD365" s="596">
        <f t="shared" si="483"/>
        <v>48911</v>
      </c>
      <c r="AE365" s="596">
        <f t="shared" si="483"/>
        <v>54518</v>
      </c>
      <c r="AF365" s="596">
        <f t="shared" si="483"/>
        <v>63498</v>
      </c>
      <c r="AG365" s="596">
        <f t="shared" si="483"/>
        <v>103429</v>
      </c>
      <c r="AH365" s="596">
        <f t="shared" si="483"/>
        <v>166927</v>
      </c>
      <c r="AJ365" s="596">
        <f ca="1">SUM((INDIRECT(AJ$2&amp;(ROW())):INDIRECT(AJ$3&amp;(ROW()))))</f>
        <v>15532</v>
      </c>
      <c r="AK365" s="596">
        <f ca="1">SUM(INDIRECT(AK$1&amp;AK$2&amp;$B365):INDIRECT(AK$1&amp;AK$3&amp;$B365))</f>
        <v>0</v>
      </c>
      <c r="AL365" s="1752">
        <f t="shared" ca="1" si="448"/>
        <v>15532</v>
      </c>
      <c r="AM365" s="1877">
        <f t="shared" ca="1" si="468"/>
        <v>0</v>
      </c>
      <c r="AN365" s="596">
        <f ca="1">SUM(INDIRECT(AN$1&amp;AN$2&amp;$A365):INDIRECT(AN$1&amp;AN$3&amp;$A365))</f>
        <v>18117</v>
      </c>
      <c r="AO365" s="1752">
        <f t="shared" ca="1" si="449"/>
        <v>-2585</v>
      </c>
      <c r="AP365" s="1877">
        <f t="shared" ca="1" si="469"/>
        <v>0.85731633272616881</v>
      </c>
      <c r="AR365" s="596">
        <f ca="1">SUM((INDIRECT(AR$2&amp;(ROW())):INDIRECT(AR$3&amp;(ROW()))))</f>
        <v>15532</v>
      </c>
      <c r="AS365" s="596">
        <f ca="1">SUM(INDIRECT(AS$1&amp;AS$2&amp;$B365):INDIRECT(AS$1&amp;AS$3&amp;$B365))</f>
        <v>0</v>
      </c>
      <c r="AT365" s="1752">
        <f t="shared" ca="1" si="470"/>
        <v>15532</v>
      </c>
      <c r="AU365" s="1877">
        <f t="shared" ca="1" si="471"/>
        <v>0</v>
      </c>
      <c r="AV365" s="596">
        <f ca="1">SUM(INDIRECT(AV$1&amp;AV$2&amp;$A365):INDIRECT(AV$1&amp;AV$3&amp;$A365))</f>
        <v>18117</v>
      </c>
      <c r="AW365" s="1752">
        <f t="shared" ca="1" si="472"/>
        <v>-2585</v>
      </c>
      <c r="AX365" s="1877">
        <f t="shared" ca="1" si="473"/>
        <v>0.85731633272616881</v>
      </c>
      <c r="AZ365" s="596">
        <f ca="1">SUM((INDIRECT(AZ$2&amp;(ROW())):INDIRECT(AZ$3&amp;(ROW()))))</f>
        <v>127941</v>
      </c>
      <c r="BA365" s="596">
        <f ca="1">SUM(INDIRECT(BA$1&amp;BA$2&amp;$B365):INDIRECT(BA$1&amp;BA$3&amp;$B365))</f>
        <v>0</v>
      </c>
      <c r="BB365" s="1752">
        <f t="shared" ca="1" si="474"/>
        <v>127941</v>
      </c>
      <c r="BC365" s="1877">
        <f t="shared" ca="1" si="475"/>
        <v>0</v>
      </c>
      <c r="BD365" s="596">
        <f ca="1">SUM(INDIRECT(BD$1&amp;BD$2&amp;$A365):INDIRECT(BD$1&amp;BD$3&amp;$A365))</f>
        <v>183225</v>
      </c>
      <c r="BE365" s="1752">
        <f t="shared" ca="1" si="476"/>
        <v>-55284</v>
      </c>
      <c r="BF365" s="1877">
        <f t="shared" ca="1" si="477"/>
        <v>0.69827261563651244</v>
      </c>
    </row>
    <row r="366" spans="1:58">
      <c r="A366" s="2016">
        <v>349</v>
      </c>
      <c r="B366" s="2016">
        <v>363</v>
      </c>
      <c r="D366" s="657">
        <v>1</v>
      </c>
      <c r="H366" s="184"/>
      <c r="I366" s="183"/>
      <c r="J366" s="134"/>
      <c r="K366" s="134"/>
      <c r="L366" s="18"/>
      <c r="M366" s="18"/>
      <c r="N366" s="18"/>
      <c r="O366" s="150" t="s">
        <v>401</v>
      </c>
      <c r="P366" s="128">
        <v>1256</v>
      </c>
      <c r="Q366" s="128">
        <v>8096</v>
      </c>
      <c r="R366" s="128">
        <v>13761</v>
      </c>
      <c r="S366" s="128">
        <f>7984+3266</f>
        <v>11250</v>
      </c>
      <c r="T366" s="128">
        <v>11276</v>
      </c>
      <c r="U366" s="128">
        <v>15993</v>
      </c>
      <c r="V366" s="128">
        <v>13875</v>
      </c>
      <c r="W366" s="128">
        <v>12315</v>
      </c>
      <c r="X366" s="128">
        <v>21273</v>
      </c>
      <c r="Y366" s="128">
        <v>15280</v>
      </c>
      <c r="Z366" s="128">
        <v>17313</v>
      </c>
      <c r="AA366" s="128">
        <v>20855</v>
      </c>
      <c r="AB366" s="185">
        <f>SUM(P366:R366)</f>
        <v>23113</v>
      </c>
      <c r="AC366" s="185">
        <f>SUM(S366:U366)</f>
        <v>38519</v>
      </c>
      <c r="AD366" s="185">
        <f>SUM(V366:X366)</f>
        <v>47463</v>
      </c>
      <c r="AE366" s="185">
        <f>SUM(Y366:AA366)</f>
        <v>53448</v>
      </c>
      <c r="AF366" s="185">
        <f>AB366+AC366</f>
        <v>61632</v>
      </c>
      <c r="AG366" s="185">
        <f>AE366+AD366</f>
        <v>100911</v>
      </c>
      <c r="AH366" s="185">
        <f>AF366+AG366</f>
        <v>162543</v>
      </c>
      <c r="AJ366" s="185">
        <f ca="1">SUM((INDIRECT(AJ$2&amp;(ROW())):INDIRECT(AJ$3&amp;(ROW()))))</f>
        <v>15280</v>
      </c>
      <c r="AK366" s="185">
        <f ca="1">SUM(INDIRECT(AK$1&amp;AK$2&amp;$B366):INDIRECT(AK$1&amp;AK$3&amp;$B366))</f>
        <v>18721.251660280199</v>
      </c>
      <c r="AL366" s="1753">
        <f t="shared" ca="1" si="448"/>
        <v>-3441.2516602801988</v>
      </c>
      <c r="AM366" s="1878">
        <f t="shared" ca="1" si="468"/>
        <v>0.81618474433622912</v>
      </c>
      <c r="AN366" s="185">
        <f ca="1">SUM(INDIRECT(AN$1&amp;AN$2&amp;$A366):INDIRECT(AN$1&amp;AN$3&amp;$A366))</f>
        <v>18117</v>
      </c>
      <c r="AO366" s="1753">
        <f t="shared" ca="1" si="449"/>
        <v>-2837</v>
      </c>
      <c r="AP366" s="1878">
        <f t="shared" ca="1" si="469"/>
        <v>0.84340674504608926</v>
      </c>
      <c r="AR366" s="185">
        <f ca="1">SUM((INDIRECT(AR$2&amp;(ROW())):INDIRECT(AR$3&amp;(ROW()))))</f>
        <v>15280</v>
      </c>
      <c r="AS366" s="185">
        <f ca="1">SUM(INDIRECT(AS$1&amp;AS$2&amp;$B366):INDIRECT(AS$1&amp;AS$3&amp;$B366))</f>
        <v>18721.251660280199</v>
      </c>
      <c r="AT366" s="1753">
        <f t="shared" ca="1" si="470"/>
        <v>-3441.2516602801988</v>
      </c>
      <c r="AU366" s="1878">
        <f t="shared" ca="1" si="471"/>
        <v>0.81618474433622912</v>
      </c>
      <c r="AV366" s="185">
        <f ca="1">SUM(INDIRECT(AV$1&amp;AV$2&amp;$A366):INDIRECT(AV$1&amp;AV$3&amp;$A366))</f>
        <v>18117</v>
      </c>
      <c r="AW366" s="1753">
        <f t="shared" ca="1" si="472"/>
        <v>-2837</v>
      </c>
      <c r="AX366" s="1878">
        <f t="shared" ca="1" si="473"/>
        <v>0.84340674504608926</v>
      </c>
      <c r="AZ366" s="185">
        <f ca="1">SUM((INDIRECT(AZ$2&amp;(ROW())):INDIRECT(AZ$3&amp;(ROW()))))</f>
        <v>124375</v>
      </c>
      <c r="BA366" s="185">
        <f ca="1">SUM(INDIRECT(BA$1&amp;BA$2&amp;$B366):INDIRECT(BA$1&amp;BA$3&amp;$B366))</f>
        <v>96438.251660280192</v>
      </c>
      <c r="BB366" s="1753">
        <f t="shared" ca="1" si="474"/>
        <v>27936.748339719808</v>
      </c>
      <c r="BC366" s="1878">
        <f t="shared" ca="1" si="475"/>
        <v>1.2896853464134923</v>
      </c>
      <c r="BD366" s="185">
        <f ca="1">SUM(INDIRECT(BD$1&amp;BD$2&amp;$A366):INDIRECT(BD$1&amp;BD$3&amp;$A366))</f>
        <v>183225</v>
      </c>
      <c r="BE366" s="1753">
        <f t="shared" ca="1" si="476"/>
        <v>-58850</v>
      </c>
      <c r="BF366" s="1878">
        <f t="shared" ca="1" si="477"/>
        <v>0.67881020603083642</v>
      </c>
    </row>
    <row r="367" spans="1:58">
      <c r="A367" s="2016">
        <v>350</v>
      </c>
      <c r="B367" s="2016">
        <v>364</v>
      </c>
      <c r="D367" s="657">
        <v>1</v>
      </c>
      <c r="H367" s="184"/>
      <c r="I367" s="183"/>
      <c r="J367" s="134"/>
      <c r="K367" s="134"/>
      <c r="L367" s="18"/>
      <c r="M367" s="18"/>
      <c r="N367" s="18"/>
      <c r="O367" s="150" t="s">
        <v>402</v>
      </c>
      <c r="P367" s="128"/>
      <c r="Q367" s="128">
        <v>398</v>
      </c>
      <c r="R367" s="128">
        <v>415</v>
      </c>
      <c r="S367" s="128">
        <v>331</v>
      </c>
      <c r="T367" s="128">
        <v>316</v>
      </c>
      <c r="U367" s="128">
        <v>406</v>
      </c>
      <c r="V367" s="128">
        <v>337</v>
      </c>
      <c r="W367" s="128">
        <v>329</v>
      </c>
      <c r="X367" s="128">
        <v>782</v>
      </c>
      <c r="Y367" s="128">
        <v>252</v>
      </c>
      <c r="Z367" s="128">
        <v>453</v>
      </c>
      <c r="AA367" s="128">
        <v>365</v>
      </c>
      <c r="AB367" s="185">
        <f>SUM(P367:R367)</f>
        <v>813</v>
      </c>
      <c r="AC367" s="185">
        <f>SUM(S367:U367)</f>
        <v>1053</v>
      </c>
      <c r="AD367" s="185">
        <f>SUM(V367:X367)</f>
        <v>1448</v>
      </c>
      <c r="AE367" s="185">
        <f>SUM(Y367:AA367)</f>
        <v>1070</v>
      </c>
      <c r="AF367" s="185">
        <f>AB367+AC367</f>
        <v>1866</v>
      </c>
      <c r="AG367" s="185">
        <f>AE367+AD367</f>
        <v>2518</v>
      </c>
      <c r="AH367" s="185">
        <f>AF367+AG367</f>
        <v>4384</v>
      </c>
      <c r="AJ367" s="185">
        <f ca="1">SUM((INDIRECT(AJ$2&amp;(ROW())):INDIRECT(AJ$3&amp;(ROW()))))</f>
        <v>252</v>
      </c>
      <c r="AK367" s="185">
        <f ca="1">SUM(INDIRECT(AK$1&amp;AK$2&amp;$B367):INDIRECT(AK$1&amp;AK$3&amp;$B367))</f>
        <v>18721.251660280199</v>
      </c>
      <c r="AL367" s="1753">
        <f t="shared" ca="1" si="448"/>
        <v>-18469.251660280199</v>
      </c>
      <c r="AM367" s="1878">
        <f t="shared" ca="1" si="468"/>
        <v>1.3460638453712681E-2</v>
      </c>
      <c r="AN367" s="185">
        <f ca="1">SUM(INDIRECT(AN$1&amp;AN$2&amp;$A367):INDIRECT(AN$1&amp;AN$3&amp;$A367))</f>
        <v>0</v>
      </c>
      <c r="AO367" s="1753">
        <f t="shared" ca="1" si="449"/>
        <v>252</v>
      </c>
      <c r="AP367" s="1878">
        <f t="shared" ca="1" si="469"/>
        <v>0</v>
      </c>
      <c r="AR367" s="185">
        <f ca="1">SUM((INDIRECT(AR$2&amp;(ROW())):INDIRECT(AR$3&amp;(ROW()))))</f>
        <v>252</v>
      </c>
      <c r="AS367" s="185">
        <f ca="1">SUM(INDIRECT(AS$1&amp;AS$2&amp;$B367):INDIRECT(AS$1&amp;AS$3&amp;$B367))</f>
        <v>18721.251660280199</v>
      </c>
      <c r="AT367" s="1753">
        <f t="shared" ca="1" si="470"/>
        <v>-18469.251660280199</v>
      </c>
      <c r="AU367" s="1878">
        <f t="shared" ca="1" si="471"/>
        <v>1.3460638453712681E-2</v>
      </c>
      <c r="AV367" s="185">
        <f ca="1">SUM(INDIRECT(AV$1&amp;AV$2&amp;$A367):INDIRECT(AV$1&amp;AV$3&amp;$A367))</f>
        <v>0</v>
      </c>
      <c r="AW367" s="1753">
        <f t="shared" ca="1" si="472"/>
        <v>252</v>
      </c>
      <c r="AX367" s="1878">
        <f t="shared" ca="1" si="473"/>
        <v>0</v>
      </c>
      <c r="AZ367" s="185">
        <f ca="1">SUM((INDIRECT(AZ$2&amp;(ROW())):INDIRECT(AZ$3&amp;(ROW()))))</f>
        <v>3566</v>
      </c>
      <c r="BA367" s="185">
        <f ca="1">SUM(INDIRECT(BA$1&amp;BA$2&amp;$B367):INDIRECT(BA$1&amp;BA$3&amp;$B367))</f>
        <v>96438.251660280192</v>
      </c>
      <c r="BB367" s="1753">
        <f t="shared" ca="1" si="474"/>
        <v>-92872.251660280192</v>
      </c>
      <c r="BC367" s="1878">
        <f t="shared" ca="1" si="475"/>
        <v>3.697702870601418E-2</v>
      </c>
      <c r="BD367" s="185">
        <f ca="1">SUM(INDIRECT(BD$1&amp;BD$2&amp;$A367):INDIRECT(BD$1&amp;BD$3&amp;$A367))</f>
        <v>0</v>
      </c>
      <c r="BE367" s="1753">
        <f t="shared" ca="1" si="476"/>
        <v>3566</v>
      </c>
      <c r="BF367" s="1878">
        <f t="shared" ca="1" si="477"/>
        <v>0</v>
      </c>
    </row>
    <row r="368" spans="1:58">
      <c r="A368" s="2016">
        <v>351</v>
      </c>
      <c r="B368" s="2016">
        <v>365</v>
      </c>
      <c r="D368" s="657">
        <v>1</v>
      </c>
      <c r="H368" s="184"/>
      <c r="I368" s="183"/>
      <c r="J368" s="134"/>
      <c r="K368" s="134"/>
      <c r="L368" s="18"/>
      <c r="M368" s="18"/>
      <c r="N368" s="189" t="s">
        <v>398</v>
      </c>
      <c r="O368" s="571"/>
      <c r="P368" s="121">
        <f>SUM(P369:P370)</f>
        <v>7</v>
      </c>
      <c r="Q368" s="121">
        <f t="shared" ref="Q368:AH368" si="484">SUM(Q369:Q370)</f>
        <v>0</v>
      </c>
      <c r="R368" s="121">
        <f t="shared" si="484"/>
        <v>0</v>
      </c>
      <c r="S368" s="121">
        <f t="shared" si="484"/>
        <v>0</v>
      </c>
      <c r="T368" s="121">
        <f t="shared" si="484"/>
        <v>0</v>
      </c>
      <c r="U368" s="121">
        <f t="shared" si="484"/>
        <v>0</v>
      </c>
      <c r="V368" s="121">
        <f t="shared" si="484"/>
        <v>0</v>
      </c>
      <c r="W368" s="121">
        <f t="shared" si="484"/>
        <v>0</v>
      </c>
      <c r="X368" s="121">
        <f t="shared" si="484"/>
        <v>0</v>
      </c>
      <c r="Y368" s="121">
        <f t="shared" si="484"/>
        <v>0</v>
      </c>
      <c r="Z368" s="121">
        <f t="shared" si="484"/>
        <v>0</v>
      </c>
      <c r="AA368" s="121">
        <f t="shared" si="484"/>
        <v>0</v>
      </c>
      <c r="AB368" s="596">
        <f t="shared" si="484"/>
        <v>7</v>
      </c>
      <c r="AC368" s="596">
        <f t="shared" si="484"/>
        <v>0</v>
      </c>
      <c r="AD368" s="596">
        <f t="shared" si="484"/>
        <v>0</v>
      </c>
      <c r="AE368" s="596">
        <f t="shared" si="484"/>
        <v>0</v>
      </c>
      <c r="AF368" s="596">
        <f t="shared" si="484"/>
        <v>7</v>
      </c>
      <c r="AG368" s="596">
        <f t="shared" si="484"/>
        <v>0</v>
      </c>
      <c r="AH368" s="596">
        <f t="shared" si="484"/>
        <v>7</v>
      </c>
      <c r="AJ368" s="596">
        <f ca="1">SUM((INDIRECT(AJ$2&amp;(ROW())):INDIRECT(AJ$3&amp;(ROW()))))</f>
        <v>0</v>
      </c>
      <c r="AK368" s="596">
        <f ca="1">SUM(INDIRECT(AK$1&amp;AK$2&amp;$B368):INDIRECT(AK$1&amp;AK$3&amp;$B368))</f>
        <v>18721.251660280199</v>
      </c>
      <c r="AL368" s="1752">
        <f t="shared" ca="1" si="448"/>
        <v>-18721.251660280199</v>
      </c>
      <c r="AM368" s="1877">
        <f t="shared" ca="1" si="468"/>
        <v>0</v>
      </c>
      <c r="AN368" s="596">
        <f ca="1">SUM(INDIRECT(AN$1&amp;AN$2&amp;$A368):INDIRECT(AN$1&amp;AN$3&amp;$A368))</f>
        <v>567</v>
      </c>
      <c r="AO368" s="1752">
        <f t="shared" ca="1" si="449"/>
        <v>-567</v>
      </c>
      <c r="AP368" s="1877">
        <f t="shared" ca="1" si="469"/>
        <v>0</v>
      </c>
      <c r="AR368" s="596">
        <f ca="1">SUM((INDIRECT(AR$2&amp;(ROW())):INDIRECT(AR$3&amp;(ROW()))))</f>
        <v>0</v>
      </c>
      <c r="AS368" s="596">
        <f ca="1">SUM(INDIRECT(AS$1&amp;AS$2&amp;$B368):INDIRECT(AS$1&amp;AS$3&amp;$B368))</f>
        <v>18721.251660280199</v>
      </c>
      <c r="AT368" s="1752">
        <f t="shared" ca="1" si="470"/>
        <v>-18721.251660280199</v>
      </c>
      <c r="AU368" s="1877">
        <f t="shared" ca="1" si="471"/>
        <v>0</v>
      </c>
      <c r="AV368" s="596">
        <f ca="1">SUM(INDIRECT(AV$1&amp;AV$2&amp;$A368):INDIRECT(AV$1&amp;AV$3&amp;$A368))</f>
        <v>567</v>
      </c>
      <c r="AW368" s="1752">
        <f t="shared" ca="1" si="472"/>
        <v>-567</v>
      </c>
      <c r="AX368" s="1877">
        <f t="shared" ca="1" si="473"/>
        <v>0</v>
      </c>
      <c r="AZ368" s="596">
        <f ca="1">SUM((INDIRECT(AZ$2&amp;(ROW())):INDIRECT(AZ$3&amp;(ROW()))))</f>
        <v>7</v>
      </c>
      <c r="BA368" s="596">
        <f ca="1">SUM(INDIRECT(BA$1&amp;BA$2&amp;$B368):INDIRECT(BA$1&amp;BA$3&amp;$B368))</f>
        <v>96431.251660280192</v>
      </c>
      <c r="BB368" s="1752">
        <f t="shared" ca="1" si="474"/>
        <v>-96424.251660280192</v>
      </c>
      <c r="BC368" s="1877">
        <f t="shared" ca="1" si="475"/>
        <v>7.2590574937888972E-5</v>
      </c>
      <c r="BD368" s="596">
        <f ca="1">SUM(INDIRECT(BD$1&amp;BD$2&amp;$A368):INDIRECT(BD$1&amp;BD$3&amp;$A368))</f>
        <v>5348</v>
      </c>
      <c r="BE368" s="1752">
        <f t="shared" ca="1" si="476"/>
        <v>-5341</v>
      </c>
      <c r="BF368" s="1877">
        <f t="shared" ca="1" si="477"/>
        <v>1.3089005235602095E-3</v>
      </c>
    </row>
    <row r="369" spans="1:58">
      <c r="A369" s="2016">
        <v>352</v>
      </c>
      <c r="B369" s="2016">
        <v>366</v>
      </c>
      <c r="D369" s="657">
        <v>1</v>
      </c>
      <c r="H369" s="184"/>
      <c r="I369" s="183"/>
      <c r="J369" s="134"/>
      <c r="K369" s="134"/>
      <c r="L369" s="18"/>
      <c r="M369" s="18"/>
      <c r="N369" s="18"/>
      <c r="O369" s="150" t="s">
        <v>401</v>
      </c>
      <c r="P369" s="128">
        <v>7</v>
      </c>
      <c r="Q369" s="128"/>
      <c r="R369" s="128"/>
      <c r="S369" s="128"/>
      <c r="T369" s="128"/>
      <c r="U369" s="128"/>
      <c r="V369" s="128"/>
      <c r="W369" s="128"/>
      <c r="X369" s="128"/>
      <c r="Y369" s="128"/>
      <c r="Z369" s="128"/>
      <c r="AA369" s="128"/>
      <c r="AB369" s="185">
        <f>SUM(P369:R369)</f>
        <v>7</v>
      </c>
      <c r="AC369" s="185">
        <f>SUM(S369:U369)</f>
        <v>0</v>
      </c>
      <c r="AD369" s="185">
        <f>SUM(V369:X369)</f>
        <v>0</v>
      </c>
      <c r="AE369" s="185">
        <f>SUM(Y369:AA369)</f>
        <v>0</v>
      </c>
      <c r="AF369" s="185">
        <f>AB369+AC369</f>
        <v>7</v>
      </c>
      <c r="AG369" s="185">
        <f>AE369+AD369</f>
        <v>0</v>
      </c>
      <c r="AH369" s="185">
        <f>AF369+AG369</f>
        <v>7</v>
      </c>
      <c r="AJ369" s="185">
        <f ca="1">SUM((INDIRECT(AJ$2&amp;(ROW())):INDIRECT(AJ$3&amp;(ROW()))))</f>
        <v>0</v>
      </c>
      <c r="AK369" s="185">
        <f ca="1">SUM(INDIRECT(AK$1&amp;AK$2&amp;$B369):INDIRECT(AK$1&amp;AK$3&amp;$B369))</f>
        <v>18721.251660280199</v>
      </c>
      <c r="AL369" s="1753">
        <f t="shared" ca="1" si="448"/>
        <v>-18721.251660280199</v>
      </c>
      <c r="AM369" s="1878">
        <f t="shared" ca="1" si="468"/>
        <v>0</v>
      </c>
      <c r="AN369" s="185">
        <f ca="1">SUM(INDIRECT(AN$1&amp;AN$2&amp;$A369):INDIRECT(AN$1&amp;AN$3&amp;$A369))</f>
        <v>567</v>
      </c>
      <c r="AO369" s="1753">
        <f t="shared" ca="1" si="449"/>
        <v>-567</v>
      </c>
      <c r="AP369" s="1878">
        <f t="shared" ca="1" si="469"/>
        <v>0</v>
      </c>
      <c r="AR369" s="185">
        <f ca="1">SUM((INDIRECT(AR$2&amp;(ROW())):INDIRECT(AR$3&amp;(ROW()))))</f>
        <v>0</v>
      </c>
      <c r="AS369" s="185">
        <f ca="1">SUM(INDIRECT(AS$1&amp;AS$2&amp;$B369):INDIRECT(AS$1&amp;AS$3&amp;$B369))</f>
        <v>18721.251660280199</v>
      </c>
      <c r="AT369" s="1753">
        <f t="shared" ca="1" si="470"/>
        <v>-18721.251660280199</v>
      </c>
      <c r="AU369" s="1878">
        <f t="shared" ca="1" si="471"/>
        <v>0</v>
      </c>
      <c r="AV369" s="185">
        <f ca="1">SUM(INDIRECT(AV$1&amp;AV$2&amp;$A369):INDIRECT(AV$1&amp;AV$3&amp;$A369))</f>
        <v>567</v>
      </c>
      <c r="AW369" s="1753">
        <f t="shared" ca="1" si="472"/>
        <v>-567</v>
      </c>
      <c r="AX369" s="1878">
        <f t="shared" ca="1" si="473"/>
        <v>0</v>
      </c>
      <c r="AZ369" s="185">
        <f ca="1">SUM((INDIRECT(AZ$2&amp;(ROW())):INDIRECT(AZ$3&amp;(ROW()))))</f>
        <v>7</v>
      </c>
      <c r="BA369" s="185">
        <f ca="1">SUM(INDIRECT(BA$1&amp;BA$2&amp;$B369):INDIRECT(BA$1&amp;BA$3&amp;$B369))</f>
        <v>94228.251660280192</v>
      </c>
      <c r="BB369" s="1753">
        <f t="shared" ca="1" si="474"/>
        <v>-94221.251660280192</v>
      </c>
      <c r="BC369" s="1878">
        <f t="shared" ca="1" si="475"/>
        <v>7.4287699035709622E-5</v>
      </c>
      <c r="BD369" s="185">
        <f ca="1">SUM(INDIRECT(BD$1&amp;BD$2&amp;$A369):INDIRECT(BD$1&amp;BD$3&amp;$A369))</f>
        <v>5348</v>
      </c>
      <c r="BE369" s="1753">
        <f t="shared" ca="1" si="476"/>
        <v>-5341</v>
      </c>
      <c r="BF369" s="1878">
        <f t="shared" ca="1" si="477"/>
        <v>1.3089005235602095E-3</v>
      </c>
    </row>
    <row r="370" spans="1:58">
      <c r="A370" s="2016">
        <v>353</v>
      </c>
      <c r="B370" s="2016">
        <v>367</v>
      </c>
      <c r="D370" s="657">
        <v>1</v>
      </c>
      <c r="H370" s="184"/>
      <c r="I370" s="183"/>
      <c r="J370" s="134"/>
      <c r="K370" s="134"/>
      <c r="L370" s="18"/>
      <c r="M370" s="561"/>
      <c r="N370" s="561"/>
      <c r="O370" s="562" t="s">
        <v>402</v>
      </c>
      <c r="P370" s="564"/>
      <c r="Q370" s="564"/>
      <c r="R370" s="564"/>
      <c r="S370" s="564"/>
      <c r="T370" s="564"/>
      <c r="U370" s="564"/>
      <c r="V370" s="564"/>
      <c r="W370" s="564"/>
      <c r="X370" s="564"/>
      <c r="Y370" s="564"/>
      <c r="Z370" s="564"/>
      <c r="AA370" s="564"/>
      <c r="AB370" s="587">
        <f>SUM(P370:R370)</f>
        <v>0</v>
      </c>
      <c r="AC370" s="587">
        <f>SUM(S370:U370)</f>
        <v>0</v>
      </c>
      <c r="AD370" s="587">
        <f>SUM(V370:X370)</f>
        <v>0</v>
      </c>
      <c r="AE370" s="587">
        <f>SUM(Y370:AA370)</f>
        <v>0</v>
      </c>
      <c r="AF370" s="587">
        <f>AB370+AC370</f>
        <v>0</v>
      </c>
      <c r="AG370" s="587">
        <f>AE370+AD370</f>
        <v>0</v>
      </c>
      <c r="AH370" s="587">
        <f>AF370+AG370</f>
        <v>0</v>
      </c>
      <c r="AJ370" s="587">
        <f ca="1">SUM((INDIRECT(AJ$2&amp;(ROW())):INDIRECT(AJ$3&amp;(ROW()))))</f>
        <v>0</v>
      </c>
      <c r="AK370" s="587">
        <f ca="1">SUM(INDIRECT(AK$1&amp;AK$2&amp;$B370):INDIRECT(AK$1&amp;AK$3&amp;$B370))</f>
        <v>0</v>
      </c>
      <c r="AL370" s="1749">
        <f t="shared" ca="1" si="448"/>
        <v>0</v>
      </c>
      <c r="AM370" s="1874">
        <f t="shared" ca="1" si="468"/>
        <v>0</v>
      </c>
      <c r="AN370" s="587">
        <f ca="1">SUM(INDIRECT(AN$1&amp;AN$2&amp;$A370):INDIRECT(AN$1&amp;AN$3&amp;$A370))</f>
        <v>0</v>
      </c>
      <c r="AO370" s="1749">
        <f t="shared" ca="1" si="449"/>
        <v>0</v>
      </c>
      <c r="AP370" s="1874">
        <f t="shared" ca="1" si="469"/>
        <v>0</v>
      </c>
      <c r="AR370" s="587">
        <f ca="1">SUM((INDIRECT(AR$2&amp;(ROW())):INDIRECT(AR$3&amp;(ROW()))))</f>
        <v>0</v>
      </c>
      <c r="AS370" s="587">
        <f ca="1">SUM(INDIRECT(AS$1&amp;AS$2&amp;$B370):INDIRECT(AS$1&amp;AS$3&amp;$B370))</f>
        <v>0</v>
      </c>
      <c r="AT370" s="1749">
        <f t="shared" ca="1" si="470"/>
        <v>0</v>
      </c>
      <c r="AU370" s="1874">
        <f t="shared" ca="1" si="471"/>
        <v>0</v>
      </c>
      <c r="AV370" s="587">
        <f ca="1">SUM(INDIRECT(AV$1&amp;AV$2&amp;$A370):INDIRECT(AV$1&amp;AV$3&amp;$A370))</f>
        <v>0</v>
      </c>
      <c r="AW370" s="1749">
        <f t="shared" ca="1" si="472"/>
        <v>0</v>
      </c>
      <c r="AX370" s="1874">
        <f t="shared" ca="1" si="473"/>
        <v>0</v>
      </c>
      <c r="AZ370" s="587">
        <f ca="1">SUM((INDIRECT(AZ$2&amp;(ROW())):INDIRECT(AZ$3&amp;(ROW()))))</f>
        <v>0</v>
      </c>
      <c r="BA370" s="587">
        <f ca="1">SUM(INDIRECT(BA$1&amp;BA$2&amp;$B370):INDIRECT(BA$1&amp;BA$3&amp;$B370))</f>
        <v>2203</v>
      </c>
      <c r="BB370" s="1749">
        <f t="shared" ca="1" si="474"/>
        <v>-2203</v>
      </c>
      <c r="BC370" s="1874">
        <f t="shared" ca="1" si="475"/>
        <v>0</v>
      </c>
      <c r="BD370" s="587">
        <f ca="1">SUM(INDIRECT(BD$1&amp;BD$2&amp;$A370):INDIRECT(BD$1&amp;BD$3&amp;$A370))</f>
        <v>0</v>
      </c>
      <c r="BE370" s="1749">
        <f t="shared" ca="1" si="476"/>
        <v>0</v>
      </c>
      <c r="BF370" s="1874">
        <f t="shared" ca="1" si="477"/>
        <v>0</v>
      </c>
    </row>
    <row r="371" spans="1:58" collapsed="1">
      <c r="A371" s="2016">
        <v>354</v>
      </c>
      <c r="B371" s="2016">
        <v>368</v>
      </c>
      <c r="D371" s="657">
        <v>1</v>
      </c>
      <c r="H371" s="184"/>
      <c r="I371" s="183"/>
      <c r="J371" s="134"/>
      <c r="K371" s="134"/>
      <c r="L371" s="18"/>
      <c r="M371" s="566" t="s">
        <v>399</v>
      </c>
      <c r="N371" s="566"/>
      <c r="O371" s="567"/>
      <c r="P371" s="569"/>
      <c r="Q371" s="569"/>
      <c r="R371" s="569"/>
      <c r="S371" s="569"/>
      <c r="T371" s="569"/>
      <c r="U371" s="569"/>
      <c r="V371" s="569"/>
      <c r="W371" s="569"/>
      <c r="X371" s="569"/>
      <c r="Y371" s="569"/>
      <c r="Z371" s="569"/>
      <c r="AA371" s="569"/>
      <c r="AB371" s="588">
        <f>SUM(P371:R371)</f>
        <v>0</v>
      </c>
      <c r="AC371" s="588">
        <f>SUM(S371:U371)</f>
        <v>0</v>
      </c>
      <c r="AD371" s="588">
        <f>SUM(V371:X371)</f>
        <v>0</v>
      </c>
      <c r="AE371" s="588">
        <f>SUM(Y371:AA371)</f>
        <v>0</v>
      </c>
      <c r="AF371" s="588">
        <f>AB371+AC371</f>
        <v>0</v>
      </c>
      <c r="AG371" s="588">
        <f>AE371+AD371</f>
        <v>0</v>
      </c>
      <c r="AH371" s="588">
        <f>AF371+AG371</f>
        <v>0</v>
      </c>
      <c r="AJ371" s="588">
        <f ca="1">SUM((INDIRECT(AJ$2&amp;(ROW())):INDIRECT(AJ$3&amp;(ROW()))))</f>
        <v>0</v>
      </c>
      <c r="AK371" s="588">
        <f ca="1">SUM(INDIRECT(AK$1&amp;AK$2&amp;$B371):INDIRECT(AK$1&amp;AK$3&amp;$B371))</f>
        <v>0</v>
      </c>
      <c r="AL371" s="1750">
        <f t="shared" ca="1" si="448"/>
        <v>0</v>
      </c>
      <c r="AM371" s="1875">
        <f t="shared" ca="1" si="468"/>
        <v>0</v>
      </c>
      <c r="AN371" s="588">
        <f ca="1">SUM(INDIRECT(AN$1&amp;AN$2&amp;$A371):INDIRECT(AN$1&amp;AN$3&amp;$A371))</f>
        <v>0</v>
      </c>
      <c r="AO371" s="1750">
        <f t="shared" ca="1" si="449"/>
        <v>0</v>
      </c>
      <c r="AP371" s="1875">
        <f t="shared" ca="1" si="469"/>
        <v>0</v>
      </c>
      <c r="AR371" s="588">
        <f ca="1">SUM((INDIRECT(AR$2&amp;(ROW())):INDIRECT(AR$3&amp;(ROW()))))</f>
        <v>0</v>
      </c>
      <c r="AS371" s="588">
        <f ca="1">SUM(INDIRECT(AS$1&amp;AS$2&amp;$B371):INDIRECT(AS$1&amp;AS$3&amp;$B371))</f>
        <v>0</v>
      </c>
      <c r="AT371" s="1750">
        <f t="shared" ca="1" si="470"/>
        <v>0</v>
      </c>
      <c r="AU371" s="1875">
        <f t="shared" ca="1" si="471"/>
        <v>0</v>
      </c>
      <c r="AV371" s="588">
        <f ca="1">SUM(INDIRECT(AV$1&amp;AV$2&amp;$A371):INDIRECT(AV$1&amp;AV$3&amp;$A371))</f>
        <v>0</v>
      </c>
      <c r="AW371" s="1750">
        <f t="shared" ca="1" si="472"/>
        <v>0</v>
      </c>
      <c r="AX371" s="1875">
        <f t="shared" ca="1" si="473"/>
        <v>0</v>
      </c>
      <c r="AZ371" s="588">
        <f ca="1">SUM((INDIRECT(AZ$2&amp;(ROW())):INDIRECT(AZ$3&amp;(ROW()))))</f>
        <v>0</v>
      </c>
      <c r="BA371" s="588">
        <f ca="1">SUM(INDIRECT(BA$1&amp;BA$2&amp;$B371):INDIRECT(BA$1&amp;BA$3&amp;$B371))</f>
        <v>7</v>
      </c>
      <c r="BB371" s="1750">
        <f t="shared" ca="1" si="474"/>
        <v>-7</v>
      </c>
      <c r="BC371" s="1875">
        <f t="shared" ca="1" si="475"/>
        <v>0</v>
      </c>
      <c r="BD371" s="588">
        <f ca="1">SUM(INDIRECT(BD$1&amp;BD$2&amp;$A371):INDIRECT(BD$1&amp;BD$3&amp;$A371))</f>
        <v>0</v>
      </c>
      <c r="BE371" s="1750">
        <f t="shared" ca="1" si="476"/>
        <v>0</v>
      </c>
      <c r="BF371" s="1875">
        <f t="shared" ca="1" si="477"/>
        <v>0</v>
      </c>
    </row>
    <row r="372" spans="1:58">
      <c r="A372" s="2016">
        <v>355</v>
      </c>
      <c r="B372" s="2016">
        <v>369</v>
      </c>
      <c r="D372" s="657">
        <v>1</v>
      </c>
      <c r="H372" s="184"/>
      <c r="I372" s="183"/>
      <c r="J372" s="133"/>
      <c r="K372" s="133"/>
      <c r="L372" s="29" t="s">
        <v>403</v>
      </c>
      <c r="M372" s="29"/>
      <c r="N372" s="29"/>
      <c r="O372" s="30"/>
      <c r="P372" s="126"/>
      <c r="Q372" s="126"/>
      <c r="R372" s="126"/>
      <c r="S372" s="126"/>
      <c r="T372" s="126"/>
      <c r="U372" s="126"/>
      <c r="V372" s="126"/>
      <c r="W372" s="126"/>
      <c r="X372" s="126"/>
      <c r="Y372" s="126"/>
      <c r="Z372" s="126"/>
      <c r="AA372" s="126"/>
      <c r="AB372" s="130">
        <f>SUM(P372:R372)</f>
        <v>0</v>
      </c>
      <c r="AC372" s="130">
        <f>SUM(S372:U372)</f>
        <v>0</v>
      </c>
      <c r="AD372" s="130">
        <f>SUM(V372:X372)</f>
        <v>0</v>
      </c>
      <c r="AE372" s="130">
        <f>SUM(Y372:AA372)</f>
        <v>0</v>
      </c>
      <c r="AF372" s="130">
        <f>AB372+AC372</f>
        <v>0</v>
      </c>
      <c r="AG372" s="130">
        <f>AE372+AD372</f>
        <v>0</v>
      </c>
      <c r="AH372" s="130">
        <f>AF372+AG372</f>
        <v>0</v>
      </c>
      <c r="AJ372" s="945">
        <f ca="1">SUM((INDIRECT(AJ$2&amp;(ROW())):INDIRECT(AJ$3&amp;(ROW()))))</f>
        <v>0</v>
      </c>
      <c r="AK372" s="945">
        <f ca="1">SUM(INDIRECT(AK$1&amp;AK$2&amp;$B372):INDIRECT(AK$1&amp;AK$3&amp;$B372))</f>
        <v>0</v>
      </c>
      <c r="AL372" s="1754">
        <f t="shared" ca="1" si="448"/>
        <v>0</v>
      </c>
      <c r="AM372" s="1879">
        <f t="shared" ca="1" si="468"/>
        <v>0</v>
      </c>
      <c r="AN372" s="945">
        <f ca="1">SUM(INDIRECT(AN$1&amp;AN$2&amp;$A372):INDIRECT(AN$1&amp;AN$3&amp;$A372))</f>
        <v>0</v>
      </c>
      <c r="AO372" s="1754">
        <f t="shared" ca="1" si="449"/>
        <v>0</v>
      </c>
      <c r="AP372" s="1879">
        <f t="shared" ca="1" si="469"/>
        <v>0</v>
      </c>
      <c r="AR372" s="945">
        <f ca="1">SUM((INDIRECT(AR$2&amp;(ROW())):INDIRECT(AR$3&amp;(ROW()))))</f>
        <v>0</v>
      </c>
      <c r="AS372" s="945">
        <f ca="1">SUM(INDIRECT(AS$1&amp;AS$2&amp;$B372):INDIRECT(AS$1&amp;AS$3&amp;$B372))</f>
        <v>0</v>
      </c>
      <c r="AT372" s="1754">
        <f t="shared" ca="1" si="470"/>
        <v>0</v>
      </c>
      <c r="AU372" s="1879">
        <f t="shared" ca="1" si="471"/>
        <v>0</v>
      </c>
      <c r="AV372" s="945">
        <f ca="1">SUM(INDIRECT(AV$1&amp;AV$2&amp;$A372):INDIRECT(AV$1&amp;AV$3&amp;$A372))</f>
        <v>0</v>
      </c>
      <c r="AW372" s="1754">
        <f t="shared" ca="1" si="472"/>
        <v>0</v>
      </c>
      <c r="AX372" s="1879">
        <f t="shared" ca="1" si="473"/>
        <v>0</v>
      </c>
      <c r="AZ372" s="945">
        <f ca="1">SUM((INDIRECT(AZ$2&amp;(ROW())):INDIRECT(AZ$3&amp;(ROW()))))</f>
        <v>0</v>
      </c>
      <c r="BA372" s="945">
        <f ca="1">SUM(INDIRECT(BA$1&amp;BA$2&amp;$B372):INDIRECT(BA$1&amp;BA$3&amp;$B372))</f>
        <v>7</v>
      </c>
      <c r="BB372" s="1754">
        <f t="shared" ca="1" si="474"/>
        <v>-7</v>
      </c>
      <c r="BC372" s="1879">
        <f t="shared" ca="1" si="475"/>
        <v>0</v>
      </c>
      <c r="BD372" s="945">
        <f ca="1">SUM(INDIRECT(BD$1&amp;BD$2&amp;$A372):INDIRECT(BD$1&amp;BD$3&amp;$A372))</f>
        <v>0</v>
      </c>
      <c r="BE372" s="1754">
        <f t="shared" ca="1" si="476"/>
        <v>0</v>
      </c>
      <c r="BF372" s="1879">
        <f t="shared" ca="1" si="477"/>
        <v>0</v>
      </c>
    </row>
    <row r="373" spans="1:58">
      <c r="A373" s="2016">
        <v>356</v>
      </c>
      <c r="B373" s="2016">
        <v>370</v>
      </c>
      <c r="D373" s="657">
        <v>1</v>
      </c>
      <c r="H373" s="184"/>
      <c r="I373" s="183"/>
      <c r="J373" s="144" t="s">
        <v>232</v>
      </c>
      <c r="K373" s="144"/>
      <c r="L373" s="597"/>
      <c r="M373" s="597"/>
      <c r="N373" s="597"/>
      <c r="O373" s="193"/>
      <c r="P373" s="192">
        <f>+P374+P379+P388</f>
        <v>1202</v>
      </c>
      <c r="Q373" s="192">
        <f t="shared" ref="Q373:AH373" si="485">+Q374+Q379+Q388</f>
        <v>69982</v>
      </c>
      <c r="R373" s="192">
        <f t="shared" si="485"/>
        <v>85369</v>
      </c>
      <c r="S373" s="192">
        <f t="shared" si="485"/>
        <v>100943</v>
      </c>
      <c r="T373" s="192">
        <f t="shared" si="485"/>
        <v>86933</v>
      </c>
      <c r="U373" s="192">
        <f t="shared" si="485"/>
        <v>171947</v>
      </c>
      <c r="V373" s="192">
        <f t="shared" si="485"/>
        <v>98826</v>
      </c>
      <c r="W373" s="192">
        <f t="shared" si="485"/>
        <v>104493</v>
      </c>
      <c r="X373" s="192">
        <f t="shared" si="485"/>
        <v>170432</v>
      </c>
      <c r="Y373" s="192">
        <f t="shared" si="485"/>
        <v>119704</v>
      </c>
      <c r="Z373" s="192">
        <f t="shared" si="485"/>
        <v>143510</v>
      </c>
      <c r="AA373" s="192">
        <f t="shared" si="485"/>
        <v>188287</v>
      </c>
      <c r="AB373" s="192">
        <f t="shared" si="485"/>
        <v>156553</v>
      </c>
      <c r="AC373" s="192">
        <f t="shared" si="485"/>
        <v>359823</v>
      </c>
      <c r="AD373" s="192">
        <f t="shared" si="485"/>
        <v>373751</v>
      </c>
      <c r="AE373" s="192">
        <f t="shared" si="485"/>
        <v>451501</v>
      </c>
      <c r="AF373" s="192">
        <f t="shared" si="485"/>
        <v>516376</v>
      </c>
      <c r="AG373" s="192">
        <f t="shared" si="485"/>
        <v>825252</v>
      </c>
      <c r="AH373" s="192">
        <f t="shared" si="485"/>
        <v>1341628</v>
      </c>
      <c r="AJ373" s="1662">
        <f ca="1">SUM((INDIRECT(AJ$2&amp;(ROW())):INDIRECT(AJ$3&amp;(ROW()))))</f>
        <v>119704</v>
      </c>
      <c r="AK373" s="1663">
        <f ca="1">SUM(INDIRECT(AK$1&amp;AK$2&amp;$B373):INDIRECT(AK$1&amp;AK$3&amp;$B373))</f>
        <v>0</v>
      </c>
      <c r="AL373" s="1755">
        <f t="shared" ca="1" si="448"/>
        <v>119704</v>
      </c>
      <c r="AM373" s="1880">
        <f t="shared" ca="1" si="468"/>
        <v>0</v>
      </c>
      <c r="AN373" s="1663">
        <f ca="1">SUM(INDIRECT(AN$1&amp;AN$2&amp;$A373):INDIRECT(AN$1&amp;AN$3&amp;$A373))</f>
        <v>129476</v>
      </c>
      <c r="AO373" s="1755">
        <f t="shared" ca="1" si="449"/>
        <v>-9772</v>
      </c>
      <c r="AP373" s="1880">
        <f t="shared" ca="1" si="469"/>
        <v>0.92452655318360155</v>
      </c>
      <c r="AR373" s="1662">
        <f ca="1">SUM((INDIRECT(AR$2&amp;(ROW())):INDIRECT(AR$3&amp;(ROW()))))</f>
        <v>119704</v>
      </c>
      <c r="AS373" s="1663">
        <f ca="1">SUM(INDIRECT(AS$1&amp;AS$2&amp;$B373):INDIRECT(AS$1&amp;AS$3&amp;$B373))</f>
        <v>0</v>
      </c>
      <c r="AT373" s="1755">
        <f t="shared" ca="1" si="470"/>
        <v>119704</v>
      </c>
      <c r="AU373" s="1880">
        <f t="shared" ca="1" si="471"/>
        <v>0</v>
      </c>
      <c r="AV373" s="1663">
        <f ca="1">SUM(INDIRECT(AV$1&amp;AV$2&amp;$A373):INDIRECT(AV$1&amp;AV$3&amp;$A373))</f>
        <v>129476</v>
      </c>
      <c r="AW373" s="1755">
        <f t="shared" ca="1" si="472"/>
        <v>-9772</v>
      </c>
      <c r="AX373" s="1880">
        <f t="shared" ca="1" si="473"/>
        <v>0.92452655318360155</v>
      </c>
      <c r="AZ373" s="1662">
        <f ca="1">SUM((INDIRECT(AZ$2&amp;(ROW())):INDIRECT(AZ$3&amp;(ROW()))))</f>
        <v>1009831</v>
      </c>
      <c r="BA373" s="1663">
        <f ca="1">SUM(INDIRECT(BA$1&amp;BA$2&amp;$B373):INDIRECT(BA$1&amp;BA$3&amp;$B373))</f>
        <v>0</v>
      </c>
      <c r="BB373" s="1755">
        <f t="shared" ca="1" si="474"/>
        <v>1009831</v>
      </c>
      <c r="BC373" s="1880">
        <f t="shared" ca="1" si="475"/>
        <v>0</v>
      </c>
      <c r="BD373" s="1663">
        <f ca="1">SUM(INDIRECT(BD$1&amp;BD$2&amp;$A373):INDIRECT(BD$1&amp;BD$3&amp;$A373))</f>
        <v>1556231</v>
      </c>
      <c r="BE373" s="1755">
        <f t="shared" ca="1" si="476"/>
        <v>-546400</v>
      </c>
      <c r="BF373" s="1880">
        <f t="shared" ca="1" si="477"/>
        <v>0.64889531181424864</v>
      </c>
    </row>
    <row r="374" spans="1:58">
      <c r="A374" s="2016">
        <v>357</v>
      </c>
      <c r="B374" s="2016">
        <v>371</v>
      </c>
      <c r="D374" s="657">
        <v>1</v>
      </c>
      <c r="H374" s="184"/>
      <c r="I374" s="183"/>
      <c r="J374" s="129"/>
      <c r="K374" s="129"/>
      <c r="L374" s="18" t="s">
        <v>376</v>
      </c>
      <c r="M374" s="561"/>
      <c r="N374" s="561"/>
      <c r="O374" s="562"/>
      <c r="P374" s="565">
        <f>P375+P378</f>
        <v>861</v>
      </c>
      <c r="Q374" s="565">
        <f t="shared" ref="Q374:AH374" si="486">Q375+Q378</f>
        <v>32709</v>
      </c>
      <c r="R374" s="565">
        <f t="shared" si="486"/>
        <v>58995</v>
      </c>
      <c r="S374" s="565">
        <f t="shared" si="486"/>
        <v>65387</v>
      </c>
      <c r="T374" s="565">
        <f t="shared" si="486"/>
        <v>63663</v>
      </c>
      <c r="U374" s="565">
        <f t="shared" si="486"/>
        <v>135554</v>
      </c>
      <c r="V374" s="565">
        <f t="shared" si="486"/>
        <v>64367</v>
      </c>
      <c r="W374" s="565">
        <f t="shared" si="486"/>
        <v>71295</v>
      </c>
      <c r="X374" s="565">
        <f t="shared" si="486"/>
        <v>119652</v>
      </c>
      <c r="Y374" s="565">
        <f t="shared" si="486"/>
        <v>82130</v>
      </c>
      <c r="Z374" s="565">
        <f t="shared" si="486"/>
        <v>94220</v>
      </c>
      <c r="AA374" s="565">
        <f t="shared" si="486"/>
        <v>136522</v>
      </c>
      <c r="AB374" s="587">
        <f t="shared" si="486"/>
        <v>92565</v>
      </c>
      <c r="AC374" s="565">
        <f t="shared" si="486"/>
        <v>264604</v>
      </c>
      <c r="AD374" s="565">
        <f t="shared" si="486"/>
        <v>255314</v>
      </c>
      <c r="AE374" s="565">
        <f t="shared" si="486"/>
        <v>312872</v>
      </c>
      <c r="AF374" s="565">
        <f t="shared" si="486"/>
        <v>357169</v>
      </c>
      <c r="AG374" s="565">
        <f t="shared" si="486"/>
        <v>568186</v>
      </c>
      <c r="AH374" s="565">
        <f t="shared" si="486"/>
        <v>925355</v>
      </c>
      <c r="AJ374" s="565">
        <f ca="1">SUM((INDIRECT(AJ$2&amp;(ROW())):INDIRECT(AJ$3&amp;(ROW()))))</f>
        <v>82130</v>
      </c>
      <c r="AK374" s="565">
        <f ca="1">SUM(INDIRECT(AK$1&amp;AK$2&amp;$B374):INDIRECT(AK$1&amp;AK$3&amp;$B374))</f>
        <v>0</v>
      </c>
      <c r="AL374" s="1746">
        <f t="shared" ca="1" si="448"/>
        <v>82130</v>
      </c>
      <c r="AM374" s="1871">
        <f t="shared" ca="1" si="468"/>
        <v>0</v>
      </c>
      <c r="AN374" s="565">
        <f ca="1">SUM(INDIRECT(AN$1&amp;AN$2&amp;$A374):INDIRECT(AN$1&amp;AN$3&amp;$A374))</f>
        <v>89259</v>
      </c>
      <c r="AO374" s="1746">
        <f t="shared" ca="1" si="449"/>
        <v>-7129</v>
      </c>
      <c r="AP374" s="1871">
        <f t="shared" ca="1" si="469"/>
        <v>0.92013130328594317</v>
      </c>
      <c r="AR374" s="565">
        <f ca="1">SUM((INDIRECT(AR$2&amp;(ROW())):INDIRECT(AR$3&amp;(ROW()))))</f>
        <v>82130</v>
      </c>
      <c r="AS374" s="565">
        <f ca="1">SUM(INDIRECT(AS$1&amp;AS$2&amp;$B374):INDIRECT(AS$1&amp;AS$3&amp;$B374))</f>
        <v>0</v>
      </c>
      <c r="AT374" s="1746">
        <f t="shared" ca="1" si="470"/>
        <v>82130</v>
      </c>
      <c r="AU374" s="1871">
        <f t="shared" ca="1" si="471"/>
        <v>0</v>
      </c>
      <c r="AV374" s="565">
        <f ca="1">SUM(INDIRECT(AV$1&amp;AV$2&amp;$A374):INDIRECT(AV$1&amp;AV$3&amp;$A374))</f>
        <v>89259</v>
      </c>
      <c r="AW374" s="1746">
        <f t="shared" ca="1" si="472"/>
        <v>-7129</v>
      </c>
      <c r="AX374" s="1871">
        <f t="shared" ca="1" si="473"/>
        <v>0.92013130328594317</v>
      </c>
      <c r="AZ374" s="565">
        <f ca="1">SUM((INDIRECT(AZ$2&amp;(ROW())):INDIRECT(AZ$3&amp;(ROW()))))</f>
        <v>694613</v>
      </c>
      <c r="BA374" s="565">
        <f ca="1">SUM(INDIRECT(BA$1&amp;BA$2&amp;$B374):INDIRECT(BA$1&amp;BA$3&amp;$B374))</f>
        <v>0</v>
      </c>
      <c r="BB374" s="1746">
        <f t="shared" ca="1" si="474"/>
        <v>694613</v>
      </c>
      <c r="BC374" s="1871">
        <f t="shared" ca="1" si="475"/>
        <v>0</v>
      </c>
      <c r="BD374" s="565">
        <f ca="1">SUM(INDIRECT(BD$1&amp;BD$2&amp;$A374):INDIRECT(BD$1&amp;BD$3&amp;$A374))</f>
        <v>1147995</v>
      </c>
      <c r="BE374" s="1746">
        <f t="shared" ca="1" si="476"/>
        <v>-453382</v>
      </c>
      <c r="BF374" s="1871">
        <f t="shared" ca="1" si="477"/>
        <v>0.60506622415602851</v>
      </c>
    </row>
    <row r="375" spans="1:58">
      <c r="A375" s="2016">
        <v>358</v>
      </c>
      <c r="B375" s="2016">
        <v>372</v>
      </c>
      <c r="D375" s="657">
        <v>1</v>
      </c>
      <c r="H375" s="184"/>
      <c r="I375" s="183"/>
      <c r="J375" s="129"/>
      <c r="K375" s="129"/>
      <c r="L375" s="18"/>
      <c r="M375" s="189" t="s">
        <v>377</v>
      </c>
      <c r="N375" s="189"/>
      <c r="O375" s="188"/>
      <c r="P375" s="187">
        <f>SUM(P376:P377)</f>
        <v>861</v>
      </c>
      <c r="Q375" s="187">
        <f t="shared" ref="Q375:AH375" si="487">SUM(Q376:Q377)</f>
        <v>32709</v>
      </c>
      <c r="R375" s="187">
        <f t="shared" si="487"/>
        <v>58995</v>
      </c>
      <c r="S375" s="187">
        <f t="shared" si="487"/>
        <v>65387</v>
      </c>
      <c r="T375" s="187">
        <f t="shared" si="487"/>
        <v>63663</v>
      </c>
      <c r="U375" s="187">
        <f t="shared" si="487"/>
        <v>135554</v>
      </c>
      <c r="V375" s="187">
        <f t="shared" si="487"/>
        <v>64367</v>
      </c>
      <c r="W375" s="187">
        <f t="shared" si="487"/>
        <v>71295</v>
      </c>
      <c r="X375" s="187">
        <f t="shared" si="487"/>
        <v>119652</v>
      </c>
      <c r="Y375" s="187">
        <f t="shared" si="487"/>
        <v>82130</v>
      </c>
      <c r="Z375" s="187">
        <f t="shared" si="487"/>
        <v>94220</v>
      </c>
      <c r="AA375" s="187">
        <f t="shared" si="487"/>
        <v>136522</v>
      </c>
      <c r="AB375" s="186">
        <f t="shared" si="487"/>
        <v>92565</v>
      </c>
      <c r="AC375" s="187">
        <f t="shared" si="487"/>
        <v>264604</v>
      </c>
      <c r="AD375" s="187">
        <f t="shared" si="487"/>
        <v>255314</v>
      </c>
      <c r="AE375" s="187">
        <f t="shared" si="487"/>
        <v>312872</v>
      </c>
      <c r="AF375" s="187">
        <f t="shared" si="487"/>
        <v>357169</v>
      </c>
      <c r="AG375" s="187">
        <f t="shared" si="487"/>
        <v>568186</v>
      </c>
      <c r="AH375" s="187">
        <f t="shared" si="487"/>
        <v>925355</v>
      </c>
      <c r="AJ375" s="187">
        <f ca="1">SUM((INDIRECT(AJ$2&amp;(ROW())):INDIRECT(AJ$3&amp;(ROW()))))</f>
        <v>82130</v>
      </c>
      <c r="AK375" s="187">
        <f ca="1">SUM(INDIRECT(AK$1&amp;AK$2&amp;$B375):INDIRECT(AK$1&amp;AK$3&amp;$B375))</f>
        <v>0</v>
      </c>
      <c r="AL375" s="1747">
        <f t="shared" ca="1" si="448"/>
        <v>82130</v>
      </c>
      <c r="AM375" s="1872">
        <f t="shared" ca="1" si="468"/>
        <v>0</v>
      </c>
      <c r="AN375" s="187">
        <f ca="1">SUM(INDIRECT(AN$1&amp;AN$2&amp;$A375):INDIRECT(AN$1&amp;AN$3&amp;$A375))</f>
        <v>89259</v>
      </c>
      <c r="AO375" s="1747">
        <f t="shared" ca="1" si="449"/>
        <v>-7129</v>
      </c>
      <c r="AP375" s="1872">
        <f t="shared" ca="1" si="469"/>
        <v>0.92013130328594317</v>
      </c>
      <c r="AR375" s="187">
        <f ca="1">SUM((INDIRECT(AR$2&amp;(ROW())):INDIRECT(AR$3&amp;(ROW()))))</f>
        <v>82130</v>
      </c>
      <c r="AS375" s="187">
        <f ca="1">SUM(INDIRECT(AS$1&amp;AS$2&amp;$B375):INDIRECT(AS$1&amp;AS$3&amp;$B375))</f>
        <v>0</v>
      </c>
      <c r="AT375" s="1747">
        <f t="shared" ca="1" si="470"/>
        <v>82130</v>
      </c>
      <c r="AU375" s="1872">
        <f t="shared" ca="1" si="471"/>
        <v>0</v>
      </c>
      <c r="AV375" s="187">
        <f ca="1">SUM(INDIRECT(AV$1&amp;AV$2&amp;$A375):INDIRECT(AV$1&amp;AV$3&amp;$A375))</f>
        <v>89259</v>
      </c>
      <c r="AW375" s="1747">
        <f t="shared" ca="1" si="472"/>
        <v>-7129</v>
      </c>
      <c r="AX375" s="1872">
        <f t="shared" ca="1" si="473"/>
        <v>0.92013130328594317</v>
      </c>
      <c r="AZ375" s="187">
        <f ca="1">SUM((INDIRECT(AZ$2&amp;(ROW())):INDIRECT(AZ$3&amp;(ROW()))))</f>
        <v>694613</v>
      </c>
      <c r="BA375" s="187">
        <f ca="1">SUM(INDIRECT(BA$1&amp;BA$2&amp;$B375):INDIRECT(BA$1&amp;BA$3&amp;$B375))</f>
        <v>0</v>
      </c>
      <c r="BB375" s="1747">
        <f t="shared" ca="1" si="474"/>
        <v>694613</v>
      </c>
      <c r="BC375" s="1872">
        <f t="shared" ca="1" si="475"/>
        <v>0</v>
      </c>
      <c r="BD375" s="187">
        <f ca="1">SUM(INDIRECT(BD$1&amp;BD$2&amp;$A375):INDIRECT(BD$1&amp;BD$3&amp;$A375))</f>
        <v>1147995</v>
      </c>
      <c r="BE375" s="1747">
        <f t="shared" ca="1" si="476"/>
        <v>-453382</v>
      </c>
      <c r="BF375" s="1872">
        <f t="shared" ca="1" si="477"/>
        <v>0.60506622415602851</v>
      </c>
    </row>
    <row r="376" spans="1:58">
      <c r="A376" s="2016">
        <v>359</v>
      </c>
      <c r="B376" s="2016">
        <v>373</v>
      </c>
      <c r="D376" s="657">
        <v>1</v>
      </c>
      <c r="H376" s="184"/>
      <c r="I376" s="183"/>
      <c r="J376" s="129"/>
      <c r="K376" s="129"/>
      <c r="L376" s="18"/>
      <c r="M376" s="18"/>
      <c r="N376" s="189" t="s">
        <v>393</v>
      </c>
      <c r="O376" s="188"/>
      <c r="P376" s="191">
        <f>1345-484</f>
        <v>861</v>
      </c>
      <c r="Q376" s="191">
        <f>26192+6517</f>
        <v>32709</v>
      </c>
      <c r="R376" s="191">
        <v>58995</v>
      </c>
      <c r="S376" s="191">
        <f>65289+98</f>
        <v>65387</v>
      </c>
      <c r="T376" s="191">
        <v>63663</v>
      </c>
      <c r="U376" s="191">
        <v>135554</v>
      </c>
      <c r="V376" s="191">
        <v>64367</v>
      </c>
      <c r="W376" s="191">
        <v>71295</v>
      </c>
      <c r="X376" s="191">
        <v>119652</v>
      </c>
      <c r="Y376" s="191">
        <v>82130</v>
      </c>
      <c r="Z376" s="191">
        <v>94220</v>
      </c>
      <c r="AA376" s="191">
        <v>136522</v>
      </c>
      <c r="AB376" s="186">
        <f>SUM(P376:R376)</f>
        <v>92565</v>
      </c>
      <c r="AC376" s="186">
        <f>SUM(S376:U376)</f>
        <v>264604</v>
      </c>
      <c r="AD376" s="186">
        <f>SUM(V376:X376)</f>
        <v>255314</v>
      </c>
      <c r="AE376" s="186">
        <f>SUM(Y376:AA376)</f>
        <v>312872</v>
      </c>
      <c r="AF376" s="186">
        <f>AB376+AC376</f>
        <v>357169</v>
      </c>
      <c r="AG376" s="186">
        <f>AE376+AD376</f>
        <v>568186</v>
      </c>
      <c r="AH376" s="186">
        <f>AF376+AG376</f>
        <v>925355</v>
      </c>
      <c r="AJ376" s="186">
        <f ca="1">SUM((INDIRECT(AJ$2&amp;(ROW())):INDIRECT(AJ$3&amp;(ROW()))))</f>
        <v>82130</v>
      </c>
      <c r="AK376" s="186">
        <f ca="1">SUM(INDIRECT(AK$1&amp;AK$2&amp;$B376):INDIRECT(AK$1&amp;AK$3&amp;$B376))</f>
        <v>133222.8869110737</v>
      </c>
      <c r="AL376" s="1748">
        <f t="shared" ca="1" si="448"/>
        <v>-51092.8869110737</v>
      </c>
      <c r="AM376" s="1873">
        <f t="shared" ca="1" si="468"/>
        <v>0.61648566477036182</v>
      </c>
      <c r="AN376" s="186">
        <f ca="1">SUM(INDIRECT(AN$1&amp;AN$2&amp;$A376):INDIRECT(AN$1&amp;AN$3&amp;$A376))</f>
        <v>89259</v>
      </c>
      <c r="AO376" s="1748">
        <f t="shared" ca="1" si="449"/>
        <v>-7129</v>
      </c>
      <c r="AP376" s="1873">
        <f t="shared" ca="1" si="469"/>
        <v>0.92013130328594317</v>
      </c>
      <c r="AR376" s="186">
        <f ca="1">SUM((INDIRECT(AR$2&amp;(ROW())):INDIRECT(AR$3&amp;(ROW()))))</f>
        <v>82130</v>
      </c>
      <c r="AS376" s="186">
        <f ca="1">SUM(INDIRECT(AS$1&amp;AS$2&amp;$B376):INDIRECT(AS$1&amp;AS$3&amp;$B376))</f>
        <v>133222.8869110737</v>
      </c>
      <c r="AT376" s="1748">
        <f t="shared" ca="1" si="470"/>
        <v>-51092.8869110737</v>
      </c>
      <c r="AU376" s="1873">
        <f t="shared" ca="1" si="471"/>
        <v>0.61648566477036182</v>
      </c>
      <c r="AV376" s="186">
        <f ca="1">SUM(INDIRECT(AV$1&amp;AV$2&amp;$A376):INDIRECT(AV$1&amp;AV$3&amp;$A376))</f>
        <v>89259</v>
      </c>
      <c r="AW376" s="1748">
        <f t="shared" ca="1" si="472"/>
        <v>-7129</v>
      </c>
      <c r="AX376" s="1873">
        <f t="shared" ca="1" si="473"/>
        <v>0.92013130328594317</v>
      </c>
      <c r="AZ376" s="186">
        <f ca="1">SUM((INDIRECT(AZ$2&amp;(ROW())):INDIRECT(AZ$3&amp;(ROW()))))</f>
        <v>694613</v>
      </c>
      <c r="BA376" s="186">
        <f ca="1">SUM(INDIRECT(BA$1&amp;BA$2&amp;$B376):INDIRECT(BA$1&amp;BA$3&amp;$B376))</f>
        <v>748424.8869110737</v>
      </c>
      <c r="BB376" s="1748">
        <f t="shared" ca="1" si="474"/>
        <v>-53811.8869110737</v>
      </c>
      <c r="BC376" s="1873">
        <f t="shared" ca="1" si="475"/>
        <v>0.92809981622448701</v>
      </c>
      <c r="BD376" s="186">
        <f ca="1">SUM(INDIRECT(BD$1&amp;BD$2&amp;$A376):INDIRECT(BD$1&amp;BD$3&amp;$A376))</f>
        <v>1147995</v>
      </c>
      <c r="BE376" s="1748">
        <f t="shared" ca="1" si="476"/>
        <v>-453382</v>
      </c>
      <c r="BF376" s="1873">
        <f t="shared" ca="1" si="477"/>
        <v>0.60506622415602851</v>
      </c>
    </row>
    <row r="377" spans="1:58" ht="15" customHeight="1">
      <c r="A377" s="2016">
        <v>360</v>
      </c>
      <c r="B377" s="2016">
        <v>374</v>
      </c>
      <c r="D377" s="657">
        <v>1</v>
      </c>
      <c r="H377" s="184"/>
      <c r="I377" s="183"/>
      <c r="J377" s="129"/>
      <c r="K377" s="129"/>
      <c r="L377" s="18"/>
      <c r="M377" s="561"/>
      <c r="N377" s="561" t="s">
        <v>394</v>
      </c>
      <c r="O377" s="562"/>
      <c r="P377" s="564"/>
      <c r="Q377" s="564"/>
      <c r="R377" s="564"/>
      <c r="S377" s="564"/>
      <c r="T377" s="564"/>
      <c r="U377" s="564"/>
      <c r="V377" s="564"/>
      <c r="W377" s="564"/>
      <c r="X377" s="564"/>
      <c r="Y377" s="564"/>
      <c r="Z377" s="564"/>
      <c r="AA377" s="564"/>
      <c r="AB377" s="587">
        <f>SUM(P377:R377)</f>
        <v>0</v>
      </c>
      <c r="AC377" s="587">
        <f>SUM(S377:U377)</f>
        <v>0</v>
      </c>
      <c r="AD377" s="587">
        <f>SUM(V377:X377)</f>
        <v>0</v>
      </c>
      <c r="AE377" s="587">
        <f>SUM(Y377:AA377)</f>
        <v>0</v>
      </c>
      <c r="AF377" s="587">
        <f>AB377+AC377</f>
        <v>0</v>
      </c>
      <c r="AG377" s="587">
        <f>AE377+AD377</f>
        <v>0</v>
      </c>
      <c r="AH377" s="587">
        <f>AF377+AG377</f>
        <v>0</v>
      </c>
      <c r="AJ377" s="587">
        <f ca="1">SUM((INDIRECT(AJ$2&amp;(ROW())):INDIRECT(AJ$3&amp;(ROW()))))</f>
        <v>0</v>
      </c>
      <c r="AK377" s="587">
        <f ca="1">SUM(INDIRECT(AK$1&amp;AK$2&amp;$B377):INDIRECT(AK$1&amp;AK$3&amp;$B377))</f>
        <v>95210.243249999985</v>
      </c>
      <c r="AL377" s="1749">
        <f t="shared" ca="1" si="448"/>
        <v>-95210.243249999985</v>
      </c>
      <c r="AM377" s="1874">
        <f t="shared" ca="1" si="468"/>
        <v>0</v>
      </c>
      <c r="AN377" s="587">
        <f ca="1">SUM(INDIRECT(AN$1&amp;AN$2&amp;$A377):INDIRECT(AN$1&amp;AN$3&amp;$A377))</f>
        <v>0</v>
      </c>
      <c r="AO377" s="1749">
        <f t="shared" ca="1" si="449"/>
        <v>0</v>
      </c>
      <c r="AP377" s="1874">
        <f t="shared" ca="1" si="469"/>
        <v>0</v>
      </c>
      <c r="AR377" s="587">
        <f ca="1">SUM((INDIRECT(AR$2&amp;(ROW())):INDIRECT(AR$3&amp;(ROW()))))</f>
        <v>0</v>
      </c>
      <c r="AS377" s="587">
        <f ca="1">SUM(INDIRECT(AS$1&amp;AS$2&amp;$B377):INDIRECT(AS$1&amp;AS$3&amp;$B377))</f>
        <v>95210.243249999985</v>
      </c>
      <c r="AT377" s="1749">
        <f t="shared" ca="1" si="470"/>
        <v>-95210.243249999985</v>
      </c>
      <c r="AU377" s="1874">
        <f t="shared" ca="1" si="471"/>
        <v>0</v>
      </c>
      <c r="AV377" s="587">
        <f ca="1">SUM(INDIRECT(AV$1&amp;AV$2&amp;$A377):INDIRECT(AV$1&amp;AV$3&amp;$A377))</f>
        <v>0</v>
      </c>
      <c r="AW377" s="1749">
        <f t="shared" ca="1" si="472"/>
        <v>0</v>
      </c>
      <c r="AX377" s="1874">
        <f t="shared" ca="1" si="473"/>
        <v>0</v>
      </c>
      <c r="AZ377" s="587">
        <f ca="1">SUM((INDIRECT(AZ$2&amp;(ROW())):INDIRECT(AZ$3&amp;(ROW()))))</f>
        <v>0</v>
      </c>
      <c r="BA377" s="587">
        <f ca="1">SUM(INDIRECT(BA$1&amp;BA$2&amp;$B377):INDIRECT(BA$1&amp;BA$3&amp;$B377))</f>
        <v>516746.24325</v>
      </c>
      <c r="BB377" s="1749">
        <f t="shared" ca="1" si="474"/>
        <v>-516746.24325</v>
      </c>
      <c r="BC377" s="1874">
        <f t="shared" ca="1" si="475"/>
        <v>0</v>
      </c>
      <c r="BD377" s="587">
        <f ca="1">SUM(INDIRECT(BD$1&amp;BD$2&amp;$A377):INDIRECT(BD$1&amp;BD$3&amp;$A377))</f>
        <v>0</v>
      </c>
      <c r="BE377" s="1749">
        <f t="shared" ca="1" si="476"/>
        <v>0</v>
      </c>
      <c r="BF377" s="1874">
        <f t="shared" ca="1" si="477"/>
        <v>0</v>
      </c>
    </row>
    <row r="378" spans="1:58" collapsed="1">
      <c r="A378" s="2016">
        <v>361</v>
      </c>
      <c r="B378" s="2016">
        <v>375</v>
      </c>
      <c r="D378" s="657">
        <v>1</v>
      </c>
      <c r="H378" s="184"/>
      <c r="I378" s="183"/>
      <c r="J378" s="129"/>
      <c r="K378" s="129"/>
      <c r="L378" s="16"/>
      <c r="M378" s="566" t="s">
        <v>378</v>
      </c>
      <c r="N378" s="566"/>
      <c r="O378" s="567"/>
      <c r="P378" s="569"/>
      <c r="Q378" s="569"/>
      <c r="R378" s="569"/>
      <c r="S378" s="569"/>
      <c r="T378" s="569"/>
      <c r="U378" s="569"/>
      <c r="V378" s="569"/>
      <c r="W378" s="569"/>
      <c r="X378" s="569"/>
      <c r="Y378" s="569"/>
      <c r="Z378" s="569"/>
      <c r="AA378" s="569"/>
      <c r="AB378" s="588">
        <f>SUM(P378:R378)</f>
        <v>0</v>
      </c>
      <c r="AC378" s="588">
        <f>SUM(S378:U378)</f>
        <v>0</v>
      </c>
      <c r="AD378" s="588">
        <f>SUM(V378:X378)</f>
        <v>0</v>
      </c>
      <c r="AE378" s="588">
        <f>SUM(Y378:AA378)</f>
        <v>0</v>
      </c>
      <c r="AF378" s="588">
        <f>AB378+AC378</f>
        <v>0</v>
      </c>
      <c r="AG378" s="588">
        <f>AE378+AD378</f>
        <v>0</v>
      </c>
      <c r="AH378" s="588">
        <f>AF378+AG378</f>
        <v>0</v>
      </c>
      <c r="AJ378" s="588">
        <f ca="1">SUM((INDIRECT(AJ$2&amp;(ROW())):INDIRECT(AJ$3&amp;(ROW()))))</f>
        <v>0</v>
      </c>
      <c r="AK378" s="588">
        <f ca="1">SUM(INDIRECT(AK$1&amp;AK$2&amp;$B378):INDIRECT(AK$1&amp;AK$3&amp;$B378))</f>
        <v>95210.243249999985</v>
      </c>
      <c r="AL378" s="1750">
        <f t="shared" ca="1" si="448"/>
        <v>-95210.243249999985</v>
      </c>
      <c r="AM378" s="1875">
        <f t="shared" ca="1" si="468"/>
        <v>0</v>
      </c>
      <c r="AN378" s="588">
        <f ca="1">SUM(INDIRECT(AN$1&amp;AN$2&amp;$A378):INDIRECT(AN$1&amp;AN$3&amp;$A378))</f>
        <v>0</v>
      </c>
      <c r="AO378" s="1750">
        <f t="shared" ca="1" si="449"/>
        <v>0</v>
      </c>
      <c r="AP378" s="1875">
        <f t="shared" ca="1" si="469"/>
        <v>0</v>
      </c>
      <c r="AR378" s="588">
        <f ca="1">SUM((INDIRECT(AR$2&amp;(ROW())):INDIRECT(AR$3&amp;(ROW()))))</f>
        <v>0</v>
      </c>
      <c r="AS378" s="588">
        <f ca="1">SUM(INDIRECT(AS$1&amp;AS$2&amp;$B378):INDIRECT(AS$1&amp;AS$3&amp;$B378))</f>
        <v>95210.243249999985</v>
      </c>
      <c r="AT378" s="1750">
        <f t="shared" ca="1" si="470"/>
        <v>-95210.243249999985</v>
      </c>
      <c r="AU378" s="1875">
        <f t="shared" ca="1" si="471"/>
        <v>0</v>
      </c>
      <c r="AV378" s="588">
        <f ca="1">SUM(INDIRECT(AV$1&amp;AV$2&amp;$A378):INDIRECT(AV$1&amp;AV$3&amp;$A378))</f>
        <v>0</v>
      </c>
      <c r="AW378" s="1750">
        <f t="shared" ca="1" si="472"/>
        <v>0</v>
      </c>
      <c r="AX378" s="1875">
        <f t="shared" ca="1" si="473"/>
        <v>0</v>
      </c>
      <c r="AZ378" s="588">
        <f ca="1">SUM((INDIRECT(AZ$2&amp;(ROW())):INDIRECT(AZ$3&amp;(ROW()))))</f>
        <v>0</v>
      </c>
      <c r="BA378" s="588">
        <f ca="1">SUM(INDIRECT(BA$1&amp;BA$2&amp;$B378):INDIRECT(BA$1&amp;BA$3&amp;$B378))</f>
        <v>516746.24325</v>
      </c>
      <c r="BB378" s="1750">
        <f t="shared" ca="1" si="474"/>
        <v>-516746.24325</v>
      </c>
      <c r="BC378" s="1875">
        <f t="shared" ca="1" si="475"/>
        <v>0</v>
      </c>
      <c r="BD378" s="588">
        <f ca="1">SUM(INDIRECT(BD$1&amp;BD$2&amp;$A378):INDIRECT(BD$1&amp;BD$3&amp;$A378))</f>
        <v>0</v>
      </c>
      <c r="BE378" s="1750">
        <f t="shared" ca="1" si="476"/>
        <v>0</v>
      </c>
      <c r="BF378" s="1875">
        <f t="shared" ca="1" si="477"/>
        <v>0</v>
      </c>
    </row>
    <row r="379" spans="1:58">
      <c r="A379" s="2016">
        <v>362</v>
      </c>
      <c r="B379" s="2016">
        <v>376</v>
      </c>
      <c r="D379" s="657">
        <v>1</v>
      </c>
      <c r="H379" s="184"/>
      <c r="I379" s="183"/>
      <c r="J379" s="129"/>
      <c r="K379" s="129"/>
      <c r="L379" s="18" t="s">
        <v>379</v>
      </c>
      <c r="M379" s="560"/>
      <c r="N379" s="560"/>
      <c r="O379" s="556"/>
      <c r="P379" s="558">
        <f>P380+P387</f>
        <v>341</v>
      </c>
      <c r="Q379" s="558">
        <f t="shared" ref="Q379:AH379" si="488">Q380+Q387</f>
        <v>37273</v>
      </c>
      <c r="R379" s="558">
        <f t="shared" si="488"/>
        <v>26374</v>
      </c>
      <c r="S379" s="558">
        <f t="shared" si="488"/>
        <v>35556</v>
      </c>
      <c r="T379" s="558">
        <f t="shared" si="488"/>
        <v>23270</v>
      </c>
      <c r="U379" s="558">
        <f t="shared" si="488"/>
        <v>36393</v>
      </c>
      <c r="V379" s="558">
        <f t="shared" si="488"/>
        <v>34459</v>
      </c>
      <c r="W379" s="558">
        <f t="shared" si="488"/>
        <v>33198</v>
      </c>
      <c r="X379" s="558">
        <f t="shared" si="488"/>
        <v>50780</v>
      </c>
      <c r="Y379" s="558">
        <f t="shared" si="488"/>
        <v>37574</v>
      </c>
      <c r="Z379" s="558">
        <f t="shared" si="488"/>
        <v>49290</v>
      </c>
      <c r="AA379" s="558">
        <f t="shared" si="488"/>
        <v>51765</v>
      </c>
      <c r="AB379" s="591">
        <f t="shared" si="488"/>
        <v>63988</v>
      </c>
      <c r="AC379" s="591">
        <f t="shared" si="488"/>
        <v>95219</v>
      </c>
      <c r="AD379" s="591">
        <f t="shared" si="488"/>
        <v>118437</v>
      </c>
      <c r="AE379" s="591">
        <f t="shared" si="488"/>
        <v>138629</v>
      </c>
      <c r="AF379" s="591">
        <f t="shared" si="488"/>
        <v>159207</v>
      </c>
      <c r="AG379" s="591">
        <f t="shared" si="488"/>
        <v>257066</v>
      </c>
      <c r="AH379" s="591">
        <f t="shared" si="488"/>
        <v>416273</v>
      </c>
      <c r="AJ379" s="591">
        <f ca="1">SUM((INDIRECT(AJ$2&amp;(ROW())):INDIRECT(AJ$3&amp;(ROW()))))</f>
        <v>37574</v>
      </c>
      <c r="AK379" s="591">
        <f ca="1">SUM(INDIRECT(AK$1&amp;AK$2&amp;$B379):INDIRECT(AK$1&amp;AK$3&amp;$B379))</f>
        <v>95210.243249999985</v>
      </c>
      <c r="AL379" s="1751">
        <f t="shared" ca="1" si="448"/>
        <v>-57636.243249999985</v>
      </c>
      <c r="AM379" s="1876">
        <f t="shared" ca="1" si="468"/>
        <v>0.39464241154535656</v>
      </c>
      <c r="AN379" s="591">
        <f ca="1">SUM(INDIRECT(AN$1&amp;AN$2&amp;$A379):INDIRECT(AN$1&amp;AN$3&amp;$A379))</f>
        <v>40217</v>
      </c>
      <c r="AO379" s="1751">
        <f t="shared" ca="1" si="449"/>
        <v>-2643</v>
      </c>
      <c r="AP379" s="1876">
        <f t="shared" ca="1" si="469"/>
        <v>0.93428152273914011</v>
      </c>
      <c r="AR379" s="591">
        <f ca="1">SUM((INDIRECT(AR$2&amp;(ROW())):INDIRECT(AR$3&amp;(ROW()))))</f>
        <v>37574</v>
      </c>
      <c r="AS379" s="591">
        <f ca="1">SUM(INDIRECT(AS$1&amp;AS$2&amp;$B379):INDIRECT(AS$1&amp;AS$3&amp;$B379))</f>
        <v>95210.243249999985</v>
      </c>
      <c r="AT379" s="1751">
        <f t="shared" ca="1" si="470"/>
        <v>-57636.243249999985</v>
      </c>
      <c r="AU379" s="1876">
        <f t="shared" ca="1" si="471"/>
        <v>0.39464241154535656</v>
      </c>
      <c r="AV379" s="591">
        <f ca="1">SUM(INDIRECT(AV$1&amp;AV$2&amp;$A379):INDIRECT(AV$1&amp;AV$3&amp;$A379))</f>
        <v>40217</v>
      </c>
      <c r="AW379" s="1751">
        <f t="shared" ca="1" si="472"/>
        <v>-2643</v>
      </c>
      <c r="AX379" s="1876">
        <f t="shared" ca="1" si="473"/>
        <v>0.93428152273914011</v>
      </c>
      <c r="AZ379" s="591">
        <f ca="1">SUM((INDIRECT(AZ$2&amp;(ROW())):INDIRECT(AZ$3&amp;(ROW()))))</f>
        <v>315218</v>
      </c>
      <c r="BA379" s="591">
        <f ca="1">SUM(INDIRECT(BA$1&amp;BA$2&amp;$B379):INDIRECT(BA$1&amp;BA$3&amp;$B379))</f>
        <v>516746.24325</v>
      </c>
      <c r="BB379" s="1751">
        <f t="shared" ca="1" si="474"/>
        <v>-201528.24325</v>
      </c>
      <c r="BC379" s="1876">
        <f t="shared" ca="1" si="475"/>
        <v>0.61000540229858746</v>
      </c>
      <c r="BD379" s="591">
        <f ca="1">SUM(INDIRECT(BD$1&amp;BD$2&amp;$A379):INDIRECT(BD$1&amp;BD$3&amp;$A379))</f>
        <v>408236</v>
      </c>
      <c r="BE379" s="1751">
        <f t="shared" ca="1" si="476"/>
        <v>-93018</v>
      </c>
      <c r="BF379" s="1876">
        <f t="shared" ca="1" si="477"/>
        <v>0.77214650349307756</v>
      </c>
    </row>
    <row r="380" spans="1:58">
      <c r="A380" s="2016">
        <v>363</v>
      </c>
      <c r="B380" s="2016">
        <v>377</v>
      </c>
      <c r="D380" s="657">
        <v>1</v>
      </c>
      <c r="H380" s="184"/>
      <c r="I380" s="183"/>
      <c r="J380" s="129"/>
      <c r="K380" s="129"/>
      <c r="L380" s="18"/>
      <c r="M380" s="189" t="s">
        <v>377</v>
      </c>
      <c r="N380" s="189"/>
      <c r="O380" s="188"/>
      <c r="P380" s="187">
        <f>P381+P384</f>
        <v>341</v>
      </c>
      <c r="Q380" s="187">
        <f t="shared" ref="Q380:AH380" si="489">Q381+Q384</f>
        <v>37273</v>
      </c>
      <c r="R380" s="187">
        <f t="shared" si="489"/>
        <v>26374</v>
      </c>
      <c r="S380" s="187">
        <f t="shared" si="489"/>
        <v>35556</v>
      </c>
      <c r="T380" s="187">
        <f t="shared" si="489"/>
        <v>23270</v>
      </c>
      <c r="U380" s="187">
        <f t="shared" si="489"/>
        <v>36393</v>
      </c>
      <c r="V380" s="187">
        <f t="shared" si="489"/>
        <v>34459</v>
      </c>
      <c r="W380" s="187">
        <f t="shared" si="489"/>
        <v>33198</v>
      </c>
      <c r="X380" s="187">
        <f t="shared" si="489"/>
        <v>50780</v>
      </c>
      <c r="Y380" s="187">
        <f t="shared" si="489"/>
        <v>37574</v>
      </c>
      <c r="Z380" s="187">
        <f t="shared" si="489"/>
        <v>49290</v>
      </c>
      <c r="AA380" s="187">
        <f t="shared" si="489"/>
        <v>51765</v>
      </c>
      <c r="AB380" s="186">
        <f t="shared" si="489"/>
        <v>63988</v>
      </c>
      <c r="AC380" s="186">
        <f t="shared" si="489"/>
        <v>95219</v>
      </c>
      <c r="AD380" s="186">
        <f t="shared" si="489"/>
        <v>118437</v>
      </c>
      <c r="AE380" s="186">
        <f t="shared" si="489"/>
        <v>138629</v>
      </c>
      <c r="AF380" s="186">
        <f t="shared" si="489"/>
        <v>159207</v>
      </c>
      <c r="AG380" s="186">
        <f t="shared" si="489"/>
        <v>257066</v>
      </c>
      <c r="AH380" s="186">
        <f t="shared" si="489"/>
        <v>416273</v>
      </c>
      <c r="AJ380" s="186">
        <f ca="1">SUM((INDIRECT(AJ$2&amp;(ROW())):INDIRECT(AJ$3&amp;(ROW()))))</f>
        <v>37574</v>
      </c>
      <c r="AK380" s="186">
        <f ca="1">SUM(INDIRECT(AK$1&amp;AK$2&amp;$B380):INDIRECT(AK$1&amp;AK$3&amp;$B380))</f>
        <v>0</v>
      </c>
      <c r="AL380" s="1748">
        <f t="shared" ca="1" si="448"/>
        <v>37574</v>
      </c>
      <c r="AM380" s="1873">
        <f t="shared" ca="1" si="468"/>
        <v>0</v>
      </c>
      <c r="AN380" s="186">
        <f ca="1">SUM(INDIRECT(AN$1&amp;AN$2&amp;$A380):INDIRECT(AN$1&amp;AN$3&amp;$A380))</f>
        <v>40217</v>
      </c>
      <c r="AO380" s="1748">
        <f t="shared" ca="1" si="449"/>
        <v>-2643</v>
      </c>
      <c r="AP380" s="1873">
        <f t="shared" ca="1" si="469"/>
        <v>0.93428152273914011</v>
      </c>
      <c r="AR380" s="186">
        <f ca="1">SUM((INDIRECT(AR$2&amp;(ROW())):INDIRECT(AR$3&amp;(ROW()))))</f>
        <v>37574</v>
      </c>
      <c r="AS380" s="186">
        <f ca="1">SUM(INDIRECT(AS$1&amp;AS$2&amp;$B380):INDIRECT(AS$1&amp;AS$3&amp;$B380))</f>
        <v>0</v>
      </c>
      <c r="AT380" s="1748">
        <f t="shared" ca="1" si="470"/>
        <v>37574</v>
      </c>
      <c r="AU380" s="1873">
        <f t="shared" ca="1" si="471"/>
        <v>0</v>
      </c>
      <c r="AV380" s="186">
        <f ca="1">SUM(INDIRECT(AV$1&amp;AV$2&amp;$A380):INDIRECT(AV$1&amp;AV$3&amp;$A380))</f>
        <v>40217</v>
      </c>
      <c r="AW380" s="1748">
        <f t="shared" ca="1" si="472"/>
        <v>-2643</v>
      </c>
      <c r="AX380" s="1873">
        <f t="shared" ca="1" si="473"/>
        <v>0.93428152273914011</v>
      </c>
      <c r="AZ380" s="186">
        <f ca="1">SUM((INDIRECT(AZ$2&amp;(ROW())):INDIRECT(AZ$3&amp;(ROW()))))</f>
        <v>315218</v>
      </c>
      <c r="BA380" s="186">
        <f ca="1">SUM(INDIRECT(BA$1&amp;BA$2&amp;$B380):INDIRECT(BA$1&amp;BA$3&amp;$B380))</f>
        <v>0</v>
      </c>
      <c r="BB380" s="1748">
        <f t="shared" ca="1" si="474"/>
        <v>315218</v>
      </c>
      <c r="BC380" s="1873">
        <f t="shared" ca="1" si="475"/>
        <v>0</v>
      </c>
      <c r="BD380" s="186">
        <f ca="1">SUM(INDIRECT(BD$1&amp;BD$2&amp;$A380):INDIRECT(BD$1&amp;BD$3&amp;$A380))</f>
        <v>408236</v>
      </c>
      <c r="BE380" s="1748">
        <f t="shared" ca="1" si="476"/>
        <v>-93018</v>
      </c>
      <c r="BF380" s="1873">
        <f t="shared" ca="1" si="477"/>
        <v>0.77214650349307756</v>
      </c>
    </row>
    <row r="381" spans="1:58">
      <c r="A381" s="2016">
        <v>364</v>
      </c>
      <c r="B381" s="2016">
        <v>378</v>
      </c>
      <c r="D381" s="657">
        <v>1</v>
      </c>
      <c r="H381" s="184"/>
      <c r="I381" s="183"/>
      <c r="J381" s="129"/>
      <c r="K381" s="129"/>
      <c r="L381" s="18"/>
      <c r="M381" s="18"/>
      <c r="N381" s="189" t="s">
        <v>393</v>
      </c>
      <c r="O381" s="571"/>
      <c r="P381" s="121">
        <f>SUM(P382:P383)</f>
        <v>341</v>
      </c>
      <c r="Q381" s="121">
        <f t="shared" ref="Q381:AH381" si="490">SUM(Q382:Q383)</f>
        <v>37073</v>
      </c>
      <c r="R381" s="121">
        <f t="shared" si="490"/>
        <v>26165</v>
      </c>
      <c r="S381" s="121">
        <f t="shared" si="490"/>
        <v>35332</v>
      </c>
      <c r="T381" s="121">
        <f t="shared" si="490"/>
        <v>23137</v>
      </c>
      <c r="U381" s="121">
        <f t="shared" si="490"/>
        <v>36285</v>
      </c>
      <c r="V381" s="121">
        <f t="shared" si="490"/>
        <v>34262</v>
      </c>
      <c r="W381" s="121">
        <f t="shared" si="490"/>
        <v>33046</v>
      </c>
      <c r="X381" s="121">
        <f t="shared" si="490"/>
        <v>50618</v>
      </c>
      <c r="Y381" s="121">
        <f t="shared" si="490"/>
        <v>37436</v>
      </c>
      <c r="Z381" s="121">
        <f t="shared" si="490"/>
        <v>49098</v>
      </c>
      <c r="AA381" s="121">
        <f t="shared" si="490"/>
        <v>51549</v>
      </c>
      <c r="AB381" s="596">
        <f t="shared" si="490"/>
        <v>63579</v>
      </c>
      <c r="AC381" s="596">
        <f t="shared" si="490"/>
        <v>94754</v>
      </c>
      <c r="AD381" s="596">
        <f t="shared" si="490"/>
        <v>117926</v>
      </c>
      <c r="AE381" s="596">
        <f t="shared" si="490"/>
        <v>138083</v>
      </c>
      <c r="AF381" s="596">
        <f t="shared" si="490"/>
        <v>158333</v>
      </c>
      <c r="AG381" s="596">
        <f t="shared" si="490"/>
        <v>256009</v>
      </c>
      <c r="AH381" s="596">
        <f t="shared" si="490"/>
        <v>414342</v>
      </c>
      <c r="AJ381" s="596">
        <f ca="1">SUM((INDIRECT(AJ$2&amp;(ROW())):INDIRECT(AJ$3&amp;(ROW()))))</f>
        <v>37436</v>
      </c>
      <c r="AK381" s="596">
        <f ca="1">SUM(INDIRECT(AK$1&amp;AK$2&amp;$B381):INDIRECT(AK$1&amp;AK$3&amp;$B381))</f>
        <v>0</v>
      </c>
      <c r="AL381" s="1752">
        <f t="shared" ca="1" si="448"/>
        <v>37436</v>
      </c>
      <c r="AM381" s="1877">
        <f t="shared" ca="1" si="468"/>
        <v>0</v>
      </c>
      <c r="AN381" s="596">
        <f ca="1">SUM(INDIRECT(AN$1&amp;AN$2&amp;$A381):INDIRECT(AN$1&amp;AN$3&amp;$A381))</f>
        <v>40051</v>
      </c>
      <c r="AO381" s="1752">
        <f t="shared" ca="1" si="449"/>
        <v>-2615</v>
      </c>
      <c r="AP381" s="1877">
        <f t="shared" ca="1" si="469"/>
        <v>0.93470824698509403</v>
      </c>
      <c r="AR381" s="596">
        <f ca="1">SUM((INDIRECT(AR$2&amp;(ROW())):INDIRECT(AR$3&amp;(ROW()))))</f>
        <v>37436</v>
      </c>
      <c r="AS381" s="596">
        <f ca="1">SUM(INDIRECT(AS$1&amp;AS$2&amp;$B381):INDIRECT(AS$1&amp;AS$3&amp;$B381))</f>
        <v>0</v>
      </c>
      <c r="AT381" s="1752">
        <f t="shared" ca="1" si="470"/>
        <v>37436</v>
      </c>
      <c r="AU381" s="1877">
        <f t="shared" ca="1" si="471"/>
        <v>0</v>
      </c>
      <c r="AV381" s="596">
        <f ca="1">SUM(INDIRECT(AV$1&amp;AV$2&amp;$A381):INDIRECT(AV$1&amp;AV$3&amp;$A381))</f>
        <v>40051</v>
      </c>
      <c r="AW381" s="1752">
        <f t="shared" ca="1" si="472"/>
        <v>-2615</v>
      </c>
      <c r="AX381" s="1877">
        <f t="shared" ca="1" si="473"/>
        <v>0.93470824698509403</v>
      </c>
      <c r="AZ381" s="596">
        <f ca="1">SUM((INDIRECT(AZ$2&amp;(ROW())):INDIRECT(AZ$3&amp;(ROW()))))</f>
        <v>313695</v>
      </c>
      <c r="BA381" s="596">
        <f ca="1">SUM(INDIRECT(BA$1&amp;BA$2&amp;$B381):INDIRECT(BA$1&amp;BA$3&amp;$B381))</f>
        <v>0</v>
      </c>
      <c r="BB381" s="1752">
        <f t="shared" ca="1" si="474"/>
        <v>313695</v>
      </c>
      <c r="BC381" s="1877">
        <f t="shared" ca="1" si="475"/>
        <v>0</v>
      </c>
      <c r="BD381" s="596">
        <f ca="1">SUM(INDIRECT(BD$1&amp;BD$2&amp;$A381):INDIRECT(BD$1&amp;BD$3&amp;$A381))</f>
        <v>404409</v>
      </c>
      <c r="BE381" s="1752">
        <f t="shared" ca="1" si="476"/>
        <v>-90714</v>
      </c>
      <c r="BF381" s="1877">
        <f t="shared" ca="1" si="477"/>
        <v>0.77568748469989546</v>
      </c>
    </row>
    <row r="382" spans="1:58" ht="15" customHeight="1">
      <c r="A382" s="2016">
        <v>365</v>
      </c>
      <c r="B382" s="2016">
        <v>379</v>
      </c>
      <c r="D382" s="657">
        <v>1</v>
      </c>
      <c r="H382" s="184"/>
      <c r="I382" s="183"/>
      <c r="J382" s="129"/>
      <c r="K382" s="129"/>
      <c r="L382" s="18"/>
      <c r="M382" s="18"/>
      <c r="N382" s="18"/>
      <c r="O382" s="150" t="s">
        <v>380</v>
      </c>
      <c r="P382" s="128">
        <f>-143+484</f>
        <v>341</v>
      </c>
      <c r="Q382" s="128">
        <f>29051+8022</f>
        <v>37073</v>
      </c>
      <c r="R382" s="128">
        <v>26165</v>
      </c>
      <c r="S382" s="128">
        <v>35332</v>
      </c>
      <c r="T382" s="128">
        <v>23137</v>
      </c>
      <c r="U382" s="128">
        <v>36285</v>
      </c>
      <c r="V382" s="128">
        <v>34262</v>
      </c>
      <c r="W382" s="128">
        <v>33046</v>
      </c>
      <c r="X382" s="128">
        <v>50618</v>
      </c>
      <c r="Y382" s="128">
        <v>37436</v>
      </c>
      <c r="Z382" s="128">
        <v>49098</v>
      </c>
      <c r="AA382" s="128">
        <v>51549</v>
      </c>
      <c r="AB382" s="185">
        <f>SUM(P382:R382)</f>
        <v>63579</v>
      </c>
      <c r="AC382" s="185">
        <f>SUM(S382:U382)</f>
        <v>94754</v>
      </c>
      <c r="AD382" s="185">
        <f>SUM(V382:X382)</f>
        <v>117926</v>
      </c>
      <c r="AE382" s="185">
        <f>SUM(Y382:AA382)</f>
        <v>138083</v>
      </c>
      <c r="AF382" s="185">
        <f>AB382+AC382</f>
        <v>158333</v>
      </c>
      <c r="AG382" s="185">
        <f>AE382+AD382</f>
        <v>256009</v>
      </c>
      <c r="AH382" s="185">
        <f>AF382+AG382</f>
        <v>414342</v>
      </c>
      <c r="AJ382" s="185">
        <f ca="1">SUM((INDIRECT(AJ$2&amp;(ROW())):INDIRECT(AJ$3&amp;(ROW()))))</f>
        <v>37436</v>
      </c>
      <c r="AK382" s="185">
        <f ca="1">SUM(INDIRECT(AK$1&amp;AK$2&amp;$B382):INDIRECT(AK$1&amp;AK$3&amp;$B382))</f>
        <v>38012.6436610737</v>
      </c>
      <c r="AL382" s="1753">
        <f t="shared" ca="1" si="448"/>
        <v>-576.64366107370006</v>
      </c>
      <c r="AM382" s="1878">
        <f t="shared" ca="1" si="468"/>
        <v>0.98483021422516315</v>
      </c>
      <c r="AN382" s="185">
        <f ca="1">SUM(INDIRECT(AN$1&amp;AN$2&amp;$A382):INDIRECT(AN$1&amp;AN$3&amp;$A382))</f>
        <v>40051</v>
      </c>
      <c r="AO382" s="1753">
        <f t="shared" ca="1" si="449"/>
        <v>-2615</v>
      </c>
      <c r="AP382" s="1878">
        <f t="shared" ca="1" si="469"/>
        <v>0.93470824698509403</v>
      </c>
      <c r="AR382" s="185">
        <f ca="1">SUM((INDIRECT(AR$2&amp;(ROW())):INDIRECT(AR$3&amp;(ROW()))))</f>
        <v>37436</v>
      </c>
      <c r="AS382" s="185">
        <f ca="1">SUM(INDIRECT(AS$1&amp;AS$2&amp;$B382):INDIRECT(AS$1&amp;AS$3&amp;$B382))</f>
        <v>38012.6436610737</v>
      </c>
      <c r="AT382" s="1753">
        <f t="shared" ca="1" si="470"/>
        <v>-576.64366107370006</v>
      </c>
      <c r="AU382" s="1878">
        <f t="shared" ca="1" si="471"/>
        <v>0.98483021422516315</v>
      </c>
      <c r="AV382" s="185">
        <f ca="1">SUM(INDIRECT(AV$1&amp;AV$2&amp;$A382):INDIRECT(AV$1&amp;AV$3&amp;$A382))</f>
        <v>40051</v>
      </c>
      <c r="AW382" s="1753">
        <f t="shared" ca="1" si="472"/>
        <v>-2615</v>
      </c>
      <c r="AX382" s="1878">
        <f t="shared" ca="1" si="473"/>
        <v>0.93470824698509403</v>
      </c>
      <c r="AZ382" s="185">
        <f ca="1">SUM((INDIRECT(AZ$2&amp;(ROW())):INDIRECT(AZ$3&amp;(ROW()))))</f>
        <v>313695</v>
      </c>
      <c r="BA382" s="185">
        <f ca="1">SUM(INDIRECT(BA$1&amp;BA$2&amp;$B382):INDIRECT(BA$1&amp;BA$3&amp;$B382))</f>
        <v>231678.6436610737</v>
      </c>
      <c r="BB382" s="1753">
        <f t="shared" ca="1" si="474"/>
        <v>82016.3563389263</v>
      </c>
      <c r="BC382" s="1878">
        <f t="shared" ca="1" si="475"/>
        <v>1.3540091354251422</v>
      </c>
      <c r="BD382" s="185">
        <f ca="1">SUM(INDIRECT(BD$1&amp;BD$2&amp;$A382):INDIRECT(BD$1&amp;BD$3&amp;$A382))</f>
        <v>404409</v>
      </c>
      <c r="BE382" s="1753">
        <f t="shared" ca="1" si="476"/>
        <v>-90714</v>
      </c>
      <c r="BF382" s="1878">
        <f t="shared" ca="1" si="477"/>
        <v>0.77568748469989546</v>
      </c>
    </row>
    <row r="383" spans="1:58">
      <c r="A383" s="2016">
        <v>366</v>
      </c>
      <c r="B383" s="2016">
        <v>380</v>
      </c>
      <c r="D383" s="657">
        <v>1</v>
      </c>
      <c r="H383" s="184"/>
      <c r="I383" s="183"/>
      <c r="J383" s="129"/>
      <c r="K383" s="129"/>
      <c r="L383" s="18"/>
      <c r="M383" s="18"/>
      <c r="N383" s="18"/>
      <c r="O383" s="150" t="s">
        <v>381</v>
      </c>
      <c r="P383" s="128"/>
      <c r="Q383" s="128"/>
      <c r="R383" s="128"/>
      <c r="S383" s="128"/>
      <c r="T383" s="128"/>
      <c r="U383" s="128"/>
      <c r="V383" s="128"/>
      <c r="W383" s="128"/>
      <c r="X383" s="128"/>
      <c r="Y383" s="128"/>
      <c r="Z383" s="128"/>
      <c r="AA383" s="128"/>
      <c r="AB383" s="185">
        <f>SUM(P383:R383)</f>
        <v>0</v>
      </c>
      <c r="AC383" s="185">
        <f>SUM(S383:U383)</f>
        <v>0</v>
      </c>
      <c r="AD383" s="185">
        <f>SUM(V383:X383)</f>
        <v>0</v>
      </c>
      <c r="AE383" s="185">
        <f>SUM(Y383:AA383)</f>
        <v>0</v>
      </c>
      <c r="AF383" s="185">
        <f>AB383+AC383</f>
        <v>0</v>
      </c>
      <c r="AG383" s="185">
        <f>AE383+AD383</f>
        <v>0</v>
      </c>
      <c r="AH383" s="185">
        <f>AF383+AG383</f>
        <v>0</v>
      </c>
      <c r="AJ383" s="185">
        <f ca="1">SUM((INDIRECT(AJ$2&amp;(ROW())):INDIRECT(AJ$3&amp;(ROW()))))</f>
        <v>0</v>
      </c>
      <c r="AK383" s="185">
        <f ca="1">SUM(INDIRECT(AK$1&amp;AK$2&amp;$B383):INDIRECT(AK$1&amp;AK$3&amp;$B383))</f>
        <v>38012.6436610737</v>
      </c>
      <c r="AL383" s="1753">
        <f t="shared" ca="1" si="448"/>
        <v>-38012.6436610737</v>
      </c>
      <c r="AM383" s="1878">
        <f t="shared" ca="1" si="468"/>
        <v>0</v>
      </c>
      <c r="AN383" s="185">
        <f ca="1">SUM(INDIRECT(AN$1&amp;AN$2&amp;$A383):INDIRECT(AN$1&amp;AN$3&amp;$A383))</f>
        <v>0</v>
      </c>
      <c r="AO383" s="1753">
        <f t="shared" ca="1" si="449"/>
        <v>0</v>
      </c>
      <c r="AP383" s="1878">
        <f t="shared" ca="1" si="469"/>
        <v>0</v>
      </c>
      <c r="AR383" s="185">
        <f ca="1">SUM((INDIRECT(AR$2&amp;(ROW())):INDIRECT(AR$3&amp;(ROW()))))</f>
        <v>0</v>
      </c>
      <c r="AS383" s="185">
        <f ca="1">SUM(INDIRECT(AS$1&amp;AS$2&amp;$B383):INDIRECT(AS$1&amp;AS$3&amp;$B383))</f>
        <v>38012.6436610737</v>
      </c>
      <c r="AT383" s="1753">
        <f t="shared" ca="1" si="470"/>
        <v>-38012.6436610737</v>
      </c>
      <c r="AU383" s="1878">
        <f t="shared" ca="1" si="471"/>
        <v>0</v>
      </c>
      <c r="AV383" s="185">
        <f ca="1">SUM(INDIRECT(AV$1&amp;AV$2&amp;$A383):INDIRECT(AV$1&amp;AV$3&amp;$A383))</f>
        <v>0</v>
      </c>
      <c r="AW383" s="1753">
        <f t="shared" ca="1" si="472"/>
        <v>0</v>
      </c>
      <c r="AX383" s="1878">
        <f t="shared" ca="1" si="473"/>
        <v>0</v>
      </c>
      <c r="AZ383" s="185">
        <f ca="1">SUM((INDIRECT(AZ$2&amp;(ROW())):INDIRECT(AZ$3&amp;(ROW()))))</f>
        <v>0</v>
      </c>
      <c r="BA383" s="185">
        <f ca="1">SUM(INDIRECT(BA$1&amp;BA$2&amp;$B383):INDIRECT(BA$1&amp;BA$3&amp;$B383))</f>
        <v>231678.6436610737</v>
      </c>
      <c r="BB383" s="1753">
        <f t="shared" ca="1" si="474"/>
        <v>-231678.6436610737</v>
      </c>
      <c r="BC383" s="1878">
        <f t="shared" ca="1" si="475"/>
        <v>0</v>
      </c>
      <c r="BD383" s="185">
        <f ca="1">SUM(INDIRECT(BD$1&amp;BD$2&amp;$A383):INDIRECT(BD$1&amp;BD$3&amp;$A383))</f>
        <v>0</v>
      </c>
      <c r="BE383" s="1753">
        <f t="shared" ca="1" si="476"/>
        <v>0</v>
      </c>
      <c r="BF383" s="1878">
        <f t="shared" ca="1" si="477"/>
        <v>0</v>
      </c>
    </row>
    <row r="384" spans="1:58">
      <c r="A384" s="2016">
        <v>367</v>
      </c>
      <c r="B384" s="2016">
        <v>381</v>
      </c>
      <c r="D384" s="657">
        <v>1</v>
      </c>
      <c r="H384" s="184"/>
      <c r="I384" s="183"/>
      <c r="J384" s="129"/>
      <c r="K384" s="129"/>
      <c r="L384" s="18"/>
      <c r="M384" s="18"/>
      <c r="N384" s="189" t="s">
        <v>394</v>
      </c>
      <c r="O384" s="571"/>
      <c r="P384" s="121">
        <f>SUM(P385:P386)</f>
        <v>0</v>
      </c>
      <c r="Q384" s="121">
        <f t="shared" ref="Q384:AH384" si="491">SUM(Q385:Q386)</f>
        <v>200</v>
      </c>
      <c r="R384" s="121">
        <f t="shared" si="491"/>
        <v>209</v>
      </c>
      <c r="S384" s="121">
        <f t="shared" si="491"/>
        <v>224</v>
      </c>
      <c r="T384" s="121">
        <f t="shared" si="491"/>
        <v>133</v>
      </c>
      <c r="U384" s="121">
        <f t="shared" si="491"/>
        <v>108</v>
      </c>
      <c r="V384" s="121">
        <f t="shared" si="491"/>
        <v>197</v>
      </c>
      <c r="W384" s="121">
        <f t="shared" si="491"/>
        <v>152</v>
      </c>
      <c r="X384" s="121">
        <f t="shared" si="491"/>
        <v>162</v>
      </c>
      <c r="Y384" s="121">
        <f t="shared" si="491"/>
        <v>138</v>
      </c>
      <c r="Z384" s="121">
        <f t="shared" si="491"/>
        <v>192</v>
      </c>
      <c r="AA384" s="121">
        <f t="shared" si="491"/>
        <v>216</v>
      </c>
      <c r="AB384" s="596">
        <f t="shared" si="491"/>
        <v>409</v>
      </c>
      <c r="AC384" s="596">
        <f t="shared" si="491"/>
        <v>465</v>
      </c>
      <c r="AD384" s="596">
        <f t="shared" si="491"/>
        <v>511</v>
      </c>
      <c r="AE384" s="596">
        <f t="shared" si="491"/>
        <v>546</v>
      </c>
      <c r="AF384" s="596">
        <f t="shared" si="491"/>
        <v>874</v>
      </c>
      <c r="AG384" s="596">
        <f t="shared" si="491"/>
        <v>1057</v>
      </c>
      <c r="AH384" s="596">
        <f t="shared" si="491"/>
        <v>1931</v>
      </c>
      <c r="AJ384" s="596">
        <f ca="1">SUM((INDIRECT(AJ$2&amp;(ROW())):INDIRECT(AJ$3&amp;(ROW()))))</f>
        <v>138</v>
      </c>
      <c r="AK384" s="596">
        <f ca="1">SUM(INDIRECT(AK$1&amp;AK$2&amp;$B384):INDIRECT(AK$1&amp;AK$3&amp;$B384))</f>
        <v>38012.6436610737</v>
      </c>
      <c r="AL384" s="1752">
        <f t="shared" ca="1" si="448"/>
        <v>-37874.6436610737</v>
      </c>
      <c r="AM384" s="1877">
        <f t="shared" ca="1" si="468"/>
        <v>3.6303710215587269E-3</v>
      </c>
      <c r="AN384" s="596">
        <f ca="1">SUM(INDIRECT(AN$1&amp;AN$2&amp;$A384):INDIRECT(AN$1&amp;AN$3&amp;$A384))</f>
        <v>166</v>
      </c>
      <c r="AO384" s="1752">
        <f t="shared" ca="1" si="449"/>
        <v>-28</v>
      </c>
      <c r="AP384" s="1877">
        <f t="shared" ca="1" si="469"/>
        <v>0.83132530120481929</v>
      </c>
      <c r="AR384" s="596">
        <f ca="1">SUM((INDIRECT(AR$2&amp;(ROW())):INDIRECT(AR$3&amp;(ROW()))))</f>
        <v>138</v>
      </c>
      <c r="AS384" s="596">
        <f ca="1">SUM(INDIRECT(AS$1&amp;AS$2&amp;$B384):INDIRECT(AS$1&amp;AS$3&amp;$B384))</f>
        <v>38012.6436610737</v>
      </c>
      <c r="AT384" s="1752">
        <f t="shared" ca="1" si="470"/>
        <v>-37874.6436610737</v>
      </c>
      <c r="AU384" s="1877">
        <f t="shared" ca="1" si="471"/>
        <v>3.6303710215587269E-3</v>
      </c>
      <c r="AV384" s="596">
        <f ca="1">SUM(INDIRECT(AV$1&amp;AV$2&amp;$A384):INDIRECT(AV$1&amp;AV$3&amp;$A384))</f>
        <v>166</v>
      </c>
      <c r="AW384" s="1752">
        <f t="shared" ca="1" si="472"/>
        <v>-28</v>
      </c>
      <c r="AX384" s="1877">
        <f t="shared" ca="1" si="473"/>
        <v>0.83132530120481929</v>
      </c>
      <c r="AZ384" s="596">
        <f ca="1">SUM((INDIRECT(AZ$2&amp;(ROW())):INDIRECT(AZ$3&amp;(ROW()))))</f>
        <v>1523</v>
      </c>
      <c r="BA384" s="596">
        <f ca="1">SUM(INDIRECT(BA$1&amp;BA$2&amp;$B384):INDIRECT(BA$1&amp;BA$3&amp;$B384))</f>
        <v>230607.6436610737</v>
      </c>
      <c r="BB384" s="1752">
        <f t="shared" ca="1" si="474"/>
        <v>-229084.6436610737</v>
      </c>
      <c r="BC384" s="1877">
        <f t="shared" ca="1" si="475"/>
        <v>6.604291062608349E-3</v>
      </c>
      <c r="BD384" s="596">
        <f ca="1">SUM(INDIRECT(BD$1&amp;BD$2&amp;$A384):INDIRECT(BD$1&amp;BD$3&amp;$A384))</f>
        <v>3827</v>
      </c>
      <c r="BE384" s="1752">
        <f t="shared" ca="1" si="476"/>
        <v>-2304</v>
      </c>
      <c r="BF384" s="1877">
        <f t="shared" ca="1" si="477"/>
        <v>0.39796185001306505</v>
      </c>
    </row>
    <row r="385" spans="1:58">
      <c r="A385" s="2016">
        <v>368</v>
      </c>
      <c r="B385" s="2016">
        <v>382</v>
      </c>
      <c r="D385" s="657">
        <v>1</v>
      </c>
      <c r="H385" s="184"/>
      <c r="I385" s="183"/>
      <c r="J385" s="129"/>
      <c r="K385" s="129"/>
      <c r="L385" s="18"/>
      <c r="M385" s="18"/>
      <c r="N385" s="18"/>
      <c r="O385" s="150" t="s">
        <v>380</v>
      </c>
      <c r="P385" s="128"/>
      <c r="Q385" s="128">
        <v>200</v>
      </c>
      <c r="R385" s="128">
        <v>209</v>
      </c>
      <c r="S385" s="128">
        <v>224</v>
      </c>
      <c r="T385" s="128">
        <v>133</v>
      </c>
      <c r="U385" s="128">
        <v>108</v>
      </c>
      <c r="V385" s="128">
        <v>197</v>
      </c>
      <c r="W385" s="128">
        <v>152</v>
      </c>
      <c r="X385" s="128">
        <v>162</v>
      </c>
      <c r="Y385" s="128">
        <v>138</v>
      </c>
      <c r="Z385" s="128">
        <v>192</v>
      </c>
      <c r="AA385" s="128">
        <v>216</v>
      </c>
      <c r="AB385" s="185">
        <f>SUM(P385:R385)</f>
        <v>409</v>
      </c>
      <c r="AC385" s="185">
        <f>SUM(S385:U385)</f>
        <v>465</v>
      </c>
      <c r="AD385" s="185">
        <f>SUM(V385:X385)</f>
        <v>511</v>
      </c>
      <c r="AE385" s="185">
        <f>SUM(Y385:AA385)</f>
        <v>546</v>
      </c>
      <c r="AF385" s="185">
        <f>AB385+AC385</f>
        <v>874</v>
      </c>
      <c r="AG385" s="185">
        <f>AE385+AD385</f>
        <v>1057</v>
      </c>
      <c r="AH385" s="185">
        <f>AF385+AG385</f>
        <v>1931</v>
      </c>
      <c r="AJ385" s="185">
        <f ca="1">SUM((INDIRECT(AJ$2&amp;(ROW())):INDIRECT(AJ$3&amp;(ROW()))))</f>
        <v>138</v>
      </c>
      <c r="AK385" s="185">
        <f ca="1">SUM(INDIRECT(AK$1&amp;AK$2&amp;$B385):INDIRECT(AK$1&amp;AK$3&amp;$B385))</f>
        <v>38012.6436610737</v>
      </c>
      <c r="AL385" s="1753">
        <f t="shared" ca="1" si="448"/>
        <v>-37874.6436610737</v>
      </c>
      <c r="AM385" s="1878">
        <f t="shared" ca="1" si="468"/>
        <v>3.6303710215587269E-3</v>
      </c>
      <c r="AN385" s="185">
        <f ca="1">SUM(INDIRECT(AN$1&amp;AN$2&amp;$A385):INDIRECT(AN$1&amp;AN$3&amp;$A385))</f>
        <v>166</v>
      </c>
      <c r="AO385" s="1753">
        <f t="shared" ca="1" si="449"/>
        <v>-28</v>
      </c>
      <c r="AP385" s="1878">
        <f t="shared" ca="1" si="469"/>
        <v>0.83132530120481929</v>
      </c>
      <c r="AR385" s="185">
        <f ca="1">SUM((INDIRECT(AR$2&amp;(ROW())):INDIRECT(AR$3&amp;(ROW()))))</f>
        <v>138</v>
      </c>
      <c r="AS385" s="185">
        <f ca="1">SUM(INDIRECT(AS$1&amp;AS$2&amp;$B385):INDIRECT(AS$1&amp;AS$3&amp;$B385))</f>
        <v>38012.6436610737</v>
      </c>
      <c r="AT385" s="1753">
        <f t="shared" ca="1" si="470"/>
        <v>-37874.6436610737</v>
      </c>
      <c r="AU385" s="1878">
        <f t="shared" ca="1" si="471"/>
        <v>3.6303710215587269E-3</v>
      </c>
      <c r="AV385" s="185">
        <f ca="1">SUM(INDIRECT(AV$1&amp;AV$2&amp;$A385):INDIRECT(AV$1&amp;AV$3&amp;$A385))</f>
        <v>166</v>
      </c>
      <c r="AW385" s="1753">
        <f t="shared" ca="1" si="472"/>
        <v>-28</v>
      </c>
      <c r="AX385" s="1878">
        <f t="shared" ca="1" si="473"/>
        <v>0.83132530120481929</v>
      </c>
      <c r="AZ385" s="185">
        <f ca="1">SUM((INDIRECT(AZ$2&amp;(ROW())):INDIRECT(AZ$3&amp;(ROW()))))</f>
        <v>1523</v>
      </c>
      <c r="BA385" s="185">
        <f ca="1">SUM(INDIRECT(BA$1&amp;BA$2&amp;$B385):INDIRECT(BA$1&amp;BA$3&amp;$B385))</f>
        <v>230607.6436610737</v>
      </c>
      <c r="BB385" s="1753">
        <f t="shared" ca="1" si="474"/>
        <v>-229084.6436610737</v>
      </c>
      <c r="BC385" s="1878">
        <f t="shared" ca="1" si="475"/>
        <v>6.604291062608349E-3</v>
      </c>
      <c r="BD385" s="185">
        <f ca="1">SUM(INDIRECT(BD$1&amp;BD$2&amp;$A385):INDIRECT(BD$1&amp;BD$3&amp;$A385))</f>
        <v>3827</v>
      </c>
      <c r="BE385" s="1753">
        <f t="shared" ca="1" si="476"/>
        <v>-2304</v>
      </c>
      <c r="BF385" s="1878">
        <f t="shared" ca="1" si="477"/>
        <v>0.39796185001306505</v>
      </c>
    </row>
    <row r="386" spans="1:58">
      <c r="A386" s="2016">
        <v>369</v>
      </c>
      <c r="B386" s="2016">
        <v>383</v>
      </c>
      <c r="D386" s="657">
        <v>1</v>
      </c>
      <c r="H386" s="184"/>
      <c r="I386" s="183"/>
      <c r="J386" s="129"/>
      <c r="K386" s="129"/>
      <c r="L386" s="18"/>
      <c r="M386" s="561"/>
      <c r="N386" s="561"/>
      <c r="O386" s="562" t="s">
        <v>381</v>
      </c>
      <c r="P386" s="564"/>
      <c r="Q386" s="564"/>
      <c r="R386" s="564"/>
      <c r="S386" s="564"/>
      <c r="T386" s="564"/>
      <c r="U386" s="564"/>
      <c r="V386" s="564"/>
      <c r="W386" s="564"/>
      <c r="X386" s="564"/>
      <c r="Y386" s="564"/>
      <c r="Z386" s="564"/>
      <c r="AA386" s="564"/>
      <c r="AB386" s="587">
        <f>SUM(P386:R386)</f>
        <v>0</v>
      </c>
      <c r="AC386" s="587">
        <f>SUM(S386:U386)</f>
        <v>0</v>
      </c>
      <c r="AD386" s="587">
        <f>SUM(V386:X386)</f>
        <v>0</v>
      </c>
      <c r="AE386" s="587">
        <f>SUM(Y386:AA386)</f>
        <v>0</v>
      </c>
      <c r="AF386" s="587">
        <f>AB386+AC386</f>
        <v>0</v>
      </c>
      <c r="AG386" s="587">
        <f>AE386+AD386</f>
        <v>0</v>
      </c>
      <c r="AH386" s="587">
        <f>AF386+AG386</f>
        <v>0</v>
      </c>
      <c r="AJ386" s="587">
        <f ca="1">SUM((INDIRECT(AJ$2&amp;(ROW())):INDIRECT(AJ$3&amp;(ROW()))))</f>
        <v>0</v>
      </c>
      <c r="AK386" s="587">
        <f ca="1">SUM(INDIRECT(AK$1&amp;AK$2&amp;$B386):INDIRECT(AK$1&amp;AK$3&amp;$B386))</f>
        <v>0</v>
      </c>
      <c r="AL386" s="1749">
        <f t="shared" ca="1" si="448"/>
        <v>0</v>
      </c>
      <c r="AM386" s="1874">
        <f t="shared" ca="1" si="468"/>
        <v>0</v>
      </c>
      <c r="AN386" s="587">
        <f ca="1">SUM(INDIRECT(AN$1&amp;AN$2&amp;$A386):INDIRECT(AN$1&amp;AN$3&amp;$A386))</f>
        <v>0</v>
      </c>
      <c r="AO386" s="1749">
        <f t="shared" ca="1" si="449"/>
        <v>0</v>
      </c>
      <c r="AP386" s="1874">
        <f t="shared" ca="1" si="469"/>
        <v>0</v>
      </c>
      <c r="AR386" s="587">
        <f ca="1">SUM((INDIRECT(AR$2&amp;(ROW())):INDIRECT(AR$3&amp;(ROW()))))</f>
        <v>0</v>
      </c>
      <c r="AS386" s="587">
        <f ca="1">SUM(INDIRECT(AS$1&amp;AS$2&amp;$B386):INDIRECT(AS$1&amp;AS$3&amp;$B386))</f>
        <v>0</v>
      </c>
      <c r="AT386" s="1749">
        <f t="shared" ca="1" si="470"/>
        <v>0</v>
      </c>
      <c r="AU386" s="1874">
        <f t="shared" ca="1" si="471"/>
        <v>0</v>
      </c>
      <c r="AV386" s="587">
        <f ca="1">SUM(INDIRECT(AV$1&amp;AV$2&amp;$A386):INDIRECT(AV$1&amp;AV$3&amp;$A386))</f>
        <v>0</v>
      </c>
      <c r="AW386" s="1749">
        <f t="shared" ca="1" si="472"/>
        <v>0</v>
      </c>
      <c r="AX386" s="1874">
        <f t="shared" ca="1" si="473"/>
        <v>0</v>
      </c>
      <c r="AZ386" s="587">
        <f ca="1">SUM((INDIRECT(AZ$2&amp;(ROW())):INDIRECT(AZ$3&amp;(ROW()))))</f>
        <v>0</v>
      </c>
      <c r="BA386" s="587">
        <f ca="1">SUM(INDIRECT(BA$1&amp;BA$2&amp;$B386):INDIRECT(BA$1&amp;BA$3&amp;$B386))</f>
        <v>0</v>
      </c>
      <c r="BB386" s="1749">
        <f t="shared" ca="1" si="474"/>
        <v>0</v>
      </c>
      <c r="BC386" s="1874">
        <f t="shared" ca="1" si="475"/>
        <v>0</v>
      </c>
      <c r="BD386" s="587">
        <f ca="1">SUM(INDIRECT(BD$1&amp;BD$2&amp;$A386):INDIRECT(BD$1&amp;BD$3&amp;$A386))</f>
        <v>0</v>
      </c>
      <c r="BE386" s="1749">
        <f t="shared" ca="1" si="476"/>
        <v>0</v>
      </c>
      <c r="BF386" s="1874">
        <f t="shared" ca="1" si="477"/>
        <v>0</v>
      </c>
    </row>
    <row r="387" spans="1:58" collapsed="1">
      <c r="A387" s="2016">
        <v>370</v>
      </c>
      <c r="B387" s="2016">
        <v>384</v>
      </c>
      <c r="D387" s="657">
        <v>1</v>
      </c>
      <c r="H387" s="184"/>
      <c r="I387" s="183"/>
      <c r="J387" s="129"/>
      <c r="K387" s="129"/>
      <c r="L387" s="18"/>
      <c r="M387" s="566" t="s">
        <v>378</v>
      </c>
      <c r="N387" s="566"/>
      <c r="O387" s="567"/>
      <c r="P387" s="569"/>
      <c r="Q387" s="569"/>
      <c r="R387" s="569"/>
      <c r="S387" s="569"/>
      <c r="T387" s="569"/>
      <c r="U387" s="569"/>
      <c r="V387" s="569"/>
      <c r="W387" s="569"/>
      <c r="X387" s="569"/>
      <c r="Y387" s="569"/>
      <c r="Z387" s="569"/>
      <c r="AA387" s="569"/>
      <c r="AB387" s="588">
        <f>SUM(P387:R387)</f>
        <v>0</v>
      </c>
      <c r="AC387" s="588">
        <f>SUM(S387:U387)</f>
        <v>0</v>
      </c>
      <c r="AD387" s="588">
        <f>SUM(V387:X387)</f>
        <v>0</v>
      </c>
      <c r="AE387" s="588">
        <f>SUM(Y387:AA387)</f>
        <v>0</v>
      </c>
      <c r="AF387" s="588">
        <f>AB387+AC387</f>
        <v>0</v>
      </c>
      <c r="AG387" s="588">
        <f>AE387+AD387</f>
        <v>0</v>
      </c>
      <c r="AH387" s="588">
        <f>AF387+AG387</f>
        <v>0</v>
      </c>
      <c r="AJ387" s="588">
        <f ca="1">SUM((INDIRECT(AJ$2&amp;(ROW())):INDIRECT(AJ$3&amp;(ROW()))))</f>
        <v>0</v>
      </c>
      <c r="AK387" s="588">
        <f ca="1">SUM(INDIRECT(AK$1&amp;AK$2&amp;$B387):INDIRECT(AK$1&amp;AK$3&amp;$B387))</f>
        <v>0</v>
      </c>
      <c r="AL387" s="1750">
        <f t="shared" ca="1" si="448"/>
        <v>0</v>
      </c>
      <c r="AM387" s="1875">
        <f t="shared" ca="1" si="468"/>
        <v>0</v>
      </c>
      <c r="AN387" s="588">
        <f ca="1">SUM(INDIRECT(AN$1&amp;AN$2&amp;$A387):INDIRECT(AN$1&amp;AN$3&amp;$A387))</f>
        <v>0</v>
      </c>
      <c r="AO387" s="1750">
        <f t="shared" ca="1" si="449"/>
        <v>0</v>
      </c>
      <c r="AP387" s="1875">
        <f t="shared" ca="1" si="469"/>
        <v>0</v>
      </c>
      <c r="AR387" s="588">
        <f ca="1">SUM((INDIRECT(AR$2&amp;(ROW())):INDIRECT(AR$3&amp;(ROW()))))</f>
        <v>0</v>
      </c>
      <c r="AS387" s="588">
        <f ca="1">SUM(INDIRECT(AS$1&amp;AS$2&amp;$B387):INDIRECT(AS$1&amp;AS$3&amp;$B387))</f>
        <v>0</v>
      </c>
      <c r="AT387" s="1750">
        <f t="shared" ca="1" si="470"/>
        <v>0</v>
      </c>
      <c r="AU387" s="1875">
        <f t="shared" ca="1" si="471"/>
        <v>0</v>
      </c>
      <c r="AV387" s="588">
        <f ca="1">SUM(INDIRECT(AV$1&amp;AV$2&amp;$A387):INDIRECT(AV$1&amp;AV$3&amp;$A387))</f>
        <v>0</v>
      </c>
      <c r="AW387" s="1750">
        <f t="shared" ca="1" si="472"/>
        <v>0</v>
      </c>
      <c r="AX387" s="1875">
        <f t="shared" ca="1" si="473"/>
        <v>0</v>
      </c>
      <c r="AZ387" s="588">
        <f ca="1">SUM((INDIRECT(AZ$2&amp;(ROW())):INDIRECT(AZ$3&amp;(ROW()))))</f>
        <v>0</v>
      </c>
      <c r="BA387" s="588">
        <f ca="1">SUM(INDIRECT(BA$1&amp;BA$2&amp;$B387):INDIRECT(BA$1&amp;BA$3&amp;$B387))</f>
        <v>1071</v>
      </c>
      <c r="BB387" s="1750">
        <f t="shared" ca="1" si="474"/>
        <v>-1071</v>
      </c>
      <c r="BC387" s="1875">
        <f t="shared" ca="1" si="475"/>
        <v>0</v>
      </c>
      <c r="BD387" s="588">
        <f ca="1">SUM(INDIRECT(BD$1&amp;BD$2&amp;$A387):INDIRECT(BD$1&amp;BD$3&amp;$A387))</f>
        <v>0</v>
      </c>
      <c r="BE387" s="1750">
        <f t="shared" ca="1" si="476"/>
        <v>0</v>
      </c>
      <c r="BF387" s="1875">
        <f t="shared" ca="1" si="477"/>
        <v>0</v>
      </c>
    </row>
    <row r="388" spans="1:58">
      <c r="A388" s="2016">
        <v>371</v>
      </c>
      <c r="B388" s="2016">
        <v>385</v>
      </c>
      <c r="D388" s="657">
        <v>1</v>
      </c>
      <c r="H388" s="182"/>
      <c r="I388" s="181"/>
      <c r="J388" s="127"/>
      <c r="K388" s="127"/>
      <c r="L388" s="29" t="s">
        <v>215</v>
      </c>
      <c r="M388" s="29"/>
      <c r="N388" s="29"/>
      <c r="O388" s="30"/>
      <c r="P388" s="126"/>
      <c r="Q388" s="126"/>
      <c r="R388" s="126"/>
      <c r="S388" s="126"/>
      <c r="T388" s="126"/>
      <c r="U388" s="126"/>
      <c r="V388" s="126"/>
      <c r="W388" s="126"/>
      <c r="X388" s="126"/>
      <c r="Y388" s="126"/>
      <c r="Z388" s="126"/>
      <c r="AA388" s="126"/>
      <c r="AB388" s="130">
        <f>SUM(P388:R388)</f>
        <v>0</v>
      </c>
      <c r="AC388" s="130">
        <f>SUM(S388:U388)</f>
        <v>0</v>
      </c>
      <c r="AD388" s="130">
        <f>SUM(V388:X388)</f>
        <v>0</v>
      </c>
      <c r="AE388" s="130">
        <f>SUM(Y388:AA388)</f>
        <v>0</v>
      </c>
      <c r="AF388" s="130">
        <f>AB388+AC388</f>
        <v>0</v>
      </c>
      <c r="AG388" s="130">
        <f>AE388+AD388</f>
        <v>0</v>
      </c>
      <c r="AH388" s="130">
        <f>AF388+AG388</f>
        <v>0</v>
      </c>
      <c r="AJ388" s="945">
        <f ca="1">SUM((INDIRECT(AJ$2&amp;(ROW())):INDIRECT(AJ$3&amp;(ROW()))))</f>
        <v>0</v>
      </c>
      <c r="AK388" s="945">
        <f ca="1">SUM(INDIRECT(AK$1&amp;AK$2&amp;$B388):INDIRECT(AK$1&amp;AK$3&amp;$B388))</f>
        <v>0</v>
      </c>
      <c r="AL388" s="1754">
        <f t="shared" ca="1" si="448"/>
        <v>0</v>
      </c>
      <c r="AM388" s="1879">
        <f t="shared" ca="1" si="468"/>
        <v>0</v>
      </c>
      <c r="AN388" s="945">
        <f ca="1">SUM(INDIRECT(AN$1&amp;AN$2&amp;$A388):INDIRECT(AN$1&amp;AN$3&amp;$A388))</f>
        <v>0</v>
      </c>
      <c r="AO388" s="1754">
        <f t="shared" ca="1" si="449"/>
        <v>0</v>
      </c>
      <c r="AP388" s="1879">
        <f t="shared" ca="1" si="469"/>
        <v>0</v>
      </c>
      <c r="AR388" s="945">
        <f ca="1">SUM((INDIRECT(AR$2&amp;(ROW())):INDIRECT(AR$3&amp;(ROW()))))</f>
        <v>0</v>
      </c>
      <c r="AS388" s="945">
        <f ca="1">SUM(INDIRECT(AS$1&amp;AS$2&amp;$B388):INDIRECT(AS$1&amp;AS$3&amp;$B388))</f>
        <v>0</v>
      </c>
      <c r="AT388" s="1754">
        <f t="shared" ca="1" si="470"/>
        <v>0</v>
      </c>
      <c r="AU388" s="1879">
        <f t="shared" ca="1" si="471"/>
        <v>0</v>
      </c>
      <c r="AV388" s="945">
        <f ca="1">SUM(INDIRECT(AV$1&amp;AV$2&amp;$A388):INDIRECT(AV$1&amp;AV$3&amp;$A388))</f>
        <v>0</v>
      </c>
      <c r="AW388" s="1754">
        <f t="shared" ca="1" si="472"/>
        <v>0</v>
      </c>
      <c r="AX388" s="1879">
        <f t="shared" ca="1" si="473"/>
        <v>0</v>
      </c>
      <c r="AZ388" s="945">
        <f ca="1">SUM((INDIRECT(AZ$2&amp;(ROW())):INDIRECT(AZ$3&amp;(ROW()))))</f>
        <v>0</v>
      </c>
      <c r="BA388" s="945">
        <f ca="1">SUM(INDIRECT(BA$1&amp;BA$2&amp;$B388):INDIRECT(BA$1&amp;BA$3&amp;$B388))</f>
        <v>1071</v>
      </c>
      <c r="BB388" s="1754">
        <f t="shared" ca="1" si="474"/>
        <v>-1071</v>
      </c>
      <c r="BC388" s="1879">
        <f t="shared" ca="1" si="475"/>
        <v>0</v>
      </c>
      <c r="BD388" s="945">
        <f ca="1">SUM(INDIRECT(BD$1&amp;BD$2&amp;$A388):INDIRECT(BD$1&amp;BD$3&amp;$A388))</f>
        <v>0</v>
      </c>
      <c r="BE388" s="1754">
        <f t="shared" ca="1" si="476"/>
        <v>0</v>
      </c>
      <c r="BF388" s="1879">
        <f t="shared" ca="1" si="477"/>
        <v>0</v>
      </c>
    </row>
    <row r="389" spans="1:58">
      <c r="A389" s="2016">
        <v>372</v>
      </c>
      <c r="B389" s="2016">
        <v>386</v>
      </c>
      <c r="D389" s="657">
        <v>1</v>
      </c>
      <c r="H389" s="196" t="s">
        <v>235</v>
      </c>
      <c r="I389" s="195"/>
      <c r="J389" s="629"/>
      <c r="K389" s="629"/>
      <c r="L389" s="630"/>
      <c r="M389" s="630"/>
      <c r="N389" s="630"/>
      <c r="O389" s="198"/>
      <c r="P389" s="632">
        <f t="shared" ref="P389:AH389" si="492">P390+P414</f>
        <v>5362</v>
      </c>
      <c r="Q389" s="632">
        <f t="shared" si="492"/>
        <v>41728</v>
      </c>
      <c r="R389" s="632">
        <f t="shared" si="492"/>
        <v>27742</v>
      </c>
      <c r="S389" s="632">
        <f t="shared" si="492"/>
        <v>45665</v>
      </c>
      <c r="T389" s="632">
        <f t="shared" si="492"/>
        <v>37480</v>
      </c>
      <c r="U389" s="632">
        <f t="shared" si="492"/>
        <v>75232</v>
      </c>
      <c r="V389" s="632">
        <f t="shared" si="492"/>
        <v>47626</v>
      </c>
      <c r="W389" s="632">
        <f t="shared" si="492"/>
        <v>44730</v>
      </c>
      <c r="X389" s="632">
        <f t="shared" si="492"/>
        <v>80802</v>
      </c>
      <c r="Y389" s="632">
        <f t="shared" si="492"/>
        <v>40868</v>
      </c>
      <c r="Z389" s="632">
        <f t="shared" si="492"/>
        <v>65661</v>
      </c>
      <c r="AA389" s="632">
        <f t="shared" si="492"/>
        <v>128242</v>
      </c>
      <c r="AB389" s="632">
        <f t="shared" si="492"/>
        <v>74832</v>
      </c>
      <c r="AC389" s="632">
        <f t="shared" si="492"/>
        <v>158377</v>
      </c>
      <c r="AD389" s="632">
        <f t="shared" si="492"/>
        <v>173158</v>
      </c>
      <c r="AE389" s="632">
        <f t="shared" si="492"/>
        <v>234771</v>
      </c>
      <c r="AF389" s="632">
        <f t="shared" si="492"/>
        <v>233209</v>
      </c>
      <c r="AG389" s="632">
        <f t="shared" si="492"/>
        <v>407929</v>
      </c>
      <c r="AH389" s="632">
        <f t="shared" si="492"/>
        <v>641138</v>
      </c>
      <c r="AJ389" s="1664">
        <f ca="1">SUM((INDIRECT(AJ$2&amp;(ROW())):INDIRECT(AJ$3&amp;(ROW()))))</f>
        <v>40868</v>
      </c>
      <c r="AK389" s="1665">
        <f ca="1">SUM(INDIRECT(AK$1&amp;AK$2&amp;$B389):INDIRECT(AK$1&amp;AK$3&amp;$B389))</f>
        <v>0</v>
      </c>
      <c r="AL389" s="1756">
        <f t="shared" ca="1" si="448"/>
        <v>40868</v>
      </c>
      <c r="AM389" s="1869">
        <f t="shared" ca="1" si="468"/>
        <v>0</v>
      </c>
      <c r="AN389" s="1665">
        <f ca="1">SUM(INDIRECT(AN$1&amp;AN$2&amp;$A389):INDIRECT(AN$1&amp;AN$3&amp;$A389))</f>
        <v>51095</v>
      </c>
      <c r="AO389" s="1756">
        <f t="shared" ca="1" si="449"/>
        <v>-10227</v>
      </c>
      <c r="AP389" s="1869">
        <f t="shared" ca="1" si="469"/>
        <v>0.79984342890693805</v>
      </c>
      <c r="AR389" s="1664">
        <f ca="1">SUM((INDIRECT(AR$2&amp;(ROW())):INDIRECT(AR$3&amp;(ROW()))))</f>
        <v>40868</v>
      </c>
      <c r="AS389" s="1665">
        <f ca="1">SUM(INDIRECT(AS$1&amp;AS$2&amp;$B389):INDIRECT(AS$1&amp;AS$3&amp;$B389))</f>
        <v>0</v>
      </c>
      <c r="AT389" s="1756">
        <f t="shared" ca="1" si="470"/>
        <v>40868</v>
      </c>
      <c r="AU389" s="1869">
        <f t="shared" ca="1" si="471"/>
        <v>0</v>
      </c>
      <c r="AV389" s="1665">
        <f ca="1">SUM(INDIRECT(AV$1&amp;AV$2&amp;$A389):INDIRECT(AV$1&amp;AV$3&amp;$A389))</f>
        <v>51095</v>
      </c>
      <c r="AW389" s="1756">
        <f t="shared" ca="1" si="472"/>
        <v>-10227</v>
      </c>
      <c r="AX389" s="1869">
        <f t="shared" ca="1" si="473"/>
        <v>0.79984342890693805</v>
      </c>
      <c r="AZ389" s="1664">
        <f ca="1">SUM((INDIRECT(AZ$2&amp;(ROW())):INDIRECT(AZ$3&amp;(ROW()))))</f>
        <v>447235</v>
      </c>
      <c r="BA389" s="1665">
        <f ca="1">SUM(INDIRECT(BA$1&amp;BA$2&amp;$B389):INDIRECT(BA$1&amp;BA$3&amp;$B389))</f>
        <v>0</v>
      </c>
      <c r="BB389" s="1756">
        <f t="shared" ca="1" si="474"/>
        <v>447235</v>
      </c>
      <c r="BC389" s="1869">
        <f t="shared" ca="1" si="475"/>
        <v>0</v>
      </c>
      <c r="BD389" s="1665">
        <f ca="1">SUM(INDIRECT(BD$1&amp;BD$2&amp;$A389):INDIRECT(BD$1&amp;BD$3&amp;$A389))</f>
        <v>714529</v>
      </c>
      <c r="BE389" s="1756">
        <f t="shared" ca="1" si="476"/>
        <v>-267294</v>
      </c>
      <c r="BF389" s="1869">
        <f t="shared" ca="1" si="477"/>
        <v>0.62591581307406696</v>
      </c>
    </row>
    <row r="390" spans="1:58">
      <c r="A390" s="2016">
        <v>373</v>
      </c>
      <c r="B390" s="2016">
        <v>387</v>
      </c>
      <c r="D390" s="657">
        <v>1</v>
      </c>
      <c r="H390" s="184"/>
      <c r="I390" s="183"/>
      <c r="J390" s="134" t="s">
        <v>223</v>
      </c>
      <c r="K390" s="134"/>
      <c r="L390" s="552"/>
      <c r="M390" s="552"/>
      <c r="N390" s="552"/>
      <c r="O390" s="553"/>
      <c r="P390" s="631">
        <f>P391+P396+P413</f>
        <v>4751</v>
      </c>
      <c r="Q390" s="631">
        <f t="shared" ref="Q390:AA390" si="493">Q391+Q396+Q413</f>
        <v>13974</v>
      </c>
      <c r="R390" s="631">
        <f t="shared" si="493"/>
        <v>8456</v>
      </c>
      <c r="S390" s="631">
        <f t="shared" si="493"/>
        <v>12746</v>
      </c>
      <c r="T390" s="631">
        <f t="shared" si="493"/>
        <v>15774</v>
      </c>
      <c r="U390" s="631">
        <f t="shared" si="493"/>
        <v>21389</v>
      </c>
      <c r="V390" s="631">
        <f t="shared" si="493"/>
        <v>17129</v>
      </c>
      <c r="W390" s="631">
        <f t="shared" si="493"/>
        <v>13952</v>
      </c>
      <c r="X390" s="631">
        <f t="shared" si="493"/>
        <v>31009</v>
      </c>
      <c r="Y390" s="631">
        <f t="shared" si="493"/>
        <v>16580</v>
      </c>
      <c r="Z390" s="631">
        <f t="shared" si="493"/>
        <v>23944</v>
      </c>
      <c r="AA390" s="631">
        <f t="shared" si="493"/>
        <v>13276</v>
      </c>
      <c r="AB390" s="631">
        <f t="shared" ref="AB390:AH390" si="494">AB391+AB396+AB413</f>
        <v>27181</v>
      </c>
      <c r="AC390" s="631">
        <f t="shared" si="494"/>
        <v>49909</v>
      </c>
      <c r="AD390" s="631">
        <f t="shared" si="494"/>
        <v>62090</v>
      </c>
      <c r="AE390" s="631">
        <f t="shared" si="494"/>
        <v>53800</v>
      </c>
      <c r="AF390" s="631">
        <f t="shared" si="494"/>
        <v>77090</v>
      </c>
      <c r="AG390" s="631">
        <f t="shared" si="494"/>
        <v>115890</v>
      </c>
      <c r="AH390" s="631">
        <f t="shared" si="494"/>
        <v>192980</v>
      </c>
      <c r="AJ390" s="1661">
        <f ca="1">SUM((INDIRECT(AJ$2&amp;(ROW())):INDIRECT(AJ$3&amp;(ROW()))))</f>
        <v>16580</v>
      </c>
      <c r="AK390" s="631">
        <f ca="1">SUM(INDIRECT(AK$1&amp;AK$2&amp;$B390):INDIRECT(AK$1&amp;AK$3&amp;$B390))</f>
        <v>0</v>
      </c>
      <c r="AL390" s="1745">
        <f t="shared" ca="1" si="448"/>
        <v>16580</v>
      </c>
      <c r="AM390" s="1870">
        <f t="shared" ca="1" si="468"/>
        <v>0</v>
      </c>
      <c r="AN390" s="631">
        <f ca="1">SUM(INDIRECT(AN$1&amp;AN$2&amp;$A390):INDIRECT(AN$1&amp;AN$3&amp;$A390))</f>
        <v>15348</v>
      </c>
      <c r="AO390" s="1745">
        <f t="shared" ca="1" si="449"/>
        <v>1232</v>
      </c>
      <c r="AP390" s="1870">
        <f t="shared" ca="1" si="469"/>
        <v>1.0802710450873079</v>
      </c>
      <c r="AR390" s="1661">
        <f ca="1">SUM((INDIRECT(AR$2&amp;(ROW())):INDIRECT(AR$3&amp;(ROW()))))</f>
        <v>16580</v>
      </c>
      <c r="AS390" s="631">
        <f ca="1">SUM(INDIRECT(AS$1&amp;AS$2&amp;$B390):INDIRECT(AS$1&amp;AS$3&amp;$B390))</f>
        <v>0</v>
      </c>
      <c r="AT390" s="1745">
        <f t="shared" ca="1" si="470"/>
        <v>16580</v>
      </c>
      <c r="AU390" s="1870">
        <f t="shared" ca="1" si="471"/>
        <v>0</v>
      </c>
      <c r="AV390" s="631">
        <f ca="1">SUM(INDIRECT(AV$1&amp;AV$2&amp;$A390):INDIRECT(AV$1&amp;AV$3&amp;$A390))</f>
        <v>15348</v>
      </c>
      <c r="AW390" s="1745">
        <f t="shared" ca="1" si="472"/>
        <v>1232</v>
      </c>
      <c r="AX390" s="1870">
        <f t="shared" ca="1" si="473"/>
        <v>1.0802710450873079</v>
      </c>
      <c r="AZ390" s="1661">
        <f ca="1">SUM((INDIRECT(AZ$2&amp;(ROW())):INDIRECT(AZ$3&amp;(ROW()))))</f>
        <v>155760</v>
      </c>
      <c r="BA390" s="631">
        <f ca="1">SUM(INDIRECT(BA$1&amp;BA$2&amp;$B390):INDIRECT(BA$1&amp;BA$3&amp;$B390))</f>
        <v>0</v>
      </c>
      <c r="BB390" s="1745">
        <f t="shared" ca="1" si="474"/>
        <v>155760</v>
      </c>
      <c r="BC390" s="1870">
        <f t="shared" ca="1" si="475"/>
        <v>0</v>
      </c>
      <c r="BD390" s="631">
        <f ca="1">SUM(INDIRECT(BD$1&amp;BD$2&amp;$A390):INDIRECT(BD$1&amp;BD$3&amp;$A390))</f>
        <v>207986</v>
      </c>
      <c r="BE390" s="1745">
        <f t="shared" ca="1" si="476"/>
        <v>-52226</v>
      </c>
      <c r="BF390" s="1870">
        <f t="shared" ca="1" si="477"/>
        <v>0.74889656034540786</v>
      </c>
    </row>
    <row r="391" spans="1:58" s="363" customFormat="1">
      <c r="A391" s="2016">
        <v>374</v>
      </c>
      <c r="B391" s="2016">
        <v>388</v>
      </c>
      <c r="D391" s="657">
        <v>1</v>
      </c>
      <c r="E391" s="26"/>
      <c r="F391" s="26"/>
      <c r="G391" s="37"/>
      <c r="H391" s="184"/>
      <c r="I391" s="423"/>
      <c r="J391" s="134"/>
      <c r="K391" s="134"/>
      <c r="L391" s="18" t="s">
        <v>224</v>
      </c>
      <c r="M391" s="561"/>
      <c r="N391" s="561"/>
      <c r="O391" s="562"/>
      <c r="P391" s="565">
        <f>P392+P395</f>
        <v>6343</v>
      </c>
      <c r="Q391" s="565">
        <f t="shared" ref="Q391:AA391" si="495">Q392+Q395</f>
        <v>12771</v>
      </c>
      <c r="R391" s="565">
        <f t="shared" si="495"/>
        <v>2253</v>
      </c>
      <c r="S391" s="565">
        <f t="shared" si="495"/>
        <v>8855</v>
      </c>
      <c r="T391" s="565">
        <f t="shared" si="495"/>
        <v>11454</v>
      </c>
      <c r="U391" s="565">
        <f t="shared" si="495"/>
        <v>12648</v>
      </c>
      <c r="V391" s="565">
        <f t="shared" si="495"/>
        <v>10898</v>
      </c>
      <c r="W391" s="565">
        <f t="shared" si="495"/>
        <v>10453</v>
      </c>
      <c r="X391" s="565">
        <f t="shared" si="495"/>
        <v>19132</v>
      </c>
      <c r="Y391" s="565">
        <f t="shared" si="495"/>
        <v>10465</v>
      </c>
      <c r="Z391" s="565">
        <f t="shared" si="495"/>
        <v>15357</v>
      </c>
      <c r="AA391" s="565">
        <f t="shared" si="495"/>
        <v>4627</v>
      </c>
      <c r="AB391" s="587">
        <f t="shared" ref="AB391:AH391" si="496">AB392+AB395</f>
        <v>21367</v>
      </c>
      <c r="AC391" s="565">
        <f t="shared" si="496"/>
        <v>32957</v>
      </c>
      <c r="AD391" s="565">
        <f t="shared" si="496"/>
        <v>40483</v>
      </c>
      <c r="AE391" s="565">
        <f t="shared" si="496"/>
        <v>30449</v>
      </c>
      <c r="AF391" s="565">
        <f t="shared" si="496"/>
        <v>54324</v>
      </c>
      <c r="AG391" s="565">
        <f t="shared" si="496"/>
        <v>70932</v>
      </c>
      <c r="AH391" s="565">
        <f t="shared" si="496"/>
        <v>125256</v>
      </c>
      <c r="AJ391" s="565">
        <f ca="1">SUM((INDIRECT(AJ$2&amp;(ROW())):INDIRECT(AJ$3&amp;(ROW()))))</f>
        <v>10465</v>
      </c>
      <c r="AK391" s="565">
        <f ca="1">SUM(INDIRECT(AK$1&amp;AK$2&amp;$B391):INDIRECT(AK$1&amp;AK$3&amp;$B391))</f>
        <v>0</v>
      </c>
      <c r="AL391" s="1746">
        <f t="shared" ca="1" si="448"/>
        <v>10465</v>
      </c>
      <c r="AM391" s="1871">
        <f t="shared" ca="1" si="468"/>
        <v>0</v>
      </c>
      <c r="AN391" s="565">
        <f ca="1">SUM(INDIRECT(AN$1&amp;AN$2&amp;$A391):INDIRECT(AN$1&amp;AN$3&amp;$A391))</f>
        <v>10447</v>
      </c>
      <c r="AO391" s="1746">
        <f t="shared" ca="1" si="449"/>
        <v>18</v>
      </c>
      <c r="AP391" s="1871">
        <f t="shared" ca="1" si="469"/>
        <v>1.001722982674452</v>
      </c>
      <c r="AR391" s="565">
        <f ca="1">SUM((INDIRECT(AR$2&amp;(ROW())):INDIRECT(AR$3&amp;(ROW()))))</f>
        <v>10465</v>
      </c>
      <c r="AS391" s="565">
        <f ca="1">SUM(INDIRECT(AS$1&amp;AS$2&amp;$B391):INDIRECT(AS$1&amp;AS$3&amp;$B391))</f>
        <v>0</v>
      </c>
      <c r="AT391" s="1746">
        <f t="shared" ca="1" si="470"/>
        <v>10465</v>
      </c>
      <c r="AU391" s="1871">
        <f t="shared" ca="1" si="471"/>
        <v>0</v>
      </c>
      <c r="AV391" s="565">
        <f ca="1">SUM(INDIRECT(AV$1&amp;AV$2&amp;$A391):INDIRECT(AV$1&amp;AV$3&amp;$A391))</f>
        <v>10447</v>
      </c>
      <c r="AW391" s="1746">
        <f t="shared" ca="1" si="472"/>
        <v>18</v>
      </c>
      <c r="AX391" s="1871">
        <f t="shared" ca="1" si="473"/>
        <v>1.001722982674452</v>
      </c>
      <c r="AZ391" s="565">
        <f ca="1">SUM((INDIRECT(AZ$2&amp;(ROW())):INDIRECT(AZ$3&amp;(ROW()))))</f>
        <v>105272</v>
      </c>
      <c r="BA391" s="565">
        <f ca="1">SUM(INDIRECT(BA$1&amp;BA$2&amp;$B391):INDIRECT(BA$1&amp;BA$3&amp;$B391))</f>
        <v>0</v>
      </c>
      <c r="BB391" s="1746">
        <f t="shared" ca="1" si="474"/>
        <v>105272</v>
      </c>
      <c r="BC391" s="1871">
        <f t="shared" ca="1" si="475"/>
        <v>0</v>
      </c>
      <c r="BD391" s="565">
        <f ca="1">SUM(INDIRECT(BD$1&amp;BD$2&amp;$A391):INDIRECT(BD$1&amp;BD$3&amp;$A391))</f>
        <v>105994</v>
      </c>
      <c r="BE391" s="1746">
        <f t="shared" ca="1" si="476"/>
        <v>-722</v>
      </c>
      <c r="BF391" s="1871">
        <f t="shared" ca="1" si="477"/>
        <v>0.99318829367700057</v>
      </c>
    </row>
    <row r="392" spans="1:58">
      <c r="A392" s="2016">
        <v>375</v>
      </c>
      <c r="B392" s="2016">
        <v>389</v>
      </c>
      <c r="D392" s="657">
        <v>1</v>
      </c>
      <c r="H392" s="184"/>
      <c r="I392" s="183"/>
      <c r="J392" s="134"/>
      <c r="K392" s="134"/>
      <c r="L392" s="18"/>
      <c r="M392" s="189" t="s">
        <v>225</v>
      </c>
      <c r="N392" s="189"/>
      <c r="O392" s="188"/>
      <c r="P392" s="187">
        <f>SUM(P393:P394)</f>
        <v>6343</v>
      </c>
      <c r="Q392" s="187">
        <f t="shared" ref="Q392:AA392" si="497">SUM(Q393:Q394)</f>
        <v>12771</v>
      </c>
      <c r="R392" s="187">
        <f t="shared" si="497"/>
        <v>2253</v>
      </c>
      <c r="S392" s="187">
        <f t="shared" si="497"/>
        <v>8855</v>
      </c>
      <c r="T392" s="187">
        <f t="shared" si="497"/>
        <v>11454</v>
      </c>
      <c r="U392" s="187">
        <f t="shared" si="497"/>
        <v>12648</v>
      </c>
      <c r="V392" s="187">
        <f t="shared" si="497"/>
        <v>10898</v>
      </c>
      <c r="W392" s="187">
        <f t="shared" si="497"/>
        <v>10453</v>
      </c>
      <c r="X392" s="187">
        <f t="shared" si="497"/>
        <v>19132</v>
      </c>
      <c r="Y392" s="187">
        <f t="shared" si="497"/>
        <v>10465</v>
      </c>
      <c r="Z392" s="187">
        <f t="shared" si="497"/>
        <v>15357</v>
      </c>
      <c r="AA392" s="187">
        <f t="shared" si="497"/>
        <v>4627</v>
      </c>
      <c r="AB392" s="186">
        <f t="shared" ref="AB392:AH392" si="498">SUM(AB393:AB394)</f>
        <v>21367</v>
      </c>
      <c r="AC392" s="187">
        <f t="shared" si="498"/>
        <v>32957</v>
      </c>
      <c r="AD392" s="187">
        <f t="shared" si="498"/>
        <v>40483</v>
      </c>
      <c r="AE392" s="187">
        <f t="shared" si="498"/>
        <v>30449</v>
      </c>
      <c r="AF392" s="187">
        <f t="shared" si="498"/>
        <v>54324</v>
      </c>
      <c r="AG392" s="187">
        <f t="shared" si="498"/>
        <v>70932</v>
      </c>
      <c r="AH392" s="187">
        <f t="shared" si="498"/>
        <v>125256</v>
      </c>
      <c r="AJ392" s="187">
        <f ca="1">SUM((INDIRECT(AJ$2&amp;(ROW())):INDIRECT(AJ$3&amp;(ROW()))))</f>
        <v>10465</v>
      </c>
      <c r="AK392" s="187">
        <f ca="1">SUM(INDIRECT(AK$1&amp;AK$2&amp;$B392):INDIRECT(AK$1&amp;AK$3&amp;$B392))</f>
        <v>56303.787938385794</v>
      </c>
      <c r="AL392" s="1747">
        <f t="shared" ca="1" si="448"/>
        <v>-45838.787938385794</v>
      </c>
      <c r="AM392" s="1872">
        <f t="shared" ca="1" si="468"/>
        <v>0.18586671311443609</v>
      </c>
      <c r="AN392" s="187">
        <f ca="1">SUM(INDIRECT(AN$1&amp;AN$2&amp;$A392):INDIRECT(AN$1&amp;AN$3&amp;$A392))</f>
        <v>10447</v>
      </c>
      <c r="AO392" s="1747">
        <f t="shared" ca="1" si="449"/>
        <v>18</v>
      </c>
      <c r="AP392" s="1872">
        <f t="shared" ca="1" si="469"/>
        <v>1.001722982674452</v>
      </c>
      <c r="AR392" s="187">
        <f ca="1">SUM((INDIRECT(AR$2&amp;(ROW())):INDIRECT(AR$3&amp;(ROW()))))</f>
        <v>10465</v>
      </c>
      <c r="AS392" s="187">
        <f ca="1">SUM(INDIRECT(AS$1&amp;AS$2&amp;$B392):INDIRECT(AS$1&amp;AS$3&amp;$B392))</f>
        <v>56303.787938385794</v>
      </c>
      <c r="AT392" s="1747">
        <f t="shared" ca="1" si="470"/>
        <v>-45838.787938385794</v>
      </c>
      <c r="AU392" s="1872">
        <f t="shared" ca="1" si="471"/>
        <v>0.18586671311443609</v>
      </c>
      <c r="AV392" s="187">
        <f ca="1">SUM(INDIRECT(AV$1&amp;AV$2&amp;$A392):INDIRECT(AV$1&amp;AV$3&amp;$A392))</f>
        <v>10447</v>
      </c>
      <c r="AW392" s="1747">
        <f t="shared" ca="1" si="472"/>
        <v>18</v>
      </c>
      <c r="AX392" s="1872">
        <f t="shared" ca="1" si="473"/>
        <v>1.001722982674452</v>
      </c>
      <c r="AZ392" s="187">
        <f ca="1">SUM((INDIRECT(AZ$2&amp;(ROW())):INDIRECT(AZ$3&amp;(ROW()))))</f>
        <v>105272</v>
      </c>
      <c r="BA392" s="187">
        <f ca="1">SUM(INDIRECT(BA$1&amp;BA$2&amp;$B392):INDIRECT(BA$1&amp;BA$3&amp;$B392))</f>
        <v>337138.78793838579</v>
      </c>
      <c r="BB392" s="1747">
        <f t="shared" ca="1" si="474"/>
        <v>-231866.78793838579</v>
      </c>
      <c r="BC392" s="1872">
        <f t="shared" ca="1" si="475"/>
        <v>0.31225122639771463</v>
      </c>
      <c r="BD392" s="187">
        <f ca="1">SUM(INDIRECT(BD$1&amp;BD$2&amp;$A392):INDIRECT(BD$1&amp;BD$3&amp;$A392))</f>
        <v>105994</v>
      </c>
      <c r="BE392" s="1747">
        <f t="shared" ca="1" si="476"/>
        <v>-722</v>
      </c>
      <c r="BF392" s="1872">
        <f t="shared" ca="1" si="477"/>
        <v>0.99318829367700057</v>
      </c>
    </row>
    <row r="393" spans="1:58">
      <c r="A393" s="2016">
        <v>376</v>
      </c>
      <c r="B393" s="2016">
        <v>390</v>
      </c>
      <c r="D393" s="657">
        <v>1</v>
      </c>
      <c r="H393" s="184"/>
      <c r="I393" s="183"/>
      <c r="J393" s="134"/>
      <c r="K393" s="134"/>
      <c r="L393" s="18"/>
      <c r="M393" s="18"/>
      <c r="N393" s="189" t="s">
        <v>226</v>
      </c>
      <c r="O393" s="188"/>
      <c r="P393" s="191">
        <f>13324-7465-112+109</f>
        <v>5856</v>
      </c>
      <c r="Q393" s="191">
        <f>19698-7340-112</f>
        <v>12246</v>
      </c>
      <c r="R393" s="191">
        <f>19578-112-17710</f>
        <v>1756</v>
      </c>
      <c r="S393" s="191">
        <f>17634-112-9062-102</f>
        <v>8358</v>
      </c>
      <c r="T393" s="191">
        <v>10960</v>
      </c>
      <c r="U393" s="191">
        <v>11963</v>
      </c>
      <c r="V393" s="191">
        <v>10168</v>
      </c>
      <c r="W393" s="191">
        <v>9924</v>
      </c>
      <c r="X393" s="191">
        <v>18554</v>
      </c>
      <c r="Y393" s="191">
        <v>9887</v>
      </c>
      <c r="Z393" s="191">
        <v>14799</v>
      </c>
      <c r="AA393" s="191">
        <v>4135</v>
      </c>
      <c r="AB393" s="186">
        <f>SUM(P393:R393)</f>
        <v>19858</v>
      </c>
      <c r="AC393" s="186">
        <f>SUM(S393:U393)</f>
        <v>31281</v>
      </c>
      <c r="AD393" s="186">
        <f>SUM(V393:X393)</f>
        <v>38646</v>
      </c>
      <c r="AE393" s="186">
        <f>SUM(Y393:AA393)</f>
        <v>28821</v>
      </c>
      <c r="AF393" s="186">
        <f>AB393+AC393</f>
        <v>51139</v>
      </c>
      <c r="AG393" s="186">
        <f>AE393+AD393</f>
        <v>67467</v>
      </c>
      <c r="AH393" s="186">
        <f>AF393+AG393</f>
        <v>118606</v>
      </c>
      <c r="AJ393" s="186">
        <f ca="1">SUM((INDIRECT(AJ$2&amp;(ROW())):INDIRECT(AJ$3&amp;(ROW()))))</f>
        <v>9887</v>
      </c>
      <c r="AK393" s="186">
        <f ca="1">SUM(INDIRECT(AK$1&amp;AK$2&amp;$B393):INDIRECT(AK$1&amp;AK$3&amp;$B393))</f>
        <v>15798.387474989901</v>
      </c>
      <c r="AL393" s="1748">
        <f t="shared" ca="1" si="448"/>
        <v>-5911.3874749899005</v>
      </c>
      <c r="AM393" s="1873">
        <f t="shared" ca="1" si="468"/>
        <v>0.62582336429283714</v>
      </c>
      <c r="AN393" s="186">
        <f ca="1">SUM(INDIRECT(AN$1&amp;AN$2&amp;$A393):INDIRECT(AN$1&amp;AN$3&amp;$A393))</f>
        <v>9272</v>
      </c>
      <c r="AO393" s="1748">
        <f t="shared" ca="1" si="449"/>
        <v>615</v>
      </c>
      <c r="AP393" s="1873">
        <f t="shared" ca="1" si="469"/>
        <v>1.0663287316652286</v>
      </c>
      <c r="AR393" s="186">
        <f ca="1">SUM((INDIRECT(AR$2&amp;(ROW())):INDIRECT(AR$3&amp;(ROW()))))</f>
        <v>9887</v>
      </c>
      <c r="AS393" s="186">
        <f ca="1">SUM(INDIRECT(AS$1&amp;AS$2&amp;$B393):INDIRECT(AS$1&amp;AS$3&amp;$B393))</f>
        <v>15798.387474989901</v>
      </c>
      <c r="AT393" s="1748">
        <f t="shared" ca="1" si="470"/>
        <v>-5911.3874749899005</v>
      </c>
      <c r="AU393" s="1873">
        <f t="shared" ca="1" si="471"/>
        <v>0.62582336429283714</v>
      </c>
      <c r="AV393" s="186">
        <f ca="1">SUM(INDIRECT(AV$1&amp;AV$2&amp;$A393):INDIRECT(AV$1&amp;AV$3&amp;$A393))</f>
        <v>9272</v>
      </c>
      <c r="AW393" s="1748">
        <f t="shared" ca="1" si="472"/>
        <v>615</v>
      </c>
      <c r="AX393" s="1873">
        <f t="shared" ca="1" si="473"/>
        <v>1.0663287316652286</v>
      </c>
      <c r="AZ393" s="186">
        <f ca="1">SUM((INDIRECT(AZ$2&amp;(ROW())):INDIRECT(AZ$3&amp;(ROW()))))</f>
        <v>99672</v>
      </c>
      <c r="BA393" s="186">
        <f ca="1">SUM(INDIRECT(BA$1&amp;BA$2&amp;$B393):INDIRECT(BA$1&amp;BA$3&amp;$B393))</f>
        <v>110017.3874749899</v>
      </c>
      <c r="BB393" s="1748">
        <f t="shared" ca="1" si="474"/>
        <v>-10345.387474989897</v>
      </c>
      <c r="BC393" s="1873">
        <f t="shared" ca="1" si="475"/>
        <v>0.90596588673457001</v>
      </c>
      <c r="BD393" s="186">
        <f ca="1">SUM(INDIRECT(BD$1&amp;BD$2&amp;$A393):INDIRECT(BD$1&amp;BD$3&amp;$A393))</f>
        <v>99957</v>
      </c>
      <c r="BE393" s="1748">
        <f t="shared" ca="1" si="476"/>
        <v>-285</v>
      </c>
      <c r="BF393" s="1873">
        <f t="shared" ca="1" si="477"/>
        <v>0.99714877397280832</v>
      </c>
    </row>
    <row r="394" spans="1:58">
      <c r="A394" s="2016">
        <v>377</v>
      </c>
      <c r="B394" s="2016">
        <v>391</v>
      </c>
      <c r="D394" s="657">
        <v>1</v>
      </c>
      <c r="H394" s="184"/>
      <c r="I394" s="183"/>
      <c r="J394" s="134"/>
      <c r="K394" s="134"/>
      <c r="L394" s="18"/>
      <c r="M394" s="561"/>
      <c r="N394" s="561" t="s">
        <v>227</v>
      </c>
      <c r="O394" s="562"/>
      <c r="P394" s="564">
        <v>487</v>
      </c>
      <c r="Q394" s="564">
        <v>525</v>
      </c>
      <c r="R394" s="564">
        <v>497</v>
      </c>
      <c r="S394" s="564">
        <v>497</v>
      </c>
      <c r="T394" s="564">
        <v>494</v>
      </c>
      <c r="U394" s="564">
        <v>685</v>
      </c>
      <c r="V394" s="564">
        <v>730</v>
      </c>
      <c r="W394" s="564">
        <v>529</v>
      </c>
      <c r="X394" s="564">
        <v>578</v>
      </c>
      <c r="Y394" s="564">
        <v>578</v>
      </c>
      <c r="Z394" s="564">
        <v>558</v>
      </c>
      <c r="AA394" s="564">
        <v>492</v>
      </c>
      <c r="AB394" s="186">
        <f>SUM(P394:R394)</f>
        <v>1509</v>
      </c>
      <c r="AC394" s="587">
        <f>SUM(S394:U394)</f>
        <v>1676</v>
      </c>
      <c r="AD394" s="587">
        <f>SUM(V394:X394)</f>
        <v>1837</v>
      </c>
      <c r="AE394" s="587">
        <f>SUM(Y394:AA394)</f>
        <v>1628</v>
      </c>
      <c r="AF394" s="587">
        <f>AB394+AC394</f>
        <v>3185</v>
      </c>
      <c r="AG394" s="587">
        <f>AE394+AD394</f>
        <v>3465</v>
      </c>
      <c r="AH394" s="587">
        <f>AF394+AG394</f>
        <v>6650</v>
      </c>
      <c r="AJ394" s="587">
        <f ca="1">SUM((INDIRECT(AJ$2&amp;(ROW())):INDIRECT(AJ$3&amp;(ROW()))))</f>
        <v>578</v>
      </c>
      <c r="AK394" s="587">
        <f ca="1">SUM(INDIRECT(AK$1&amp;AK$2&amp;$B394):INDIRECT(AK$1&amp;AK$3&amp;$B394))</f>
        <v>9653.3874749899005</v>
      </c>
      <c r="AL394" s="1749">
        <f t="shared" ref="AL394:AL457" ca="1" si="499">AJ394-AK394</f>
        <v>-9075.3874749899005</v>
      </c>
      <c r="AM394" s="1874">
        <f t="shared" ca="1" si="468"/>
        <v>5.9875354790998349E-2</v>
      </c>
      <c r="AN394" s="587">
        <f ca="1">SUM(INDIRECT(AN$1&amp;AN$2&amp;$A394):INDIRECT(AN$1&amp;AN$3&amp;$A394))</f>
        <v>1175</v>
      </c>
      <c r="AO394" s="1749">
        <f t="shared" ref="AO394:AO457" ca="1" si="500">AJ394-AN394</f>
        <v>-597</v>
      </c>
      <c r="AP394" s="1874">
        <f t="shared" ca="1" si="469"/>
        <v>0.49191489361702129</v>
      </c>
      <c r="AR394" s="587">
        <f ca="1">SUM((INDIRECT(AR$2&amp;(ROW())):INDIRECT(AR$3&amp;(ROW()))))</f>
        <v>578</v>
      </c>
      <c r="AS394" s="587">
        <f ca="1">SUM(INDIRECT(AS$1&amp;AS$2&amp;$B394):INDIRECT(AS$1&amp;AS$3&amp;$B394))</f>
        <v>9653.3874749899005</v>
      </c>
      <c r="AT394" s="1749">
        <f t="shared" ca="1" si="470"/>
        <v>-9075.3874749899005</v>
      </c>
      <c r="AU394" s="1874">
        <f t="shared" ca="1" si="471"/>
        <v>5.9875354790998349E-2</v>
      </c>
      <c r="AV394" s="587">
        <f ca="1">SUM(INDIRECT(AV$1&amp;AV$2&amp;$A394):INDIRECT(AV$1&amp;AV$3&amp;$A394))</f>
        <v>1175</v>
      </c>
      <c r="AW394" s="1749">
        <f t="shared" ca="1" si="472"/>
        <v>-597</v>
      </c>
      <c r="AX394" s="1874">
        <f t="shared" ca="1" si="473"/>
        <v>0.49191489361702129</v>
      </c>
      <c r="AZ394" s="587">
        <f ca="1">SUM((INDIRECT(AZ$2&amp;(ROW())):INDIRECT(AZ$3&amp;(ROW()))))</f>
        <v>5600</v>
      </c>
      <c r="BA394" s="587">
        <f ca="1">SUM(INDIRECT(BA$1&amp;BA$2&amp;$B394):INDIRECT(BA$1&amp;BA$3&amp;$B394))</f>
        <v>74875.387474989897</v>
      </c>
      <c r="BB394" s="1749">
        <f t="shared" ca="1" si="474"/>
        <v>-69275.387474989897</v>
      </c>
      <c r="BC394" s="1874">
        <f t="shared" ca="1" si="475"/>
        <v>7.4790931824834012E-2</v>
      </c>
      <c r="BD394" s="587">
        <f ca="1">SUM(INDIRECT(BD$1&amp;BD$2&amp;$A394):INDIRECT(BD$1&amp;BD$3&amp;$A394))</f>
        <v>6037</v>
      </c>
      <c r="BE394" s="1749">
        <f t="shared" ca="1" si="476"/>
        <v>-437</v>
      </c>
      <c r="BF394" s="1874">
        <f t="shared" ca="1" si="477"/>
        <v>0.92761305284081497</v>
      </c>
    </row>
    <row r="395" spans="1:58" collapsed="1">
      <c r="A395" s="2016">
        <v>378</v>
      </c>
      <c r="B395" s="2016">
        <v>392</v>
      </c>
      <c r="D395" s="657">
        <v>1</v>
      </c>
      <c r="H395" s="184"/>
      <c r="I395" s="183"/>
      <c r="J395" s="134"/>
      <c r="K395" s="134"/>
      <c r="L395" s="16"/>
      <c r="M395" s="566" t="s">
        <v>228</v>
      </c>
      <c r="N395" s="566"/>
      <c r="O395" s="567"/>
      <c r="P395" s="569"/>
      <c r="Q395" s="569"/>
      <c r="R395" s="569"/>
      <c r="S395" s="569"/>
      <c r="T395" s="569"/>
      <c r="U395" s="569"/>
      <c r="V395" s="569"/>
      <c r="W395" s="569"/>
      <c r="X395" s="569"/>
      <c r="Y395" s="569"/>
      <c r="Z395" s="569"/>
      <c r="AA395" s="569"/>
      <c r="AB395" s="186">
        <f>SUM(P395:R395)</f>
        <v>0</v>
      </c>
      <c r="AC395" s="588">
        <f>SUM(S395:U395)</f>
        <v>0</v>
      </c>
      <c r="AD395" s="588">
        <f>SUM(V395:X395)</f>
        <v>0</v>
      </c>
      <c r="AE395" s="588">
        <f>SUM(Y395:AA395)</f>
        <v>0</v>
      </c>
      <c r="AF395" s="588">
        <f>AB395+AC395</f>
        <v>0</v>
      </c>
      <c r="AG395" s="588">
        <f>AE395+AD395</f>
        <v>0</v>
      </c>
      <c r="AH395" s="588">
        <f>AF395+AG395</f>
        <v>0</v>
      </c>
      <c r="AJ395" s="588">
        <f ca="1">SUM((INDIRECT(AJ$2&amp;(ROW())):INDIRECT(AJ$3&amp;(ROW()))))</f>
        <v>0</v>
      </c>
      <c r="AK395" s="588">
        <f ca="1">SUM(INDIRECT(AK$1&amp;AK$2&amp;$B395):INDIRECT(AK$1&amp;AK$3&amp;$B395))</f>
        <v>9653.3874749899005</v>
      </c>
      <c r="AL395" s="1750">
        <f t="shared" ca="1" si="499"/>
        <v>-9653.3874749899005</v>
      </c>
      <c r="AM395" s="1875">
        <f t="shared" ca="1" si="468"/>
        <v>0</v>
      </c>
      <c r="AN395" s="588">
        <f ca="1">SUM(INDIRECT(AN$1&amp;AN$2&amp;$A395):INDIRECT(AN$1&amp;AN$3&amp;$A395))</f>
        <v>0</v>
      </c>
      <c r="AO395" s="1750">
        <f t="shared" ca="1" si="500"/>
        <v>0</v>
      </c>
      <c r="AP395" s="1875">
        <f t="shared" ca="1" si="469"/>
        <v>0</v>
      </c>
      <c r="AR395" s="588">
        <f ca="1">SUM((INDIRECT(AR$2&amp;(ROW())):INDIRECT(AR$3&amp;(ROW()))))</f>
        <v>0</v>
      </c>
      <c r="AS395" s="588">
        <f ca="1">SUM(INDIRECT(AS$1&amp;AS$2&amp;$B395):INDIRECT(AS$1&amp;AS$3&amp;$B395))</f>
        <v>9653.3874749899005</v>
      </c>
      <c r="AT395" s="1750">
        <f t="shared" ca="1" si="470"/>
        <v>-9653.3874749899005</v>
      </c>
      <c r="AU395" s="1875">
        <f t="shared" ca="1" si="471"/>
        <v>0</v>
      </c>
      <c r="AV395" s="588">
        <f ca="1">SUM(INDIRECT(AV$1&amp;AV$2&amp;$A395):INDIRECT(AV$1&amp;AV$3&amp;$A395))</f>
        <v>0</v>
      </c>
      <c r="AW395" s="1750">
        <f t="shared" ca="1" si="472"/>
        <v>0</v>
      </c>
      <c r="AX395" s="1875">
        <f t="shared" ca="1" si="473"/>
        <v>0</v>
      </c>
      <c r="AZ395" s="588">
        <f ca="1">SUM((INDIRECT(AZ$2&amp;(ROW())):INDIRECT(AZ$3&amp;(ROW()))))</f>
        <v>0</v>
      </c>
      <c r="BA395" s="588">
        <f ca="1">SUM(INDIRECT(BA$1&amp;BA$2&amp;$B395):INDIRECT(BA$1&amp;BA$3&amp;$B395))</f>
        <v>74875.387474989897</v>
      </c>
      <c r="BB395" s="1750">
        <f t="shared" ca="1" si="474"/>
        <v>-74875.387474989897</v>
      </c>
      <c r="BC395" s="1875">
        <f t="shared" ca="1" si="475"/>
        <v>0</v>
      </c>
      <c r="BD395" s="588">
        <f ca="1">SUM(INDIRECT(BD$1&amp;BD$2&amp;$A395):INDIRECT(BD$1&amp;BD$3&amp;$A395))</f>
        <v>0</v>
      </c>
      <c r="BE395" s="1750">
        <f t="shared" ca="1" si="476"/>
        <v>0</v>
      </c>
      <c r="BF395" s="1875">
        <f t="shared" ca="1" si="477"/>
        <v>0</v>
      </c>
    </row>
    <row r="396" spans="1:58" s="363" customFormat="1">
      <c r="A396" s="2016">
        <v>379</v>
      </c>
      <c r="B396" s="2016">
        <v>393</v>
      </c>
      <c r="D396" s="657">
        <v>1</v>
      </c>
      <c r="E396" s="26"/>
      <c r="F396" s="26"/>
      <c r="G396" s="37"/>
      <c r="H396" s="184"/>
      <c r="I396" s="423"/>
      <c r="J396" s="134"/>
      <c r="K396" s="134"/>
      <c r="L396" s="18" t="s">
        <v>229</v>
      </c>
      <c r="M396" s="560"/>
      <c r="N396" s="560"/>
      <c r="O396" s="556"/>
      <c r="P396" s="558">
        <f>P397+P404+P405+P409+P412</f>
        <v>-1592</v>
      </c>
      <c r="Q396" s="558">
        <f t="shared" ref="Q396:AA396" si="501">Q397+Q404+Q405+Q409+Q412</f>
        <v>1203</v>
      </c>
      <c r="R396" s="558">
        <f t="shared" si="501"/>
        <v>6203</v>
      </c>
      <c r="S396" s="558">
        <f t="shared" si="501"/>
        <v>3891</v>
      </c>
      <c r="T396" s="558">
        <f t="shared" si="501"/>
        <v>4320</v>
      </c>
      <c r="U396" s="558">
        <f t="shared" si="501"/>
        <v>8741</v>
      </c>
      <c r="V396" s="558">
        <f t="shared" si="501"/>
        <v>6231</v>
      </c>
      <c r="W396" s="558">
        <f t="shared" si="501"/>
        <v>3499</v>
      </c>
      <c r="X396" s="558">
        <f t="shared" si="501"/>
        <v>11877</v>
      </c>
      <c r="Y396" s="558">
        <f t="shared" si="501"/>
        <v>6115</v>
      </c>
      <c r="Z396" s="558">
        <f t="shared" si="501"/>
        <v>8587</v>
      </c>
      <c r="AA396" s="558">
        <f t="shared" si="501"/>
        <v>8649</v>
      </c>
      <c r="AB396" s="591">
        <f t="shared" ref="AB396:AH396" si="502">AB397+AB404+AB405+AB409+AB412</f>
        <v>5814</v>
      </c>
      <c r="AC396" s="591">
        <f t="shared" si="502"/>
        <v>16952</v>
      </c>
      <c r="AD396" s="591">
        <f t="shared" si="502"/>
        <v>21607</v>
      </c>
      <c r="AE396" s="591">
        <f t="shared" si="502"/>
        <v>23351</v>
      </c>
      <c r="AF396" s="591">
        <f t="shared" si="502"/>
        <v>22766</v>
      </c>
      <c r="AG396" s="591">
        <f t="shared" si="502"/>
        <v>44958</v>
      </c>
      <c r="AH396" s="591">
        <f t="shared" si="502"/>
        <v>67724</v>
      </c>
      <c r="AJ396" s="591">
        <f ca="1">SUM((INDIRECT(AJ$2&amp;(ROW())):INDIRECT(AJ$3&amp;(ROW()))))</f>
        <v>6115</v>
      </c>
      <c r="AK396" s="591">
        <f ca="1">SUM(INDIRECT(AK$1&amp;AK$2&amp;$B396):INDIRECT(AK$1&amp;AK$3&amp;$B396))</f>
        <v>9653.3874749899005</v>
      </c>
      <c r="AL396" s="1751">
        <f t="shared" ca="1" si="499"/>
        <v>-3538.3874749899005</v>
      </c>
      <c r="AM396" s="1876">
        <f t="shared" ca="1" si="468"/>
        <v>0.63345639194974901</v>
      </c>
      <c r="AN396" s="591">
        <f ca="1">SUM(INDIRECT(AN$1&amp;AN$2&amp;$A396):INDIRECT(AN$1&amp;AN$3&amp;$A396))</f>
        <v>4901</v>
      </c>
      <c r="AO396" s="1751">
        <f t="shared" ca="1" si="500"/>
        <v>1214</v>
      </c>
      <c r="AP396" s="1876">
        <f t="shared" ca="1" si="469"/>
        <v>1.247704550091818</v>
      </c>
      <c r="AR396" s="591">
        <f ca="1">SUM((INDIRECT(AR$2&amp;(ROW())):INDIRECT(AR$3&amp;(ROW()))))</f>
        <v>6115</v>
      </c>
      <c r="AS396" s="591">
        <f ca="1">SUM(INDIRECT(AS$1&amp;AS$2&amp;$B396):INDIRECT(AS$1&amp;AS$3&amp;$B396))</f>
        <v>9653.3874749899005</v>
      </c>
      <c r="AT396" s="1751">
        <f t="shared" ca="1" si="470"/>
        <v>-3538.3874749899005</v>
      </c>
      <c r="AU396" s="1876">
        <f t="shared" ca="1" si="471"/>
        <v>0.63345639194974901</v>
      </c>
      <c r="AV396" s="591">
        <f ca="1">SUM(INDIRECT(AV$1&amp;AV$2&amp;$A396):INDIRECT(AV$1&amp;AV$3&amp;$A396))</f>
        <v>4901</v>
      </c>
      <c r="AW396" s="1751">
        <f t="shared" ca="1" si="472"/>
        <v>1214</v>
      </c>
      <c r="AX396" s="1876">
        <f t="shared" ca="1" si="473"/>
        <v>1.247704550091818</v>
      </c>
      <c r="AZ396" s="591">
        <f ca="1">SUM((INDIRECT(AZ$2&amp;(ROW())):INDIRECT(AZ$3&amp;(ROW()))))</f>
        <v>50488</v>
      </c>
      <c r="BA396" s="591">
        <f ca="1">SUM(INDIRECT(BA$1&amp;BA$2&amp;$B396):INDIRECT(BA$1&amp;BA$3&amp;$B396))</f>
        <v>70960.387474989897</v>
      </c>
      <c r="BB396" s="1751">
        <f t="shared" ca="1" si="474"/>
        <v>-20472.387474989897</v>
      </c>
      <c r="BC396" s="1876">
        <f t="shared" ca="1" si="475"/>
        <v>0.71149555120164154</v>
      </c>
      <c r="BD396" s="591">
        <f ca="1">SUM(INDIRECT(BD$1&amp;BD$2&amp;$A396):INDIRECT(BD$1&amp;BD$3&amp;$A396))</f>
        <v>101992</v>
      </c>
      <c r="BE396" s="1751">
        <f t="shared" ca="1" si="476"/>
        <v>-51504</v>
      </c>
      <c r="BF396" s="1876">
        <f t="shared" ca="1" si="477"/>
        <v>0.49501921719350539</v>
      </c>
    </row>
    <row r="397" spans="1:58">
      <c r="A397" s="2016">
        <v>380</v>
      </c>
      <c r="B397" s="2016">
        <v>394</v>
      </c>
      <c r="D397" s="657">
        <v>1</v>
      </c>
      <c r="H397" s="184"/>
      <c r="I397" s="183"/>
      <c r="J397" s="134"/>
      <c r="K397" s="134"/>
      <c r="L397" s="18"/>
      <c r="M397" s="189" t="s">
        <v>225</v>
      </c>
      <c r="N397" s="189"/>
      <c r="O397" s="188"/>
      <c r="P397" s="187">
        <f>P398+P401</f>
        <v>904</v>
      </c>
      <c r="Q397" s="187">
        <f t="shared" ref="Q397:AA397" si="503">Q398+Q401</f>
        <v>6683</v>
      </c>
      <c r="R397" s="187">
        <f t="shared" si="503"/>
        <v>11709</v>
      </c>
      <c r="S397" s="187">
        <f t="shared" si="503"/>
        <v>8788</v>
      </c>
      <c r="T397" s="187">
        <f t="shared" si="503"/>
        <v>9397</v>
      </c>
      <c r="U397" s="187">
        <f t="shared" si="503"/>
        <v>13735</v>
      </c>
      <c r="V397" s="187">
        <f t="shared" si="503"/>
        <v>12257</v>
      </c>
      <c r="W397" s="187">
        <f t="shared" si="503"/>
        <v>9799</v>
      </c>
      <c r="X397" s="187">
        <f t="shared" si="503"/>
        <v>17423</v>
      </c>
      <c r="Y397" s="187">
        <f t="shared" si="503"/>
        <v>12070</v>
      </c>
      <c r="Z397" s="187">
        <f t="shared" si="503"/>
        <v>13995</v>
      </c>
      <c r="AA397" s="187">
        <f t="shared" si="503"/>
        <v>15507</v>
      </c>
      <c r="AB397" s="186">
        <f>AB398+AB401</f>
        <v>19296</v>
      </c>
      <c r="AC397" s="186">
        <f t="shared" ref="AC397:AH397" si="504">AC398+AC401</f>
        <v>31920</v>
      </c>
      <c r="AD397" s="186">
        <f t="shared" si="504"/>
        <v>39479</v>
      </c>
      <c r="AE397" s="186">
        <f t="shared" si="504"/>
        <v>41572</v>
      </c>
      <c r="AF397" s="186">
        <f t="shared" si="504"/>
        <v>51216</v>
      </c>
      <c r="AG397" s="186">
        <f t="shared" si="504"/>
        <v>81051</v>
      </c>
      <c r="AH397" s="186">
        <f t="shared" si="504"/>
        <v>132267</v>
      </c>
      <c r="AJ397" s="186">
        <f ca="1">SUM((INDIRECT(AJ$2&amp;(ROW())):INDIRECT(AJ$3&amp;(ROW()))))</f>
        <v>12070</v>
      </c>
      <c r="AK397" s="186">
        <f ca="1">SUM(INDIRECT(AK$1&amp;AK$2&amp;$B397):INDIRECT(AK$1&amp;AK$3&amp;$B397))</f>
        <v>0</v>
      </c>
      <c r="AL397" s="1748">
        <f t="shared" ca="1" si="499"/>
        <v>12070</v>
      </c>
      <c r="AM397" s="1873">
        <f t="shared" ca="1" si="468"/>
        <v>0</v>
      </c>
      <c r="AN397" s="186">
        <f ca="1">SUM(INDIRECT(AN$1&amp;AN$2&amp;$A397):INDIRECT(AN$1&amp;AN$3&amp;$A397))</f>
        <v>10309</v>
      </c>
      <c r="AO397" s="1748">
        <f t="shared" ca="1" si="500"/>
        <v>1761</v>
      </c>
      <c r="AP397" s="1873">
        <f t="shared" ca="1" si="469"/>
        <v>1.1708216121835289</v>
      </c>
      <c r="AR397" s="186">
        <f ca="1">SUM((INDIRECT(AR$2&amp;(ROW())):INDIRECT(AR$3&amp;(ROW()))))</f>
        <v>12070</v>
      </c>
      <c r="AS397" s="186">
        <f ca="1">SUM(INDIRECT(AS$1&amp;AS$2&amp;$B397):INDIRECT(AS$1&amp;AS$3&amp;$B397))</f>
        <v>0</v>
      </c>
      <c r="AT397" s="1748">
        <f t="shared" ca="1" si="470"/>
        <v>12070</v>
      </c>
      <c r="AU397" s="1873">
        <f t="shared" ca="1" si="471"/>
        <v>0</v>
      </c>
      <c r="AV397" s="186">
        <f ca="1">SUM(INDIRECT(AV$1&amp;AV$2&amp;$A397):INDIRECT(AV$1&amp;AV$3&amp;$A397))</f>
        <v>10309</v>
      </c>
      <c r="AW397" s="1748">
        <f t="shared" ca="1" si="472"/>
        <v>1761</v>
      </c>
      <c r="AX397" s="1873">
        <f t="shared" ca="1" si="473"/>
        <v>1.1708216121835289</v>
      </c>
      <c r="AZ397" s="186">
        <f ca="1">SUM((INDIRECT(AZ$2&amp;(ROW())):INDIRECT(AZ$3&amp;(ROW()))))</f>
        <v>102765</v>
      </c>
      <c r="BA397" s="186">
        <f ca="1">SUM(INDIRECT(BA$1&amp;BA$2&amp;$B397):INDIRECT(BA$1&amp;BA$3&amp;$B397))</f>
        <v>3915</v>
      </c>
      <c r="BB397" s="1748">
        <f t="shared" ca="1" si="474"/>
        <v>98850</v>
      </c>
      <c r="BC397" s="1873">
        <f t="shared" ca="1" si="475"/>
        <v>26.249042145593869</v>
      </c>
      <c r="BD397" s="186">
        <f ca="1">SUM(INDIRECT(BD$1&amp;BD$2&amp;$A397):INDIRECT(BD$1&amp;BD$3&amp;$A397))</f>
        <v>149170</v>
      </c>
      <c r="BE397" s="1748">
        <f t="shared" ca="1" si="476"/>
        <v>-46405</v>
      </c>
      <c r="BF397" s="1873">
        <f t="shared" ca="1" si="477"/>
        <v>0.68891197962056716</v>
      </c>
    </row>
    <row r="398" spans="1:58">
      <c r="A398" s="2016">
        <v>381</v>
      </c>
      <c r="B398" s="2016">
        <v>395</v>
      </c>
      <c r="D398" s="657">
        <v>1</v>
      </c>
      <c r="H398" s="184"/>
      <c r="I398" s="183"/>
      <c r="J398" s="134"/>
      <c r="K398" s="134"/>
      <c r="L398" s="18"/>
      <c r="M398" s="18"/>
      <c r="N398" s="189" t="s">
        <v>226</v>
      </c>
      <c r="O398" s="571"/>
      <c r="P398" s="121">
        <f>SUM(P399:P400)</f>
        <v>911</v>
      </c>
      <c r="Q398" s="121">
        <f t="shared" ref="Q398:AA398" si="505">SUM(Q399:Q400)</f>
        <v>6341</v>
      </c>
      <c r="R398" s="121">
        <f t="shared" si="505"/>
        <v>11424</v>
      </c>
      <c r="S398" s="121">
        <f t="shared" si="505"/>
        <v>8596</v>
      </c>
      <c r="T398" s="121">
        <f t="shared" si="505"/>
        <v>9094</v>
      </c>
      <c r="U398" s="121">
        <f t="shared" si="505"/>
        <v>13441</v>
      </c>
      <c r="V398" s="121">
        <f t="shared" si="505"/>
        <v>12021</v>
      </c>
      <c r="W398" s="121">
        <f t="shared" si="505"/>
        <v>9551</v>
      </c>
      <c r="X398" s="121">
        <f t="shared" si="505"/>
        <v>16762</v>
      </c>
      <c r="Y398" s="121">
        <f t="shared" si="505"/>
        <v>11983</v>
      </c>
      <c r="Z398" s="121">
        <f t="shared" si="505"/>
        <v>13600</v>
      </c>
      <c r="AA398" s="121">
        <f t="shared" si="505"/>
        <v>15395</v>
      </c>
      <c r="AB398" s="596">
        <f>SUM(AB399:AB400)</f>
        <v>18676</v>
      </c>
      <c r="AC398" s="596">
        <f t="shared" ref="AC398:AH398" si="506">SUM(AC399:AC400)</f>
        <v>31131</v>
      </c>
      <c r="AD398" s="596">
        <f t="shared" si="506"/>
        <v>38334</v>
      </c>
      <c r="AE398" s="596">
        <f t="shared" si="506"/>
        <v>40978</v>
      </c>
      <c r="AF398" s="596">
        <f t="shared" si="506"/>
        <v>49807</v>
      </c>
      <c r="AG398" s="596">
        <f t="shared" si="506"/>
        <v>79312</v>
      </c>
      <c r="AH398" s="596">
        <f t="shared" si="506"/>
        <v>129119</v>
      </c>
      <c r="AJ398" s="596">
        <f ca="1">SUM((INDIRECT(AJ$2&amp;(ROW())):INDIRECT(AJ$3&amp;(ROW()))))</f>
        <v>11983</v>
      </c>
      <c r="AK398" s="596">
        <f ca="1">SUM(INDIRECT(AK$1&amp;AK$2&amp;$B398):INDIRECT(AK$1&amp;AK$3&amp;$B398))</f>
        <v>0</v>
      </c>
      <c r="AL398" s="1752">
        <f t="shared" ca="1" si="499"/>
        <v>11983</v>
      </c>
      <c r="AM398" s="1877">
        <f t="shared" ca="1" si="468"/>
        <v>0</v>
      </c>
      <c r="AN398" s="596">
        <f ca="1">SUM(INDIRECT(AN$1&amp;AN$2&amp;$A398):INDIRECT(AN$1&amp;AN$3&amp;$A398))</f>
        <v>12007</v>
      </c>
      <c r="AO398" s="1752">
        <f t="shared" ca="1" si="500"/>
        <v>-24</v>
      </c>
      <c r="AP398" s="1877">
        <f t="shared" ca="1" si="469"/>
        <v>0.9980011659865079</v>
      </c>
      <c r="AR398" s="596">
        <f ca="1">SUM((INDIRECT(AR$2&amp;(ROW())):INDIRECT(AR$3&amp;(ROW()))))</f>
        <v>11983</v>
      </c>
      <c r="AS398" s="596">
        <f ca="1">SUM(INDIRECT(AS$1&amp;AS$2&amp;$B398):INDIRECT(AS$1&amp;AS$3&amp;$B398))</f>
        <v>0</v>
      </c>
      <c r="AT398" s="1752">
        <f t="shared" ca="1" si="470"/>
        <v>11983</v>
      </c>
      <c r="AU398" s="1877">
        <f t="shared" ca="1" si="471"/>
        <v>0</v>
      </c>
      <c r="AV398" s="596">
        <f ca="1">SUM(INDIRECT(AV$1&amp;AV$2&amp;$A398):INDIRECT(AV$1&amp;AV$3&amp;$A398))</f>
        <v>12007</v>
      </c>
      <c r="AW398" s="1752">
        <f t="shared" ca="1" si="472"/>
        <v>-24</v>
      </c>
      <c r="AX398" s="1877">
        <f t="shared" ca="1" si="473"/>
        <v>0.9980011659865079</v>
      </c>
      <c r="AZ398" s="596">
        <f ca="1">SUM((INDIRECT(AZ$2&amp;(ROW())):INDIRECT(AZ$3&amp;(ROW()))))</f>
        <v>100124</v>
      </c>
      <c r="BA398" s="596">
        <f ca="1">SUM(INDIRECT(BA$1&amp;BA$2&amp;$B398):INDIRECT(BA$1&amp;BA$3&amp;$B398))</f>
        <v>0</v>
      </c>
      <c r="BB398" s="1752">
        <f t="shared" ca="1" si="474"/>
        <v>100124</v>
      </c>
      <c r="BC398" s="1877">
        <f t="shared" ca="1" si="475"/>
        <v>0</v>
      </c>
      <c r="BD398" s="596">
        <f ca="1">SUM(INDIRECT(BD$1&amp;BD$2&amp;$A398):INDIRECT(BD$1&amp;BD$3&amp;$A398))</f>
        <v>148697</v>
      </c>
      <c r="BE398" s="1752">
        <f t="shared" ca="1" si="476"/>
        <v>-48573</v>
      </c>
      <c r="BF398" s="1877">
        <f t="shared" ca="1" si="477"/>
        <v>0.6733424346153587</v>
      </c>
    </row>
    <row r="399" spans="1:58">
      <c r="A399" s="2016">
        <v>382</v>
      </c>
      <c r="B399" s="2016">
        <v>396</v>
      </c>
      <c r="D399" s="657">
        <v>1</v>
      </c>
      <c r="H399" s="184"/>
      <c r="I399" s="183"/>
      <c r="J399" s="134"/>
      <c r="K399" s="134"/>
      <c r="L399" s="18"/>
      <c r="M399" s="18"/>
      <c r="N399" s="18"/>
      <c r="O399" s="150" t="s">
        <v>230</v>
      </c>
      <c r="P399" s="128">
        <f>415+496</f>
        <v>911</v>
      </c>
      <c r="Q399" s="128">
        <f>6484-5623+5480</f>
        <v>6341</v>
      </c>
      <c r="R399" s="128">
        <f>11780-5862+5506</f>
        <v>11424</v>
      </c>
      <c r="S399" s="128">
        <f>8674-5077+102+4897</f>
        <v>8596</v>
      </c>
      <c r="T399" s="128">
        <f>4016+5078</f>
        <v>9094</v>
      </c>
      <c r="U399" s="128">
        <f>8447+4994</f>
        <v>13441</v>
      </c>
      <c r="V399" s="128">
        <f>5995+6026</f>
        <v>12021</v>
      </c>
      <c r="W399" s="128">
        <f>3251+6300</f>
        <v>9551</v>
      </c>
      <c r="X399" s="128">
        <f>11216+5546</f>
        <v>16762</v>
      </c>
      <c r="Y399" s="128">
        <f>6028+5955</f>
        <v>11983</v>
      </c>
      <c r="Z399" s="128">
        <f>8192+5408</f>
        <v>13600</v>
      </c>
      <c r="AA399" s="128">
        <f>8537+6858</f>
        <v>15395</v>
      </c>
      <c r="AB399" s="185">
        <f>SUM(P399:R399)</f>
        <v>18676</v>
      </c>
      <c r="AC399" s="185">
        <f>SUM(S399:U399)</f>
        <v>31131</v>
      </c>
      <c r="AD399" s="185">
        <f>SUM(V399:X399)</f>
        <v>38334</v>
      </c>
      <c r="AE399" s="185">
        <f>SUM(Y399:AA399)</f>
        <v>40978</v>
      </c>
      <c r="AF399" s="185">
        <f>AB399+AC399</f>
        <v>49807</v>
      </c>
      <c r="AG399" s="185">
        <f>AE399+AD399</f>
        <v>79312</v>
      </c>
      <c r="AH399" s="185">
        <f>AF399+AG399</f>
        <v>129119</v>
      </c>
      <c r="AJ399" s="185">
        <f ca="1">SUM((INDIRECT(AJ$2&amp;(ROW())):INDIRECT(AJ$3&amp;(ROW()))))</f>
        <v>11983</v>
      </c>
      <c r="AK399" s="185">
        <f ca="1">SUM(INDIRECT(AK$1&amp;AK$2&amp;$B399):INDIRECT(AK$1&amp;AK$3&amp;$B399))</f>
        <v>6145</v>
      </c>
      <c r="AL399" s="1753">
        <f t="shared" ca="1" si="499"/>
        <v>5838</v>
      </c>
      <c r="AM399" s="1878">
        <f t="shared" ca="1" si="468"/>
        <v>1.9500406834825061</v>
      </c>
      <c r="AN399" s="185">
        <f ca="1">SUM(INDIRECT(AN$1&amp;AN$2&amp;$A399):INDIRECT(AN$1&amp;AN$3&amp;$A399))</f>
        <v>12007</v>
      </c>
      <c r="AO399" s="1753">
        <f t="shared" ca="1" si="500"/>
        <v>-24</v>
      </c>
      <c r="AP399" s="1878">
        <f t="shared" ca="1" si="469"/>
        <v>0.9980011659865079</v>
      </c>
      <c r="AR399" s="185">
        <f ca="1">SUM((INDIRECT(AR$2&amp;(ROW())):INDIRECT(AR$3&amp;(ROW()))))</f>
        <v>11983</v>
      </c>
      <c r="AS399" s="185">
        <f ca="1">SUM(INDIRECT(AS$1&amp;AS$2&amp;$B399):INDIRECT(AS$1&amp;AS$3&amp;$B399))</f>
        <v>6145</v>
      </c>
      <c r="AT399" s="1753">
        <f t="shared" ca="1" si="470"/>
        <v>5838</v>
      </c>
      <c r="AU399" s="1878">
        <f t="shared" ca="1" si="471"/>
        <v>1.9500406834825061</v>
      </c>
      <c r="AV399" s="185">
        <f ca="1">SUM(INDIRECT(AV$1&amp;AV$2&amp;$A399):INDIRECT(AV$1&amp;AV$3&amp;$A399))</f>
        <v>12007</v>
      </c>
      <c r="AW399" s="1753">
        <f t="shared" ca="1" si="472"/>
        <v>-24</v>
      </c>
      <c r="AX399" s="1878">
        <f t="shared" ca="1" si="473"/>
        <v>0.9980011659865079</v>
      </c>
      <c r="AZ399" s="185">
        <f ca="1">SUM((INDIRECT(AZ$2&amp;(ROW())):INDIRECT(AZ$3&amp;(ROW()))))</f>
        <v>100124</v>
      </c>
      <c r="BA399" s="185">
        <f ca="1">SUM(INDIRECT(BA$1&amp;BA$2&amp;$B399):INDIRECT(BA$1&amp;BA$3&amp;$B399))</f>
        <v>35142</v>
      </c>
      <c r="BB399" s="1753">
        <f t="shared" ca="1" si="474"/>
        <v>64982</v>
      </c>
      <c r="BC399" s="1878">
        <f t="shared" ca="1" si="475"/>
        <v>2.849126401456946</v>
      </c>
      <c r="BD399" s="185">
        <f ca="1">SUM(INDIRECT(BD$1&amp;BD$2&amp;$A399):INDIRECT(BD$1&amp;BD$3&amp;$A399))</f>
        <v>148697</v>
      </c>
      <c r="BE399" s="1753">
        <f t="shared" ca="1" si="476"/>
        <v>-48573</v>
      </c>
      <c r="BF399" s="1878">
        <f t="shared" ca="1" si="477"/>
        <v>0.6733424346153587</v>
      </c>
    </row>
    <row r="400" spans="1:58">
      <c r="A400" s="2016">
        <v>383</v>
      </c>
      <c r="B400" s="2016">
        <v>397</v>
      </c>
      <c r="D400" s="657">
        <v>1</v>
      </c>
      <c r="H400" s="184"/>
      <c r="I400" s="183"/>
      <c r="J400" s="134"/>
      <c r="K400" s="134"/>
      <c r="L400" s="18"/>
      <c r="M400" s="18"/>
      <c r="N400" s="18"/>
      <c r="O400" s="150" t="s">
        <v>231</v>
      </c>
      <c r="P400" s="128"/>
      <c r="Q400" s="128"/>
      <c r="R400" s="128"/>
      <c r="S400" s="128"/>
      <c r="T400" s="128"/>
      <c r="U400" s="128"/>
      <c r="V400" s="128"/>
      <c r="W400" s="128"/>
      <c r="X400" s="128"/>
      <c r="Y400" s="128"/>
      <c r="Z400" s="128"/>
      <c r="AA400" s="128"/>
      <c r="AB400" s="185">
        <f>SUM(P400:R400)</f>
        <v>0</v>
      </c>
      <c r="AC400" s="185">
        <f>SUM(S400:U400)</f>
        <v>0</v>
      </c>
      <c r="AD400" s="185">
        <f>SUM(V400:X400)</f>
        <v>0</v>
      </c>
      <c r="AE400" s="185">
        <f>SUM(Y400:AA400)</f>
        <v>0</v>
      </c>
      <c r="AF400" s="185">
        <f>AB400+AC400</f>
        <v>0</v>
      </c>
      <c r="AG400" s="185">
        <f>AE400+AD400</f>
        <v>0</v>
      </c>
      <c r="AH400" s="185">
        <f>AF400+AG400</f>
        <v>0</v>
      </c>
      <c r="AJ400" s="185">
        <f ca="1">SUM((INDIRECT(AJ$2&amp;(ROW())):INDIRECT(AJ$3&amp;(ROW()))))</f>
        <v>0</v>
      </c>
      <c r="AK400" s="185">
        <f ca="1">SUM(INDIRECT(AK$1&amp;AK$2&amp;$B400):INDIRECT(AK$1&amp;AK$3&amp;$B400))</f>
        <v>11645</v>
      </c>
      <c r="AL400" s="1753">
        <f t="shared" ca="1" si="499"/>
        <v>-11645</v>
      </c>
      <c r="AM400" s="1878">
        <f t="shared" ca="1" si="468"/>
        <v>0</v>
      </c>
      <c r="AN400" s="185">
        <f ca="1">SUM(INDIRECT(AN$1&amp;AN$2&amp;$A400):INDIRECT(AN$1&amp;AN$3&amp;$A400))</f>
        <v>0</v>
      </c>
      <c r="AO400" s="1753">
        <f t="shared" ca="1" si="500"/>
        <v>0</v>
      </c>
      <c r="AP400" s="1878">
        <f t="shared" ca="1" si="469"/>
        <v>0</v>
      </c>
      <c r="AR400" s="185">
        <f ca="1">SUM((INDIRECT(AR$2&amp;(ROW())):INDIRECT(AR$3&amp;(ROW()))))</f>
        <v>0</v>
      </c>
      <c r="AS400" s="185">
        <f ca="1">SUM(INDIRECT(AS$1&amp;AS$2&amp;$B400):INDIRECT(AS$1&amp;AS$3&amp;$B400))</f>
        <v>11645</v>
      </c>
      <c r="AT400" s="1753">
        <f t="shared" ca="1" si="470"/>
        <v>-11645</v>
      </c>
      <c r="AU400" s="1878">
        <f t="shared" ca="1" si="471"/>
        <v>0</v>
      </c>
      <c r="AV400" s="185">
        <f ca="1">SUM(INDIRECT(AV$1&amp;AV$2&amp;$A400):INDIRECT(AV$1&amp;AV$3&amp;$A400))</f>
        <v>0</v>
      </c>
      <c r="AW400" s="1753">
        <f t="shared" ca="1" si="472"/>
        <v>0</v>
      </c>
      <c r="AX400" s="1878">
        <f t="shared" ca="1" si="473"/>
        <v>0</v>
      </c>
      <c r="AZ400" s="185">
        <f ca="1">SUM((INDIRECT(AZ$2&amp;(ROW())):INDIRECT(AZ$3&amp;(ROW()))))</f>
        <v>0</v>
      </c>
      <c r="BA400" s="185">
        <f ca="1">SUM(INDIRECT(BA$1&amp;BA$2&amp;$B400):INDIRECT(BA$1&amp;BA$3&amp;$B400))</f>
        <v>75118</v>
      </c>
      <c r="BB400" s="1753">
        <f t="shared" ca="1" si="474"/>
        <v>-75118</v>
      </c>
      <c r="BC400" s="1878">
        <f t="shared" ca="1" si="475"/>
        <v>0</v>
      </c>
      <c r="BD400" s="185">
        <f ca="1">SUM(INDIRECT(BD$1&amp;BD$2&amp;$A400):INDIRECT(BD$1&amp;BD$3&amp;$A400))</f>
        <v>0</v>
      </c>
      <c r="BE400" s="1753">
        <f t="shared" ca="1" si="476"/>
        <v>0</v>
      </c>
      <c r="BF400" s="1878">
        <f t="shared" ca="1" si="477"/>
        <v>0</v>
      </c>
    </row>
    <row r="401" spans="1:58">
      <c r="A401" s="2016">
        <v>384</v>
      </c>
      <c r="B401" s="2016">
        <v>398</v>
      </c>
      <c r="D401" s="657">
        <v>1</v>
      </c>
      <c r="H401" s="184"/>
      <c r="I401" s="183"/>
      <c r="J401" s="134"/>
      <c r="K401" s="134"/>
      <c r="L401" s="18"/>
      <c r="M401" s="18"/>
      <c r="N401" s="189" t="s">
        <v>227</v>
      </c>
      <c r="O401" s="571"/>
      <c r="P401" s="121">
        <f>SUM(P402:P403)</f>
        <v>-7</v>
      </c>
      <c r="Q401" s="121">
        <f t="shared" ref="Q401:AA401" si="507">SUM(Q402:Q403)</f>
        <v>342</v>
      </c>
      <c r="R401" s="121">
        <f t="shared" si="507"/>
        <v>285</v>
      </c>
      <c r="S401" s="121">
        <f t="shared" si="507"/>
        <v>192</v>
      </c>
      <c r="T401" s="121">
        <f t="shared" si="507"/>
        <v>303</v>
      </c>
      <c r="U401" s="121">
        <f t="shared" si="507"/>
        <v>294</v>
      </c>
      <c r="V401" s="121">
        <f t="shared" si="507"/>
        <v>236</v>
      </c>
      <c r="W401" s="121">
        <f t="shared" si="507"/>
        <v>248</v>
      </c>
      <c r="X401" s="121">
        <f t="shared" si="507"/>
        <v>661</v>
      </c>
      <c r="Y401" s="121">
        <f t="shared" si="507"/>
        <v>87</v>
      </c>
      <c r="Z401" s="121">
        <f t="shared" si="507"/>
        <v>395</v>
      </c>
      <c r="AA401" s="121">
        <f t="shared" si="507"/>
        <v>112</v>
      </c>
      <c r="AB401" s="596">
        <f>SUM(AB402:AB403)</f>
        <v>620</v>
      </c>
      <c r="AC401" s="596">
        <f t="shared" ref="AC401:AH401" si="508">SUM(AC402:AC403)</f>
        <v>789</v>
      </c>
      <c r="AD401" s="596">
        <f t="shared" si="508"/>
        <v>1145</v>
      </c>
      <c r="AE401" s="596">
        <f t="shared" si="508"/>
        <v>594</v>
      </c>
      <c r="AF401" s="596">
        <f t="shared" si="508"/>
        <v>1409</v>
      </c>
      <c r="AG401" s="596">
        <f t="shared" si="508"/>
        <v>1739</v>
      </c>
      <c r="AH401" s="596">
        <f t="shared" si="508"/>
        <v>3148</v>
      </c>
      <c r="AJ401" s="596">
        <f ca="1">SUM((INDIRECT(AJ$2&amp;(ROW())):INDIRECT(AJ$3&amp;(ROW()))))</f>
        <v>87</v>
      </c>
      <c r="AK401" s="596">
        <f ca="1">SUM(INDIRECT(AK$1&amp;AK$2&amp;$B401):INDIRECT(AK$1&amp;AK$3&amp;$B401))</f>
        <v>11645</v>
      </c>
      <c r="AL401" s="1752">
        <f t="shared" ca="1" si="499"/>
        <v>-11558</v>
      </c>
      <c r="AM401" s="1877">
        <f t="shared" ca="1" si="468"/>
        <v>7.4710176041219408E-3</v>
      </c>
      <c r="AN401" s="596">
        <f ca="1">SUM(INDIRECT(AN$1&amp;AN$2&amp;$A401):INDIRECT(AN$1&amp;AN$3&amp;$A401))</f>
        <v>-1698</v>
      </c>
      <c r="AO401" s="1752">
        <f t="shared" ca="1" si="500"/>
        <v>1785</v>
      </c>
      <c r="AP401" s="1877">
        <f t="shared" ca="1" si="469"/>
        <v>-5.1236749116607777E-2</v>
      </c>
      <c r="AR401" s="596">
        <f ca="1">SUM((INDIRECT(AR$2&amp;(ROW())):INDIRECT(AR$3&amp;(ROW()))))</f>
        <v>87</v>
      </c>
      <c r="AS401" s="596">
        <f ca="1">SUM(INDIRECT(AS$1&amp;AS$2&amp;$B401):INDIRECT(AS$1&amp;AS$3&amp;$B401))</f>
        <v>11645</v>
      </c>
      <c r="AT401" s="1752">
        <f t="shared" ca="1" si="470"/>
        <v>-11558</v>
      </c>
      <c r="AU401" s="1877">
        <f t="shared" ca="1" si="471"/>
        <v>7.4710176041219408E-3</v>
      </c>
      <c r="AV401" s="596">
        <f ca="1">SUM(INDIRECT(AV$1&amp;AV$2&amp;$A401):INDIRECT(AV$1&amp;AV$3&amp;$A401))</f>
        <v>-1698</v>
      </c>
      <c r="AW401" s="1752">
        <f t="shared" ca="1" si="472"/>
        <v>1785</v>
      </c>
      <c r="AX401" s="1877">
        <f t="shared" ca="1" si="473"/>
        <v>-5.1236749116607777E-2</v>
      </c>
      <c r="AZ401" s="596">
        <f ca="1">SUM((INDIRECT(AZ$2&amp;(ROW())):INDIRECT(AZ$3&amp;(ROW()))))</f>
        <v>2641</v>
      </c>
      <c r="BA401" s="596">
        <f ca="1">SUM(INDIRECT(BA$1&amp;BA$2&amp;$B401):INDIRECT(BA$1&amp;BA$3&amp;$B401))</f>
        <v>73473</v>
      </c>
      <c r="BB401" s="1752">
        <f t="shared" ca="1" si="474"/>
        <v>-70832</v>
      </c>
      <c r="BC401" s="1877">
        <f t="shared" ca="1" si="475"/>
        <v>3.5945177139901731E-2</v>
      </c>
      <c r="BD401" s="596">
        <f ca="1">SUM(INDIRECT(BD$1&amp;BD$2&amp;$A401):INDIRECT(BD$1&amp;BD$3&amp;$A401))</f>
        <v>473</v>
      </c>
      <c r="BE401" s="1752">
        <f t="shared" ca="1" si="476"/>
        <v>2168</v>
      </c>
      <c r="BF401" s="1877">
        <f t="shared" ca="1" si="477"/>
        <v>5.5835095137420723</v>
      </c>
    </row>
    <row r="402" spans="1:58">
      <c r="A402" s="2016">
        <v>385</v>
      </c>
      <c r="B402" s="2016">
        <v>399</v>
      </c>
      <c r="D402" s="657">
        <v>1</v>
      </c>
      <c r="H402" s="184"/>
      <c r="I402" s="183"/>
      <c r="J402" s="134"/>
      <c r="K402" s="134"/>
      <c r="L402" s="18"/>
      <c r="M402" s="18"/>
      <c r="N402" s="18"/>
      <c r="O402" s="150" t="s">
        <v>230</v>
      </c>
      <c r="P402" s="128">
        <v>-7</v>
      </c>
      <c r="Q402" s="128">
        <v>342</v>
      </c>
      <c r="R402" s="128">
        <v>285</v>
      </c>
      <c r="S402" s="128">
        <v>192</v>
      </c>
      <c r="T402" s="128">
        <v>303</v>
      </c>
      <c r="U402" s="128">
        <v>294</v>
      </c>
      <c r="V402" s="128">
        <v>236</v>
      </c>
      <c r="W402" s="128">
        <v>248</v>
      </c>
      <c r="X402" s="128">
        <v>661</v>
      </c>
      <c r="Y402" s="128">
        <v>87</v>
      </c>
      <c r="Z402" s="128">
        <v>395</v>
      </c>
      <c r="AA402" s="128">
        <v>112</v>
      </c>
      <c r="AB402" s="185">
        <f>SUM(P402:R402)</f>
        <v>620</v>
      </c>
      <c r="AC402" s="185">
        <f>SUM(S402:U402)</f>
        <v>789</v>
      </c>
      <c r="AD402" s="185">
        <f>SUM(V402:X402)</f>
        <v>1145</v>
      </c>
      <c r="AE402" s="185">
        <f>SUM(Y402:AA402)</f>
        <v>594</v>
      </c>
      <c r="AF402" s="185">
        <f>AB402+AC402</f>
        <v>1409</v>
      </c>
      <c r="AG402" s="185">
        <f>AE402+AD402</f>
        <v>1739</v>
      </c>
      <c r="AH402" s="185">
        <f>AF402+AG402</f>
        <v>3148</v>
      </c>
      <c r="AJ402" s="185">
        <f ca="1">SUM((INDIRECT(AJ$2&amp;(ROW())):INDIRECT(AJ$3&amp;(ROW()))))</f>
        <v>87</v>
      </c>
      <c r="AK402" s="185">
        <f ca="1">SUM(INDIRECT(AK$1&amp;AK$2&amp;$B402):INDIRECT(AK$1&amp;AK$3&amp;$B402))</f>
        <v>11645</v>
      </c>
      <c r="AL402" s="1753">
        <f t="shared" ca="1" si="499"/>
        <v>-11558</v>
      </c>
      <c r="AM402" s="1878">
        <f t="shared" ca="1" si="468"/>
        <v>7.4710176041219408E-3</v>
      </c>
      <c r="AN402" s="185">
        <f ca="1">SUM(INDIRECT(AN$1&amp;AN$2&amp;$A402):INDIRECT(AN$1&amp;AN$3&amp;$A402))</f>
        <v>-1698</v>
      </c>
      <c r="AO402" s="1753">
        <f t="shared" ca="1" si="500"/>
        <v>1785</v>
      </c>
      <c r="AP402" s="1878">
        <f t="shared" ca="1" si="469"/>
        <v>-5.1236749116607777E-2</v>
      </c>
      <c r="AR402" s="185">
        <f ca="1">SUM((INDIRECT(AR$2&amp;(ROW())):INDIRECT(AR$3&amp;(ROW()))))</f>
        <v>87</v>
      </c>
      <c r="AS402" s="185">
        <f ca="1">SUM(INDIRECT(AS$1&amp;AS$2&amp;$B402):INDIRECT(AS$1&amp;AS$3&amp;$B402))</f>
        <v>11645</v>
      </c>
      <c r="AT402" s="1753">
        <f t="shared" ca="1" si="470"/>
        <v>-11558</v>
      </c>
      <c r="AU402" s="1878">
        <f t="shared" ca="1" si="471"/>
        <v>7.4710176041219408E-3</v>
      </c>
      <c r="AV402" s="185">
        <f ca="1">SUM(INDIRECT(AV$1&amp;AV$2&amp;$A402):INDIRECT(AV$1&amp;AV$3&amp;$A402))</f>
        <v>-1698</v>
      </c>
      <c r="AW402" s="1753">
        <f t="shared" ca="1" si="472"/>
        <v>1785</v>
      </c>
      <c r="AX402" s="1878">
        <f t="shared" ca="1" si="473"/>
        <v>-5.1236749116607777E-2</v>
      </c>
      <c r="AZ402" s="185">
        <f ca="1">SUM((INDIRECT(AZ$2&amp;(ROW())):INDIRECT(AZ$3&amp;(ROW()))))</f>
        <v>2641</v>
      </c>
      <c r="BA402" s="185">
        <f ca="1">SUM(INDIRECT(BA$1&amp;BA$2&amp;$B402):INDIRECT(BA$1&amp;BA$3&amp;$B402))</f>
        <v>73473</v>
      </c>
      <c r="BB402" s="1753">
        <f t="shared" ca="1" si="474"/>
        <v>-70832</v>
      </c>
      <c r="BC402" s="1878">
        <f t="shared" ca="1" si="475"/>
        <v>3.5945177139901731E-2</v>
      </c>
      <c r="BD402" s="185">
        <f ca="1">SUM(INDIRECT(BD$1&amp;BD$2&amp;$A402):INDIRECT(BD$1&amp;BD$3&amp;$A402))</f>
        <v>473</v>
      </c>
      <c r="BE402" s="1753">
        <f t="shared" ca="1" si="476"/>
        <v>2168</v>
      </c>
      <c r="BF402" s="1878">
        <f t="shared" ca="1" si="477"/>
        <v>5.5835095137420723</v>
      </c>
    </row>
    <row r="403" spans="1:58">
      <c r="A403" s="2016">
        <v>386</v>
      </c>
      <c r="B403" s="2016">
        <v>400</v>
      </c>
      <c r="D403" s="657">
        <v>1</v>
      </c>
      <c r="H403" s="184"/>
      <c r="I403" s="183"/>
      <c r="J403" s="134"/>
      <c r="K403" s="134"/>
      <c r="L403" s="18"/>
      <c r="M403" s="561"/>
      <c r="N403" s="561"/>
      <c r="O403" s="562" t="s">
        <v>231</v>
      </c>
      <c r="P403" s="564"/>
      <c r="Q403" s="564"/>
      <c r="R403" s="564"/>
      <c r="S403" s="564"/>
      <c r="T403" s="564"/>
      <c r="U403" s="564"/>
      <c r="V403" s="564"/>
      <c r="W403" s="564"/>
      <c r="X403" s="564"/>
      <c r="Y403" s="564"/>
      <c r="Z403" s="564"/>
      <c r="AA403" s="564"/>
      <c r="AB403" s="185">
        <f>SUM(P403:R403)</f>
        <v>0</v>
      </c>
      <c r="AC403" s="587">
        <f>SUM(S403:U403)</f>
        <v>0</v>
      </c>
      <c r="AD403" s="587">
        <f>SUM(V403:X403)</f>
        <v>0</v>
      </c>
      <c r="AE403" s="587">
        <f>SUM(Y403:AA403)</f>
        <v>0</v>
      </c>
      <c r="AF403" s="587">
        <f>AB403+AC403</f>
        <v>0</v>
      </c>
      <c r="AG403" s="587">
        <f>AE403+AD403</f>
        <v>0</v>
      </c>
      <c r="AH403" s="587">
        <f>AF403+AG403</f>
        <v>0</v>
      </c>
      <c r="AJ403" s="587">
        <f ca="1">SUM((INDIRECT(AJ$2&amp;(ROW())):INDIRECT(AJ$3&amp;(ROW()))))</f>
        <v>0</v>
      </c>
      <c r="AK403" s="587">
        <f ca="1">SUM(INDIRECT(AK$1&amp;AK$2&amp;$B403):INDIRECT(AK$1&amp;AK$3&amp;$B403))</f>
        <v>0</v>
      </c>
      <c r="AL403" s="1749">
        <f t="shared" ca="1" si="499"/>
        <v>0</v>
      </c>
      <c r="AM403" s="1874">
        <f t="shared" ca="1" si="468"/>
        <v>0</v>
      </c>
      <c r="AN403" s="587">
        <f ca="1">SUM(INDIRECT(AN$1&amp;AN$2&amp;$A403):INDIRECT(AN$1&amp;AN$3&amp;$A403))</f>
        <v>0</v>
      </c>
      <c r="AO403" s="1749">
        <f t="shared" ca="1" si="500"/>
        <v>0</v>
      </c>
      <c r="AP403" s="1874">
        <f t="shared" ca="1" si="469"/>
        <v>0</v>
      </c>
      <c r="AR403" s="587">
        <f ca="1">SUM((INDIRECT(AR$2&amp;(ROW())):INDIRECT(AR$3&amp;(ROW()))))</f>
        <v>0</v>
      </c>
      <c r="AS403" s="587">
        <f ca="1">SUM(INDIRECT(AS$1&amp;AS$2&amp;$B403):INDIRECT(AS$1&amp;AS$3&amp;$B403))</f>
        <v>0</v>
      </c>
      <c r="AT403" s="1749">
        <f t="shared" ca="1" si="470"/>
        <v>0</v>
      </c>
      <c r="AU403" s="1874">
        <f t="shared" ca="1" si="471"/>
        <v>0</v>
      </c>
      <c r="AV403" s="587">
        <f ca="1">SUM(INDIRECT(AV$1&amp;AV$2&amp;$A403):INDIRECT(AV$1&amp;AV$3&amp;$A403))</f>
        <v>0</v>
      </c>
      <c r="AW403" s="1749">
        <f t="shared" ca="1" si="472"/>
        <v>0</v>
      </c>
      <c r="AX403" s="1874">
        <f t="shared" ca="1" si="473"/>
        <v>0</v>
      </c>
      <c r="AZ403" s="587">
        <f ca="1">SUM((INDIRECT(AZ$2&amp;(ROW())):INDIRECT(AZ$3&amp;(ROW()))))</f>
        <v>0</v>
      </c>
      <c r="BA403" s="587">
        <f ca="1">SUM(INDIRECT(BA$1&amp;BA$2&amp;$B403):INDIRECT(BA$1&amp;BA$3&amp;$B403))</f>
        <v>0</v>
      </c>
      <c r="BB403" s="1749">
        <f t="shared" ca="1" si="474"/>
        <v>0</v>
      </c>
      <c r="BC403" s="1874">
        <f t="shared" ca="1" si="475"/>
        <v>0</v>
      </c>
      <c r="BD403" s="587">
        <f ca="1">SUM(INDIRECT(BD$1&amp;BD$2&amp;$A403):INDIRECT(BD$1&amp;BD$3&amp;$A403))</f>
        <v>0</v>
      </c>
      <c r="BE403" s="1749">
        <f t="shared" ca="1" si="476"/>
        <v>0</v>
      </c>
      <c r="BF403" s="1874">
        <f t="shared" ca="1" si="477"/>
        <v>0</v>
      </c>
    </row>
    <row r="404" spans="1:58" collapsed="1">
      <c r="A404" s="2016">
        <v>387</v>
      </c>
      <c r="B404" s="2016">
        <v>401</v>
      </c>
      <c r="D404" s="657">
        <v>1</v>
      </c>
      <c r="H404" s="184"/>
      <c r="I404" s="183"/>
      <c r="J404" s="134"/>
      <c r="K404" s="134"/>
      <c r="L404" s="18"/>
      <c r="M404" s="566" t="s">
        <v>228</v>
      </c>
      <c r="N404" s="566"/>
      <c r="O404" s="567"/>
      <c r="P404" s="569"/>
      <c r="Q404" s="569"/>
      <c r="R404" s="569"/>
      <c r="S404" s="569"/>
      <c r="T404" s="569"/>
      <c r="U404" s="569"/>
      <c r="V404" s="569"/>
      <c r="W404" s="569"/>
      <c r="X404" s="569"/>
      <c r="Y404" s="569"/>
      <c r="Z404" s="569"/>
      <c r="AA404" s="569"/>
      <c r="AB404" s="588">
        <f>SUM(P404:R404)</f>
        <v>0</v>
      </c>
      <c r="AC404" s="588">
        <f>SUM(S404:U404)</f>
        <v>0</v>
      </c>
      <c r="AD404" s="588">
        <f>SUM(V404:X404)</f>
        <v>0</v>
      </c>
      <c r="AE404" s="588">
        <f>SUM(Y404:AA404)</f>
        <v>0</v>
      </c>
      <c r="AF404" s="588">
        <f>AB404+AC404</f>
        <v>0</v>
      </c>
      <c r="AG404" s="588">
        <f>AE404+AD404</f>
        <v>0</v>
      </c>
      <c r="AH404" s="588">
        <f>AF404+AG404</f>
        <v>0</v>
      </c>
      <c r="AJ404" s="588">
        <f ca="1">SUM((INDIRECT(AJ$2&amp;(ROW())):INDIRECT(AJ$3&amp;(ROW()))))</f>
        <v>0</v>
      </c>
      <c r="AK404" s="588">
        <f ca="1">SUM(INDIRECT(AK$1&amp;AK$2&amp;$B404):INDIRECT(AK$1&amp;AK$3&amp;$B404))</f>
        <v>0</v>
      </c>
      <c r="AL404" s="1750">
        <f t="shared" ca="1" si="499"/>
        <v>0</v>
      </c>
      <c r="AM404" s="1875">
        <f t="shared" ca="1" si="468"/>
        <v>0</v>
      </c>
      <c r="AN404" s="588">
        <f ca="1">SUM(INDIRECT(AN$1&amp;AN$2&amp;$A404):INDIRECT(AN$1&amp;AN$3&amp;$A404))</f>
        <v>0</v>
      </c>
      <c r="AO404" s="1750">
        <f t="shared" ca="1" si="500"/>
        <v>0</v>
      </c>
      <c r="AP404" s="1875">
        <f t="shared" ca="1" si="469"/>
        <v>0</v>
      </c>
      <c r="AR404" s="588">
        <f ca="1">SUM((INDIRECT(AR$2&amp;(ROW())):INDIRECT(AR$3&amp;(ROW()))))</f>
        <v>0</v>
      </c>
      <c r="AS404" s="588">
        <f ca="1">SUM(INDIRECT(AS$1&amp;AS$2&amp;$B404):INDIRECT(AS$1&amp;AS$3&amp;$B404))</f>
        <v>0</v>
      </c>
      <c r="AT404" s="1750">
        <f t="shared" ca="1" si="470"/>
        <v>0</v>
      </c>
      <c r="AU404" s="1875">
        <f t="shared" ca="1" si="471"/>
        <v>0</v>
      </c>
      <c r="AV404" s="588">
        <f ca="1">SUM(INDIRECT(AV$1&amp;AV$2&amp;$A404):INDIRECT(AV$1&amp;AV$3&amp;$A404))</f>
        <v>0</v>
      </c>
      <c r="AW404" s="1750">
        <f t="shared" ca="1" si="472"/>
        <v>0</v>
      </c>
      <c r="AX404" s="1875">
        <f t="shared" ca="1" si="473"/>
        <v>0</v>
      </c>
      <c r="AZ404" s="588">
        <f ca="1">SUM((INDIRECT(AZ$2&amp;(ROW())):INDIRECT(AZ$3&amp;(ROW()))))</f>
        <v>0</v>
      </c>
      <c r="BA404" s="588">
        <f ca="1">SUM(INDIRECT(BA$1&amp;BA$2&amp;$B404):INDIRECT(BA$1&amp;BA$3&amp;$B404))</f>
        <v>1645</v>
      </c>
      <c r="BB404" s="1750">
        <f t="shared" ca="1" si="474"/>
        <v>-1645</v>
      </c>
      <c r="BC404" s="1875">
        <f t="shared" ca="1" si="475"/>
        <v>0</v>
      </c>
      <c r="BD404" s="588">
        <f ca="1">SUM(INDIRECT(BD$1&amp;BD$2&amp;$A404):INDIRECT(BD$1&amp;BD$3&amp;$A404))</f>
        <v>0</v>
      </c>
      <c r="BE404" s="1750">
        <f t="shared" ca="1" si="476"/>
        <v>0</v>
      </c>
      <c r="BF404" s="1875">
        <f t="shared" ca="1" si="477"/>
        <v>0</v>
      </c>
    </row>
    <row r="405" spans="1:58">
      <c r="A405" s="2016">
        <v>388</v>
      </c>
      <c r="B405" s="2016">
        <v>402</v>
      </c>
      <c r="D405" s="657">
        <v>1</v>
      </c>
      <c r="H405" s="184"/>
      <c r="I405" s="183"/>
      <c r="J405" s="134"/>
      <c r="K405" s="134"/>
      <c r="L405" s="18"/>
      <c r="M405" s="594" t="s">
        <v>536</v>
      </c>
      <c r="N405" s="594"/>
      <c r="O405" s="595"/>
      <c r="P405" s="565">
        <f>SUM(P406:P408)</f>
        <v>-2451</v>
      </c>
      <c r="Q405" s="565">
        <f t="shared" ref="Q405:AA405" si="509">SUM(Q406:Q408)</f>
        <v>-5435</v>
      </c>
      <c r="R405" s="565">
        <f t="shared" si="509"/>
        <v>-5470</v>
      </c>
      <c r="S405" s="565">
        <f t="shared" si="509"/>
        <v>-4857</v>
      </c>
      <c r="T405" s="565">
        <f t="shared" si="509"/>
        <v>-5042</v>
      </c>
      <c r="U405" s="565">
        <f t="shared" si="509"/>
        <v>-4949</v>
      </c>
      <c r="V405" s="565">
        <f t="shared" si="509"/>
        <v>-5986</v>
      </c>
      <c r="W405" s="565">
        <f t="shared" si="509"/>
        <v>-6260</v>
      </c>
      <c r="X405" s="565">
        <f t="shared" si="509"/>
        <v>-5506</v>
      </c>
      <c r="Y405" s="565">
        <f t="shared" si="509"/>
        <v>-5922</v>
      </c>
      <c r="Z405" s="565">
        <f t="shared" si="509"/>
        <v>-5375</v>
      </c>
      <c r="AA405" s="565">
        <f t="shared" si="509"/>
        <v>-6825</v>
      </c>
      <c r="AB405" s="587">
        <f t="shared" ref="AB405:AH405" si="510">SUM(AB406:AB408)</f>
        <v>-13356</v>
      </c>
      <c r="AC405" s="587">
        <f t="shared" si="510"/>
        <v>-14848</v>
      </c>
      <c r="AD405" s="587">
        <f t="shared" si="510"/>
        <v>-17752</v>
      </c>
      <c r="AE405" s="587">
        <f t="shared" si="510"/>
        <v>-18122</v>
      </c>
      <c r="AF405" s="587">
        <f t="shared" si="510"/>
        <v>-28204</v>
      </c>
      <c r="AG405" s="587">
        <f t="shared" si="510"/>
        <v>-35874</v>
      </c>
      <c r="AH405" s="587">
        <f t="shared" si="510"/>
        <v>-64078</v>
      </c>
      <c r="AJ405" s="587">
        <f ca="1">SUM((INDIRECT(AJ$2&amp;(ROW())):INDIRECT(AJ$3&amp;(ROW()))))</f>
        <v>-5922</v>
      </c>
      <c r="AK405" s="587">
        <f ca="1">SUM(INDIRECT(AK$1&amp;AK$2&amp;$B405):INDIRECT(AK$1&amp;AK$3&amp;$B405))</f>
        <v>0</v>
      </c>
      <c r="AL405" s="1749">
        <f t="shared" ca="1" si="499"/>
        <v>-5922</v>
      </c>
      <c r="AM405" s="1874">
        <f t="shared" ca="1" si="468"/>
        <v>0</v>
      </c>
      <c r="AN405" s="587">
        <f ca="1">SUM(INDIRECT(AN$1&amp;AN$2&amp;$A405):INDIRECT(AN$1&amp;AN$3&amp;$A405))</f>
        <v>-5362</v>
      </c>
      <c r="AO405" s="1749">
        <f t="shared" ca="1" si="500"/>
        <v>-560</v>
      </c>
      <c r="AP405" s="1874">
        <f t="shared" ca="1" si="469"/>
        <v>1.1044386422976502</v>
      </c>
      <c r="AR405" s="587">
        <f ca="1">SUM((INDIRECT(AR$2&amp;(ROW())):INDIRECT(AR$3&amp;(ROW()))))</f>
        <v>-5922</v>
      </c>
      <c r="AS405" s="587">
        <f ca="1">SUM(INDIRECT(AS$1&amp;AS$2&amp;$B405):INDIRECT(AS$1&amp;AS$3&amp;$B405))</f>
        <v>0</v>
      </c>
      <c r="AT405" s="1749">
        <f t="shared" ca="1" si="470"/>
        <v>-5922</v>
      </c>
      <c r="AU405" s="1874">
        <f t="shared" ca="1" si="471"/>
        <v>0</v>
      </c>
      <c r="AV405" s="587">
        <f ca="1">SUM(INDIRECT(AV$1&amp;AV$2&amp;$A405):INDIRECT(AV$1&amp;AV$3&amp;$A405))</f>
        <v>-5362</v>
      </c>
      <c r="AW405" s="1749">
        <f t="shared" ca="1" si="472"/>
        <v>-560</v>
      </c>
      <c r="AX405" s="1874">
        <f t="shared" ca="1" si="473"/>
        <v>1.1044386422976502</v>
      </c>
      <c r="AZ405" s="587">
        <f ca="1">SUM((INDIRECT(AZ$2&amp;(ROW())):INDIRECT(AZ$3&amp;(ROW()))))</f>
        <v>-51878</v>
      </c>
      <c r="BA405" s="587">
        <f ca="1">SUM(INDIRECT(BA$1&amp;BA$2&amp;$B405):INDIRECT(BA$1&amp;BA$3&amp;$B405))</f>
        <v>1645</v>
      </c>
      <c r="BB405" s="1749">
        <f t="shared" ca="1" si="474"/>
        <v>-53523</v>
      </c>
      <c r="BC405" s="1874">
        <f t="shared" ca="1" si="475"/>
        <v>-31.536778115501519</v>
      </c>
      <c r="BD405" s="587">
        <f ca="1">SUM(INDIRECT(BD$1&amp;BD$2&amp;$A405):INDIRECT(BD$1&amp;BD$3&amp;$A405))</f>
        <v>-46761</v>
      </c>
      <c r="BE405" s="1749">
        <f t="shared" ca="1" si="476"/>
        <v>-5117</v>
      </c>
      <c r="BF405" s="1874">
        <f t="shared" ca="1" si="477"/>
        <v>1.1094287975021919</v>
      </c>
    </row>
    <row r="406" spans="1:58">
      <c r="A406" s="2016">
        <v>389</v>
      </c>
      <c r="B406" s="2016">
        <v>403</v>
      </c>
      <c r="D406" s="657">
        <v>1</v>
      </c>
      <c r="H406" s="184"/>
      <c r="I406" s="183"/>
      <c r="J406" s="134"/>
      <c r="K406" s="134"/>
      <c r="L406" s="18"/>
      <c r="M406" s="592"/>
      <c r="N406" s="592"/>
      <c r="O406" s="593" t="s">
        <v>472</v>
      </c>
      <c r="P406" s="191">
        <v>-2419</v>
      </c>
      <c r="Q406" s="191">
        <v>-2315</v>
      </c>
      <c r="R406" s="191">
        <v>-2341</v>
      </c>
      <c r="S406" s="191">
        <v>-2274</v>
      </c>
      <c r="T406" s="191">
        <v>-2302</v>
      </c>
      <c r="U406" s="191">
        <v>-2134</v>
      </c>
      <c r="V406" s="191">
        <v>-2283</v>
      </c>
      <c r="W406" s="191">
        <v>-3095</v>
      </c>
      <c r="X406" s="191">
        <v>-2248</v>
      </c>
      <c r="Y406" s="191">
        <v>-2193</v>
      </c>
      <c r="Z406" s="191">
        <v>-2027</v>
      </c>
      <c r="AA406" s="191">
        <v>-2265</v>
      </c>
      <c r="AB406" s="185">
        <f>SUM(P406:R406)</f>
        <v>-7075</v>
      </c>
      <c r="AC406" s="186">
        <f>SUM(S406:U406)</f>
        <v>-6710</v>
      </c>
      <c r="AD406" s="186">
        <f>SUM(V406:X406)</f>
        <v>-7626</v>
      </c>
      <c r="AE406" s="186">
        <f>SUM(Y406:AA406)</f>
        <v>-6485</v>
      </c>
      <c r="AF406" s="186">
        <f>AB406+AC406</f>
        <v>-13785</v>
      </c>
      <c r="AG406" s="186">
        <f>AE406+AD406</f>
        <v>-14111</v>
      </c>
      <c r="AH406" s="186">
        <f>AF406+AG406</f>
        <v>-27896</v>
      </c>
      <c r="AJ406" s="186">
        <f ca="1">SUM((INDIRECT(AJ$2&amp;(ROW())):INDIRECT(AJ$3&amp;(ROW()))))</f>
        <v>-2193</v>
      </c>
      <c r="AK406" s="186">
        <f ca="1">SUM(INDIRECT(AK$1&amp;AK$2&amp;$B406):INDIRECT(AK$1&amp;AK$3&amp;$B406))</f>
        <v>0</v>
      </c>
      <c r="AL406" s="1748">
        <f t="shared" ca="1" si="499"/>
        <v>-2193</v>
      </c>
      <c r="AM406" s="1873">
        <f t="shared" ca="1" si="468"/>
        <v>0</v>
      </c>
      <c r="AN406" s="186">
        <f ca="1">SUM(INDIRECT(AN$1&amp;AN$2&amp;$A406):INDIRECT(AN$1&amp;AN$3&amp;$A406))</f>
        <v>-2319</v>
      </c>
      <c r="AO406" s="1748">
        <f t="shared" ca="1" si="500"/>
        <v>126</v>
      </c>
      <c r="AP406" s="1873">
        <f t="shared" ca="1" si="469"/>
        <v>0.94566623544631312</v>
      </c>
      <c r="AR406" s="186">
        <f ca="1">SUM((INDIRECT(AR$2&amp;(ROW())):INDIRECT(AR$3&amp;(ROW()))))</f>
        <v>-2193</v>
      </c>
      <c r="AS406" s="186">
        <f ca="1">SUM(INDIRECT(AS$1&amp;AS$2&amp;$B406):INDIRECT(AS$1&amp;AS$3&amp;$B406))</f>
        <v>0</v>
      </c>
      <c r="AT406" s="1748">
        <f t="shared" ca="1" si="470"/>
        <v>-2193</v>
      </c>
      <c r="AU406" s="1873">
        <f t="shared" ca="1" si="471"/>
        <v>0</v>
      </c>
      <c r="AV406" s="186">
        <f ca="1">SUM(INDIRECT(AV$1&amp;AV$2&amp;$A406):INDIRECT(AV$1&amp;AV$3&amp;$A406))</f>
        <v>-2319</v>
      </c>
      <c r="AW406" s="1748">
        <f t="shared" ca="1" si="472"/>
        <v>126</v>
      </c>
      <c r="AX406" s="1873">
        <f t="shared" ca="1" si="473"/>
        <v>0.94566623544631312</v>
      </c>
      <c r="AZ406" s="186">
        <f ca="1">SUM((INDIRECT(AZ$2&amp;(ROW())):INDIRECT(AZ$3&amp;(ROW()))))</f>
        <v>-23604</v>
      </c>
      <c r="BA406" s="186">
        <f ca="1">SUM(INDIRECT(BA$1&amp;BA$2&amp;$B406):INDIRECT(BA$1&amp;BA$3&amp;$B406))</f>
        <v>0</v>
      </c>
      <c r="BB406" s="1748">
        <f t="shared" ca="1" si="474"/>
        <v>-23604</v>
      </c>
      <c r="BC406" s="1873">
        <f t="shared" ca="1" si="475"/>
        <v>0</v>
      </c>
      <c r="BD406" s="186">
        <f ca="1">SUM(INDIRECT(BD$1&amp;BD$2&amp;$A406):INDIRECT(BD$1&amp;BD$3&amp;$A406))</f>
        <v>-20032</v>
      </c>
      <c r="BE406" s="1748">
        <f t="shared" ca="1" si="476"/>
        <v>-3572</v>
      </c>
      <c r="BF406" s="1873">
        <f t="shared" ca="1" si="477"/>
        <v>1.178314696485623</v>
      </c>
    </row>
    <row r="407" spans="1:58">
      <c r="A407" s="2016">
        <v>390</v>
      </c>
      <c r="B407" s="2016">
        <v>404</v>
      </c>
      <c r="D407" s="657">
        <v>1</v>
      </c>
      <c r="E407" s="362"/>
      <c r="F407" s="362"/>
      <c r="H407" s="184"/>
      <c r="I407" s="183"/>
      <c r="J407" s="134"/>
      <c r="K407" s="134"/>
      <c r="L407" s="18"/>
      <c r="M407" s="620"/>
      <c r="N407" s="620"/>
      <c r="O407" s="621" t="s">
        <v>473</v>
      </c>
      <c r="P407" s="128"/>
      <c r="Q407" s="128"/>
      <c r="R407" s="128"/>
      <c r="S407" s="128">
        <v>-50</v>
      </c>
      <c r="T407" s="128">
        <v>-224</v>
      </c>
      <c r="U407" s="128">
        <v>-246</v>
      </c>
      <c r="V407" s="128">
        <v>-182</v>
      </c>
      <c r="W407" s="128">
        <v>-209</v>
      </c>
      <c r="X407" s="128">
        <v>-62</v>
      </c>
      <c r="Y407" s="128">
        <v>-389</v>
      </c>
      <c r="Z407" s="128">
        <v>-196</v>
      </c>
      <c r="AA407" s="128">
        <v>-263</v>
      </c>
      <c r="AB407" s="185">
        <f>SUM(P407:R407)</f>
        <v>0</v>
      </c>
      <c r="AC407" s="185">
        <f>SUM(S407:U407)</f>
        <v>-520</v>
      </c>
      <c r="AD407" s="185">
        <f>SUM(V407:X407)</f>
        <v>-453</v>
      </c>
      <c r="AE407" s="185">
        <f>SUM(Y407:AA407)</f>
        <v>-848</v>
      </c>
      <c r="AF407" s="185">
        <f>AB407+AC407</f>
        <v>-520</v>
      </c>
      <c r="AG407" s="185">
        <f>AE407+AD407</f>
        <v>-1301</v>
      </c>
      <c r="AH407" s="185">
        <f>AF407+AG407</f>
        <v>-1821</v>
      </c>
      <c r="AJ407" s="185">
        <f ca="1">SUM((INDIRECT(AJ$2&amp;(ROW())):INDIRECT(AJ$3&amp;(ROW()))))</f>
        <v>-389</v>
      </c>
      <c r="AK407" s="185">
        <f ca="1">SUM(INDIRECT(AK$1&amp;AK$2&amp;$B407):INDIRECT(AK$1&amp;AK$3&amp;$B407))</f>
        <v>0</v>
      </c>
      <c r="AL407" s="1753">
        <f t="shared" ca="1" si="499"/>
        <v>-389</v>
      </c>
      <c r="AM407" s="1878">
        <f t="shared" ca="1" si="468"/>
        <v>0</v>
      </c>
      <c r="AN407" s="185">
        <f ca="1">SUM(INDIRECT(AN$1&amp;AN$2&amp;$A407):INDIRECT(AN$1&amp;AN$3&amp;$A407))</f>
        <v>-245</v>
      </c>
      <c r="AO407" s="1753">
        <f t="shared" ca="1" si="500"/>
        <v>-144</v>
      </c>
      <c r="AP407" s="1878">
        <f t="shared" ca="1" si="469"/>
        <v>1.5877551020408163</v>
      </c>
      <c r="AR407" s="185">
        <f ca="1">SUM((INDIRECT(AR$2&amp;(ROW())):INDIRECT(AR$3&amp;(ROW()))))</f>
        <v>-389</v>
      </c>
      <c r="AS407" s="185">
        <f ca="1">SUM(INDIRECT(AS$1&amp;AS$2&amp;$B407):INDIRECT(AS$1&amp;AS$3&amp;$B407))</f>
        <v>0</v>
      </c>
      <c r="AT407" s="1753">
        <f t="shared" ca="1" si="470"/>
        <v>-389</v>
      </c>
      <c r="AU407" s="1878">
        <f t="shared" ca="1" si="471"/>
        <v>0</v>
      </c>
      <c r="AV407" s="185">
        <f ca="1">SUM(INDIRECT(AV$1&amp;AV$2&amp;$A407):INDIRECT(AV$1&amp;AV$3&amp;$A407))</f>
        <v>-245</v>
      </c>
      <c r="AW407" s="1753">
        <f t="shared" ca="1" si="472"/>
        <v>-144</v>
      </c>
      <c r="AX407" s="1878">
        <f t="shared" ca="1" si="473"/>
        <v>1.5877551020408163</v>
      </c>
      <c r="AZ407" s="185">
        <f ca="1">SUM((INDIRECT(AZ$2&amp;(ROW())):INDIRECT(AZ$3&amp;(ROW()))))</f>
        <v>-1362</v>
      </c>
      <c r="BA407" s="185">
        <f ca="1">SUM(INDIRECT(BA$1&amp;BA$2&amp;$B407):INDIRECT(BA$1&amp;BA$3&amp;$B407))</f>
        <v>0</v>
      </c>
      <c r="BB407" s="1753">
        <f t="shared" ca="1" si="474"/>
        <v>-1362</v>
      </c>
      <c r="BC407" s="1878">
        <f t="shared" ca="1" si="475"/>
        <v>0</v>
      </c>
      <c r="BD407" s="185">
        <f ca="1">SUM(INDIRECT(BD$1&amp;BD$2&amp;$A407):INDIRECT(BD$1&amp;BD$3&amp;$A407))</f>
        <v>-2247</v>
      </c>
      <c r="BE407" s="1753">
        <f t="shared" ca="1" si="476"/>
        <v>885</v>
      </c>
      <c r="BF407" s="1878">
        <f t="shared" ca="1" si="477"/>
        <v>0.60614152202937255</v>
      </c>
    </row>
    <row r="408" spans="1:58">
      <c r="A408" s="2016">
        <v>391</v>
      </c>
      <c r="B408" s="2016">
        <v>405</v>
      </c>
      <c r="D408" s="657">
        <v>1</v>
      </c>
      <c r="H408" s="184"/>
      <c r="I408" s="183"/>
      <c r="J408" s="134"/>
      <c r="K408" s="134"/>
      <c r="L408" s="18"/>
      <c r="M408" s="459"/>
      <c r="N408" s="459"/>
      <c r="O408" s="154" t="s">
        <v>474</v>
      </c>
      <c r="P408" s="135">
        <v>-32</v>
      </c>
      <c r="Q408" s="135">
        <v>-3120</v>
      </c>
      <c r="R408" s="135">
        <v>-3129</v>
      </c>
      <c r="S408" s="135">
        <v>-2533</v>
      </c>
      <c r="T408" s="135">
        <v>-2516</v>
      </c>
      <c r="U408" s="135">
        <v>-2569</v>
      </c>
      <c r="V408" s="135">
        <v>-3521</v>
      </c>
      <c r="W408" s="135">
        <v>-2956</v>
      </c>
      <c r="X408" s="135">
        <v>-3196</v>
      </c>
      <c r="Y408" s="135">
        <v>-3340</v>
      </c>
      <c r="Z408" s="135">
        <v>-3152</v>
      </c>
      <c r="AA408" s="135">
        <v>-4297</v>
      </c>
      <c r="AB408" s="185">
        <f>SUM(P408:R408)</f>
        <v>-6281</v>
      </c>
      <c r="AC408" s="194">
        <f>SUM(S408:U408)</f>
        <v>-7618</v>
      </c>
      <c r="AD408" s="194">
        <f>SUM(V408:X408)</f>
        <v>-9673</v>
      </c>
      <c r="AE408" s="194">
        <f>SUM(Y408:AA408)</f>
        <v>-10789</v>
      </c>
      <c r="AF408" s="194">
        <f>AB408+AC408</f>
        <v>-13899</v>
      </c>
      <c r="AG408" s="194">
        <f>AE408+AD408</f>
        <v>-20462</v>
      </c>
      <c r="AH408" s="194">
        <f>AF408+AG408</f>
        <v>-34361</v>
      </c>
      <c r="AJ408" s="194">
        <f ca="1">SUM((INDIRECT(AJ$2&amp;(ROW())):INDIRECT(AJ$3&amp;(ROW()))))</f>
        <v>-3340</v>
      </c>
      <c r="AK408" s="194">
        <f ca="1">SUM(INDIRECT(AK$1&amp;AK$2&amp;$B408):INDIRECT(AK$1&amp;AK$3&amp;$B408))</f>
        <v>-5500</v>
      </c>
      <c r="AL408" s="1757">
        <f t="shared" ca="1" si="499"/>
        <v>2160</v>
      </c>
      <c r="AM408" s="1881">
        <f t="shared" ca="1" si="468"/>
        <v>0.6072727272727273</v>
      </c>
      <c r="AN408" s="194">
        <f ca="1">SUM(INDIRECT(AN$1&amp;AN$2&amp;$A408):INDIRECT(AN$1&amp;AN$3&amp;$A408))</f>
        <v>-2798</v>
      </c>
      <c r="AO408" s="1757">
        <f t="shared" ca="1" si="500"/>
        <v>-542</v>
      </c>
      <c r="AP408" s="1881">
        <f t="shared" ca="1" si="469"/>
        <v>1.1937097927090778</v>
      </c>
      <c r="AR408" s="194">
        <f ca="1">SUM((INDIRECT(AR$2&amp;(ROW())):INDIRECT(AR$3&amp;(ROW()))))</f>
        <v>-3340</v>
      </c>
      <c r="AS408" s="194">
        <f ca="1">SUM(INDIRECT(AS$1&amp;AS$2&amp;$B408):INDIRECT(AS$1&amp;AS$3&amp;$B408))</f>
        <v>-5500</v>
      </c>
      <c r="AT408" s="1757">
        <f t="shared" ca="1" si="470"/>
        <v>2160</v>
      </c>
      <c r="AU408" s="1881">
        <f t="shared" ca="1" si="471"/>
        <v>0.6072727272727273</v>
      </c>
      <c r="AV408" s="194">
        <f ca="1">SUM(INDIRECT(AV$1&amp;AV$2&amp;$A408):INDIRECT(AV$1&amp;AV$3&amp;$A408))</f>
        <v>-2798</v>
      </c>
      <c r="AW408" s="1757">
        <f t="shared" ca="1" si="472"/>
        <v>-542</v>
      </c>
      <c r="AX408" s="1881">
        <f t="shared" ca="1" si="473"/>
        <v>1.1937097927090778</v>
      </c>
      <c r="AZ408" s="194">
        <f ca="1">SUM((INDIRECT(AZ$2&amp;(ROW())):INDIRECT(AZ$3&amp;(ROW()))))</f>
        <v>-26912</v>
      </c>
      <c r="BA408" s="194">
        <f ca="1">SUM(INDIRECT(BA$1&amp;BA$2&amp;$B408):INDIRECT(BA$1&amp;BA$3&amp;$B408))</f>
        <v>-39690</v>
      </c>
      <c r="BB408" s="1757">
        <f t="shared" ca="1" si="474"/>
        <v>12778</v>
      </c>
      <c r="BC408" s="1881">
        <f t="shared" ca="1" si="475"/>
        <v>0.6780549256739733</v>
      </c>
      <c r="BD408" s="194">
        <f ca="1">SUM(INDIRECT(BD$1&amp;BD$2&amp;$A408):INDIRECT(BD$1&amp;BD$3&amp;$A408))</f>
        <v>-24482</v>
      </c>
      <c r="BE408" s="1757">
        <f t="shared" ca="1" si="476"/>
        <v>-2430</v>
      </c>
      <c r="BF408" s="1881">
        <f t="shared" ca="1" si="477"/>
        <v>1.0992565966832775</v>
      </c>
    </row>
    <row r="409" spans="1:58">
      <c r="A409" s="2016">
        <v>392</v>
      </c>
      <c r="B409" s="2016">
        <v>406</v>
      </c>
      <c r="D409" s="657">
        <v>1</v>
      </c>
      <c r="H409" s="184"/>
      <c r="I409" s="183"/>
      <c r="J409" s="134"/>
      <c r="K409" s="134"/>
      <c r="L409" s="18"/>
      <c r="M409" s="589" t="s">
        <v>537</v>
      </c>
      <c r="N409" s="589"/>
      <c r="O409" s="590"/>
      <c r="P409" s="558">
        <f>SUM(P410:P411)</f>
        <v>-45</v>
      </c>
      <c r="Q409" s="558">
        <f t="shared" ref="Q409:AA409" si="511">SUM(Q410:Q411)</f>
        <v>-45</v>
      </c>
      <c r="R409" s="558">
        <f t="shared" si="511"/>
        <v>-36</v>
      </c>
      <c r="S409" s="558">
        <f t="shared" si="511"/>
        <v>-40</v>
      </c>
      <c r="T409" s="558">
        <f t="shared" si="511"/>
        <v>-35</v>
      </c>
      <c r="U409" s="558">
        <f t="shared" si="511"/>
        <v>-45</v>
      </c>
      <c r="V409" s="558">
        <f t="shared" si="511"/>
        <v>-40</v>
      </c>
      <c r="W409" s="558">
        <f t="shared" si="511"/>
        <v>-40</v>
      </c>
      <c r="X409" s="558">
        <f t="shared" si="511"/>
        <v>-40</v>
      </c>
      <c r="Y409" s="558">
        <f t="shared" si="511"/>
        <v>-33</v>
      </c>
      <c r="Z409" s="558">
        <f t="shared" si="511"/>
        <v>-33</v>
      </c>
      <c r="AA409" s="558">
        <f t="shared" si="511"/>
        <v>-33</v>
      </c>
      <c r="AB409" s="591">
        <f>SUM(AB410:AB411)</f>
        <v>-126</v>
      </c>
      <c r="AC409" s="591">
        <f t="shared" ref="AC409:AH409" si="512">SUM(AC410:AC411)</f>
        <v>-120</v>
      </c>
      <c r="AD409" s="591">
        <f>SUM(AD410:AD411)</f>
        <v>-120</v>
      </c>
      <c r="AE409" s="591">
        <f t="shared" si="512"/>
        <v>-99</v>
      </c>
      <c r="AF409" s="591">
        <f t="shared" si="512"/>
        <v>-246</v>
      </c>
      <c r="AG409" s="591">
        <f t="shared" si="512"/>
        <v>-219</v>
      </c>
      <c r="AH409" s="591">
        <f t="shared" si="512"/>
        <v>-465</v>
      </c>
      <c r="AJ409" s="591">
        <f ca="1">SUM((INDIRECT(AJ$2&amp;(ROW())):INDIRECT(AJ$3&amp;(ROW()))))</f>
        <v>-33</v>
      </c>
      <c r="AK409" s="591">
        <f ca="1">SUM(INDIRECT(AK$1&amp;AK$2&amp;$B409):INDIRECT(AK$1&amp;AK$3&amp;$B409))</f>
        <v>-2200</v>
      </c>
      <c r="AL409" s="1751">
        <f t="shared" ca="1" si="499"/>
        <v>2167</v>
      </c>
      <c r="AM409" s="1876">
        <f t="shared" ca="1" si="468"/>
        <v>1.4999999999999999E-2</v>
      </c>
      <c r="AN409" s="591">
        <f ca="1">SUM(INDIRECT(AN$1&amp;AN$2&amp;$A409):INDIRECT(AN$1&amp;AN$3&amp;$A409))</f>
        <v>-46</v>
      </c>
      <c r="AO409" s="1751">
        <f t="shared" ca="1" si="500"/>
        <v>13</v>
      </c>
      <c r="AP409" s="1876">
        <f t="shared" ca="1" si="469"/>
        <v>0.71739130434782605</v>
      </c>
      <c r="AR409" s="591">
        <f ca="1">SUM((INDIRECT(AR$2&amp;(ROW())):INDIRECT(AR$3&amp;(ROW()))))</f>
        <v>-33</v>
      </c>
      <c r="AS409" s="591">
        <f ca="1">SUM(INDIRECT(AS$1&amp;AS$2&amp;$B409):INDIRECT(AS$1&amp;AS$3&amp;$B409))</f>
        <v>-2200</v>
      </c>
      <c r="AT409" s="1751">
        <f t="shared" ca="1" si="470"/>
        <v>2167</v>
      </c>
      <c r="AU409" s="1876">
        <f t="shared" ca="1" si="471"/>
        <v>1.4999999999999999E-2</v>
      </c>
      <c r="AV409" s="591">
        <f ca="1">SUM(INDIRECT(AV$1&amp;AV$2&amp;$A409):INDIRECT(AV$1&amp;AV$3&amp;$A409))</f>
        <v>-46</v>
      </c>
      <c r="AW409" s="1751">
        <f t="shared" ca="1" si="472"/>
        <v>13</v>
      </c>
      <c r="AX409" s="1876">
        <f t="shared" ca="1" si="473"/>
        <v>0.71739130434782605</v>
      </c>
      <c r="AZ409" s="591">
        <f ca="1">SUM((INDIRECT(AZ$2&amp;(ROW())):INDIRECT(AZ$3&amp;(ROW()))))</f>
        <v>-399</v>
      </c>
      <c r="BA409" s="591">
        <f ca="1">SUM(INDIRECT(BA$1&amp;BA$2&amp;$B409):INDIRECT(BA$1&amp;BA$3&amp;$B409))</f>
        <v>-18268</v>
      </c>
      <c r="BB409" s="1751">
        <f t="shared" ca="1" si="474"/>
        <v>17869</v>
      </c>
      <c r="BC409" s="1876">
        <f t="shared" ca="1" si="475"/>
        <v>2.1841471425443397E-2</v>
      </c>
      <c r="BD409" s="591">
        <f ca="1">SUM(INDIRECT(BD$1&amp;BD$2&amp;$A409):INDIRECT(BD$1&amp;BD$3&amp;$A409))</f>
        <v>-417</v>
      </c>
      <c r="BE409" s="1751">
        <f t="shared" ca="1" si="476"/>
        <v>18</v>
      </c>
      <c r="BF409" s="1876">
        <f t="shared" ca="1" si="477"/>
        <v>0.95683453237410077</v>
      </c>
    </row>
    <row r="410" spans="1:58">
      <c r="A410" s="2016">
        <v>393</v>
      </c>
      <c r="B410" s="2016">
        <v>407</v>
      </c>
      <c r="D410" s="657">
        <v>1</v>
      </c>
      <c r="H410" s="184"/>
      <c r="I410" s="183"/>
      <c r="J410" s="134"/>
      <c r="K410" s="134"/>
      <c r="L410" s="18"/>
      <c r="M410" s="592"/>
      <c r="N410" s="592"/>
      <c r="O410" s="593" t="s">
        <v>437</v>
      </c>
      <c r="P410" s="191">
        <v>-45</v>
      </c>
      <c r="Q410" s="191">
        <v>-45</v>
      </c>
      <c r="R410" s="191">
        <v>-36</v>
      </c>
      <c r="S410" s="191">
        <v>-40</v>
      </c>
      <c r="T410" s="191">
        <v>-35</v>
      </c>
      <c r="U410" s="191">
        <v>-45</v>
      </c>
      <c r="V410" s="191">
        <v>-40</v>
      </c>
      <c r="W410" s="191">
        <v>-40</v>
      </c>
      <c r="X410" s="191">
        <v>-40</v>
      </c>
      <c r="Y410" s="191">
        <v>-33</v>
      </c>
      <c r="Z410" s="191">
        <v>-33</v>
      </c>
      <c r="AA410" s="191">
        <v>-33</v>
      </c>
      <c r="AB410" s="185">
        <f>SUM(P410:R410)</f>
        <v>-126</v>
      </c>
      <c r="AC410" s="186">
        <f>SUM(S410:U410)</f>
        <v>-120</v>
      </c>
      <c r="AD410" s="186">
        <f>SUM(V410:X410)</f>
        <v>-120</v>
      </c>
      <c r="AE410" s="186">
        <f>SUM(Y410:AA410)</f>
        <v>-99</v>
      </c>
      <c r="AF410" s="186">
        <f>AB410+AC410</f>
        <v>-246</v>
      </c>
      <c r="AG410" s="186">
        <f>AE410+AD410</f>
        <v>-219</v>
      </c>
      <c r="AH410" s="186">
        <f>AF410+AG410</f>
        <v>-465</v>
      </c>
      <c r="AJ410" s="186">
        <f ca="1">SUM((INDIRECT(AJ$2&amp;(ROW())):INDIRECT(AJ$3&amp;(ROW()))))</f>
        <v>-33</v>
      </c>
      <c r="AK410" s="186">
        <f ca="1">SUM(INDIRECT(AK$1&amp;AK$2&amp;$B410):INDIRECT(AK$1&amp;AK$3&amp;$B410))</f>
        <v>-700</v>
      </c>
      <c r="AL410" s="1748">
        <f t="shared" ca="1" si="499"/>
        <v>667</v>
      </c>
      <c r="AM410" s="1873">
        <f t="shared" ca="1" si="468"/>
        <v>4.7142857142857146E-2</v>
      </c>
      <c r="AN410" s="186">
        <f ca="1">SUM(INDIRECT(AN$1&amp;AN$2&amp;$A410):INDIRECT(AN$1&amp;AN$3&amp;$A410))</f>
        <v>-46</v>
      </c>
      <c r="AO410" s="1748">
        <f t="shared" ca="1" si="500"/>
        <v>13</v>
      </c>
      <c r="AP410" s="1873">
        <f t="shared" ca="1" si="469"/>
        <v>0.71739130434782605</v>
      </c>
      <c r="AR410" s="186">
        <f ca="1">SUM((INDIRECT(AR$2&amp;(ROW())):INDIRECT(AR$3&amp;(ROW()))))</f>
        <v>-33</v>
      </c>
      <c r="AS410" s="186">
        <f ca="1">SUM(INDIRECT(AS$1&amp;AS$2&amp;$B410):INDIRECT(AS$1&amp;AS$3&amp;$B410))</f>
        <v>-700</v>
      </c>
      <c r="AT410" s="1748">
        <f t="shared" ca="1" si="470"/>
        <v>667</v>
      </c>
      <c r="AU410" s="1873">
        <f t="shared" ca="1" si="471"/>
        <v>4.7142857142857146E-2</v>
      </c>
      <c r="AV410" s="186">
        <f ca="1">SUM(INDIRECT(AV$1&amp;AV$2&amp;$A410):INDIRECT(AV$1&amp;AV$3&amp;$A410))</f>
        <v>-46</v>
      </c>
      <c r="AW410" s="1748">
        <f t="shared" ca="1" si="472"/>
        <v>13</v>
      </c>
      <c r="AX410" s="1873">
        <f t="shared" ca="1" si="473"/>
        <v>0.71739130434782605</v>
      </c>
      <c r="AZ410" s="186">
        <f ca="1">SUM((INDIRECT(AZ$2&amp;(ROW())):INDIRECT(AZ$3&amp;(ROW()))))</f>
        <v>-399</v>
      </c>
      <c r="BA410" s="186">
        <f ca="1">SUM(INDIRECT(BA$1&amp;BA$2&amp;$B410):INDIRECT(BA$1&amp;BA$3&amp;$B410))</f>
        <v>-1402</v>
      </c>
      <c r="BB410" s="1748">
        <f t="shared" ca="1" si="474"/>
        <v>1003</v>
      </c>
      <c r="BC410" s="1873">
        <f t="shared" ca="1" si="475"/>
        <v>0.28459343794579173</v>
      </c>
      <c r="BD410" s="186">
        <f ca="1">SUM(INDIRECT(BD$1&amp;BD$2&amp;$A410):INDIRECT(BD$1&amp;BD$3&amp;$A410))</f>
        <v>-417</v>
      </c>
      <c r="BE410" s="1748">
        <f t="shared" ca="1" si="476"/>
        <v>18</v>
      </c>
      <c r="BF410" s="1873">
        <f t="shared" ca="1" si="477"/>
        <v>0.95683453237410077</v>
      </c>
    </row>
    <row r="411" spans="1:58">
      <c r="A411" s="2016">
        <v>394</v>
      </c>
      <c r="B411" s="2016">
        <v>408</v>
      </c>
      <c r="D411" s="657">
        <v>1</v>
      </c>
      <c r="H411" s="184"/>
      <c r="I411" s="183"/>
      <c r="J411" s="134"/>
      <c r="K411" s="134"/>
      <c r="L411" s="18"/>
      <c r="M411" s="459"/>
      <c r="N411" s="459"/>
      <c r="O411" s="154" t="s">
        <v>438</v>
      </c>
      <c r="P411" s="135"/>
      <c r="Q411" s="135"/>
      <c r="R411" s="135"/>
      <c r="S411" s="135"/>
      <c r="T411" s="135"/>
      <c r="U411" s="135"/>
      <c r="V411" s="135"/>
      <c r="W411" s="135"/>
      <c r="X411" s="135"/>
      <c r="Y411" s="135"/>
      <c r="Z411" s="135"/>
      <c r="AA411" s="135"/>
      <c r="AB411" s="194">
        <f>SUM(P411:R411)</f>
        <v>0</v>
      </c>
      <c r="AC411" s="194">
        <f>SUM(S411:U411)</f>
        <v>0</v>
      </c>
      <c r="AD411" s="194">
        <f>SUM(V411:X411)</f>
        <v>0</v>
      </c>
      <c r="AE411" s="194">
        <f>SUM(Y411:AA411)</f>
        <v>0</v>
      </c>
      <c r="AF411" s="194">
        <f>AB411+AC411</f>
        <v>0</v>
      </c>
      <c r="AG411" s="194">
        <f>AE411+AD411</f>
        <v>0</v>
      </c>
      <c r="AH411" s="194">
        <f>AF411+AG411</f>
        <v>0</v>
      </c>
      <c r="AJ411" s="194">
        <f ca="1">SUM((INDIRECT(AJ$2&amp;(ROW())):INDIRECT(AJ$3&amp;(ROW()))))</f>
        <v>0</v>
      </c>
      <c r="AK411" s="194">
        <f ca="1">SUM(INDIRECT(AK$1&amp;AK$2&amp;$B411):INDIRECT(AK$1&amp;AK$3&amp;$B411))</f>
        <v>-2600</v>
      </c>
      <c r="AL411" s="1757">
        <f t="shared" ca="1" si="499"/>
        <v>2600</v>
      </c>
      <c r="AM411" s="1881">
        <f t="shared" ca="1" si="468"/>
        <v>0</v>
      </c>
      <c r="AN411" s="194">
        <f ca="1">SUM(INDIRECT(AN$1&amp;AN$2&amp;$A411):INDIRECT(AN$1&amp;AN$3&amp;$A411))</f>
        <v>0</v>
      </c>
      <c r="AO411" s="1757">
        <f t="shared" ca="1" si="500"/>
        <v>0</v>
      </c>
      <c r="AP411" s="1881">
        <f t="shared" ca="1" si="469"/>
        <v>0</v>
      </c>
      <c r="AR411" s="194">
        <f ca="1">SUM((INDIRECT(AR$2&amp;(ROW())):INDIRECT(AR$3&amp;(ROW()))))</f>
        <v>0</v>
      </c>
      <c r="AS411" s="194">
        <f ca="1">SUM(INDIRECT(AS$1&amp;AS$2&amp;$B411):INDIRECT(AS$1&amp;AS$3&amp;$B411))</f>
        <v>-2600</v>
      </c>
      <c r="AT411" s="1757">
        <f t="shared" ca="1" si="470"/>
        <v>2600</v>
      </c>
      <c r="AU411" s="1881">
        <f t="shared" ca="1" si="471"/>
        <v>0</v>
      </c>
      <c r="AV411" s="194">
        <f ca="1">SUM(INDIRECT(AV$1&amp;AV$2&amp;$A411):INDIRECT(AV$1&amp;AV$3&amp;$A411))</f>
        <v>0</v>
      </c>
      <c r="AW411" s="1757">
        <f t="shared" ca="1" si="472"/>
        <v>0</v>
      </c>
      <c r="AX411" s="1881">
        <f t="shared" ca="1" si="473"/>
        <v>0</v>
      </c>
      <c r="AZ411" s="194">
        <f ca="1">SUM((INDIRECT(AZ$2&amp;(ROW())):INDIRECT(AZ$3&amp;(ROW()))))</f>
        <v>0</v>
      </c>
      <c r="BA411" s="194">
        <f ca="1">SUM(INDIRECT(BA$1&amp;BA$2&amp;$B411):INDIRECT(BA$1&amp;BA$3&amp;$B411))</f>
        <v>-20020</v>
      </c>
      <c r="BB411" s="1757">
        <f t="shared" ca="1" si="474"/>
        <v>20020</v>
      </c>
      <c r="BC411" s="1881">
        <f t="shared" ca="1" si="475"/>
        <v>0</v>
      </c>
      <c r="BD411" s="194">
        <f ca="1">SUM(INDIRECT(BD$1&amp;BD$2&amp;$A411):INDIRECT(BD$1&amp;BD$3&amp;$A411))</f>
        <v>0</v>
      </c>
      <c r="BE411" s="1757">
        <f t="shared" ca="1" si="476"/>
        <v>0</v>
      </c>
      <c r="BF411" s="1881">
        <f t="shared" ca="1" si="477"/>
        <v>0</v>
      </c>
    </row>
    <row r="412" spans="1:58">
      <c r="A412" s="2016">
        <v>395</v>
      </c>
      <c r="B412" s="2016">
        <v>409</v>
      </c>
      <c r="D412" s="657">
        <v>1</v>
      </c>
      <c r="H412" s="184"/>
      <c r="I412" s="183"/>
      <c r="J412" s="134"/>
      <c r="K412" s="134"/>
      <c r="L412" s="18"/>
      <c r="M412" s="621" t="s">
        <v>606</v>
      </c>
      <c r="N412" s="620"/>
      <c r="O412" s="621"/>
      <c r="P412" s="128"/>
      <c r="Q412" s="128"/>
      <c r="R412" s="128"/>
      <c r="S412" s="128"/>
      <c r="T412" s="128"/>
      <c r="U412" s="128"/>
      <c r="V412" s="128"/>
      <c r="W412" s="128"/>
      <c r="X412" s="128"/>
      <c r="Y412" s="128"/>
      <c r="Z412" s="128"/>
      <c r="AA412" s="128"/>
      <c r="AB412" s="185">
        <f>SUM(P412:R412)</f>
        <v>0</v>
      </c>
      <c r="AC412" s="185">
        <f>SUM(S412:U412)</f>
        <v>0</v>
      </c>
      <c r="AD412" s="185">
        <f>SUM(V412:X412)</f>
        <v>0</v>
      </c>
      <c r="AE412" s="185">
        <f>SUM(Y412:AA412)</f>
        <v>0</v>
      </c>
      <c r="AF412" s="185">
        <f>AB412+AC412</f>
        <v>0</v>
      </c>
      <c r="AG412" s="185">
        <f>AE412+AD412</f>
        <v>0</v>
      </c>
      <c r="AH412" s="185">
        <f>AF412+AG412</f>
        <v>0</v>
      </c>
      <c r="AJ412" s="185">
        <f ca="1">SUM((INDIRECT(AJ$2&amp;(ROW())):INDIRECT(AJ$3&amp;(ROW()))))</f>
        <v>0</v>
      </c>
      <c r="AK412" s="185">
        <f ca="1">SUM(INDIRECT(AK$1&amp;AK$2&amp;$B412):INDIRECT(AK$1&amp;AK$3&amp;$B412))</f>
        <v>0</v>
      </c>
      <c r="AL412" s="1753">
        <f t="shared" ca="1" si="499"/>
        <v>0</v>
      </c>
      <c r="AM412" s="1878">
        <f t="shared" ca="1" si="468"/>
        <v>0</v>
      </c>
      <c r="AN412" s="185">
        <f ca="1">SUM(INDIRECT(AN$1&amp;AN$2&amp;$A412):INDIRECT(AN$1&amp;AN$3&amp;$A412))</f>
        <v>0</v>
      </c>
      <c r="AO412" s="1753">
        <f t="shared" ca="1" si="500"/>
        <v>0</v>
      </c>
      <c r="AP412" s="1878">
        <f t="shared" ca="1" si="469"/>
        <v>0</v>
      </c>
      <c r="AR412" s="185">
        <f ca="1">SUM((INDIRECT(AR$2&amp;(ROW())):INDIRECT(AR$3&amp;(ROW()))))</f>
        <v>0</v>
      </c>
      <c r="AS412" s="185">
        <f ca="1">SUM(INDIRECT(AS$1&amp;AS$2&amp;$B412):INDIRECT(AS$1&amp;AS$3&amp;$B412))</f>
        <v>0</v>
      </c>
      <c r="AT412" s="1753">
        <f t="shared" ca="1" si="470"/>
        <v>0</v>
      </c>
      <c r="AU412" s="1878">
        <f t="shared" ca="1" si="471"/>
        <v>0</v>
      </c>
      <c r="AV412" s="185">
        <f ca="1">SUM(INDIRECT(AV$1&amp;AV$2&amp;$A412):INDIRECT(AV$1&amp;AV$3&amp;$A412))</f>
        <v>0</v>
      </c>
      <c r="AW412" s="1753">
        <f t="shared" ca="1" si="472"/>
        <v>0</v>
      </c>
      <c r="AX412" s="1878">
        <f t="shared" ca="1" si="473"/>
        <v>0</v>
      </c>
      <c r="AZ412" s="185">
        <f ca="1">SUM((INDIRECT(AZ$2&amp;(ROW())):INDIRECT(AZ$3&amp;(ROW()))))</f>
        <v>0</v>
      </c>
      <c r="BA412" s="185">
        <f ca="1">SUM(INDIRECT(BA$1&amp;BA$2&amp;$B412):INDIRECT(BA$1&amp;BA$3&amp;$B412))</f>
        <v>-286</v>
      </c>
      <c r="BB412" s="1753">
        <f t="shared" ca="1" si="474"/>
        <v>286</v>
      </c>
      <c r="BC412" s="1878">
        <f t="shared" ca="1" si="475"/>
        <v>0</v>
      </c>
      <c r="BD412" s="185">
        <f ca="1">SUM(INDIRECT(BD$1&amp;BD$2&amp;$A412):INDIRECT(BD$1&amp;BD$3&amp;$A412))</f>
        <v>0</v>
      </c>
      <c r="BE412" s="1753">
        <f t="shared" ca="1" si="476"/>
        <v>0</v>
      </c>
      <c r="BF412" s="1878">
        <f t="shared" ca="1" si="477"/>
        <v>0</v>
      </c>
    </row>
    <row r="413" spans="1:58" s="363" customFormat="1">
      <c r="A413" s="2016">
        <v>396</v>
      </c>
      <c r="B413" s="2016">
        <v>410</v>
      </c>
      <c r="D413" s="657">
        <v>1</v>
      </c>
      <c r="E413" s="26"/>
      <c r="F413" s="26"/>
      <c r="G413" s="37"/>
      <c r="H413" s="184"/>
      <c r="I413" s="423"/>
      <c r="J413" s="133"/>
      <c r="K413" s="133"/>
      <c r="L413" s="29" t="s">
        <v>215</v>
      </c>
      <c r="M413" s="29"/>
      <c r="N413" s="29"/>
      <c r="O413" s="30"/>
      <c r="P413" s="126"/>
      <c r="Q413" s="126"/>
      <c r="R413" s="126"/>
      <c r="S413" s="126"/>
      <c r="T413" s="126"/>
      <c r="U413" s="126"/>
      <c r="V413" s="126"/>
      <c r="W413" s="126"/>
      <c r="X413" s="126"/>
      <c r="Y413" s="126"/>
      <c r="Z413" s="126"/>
      <c r="AA413" s="126"/>
      <c r="AB413" s="130">
        <f>SUM(P413:R413)</f>
        <v>0</v>
      </c>
      <c r="AC413" s="130">
        <f>SUM(S413:U413)</f>
        <v>0</v>
      </c>
      <c r="AD413" s="130">
        <f>SUM(V413:X413)</f>
        <v>0</v>
      </c>
      <c r="AE413" s="130">
        <f>SUM(Y413:AA413)</f>
        <v>0</v>
      </c>
      <c r="AF413" s="130">
        <f>AB413+AC413</f>
        <v>0</v>
      </c>
      <c r="AG413" s="130">
        <f>AE413+AD413</f>
        <v>0</v>
      </c>
      <c r="AH413" s="130">
        <f>AF413+AG413</f>
        <v>0</v>
      </c>
      <c r="AJ413" s="945">
        <f ca="1">SUM((INDIRECT(AJ$2&amp;(ROW())):INDIRECT(AJ$3&amp;(ROW()))))</f>
        <v>0</v>
      </c>
      <c r="AK413" s="945">
        <f ca="1">SUM(INDIRECT(AK$1&amp;AK$2&amp;$B413):INDIRECT(AK$1&amp;AK$3&amp;$B413))</f>
        <v>0</v>
      </c>
      <c r="AL413" s="1754">
        <f t="shared" ca="1" si="499"/>
        <v>0</v>
      </c>
      <c r="AM413" s="1879">
        <f t="shared" ca="1" si="468"/>
        <v>0</v>
      </c>
      <c r="AN413" s="945">
        <f ca="1">SUM(INDIRECT(AN$1&amp;AN$2&amp;$A413):INDIRECT(AN$1&amp;AN$3&amp;$A413))</f>
        <v>0</v>
      </c>
      <c r="AO413" s="1754">
        <f t="shared" ca="1" si="500"/>
        <v>0</v>
      </c>
      <c r="AP413" s="1879">
        <f t="shared" ca="1" si="469"/>
        <v>0</v>
      </c>
      <c r="AR413" s="945">
        <f ca="1">SUM((INDIRECT(AR$2&amp;(ROW())):INDIRECT(AR$3&amp;(ROW()))))</f>
        <v>0</v>
      </c>
      <c r="AS413" s="945">
        <f ca="1">SUM(INDIRECT(AS$1&amp;AS$2&amp;$B413):INDIRECT(AS$1&amp;AS$3&amp;$B413))</f>
        <v>0</v>
      </c>
      <c r="AT413" s="1754">
        <f t="shared" ca="1" si="470"/>
        <v>0</v>
      </c>
      <c r="AU413" s="1879">
        <f t="shared" ca="1" si="471"/>
        <v>0</v>
      </c>
      <c r="AV413" s="945">
        <f ca="1">SUM(INDIRECT(AV$1&amp;AV$2&amp;$A413):INDIRECT(AV$1&amp;AV$3&amp;$A413))</f>
        <v>0</v>
      </c>
      <c r="AW413" s="1754">
        <f t="shared" ca="1" si="472"/>
        <v>0</v>
      </c>
      <c r="AX413" s="1879">
        <f t="shared" ca="1" si="473"/>
        <v>0</v>
      </c>
      <c r="AZ413" s="945">
        <f ca="1">SUM((INDIRECT(AZ$2&amp;(ROW())):INDIRECT(AZ$3&amp;(ROW()))))</f>
        <v>0</v>
      </c>
      <c r="BA413" s="945">
        <f ca="1">SUM(INDIRECT(BA$1&amp;BA$2&amp;$B413):INDIRECT(BA$1&amp;BA$3&amp;$B413))</f>
        <v>-286</v>
      </c>
      <c r="BB413" s="1754">
        <f t="shared" ca="1" si="474"/>
        <v>286</v>
      </c>
      <c r="BC413" s="1879">
        <f t="shared" ca="1" si="475"/>
        <v>0</v>
      </c>
      <c r="BD413" s="945">
        <f ca="1">SUM(INDIRECT(BD$1&amp;BD$2&amp;$A413):INDIRECT(BD$1&amp;BD$3&amp;$A413))</f>
        <v>0</v>
      </c>
      <c r="BE413" s="1754">
        <f t="shared" ca="1" si="476"/>
        <v>0</v>
      </c>
      <c r="BF413" s="1879">
        <f t="shared" ca="1" si="477"/>
        <v>0</v>
      </c>
    </row>
    <row r="414" spans="1:58">
      <c r="A414" s="2016">
        <v>397</v>
      </c>
      <c r="B414" s="2016">
        <v>411</v>
      </c>
      <c r="D414" s="657">
        <v>1</v>
      </c>
      <c r="H414" s="184"/>
      <c r="I414" s="183"/>
      <c r="J414" s="144" t="s">
        <v>232</v>
      </c>
      <c r="K414" s="144"/>
      <c r="L414" s="144"/>
      <c r="M414" s="144"/>
      <c r="N414" s="144"/>
      <c r="O414" s="193"/>
      <c r="P414" s="192">
        <f t="shared" ref="P414:AH414" si="513">P415+P420+P437</f>
        <v>611</v>
      </c>
      <c r="Q414" s="192">
        <f t="shared" si="513"/>
        <v>27754</v>
      </c>
      <c r="R414" s="192">
        <f t="shared" si="513"/>
        <v>19286</v>
      </c>
      <c r="S414" s="192">
        <f t="shared" si="513"/>
        <v>32919</v>
      </c>
      <c r="T414" s="192">
        <f t="shared" si="513"/>
        <v>21706</v>
      </c>
      <c r="U414" s="192">
        <f t="shared" si="513"/>
        <v>53843</v>
      </c>
      <c r="V414" s="192">
        <f t="shared" si="513"/>
        <v>30497</v>
      </c>
      <c r="W414" s="192">
        <f t="shared" si="513"/>
        <v>30778</v>
      </c>
      <c r="X414" s="192">
        <f t="shared" si="513"/>
        <v>49793</v>
      </c>
      <c r="Y414" s="192">
        <f t="shared" si="513"/>
        <v>24288</v>
      </c>
      <c r="Z414" s="192">
        <f t="shared" si="513"/>
        <v>41717</v>
      </c>
      <c r="AA414" s="192">
        <f t="shared" si="513"/>
        <v>114966</v>
      </c>
      <c r="AB414" s="192">
        <f t="shared" si="513"/>
        <v>47651</v>
      </c>
      <c r="AC414" s="192">
        <f t="shared" si="513"/>
        <v>108468</v>
      </c>
      <c r="AD414" s="192">
        <f t="shared" si="513"/>
        <v>111068</v>
      </c>
      <c r="AE414" s="192">
        <f t="shared" si="513"/>
        <v>180971</v>
      </c>
      <c r="AF414" s="192">
        <f t="shared" si="513"/>
        <v>156119</v>
      </c>
      <c r="AG414" s="192">
        <f t="shared" si="513"/>
        <v>292039</v>
      </c>
      <c r="AH414" s="192">
        <f t="shared" si="513"/>
        <v>448158</v>
      </c>
      <c r="AJ414" s="1662">
        <f ca="1">SUM((INDIRECT(AJ$2&amp;(ROW())):INDIRECT(AJ$3&amp;(ROW()))))</f>
        <v>24288</v>
      </c>
      <c r="AK414" s="1663">
        <f ca="1">SUM(INDIRECT(AK$1&amp;AK$2&amp;$B414):INDIRECT(AK$1&amp;AK$3&amp;$B414))</f>
        <v>0</v>
      </c>
      <c r="AL414" s="1755">
        <f t="shared" ca="1" si="499"/>
        <v>24288</v>
      </c>
      <c r="AM414" s="1880">
        <f t="shared" ca="1" si="468"/>
        <v>0</v>
      </c>
      <c r="AN414" s="1663">
        <f ca="1">SUM(INDIRECT(AN$1&amp;AN$2&amp;$A414):INDIRECT(AN$1&amp;AN$3&amp;$A414))</f>
        <v>35747</v>
      </c>
      <c r="AO414" s="1755">
        <f t="shared" ca="1" si="500"/>
        <v>-11459</v>
      </c>
      <c r="AP414" s="1880">
        <f t="shared" ca="1" si="469"/>
        <v>0.67944163146557757</v>
      </c>
      <c r="AR414" s="1662">
        <f ca="1">SUM((INDIRECT(AR$2&amp;(ROW())):INDIRECT(AR$3&amp;(ROW()))))</f>
        <v>24288</v>
      </c>
      <c r="AS414" s="1663">
        <f ca="1">SUM(INDIRECT(AS$1&amp;AS$2&amp;$B414):INDIRECT(AS$1&amp;AS$3&amp;$B414))</f>
        <v>0</v>
      </c>
      <c r="AT414" s="1755">
        <f t="shared" ca="1" si="470"/>
        <v>24288</v>
      </c>
      <c r="AU414" s="1880">
        <f t="shared" ca="1" si="471"/>
        <v>0</v>
      </c>
      <c r="AV414" s="1663">
        <f ca="1">SUM(INDIRECT(AV$1&amp;AV$2&amp;$A414):INDIRECT(AV$1&amp;AV$3&amp;$A414))</f>
        <v>35747</v>
      </c>
      <c r="AW414" s="1755">
        <f t="shared" ca="1" si="472"/>
        <v>-11459</v>
      </c>
      <c r="AX414" s="1880">
        <f t="shared" ca="1" si="473"/>
        <v>0.67944163146557757</v>
      </c>
      <c r="AZ414" s="1662">
        <f ca="1">SUM((INDIRECT(AZ$2&amp;(ROW())):INDIRECT(AZ$3&amp;(ROW()))))</f>
        <v>291475</v>
      </c>
      <c r="BA414" s="1663">
        <f ca="1">SUM(INDIRECT(BA$1&amp;BA$2&amp;$B414):INDIRECT(BA$1&amp;BA$3&amp;$B414))</f>
        <v>0</v>
      </c>
      <c r="BB414" s="1755">
        <f t="shared" ca="1" si="474"/>
        <v>291475</v>
      </c>
      <c r="BC414" s="1880">
        <f t="shared" ca="1" si="475"/>
        <v>0</v>
      </c>
      <c r="BD414" s="1663">
        <f ca="1">SUM(INDIRECT(BD$1&amp;BD$2&amp;$A414):INDIRECT(BD$1&amp;BD$3&amp;$A414))</f>
        <v>506543</v>
      </c>
      <c r="BE414" s="1755">
        <f t="shared" ca="1" si="476"/>
        <v>-215068</v>
      </c>
      <c r="BF414" s="1880">
        <f t="shared" ca="1" si="477"/>
        <v>0.57542005318403378</v>
      </c>
    </row>
    <row r="415" spans="1:58" s="363" customFormat="1">
      <c r="A415" s="2016">
        <v>398</v>
      </c>
      <c r="B415" s="2016">
        <v>412</v>
      </c>
      <c r="D415" s="657">
        <v>1</v>
      </c>
      <c r="E415" s="26"/>
      <c r="F415" s="26"/>
      <c r="G415" s="37"/>
      <c r="H415" s="184"/>
      <c r="I415" s="423"/>
      <c r="J415" s="129"/>
      <c r="K415" s="129"/>
      <c r="L415" s="18" t="s">
        <v>224</v>
      </c>
      <c r="M415" s="561"/>
      <c r="N415" s="561"/>
      <c r="O415" s="562"/>
      <c r="P415" s="565">
        <f>P416+P419</f>
        <v>629</v>
      </c>
      <c r="Q415" s="565">
        <f t="shared" ref="Q415:AH415" si="514">Q416+Q419</f>
        <v>10491</v>
      </c>
      <c r="R415" s="565">
        <f t="shared" si="514"/>
        <v>7267</v>
      </c>
      <c r="S415" s="565">
        <f t="shared" si="514"/>
        <v>18120</v>
      </c>
      <c r="T415" s="565">
        <f t="shared" si="514"/>
        <v>12901</v>
      </c>
      <c r="U415" s="565">
        <f t="shared" si="514"/>
        <v>39589</v>
      </c>
      <c r="V415" s="565">
        <f t="shared" si="514"/>
        <v>14492</v>
      </c>
      <c r="W415" s="565">
        <f t="shared" si="514"/>
        <v>15710</v>
      </c>
      <c r="X415" s="565">
        <f t="shared" si="514"/>
        <v>28613</v>
      </c>
      <c r="Y415" s="565">
        <f t="shared" si="514"/>
        <v>8008</v>
      </c>
      <c r="Z415" s="565">
        <f t="shared" si="514"/>
        <v>19914</v>
      </c>
      <c r="AA415" s="565">
        <f t="shared" si="514"/>
        <v>92259</v>
      </c>
      <c r="AB415" s="587">
        <f t="shared" si="514"/>
        <v>18387</v>
      </c>
      <c r="AC415" s="565">
        <f t="shared" si="514"/>
        <v>70610</v>
      </c>
      <c r="AD415" s="565">
        <f t="shared" si="514"/>
        <v>58815</v>
      </c>
      <c r="AE415" s="565">
        <f t="shared" si="514"/>
        <v>120181</v>
      </c>
      <c r="AF415" s="565">
        <f t="shared" si="514"/>
        <v>88997</v>
      </c>
      <c r="AG415" s="565">
        <f t="shared" si="514"/>
        <v>178996</v>
      </c>
      <c r="AH415" s="565">
        <f t="shared" si="514"/>
        <v>267993</v>
      </c>
      <c r="AJ415" s="565">
        <f ca="1">SUM((INDIRECT(AJ$2&amp;(ROW())):INDIRECT(AJ$3&amp;(ROW()))))</f>
        <v>8008</v>
      </c>
      <c r="AK415" s="565">
        <f ca="1">SUM(INDIRECT(AK$1&amp;AK$2&amp;$B415):INDIRECT(AK$1&amp;AK$3&amp;$B415))</f>
        <v>0</v>
      </c>
      <c r="AL415" s="1746">
        <f t="shared" ca="1" si="499"/>
        <v>8008</v>
      </c>
      <c r="AM415" s="1871">
        <f t="shared" ca="1" si="468"/>
        <v>0</v>
      </c>
      <c r="AN415" s="565">
        <f ca="1">SUM(INDIRECT(AN$1&amp;AN$2&amp;$A415):INDIRECT(AN$1&amp;AN$3&amp;$A415))</f>
        <v>24344</v>
      </c>
      <c r="AO415" s="1746">
        <f t="shared" ca="1" si="500"/>
        <v>-16336</v>
      </c>
      <c r="AP415" s="1871">
        <f t="shared" ca="1" si="469"/>
        <v>0.32895169240880712</v>
      </c>
      <c r="AR415" s="565">
        <f ca="1">SUM((INDIRECT(AR$2&amp;(ROW())):INDIRECT(AR$3&amp;(ROW()))))</f>
        <v>8008</v>
      </c>
      <c r="AS415" s="565">
        <f ca="1">SUM(INDIRECT(AS$1&amp;AS$2&amp;$B415):INDIRECT(AS$1&amp;AS$3&amp;$B415))</f>
        <v>0</v>
      </c>
      <c r="AT415" s="1746">
        <f t="shared" ca="1" si="470"/>
        <v>8008</v>
      </c>
      <c r="AU415" s="1871">
        <f t="shared" ca="1" si="471"/>
        <v>0</v>
      </c>
      <c r="AV415" s="565">
        <f ca="1">SUM(INDIRECT(AV$1&amp;AV$2&amp;$A415):INDIRECT(AV$1&amp;AV$3&amp;$A415))</f>
        <v>24344</v>
      </c>
      <c r="AW415" s="1746">
        <f t="shared" ca="1" si="472"/>
        <v>-16336</v>
      </c>
      <c r="AX415" s="1871">
        <f t="shared" ca="1" si="473"/>
        <v>0.32895169240880712</v>
      </c>
      <c r="AZ415" s="565">
        <f ca="1">SUM((INDIRECT(AZ$2&amp;(ROW())):INDIRECT(AZ$3&amp;(ROW()))))</f>
        <v>155820</v>
      </c>
      <c r="BA415" s="565">
        <f ca="1">SUM(INDIRECT(BA$1&amp;BA$2&amp;$B415):INDIRECT(BA$1&amp;BA$3&amp;$B415))</f>
        <v>0</v>
      </c>
      <c r="BB415" s="1746">
        <f t="shared" ca="1" si="474"/>
        <v>155820</v>
      </c>
      <c r="BC415" s="1871">
        <f t="shared" ca="1" si="475"/>
        <v>0</v>
      </c>
      <c r="BD415" s="565">
        <f ca="1">SUM(INDIRECT(BD$1&amp;BD$2&amp;$A415):INDIRECT(BD$1&amp;BD$3&amp;$A415))</f>
        <v>345736</v>
      </c>
      <c r="BE415" s="1746">
        <f t="shared" ca="1" si="476"/>
        <v>-189916</v>
      </c>
      <c r="BF415" s="1871">
        <f t="shared" ca="1" si="477"/>
        <v>0.45069070041881665</v>
      </c>
    </row>
    <row r="416" spans="1:58">
      <c r="A416" s="2016">
        <v>399</v>
      </c>
      <c r="B416" s="2016">
        <v>413</v>
      </c>
      <c r="D416" s="657">
        <v>1</v>
      </c>
      <c r="H416" s="184"/>
      <c r="I416" s="183"/>
      <c r="J416" s="129"/>
      <c r="K416" s="129"/>
      <c r="L416" s="18"/>
      <c r="M416" s="189" t="s">
        <v>225</v>
      </c>
      <c r="N416" s="189"/>
      <c r="O416" s="188"/>
      <c r="P416" s="187">
        <f>SUM(P417:P418)</f>
        <v>629</v>
      </c>
      <c r="Q416" s="187">
        <f t="shared" ref="Q416:AH416" si="515">SUM(Q417:Q418)</f>
        <v>10491</v>
      </c>
      <c r="R416" s="187">
        <f t="shared" si="515"/>
        <v>7267</v>
      </c>
      <c r="S416" s="187">
        <f t="shared" si="515"/>
        <v>18120</v>
      </c>
      <c r="T416" s="187">
        <f t="shared" si="515"/>
        <v>12901</v>
      </c>
      <c r="U416" s="187">
        <f t="shared" si="515"/>
        <v>39589</v>
      </c>
      <c r="V416" s="187">
        <f t="shared" si="515"/>
        <v>14492</v>
      </c>
      <c r="W416" s="187">
        <f t="shared" si="515"/>
        <v>15710</v>
      </c>
      <c r="X416" s="187">
        <f t="shared" si="515"/>
        <v>28613</v>
      </c>
      <c r="Y416" s="187">
        <f t="shared" si="515"/>
        <v>8008</v>
      </c>
      <c r="Z416" s="187">
        <f t="shared" si="515"/>
        <v>19914</v>
      </c>
      <c r="AA416" s="187">
        <f t="shared" si="515"/>
        <v>92259</v>
      </c>
      <c r="AB416" s="186">
        <f t="shared" si="515"/>
        <v>18387</v>
      </c>
      <c r="AC416" s="187">
        <f t="shared" si="515"/>
        <v>70610</v>
      </c>
      <c r="AD416" s="187">
        <f t="shared" si="515"/>
        <v>58815</v>
      </c>
      <c r="AE416" s="187">
        <f t="shared" si="515"/>
        <v>120181</v>
      </c>
      <c r="AF416" s="187">
        <f t="shared" si="515"/>
        <v>88997</v>
      </c>
      <c r="AG416" s="187">
        <f t="shared" si="515"/>
        <v>178996</v>
      </c>
      <c r="AH416" s="187">
        <f t="shared" si="515"/>
        <v>267993</v>
      </c>
      <c r="AJ416" s="187">
        <f ca="1">SUM((INDIRECT(AJ$2&amp;(ROW())):INDIRECT(AJ$3&amp;(ROW()))))</f>
        <v>8008</v>
      </c>
      <c r="AK416" s="187">
        <f ca="1">SUM(INDIRECT(AK$1&amp;AK$2&amp;$B416):INDIRECT(AK$1&amp;AK$3&amp;$B416))</f>
        <v>0</v>
      </c>
      <c r="AL416" s="1747">
        <f t="shared" ca="1" si="499"/>
        <v>8008</v>
      </c>
      <c r="AM416" s="1872">
        <f t="shared" ca="1" si="468"/>
        <v>0</v>
      </c>
      <c r="AN416" s="187">
        <f ca="1">SUM(INDIRECT(AN$1&amp;AN$2&amp;$A416):INDIRECT(AN$1&amp;AN$3&amp;$A416))</f>
        <v>24344</v>
      </c>
      <c r="AO416" s="1747">
        <f t="shared" ca="1" si="500"/>
        <v>-16336</v>
      </c>
      <c r="AP416" s="1872">
        <f t="shared" ca="1" si="469"/>
        <v>0.32895169240880712</v>
      </c>
      <c r="AR416" s="187">
        <f ca="1">SUM((INDIRECT(AR$2&amp;(ROW())):INDIRECT(AR$3&amp;(ROW()))))</f>
        <v>8008</v>
      </c>
      <c r="AS416" s="187">
        <f ca="1">SUM(INDIRECT(AS$1&amp;AS$2&amp;$B416):INDIRECT(AS$1&amp;AS$3&amp;$B416))</f>
        <v>0</v>
      </c>
      <c r="AT416" s="1747">
        <f t="shared" ca="1" si="470"/>
        <v>8008</v>
      </c>
      <c r="AU416" s="1872">
        <f t="shared" ca="1" si="471"/>
        <v>0</v>
      </c>
      <c r="AV416" s="187">
        <f ca="1">SUM(INDIRECT(AV$1&amp;AV$2&amp;$A416):INDIRECT(AV$1&amp;AV$3&amp;$A416))</f>
        <v>24344</v>
      </c>
      <c r="AW416" s="1747">
        <f t="shared" ca="1" si="472"/>
        <v>-16336</v>
      </c>
      <c r="AX416" s="1872">
        <f t="shared" ca="1" si="473"/>
        <v>0.32895169240880712</v>
      </c>
      <c r="AZ416" s="187">
        <f ca="1">SUM((INDIRECT(AZ$2&amp;(ROW())):INDIRECT(AZ$3&amp;(ROW()))))</f>
        <v>155820</v>
      </c>
      <c r="BA416" s="187">
        <f ca="1">SUM(INDIRECT(BA$1&amp;BA$2&amp;$B416):INDIRECT(BA$1&amp;BA$3&amp;$B416))</f>
        <v>0</v>
      </c>
      <c r="BB416" s="1747">
        <f t="shared" ca="1" si="474"/>
        <v>155820</v>
      </c>
      <c r="BC416" s="1872">
        <f t="shared" ca="1" si="475"/>
        <v>0</v>
      </c>
      <c r="BD416" s="187">
        <f ca="1">SUM(INDIRECT(BD$1&amp;BD$2&amp;$A416):INDIRECT(BD$1&amp;BD$3&amp;$A416))</f>
        <v>345736</v>
      </c>
      <c r="BE416" s="1747">
        <f t="shared" ca="1" si="476"/>
        <v>-189916</v>
      </c>
      <c r="BF416" s="1872">
        <f t="shared" ca="1" si="477"/>
        <v>0.45069070041881665</v>
      </c>
    </row>
    <row r="417" spans="1:58">
      <c r="A417" s="2016">
        <v>400</v>
      </c>
      <c r="B417" s="2016">
        <v>414</v>
      </c>
      <c r="D417" s="657">
        <v>1</v>
      </c>
      <c r="H417" s="184"/>
      <c r="I417" s="183"/>
      <c r="J417" s="129"/>
      <c r="K417" s="129"/>
      <c r="L417" s="18"/>
      <c r="M417" s="18"/>
      <c r="N417" s="189" t="s">
        <v>226</v>
      </c>
      <c r="O417" s="188"/>
      <c r="P417" s="191">
        <f>886-23-125-109</f>
        <v>629</v>
      </c>
      <c r="Q417" s="191">
        <f>8775+1716</f>
        <v>10491</v>
      </c>
      <c r="R417" s="191">
        <f>18893-6683-4943</f>
        <v>7267</v>
      </c>
      <c r="S417" s="191">
        <f>19373-873</f>
        <v>18500</v>
      </c>
      <c r="T417" s="191">
        <v>12977</v>
      </c>
      <c r="U417" s="191">
        <v>39589</v>
      </c>
      <c r="V417" s="191">
        <v>14492</v>
      </c>
      <c r="W417" s="191">
        <v>15710</v>
      </c>
      <c r="X417" s="191">
        <v>28613</v>
      </c>
      <c r="Y417" s="191">
        <v>8008</v>
      </c>
      <c r="Z417" s="191">
        <v>19914</v>
      </c>
      <c r="AA417" s="191">
        <v>92259</v>
      </c>
      <c r="AB417" s="186">
        <f>SUM(P417:R417)</f>
        <v>18387</v>
      </c>
      <c r="AC417" s="186">
        <f>SUM(S417:U417)</f>
        <v>71066</v>
      </c>
      <c r="AD417" s="186">
        <f>SUM(V417:X417)</f>
        <v>58815</v>
      </c>
      <c r="AE417" s="186">
        <f>SUM(Y417:AA417)</f>
        <v>120181</v>
      </c>
      <c r="AF417" s="186">
        <f>AB417+AC417</f>
        <v>89453</v>
      </c>
      <c r="AG417" s="186">
        <f>AE417+AD417</f>
        <v>178996</v>
      </c>
      <c r="AH417" s="186">
        <f>AF417+AG417</f>
        <v>268449</v>
      </c>
      <c r="AJ417" s="186">
        <f ca="1">SUM((INDIRECT(AJ$2&amp;(ROW())):INDIRECT(AJ$3&amp;(ROW()))))</f>
        <v>8008</v>
      </c>
      <c r="AK417" s="186">
        <f ca="1">SUM(INDIRECT(AK$1&amp;AK$2&amp;$B417):INDIRECT(AK$1&amp;AK$3&amp;$B417))</f>
        <v>40505.400463395898</v>
      </c>
      <c r="AL417" s="1748">
        <f t="shared" ca="1" si="499"/>
        <v>-32497.400463395898</v>
      </c>
      <c r="AM417" s="1873">
        <f t="shared" ca="1" si="468"/>
        <v>0.19770203252864282</v>
      </c>
      <c r="AN417" s="186">
        <f ca="1">SUM(INDIRECT(AN$1&amp;AN$2&amp;$A417):INDIRECT(AN$1&amp;AN$3&amp;$A417))</f>
        <v>24344</v>
      </c>
      <c r="AO417" s="1748">
        <f t="shared" ca="1" si="500"/>
        <v>-16336</v>
      </c>
      <c r="AP417" s="1873">
        <f t="shared" ca="1" si="469"/>
        <v>0.32895169240880712</v>
      </c>
      <c r="AR417" s="186">
        <f ca="1">SUM((INDIRECT(AR$2&amp;(ROW())):INDIRECT(AR$3&amp;(ROW()))))</f>
        <v>8008</v>
      </c>
      <c r="AS417" s="186">
        <f ca="1">SUM(INDIRECT(AS$1&amp;AS$2&amp;$B417):INDIRECT(AS$1&amp;AS$3&amp;$B417))</f>
        <v>40505.400463395898</v>
      </c>
      <c r="AT417" s="1748">
        <f t="shared" ca="1" si="470"/>
        <v>-32497.400463395898</v>
      </c>
      <c r="AU417" s="1873">
        <f t="shared" ca="1" si="471"/>
        <v>0.19770203252864282</v>
      </c>
      <c r="AV417" s="186">
        <f ca="1">SUM(INDIRECT(AV$1&amp;AV$2&amp;$A417):INDIRECT(AV$1&amp;AV$3&amp;$A417))</f>
        <v>24344</v>
      </c>
      <c r="AW417" s="1748">
        <f t="shared" ca="1" si="472"/>
        <v>-16336</v>
      </c>
      <c r="AX417" s="1873">
        <f t="shared" ca="1" si="473"/>
        <v>0.32895169240880712</v>
      </c>
      <c r="AZ417" s="186">
        <f ca="1">SUM((INDIRECT(AZ$2&amp;(ROW())):INDIRECT(AZ$3&amp;(ROW()))))</f>
        <v>156276</v>
      </c>
      <c r="BA417" s="186">
        <f ca="1">SUM(INDIRECT(BA$1&amp;BA$2&amp;$B417):INDIRECT(BA$1&amp;BA$3&amp;$B417))</f>
        <v>227121.4004633959</v>
      </c>
      <c r="BB417" s="1748">
        <f t="shared" ca="1" si="474"/>
        <v>-70845.400463395898</v>
      </c>
      <c r="BC417" s="1873">
        <f t="shared" ca="1" si="475"/>
        <v>0.68807254482030322</v>
      </c>
      <c r="BD417" s="186">
        <f ca="1">SUM(INDIRECT(BD$1&amp;BD$2&amp;$A417):INDIRECT(BD$1&amp;BD$3&amp;$A417))</f>
        <v>345672</v>
      </c>
      <c r="BE417" s="1748">
        <f t="shared" ca="1" si="476"/>
        <v>-189396</v>
      </c>
      <c r="BF417" s="1873">
        <f t="shared" ca="1" si="477"/>
        <v>0.452093313892939</v>
      </c>
    </row>
    <row r="418" spans="1:58">
      <c r="A418" s="2016">
        <v>401</v>
      </c>
      <c r="B418" s="2016">
        <v>415</v>
      </c>
      <c r="D418" s="657">
        <v>1</v>
      </c>
      <c r="H418" s="184"/>
      <c r="I418" s="183"/>
      <c r="J418" s="129"/>
      <c r="K418" s="129"/>
      <c r="L418" s="18"/>
      <c r="M418" s="561"/>
      <c r="N418" s="561" t="s">
        <v>227</v>
      </c>
      <c r="O418" s="562"/>
      <c r="P418" s="564"/>
      <c r="Q418" s="564"/>
      <c r="R418" s="564"/>
      <c r="S418" s="564">
        <v>-380</v>
      </c>
      <c r="T418" s="564">
        <v>-76</v>
      </c>
      <c r="U418" s="564"/>
      <c r="V418" s="564"/>
      <c r="W418" s="564"/>
      <c r="X418" s="564"/>
      <c r="Y418" s="564"/>
      <c r="Z418" s="564"/>
      <c r="AA418" s="564"/>
      <c r="AB418" s="587">
        <f>SUM(P418:R418)</f>
        <v>0</v>
      </c>
      <c r="AC418" s="587">
        <f>SUM(S418:U418)</f>
        <v>-456</v>
      </c>
      <c r="AD418" s="587">
        <f>SUM(V418:X418)</f>
        <v>0</v>
      </c>
      <c r="AE418" s="587">
        <f>SUM(Y418:AA418)</f>
        <v>0</v>
      </c>
      <c r="AF418" s="587">
        <f>AB418+AC418</f>
        <v>-456</v>
      </c>
      <c r="AG418" s="587">
        <f>AE418+AD418</f>
        <v>0</v>
      </c>
      <c r="AH418" s="587">
        <f>AF418+AG418</f>
        <v>-456</v>
      </c>
      <c r="AJ418" s="587">
        <f ca="1">SUM((INDIRECT(AJ$2&amp;(ROW())):INDIRECT(AJ$3&amp;(ROW()))))</f>
        <v>0</v>
      </c>
      <c r="AK418" s="587">
        <f ca="1">SUM(INDIRECT(AK$1&amp;AK$2&amp;$B418):INDIRECT(AK$1&amp;AK$3&amp;$B418))</f>
        <v>26278.027137000001</v>
      </c>
      <c r="AL418" s="1749">
        <f t="shared" ca="1" si="499"/>
        <v>-26278.027137000001</v>
      </c>
      <c r="AM418" s="1874">
        <f t="shared" ca="1" si="468"/>
        <v>0</v>
      </c>
      <c r="AN418" s="587">
        <f ca="1">SUM(INDIRECT(AN$1&amp;AN$2&amp;$A418):INDIRECT(AN$1&amp;AN$3&amp;$A418))</f>
        <v>0</v>
      </c>
      <c r="AO418" s="1749">
        <f t="shared" ca="1" si="500"/>
        <v>0</v>
      </c>
      <c r="AP418" s="1874">
        <f t="shared" ca="1" si="469"/>
        <v>0</v>
      </c>
      <c r="AR418" s="587">
        <f ca="1">SUM((INDIRECT(AR$2&amp;(ROW())):INDIRECT(AR$3&amp;(ROW()))))</f>
        <v>0</v>
      </c>
      <c r="AS418" s="587">
        <f ca="1">SUM(INDIRECT(AS$1&amp;AS$2&amp;$B418):INDIRECT(AS$1&amp;AS$3&amp;$B418))</f>
        <v>26278.027137000001</v>
      </c>
      <c r="AT418" s="1749">
        <f t="shared" ca="1" si="470"/>
        <v>-26278.027137000001</v>
      </c>
      <c r="AU418" s="1874">
        <f t="shared" ca="1" si="471"/>
        <v>0</v>
      </c>
      <c r="AV418" s="587">
        <f ca="1">SUM(INDIRECT(AV$1&amp;AV$2&amp;$A418):INDIRECT(AV$1&amp;AV$3&amp;$A418))</f>
        <v>0</v>
      </c>
      <c r="AW418" s="1749">
        <f t="shared" ca="1" si="472"/>
        <v>0</v>
      </c>
      <c r="AX418" s="1874">
        <f t="shared" ca="1" si="473"/>
        <v>0</v>
      </c>
      <c r="AZ418" s="587">
        <f ca="1">SUM((INDIRECT(AZ$2&amp;(ROW())):INDIRECT(AZ$3&amp;(ROW()))))</f>
        <v>-456</v>
      </c>
      <c r="BA418" s="587">
        <f ca="1">SUM(INDIRECT(BA$1&amp;BA$2&amp;$B418):INDIRECT(BA$1&amp;BA$3&amp;$B418))</f>
        <v>129767.027137</v>
      </c>
      <c r="BB418" s="1749">
        <f t="shared" ca="1" si="474"/>
        <v>-130223.027137</v>
      </c>
      <c r="BC418" s="1874">
        <f t="shared" ca="1" si="475"/>
        <v>-3.5139897249752312E-3</v>
      </c>
      <c r="BD418" s="587">
        <f ca="1">SUM(INDIRECT(BD$1&amp;BD$2&amp;$A418):INDIRECT(BD$1&amp;BD$3&amp;$A418))</f>
        <v>64</v>
      </c>
      <c r="BE418" s="1749">
        <f t="shared" ca="1" si="476"/>
        <v>-520</v>
      </c>
      <c r="BF418" s="1874">
        <f t="shared" ca="1" si="477"/>
        <v>-7.125</v>
      </c>
    </row>
    <row r="419" spans="1:58" collapsed="1">
      <c r="A419" s="2016">
        <v>402</v>
      </c>
      <c r="B419" s="2016">
        <v>416</v>
      </c>
      <c r="D419" s="657">
        <v>1</v>
      </c>
      <c r="H419" s="184"/>
      <c r="I419" s="183"/>
      <c r="J419" s="129"/>
      <c r="K419" s="129"/>
      <c r="L419" s="16"/>
      <c r="M419" s="566" t="s">
        <v>228</v>
      </c>
      <c r="N419" s="566"/>
      <c r="O419" s="567"/>
      <c r="P419" s="569"/>
      <c r="Q419" s="569"/>
      <c r="R419" s="569"/>
      <c r="S419" s="569"/>
      <c r="T419" s="569"/>
      <c r="U419" s="569"/>
      <c r="V419" s="569"/>
      <c r="W419" s="569"/>
      <c r="X419" s="569"/>
      <c r="Y419" s="569"/>
      <c r="Z419" s="569"/>
      <c r="AA419" s="569"/>
      <c r="AB419" s="588">
        <f>SUM(P419:R419)</f>
        <v>0</v>
      </c>
      <c r="AC419" s="588">
        <f>SUM(S419:U419)</f>
        <v>0</v>
      </c>
      <c r="AD419" s="588">
        <f>SUM(V419:X419)</f>
        <v>0</v>
      </c>
      <c r="AE419" s="588">
        <f>SUM(Y419:AA419)</f>
        <v>0</v>
      </c>
      <c r="AF419" s="588">
        <f>AB419+AC419</f>
        <v>0</v>
      </c>
      <c r="AG419" s="588">
        <f>AE419+AD419</f>
        <v>0</v>
      </c>
      <c r="AH419" s="588">
        <f>AF419+AG419</f>
        <v>0</v>
      </c>
      <c r="AJ419" s="588">
        <f ca="1">SUM((INDIRECT(AJ$2&amp;(ROW())):INDIRECT(AJ$3&amp;(ROW()))))</f>
        <v>0</v>
      </c>
      <c r="AK419" s="588">
        <f ca="1">SUM(INDIRECT(AK$1&amp;AK$2&amp;$B419):INDIRECT(AK$1&amp;AK$3&amp;$B419))</f>
        <v>26278.027137000001</v>
      </c>
      <c r="AL419" s="1750">
        <f t="shared" ca="1" si="499"/>
        <v>-26278.027137000001</v>
      </c>
      <c r="AM419" s="1875">
        <f t="shared" ref="AM419:AM437" ca="1" si="516">IFERROR(AJ419/AK419,0)</f>
        <v>0</v>
      </c>
      <c r="AN419" s="588">
        <f ca="1">SUM(INDIRECT(AN$1&amp;AN$2&amp;$A419):INDIRECT(AN$1&amp;AN$3&amp;$A419))</f>
        <v>0</v>
      </c>
      <c r="AO419" s="1750">
        <f t="shared" ca="1" si="500"/>
        <v>0</v>
      </c>
      <c r="AP419" s="1875">
        <f t="shared" ref="AP419:AP437" ca="1" si="517">IFERROR(AJ419/AN419,0)</f>
        <v>0</v>
      </c>
      <c r="AR419" s="588">
        <f ca="1">SUM((INDIRECT(AR$2&amp;(ROW())):INDIRECT(AR$3&amp;(ROW()))))</f>
        <v>0</v>
      </c>
      <c r="AS419" s="588">
        <f ca="1">SUM(INDIRECT(AS$1&amp;AS$2&amp;$B419):INDIRECT(AS$1&amp;AS$3&amp;$B419))</f>
        <v>26278.027137000001</v>
      </c>
      <c r="AT419" s="1750">
        <f t="shared" ca="1" si="470"/>
        <v>-26278.027137000001</v>
      </c>
      <c r="AU419" s="1875">
        <f t="shared" ca="1" si="471"/>
        <v>0</v>
      </c>
      <c r="AV419" s="588">
        <f ca="1">SUM(INDIRECT(AV$1&amp;AV$2&amp;$A419):INDIRECT(AV$1&amp;AV$3&amp;$A419))</f>
        <v>0</v>
      </c>
      <c r="AW419" s="1750">
        <f t="shared" ca="1" si="472"/>
        <v>0</v>
      </c>
      <c r="AX419" s="1875">
        <f t="shared" ca="1" si="473"/>
        <v>0</v>
      </c>
      <c r="AZ419" s="588">
        <f ca="1">SUM((INDIRECT(AZ$2&amp;(ROW())):INDIRECT(AZ$3&amp;(ROW()))))</f>
        <v>0</v>
      </c>
      <c r="BA419" s="588">
        <f ca="1">SUM(INDIRECT(BA$1&amp;BA$2&amp;$B419):INDIRECT(BA$1&amp;BA$3&amp;$B419))</f>
        <v>129767.027137</v>
      </c>
      <c r="BB419" s="1750">
        <f t="shared" ca="1" si="474"/>
        <v>-129767.027137</v>
      </c>
      <c r="BC419" s="1875">
        <f t="shared" ca="1" si="475"/>
        <v>0</v>
      </c>
      <c r="BD419" s="588">
        <f ca="1">SUM(INDIRECT(BD$1&amp;BD$2&amp;$A419):INDIRECT(BD$1&amp;BD$3&amp;$A419))</f>
        <v>0</v>
      </c>
      <c r="BE419" s="1750">
        <f t="shared" ca="1" si="476"/>
        <v>0</v>
      </c>
      <c r="BF419" s="1875">
        <f t="shared" ca="1" si="477"/>
        <v>0</v>
      </c>
    </row>
    <row r="420" spans="1:58" s="363" customFormat="1">
      <c r="A420" s="2016">
        <v>403</v>
      </c>
      <c r="B420" s="2016">
        <v>417</v>
      </c>
      <c r="D420" s="657">
        <v>1</v>
      </c>
      <c r="E420" s="26"/>
      <c r="F420" s="26"/>
      <c r="G420" s="37"/>
      <c r="H420" s="184"/>
      <c r="I420" s="423"/>
      <c r="J420" s="129"/>
      <c r="K420" s="129"/>
      <c r="L420" s="18" t="s">
        <v>229</v>
      </c>
      <c r="M420" s="561"/>
      <c r="N420" s="561"/>
      <c r="O420" s="562"/>
      <c r="P420" s="565">
        <f t="shared" ref="P420:AH420" si="518">P421+P429+P433+P436+P428</f>
        <v>-18</v>
      </c>
      <c r="Q420" s="565">
        <f t="shared" si="518"/>
        <v>17263</v>
      </c>
      <c r="R420" s="565">
        <f t="shared" si="518"/>
        <v>12019</v>
      </c>
      <c r="S420" s="565">
        <f t="shared" si="518"/>
        <v>14799</v>
      </c>
      <c r="T420" s="565">
        <f t="shared" si="518"/>
        <v>8805</v>
      </c>
      <c r="U420" s="565">
        <f t="shared" si="518"/>
        <v>14254</v>
      </c>
      <c r="V420" s="565">
        <f t="shared" si="518"/>
        <v>16005</v>
      </c>
      <c r="W420" s="565">
        <f t="shared" si="518"/>
        <v>15068</v>
      </c>
      <c r="X420" s="565">
        <f t="shared" si="518"/>
        <v>21180</v>
      </c>
      <c r="Y420" s="565">
        <f t="shared" si="518"/>
        <v>16280</v>
      </c>
      <c r="Z420" s="565">
        <f t="shared" si="518"/>
        <v>21803</v>
      </c>
      <c r="AA420" s="565">
        <f t="shared" si="518"/>
        <v>22707</v>
      </c>
      <c r="AB420" s="565">
        <f t="shared" si="518"/>
        <v>29264</v>
      </c>
      <c r="AC420" s="565">
        <f t="shared" si="518"/>
        <v>37858</v>
      </c>
      <c r="AD420" s="565">
        <f t="shared" si="518"/>
        <v>52253</v>
      </c>
      <c r="AE420" s="565">
        <f t="shared" si="518"/>
        <v>60790</v>
      </c>
      <c r="AF420" s="565">
        <f t="shared" si="518"/>
        <v>67122</v>
      </c>
      <c r="AG420" s="565">
        <f t="shared" si="518"/>
        <v>113043</v>
      </c>
      <c r="AH420" s="565">
        <f t="shared" si="518"/>
        <v>180165</v>
      </c>
      <c r="AJ420" s="565">
        <f ca="1">SUM((INDIRECT(AJ$2&amp;(ROW())):INDIRECT(AJ$3&amp;(ROW()))))</f>
        <v>16280</v>
      </c>
      <c r="AK420" s="565">
        <f ca="1">SUM(INDIRECT(AK$1&amp;AK$2&amp;$B420):INDIRECT(AK$1&amp;AK$3&amp;$B420))</f>
        <v>26278.027137000001</v>
      </c>
      <c r="AL420" s="1746">
        <f t="shared" ca="1" si="499"/>
        <v>-9998.0271370000009</v>
      </c>
      <c r="AM420" s="1871">
        <f t="shared" ca="1" si="516"/>
        <v>0.61952900478884987</v>
      </c>
      <c r="AN420" s="565">
        <f ca="1">SUM(INDIRECT(AN$1&amp;AN$2&amp;$A420):INDIRECT(AN$1&amp;AN$3&amp;$A420))</f>
        <v>11403</v>
      </c>
      <c r="AO420" s="1746">
        <f t="shared" ca="1" si="500"/>
        <v>4877</v>
      </c>
      <c r="AP420" s="1871">
        <f t="shared" ca="1" si="517"/>
        <v>1.4276944663684996</v>
      </c>
      <c r="AR420" s="565">
        <f ca="1">SUM((INDIRECT(AR$2&amp;(ROW())):INDIRECT(AR$3&amp;(ROW()))))</f>
        <v>16280</v>
      </c>
      <c r="AS420" s="565">
        <f ca="1">SUM(INDIRECT(AS$1&amp;AS$2&amp;$B420):INDIRECT(AS$1&amp;AS$3&amp;$B420))</f>
        <v>26278.027137000001</v>
      </c>
      <c r="AT420" s="1746">
        <f t="shared" ref="AT420:AT437" ca="1" si="519">AR420-AS420</f>
        <v>-9998.0271370000009</v>
      </c>
      <c r="AU420" s="1871">
        <f t="shared" ref="AU420:AU437" ca="1" si="520">IFERROR(AR420/AS420,0)</f>
        <v>0.61952900478884987</v>
      </c>
      <c r="AV420" s="565">
        <f ca="1">SUM(INDIRECT(AV$1&amp;AV$2&amp;$A420):INDIRECT(AV$1&amp;AV$3&amp;$A420))</f>
        <v>11403</v>
      </c>
      <c r="AW420" s="1746">
        <f t="shared" ref="AW420:AW437" ca="1" si="521">AR420-AV420</f>
        <v>4877</v>
      </c>
      <c r="AX420" s="1871">
        <f t="shared" ref="AX420:AX437" ca="1" si="522">IFERROR(AR420/AV420,0)</f>
        <v>1.4276944663684996</v>
      </c>
      <c r="AZ420" s="565">
        <f ca="1">SUM((INDIRECT(AZ$2&amp;(ROW())):INDIRECT(AZ$3&amp;(ROW()))))</f>
        <v>135655</v>
      </c>
      <c r="BA420" s="565">
        <f ca="1">SUM(INDIRECT(BA$1&amp;BA$2&amp;$B420):INDIRECT(BA$1&amp;BA$3&amp;$B420))</f>
        <v>130223.027137</v>
      </c>
      <c r="BB420" s="1746">
        <f t="shared" ref="BB420:BB437" ca="1" si="523">AZ420-BA420</f>
        <v>5431.9728630000027</v>
      </c>
      <c r="BC420" s="1871">
        <f t="shared" ref="BC420:BC437" ca="1" si="524">IFERROR(AZ420/BA420,0)</f>
        <v>1.0417128443595873</v>
      </c>
      <c r="BD420" s="565">
        <f ca="1">SUM(INDIRECT(BD$1&amp;BD$2&amp;$A420):INDIRECT(BD$1&amp;BD$3&amp;$A420))</f>
        <v>160807</v>
      </c>
      <c r="BE420" s="1746">
        <f t="shared" ref="BE420:BE437" ca="1" si="525">AZ420-BD420</f>
        <v>-25152</v>
      </c>
      <c r="BF420" s="1871">
        <f t="shared" ref="BF420:BF437" ca="1" si="526">IFERROR(AZ420/BD420,0)</f>
        <v>0.84358889849322483</v>
      </c>
    </row>
    <row r="421" spans="1:58">
      <c r="A421" s="2016">
        <v>404</v>
      </c>
      <c r="B421" s="2016">
        <v>418</v>
      </c>
      <c r="D421" s="657">
        <v>1</v>
      </c>
      <c r="H421" s="184"/>
      <c r="I421" s="183"/>
      <c r="J421" s="129"/>
      <c r="K421" s="129"/>
      <c r="L421" s="18"/>
      <c r="M421" s="189" t="s">
        <v>225</v>
      </c>
      <c r="N421" s="189"/>
      <c r="O421" s="188"/>
      <c r="P421" s="187">
        <f>P422+P425</f>
        <v>-18</v>
      </c>
      <c r="Q421" s="187">
        <f t="shared" ref="Q421:AA421" si="527">Q422+Q425</f>
        <v>17393</v>
      </c>
      <c r="R421" s="187">
        <f t="shared" si="527"/>
        <v>12092</v>
      </c>
      <c r="S421" s="187">
        <f t="shared" si="527"/>
        <v>14872</v>
      </c>
      <c r="T421" s="187">
        <f t="shared" si="527"/>
        <v>8805</v>
      </c>
      <c r="U421" s="187">
        <f t="shared" si="527"/>
        <v>14254</v>
      </c>
      <c r="V421" s="187">
        <f t="shared" si="527"/>
        <v>16005</v>
      </c>
      <c r="W421" s="187">
        <f t="shared" si="527"/>
        <v>15068</v>
      </c>
      <c r="X421" s="187">
        <f t="shared" si="527"/>
        <v>21180</v>
      </c>
      <c r="Y421" s="187">
        <f t="shared" si="527"/>
        <v>16280</v>
      </c>
      <c r="Z421" s="187">
        <f t="shared" si="527"/>
        <v>21803</v>
      </c>
      <c r="AA421" s="187">
        <f t="shared" si="527"/>
        <v>22707</v>
      </c>
      <c r="AB421" s="186">
        <f>AB422+AB425</f>
        <v>29467</v>
      </c>
      <c r="AC421" s="186">
        <f t="shared" ref="AC421:AH421" si="528">AC422+AC425</f>
        <v>37931</v>
      </c>
      <c r="AD421" s="186">
        <f t="shared" si="528"/>
        <v>52253</v>
      </c>
      <c r="AE421" s="186">
        <f t="shared" si="528"/>
        <v>60790</v>
      </c>
      <c r="AF421" s="186">
        <f t="shared" si="528"/>
        <v>67398</v>
      </c>
      <c r="AG421" s="186">
        <f t="shared" si="528"/>
        <v>113043</v>
      </c>
      <c r="AH421" s="186">
        <f t="shared" si="528"/>
        <v>180441</v>
      </c>
      <c r="AJ421" s="186">
        <f ca="1">SUM((INDIRECT(AJ$2&amp;(ROW())):INDIRECT(AJ$3&amp;(ROW()))))</f>
        <v>16280</v>
      </c>
      <c r="AK421" s="186">
        <f ca="1">SUM(INDIRECT(AK$1&amp;AK$2&amp;$B421):INDIRECT(AK$1&amp;AK$3&amp;$B421))</f>
        <v>0</v>
      </c>
      <c r="AL421" s="1748">
        <f t="shared" ca="1" si="499"/>
        <v>16280</v>
      </c>
      <c r="AM421" s="1873">
        <f t="shared" ca="1" si="516"/>
        <v>0</v>
      </c>
      <c r="AN421" s="186">
        <f ca="1">SUM(INDIRECT(AN$1&amp;AN$2&amp;$A421):INDIRECT(AN$1&amp;AN$3&amp;$A421))</f>
        <v>11553</v>
      </c>
      <c r="AO421" s="1748">
        <f t="shared" ca="1" si="500"/>
        <v>4727</v>
      </c>
      <c r="AP421" s="1873">
        <f t="shared" ca="1" si="517"/>
        <v>1.409157794512248</v>
      </c>
      <c r="AR421" s="186">
        <f ca="1">SUM((INDIRECT(AR$2&amp;(ROW())):INDIRECT(AR$3&amp;(ROW()))))</f>
        <v>16280</v>
      </c>
      <c r="AS421" s="186">
        <f ca="1">SUM(INDIRECT(AS$1&amp;AS$2&amp;$B421):INDIRECT(AS$1&amp;AS$3&amp;$B421))</f>
        <v>0</v>
      </c>
      <c r="AT421" s="1748">
        <f t="shared" ca="1" si="519"/>
        <v>16280</v>
      </c>
      <c r="AU421" s="1873">
        <f t="shared" ca="1" si="520"/>
        <v>0</v>
      </c>
      <c r="AV421" s="186">
        <f ca="1">SUM(INDIRECT(AV$1&amp;AV$2&amp;$A421):INDIRECT(AV$1&amp;AV$3&amp;$A421))</f>
        <v>11553</v>
      </c>
      <c r="AW421" s="1748">
        <f t="shared" ca="1" si="521"/>
        <v>4727</v>
      </c>
      <c r="AX421" s="1873">
        <f t="shared" ca="1" si="522"/>
        <v>1.409157794512248</v>
      </c>
      <c r="AZ421" s="186">
        <f ca="1">SUM((INDIRECT(AZ$2&amp;(ROW())):INDIRECT(AZ$3&amp;(ROW()))))</f>
        <v>135931</v>
      </c>
      <c r="BA421" s="186">
        <f ca="1">SUM(INDIRECT(BA$1&amp;BA$2&amp;$B421):INDIRECT(BA$1&amp;BA$3&amp;$B421))</f>
        <v>-456</v>
      </c>
      <c r="BB421" s="1748">
        <f t="shared" ca="1" si="523"/>
        <v>136387</v>
      </c>
      <c r="BC421" s="1873">
        <f t="shared" ca="1" si="524"/>
        <v>-298.09429824561403</v>
      </c>
      <c r="BD421" s="186">
        <f ca="1">SUM(INDIRECT(BD$1&amp;BD$2&amp;$A421):INDIRECT(BD$1&amp;BD$3&amp;$A421))</f>
        <v>162995</v>
      </c>
      <c r="BE421" s="1748">
        <f t="shared" ca="1" si="525"/>
        <v>-27064</v>
      </c>
      <c r="BF421" s="1873">
        <f t="shared" ca="1" si="526"/>
        <v>0.83395809687413724</v>
      </c>
    </row>
    <row r="422" spans="1:58">
      <c r="A422" s="2016">
        <v>405</v>
      </c>
      <c r="B422" s="2016">
        <v>419</v>
      </c>
      <c r="D422" s="657">
        <v>1</v>
      </c>
      <c r="H422" s="184"/>
      <c r="I422" s="183"/>
      <c r="J422" s="129"/>
      <c r="K422" s="129"/>
      <c r="L422" s="18"/>
      <c r="M422" s="18"/>
      <c r="N422" s="189" t="s">
        <v>226</v>
      </c>
      <c r="O422" s="188"/>
      <c r="P422" s="187">
        <f>SUM(P423:P424)</f>
        <v>-18</v>
      </c>
      <c r="Q422" s="187">
        <f t="shared" ref="Q422:AA422" si="529">SUM(Q423:Q424)</f>
        <v>17284</v>
      </c>
      <c r="R422" s="187">
        <f t="shared" si="529"/>
        <v>11786</v>
      </c>
      <c r="S422" s="187">
        <f t="shared" si="529"/>
        <v>15976</v>
      </c>
      <c r="T422" s="187">
        <f t="shared" si="529"/>
        <v>8722</v>
      </c>
      <c r="U422" s="187">
        <f t="shared" si="529"/>
        <v>14187</v>
      </c>
      <c r="V422" s="187">
        <f t="shared" si="529"/>
        <v>15923</v>
      </c>
      <c r="W422" s="187">
        <f t="shared" si="529"/>
        <v>14970</v>
      </c>
      <c r="X422" s="187">
        <f t="shared" si="529"/>
        <v>21087</v>
      </c>
      <c r="Y422" s="187">
        <f t="shared" si="529"/>
        <v>16243</v>
      </c>
      <c r="Z422" s="187">
        <f t="shared" si="529"/>
        <v>21696</v>
      </c>
      <c r="AA422" s="187">
        <f t="shared" si="529"/>
        <v>22604</v>
      </c>
      <c r="AB422" s="186">
        <f t="shared" ref="AB422:AH422" si="530">SUM(AB423:AB424)</f>
        <v>29052</v>
      </c>
      <c r="AC422" s="186">
        <f t="shared" si="530"/>
        <v>38885</v>
      </c>
      <c r="AD422" s="186">
        <f t="shared" si="530"/>
        <v>51980</v>
      </c>
      <c r="AE422" s="186">
        <f t="shared" si="530"/>
        <v>60543</v>
      </c>
      <c r="AF422" s="186">
        <f t="shared" si="530"/>
        <v>67937</v>
      </c>
      <c r="AG422" s="186">
        <f t="shared" si="530"/>
        <v>112523</v>
      </c>
      <c r="AH422" s="186">
        <f t="shared" si="530"/>
        <v>180460</v>
      </c>
      <c r="AJ422" s="186">
        <f ca="1">SUM((INDIRECT(AJ$2&amp;(ROW())):INDIRECT(AJ$3&amp;(ROW()))))</f>
        <v>16243</v>
      </c>
      <c r="AK422" s="186">
        <f ca="1">SUM(INDIRECT(AK$1&amp;AK$2&amp;$B422):INDIRECT(AK$1&amp;AK$3&amp;$B422))</f>
        <v>0</v>
      </c>
      <c r="AL422" s="1748">
        <f t="shared" ca="1" si="499"/>
        <v>16243</v>
      </c>
      <c r="AM422" s="1873">
        <f t="shared" ca="1" si="516"/>
        <v>0</v>
      </c>
      <c r="AN422" s="186">
        <f ca="1">SUM(INDIRECT(AN$1&amp;AN$2&amp;$A422):INDIRECT(AN$1&amp;AN$3&amp;$A422))</f>
        <v>13607</v>
      </c>
      <c r="AO422" s="1748">
        <f t="shared" ca="1" si="500"/>
        <v>2636</v>
      </c>
      <c r="AP422" s="1873">
        <f t="shared" ca="1" si="517"/>
        <v>1.1937238186227677</v>
      </c>
      <c r="AR422" s="186">
        <f ca="1">SUM((INDIRECT(AR$2&amp;(ROW())):INDIRECT(AR$3&amp;(ROW()))))</f>
        <v>16243</v>
      </c>
      <c r="AS422" s="186">
        <f ca="1">SUM(INDIRECT(AS$1&amp;AS$2&amp;$B422):INDIRECT(AS$1&amp;AS$3&amp;$B422))</f>
        <v>0</v>
      </c>
      <c r="AT422" s="1748">
        <f t="shared" ca="1" si="519"/>
        <v>16243</v>
      </c>
      <c r="AU422" s="1873">
        <f t="shared" ca="1" si="520"/>
        <v>0</v>
      </c>
      <c r="AV422" s="186">
        <f ca="1">SUM(INDIRECT(AV$1&amp;AV$2&amp;$A422):INDIRECT(AV$1&amp;AV$3&amp;$A422))</f>
        <v>13607</v>
      </c>
      <c r="AW422" s="1748">
        <f t="shared" ca="1" si="521"/>
        <v>2636</v>
      </c>
      <c r="AX422" s="1873">
        <f t="shared" ca="1" si="522"/>
        <v>1.1937238186227677</v>
      </c>
      <c r="AZ422" s="186">
        <f ca="1">SUM((INDIRECT(AZ$2&amp;(ROW())):INDIRECT(AZ$3&amp;(ROW()))))</f>
        <v>136160</v>
      </c>
      <c r="BA422" s="186">
        <f ca="1">SUM(INDIRECT(BA$1&amp;BA$2&amp;$B422):INDIRECT(BA$1&amp;BA$3&amp;$B422))</f>
        <v>0</v>
      </c>
      <c r="BB422" s="1748">
        <f t="shared" ca="1" si="523"/>
        <v>136160</v>
      </c>
      <c r="BC422" s="1873">
        <f t="shared" ca="1" si="524"/>
        <v>0</v>
      </c>
      <c r="BD422" s="186">
        <f ca="1">SUM(INDIRECT(BD$1&amp;BD$2&amp;$A422):INDIRECT(BD$1&amp;BD$3&amp;$A422))</f>
        <v>164239</v>
      </c>
      <c r="BE422" s="1748">
        <f t="shared" ca="1" si="525"/>
        <v>-28079</v>
      </c>
      <c r="BF422" s="1873">
        <f t="shared" ca="1" si="526"/>
        <v>0.82903573450885604</v>
      </c>
    </row>
    <row r="423" spans="1:58">
      <c r="A423" s="2016">
        <v>406</v>
      </c>
      <c r="B423" s="2016">
        <v>420</v>
      </c>
      <c r="D423" s="657">
        <v>1</v>
      </c>
      <c r="H423" s="184"/>
      <c r="I423" s="183"/>
      <c r="J423" s="129"/>
      <c r="K423" s="129"/>
      <c r="L423" s="18"/>
      <c r="M423" s="18"/>
      <c r="N423" s="18"/>
      <c r="O423" s="150" t="s">
        <v>233</v>
      </c>
      <c r="P423" s="128">
        <f>-143+125</f>
        <v>-18</v>
      </c>
      <c r="Q423" s="128">
        <f>15042+2112+130</f>
        <v>17284</v>
      </c>
      <c r="R423" s="128">
        <f>12663-950+73</f>
        <v>11786</v>
      </c>
      <c r="S423" s="128">
        <f>15908-5+73</f>
        <v>15976</v>
      </c>
      <c r="T423" s="128">
        <v>8722</v>
      </c>
      <c r="U423" s="128">
        <v>14187</v>
      </c>
      <c r="V423" s="128">
        <v>15923</v>
      </c>
      <c r="W423" s="128">
        <v>14970</v>
      </c>
      <c r="X423" s="128">
        <v>21087</v>
      </c>
      <c r="Y423" s="128">
        <v>16243</v>
      </c>
      <c r="Z423" s="128">
        <v>21696</v>
      </c>
      <c r="AA423" s="128">
        <v>22604</v>
      </c>
      <c r="AB423" s="185">
        <f>SUM(P423:R423)</f>
        <v>29052</v>
      </c>
      <c r="AC423" s="185">
        <f>SUM(S423:U423)</f>
        <v>38885</v>
      </c>
      <c r="AD423" s="185">
        <f>SUM(V423:X423)</f>
        <v>51980</v>
      </c>
      <c r="AE423" s="185">
        <f>SUM(Y423:AA423)</f>
        <v>60543</v>
      </c>
      <c r="AF423" s="185">
        <f>AB423+AC423</f>
        <v>67937</v>
      </c>
      <c r="AG423" s="185">
        <f>AE423+AD423</f>
        <v>112523</v>
      </c>
      <c r="AH423" s="185">
        <f>AF423+AG423</f>
        <v>180460</v>
      </c>
      <c r="AJ423" s="185">
        <f ca="1">SUM((INDIRECT(AJ$2&amp;(ROW())):INDIRECT(AJ$3&amp;(ROW()))))</f>
        <v>16243</v>
      </c>
      <c r="AK423" s="185">
        <f ca="1">SUM(INDIRECT(AK$1&amp;AK$2&amp;$B423):INDIRECT(AK$1&amp;AK$3&amp;$B423))</f>
        <v>14227.3733263959</v>
      </c>
      <c r="AL423" s="1753">
        <f t="shared" ca="1" si="499"/>
        <v>2015.6266736040998</v>
      </c>
      <c r="AM423" s="1878">
        <f t="shared" ca="1" si="516"/>
        <v>1.1416724385705497</v>
      </c>
      <c r="AN423" s="185">
        <f ca="1">SUM(INDIRECT(AN$1&amp;AN$2&amp;$A423):INDIRECT(AN$1&amp;AN$3&amp;$A423))</f>
        <v>13607</v>
      </c>
      <c r="AO423" s="1753">
        <f t="shared" ca="1" si="500"/>
        <v>2636</v>
      </c>
      <c r="AP423" s="1878">
        <f t="shared" ca="1" si="517"/>
        <v>1.1937238186227677</v>
      </c>
      <c r="AR423" s="185">
        <f ca="1">SUM((INDIRECT(AR$2&amp;(ROW())):INDIRECT(AR$3&amp;(ROW()))))</f>
        <v>16243</v>
      </c>
      <c r="AS423" s="185">
        <f ca="1">SUM(INDIRECT(AS$1&amp;AS$2&amp;$B423):INDIRECT(AS$1&amp;AS$3&amp;$B423))</f>
        <v>14227.3733263959</v>
      </c>
      <c r="AT423" s="1753">
        <f t="shared" ca="1" si="519"/>
        <v>2015.6266736040998</v>
      </c>
      <c r="AU423" s="1878">
        <f t="shared" ca="1" si="520"/>
        <v>1.1416724385705497</v>
      </c>
      <c r="AV423" s="185">
        <f ca="1">SUM(INDIRECT(AV$1&amp;AV$2&amp;$A423):INDIRECT(AV$1&amp;AV$3&amp;$A423))</f>
        <v>13607</v>
      </c>
      <c r="AW423" s="1753">
        <f t="shared" ca="1" si="521"/>
        <v>2636</v>
      </c>
      <c r="AX423" s="1878">
        <f t="shared" ca="1" si="522"/>
        <v>1.1937238186227677</v>
      </c>
      <c r="AZ423" s="185">
        <f ca="1">SUM((INDIRECT(AZ$2&amp;(ROW())):INDIRECT(AZ$3&amp;(ROW()))))</f>
        <v>136160</v>
      </c>
      <c r="BA423" s="185">
        <f ca="1">SUM(INDIRECT(BA$1&amp;BA$2&amp;$B423):INDIRECT(BA$1&amp;BA$3&amp;$B423))</f>
        <v>97354.3733263959</v>
      </c>
      <c r="BB423" s="1753">
        <f t="shared" ca="1" si="523"/>
        <v>38805.6266736041</v>
      </c>
      <c r="BC423" s="1878">
        <f t="shared" ca="1" si="524"/>
        <v>1.3986017817967162</v>
      </c>
      <c r="BD423" s="185">
        <f ca="1">SUM(INDIRECT(BD$1&amp;BD$2&amp;$A423):INDIRECT(BD$1&amp;BD$3&amp;$A423))</f>
        <v>164239</v>
      </c>
      <c r="BE423" s="1753">
        <f t="shared" ca="1" si="525"/>
        <v>-28079</v>
      </c>
      <c r="BF423" s="1878">
        <f t="shared" ca="1" si="526"/>
        <v>0.82903573450885604</v>
      </c>
    </row>
    <row r="424" spans="1:58">
      <c r="A424" s="2016">
        <v>407</v>
      </c>
      <c r="B424" s="2016">
        <v>421</v>
      </c>
      <c r="D424" s="657">
        <v>1</v>
      </c>
      <c r="H424" s="184"/>
      <c r="I424" s="183"/>
      <c r="J424" s="129"/>
      <c r="K424" s="129"/>
      <c r="L424" s="18"/>
      <c r="M424" s="18"/>
      <c r="N424" s="18"/>
      <c r="O424" s="150" t="s">
        <v>234</v>
      </c>
      <c r="P424" s="128"/>
      <c r="Q424" s="128"/>
      <c r="R424" s="128"/>
      <c r="S424" s="128"/>
      <c r="T424" s="128"/>
      <c r="U424" s="128"/>
      <c r="V424" s="128"/>
      <c r="W424" s="128"/>
      <c r="X424" s="128"/>
      <c r="Y424" s="128"/>
      <c r="Z424" s="128"/>
      <c r="AA424" s="128"/>
      <c r="AB424" s="185">
        <f>SUM(P424:R424)</f>
        <v>0</v>
      </c>
      <c r="AC424" s="185">
        <f>SUM(S424:U424)</f>
        <v>0</v>
      </c>
      <c r="AD424" s="185">
        <f>SUM(V424:X424)</f>
        <v>0</v>
      </c>
      <c r="AE424" s="185">
        <f>SUM(Y424:AA424)</f>
        <v>0</v>
      </c>
      <c r="AF424" s="185">
        <f>AB424+AC424</f>
        <v>0</v>
      </c>
      <c r="AG424" s="185">
        <f>AE424+AD424</f>
        <v>0</v>
      </c>
      <c r="AH424" s="185">
        <f>AF424+AG424</f>
        <v>0</v>
      </c>
      <c r="AJ424" s="185">
        <f ca="1">SUM((INDIRECT(AJ$2&amp;(ROW())):INDIRECT(AJ$3&amp;(ROW()))))</f>
        <v>0</v>
      </c>
      <c r="AK424" s="185">
        <f ca="1">SUM(INDIRECT(AK$1&amp;AK$2&amp;$B424):INDIRECT(AK$1&amp;AK$3&amp;$B424))</f>
        <v>14227.3733263959</v>
      </c>
      <c r="AL424" s="1753">
        <f t="shared" ca="1" si="499"/>
        <v>-14227.3733263959</v>
      </c>
      <c r="AM424" s="1878">
        <f t="shared" ca="1" si="516"/>
        <v>0</v>
      </c>
      <c r="AN424" s="185">
        <f ca="1">SUM(INDIRECT(AN$1&amp;AN$2&amp;$A424):INDIRECT(AN$1&amp;AN$3&amp;$A424))</f>
        <v>0</v>
      </c>
      <c r="AO424" s="1753">
        <f t="shared" ca="1" si="500"/>
        <v>0</v>
      </c>
      <c r="AP424" s="1878">
        <f t="shared" ca="1" si="517"/>
        <v>0</v>
      </c>
      <c r="AR424" s="185">
        <f ca="1">SUM((INDIRECT(AR$2&amp;(ROW())):INDIRECT(AR$3&amp;(ROW()))))</f>
        <v>0</v>
      </c>
      <c r="AS424" s="185">
        <f ca="1">SUM(INDIRECT(AS$1&amp;AS$2&amp;$B424):INDIRECT(AS$1&amp;AS$3&amp;$B424))</f>
        <v>14227.3733263959</v>
      </c>
      <c r="AT424" s="1753">
        <f t="shared" ca="1" si="519"/>
        <v>-14227.3733263959</v>
      </c>
      <c r="AU424" s="1878">
        <f t="shared" ca="1" si="520"/>
        <v>0</v>
      </c>
      <c r="AV424" s="185">
        <f ca="1">SUM(INDIRECT(AV$1&amp;AV$2&amp;$A424):INDIRECT(AV$1&amp;AV$3&amp;$A424))</f>
        <v>0</v>
      </c>
      <c r="AW424" s="1753">
        <f t="shared" ca="1" si="521"/>
        <v>0</v>
      </c>
      <c r="AX424" s="1878">
        <f t="shared" ca="1" si="522"/>
        <v>0</v>
      </c>
      <c r="AZ424" s="185">
        <f ca="1">SUM((INDIRECT(AZ$2&amp;(ROW())):INDIRECT(AZ$3&amp;(ROW()))))</f>
        <v>0</v>
      </c>
      <c r="BA424" s="185">
        <f ca="1">SUM(INDIRECT(BA$1&amp;BA$2&amp;$B424):INDIRECT(BA$1&amp;BA$3&amp;$B424))</f>
        <v>97630.3733263959</v>
      </c>
      <c r="BB424" s="1753">
        <f t="shared" ca="1" si="523"/>
        <v>-97630.3733263959</v>
      </c>
      <c r="BC424" s="1878">
        <f t="shared" ca="1" si="524"/>
        <v>0</v>
      </c>
      <c r="BD424" s="185">
        <f ca="1">SUM(INDIRECT(BD$1&amp;BD$2&amp;$A424):INDIRECT(BD$1&amp;BD$3&amp;$A424))</f>
        <v>0</v>
      </c>
      <c r="BE424" s="1753">
        <f t="shared" ca="1" si="525"/>
        <v>0</v>
      </c>
      <c r="BF424" s="1878">
        <f t="shared" ca="1" si="526"/>
        <v>0</v>
      </c>
    </row>
    <row r="425" spans="1:58">
      <c r="A425" s="2016">
        <v>408</v>
      </c>
      <c r="B425" s="2016">
        <v>422</v>
      </c>
      <c r="D425" s="657">
        <v>1</v>
      </c>
      <c r="H425" s="184"/>
      <c r="I425" s="183"/>
      <c r="J425" s="129"/>
      <c r="K425" s="129"/>
      <c r="L425" s="18"/>
      <c r="M425" s="18"/>
      <c r="N425" s="189" t="s">
        <v>227</v>
      </c>
      <c r="O425" s="188"/>
      <c r="P425" s="187">
        <f>SUM(P426:P427)</f>
        <v>0</v>
      </c>
      <c r="Q425" s="187">
        <f t="shared" ref="Q425:AA425" si="531">SUM(Q426:Q427)</f>
        <v>109</v>
      </c>
      <c r="R425" s="187">
        <f t="shared" si="531"/>
        <v>306</v>
      </c>
      <c r="S425" s="187">
        <f t="shared" si="531"/>
        <v>-1104</v>
      </c>
      <c r="T425" s="187">
        <f t="shared" si="531"/>
        <v>83</v>
      </c>
      <c r="U425" s="187">
        <f t="shared" si="531"/>
        <v>67</v>
      </c>
      <c r="V425" s="187">
        <f t="shared" si="531"/>
        <v>82</v>
      </c>
      <c r="W425" s="187">
        <f t="shared" si="531"/>
        <v>98</v>
      </c>
      <c r="X425" s="187">
        <f t="shared" si="531"/>
        <v>93</v>
      </c>
      <c r="Y425" s="187">
        <f t="shared" si="531"/>
        <v>37</v>
      </c>
      <c r="Z425" s="187">
        <f t="shared" si="531"/>
        <v>107</v>
      </c>
      <c r="AA425" s="187">
        <f t="shared" si="531"/>
        <v>103</v>
      </c>
      <c r="AB425" s="186">
        <f t="shared" ref="AB425:AH425" si="532">SUM(AB426:AB427)</f>
        <v>415</v>
      </c>
      <c r="AC425" s="186">
        <f t="shared" si="532"/>
        <v>-954</v>
      </c>
      <c r="AD425" s="186">
        <f t="shared" si="532"/>
        <v>273</v>
      </c>
      <c r="AE425" s="186">
        <f t="shared" si="532"/>
        <v>247</v>
      </c>
      <c r="AF425" s="186">
        <f t="shared" si="532"/>
        <v>-539</v>
      </c>
      <c r="AG425" s="186">
        <f t="shared" si="532"/>
        <v>520</v>
      </c>
      <c r="AH425" s="186">
        <f t="shared" si="532"/>
        <v>-19</v>
      </c>
      <c r="AJ425" s="186">
        <f ca="1">SUM((INDIRECT(AJ$2&amp;(ROW())):INDIRECT(AJ$3&amp;(ROW()))))</f>
        <v>37</v>
      </c>
      <c r="AK425" s="186">
        <f ca="1">SUM(INDIRECT(AK$1&amp;AK$2&amp;$B425):INDIRECT(AK$1&amp;AK$3&amp;$B425))</f>
        <v>14227.3733263959</v>
      </c>
      <c r="AL425" s="1748">
        <f t="shared" ca="1" si="499"/>
        <v>-14190.3733263959</v>
      </c>
      <c r="AM425" s="1873">
        <f t="shared" ca="1" si="516"/>
        <v>2.6006205889989743E-3</v>
      </c>
      <c r="AN425" s="186">
        <f ca="1">SUM(INDIRECT(AN$1&amp;AN$2&amp;$A425):INDIRECT(AN$1&amp;AN$3&amp;$A425))</f>
        <v>-2054</v>
      </c>
      <c r="AO425" s="1748">
        <f t="shared" ca="1" si="500"/>
        <v>2091</v>
      </c>
      <c r="AP425" s="1873">
        <f t="shared" ca="1" si="517"/>
        <v>-1.8013631937682569E-2</v>
      </c>
      <c r="AR425" s="186">
        <f ca="1">SUM((INDIRECT(AR$2&amp;(ROW())):INDIRECT(AR$3&amp;(ROW()))))</f>
        <v>37</v>
      </c>
      <c r="AS425" s="186">
        <f ca="1">SUM(INDIRECT(AS$1&amp;AS$2&amp;$B425):INDIRECT(AS$1&amp;AS$3&amp;$B425))</f>
        <v>14227.3733263959</v>
      </c>
      <c r="AT425" s="1748">
        <f t="shared" ca="1" si="519"/>
        <v>-14190.3733263959</v>
      </c>
      <c r="AU425" s="1873">
        <f t="shared" ca="1" si="520"/>
        <v>2.6006205889989743E-3</v>
      </c>
      <c r="AV425" s="186">
        <f ca="1">SUM(INDIRECT(AV$1&amp;AV$2&amp;$A425):INDIRECT(AV$1&amp;AV$3&amp;$A425))</f>
        <v>-2054</v>
      </c>
      <c r="AW425" s="1748">
        <f t="shared" ca="1" si="521"/>
        <v>2091</v>
      </c>
      <c r="AX425" s="1873">
        <f t="shared" ca="1" si="522"/>
        <v>-1.8013631937682569E-2</v>
      </c>
      <c r="AZ425" s="186">
        <f ca="1">SUM((INDIRECT(AZ$2&amp;(ROW())):INDIRECT(AZ$3&amp;(ROW()))))</f>
        <v>-229</v>
      </c>
      <c r="BA425" s="186">
        <f ca="1">SUM(INDIRECT(BA$1&amp;BA$2&amp;$B425):INDIRECT(BA$1&amp;BA$3&amp;$B425))</f>
        <v>98087.3733263959</v>
      </c>
      <c r="BB425" s="1748">
        <f t="shared" ca="1" si="523"/>
        <v>-98316.3733263959</v>
      </c>
      <c r="BC425" s="1873">
        <f t="shared" ca="1" si="524"/>
        <v>-2.3346531998362191E-3</v>
      </c>
      <c r="BD425" s="186">
        <f ca="1">SUM(INDIRECT(BD$1&amp;BD$2&amp;$A425):INDIRECT(BD$1&amp;BD$3&amp;$A425))</f>
        <v>-1244</v>
      </c>
      <c r="BE425" s="1748">
        <f t="shared" ca="1" si="525"/>
        <v>1015</v>
      </c>
      <c r="BF425" s="1873">
        <f t="shared" ca="1" si="526"/>
        <v>0.18408360128617363</v>
      </c>
    </row>
    <row r="426" spans="1:58">
      <c r="A426" s="2016">
        <v>409</v>
      </c>
      <c r="B426" s="2016">
        <v>423</v>
      </c>
      <c r="D426" s="657">
        <v>1</v>
      </c>
      <c r="H426" s="184"/>
      <c r="I426" s="183"/>
      <c r="J426" s="129"/>
      <c r="K426" s="129"/>
      <c r="L426" s="18"/>
      <c r="M426" s="18"/>
      <c r="N426" s="18"/>
      <c r="O426" s="150" t="s">
        <v>233</v>
      </c>
      <c r="P426" s="128"/>
      <c r="Q426" s="128">
        <v>109</v>
      </c>
      <c r="R426" s="128">
        <v>306</v>
      </c>
      <c r="S426" s="128">
        <v>-1104</v>
      </c>
      <c r="T426" s="128">
        <v>83</v>
      </c>
      <c r="U426" s="128">
        <v>67</v>
      </c>
      <c r="V426" s="128">
        <v>82</v>
      </c>
      <c r="W426" s="128">
        <v>98</v>
      </c>
      <c r="X426" s="128">
        <v>93</v>
      </c>
      <c r="Y426" s="128">
        <v>37</v>
      </c>
      <c r="Z426" s="128">
        <v>107</v>
      </c>
      <c r="AA426" s="128">
        <v>103</v>
      </c>
      <c r="AB426" s="185">
        <f>SUM(P426:R426)</f>
        <v>415</v>
      </c>
      <c r="AC426" s="185">
        <f>SUM(S426:U426)</f>
        <v>-954</v>
      </c>
      <c r="AD426" s="185">
        <f>SUM(V426:X426)</f>
        <v>273</v>
      </c>
      <c r="AE426" s="185">
        <f>SUM(Y426:AA426)</f>
        <v>247</v>
      </c>
      <c r="AF426" s="185">
        <f>AB426+AC426</f>
        <v>-539</v>
      </c>
      <c r="AG426" s="185">
        <f>AE426+AD426</f>
        <v>520</v>
      </c>
      <c r="AH426" s="185">
        <f>AF426+AG426</f>
        <v>-19</v>
      </c>
      <c r="AJ426" s="185">
        <f ca="1">SUM((INDIRECT(AJ$2&amp;(ROW())):INDIRECT(AJ$3&amp;(ROW()))))</f>
        <v>37</v>
      </c>
      <c r="AK426" s="185">
        <f ca="1">SUM(INDIRECT(AK$1&amp;AK$2&amp;$B426):INDIRECT(AK$1&amp;AK$3&amp;$B426))</f>
        <v>14227.3733263959</v>
      </c>
      <c r="AL426" s="1753">
        <f t="shared" ca="1" si="499"/>
        <v>-14190.3733263959</v>
      </c>
      <c r="AM426" s="1878">
        <f t="shared" ca="1" si="516"/>
        <v>2.6006205889989743E-3</v>
      </c>
      <c r="AN426" s="185">
        <f ca="1">SUM(INDIRECT(AN$1&amp;AN$2&amp;$A426):INDIRECT(AN$1&amp;AN$3&amp;$A426))</f>
        <v>-2054</v>
      </c>
      <c r="AO426" s="1753">
        <f t="shared" ca="1" si="500"/>
        <v>2091</v>
      </c>
      <c r="AP426" s="1878">
        <f t="shared" ca="1" si="517"/>
        <v>-1.8013631937682569E-2</v>
      </c>
      <c r="AR426" s="185">
        <f ca="1">SUM((INDIRECT(AR$2&amp;(ROW())):INDIRECT(AR$3&amp;(ROW()))))</f>
        <v>37</v>
      </c>
      <c r="AS426" s="185">
        <f ca="1">SUM(INDIRECT(AS$1&amp;AS$2&amp;$B426):INDIRECT(AS$1&amp;AS$3&amp;$B426))</f>
        <v>14227.3733263959</v>
      </c>
      <c r="AT426" s="1753">
        <f t="shared" ca="1" si="519"/>
        <v>-14190.3733263959</v>
      </c>
      <c r="AU426" s="1878">
        <f t="shared" ca="1" si="520"/>
        <v>2.6006205889989743E-3</v>
      </c>
      <c r="AV426" s="185">
        <f ca="1">SUM(INDIRECT(AV$1&amp;AV$2&amp;$A426):INDIRECT(AV$1&amp;AV$3&amp;$A426))</f>
        <v>-2054</v>
      </c>
      <c r="AW426" s="1753">
        <f t="shared" ca="1" si="521"/>
        <v>2091</v>
      </c>
      <c r="AX426" s="1878">
        <f t="shared" ca="1" si="522"/>
        <v>-1.8013631937682569E-2</v>
      </c>
      <c r="AZ426" s="185">
        <f ca="1">SUM((INDIRECT(AZ$2&amp;(ROW())):INDIRECT(AZ$3&amp;(ROW()))))</f>
        <v>-229</v>
      </c>
      <c r="BA426" s="185">
        <f ca="1">SUM(INDIRECT(BA$1&amp;BA$2&amp;$B426):INDIRECT(BA$1&amp;BA$3&amp;$B426))</f>
        <v>98087.3733263959</v>
      </c>
      <c r="BB426" s="1753">
        <f t="shared" ca="1" si="523"/>
        <v>-98316.3733263959</v>
      </c>
      <c r="BC426" s="1878">
        <f t="shared" ca="1" si="524"/>
        <v>-2.3346531998362191E-3</v>
      </c>
      <c r="BD426" s="185">
        <f ca="1">SUM(INDIRECT(BD$1&amp;BD$2&amp;$A426):INDIRECT(BD$1&amp;BD$3&amp;$A426))</f>
        <v>-1244</v>
      </c>
      <c r="BE426" s="1753">
        <f t="shared" ca="1" si="525"/>
        <v>1015</v>
      </c>
      <c r="BF426" s="1878">
        <f t="shared" ca="1" si="526"/>
        <v>0.18408360128617363</v>
      </c>
    </row>
    <row r="427" spans="1:58">
      <c r="A427" s="2016">
        <v>410</v>
      </c>
      <c r="B427" s="2016">
        <v>424</v>
      </c>
      <c r="D427" s="657">
        <v>1</v>
      </c>
      <c r="H427" s="184"/>
      <c r="I427" s="183"/>
      <c r="J427" s="129"/>
      <c r="K427" s="129"/>
      <c r="L427" s="18"/>
      <c r="M427" s="561"/>
      <c r="N427" s="561"/>
      <c r="O427" s="562" t="s">
        <v>234</v>
      </c>
      <c r="P427" s="564"/>
      <c r="Q427" s="564"/>
      <c r="R427" s="564"/>
      <c r="S427" s="564"/>
      <c r="T427" s="564"/>
      <c r="U427" s="564"/>
      <c r="V427" s="564"/>
      <c r="W427" s="564"/>
      <c r="X427" s="564"/>
      <c r="Y427" s="564"/>
      <c r="Z427" s="564"/>
      <c r="AA427" s="564"/>
      <c r="AB427" s="587">
        <f>SUM(P427:R427)</f>
        <v>0</v>
      </c>
      <c r="AC427" s="587">
        <f>SUM(S427:U427)</f>
        <v>0</v>
      </c>
      <c r="AD427" s="587">
        <f>SUM(V427:X427)</f>
        <v>0</v>
      </c>
      <c r="AE427" s="587">
        <f>SUM(Y427:AA427)</f>
        <v>0</v>
      </c>
      <c r="AF427" s="587">
        <f>AB427+AC427</f>
        <v>0</v>
      </c>
      <c r="AG427" s="587">
        <f>AE427+AD427</f>
        <v>0</v>
      </c>
      <c r="AH427" s="587">
        <f>AF427+AG427</f>
        <v>0</v>
      </c>
      <c r="AJ427" s="587">
        <f ca="1">SUM((INDIRECT(AJ$2&amp;(ROW())):INDIRECT(AJ$3&amp;(ROW()))))</f>
        <v>0</v>
      </c>
      <c r="AK427" s="587">
        <f ca="1">SUM(INDIRECT(AK$1&amp;AK$2&amp;$B427):INDIRECT(AK$1&amp;AK$3&amp;$B427))</f>
        <v>0</v>
      </c>
      <c r="AL427" s="1749">
        <f t="shared" ca="1" si="499"/>
        <v>0</v>
      </c>
      <c r="AM427" s="1874">
        <f t="shared" ca="1" si="516"/>
        <v>0</v>
      </c>
      <c r="AN427" s="587">
        <f ca="1">SUM(INDIRECT(AN$1&amp;AN$2&amp;$A427):INDIRECT(AN$1&amp;AN$3&amp;$A427))</f>
        <v>0</v>
      </c>
      <c r="AO427" s="1749">
        <f t="shared" ca="1" si="500"/>
        <v>0</v>
      </c>
      <c r="AP427" s="1874">
        <f t="shared" ca="1" si="517"/>
        <v>0</v>
      </c>
      <c r="AR427" s="587">
        <f ca="1">SUM((INDIRECT(AR$2&amp;(ROW())):INDIRECT(AR$3&amp;(ROW()))))</f>
        <v>0</v>
      </c>
      <c r="AS427" s="587">
        <f ca="1">SUM(INDIRECT(AS$1&amp;AS$2&amp;$B427):INDIRECT(AS$1&amp;AS$3&amp;$B427))</f>
        <v>0</v>
      </c>
      <c r="AT427" s="1749">
        <f t="shared" ca="1" si="519"/>
        <v>0</v>
      </c>
      <c r="AU427" s="1874">
        <f t="shared" ca="1" si="520"/>
        <v>0</v>
      </c>
      <c r="AV427" s="587">
        <f ca="1">SUM(INDIRECT(AV$1&amp;AV$2&amp;$A427):INDIRECT(AV$1&amp;AV$3&amp;$A427))</f>
        <v>0</v>
      </c>
      <c r="AW427" s="1749">
        <f t="shared" ca="1" si="521"/>
        <v>0</v>
      </c>
      <c r="AX427" s="1874">
        <f t="shared" ca="1" si="522"/>
        <v>0</v>
      </c>
      <c r="AZ427" s="587">
        <f ca="1">SUM((INDIRECT(AZ$2&amp;(ROW())):INDIRECT(AZ$3&amp;(ROW()))))</f>
        <v>0</v>
      </c>
      <c r="BA427" s="587">
        <f ca="1">SUM(INDIRECT(BA$1&amp;BA$2&amp;$B427):INDIRECT(BA$1&amp;BA$3&amp;$B427))</f>
        <v>0</v>
      </c>
      <c r="BB427" s="1749">
        <f t="shared" ca="1" si="523"/>
        <v>0</v>
      </c>
      <c r="BC427" s="1874">
        <f t="shared" ca="1" si="524"/>
        <v>0</v>
      </c>
      <c r="BD427" s="587">
        <f ca="1">SUM(INDIRECT(BD$1&amp;BD$2&amp;$A427):INDIRECT(BD$1&amp;BD$3&amp;$A427))</f>
        <v>0</v>
      </c>
      <c r="BE427" s="1749">
        <f t="shared" ca="1" si="525"/>
        <v>0</v>
      </c>
      <c r="BF427" s="1874">
        <f t="shared" ca="1" si="526"/>
        <v>0</v>
      </c>
    </row>
    <row r="428" spans="1:58" collapsed="1">
      <c r="A428" s="2016">
        <v>411</v>
      </c>
      <c r="B428" s="2016">
        <v>425</v>
      </c>
      <c r="D428" s="657">
        <v>1</v>
      </c>
      <c r="H428" s="184"/>
      <c r="I428" s="183"/>
      <c r="J428" s="129"/>
      <c r="K428" s="129"/>
      <c r="L428" s="18"/>
      <c r="M428" s="16" t="s">
        <v>228</v>
      </c>
      <c r="N428" s="16"/>
      <c r="O428" s="148"/>
      <c r="P428" s="135"/>
      <c r="Q428" s="135"/>
      <c r="R428" s="135"/>
      <c r="S428" s="135"/>
      <c r="T428" s="135"/>
      <c r="U428" s="135"/>
      <c r="V428" s="135"/>
      <c r="W428" s="135"/>
      <c r="X428" s="135"/>
      <c r="Y428" s="135"/>
      <c r="Z428" s="135"/>
      <c r="AA428" s="135"/>
      <c r="AB428" s="194">
        <f>SUM(P428:R428)</f>
        <v>0</v>
      </c>
      <c r="AC428" s="194">
        <f>SUM(S428:U428)</f>
        <v>0</v>
      </c>
      <c r="AD428" s="194">
        <f>SUM(V428:X428)</f>
        <v>0</v>
      </c>
      <c r="AE428" s="194">
        <f>SUM(Y428:AA428)</f>
        <v>0</v>
      </c>
      <c r="AF428" s="194">
        <f>AB428+AC428</f>
        <v>0</v>
      </c>
      <c r="AG428" s="194">
        <f>AE428+AD428</f>
        <v>0</v>
      </c>
      <c r="AH428" s="194">
        <f>AF428+AG428</f>
        <v>0</v>
      </c>
      <c r="AJ428" s="194">
        <f ca="1">SUM((INDIRECT(AJ$2&amp;(ROW())):INDIRECT(AJ$3&amp;(ROW()))))</f>
        <v>0</v>
      </c>
      <c r="AK428" s="194">
        <f ca="1">SUM(INDIRECT(AK$1&amp;AK$2&amp;$B428):INDIRECT(AK$1&amp;AK$3&amp;$B428))</f>
        <v>0</v>
      </c>
      <c r="AL428" s="1757">
        <f t="shared" ca="1" si="499"/>
        <v>0</v>
      </c>
      <c r="AM428" s="1881">
        <f t="shared" ca="1" si="516"/>
        <v>0</v>
      </c>
      <c r="AN428" s="194">
        <f ca="1">SUM(INDIRECT(AN$1&amp;AN$2&amp;$A428):INDIRECT(AN$1&amp;AN$3&amp;$A428))</f>
        <v>0</v>
      </c>
      <c r="AO428" s="1757">
        <f t="shared" ca="1" si="500"/>
        <v>0</v>
      </c>
      <c r="AP428" s="1881">
        <f t="shared" ca="1" si="517"/>
        <v>0</v>
      </c>
      <c r="AR428" s="194">
        <f ca="1">SUM((INDIRECT(AR$2&amp;(ROW())):INDIRECT(AR$3&amp;(ROW()))))</f>
        <v>0</v>
      </c>
      <c r="AS428" s="194">
        <f ca="1">SUM(INDIRECT(AS$1&amp;AS$2&amp;$B428):INDIRECT(AS$1&amp;AS$3&amp;$B428))</f>
        <v>0</v>
      </c>
      <c r="AT428" s="1757">
        <f t="shared" ca="1" si="519"/>
        <v>0</v>
      </c>
      <c r="AU428" s="1881">
        <f t="shared" ca="1" si="520"/>
        <v>0</v>
      </c>
      <c r="AV428" s="194">
        <f ca="1">SUM(INDIRECT(AV$1&amp;AV$2&amp;$A428):INDIRECT(AV$1&amp;AV$3&amp;$A428))</f>
        <v>0</v>
      </c>
      <c r="AW428" s="1757">
        <f t="shared" ca="1" si="521"/>
        <v>0</v>
      </c>
      <c r="AX428" s="1881">
        <f t="shared" ca="1" si="522"/>
        <v>0</v>
      </c>
      <c r="AZ428" s="194">
        <f ca="1">SUM((INDIRECT(AZ$2&amp;(ROW())):INDIRECT(AZ$3&amp;(ROW()))))</f>
        <v>0</v>
      </c>
      <c r="BA428" s="194">
        <f ca="1">SUM(INDIRECT(BA$1&amp;BA$2&amp;$B428):INDIRECT(BA$1&amp;BA$3&amp;$B428))</f>
        <v>-457</v>
      </c>
      <c r="BB428" s="1757">
        <f t="shared" ca="1" si="523"/>
        <v>457</v>
      </c>
      <c r="BC428" s="1881">
        <f t="shared" ca="1" si="524"/>
        <v>0</v>
      </c>
      <c r="BD428" s="194">
        <f ca="1">SUM(INDIRECT(BD$1&amp;BD$2&amp;$A428):INDIRECT(BD$1&amp;BD$3&amp;$A428))</f>
        <v>0</v>
      </c>
      <c r="BE428" s="1757">
        <f t="shared" ca="1" si="525"/>
        <v>0</v>
      </c>
      <c r="BF428" s="1881">
        <f t="shared" ca="1" si="526"/>
        <v>0</v>
      </c>
    </row>
    <row r="429" spans="1:58">
      <c r="A429" s="2016">
        <v>412</v>
      </c>
      <c r="B429" s="2016">
        <v>426</v>
      </c>
      <c r="D429" s="657">
        <v>1</v>
      </c>
      <c r="H429" s="184"/>
      <c r="I429" s="183"/>
      <c r="J429" s="129"/>
      <c r="K429" s="129"/>
      <c r="L429" s="18"/>
      <c r="M429" s="594" t="s">
        <v>538</v>
      </c>
      <c r="N429" s="594"/>
      <c r="O429" s="595"/>
      <c r="P429" s="565">
        <f>SUM(P430:P432)</f>
        <v>0</v>
      </c>
      <c r="Q429" s="565">
        <f t="shared" ref="Q429:AA429" si="533">SUM(Q430:Q432)</f>
        <v>-130</v>
      </c>
      <c r="R429" s="565">
        <f t="shared" si="533"/>
        <v>-73</v>
      </c>
      <c r="S429" s="565">
        <f t="shared" si="533"/>
        <v>-73</v>
      </c>
      <c r="T429" s="565">
        <f t="shared" si="533"/>
        <v>0</v>
      </c>
      <c r="U429" s="565">
        <f t="shared" si="533"/>
        <v>0</v>
      </c>
      <c r="V429" s="565">
        <f t="shared" si="533"/>
        <v>0</v>
      </c>
      <c r="W429" s="565">
        <f t="shared" si="533"/>
        <v>0</v>
      </c>
      <c r="X429" s="565">
        <f t="shared" si="533"/>
        <v>0</v>
      </c>
      <c r="Y429" s="565">
        <f t="shared" si="533"/>
        <v>0</v>
      </c>
      <c r="Z429" s="565">
        <f t="shared" si="533"/>
        <v>0</v>
      </c>
      <c r="AA429" s="565">
        <f t="shared" si="533"/>
        <v>0</v>
      </c>
      <c r="AB429" s="587">
        <f t="shared" ref="AB429:AH429" si="534">SUM(AB430:AB432)</f>
        <v>-203</v>
      </c>
      <c r="AC429" s="587">
        <f t="shared" si="534"/>
        <v>-73</v>
      </c>
      <c r="AD429" s="587">
        <f t="shared" si="534"/>
        <v>0</v>
      </c>
      <c r="AE429" s="587">
        <f t="shared" si="534"/>
        <v>0</v>
      </c>
      <c r="AF429" s="587">
        <f t="shared" si="534"/>
        <v>-276</v>
      </c>
      <c r="AG429" s="587">
        <f t="shared" si="534"/>
        <v>0</v>
      </c>
      <c r="AH429" s="587">
        <f t="shared" si="534"/>
        <v>-276</v>
      </c>
      <c r="AJ429" s="587">
        <f ca="1">SUM((INDIRECT(AJ$2&amp;(ROW())):INDIRECT(AJ$3&amp;(ROW()))))</f>
        <v>0</v>
      </c>
      <c r="AK429" s="587">
        <f ca="1">SUM(INDIRECT(AK$1&amp;AK$2&amp;$B429):INDIRECT(AK$1&amp;AK$3&amp;$B429))</f>
        <v>0</v>
      </c>
      <c r="AL429" s="1749">
        <f t="shared" ca="1" si="499"/>
        <v>0</v>
      </c>
      <c r="AM429" s="1874">
        <f t="shared" ca="1" si="516"/>
        <v>0</v>
      </c>
      <c r="AN429" s="587">
        <f ca="1">SUM(INDIRECT(AN$1&amp;AN$2&amp;$A429):INDIRECT(AN$1&amp;AN$3&amp;$A429))</f>
        <v>-150</v>
      </c>
      <c r="AO429" s="1749">
        <f t="shared" ca="1" si="500"/>
        <v>150</v>
      </c>
      <c r="AP429" s="1874">
        <f t="shared" ca="1" si="517"/>
        <v>0</v>
      </c>
      <c r="AR429" s="587">
        <f ca="1">SUM((INDIRECT(AR$2&amp;(ROW())):INDIRECT(AR$3&amp;(ROW()))))</f>
        <v>0</v>
      </c>
      <c r="AS429" s="587">
        <f ca="1">SUM(INDIRECT(AS$1&amp;AS$2&amp;$B429):INDIRECT(AS$1&amp;AS$3&amp;$B429))</f>
        <v>0</v>
      </c>
      <c r="AT429" s="1749">
        <f t="shared" ca="1" si="519"/>
        <v>0</v>
      </c>
      <c r="AU429" s="1874">
        <f t="shared" ca="1" si="520"/>
        <v>0</v>
      </c>
      <c r="AV429" s="587">
        <f ca="1">SUM(INDIRECT(AV$1&amp;AV$2&amp;$A429):INDIRECT(AV$1&amp;AV$3&amp;$A429))</f>
        <v>-150</v>
      </c>
      <c r="AW429" s="1749">
        <f t="shared" ca="1" si="521"/>
        <v>150</v>
      </c>
      <c r="AX429" s="1874">
        <f t="shared" ca="1" si="522"/>
        <v>0</v>
      </c>
      <c r="AZ429" s="587">
        <f ca="1">SUM((INDIRECT(AZ$2&amp;(ROW())):INDIRECT(AZ$3&amp;(ROW()))))</f>
        <v>-276</v>
      </c>
      <c r="BA429" s="587">
        <f ca="1">SUM(INDIRECT(BA$1&amp;BA$2&amp;$B429):INDIRECT(BA$1&amp;BA$3&amp;$B429))</f>
        <v>-457</v>
      </c>
      <c r="BB429" s="1749">
        <f t="shared" ca="1" si="523"/>
        <v>181</v>
      </c>
      <c r="BC429" s="1874">
        <f t="shared" ca="1" si="524"/>
        <v>0.60393873085339167</v>
      </c>
      <c r="BD429" s="587">
        <f ca="1">SUM(INDIRECT(BD$1&amp;BD$2&amp;$A429):INDIRECT(BD$1&amp;BD$3&amp;$A429))</f>
        <v>-2188</v>
      </c>
      <c r="BE429" s="1749">
        <f t="shared" ca="1" si="525"/>
        <v>1912</v>
      </c>
      <c r="BF429" s="1874">
        <f t="shared" ca="1" si="526"/>
        <v>0.12614259597806216</v>
      </c>
    </row>
    <row r="430" spans="1:58">
      <c r="A430" s="2016">
        <v>413</v>
      </c>
      <c r="B430" s="2016">
        <v>427</v>
      </c>
      <c r="D430" s="657">
        <v>1</v>
      </c>
      <c r="H430" s="184"/>
      <c r="I430" s="183"/>
      <c r="J430" s="129"/>
      <c r="K430" s="129"/>
      <c r="L430" s="18"/>
      <c r="M430" s="592"/>
      <c r="N430" s="592"/>
      <c r="O430" s="593" t="s">
        <v>421</v>
      </c>
      <c r="P430" s="191"/>
      <c r="Q430" s="191">
        <v>-130</v>
      </c>
      <c r="R430" s="191">
        <v>-73</v>
      </c>
      <c r="S430" s="191">
        <v>-73</v>
      </c>
      <c r="T430" s="191"/>
      <c r="U430" s="191"/>
      <c r="V430" s="191"/>
      <c r="W430" s="191"/>
      <c r="X430" s="191"/>
      <c r="Y430" s="191"/>
      <c r="Z430" s="191"/>
      <c r="AA430" s="191"/>
      <c r="AB430" s="186">
        <f>SUM(P430:R430)</f>
        <v>-203</v>
      </c>
      <c r="AC430" s="186">
        <f>SUM(S430:U430)</f>
        <v>-73</v>
      </c>
      <c r="AD430" s="186">
        <f>SUM(V430:X430)</f>
        <v>0</v>
      </c>
      <c r="AE430" s="186">
        <f>SUM(Y430:AA430)</f>
        <v>0</v>
      </c>
      <c r="AF430" s="186">
        <f>AB430+AC430</f>
        <v>-276</v>
      </c>
      <c r="AG430" s="186">
        <f>AE430+AD430</f>
        <v>0</v>
      </c>
      <c r="AH430" s="186">
        <f>AF430+AG430</f>
        <v>-276</v>
      </c>
      <c r="AJ430" s="186">
        <f ca="1">SUM((INDIRECT(AJ$2&amp;(ROW())):INDIRECT(AJ$3&amp;(ROW()))))</f>
        <v>0</v>
      </c>
      <c r="AK430" s="186">
        <f ca="1">SUM(INDIRECT(AK$1&amp;AK$2&amp;$B430):INDIRECT(AK$1&amp;AK$3&amp;$B430))</f>
        <v>0</v>
      </c>
      <c r="AL430" s="1748">
        <f t="shared" ca="1" si="499"/>
        <v>0</v>
      </c>
      <c r="AM430" s="1873">
        <f t="shared" ca="1" si="516"/>
        <v>0</v>
      </c>
      <c r="AN430" s="186">
        <f ca="1">SUM(INDIRECT(AN$1&amp;AN$2&amp;$A430):INDIRECT(AN$1&amp;AN$3&amp;$A430))</f>
        <v>-105</v>
      </c>
      <c r="AO430" s="1748">
        <f t="shared" ca="1" si="500"/>
        <v>105</v>
      </c>
      <c r="AP430" s="1873">
        <f t="shared" ca="1" si="517"/>
        <v>0</v>
      </c>
      <c r="AR430" s="186">
        <f ca="1">SUM((INDIRECT(AR$2&amp;(ROW())):INDIRECT(AR$3&amp;(ROW()))))</f>
        <v>0</v>
      </c>
      <c r="AS430" s="186">
        <f ca="1">SUM(INDIRECT(AS$1&amp;AS$2&amp;$B430):INDIRECT(AS$1&amp;AS$3&amp;$B430))</f>
        <v>0</v>
      </c>
      <c r="AT430" s="1748">
        <f t="shared" ca="1" si="519"/>
        <v>0</v>
      </c>
      <c r="AU430" s="1873">
        <f t="shared" ca="1" si="520"/>
        <v>0</v>
      </c>
      <c r="AV430" s="186">
        <f ca="1">SUM(INDIRECT(AV$1&amp;AV$2&amp;$A430):INDIRECT(AV$1&amp;AV$3&amp;$A430))</f>
        <v>-105</v>
      </c>
      <c r="AW430" s="1748">
        <f t="shared" ca="1" si="521"/>
        <v>105</v>
      </c>
      <c r="AX430" s="1873">
        <f t="shared" ca="1" si="522"/>
        <v>0</v>
      </c>
      <c r="AZ430" s="186">
        <f ca="1">SUM((INDIRECT(AZ$2&amp;(ROW())):INDIRECT(AZ$3&amp;(ROW()))))</f>
        <v>-276</v>
      </c>
      <c r="BA430" s="186">
        <f ca="1">SUM(INDIRECT(BA$1&amp;BA$2&amp;$B430):INDIRECT(BA$1&amp;BA$3&amp;$B430))</f>
        <v>0</v>
      </c>
      <c r="BB430" s="1748">
        <f t="shared" ca="1" si="523"/>
        <v>-276</v>
      </c>
      <c r="BC430" s="1873">
        <f t="shared" ca="1" si="524"/>
        <v>0</v>
      </c>
      <c r="BD430" s="186">
        <f ca="1">SUM(INDIRECT(BD$1&amp;BD$2&amp;$A430):INDIRECT(BD$1&amp;BD$3&amp;$A430))</f>
        <v>-675</v>
      </c>
      <c r="BE430" s="1748">
        <f t="shared" ca="1" si="525"/>
        <v>399</v>
      </c>
      <c r="BF430" s="1873">
        <f t="shared" ca="1" si="526"/>
        <v>0.40888888888888891</v>
      </c>
    </row>
    <row r="431" spans="1:58">
      <c r="A431" s="2016">
        <v>414</v>
      </c>
      <c r="B431" s="2016">
        <v>428</v>
      </c>
      <c r="D431" s="657">
        <v>1</v>
      </c>
      <c r="H431" s="184"/>
      <c r="I431" s="183"/>
      <c r="J431" s="129"/>
      <c r="K431" s="129"/>
      <c r="L431" s="18"/>
      <c r="M431" s="620"/>
      <c r="N431" s="620"/>
      <c r="O431" s="621" t="s">
        <v>422</v>
      </c>
      <c r="P431" s="128"/>
      <c r="Q431" s="128"/>
      <c r="R431" s="128"/>
      <c r="S431" s="128"/>
      <c r="T431" s="128"/>
      <c r="U431" s="128"/>
      <c r="V431" s="128"/>
      <c r="W431" s="128"/>
      <c r="X431" s="128"/>
      <c r="Y431" s="128"/>
      <c r="Z431" s="128"/>
      <c r="AA431" s="128"/>
      <c r="AB431" s="185">
        <f>SUM(P431:R431)</f>
        <v>0</v>
      </c>
      <c r="AC431" s="185">
        <f>SUM(S431:U431)</f>
        <v>0</v>
      </c>
      <c r="AD431" s="185">
        <f>SUM(V431:X431)</f>
        <v>0</v>
      </c>
      <c r="AE431" s="185">
        <f>SUM(Y431:AA431)</f>
        <v>0</v>
      </c>
      <c r="AF431" s="185">
        <f>AB431+AC431</f>
        <v>0</v>
      </c>
      <c r="AG431" s="185">
        <f>AE431+AD431</f>
        <v>0</v>
      </c>
      <c r="AH431" s="185">
        <f>AF431+AG431</f>
        <v>0</v>
      </c>
      <c r="AJ431" s="185">
        <f ca="1">SUM((INDIRECT(AJ$2&amp;(ROW())):INDIRECT(AJ$3&amp;(ROW()))))</f>
        <v>0</v>
      </c>
      <c r="AK431" s="185">
        <f ca="1">SUM(INDIRECT(AK$1&amp;AK$2&amp;$B431):INDIRECT(AK$1&amp;AK$3&amp;$B431))</f>
        <v>0</v>
      </c>
      <c r="AL431" s="1753">
        <f t="shared" ca="1" si="499"/>
        <v>0</v>
      </c>
      <c r="AM431" s="1878">
        <f t="shared" ca="1" si="516"/>
        <v>0</v>
      </c>
      <c r="AN431" s="185">
        <f ca="1">SUM(INDIRECT(AN$1&amp;AN$2&amp;$A431):INDIRECT(AN$1&amp;AN$3&amp;$A431))</f>
        <v>0</v>
      </c>
      <c r="AO431" s="1753">
        <f t="shared" ca="1" si="500"/>
        <v>0</v>
      </c>
      <c r="AP431" s="1878">
        <f t="shared" ca="1" si="517"/>
        <v>0</v>
      </c>
      <c r="AR431" s="185">
        <f ca="1">SUM((INDIRECT(AR$2&amp;(ROW())):INDIRECT(AR$3&amp;(ROW()))))</f>
        <v>0</v>
      </c>
      <c r="AS431" s="185">
        <f ca="1">SUM(INDIRECT(AS$1&amp;AS$2&amp;$B431):INDIRECT(AS$1&amp;AS$3&amp;$B431))</f>
        <v>0</v>
      </c>
      <c r="AT431" s="1753">
        <f t="shared" ca="1" si="519"/>
        <v>0</v>
      </c>
      <c r="AU431" s="1878">
        <f t="shared" ca="1" si="520"/>
        <v>0</v>
      </c>
      <c r="AV431" s="185">
        <f ca="1">SUM(INDIRECT(AV$1&amp;AV$2&amp;$A431):INDIRECT(AV$1&amp;AV$3&amp;$A431))</f>
        <v>0</v>
      </c>
      <c r="AW431" s="1753">
        <f t="shared" ca="1" si="521"/>
        <v>0</v>
      </c>
      <c r="AX431" s="1878">
        <f t="shared" ca="1" si="522"/>
        <v>0</v>
      </c>
      <c r="AZ431" s="185">
        <f ca="1">SUM((INDIRECT(AZ$2&amp;(ROW())):INDIRECT(AZ$3&amp;(ROW()))))</f>
        <v>0</v>
      </c>
      <c r="BA431" s="185">
        <f ca="1">SUM(INDIRECT(BA$1&amp;BA$2&amp;$B431):INDIRECT(BA$1&amp;BA$3&amp;$B431))</f>
        <v>0</v>
      </c>
      <c r="BB431" s="1753">
        <f t="shared" ca="1" si="523"/>
        <v>0</v>
      </c>
      <c r="BC431" s="1878">
        <f t="shared" ca="1" si="524"/>
        <v>0</v>
      </c>
      <c r="BD431" s="185">
        <f ca="1">SUM(INDIRECT(BD$1&amp;BD$2&amp;$A431):INDIRECT(BD$1&amp;BD$3&amp;$A431))</f>
        <v>0</v>
      </c>
      <c r="BE431" s="1753">
        <f t="shared" ca="1" si="525"/>
        <v>0</v>
      </c>
      <c r="BF431" s="1878">
        <f t="shared" ca="1" si="526"/>
        <v>0</v>
      </c>
    </row>
    <row r="432" spans="1:58">
      <c r="A432" s="2016">
        <v>415</v>
      </c>
      <c r="B432" s="2016">
        <v>429</v>
      </c>
      <c r="D432" s="657">
        <v>1</v>
      </c>
      <c r="H432" s="184"/>
      <c r="I432" s="183"/>
      <c r="J432" s="129"/>
      <c r="K432" s="129"/>
      <c r="L432" s="18"/>
      <c r="M432" s="459"/>
      <c r="N432" s="459"/>
      <c r="O432" s="154" t="s">
        <v>438</v>
      </c>
      <c r="P432" s="135"/>
      <c r="Q432" s="135"/>
      <c r="R432" s="135"/>
      <c r="S432" s="135"/>
      <c r="T432" s="135"/>
      <c r="U432" s="135"/>
      <c r="V432" s="135"/>
      <c r="W432" s="135"/>
      <c r="X432" s="135"/>
      <c r="Y432" s="135"/>
      <c r="Z432" s="135"/>
      <c r="AA432" s="135"/>
      <c r="AB432" s="194">
        <f>SUM(P432:R432)</f>
        <v>0</v>
      </c>
      <c r="AC432" s="194">
        <f>SUM(S432:U432)</f>
        <v>0</v>
      </c>
      <c r="AD432" s="194">
        <f>SUM(V432:X432)</f>
        <v>0</v>
      </c>
      <c r="AE432" s="194">
        <f>SUM(Y432:AA432)</f>
        <v>0</v>
      </c>
      <c r="AF432" s="194">
        <f>AB432+AC432</f>
        <v>0</v>
      </c>
      <c r="AG432" s="194">
        <f>AE432+AD432</f>
        <v>0</v>
      </c>
      <c r="AH432" s="194">
        <f>AF432+AG432</f>
        <v>0</v>
      </c>
      <c r="AJ432" s="194">
        <f ca="1">SUM((INDIRECT(AJ$2&amp;(ROW())):INDIRECT(AJ$3&amp;(ROW()))))</f>
        <v>0</v>
      </c>
      <c r="AK432" s="194">
        <f ca="1">SUM(INDIRECT(AK$1&amp;AK$2&amp;$B432):INDIRECT(AK$1&amp;AK$3&amp;$B432))</f>
        <v>0</v>
      </c>
      <c r="AL432" s="1757">
        <f t="shared" ca="1" si="499"/>
        <v>0</v>
      </c>
      <c r="AM432" s="1881">
        <f t="shared" ca="1" si="516"/>
        <v>0</v>
      </c>
      <c r="AN432" s="194">
        <f ca="1">SUM(INDIRECT(AN$1&amp;AN$2&amp;$A432):INDIRECT(AN$1&amp;AN$3&amp;$A432))</f>
        <v>-45</v>
      </c>
      <c r="AO432" s="1757">
        <f t="shared" ca="1" si="500"/>
        <v>45</v>
      </c>
      <c r="AP432" s="1881">
        <f t="shared" ca="1" si="517"/>
        <v>0</v>
      </c>
      <c r="AR432" s="194">
        <f ca="1">SUM((INDIRECT(AR$2&amp;(ROW())):INDIRECT(AR$3&amp;(ROW()))))</f>
        <v>0</v>
      </c>
      <c r="AS432" s="194">
        <f ca="1">SUM(INDIRECT(AS$1&amp;AS$2&amp;$B432):INDIRECT(AS$1&amp;AS$3&amp;$B432))</f>
        <v>0</v>
      </c>
      <c r="AT432" s="1757">
        <f t="shared" ca="1" si="519"/>
        <v>0</v>
      </c>
      <c r="AU432" s="1881">
        <f t="shared" ca="1" si="520"/>
        <v>0</v>
      </c>
      <c r="AV432" s="194">
        <f ca="1">SUM(INDIRECT(AV$1&amp;AV$2&amp;$A432):INDIRECT(AV$1&amp;AV$3&amp;$A432))</f>
        <v>-45</v>
      </c>
      <c r="AW432" s="1757">
        <f t="shared" ca="1" si="521"/>
        <v>45</v>
      </c>
      <c r="AX432" s="1881">
        <f t="shared" ca="1" si="522"/>
        <v>0</v>
      </c>
      <c r="AZ432" s="194">
        <f ca="1">SUM((INDIRECT(AZ$2&amp;(ROW())):INDIRECT(AZ$3&amp;(ROW()))))</f>
        <v>0</v>
      </c>
      <c r="BA432" s="194">
        <f ca="1">SUM(INDIRECT(BA$1&amp;BA$2&amp;$B432):INDIRECT(BA$1&amp;BA$3&amp;$B432))</f>
        <v>-276</v>
      </c>
      <c r="BB432" s="1757">
        <f t="shared" ca="1" si="523"/>
        <v>276</v>
      </c>
      <c r="BC432" s="1881">
        <f t="shared" ca="1" si="524"/>
        <v>0</v>
      </c>
      <c r="BD432" s="194">
        <f ca="1">SUM(INDIRECT(BD$1&amp;BD$2&amp;$A432):INDIRECT(BD$1&amp;BD$3&amp;$A432))</f>
        <v>-1513</v>
      </c>
      <c r="BE432" s="1757">
        <f t="shared" ca="1" si="525"/>
        <v>1513</v>
      </c>
      <c r="BF432" s="1881">
        <f t="shared" ca="1" si="526"/>
        <v>0</v>
      </c>
    </row>
    <row r="433" spans="1:58">
      <c r="A433" s="2016">
        <v>416</v>
      </c>
      <c r="B433" s="2016">
        <v>430</v>
      </c>
      <c r="D433" s="657">
        <v>1</v>
      </c>
      <c r="H433" s="184"/>
      <c r="I433" s="183"/>
      <c r="J433" s="129"/>
      <c r="K433" s="129"/>
      <c r="L433" s="18"/>
      <c r="M433" s="589" t="s">
        <v>539</v>
      </c>
      <c r="N433" s="589"/>
      <c r="O433" s="590"/>
      <c r="P433" s="558">
        <f>SUM(P434:P435)</f>
        <v>0</v>
      </c>
      <c r="Q433" s="558">
        <f t="shared" ref="Q433:AA433" si="535">SUM(Q434:Q435)</f>
        <v>0</v>
      </c>
      <c r="R433" s="558">
        <f t="shared" si="535"/>
        <v>0</v>
      </c>
      <c r="S433" s="558">
        <f t="shared" si="535"/>
        <v>0</v>
      </c>
      <c r="T433" s="558">
        <f t="shared" si="535"/>
        <v>0</v>
      </c>
      <c r="U433" s="558">
        <f t="shared" si="535"/>
        <v>0</v>
      </c>
      <c r="V433" s="558">
        <f t="shared" si="535"/>
        <v>0</v>
      </c>
      <c r="W433" s="558">
        <f t="shared" si="535"/>
        <v>0</v>
      </c>
      <c r="X433" s="558">
        <f t="shared" si="535"/>
        <v>0</v>
      </c>
      <c r="Y433" s="558">
        <f t="shared" si="535"/>
        <v>0</v>
      </c>
      <c r="Z433" s="558">
        <f t="shared" si="535"/>
        <v>0</v>
      </c>
      <c r="AA433" s="558">
        <f t="shared" si="535"/>
        <v>0</v>
      </c>
      <c r="AB433" s="591">
        <f t="shared" ref="AB433:AH433" si="536">SUM(AB434:AB435)</f>
        <v>0</v>
      </c>
      <c r="AC433" s="591">
        <f t="shared" si="536"/>
        <v>0</v>
      </c>
      <c r="AD433" s="591">
        <f t="shared" si="536"/>
        <v>0</v>
      </c>
      <c r="AE433" s="591">
        <f t="shared" si="536"/>
        <v>0</v>
      </c>
      <c r="AF433" s="591">
        <f t="shared" si="536"/>
        <v>0</v>
      </c>
      <c r="AG433" s="591">
        <f t="shared" si="536"/>
        <v>0</v>
      </c>
      <c r="AH433" s="591">
        <f t="shared" si="536"/>
        <v>0</v>
      </c>
      <c r="AJ433" s="591">
        <f ca="1">SUM((INDIRECT(AJ$2&amp;(ROW())):INDIRECT(AJ$3&amp;(ROW()))))</f>
        <v>0</v>
      </c>
      <c r="AK433" s="591">
        <f ca="1">SUM(INDIRECT(AK$1&amp;AK$2&amp;$B433):INDIRECT(AK$1&amp;AK$3&amp;$B433))</f>
        <v>0</v>
      </c>
      <c r="AL433" s="1751">
        <f t="shared" ca="1" si="499"/>
        <v>0</v>
      </c>
      <c r="AM433" s="1876">
        <f t="shared" ca="1" si="516"/>
        <v>0</v>
      </c>
      <c r="AN433" s="591">
        <f ca="1">SUM(INDIRECT(AN$1&amp;AN$2&amp;$A433):INDIRECT(AN$1&amp;AN$3&amp;$A433))</f>
        <v>0</v>
      </c>
      <c r="AO433" s="1751">
        <f t="shared" ca="1" si="500"/>
        <v>0</v>
      </c>
      <c r="AP433" s="1876">
        <f t="shared" ca="1" si="517"/>
        <v>0</v>
      </c>
      <c r="AR433" s="591">
        <f ca="1">SUM((INDIRECT(AR$2&amp;(ROW())):INDIRECT(AR$3&amp;(ROW()))))</f>
        <v>0</v>
      </c>
      <c r="AS433" s="591">
        <f ca="1">SUM(INDIRECT(AS$1&amp;AS$2&amp;$B433):INDIRECT(AS$1&amp;AS$3&amp;$B433))</f>
        <v>0</v>
      </c>
      <c r="AT433" s="1751">
        <f t="shared" ca="1" si="519"/>
        <v>0</v>
      </c>
      <c r="AU433" s="1876">
        <f t="shared" ca="1" si="520"/>
        <v>0</v>
      </c>
      <c r="AV433" s="591">
        <f ca="1">SUM(INDIRECT(AV$1&amp;AV$2&amp;$A433):INDIRECT(AV$1&amp;AV$3&amp;$A433))</f>
        <v>0</v>
      </c>
      <c r="AW433" s="1751">
        <f t="shared" ca="1" si="521"/>
        <v>0</v>
      </c>
      <c r="AX433" s="1876">
        <f t="shared" ca="1" si="522"/>
        <v>0</v>
      </c>
      <c r="AZ433" s="591">
        <f ca="1">SUM((INDIRECT(AZ$2&amp;(ROW())):INDIRECT(AZ$3&amp;(ROW()))))</f>
        <v>0</v>
      </c>
      <c r="BA433" s="591">
        <f ca="1">SUM(INDIRECT(BA$1&amp;BA$2&amp;$B433):INDIRECT(BA$1&amp;BA$3&amp;$B433))</f>
        <v>-276</v>
      </c>
      <c r="BB433" s="1751">
        <f t="shared" ca="1" si="523"/>
        <v>276</v>
      </c>
      <c r="BC433" s="1876">
        <f t="shared" ca="1" si="524"/>
        <v>0</v>
      </c>
      <c r="BD433" s="591">
        <f ca="1">SUM(INDIRECT(BD$1&amp;BD$2&amp;$A433):INDIRECT(BD$1&amp;BD$3&amp;$A433))</f>
        <v>0</v>
      </c>
      <c r="BE433" s="1751">
        <f t="shared" ca="1" si="525"/>
        <v>0</v>
      </c>
      <c r="BF433" s="1876">
        <f t="shared" ca="1" si="526"/>
        <v>0</v>
      </c>
    </row>
    <row r="434" spans="1:58">
      <c r="A434" s="2016">
        <v>417</v>
      </c>
      <c r="B434" s="2016">
        <v>431</v>
      </c>
      <c r="D434" s="657">
        <v>1</v>
      </c>
      <c r="H434" s="184"/>
      <c r="I434" s="183"/>
      <c r="J434" s="129"/>
      <c r="K434" s="129"/>
      <c r="L434" s="18"/>
      <c r="M434" s="592"/>
      <c r="N434" s="592"/>
      <c r="O434" s="593" t="s">
        <v>436</v>
      </c>
      <c r="P434" s="191"/>
      <c r="Q434" s="191"/>
      <c r="R434" s="191"/>
      <c r="S434" s="191"/>
      <c r="T434" s="191"/>
      <c r="U434" s="191"/>
      <c r="V434" s="191"/>
      <c r="W434" s="191"/>
      <c r="X434" s="191"/>
      <c r="Y434" s="191"/>
      <c r="Z434" s="191"/>
      <c r="AA434" s="191"/>
      <c r="AB434" s="186">
        <f>SUM(P434:R434)</f>
        <v>0</v>
      </c>
      <c r="AC434" s="186">
        <f>SUM(S434:U434)</f>
        <v>0</v>
      </c>
      <c r="AD434" s="186">
        <f>SUM(V434:X434)</f>
        <v>0</v>
      </c>
      <c r="AE434" s="186">
        <f>SUM(Y434:AA434)</f>
        <v>0</v>
      </c>
      <c r="AF434" s="186">
        <f>AB434+AC434</f>
        <v>0</v>
      </c>
      <c r="AG434" s="186">
        <f>AE434+AD434</f>
        <v>0</v>
      </c>
      <c r="AH434" s="186">
        <f>AF434+AG434</f>
        <v>0</v>
      </c>
      <c r="AJ434" s="186">
        <f ca="1">SUM((INDIRECT(AJ$2&amp;(ROW())):INDIRECT(AJ$3&amp;(ROW()))))</f>
        <v>0</v>
      </c>
      <c r="AK434" s="186">
        <f ca="1">SUM(INDIRECT(AK$1&amp;AK$2&amp;$B434):INDIRECT(AK$1&amp;AK$3&amp;$B434))</f>
        <v>0</v>
      </c>
      <c r="AL434" s="1748">
        <f t="shared" ca="1" si="499"/>
        <v>0</v>
      </c>
      <c r="AM434" s="1873">
        <f t="shared" ca="1" si="516"/>
        <v>0</v>
      </c>
      <c r="AN434" s="186">
        <f ca="1">SUM(INDIRECT(AN$1&amp;AN$2&amp;$A434):INDIRECT(AN$1&amp;AN$3&amp;$A434))</f>
        <v>0</v>
      </c>
      <c r="AO434" s="1748">
        <f t="shared" ca="1" si="500"/>
        <v>0</v>
      </c>
      <c r="AP434" s="1873">
        <f t="shared" ca="1" si="517"/>
        <v>0</v>
      </c>
      <c r="AR434" s="186">
        <f ca="1">SUM((INDIRECT(AR$2&amp;(ROW())):INDIRECT(AR$3&amp;(ROW()))))</f>
        <v>0</v>
      </c>
      <c r="AS434" s="186">
        <f ca="1">SUM(INDIRECT(AS$1&amp;AS$2&amp;$B434):INDIRECT(AS$1&amp;AS$3&amp;$B434))</f>
        <v>0</v>
      </c>
      <c r="AT434" s="1748">
        <f t="shared" ca="1" si="519"/>
        <v>0</v>
      </c>
      <c r="AU434" s="1873">
        <f t="shared" ca="1" si="520"/>
        <v>0</v>
      </c>
      <c r="AV434" s="186">
        <f ca="1">SUM(INDIRECT(AV$1&amp;AV$2&amp;$A434):INDIRECT(AV$1&amp;AV$3&amp;$A434))</f>
        <v>0</v>
      </c>
      <c r="AW434" s="1748">
        <f t="shared" ca="1" si="521"/>
        <v>0</v>
      </c>
      <c r="AX434" s="1873">
        <f t="shared" ca="1" si="522"/>
        <v>0</v>
      </c>
      <c r="AZ434" s="186">
        <f ca="1">SUM((INDIRECT(AZ$2&amp;(ROW())):INDIRECT(AZ$3&amp;(ROW()))))</f>
        <v>0</v>
      </c>
      <c r="BA434" s="186">
        <f ca="1">SUM(INDIRECT(BA$1&amp;BA$2&amp;$B434):INDIRECT(BA$1&amp;BA$3&amp;$B434))</f>
        <v>0</v>
      </c>
      <c r="BB434" s="1748">
        <f t="shared" ca="1" si="523"/>
        <v>0</v>
      </c>
      <c r="BC434" s="1873">
        <f t="shared" ca="1" si="524"/>
        <v>0</v>
      </c>
      <c r="BD434" s="186">
        <f ca="1">SUM(INDIRECT(BD$1&amp;BD$2&amp;$A434):INDIRECT(BD$1&amp;BD$3&amp;$A434))</f>
        <v>0</v>
      </c>
      <c r="BE434" s="1748">
        <f t="shared" ca="1" si="525"/>
        <v>0</v>
      </c>
      <c r="BF434" s="1873">
        <f t="shared" ca="1" si="526"/>
        <v>0</v>
      </c>
    </row>
    <row r="435" spans="1:58">
      <c r="A435" s="2016">
        <v>418</v>
      </c>
      <c r="B435" s="2016">
        <v>432</v>
      </c>
      <c r="D435" s="657">
        <v>1</v>
      </c>
      <c r="H435" s="184"/>
      <c r="I435" s="183"/>
      <c r="J435" s="129"/>
      <c r="K435" s="129"/>
      <c r="L435" s="18"/>
      <c r="M435" s="459"/>
      <c r="N435" s="459"/>
      <c r="O435" s="154" t="s">
        <v>438</v>
      </c>
      <c r="P435" s="135"/>
      <c r="Q435" s="135"/>
      <c r="R435" s="135"/>
      <c r="S435" s="135"/>
      <c r="T435" s="135"/>
      <c r="U435" s="135"/>
      <c r="V435" s="135"/>
      <c r="W435" s="135"/>
      <c r="X435" s="135"/>
      <c r="Y435" s="135"/>
      <c r="Z435" s="135"/>
      <c r="AA435" s="135"/>
      <c r="AB435" s="194">
        <f>SUM(P435:R435)</f>
        <v>0</v>
      </c>
      <c r="AC435" s="194">
        <f>SUM(S435:U435)</f>
        <v>0</v>
      </c>
      <c r="AD435" s="194">
        <f>SUM(V435:X435)</f>
        <v>0</v>
      </c>
      <c r="AE435" s="194">
        <f>SUM(Y435:AA435)</f>
        <v>0</v>
      </c>
      <c r="AF435" s="194">
        <f>AB435+AC435</f>
        <v>0</v>
      </c>
      <c r="AG435" s="194">
        <f>AE435+AD435</f>
        <v>0</v>
      </c>
      <c r="AH435" s="194">
        <f>AF435+AG435</f>
        <v>0</v>
      </c>
      <c r="AJ435" s="194">
        <f ca="1">SUM((INDIRECT(AJ$2&amp;(ROW())):INDIRECT(AJ$3&amp;(ROW()))))</f>
        <v>0</v>
      </c>
      <c r="AK435" s="194">
        <f ca="1">SUM(INDIRECT(AK$1&amp;AK$2&amp;$B435):INDIRECT(AK$1&amp;AK$3&amp;$B435))</f>
        <v>0</v>
      </c>
      <c r="AL435" s="1757">
        <f t="shared" ca="1" si="499"/>
        <v>0</v>
      </c>
      <c r="AM435" s="1881">
        <f t="shared" ca="1" si="516"/>
        <v>0</v>
      </c>
      <c r="AN435" s="194">
        <f ca="1">SUM(INDIRECT(AN$1&amp;AN$2&amp;$A435):INDIRECT(AN$1&amp;AN$3&amp;$A435))</f>
        <v>0</v>
      </c>
      <c r="AO435" s="1757">
        <f t="shared" ca="1" si="500"/>
        <v>0</v>
      </c>
      <c r="AP435" s="1881">
        <f t="shared" ca="1" si="517"/>
        <v>0</v>
      </c>
      <c r="AR435" s="194">
        <f ca="1">SUM((INDIRECT(AR$2&amp;(ROW())):INDIRECT(AR$3&amp;(ROW()))))</f>
        <v>0</v>
      </c>
      <c r="AS435" s="194">
        <f ca="1">SUM(INDIRECT(AS$1&amp;AS$2&amp;$B435):INDIRECT(AS$1&amp;AS$3&amp;$B435))</f>
        <v>0</v>
      </c>
      <c r="AT435" s="1757">
        <f t="shared" ca="1" si="519"/>
        <v>0</v>
      </c>
      <c r="AU435" s="1881">
        <f t="shared" ca="1" si="520"/>
        <v>0</v>
      </c>
      <c r="AV435" s="194">
        <f ca="1">SUM(INDIRECT(AV$1&amp;AV$2&amp;$A435):INDIRECT(AV$1&amp;AV$3&amp;$A435))</f>
        <v>0</v>
      </c>
      <c r="AW435" s="1757">
        <f t="shared" ca="1" si="521"/>
        <v>0</v>
      </c>
      <c r="AX435" s="1881">
        <f t="shared" ca="1" si="522"/>
        <v>0</v>
      </c>
      <c r="AZ435" s="194">
        <f ca="1">SUM((INDIRECT(AZ$2&amp;(ROW())):INDIRECT(AZ$3&amp;(ROW()))))</f>
        <v>0</v>
      </c>
      <c r="BA435" s="194">
        <f ca="1">SUM(INDIRECT(BA$1&amp;BA$2&amp;$B435):INDIRECT(BA$1&amp;BA$3&amp;$B435))</f>
        <v>0</v>
      </c>
      <c r="BB435" s="1757">
        <f t="shared" ca="1" si="523"/>
        <v>0</v>
      </c>
      <c r="BC435" s="1881">
        <f t="shared" ca="1" si="524"/>
        <v>0</v>
      </c>
      <c r="BD435" s="194">
        <f ca="1">SUM(INDIRECT(BD$1&amp;BD$2&amp;$A435):INDIRECT(BD$1&amp;BD$3&amp;$A435))</f>
        <v>0</v>
      </c>
      <c r="BE435" s="1757">
        <f t="shared" ca="1" si="525"/>
        <v>0</v>
      </c>
      <c r="BF435" s="1881">
        <f t="shared" ca="1" si="526"/>
        <v>0</v>
      </c>
    </row>
    <row r="436" spans="1:58">
      <c r="A436" s="2016">
        <v>419</v>
      </c>
      <c r="B436" s="2016">
        <v>433</v>
      </c>
      <c r="D436" s="657">
        <v>1</v>
      </c>
      <c r="H436" s="184"/>
      <c r="I436" s="183"/>
      <c r="J436" s="129"/>
      <c r="K436" s="129"/>
      <c r="L436" s="18"/>
      <c r="M436" s="942" t="s">
        <v>607</v>
      </c>
      <c r="N436" s="943"/>
      <c r="O436" s="942"/>
      <c r="P436" s="944"/>
      <c r="Q436" s="944"/>
      <c r="R436" s="944"/>
      <c r="S436" s="944"/>
      <c r="T436" s="944"/>
      <c r="U436" s="944"/>
      <c r="V436" s="944"/>
      <c r="W436" s="944"/>
      <c r="X436" s="944"/>
      <c r="Y436" s="944"/>
      <c r="Z436" s="944"/>
      <c r="AA436" s="944"/>
      <c r="AB436" s="945">
        <f>SUM(P436:R436)</f>
        <v>0</v>
      </c>
      <c r="AC436" s="945">
        <f>SUM(S436:U436)</f>
        <v>0</v>
      </c>
      <c r="AD436" s="945">
        <f>SUM(V436:X436)</f>
        <v>0</v>
      </c>
      <c r="AE436" s="945">
        <f>SUM(Y436:AA436)</f>
        <v>0</v>
      </c>
      <c r="AF436" s="945">
        <f>AB436+AC436</f>
        <v>0</v>
      </c>
      <c r="AG436" s="945">
        <f>AE436+AD436</f>
        <v>0</v>
      </c>
      <c r="AH436" s="945">
        <f>AF436+AG436</f>
        <v>0</v>
      </c>
      <c r="AJ436" s="945">
        <f ca="1">SUM((INDIRECT(AJ$2&amp;(ROW())):INDIRECT(AJ$3&amp;(ROW()))))</f>
        <v>0</v>
      </c>
      <c r="AK436" s="945">
        <f ca="1">SUM(INDIRECT(AK$1&amp;AK$2&amp;$B436):INDIRECT(AK$1&amp;AK$3&amp;$B436))</f>
        <v>0</v>
      </c>
      <c r="AL436" s="1754">
        <f t="shared" ca="1" si="499"/>
        <v>0</v>
      </c>
      <c r="AM436" s="1879">
        <f t="shared" ca="1" si="516"/>
        <v>0</v>
      </c>
      <c r="AN436" s="945">
        <f ca="1">SUM(INDIRECT(AN$1&amp;AN$2&amp;$A436):INDIRECT(AN$1&amp;AN$3&amp;$A436))</f>
        <v>0</v>
      </c>
      <c r="AO436" s="1754">
        <f t="shared" ca="1" si="500"/>
        <v>0</v>
      </c>
      <c r="AP436" s="1879">
        <f t="shared" ca="1" si="517"/>
        <v>0</v>
      </c>
      <c r="AR436" s="945">
        <f ca="1">SUM((INDIRECT(AR$2&amp;(ROW())):INDIRECT(AR$3&amp;(ROW()))))</f>
        <v>0</v>
      </c>
      <c r="AS436" s="945">
        <f ca="1">SUM(INDIRECT(AS$1&amp;AS$2&amp;$B436):INDIRECT(AS$1&amp;AS$3&amp;$B436))</f>
        <v>0</v>
      </c>
      <c r="AT436" s="1754">
        <f t="shared" ca="1" si="519"/>
        <v>0</v>
      </c>
      <c r="AU436" s="1879">
        <f t="shared" ca="1" si="520"/>
        <v>0</v>
      </c>
      <c r="AV436" s="945">
        <f ca="1">SUM(INDIRECT(AV$1&amp;AV$2&amp;$A436):INDIRECT(AV$1&amp;AV$3&amp;$A436))</f>
        <v>0</v>
      </c>
      <c r="AW436" s="1754">
        <f t="shared" ca="1" si="521"/>
        <v>0</v>
      </c>
      <c r="AX436" s="1879">
        <f t="shared" ca="1" si="522"/>
        <v>0</v>
      </c>
      <c r="AZ436" s="945">
        <f ca="1">SUM((INDIRECT(AZ$2&amp;(ROW())):INDIRECT(AZ$3&amp;(ROW()))))</f>
        <v>0</v>
      </c>
      <c r="BA436" s="945">
        <f ca="1">SUM(INDIRECT(BA$1&amp;BA$2&amp;$B436):INDIRECT(BA$1&amp;BA$3&amp;$B436))</f>
        <v>0</v>
      </c>
      <c r="BB436" s="1754">
        <f t="shared" ca="1" si="523"/>
        <v>0</v>
      </c>
      <c r="BC436" s="1879">
        <f t="shared" ca="1" si="524"/>
        <v>0</v>
      </c>
      <c r="BD436" s="945">
        <f ca="1">SUM(INDIRECT(BD$1&amp;BD$2&amp;$A436):INDIRECT(BD$1&amp;BD$3&amp;$A436))</f>
        <v>0</v>
      </c>
      <c r="BE436" s="1754">
        <f t="shared" ca="1" si="525"/>
        <v>0</v>
      </c>
      <c r="BF436" s="1879">
        <f t="shared" ca="1" si="526"/>
        <v>0</v>
      </c>
    </row>
    <row r="437" spans="1:58" s="363" customFormat="1">
      <c r="A437" s="2016">
        <v>420</v>
      </c>
      <c r="B437" s="2016">
        <v>434</v>
      </c>
      <c r="D437" s="657">
        <v>1</v>
      </c>
      <c r="E437" s="26"/>
      <c r="F437" s="26"/>
      <c r="G437" s="37"/>
      <c r="H437" s="182"/>
      <c r="I437" s="424"/>
      <c r="J437" s="127"/>
      <c r="K437" s="127"/>
      <c r="L437" s="29" t="s">
        <v>215</v>
      </c>
      <c r="M437" s="29"/>
      <c r="N437" s="29"/>
      <c r="O437" s="30"/>
      <c r="P437" s="126"/>
      <c r="Q437" s="126"/>
      <c r="R437" s="126"/>
      <c r="S437" s="126"/>
      <c r="T437" s="126"/>
      <c r="U437" s="126"/>
      <c r="V437" s="126"/>
      <c r="W437" s="126"/>
      <c r="X437" s="126"/>
      <c r="Y437" s="126"/>
      <c r="Z437" s="126"/>
      <c r="AA437" s="126"/>
      <c r="AB437" s="130">
        <f>SUM(P437:R437)</f>
        <v>0</v>
      </c>
      <c r="AC437" s="130">
        <f>SUM(S437:U437)</f>
        <v>0</v>
      </c>
      <c r="AD437" s="130">
        <f>SUM(V437:X437)</f>
        <v>0</v>
      </c>
      <c r="AE437" s="130">
        <f>SUM(Y437:AA437)</f>
        <v>0</v>
      </c>
      <c r="AF437" s="130">
        <f>AB437+AC437</f>
        <v>0</v>
      </c>
      <c r="AG437" s="130">
        <f>AE437+AD437</f>
        <v>0</v>
      </c>
      <c r="AH437" s="130">
        <f>AF437+AG437</f>
        <v>0</v>
      </c>
      <c r="AJ437" s="945">
        <f ca="1">SUM((INDIRECT(AJ$2&amp;(ROW())):INDIRECT(AJ$3&amp;(ROW()))))</f>
        <v>0</v>
      </c>
      <c r="AK437" s="945">
        <f ca="1">SUM(INDIRECT(AK$1&amp;AK$2&amp;$B437):INDIRECT(AK$1&amp;AK$3&amp;$B437))</f>
        <v>0</v>
      </c>
      <c r="AL437" s="1754">
        <f t="shared" ca="1" si="499"/>
        <v>0</v>
      </c>
      <c r="AM437" s="1879">
        <f t="shared" ca="1" si="516"/>
        <v>0</v>
      </c>
      <c r="AN437" s="945">
        <f ca="1">SUM(INDIRECT(AN$1&amp;AN$2&amp;$A437):INDIRECT(AN$1&amp;AN$3&amp;$A437))</f>
        <v>0</v>
      </c>
      <c r="AO437" s="1754">
        <f t="shared" ca="1" si="500"/>
        <v>0</v>
      </c>
      <c r="AP437" s="1879">
        <f t="shared" ca="1" si="517"/>
        <v>0</v>
      </c>
      <c r="AR437" s="945">
        <f ca="1">SUM((INDIRECT(AR$2&amp;(ROW())):INDIRECT(AR$3&amp;(ROW()))))</f>
        <v>0</v>
      </c>
      <c r="AS437" s="945">
        <f ca="1">SUM(INDIRECT(AS$1&amp;AS$2&amp;$B437):INDIRECT(AS$1&amp;AS$3&amp;$B437))</f>
        <v>0</v>
      </c>
      <c r="AT437" s="1754">
        <f t="shared" ca="1" si="519"/>
        <v>0</v>
      </c>
      <c r="AU437" s="1879">
        <f t="shared" ca="1" si="520"/>
        <v>0</v>
      </c>
      <c r="AV437" s="945">
        <f ca="1">SUM(INDIRECT(AV$1&amp;AV$2&amp;$A437):INDIRECT(AV$1&amp;AV$3&amp;$A437))</f>
        <v>0</v>
      </c>
      <c r="AW437" s="1754">
        <f t="shared" ca="1" si="521"/>
        <v>0</v>
      </c>
      <c r="AX437" s="1879">
        <f t="shared" ca="1" si="522"/>
        <v>0</v>
      </c>
      <c r="AZ437" s="945">
        <f ca="1">SUM((INDIRECT(AZ$2&amp;(ROW())):INDIRECT(AZ$3&amp;(ROW()))))</f>
        <v>0</v>
      </c>
      <c r="BA437" s="945">
        <f ca="1">SUM(INDIRECT(BA$1&amp;BA$2&amp;$B437):INDIRECT(BA$1&amp;BA$3&amp;$B437))</f>
        <v>0</v>
      </c>
      <c r="BB437" s="1754">
        <f t="shared" ca="1" si="523"/>
        <v>0</v>
      </c>
      <c r="BC437" s="1879">
        <f t="shared" ca="1" si="524"/>
        <v>0</v>
      </c>
      <c r="BD437" s="945">
        <f ca="1">SUM(INDIRECT(BD$1&amp;BD$2&amp;$A437):INDIRECT(BD$1&amp;BD$3&amp;$A437))</f>
        <v>0</v>
      </c>
      <c r="BE437" s="1754">
        <f t="shared" ca="1" si="525"/>
        <v>0</v>
      </c>
      <c r="BF437" s="1879">
        <f t="shared" ca="1" si="526"/>
        <v>0</v>
      </c>
    </row>
    <row r="438" spans="1:58">
      <c r="A438" s="2016">
        <v>421</v>
      </c>
      <c r="B438" s="2016">
        <v>435</v>
      </c>
      <c r="D438" s="657">
        <v>1</v>
      </c>
      <c r="H438" s="137"/>
      <c r="I438" s="136"/>
      <c r="J438" s="137"/>
      <c r="K438" s="137"/>
      <c r="L438" s="136"/>
      <c r="M438" s="136"/>
      <c r="N438" s="136"/>
      <c r="O438" s="136"/>
      <c r="P438" s="365"/>
      <c r="Q438" s="365"/>
      <c r="R438" s="365"/>
      <c r="S438" s="365"/>
      <c r="T438" s="365"/>
      <c r="U438" s="365"/>
      <c r="V438" s="365"/>
      <c r="X438" s="365"/>
      <c r="Y438" s="268"/>
      <c r="Z438" s="268"/>
      <c r="AA438" s="268"/>
      <c r="AB438" s="268"/>
      <c r="AC438" s="268"/>
      <c r="AD438" s="268"/>
      <c r="AE438" s="268"/>
      <c r="AF438" s="268"/>
      <c r="AG438" s="268"/>
      <c r="AH438" s="1700"/>
      <c r="AJ438" s="268"/>
      <c r="AK438" s="268"/>
      <c r="AL438" s="268"/>
      <c r="AM438" s="268"/>
      <c r="AN438" s="268"/>
      <c r="AO438" s="268"/>
      <c r="AP438" s="268"/>
      <c r="AR438" s="268"/>
      <c r="AS438" s="268"/>
      <c r="AT438" s="268"/>
      <c r="AU438" s="268"/>
      <c r="AV438" s="268"/>
      <c r="AW438" s="268"/>
      <c r="AX438" s="268"/>
      <c r="AZ438" s="268"/>
      <c r="BA438" s="268"/>
      <c r="BB438" s="268"/>
      <c r="BC438" s="268"/>
      <c r="BD438" s="268"/>
      <c r="BE438" s="268"/>
      <c r="BF438" s="268"/>
    </row>
    <row r="439" spans="1:58">
      <c r="A439" s="2016">
        <v>422</v>
      </c>
      <c r="B439" s="2016">
        <v>436</v>
      </c>
      <c r="D439" s="657">
        <v>1</v>
      </c>
      <c r="G439" s="37" t="s">
        <v>551</v>
      </c>
      <c r="O439" s="446"/>
      <c r="P439" s="152"/>
      <c r="Q439" s="152"/>
      <c r="R439" s="152"/>
      <c r="S439" s="152"/>
      <c r="T439" s="152"/>
      <c r="U439" s="152"/>
      <c r="Z439" s="1"/>
      <c r="AA439" s="1"/>
      <c r="AB439" s="1"/>
      <c r="AC439" s="1"/>
      <c r="AD439" s="1"/>
      <c r="AE439" s="1"/>
      <c r="AF439" s="1"/>
      <c r="AG439" s="1"/>
      <c r="AH439" s="1"/>
      <c r="AJ439" s="1"/>
      <c r="AK439" s="1"/>
      <c r="AL439" s="1"/>
      <c r="AM439" s="1"/>
      <c r="AN439" s="1"/>
      <c r="AO439" s="1"/>
      <c r="AP439" s="1"/>
      <c r="AR439" s="1"/>
      <c r="AS439" s="1"/>
      <c r="AT439" s="1"/>
      <c r="AU439" s="1"/>
      <c r="AV439" s="1"/>
      <c r="AW439" s="1"/>
      <c r="AX439" s="1"/>
      <c r="AZ439" s="1"/>
      <c r="BA439" s="1"/>
      <c r="BB439" s="1"/>
      <c r="BC439" s="1"/>
      <c r="BD439" s="1"/>
      <c r="BE439" s="1"/>
      <c r="BF439" s="1"/>
    </row>
    <row r="440" spans="1:58">
      <c r="A440" s="2016">
        <v>423</v>
      </c>
      <c r="B440" s="2016">
        <v>437</v>
      </c>
      <c r="D440" s="657">
        <v>1</v>
      </c>
      <c r="H440" s="146" t="s">
        <v>222</v>
      </c>
      <c r="I440" s="145"/>
      <c r="J440" s="549"/>
      <c r="K440" s="549"/>
      <c r="L440" s="481"/>
      <c r="M440" s="481"/>
      <c r="N440" s="481"/>
      <c r="O440" s="151"/>
      <c r="P440" s="550">
        <f>P441+P456</f>
        <v>1387</v>
      </c>
      <c r="Q440" s="551">
        <f t="shared" ref="Q440:AH440" si="537">Q441+Q456</f>
        <v>150197</v>
      </c>
      <c r="R440" s="551">
        <f t="shared" si="537"/>
        <v>216363</v>
      </c>
      <c r="S440" s="551">
        <f t="shared" si="537"/>
        <v>223515</v>
      </c>
      <c r="T440" s="551">
        <f t="shared" si="537"/>
        <v>235097</v>
      </c>
      <c r="U440" s="551">
        <f t="shared" si="537"/>
        <v>290090</v>
      </c>
      <c r="V440" s="551">
        <f t="shared" si="537"/>
        <v>392443</v>
      </c>
      <c r="W440" s="551">
        <f t="shared" si="537"/>
        <v>364258</v>
      </c>
      <c r="X440" s="551">
        <f t="shared" si="537"/>
        <v>403003</v>
      </c>
      <c r="Y440" s="551">
        <f t="shared" si="537"/>
        <v>411259</v>
      </c>
      <c r="Z440" s="551">
        <f t="shared" si="537"/>
        <v>434295</v>
      </c>
      <c r="AA440" s="551">
        <f t="shared" si="537"/>
        <v>463120</v>
      </c>
      <c r="AB440" s="551">
        <f t="shared" si="537"/>
        <v>367947</v>
      </c>
      <c r="AC440" s="551">
        <f t="shared" si="537"/>
        <v>748702</v>
      </c>
      <c r="AD440" s="551">
        <f t="shared" si="537"/>
        <v>1159704</v>
      </c>
      <c r="AE440" s="551">
        <f t="shared" si="537"/>
        <v>1308674</v>
      </c>
      <c r="AF440" s="551">
        <f t="shared" si="537"/>
        <v>1116649</v>
      </c>
      <c r="AG440" s="551">
        <f t="shared" si="537"/>
        <v>2468378</v>
      </c>
      <c r="AH440" s="551">
        <f t="shared" si="537"/>
        <v>3585027</v>
      </c>
      <c r="AJ440" s="551">
        <f ca="1">SUM((INDIRECT(AJ$2&amp;(ROW())):INDIRECT(AJ$3&amp;(ROW()))))</f>
        <v>411259</v>
      </c>
      <c r="AK440" s="551">
        <f ca="1">SUM(INDIRECT(AK$1&amp;AK$2&amp;$B440):INDIRECT(AK$1&amp;AK$3&amp;$B440))</f>
        <v>0</v>
      </c>
      <c r="AL440" s="1758">
        <f t="shared" ca="1" si="499"/>
        <v>411259</v>
      </c>
      <c r="AM440" s="1882">
        <f t="shared" ref="AM440:AM503" ca="1" si="538">IFERROR(AJ440/AK440,0)</f>
        <v>0</v>
      </c>
      <c r="AN440" s="551">
        <f ca="1">SUM(INDIRECT(AN$1&amp;AN$2&amp;$A440):INDIRECT(AN$1&amp;AN$3&amp;$A440))</f>
        <v>431020</v>
      </c>
      <c r="AO440" s="1758">
        <f t="shared" ca="1" si="500"/>
        <v>-19761</v>
      </c>
      <c r="AP440" s="1882">
        <f t="shared" ref="AP440:AP503" ca="1" si="539">IFERROR(AJ440/AN440,0)</f>
        <v>0.95415293953876845</v>
      </c>
      <c r="AR440" s="551">
        <f ca="1">SUM((INDIRECT(AR$2&amp;(ROW())):INDIRECT(AR$3&amp;(ROW()))))</f>
        <v>411259</v>
      </c>
      <c r="AS440" s="551">
        <f ca="1">SUM(INDIRECT(AS$1&amp;AS$2&amp;$B440):INDIRECT(AS$1&amp;AS$3&amp;$B440))</f>
        <v>0</v>
      </c>
      <c r="AT440" s="1758">
        <f t="shared" ref="AT440:AT503" ca="1" si="540">AR440-AS440</f>
        <v>411259</v>
      </c>
      <c r="AU440" s="1882">
        <f t="shared" ref="AU440:AU503" ca="1" si="541">IFERROR(AR440/AS440,0)</f>
        <v>0</v>
      </c>
      <c r="AV440" s="551">
        <f ca="1">SUM(INDIRECT(AV$1&amp;AV$2&amp;$A440):INDIRECT(AV$1&amp;AV$3&amp;$A440))</f>
        <v>431020</v>
      </c>
      <c r="AW440" s="1758">
        <f t="shared" ref="AW440:AW503" ca="1" si="542">AR440-AV440</f>
        <v>-19761</v>
      </c>
      <c r="AX440" s="1882">
        <f t="shared" ref="AX440:AX503" ca="1" si="543">IFERROR(AR440/AV440,0)</f>
        <v>0.95415293953876845</v>
      </c>
      <c r="AZ440" s="551">
        <f ca="1">SUM((INDIRECT(AZ$2&amp;(ROW())):INDIRECT(AZ$3&amp;(ROW()))))</f>
        <v>2687612</v>
      </c>
      <c r="BA440" s="551">
        <f ca="1">SUM(INDIRECT(BA$1&amp;BA$2&amp;$B440):INDIRECT(BA$1&amp;BA$3&amp;$B440))</f>
        <v>0</v>
      </c>
      <c r="BB440" s="1758">
        <f t="shared" ref="BB440:BB503" ca="1" si="544">AZ440-BA440</f>
        <v>2687612</v>
      </c>
      <c r="BC440" s="1882">
        <f t="shared" ref="BC440:BC503" ca="1" si="545">IFERROR(AZ440/BA440,0)</f>
        <v>0</v>
      </c>
      <c r="BD440" s="551">
        <f ca="1">SUM(INDIRECT(BD$1&amp;BD$2&amp;$A440):INDIRECT(BD$1&amp;BD$3&amp;$A440))</f>
        <v>3800323</v>
      </c>
      <c r="BE440" s="1758">
        <f t="shared" ref="BE440:BE503" ca="1" si="546">AZ440-BD440</f>
        <v>-1112711</v>
      </c>
      <c r="BF440" s="1882">
        <f t="shared" ref="BF440:BF503" ca="1" si="547">IFERROR(AZ440/BD440,0)</f>
        <v>0.70720620326219641</v>
      </c>
    </row>
    <row r="441" spans="1:58">
      <c r="A441" s="2016">
        <v>424</v>
      </c>
      <c r="B441" s="2016">
        <v>438</v>
      </c>
      <c r="D441" s="657">
        <v>1</v>
      </c>
      <c r="H441" s="141"/>
      <c r="I441" s="140"/>
      <c r="J441" s="134" t="s">
        <v>223</v>
      </c>
      <c r="K441" s="134"/>
      <c r="L441" s="552"/>
      <c r="M441" s="552"/>
      <c r="N441" s="552"/>
      <c r="O441" s="553"/>
      <c r="P441" s="554">
        <f>P442+P445+P450+P455</f>
        <v>1220</v>
      </c>
      <c r="Q441" s="555">
        <f t="shared" ref="Q441:AH441" si="548">Q442+Q445+Q450+Q455</f>
        <v>129917</v>
      </c>
      <c r="R441" s="555">
        <f t="shared" si="548"/>
        <v>203706</v>
      </c>
      <c r="S441" s="555">
        <f t="shared" si="548"/>
        <v>213255</v>
      </c>
      <c r="T441" s="555">
        <f t="shared" si="548"/>
        <v>211990</v>
      </c>
      <c r="U441" s="555">
        <f t="shared" si="548"/>
        <v>245598</v>
      </c>
      <c r="V441" s="555">
        <f t="shared" si="548"/>
        <v>344512</v>
      </c>
      <c r="W441" s="555">
        <f t="shared" si="548"/>
        <v>307774</v>
      </c>
      <c r="X441" s="555">
        <f t="shared" si="548"/>
        <v>350867</v>
      </c>
      <c r="Y441" s="555">
        <f t="shared" si="548"/>
        <v>364200</v>
      </c>
      <c r="Z441" s="555">
        <f t="shared" si="548"/>
        <v>381859</v>
      </c>
      <c r="AA441" s="555">
        <f t="shared" si="548"/>
        <v>405105</v>
      </c>
      <c r="AB441" s="555">
        <f t="shared" si="548"/>
        <v>334843</v>
      </c>
      <c r="AC441" s="555">
        <f t="shared" si="548"/>
        <v>670843</v>
      </c>
      <c r="AD441" s="555">
        <f t="shared" si="548"/>
        <v>1003153</v>
      </c>
      <c r="AE441" s="555">
        <f t="shared" si="548"/>
        <v>1151164</v>
      </c>
      <c r="AF441" s="555">
        <f t="shared" si="548"/>
        <v>1005686</v>
      </c>
      <c r="AG441" s="555">
        <f t="shared" si="548"/>
        <v>2154317</v>
      </c>
      <c r="AH441" s="555">
        <f t="shared" si="548"/>
        <v>3160003</v>
      </c>
      <c r="AJ441" s="555">
        <f ca="1">SUM((INDIRECT(AJ$2&amp;(ROW())):INDIRECT(AJ$3&amp;(ROW()))))</f>
        <v>364200</v>
      </c>
      <c r="AK441" s="555">
        <f ca="1">SUM(INDIRECT(AK$1&amp;AK$2&amp;$B441):INDIRECT(AK$1&amp;AK$3&amp;$B441))</f>
        <v>0</v>
      </c>
      <c r="AL441" s="1759">
        <f t="shared" ca="1" si="499"/>
        <v>364200</v>
      </c>
      <c r="AM441" s="1883">
        <f t="shared" ca="1" si="538"/>
        <v>0</v>
      </c>
      <c r="AN441" s="555">
        <f ca="1">SUM(INDIRECT(AN$1&amp;AN$2&amp;$A441):INDIRECT(AN$1&amp;AN$3&amp;$A441))</f>
        <v>382678</v>
      </c>
      <c r="AO441" s="1759">
        <f t="shared" ca="1" si="500"/>
        <v>-18478</v>
      </c>
      <c r="AP441" s="1883">
        <f t="shared" ca="1" si="539"/>
        <v>0.95171397362795873</v>
      </c>
      <c r="AR441" s="555">
        <f ca="1">SUM((INDIRECT(AR$2&amp;(ROW())):INDIRECT(AR$3&amp;(ROW()))))</f>
        <v>364200</v>
      </c>
      <c r="AS441" s="555">
        <f ca="1">SUM(INDIRECT(AS$1&amp;AS$2&amp;$B441):INDIRECT(AS$1&amp;AS$3&amp;$B441))</f>
        <v>0</v>
      </c>
      <c r="AT441" s="1759">
        <f t="shared" ca="1" si="540"/>
        <v>364200</v>
      </c>
      <c r="AU441" s="1883">
        <f t="shared" ca="1" si="541"/>
        <v>0</v>
      </c>
      <c r="AV441" s="555">
        <f ca="1">SUM(INDIRECT(AV$1&amp;AV$2&amp;$A441):INDIRECT(AV$1&amp;AV$3&amp;$A441))</f>
        <v>382678</v>
      </c>
      <c r="AW441" s="1759">
        <f t="shared" ca="1" si="542"/>
        <v>-18478</v>
      </c>
      <c r="AX441" s="1883">
        <f t="shared" ca="1" si="543"/>
        <v>0.95171397362795873</v>
      </c>
      <c r="AZ441" s="555">
        <f ca="1">SUM((INDIRECT(AZ$2&amp;(ROW())):INDIRECT(AZ$3&amp;(ROW()))))</f>
        <v>2373039</v>
      </c>
      <c r="BA441" s="555">
        <f ca="1">SUM(INDIRECT(BA$1&amp;BA$2&amp;$B441):INDIRECT(BA$1&amp;BA$3&amp;$B441))</f>
        <v>0</v>
      </c>
      <c r="BB441" s="1759">
        <f t="shared" ca="1" si="544"/>
        <v>2373039</v>
      </c>
      <c r="BC441" s="1883">
        <f t="shared" ca="1" si="545"/>
        <v>0</v>
      </c>
      <c r="BD441" s="555">
        <f ca="1">SUM(INDIRECT(BD$1&amp;BD$2&amp;$A441):INDIRECT(BD$1&amp;BD$3&amp;$A441))</f>
        <v>3328137</v>
      </c>
      <c r="BE441" s="1759">
        <f t="shared" ca="1" si="546"/>
        <v>-955098</v>
      </c>
      <c r="BF441" s="1883">
        <f t="shared" ca="1" si="547"/>
        <v>0.71302323191623418</v>
      </c>
    </row>
    <row r="442" spans="1:58">
      <c r="A442" s="2016">
        <v>425</v>
      </c>
      <c r="B442" s="2016">
        <v>439</v>
      </c>
      <c r="D442" s="657">
        <v>1</v>
      </c>
      <c r="H442" s="141"/>
      <c r="I442" s="140"/>
      <c r="J442" s="134"/>
      <c r="K442" s="134"/>
      <c r="L442" s="18" t="s">
        <v>224</v>
      </c>
      <c r="M442" s="561"/>
      <c r="N442" s="561"/>
      <c r="O442" s="562"/>
      <c r="P442" s="573">
        <f>SUM(P443:P444)</f>
        <v>375</v>
      </c>
      <c r="Q442" s="565">
        <f t="shared" ref="Q442:AH442" si="549">SUM(Q443:Q444)</f>
        <v>35171</v>
      </c>
      <c r="R442" s="565">
        <f t="shared" si="549"/>
        <v>61758</v>
      </c>
      <c r="S442" s="565">
        <f t="shared" si="549"/>
        <v>49988</v>
      </c>
      <c r="T442" s="565">
        <f t="shared" si="549"/>
        <v>50974</v>
      </c>
      <c r="U442" s="565">
        <f t="shared" si="549"/>
        <v>69600</v>
      </c>
      <c r="V442" s="565">
        <f t="shared" si="549"/>
        <v>84145</v>
      </c>
      <c r="W442" s="565">
        <f t="shared" si="549"/>
        <v>93512</v>
      </c>
      <c r="X442" s="565">
        <f t="shared" si="549"/>
        <v>106496</v>
      </c>
      <c r="Y442" s="565">
        <f t="shared" si="549"/>
        <v>88907</v>
      </c>
      <c r="Z442" s="565">
        <f t="shared" si="549"/>
        <v>112990</v>
      </c>
      <c r="AA442" s="565">
        <f t="shared" si="549"/>
        <v>108869</v>
      </c>
      <c r="AB442" s="565">
        <f t="shared" si="549"/>
        <v>97304</v>
      </c>
      <c r="AC442" s="565">
        <f t="shared" si="549"/>
        <v>170562</v>
      </c>
      <c r="AD442" s="565">
        <f t="shared" si="549"/>
        <v>284153</v>
      </c>
      <c r="AE442" s="565">
        <f t="shared" si="549"/>
        <v>310766</v>
      </c>
      <c r="AF442" s="565">
        <f t="shared" si="549"/>
        <v>267866</v>
      </c>
      <c r="AG442" s="565">
        <f t="shared" si="549"/>
        <v>594919</v>
      </c>
      <c r="AH442" s="565">
        <f t="shared" si="549"/>
        <v>862785</v>
      </c>
      <c r="AJ442" s="565">
        <f ca="1">SUM((INDIRECT(AJ$2&amp;(ROW())):INDIRECT(AJ$3&amp;(ROW()))))</f>
        <v>88907</v>
      </c>
      <c r="AK442" s="565">
        <f ca="1">SUM(INDIRECT(AK$1&amp;AK$2&amp;$B442):INDIRECT(AK$1&amp;AK$3&amp;$B442))</f>
        <v>0</v>
      </c>
      <c r="AL442" s="1746">
        <f t="shared" ca="1" si="499"/>
        <v>88907</v>
      </c>
      <c r="AM442" s="1871">
        <f t="shared" ca="1" si="538"/>
        <v>0</v>
      </c>
      <c r="AN442" s="565">
        <f ca="1">SUM(INDIRECT(AN$1&amp;AN$2&amp;$A442):INDIRECT(AN$1&amp;AN$3&amp;$A442))</f>
        <v>102766</v>
      </c>
      <c r="AO442" s="1746">
        <f t="shared" ca="1" si="500"/>
        <v>-13859</v>
      </c>
      <c r="AP442" s="1871">
        <f t="shared" ca="1" si="539"/>
        <v>0.86514022147402836</v>
      </c>
      <c r="AR442" s="565">
        <f ca="1">SUM((INDIRECT(AR$2&amp;(ROW())):INDIRECT(AR$3&amp;(ROW()))))</f>
        <v>88907</v>
      </c>
      <c r="AS442" s="565">
        <f ca="1">SUM(INDIRECT(AS$1&amp;AS$2&amp;$B442):INDIRECT(AS$1&amp;AS$3&amp;$B442))</f>
        <v>0</v>
      </c>
      <c r="AT442" s="1746">
        <f t="shared" ca="1" si="540"/>
        <v>88907</v>
      </c>
      <c r="AU442" s="1871">
        <f t="shared" ca="1" si="541"/>
        <v>0</v>
      </c>
      <c r="AV442" s="565">
        <f ca="1">SUM(INDIRECT(AV$1&amp;AV$2&amp;$A442):INDIRECT(AV$1&amp;AV$3&amp;$A442))</f>
        <v>102766</v>
      </c>
      <c r="AW442" s="1746">
        <f t="shared" ca="1" si="542"/>
        <v>-13859</v>
      </c>
      <c r="AX442" s="1871">
        <f t="shared" ca="1" si="543"/>
        <v>0.86514022147402836</v>
      </c>
      <c r="AZ442" s="565">
        <f ca="1">SUM((INDIRECT(AZ$2&amp;(ROW())):INDIRECT(AZ$3&amp;(ROW()))))</f>
        <v>640926</v>
      </c>
      <c r="BA442" s="565">
        <f ca="1">SUM(INDIRECT(BA$1&amp;BA$2&amp;$B442):INDIRECT(BA$1&amp;BA$3&amp;$B442))</f>
        <v>0</v>
      </c>
      <c r="BB442" s="1746">
        <f t="shared" ca="1" si="544"/>
        <v>640926</v>
      </c>
      <c r="BC442" s="1871">
        <f t="shared" ca="1" si="545"/>
        <v>0</v>
      </c>
      <c r="BD442" s="565">
        <f ca="1">SUM(INDIRECT(BD$1&amp;BD$2&amp;$A442):INDIRECT(BD$1&amp;BD$3&amp;$A442))</f>
        <v>962728</v>
      </c>
      <c r="BE442" s="1746">
        <f t="shared" ca="1" si="546"/>
        <v>-321802</v>
      </c>
      <c r="BF442" s="1871">
        <f t="shared" ca="1" si="547"/>
        <v>0.66573944042346334</v>
      </c>
    </row>
    <row r="443" spans="1:58">
      <c r="A443" s="2016">
        <v>426</v>
      </c>
      <c r="B443" s="2016">
        <v>440</v>
      </c>
      <c r="D443" s="657">
        <v>1</v>
      </c>
      <c r="H443" s="141"/>
      <c r="I443" s="140"/>
      <c r="J443" s="134"/>
      <c r="K443" s="134"/>
      <c r="L443" s="18"/>
      <c r="M443" s="189" t="s">
        <v>225</v>
      </c>
      <c r="N443" s="189"/>
      <c r="O443" s="188"/>
      <c r="P443" s="559">
        <v>375</v>
      </c>
      <c r="Q443" s="191">
        <f>11077+24094</f>
        <v>35171</v>
      </c>
      <c r="R443" s="191">
        <v>61758</v>
      </c>
      <c r="S443" s="191">
        <f>45127+4861</f>
        <v>49988</v>
      </c>
      <c r="T443" s="191">
        <v>50974</v>
      </c>
      <c r="U443" s="191">
        <v>69600</v>
      </c>
      <c r="V443" s="191">
        <v>84145</v>
      </c>
      <c r="W443" s="191">
        <v>93512</v>
      </c>
      <c r="X443" s="191">
        <v>106496</v>
      </c>
      <c r="Y443" s="191">
        <v>88907</v>
      </c>
      <c r="Z443" s="191">
        <v>112990</v>
      </c>
      <c r="AA443" s="191">
        <v>108869</v>
      </c>
      <c r="AB443" s="187">
        <f>SUM(P443:R443)</f>
        <v>97304</v>
      </c>
      <c r="AC443" s="187">
        <f>SUM(S443:U443)</f>
        <v>170562</v>
      </c>
      <c r="AD443" s="187">
        <f>SUM(V443:X443)</f>
        <v>284153</v>
      </c>
      <c r="AE443" s="187">
        <f>SUM(Y443:AA443)</f>
        <v>310766</v>
      </c>
      <c r="AF443" s="187">
        <f>AB443+AC443</f>
        <v>267866</v>
      </c>
      <c r="AG443" s="187">
        <f>AE443+AD443</f>
        <v>594919</v>
      </c>
      <c r="AH443" s="187">
        <f>AF443+AG443</f>
        <v>862785</v>
      </c>
      <c r="AJ443" s="187">
        <f ca="1">SUM((INDIRECT(AJ$2&amp;(ROW())):INDIRECT(AJ$3&amp;(ROW()))))</f>
        <v>88907</v>
      </c>
      <c r="AK443" s="187">
        <f ca="1">SUM(INDIRECT(AK$1&amp;AK$2&amp;$B443):INDIRECT(AK$1&amp;AK$3&amp;$B443))</f>
        <v>303320</v>
      </c>
      <c r="AL443" s="1747">
        <f t="shared" ca="1" si="499"/>
        <v>-214413</v>
      </c>
      <c r="AM443" s="1872">
        <f t="shared" ca="1" si="538"/>
        <v>0.29311288408281683</v>
      </c>
      <c r="AN443" s="187">
        <f ca="1">SUM(INDIRECT(AN$1&amp;AN$2&amp;$A443):INDIRECT(AN$1&amp;AN$3&amp;$A443))</f>
        <v>102766</v>
      </c>
      <c r="AO443" s="1747">
        <f t="shared" ca="1" si="500"/>
        <v>-13859</v>
      </c>
      <c r="AP443" s="1872">
        <f t="shared" ca="1" si="539"/>
        <v>0.86514022147402836</v>
      </c>
      <c r="AR443" s="187">
        <f ca="1">SUM((INDIRECT(AR$2&amp;(ROW())):INDIRECT(AR$3&amp;(ROW()))))</f>
        <v>88907</v>
      </c>
      <c r="AS443" s="187">
        <f ca="1">SUM(INDIRECT(AS$1&amp;AS$2&amp;$B443):INDIRECT(AS$1&amp;AS$3&amp;$B443))</f>
        <v>303320</v>
      </c>
      <c r="AT443" s="1747">
        <f t="shared" ca="1" si="540"/>
        <v>-214413</v>
      </c>
      <c r="AU443" s="1872">
        <f t="shared" ca="1" si="541"/>
        <v>0.29311288408281683</v>
      </c>
      <c r="AV443" s="187">
        <f ca="1">SUM(INDIRECT(AV$1&amp;AV$2&amp;$A443):INDIRECT(AV$1&amp;AV$3&amp;$A443))</f>
        <v>102766</v>
      </c>
      <c r="AW443" s="1747">
        <f t="shared" ca="1" si="542"/>
        <v>-13859</v>
      </c>
      <c r="AX443" s="1872">
        <f t="shared" ca="1" si="543"/>
        <v>0.86514022147402836</v>
      </c>
      <c r="AZ443" s="187">
        <f ca="1">SUM((INDIRECT(AZ$2&amp;(ROW())):INDIRECT(AZ$3&amp;(ROW()))))</f>
        <v>640926</v>
      </c>
      <c r="BA443" s="187">
        <f ca="1">SUM(INDIRECT(BA$1&amp;BA$2&amp;$B443):INDIRECT(BA$1&amp;BA$3&amp;$B443))</f>
        <v>1812412</v>
      </c>
      <c r="BB443" s="1747">
        <f t="shared" ca="1" si="544"/>
        <v>-1171486</v>
      </c>
      <c r="BC443" s="1872">
        <f t="shared" ca="1" si="545"/>
        <v>0.35363151424731243</v>
      </c>
      <c r="BD443" s="187">
        <f ca="1">SUM(INDIRECT(BD$1&amp;BD$2&amp;$A443):INDIRECT(BD$1&amp;BD$3&amp;$A443))</f>
        <v>962728</v>
      </c>
      <c r="BE443" s="1747">
        <f t="shared" ca="1" si="546"/>
        <v>-321802</v>
      </c>
      <c r="BF443" s="1872">
        <f t="shared" ca="1" si="547"/>
        <v>0.66573944042346334</v>
      </c>
    </row>
    <row r="444" spans="1:58">
      <c r="A444" s="2016">
        <v>427</v>
      </c>
      <c r="B444" s="2016">
        <v>441</v>
      </c>
      <c r="D444" s="657">
        <v>1</v>
      </c>
      <c r="H444" s="141"/>
      <c r="I444" s="140"/>
      <c r="J444" s="134"/>
      <c r="K444" s="134"/>
      <c r="L444" s="18"/>
      <c r="M444" s="16" t="s">
        <v>228</v>
      </c>
      <c r="N444" s="16"/>
      <c r="O444" s="148"/>
      <c r="P444" s="147"/>
      <c r="Q444" s="135"/>
      <c r="R444" s="135"/>
      <c r="S444" s="135"/>
      <c r="T444" s="135"/>
      <c r="U444" s="135"/>
      <c r="V444" s="135"/>
      <c r="W444" s="135"/>
      <c r="X444" s="135"/>
      <c r="Y444" s="135"/>
      <c r="Z444" s="135"/>
      <c r="AA444" s="135"/>
      <c r="AB444" s="23">
        <f>SUM(P444:R444)</f>
        <v>0</v>
      </c>
      <c r="AC444" s="23">
        <f>SUM(S444:U444)</f>
        <v>0</v>
      </c>
      <c r="AD444" s="23">
        <f>SUM(V444:X444)</f>
        <v>0</v>
      </c>
      <c r="AE444" s="23">
        <f>SUM(Y444:AA444)</f>
        <v>0</v>
      </c>
      <c r="AF444" s="23">
        <f>AB444+AC444</f>
        <v>0</v>
      </c>
      <c r="AG444" s="23">
        <f>AE444+AD444</f>
        <v>0</v>
      </c>
      <c r="AH444" s="23">
        <f>AF444+AG444</f>
        <v>0</v>
      </c>
      <c r="AJ444" s="23">
        <f ca="1">SUM((INDIRECT(AJ$2&amp;(ROW())):INDIRECT(AJ$3&amp;(ROW()))))</f>
        <v>0</v>
      </c>
      <c r="AK444" s="23">
        <f ca="1">SUM(INDIRECT(AK$1&amp;AK$2&amp;$B444):INDIRECT(AK$1&amp;AK$3&amp;$B444))</f>
        <v>263320</v>
      </c>
      <c r="AL444" s="1715">
        <f t="shared" ca="1" si="499"/>
        <v>-263320</v>
      </c>
      <c r="AM444" s="1826">
        <f t="shared" ca="1" si="538"/>
        <v>0</v>
      </c>
      <c r="AN444" s="23">
        <f ca="1">SUM(INDIRECT(AN$1&amp;AN$2&amp;$A444):INDIRECT(AN$1&amp;AN$3&amp;$A444))</f>
        <v>0</v>
      </c>
      <c r="AO444" s="1715">
        <f t="shared" ca="1" si="500"/>
        <v>0</v>
      </c>
      <c r="AP444" s="1826">
        <f t="shared" ca="1" si="539"/>
        <v>0</v>
      </c>
      <c r="AR444" s="23">
        <f ca="1">SUM((INDIRECT(AR$2&amp;(ROW())):INDIRECT(AR$3&amp;(ROW()))))</f>
        <v>0</v>
      </c>
      <c r="AS444" s="23">
        <f ca="1">SUM(INDIRECT(AS$1&amp;AS$2&amp;$B444):INDIRECT(AS$1&amp;AS$3&amp;$B444))</f>
        <v>263320</v>
      </c>
      <c r="AT444" s="1715">
        <f t="shared" ca="1" si="540"/>
        <v>-263320</v>
      </c>
      <c r="AU444" s="1826">
        <f t="shared" ca="1" si="541"/>
        <v>0</v>
      </c>
      <c r="AV444" s="23">
        <f ca="1">SUM(INDIRECT(AV$1&amp;AV$2&amp;$A444):INDIRECT(AV$1&amp;AV$3&amp;$A444))</f>
        <v>0</v>
      </c>
      <c r="AW444" s="1715">
        <f t="shared" ca="1" si="542"/>
        <v>0</v>
      </c>
      <c r="AX444" s="1826">
        <f t="shared" ca="1" si="543"/>
        <v>0</v>
      </c>
      <c r="AZ444" s="23">
        <f ca="1">SUM((INDIRECT(AZ$2&amp;(ROW())):INDIRECT(AZ$3&amp;(ROW()))))</f>
        <v>0</v>
      </c>
      <c r="BA444" s="23">
        <f ca="1">SUM(INDIRECT(BA$1&amp;BA$2&amp;$B444):INDIRECT(BA$1&amp;BA$3&amp;$B444))</f>
        <v>1613518</v>
      </c>
      <c r="BB444" s="1715">
        <f t="shared" ca="1" si="544"/>
        <v>-1613518</v>
      </c>
      <c r="BC444" s="1826">
        <f t="shared" ca="1" si="545"/>
        <v>0</v>
      </c>
      <c r="BD444" s="23">
        <f ca="1">SUM(INDIRECT(BD$1&amp;BD$2&amp;$A444):INDIRECT(BD$1&amp;BD$3&amp;$A444))</f>
        <v>0</v>
      </c>
      <c r="BE444" s="1715">
        <f t="shared" ca="1" si="546"/>
        <v>0</v>
      </c>
      <c r="BF444" s="1826">
        <f t="shared" ca="1" si="547"/>
        <v>0</v>
      </c>
    </row>
    <row r="445" spans="1:58">
      <c r="A445" s="2016">
        <v>428</v>
      </c>
      <c r="B445" s="2016">
        <v>442</v>
      </c>
      <c r="D445" s="657">
        <v>1</v>
      </c>
      <c r="H445" s="141"/>
      <c r="I445" s="140"/>
      <c r="J445" s="134"/>
      <c r="K445" s="134"/>
      <c r="L445" s="131" t="s">
        <v>229</v>
      </c>
      <c r="M445" s="560"/>
      <c r="N445" s="560"/>
      <c r="O445" s="556"/>
      <c r="P445" s="557">
        <f>P446+P449</f>
        <v>845</v>
      </c>
      <c r="Q445" s="558">
        <f t="shared" ref="Q445:AH445" si="550">Q446+Q449</f>
        <v>94746</v>
      </c>
      <c r="R445" s="558">
        <f t="shared" si="550"/>
        <v>141948</v>
      </c>
      <c r="S445" s="558">
        <f t="shared" si="550"/>
        <v>163267</v>
      </c>
      <c r="T445" s="558">
        <f t="shared" si="550"/>
        <v>161016</v>
      </c>
      <c r="U445" s="558">
        <f t="shared" si="550"/>
        <v>175998</v>
      </c>
      <c r="V445" s="558">
        <f t="shared" si="550"/>
        <v>260367</v>
      </c>
      <c r="W445" s="558">
        <f t="shared" si="550"/>
        <v>214262</v>
      </c>
      <c r="X445" s="558">
        <f t="shared" si="550"/>
        <v>244371</v>
      </c>
      <c r="Y445" s="558">
        <f t="shared" si="550"/>
        <v>275293</v>
      </c>
      <c r="Z445" s="558">
        <f t="shared" si="550"/>
        <v>268869</v>
      </c>
      <c r="AA445" s="558">
        <f t="shared" si="550"/>
        <v>296236</v>
      </c>
      <c r="AB445" s="558">
        <f t="shared" si="550"/>
        <v>237539</v>
      </c>
      <c r="AC445" s="558">
        <f t="shared" si="550"/>
        <v>500281</v>
      </c>
      <c r="AD445" s="558">
        <f t="shared" si="550"/>
        <v>719000</v>
      </c>
      <c r="AE445" s="558">
        <f t="shared" si="550"/>
        <v>840398</v>
      </c>
      <c r="AF445" s="558">
        <f t="shared" si="550"/>
        <v>737820</v>
      </c>
      <c r="AG445" s="558">
        <f t="shared" si="550"/>
        <v>1559398</v>
      </c>
      <c r="AH445" s="558">
        <f t="shared" si="550"/>
        <v>2297218</v>
      </c>
      <c r="AJ445" s="558">
        <f ca="1">SUM((INDIRECT(AJ$2&amp;(ROW())):INDIRECT(AJ$3&amp;(ROW()))))</f>
        <v>275293</v>
      </c>
      <c r="AK445" s="558">
        <f ca="1">SUM(INDIRECT(AK$1&amp;AK$2&amp;$B445):INDIRECT(AK$1&amp;AK$3&amp;$B445))</f>
        <v>65000</v>
      </c>
      <c r="AL445" s="1760">
        <f t="shared" ca="1" si="499"/>
        <v>210293</v>
      </c>
      <c r="AM445" s="1884">
        <f t="shared" ca="1" si="538"/>
        <v>4.2352769230769232</v>
      </c>
      <c r="AN445" s="558">
        <f ca="1">SUM(INDIRECT(AN$1&amp;AN$2&amp;$A445):INDIRECT(AN$1&amp;AN$3&amp;$A445))</f>
        <v>279912</v>
      </c>
      <c r="AO445" s="1760">
        <f t="shared" ca="1" si="500"/>
        <v>-4619</v>
      </c>
      <c r="AP445" s="1884">
        <f t="shared" ca="1" si="539"/>
        <v>0.98349838520677924</v>
      </c>
      <c r="AR445" s="558">
        <f ca="1">SUM((INDIRECT(AR$2&amp;(ROW())):INDIRECT(AR$3&amp;(ROW()))))</f>
        <v>275293</v>
      </c>
      <c r="AS445" s="558">
        <f ca="1">SUM(INDIRECT(AS$1&amp;AS$2&amp;$B445):INDIRECT(AS$1&amp;AS$3&amp;$B445))</f>
        <v>65000</v>
      </c>
      <c r="AT445" s="1760">
        <f t="shared" ca="1" si="540"/>
        <v>210293</v>
      </c>
      <c r="AU445" s="1884">
        <f t="shared" ca="1" si="541"/>
        <v>4.2352769230769232</v>
      </c>
      <c r="AV445" s="558">
        <f ca="1">SUM(INDIRECT(AV$1&amp;AV$2&amp;$A445):INDIRECT(AV$1&amp;AV$3&amp;$A445))</f>
        <v>279912</v>
      </c>
      <c r="AW445" s="1760">
        <f t="shared" ca="1" si="542"/>
        <v>-4619</v>
      </c>
      <c r="AX445" s="1884">
        <f t="shared" ca="1" si="543"/>
        <v>0.98349838520677924</v>
      </c>
      <c r="AZ445" s="558">
        <f ca="1">SUM((INDIRECT(AZ$2&amp;(ROW())):INDIRECT(AZ$3&amp;(ROW()))))</f>
        <v>1732113</v>
      </c>
      <c r="BA445" s="558">
        <f ca="1">SUM(INDIRECT(BA$1&amp;BA$2&amp;$B445):INDIRECT(BA$1&amp;BA$3&amp;$B445))</f>
        <v>417011</v>
      </c>
      <c r="BB445" s="1760">
        <f t="shared" ca="1" si="544"/>
        <v>1315102</v>
      </c>
      <c r="BC445" s="1884">
        <f t="shared" ca="1" si="545"/>
        <v>4.153638633033661</v>
      </c>
      <c r="BD445" s="558">
        <f ca="1">SUM(INDIRECT(BD$1&amp;BD$2&amp;$A445):INDIRECT(BD$1&amp;BD$3&amp;$A445))</f>
        <v>2365409</v>
      </c>
      <c r="BE445" s="1760">
        <f t="shared" ca="1" si="546"/>
        <v>-633296</v>
      </c>
      <c r="BF445" s="1884">
        <f t="shared" ca="1" si="547"/>
        <v>0.73226786572639235</v>
      </c>
    </row>
    <row r="446" spans="1:58">
      <c r="A446" s="2016">
        <v>429</v>
      </c>
      <c r="B446" s="2016">
        <v>443</v>
      </c>
      <c r="D446" s="657">
        <v>1</v>
      </c>
      <c r="H446" s="141"/>
      <c r="I446" s="140"/>
      <c r="J446" s="134"/>
      <c r="K446" s="134"/>
      <c r="L446" s="18"/>
      <c r="M446" s="189" t="s">
        <v>225</v>
      </c>
      <c r="N446" s="189"/>
      <c r="O446" s="571"/>
      <c r="P446" s="572">
        <f>SUM(P447:P448)</f>
        <v>845</v>
      </c>
      <c r="Q446" s="121">
        <f t="shared" ref="Q446:AH446" si="551">SUM(Q447:Q448)</f>
        <v>94746</v>
      </c>
      <c r="R446" s="121">
        <f t="shared" si="551"/>
        <v>141948</v>
      </c>
      <c r="S446" s="121">
        <f t="shared" si="551"/>
        <v>163267</v>
      </c>
      <c r="T446" s="121">
        <f t="shared" si="551"/>
        <v>161016</v>
      </c>
      <c r="U446" s="121">
        <f t="shared" si="551"/>
        <v>175998</v>
      </c>
      <c r="V446" s="121">
        <f t="shared" si="551"/>
        <v>260367</v>
      </c>
      <c r="W446" s="121">
        <f t="shared" si="551"/>
        <v>214262</v>
      </c>
      <c r="X446" s="121">
        <f t="shared" si="551"/>
        <v>244371</v>
      </c>
      <c r="Y446" s="121">
        <f t="shared" si="551"/>
        <v>275293</v>
      </c>
      <c r="Z446" s="121">
        <f t="shared" si="551"/>
        <v>268869</v>
      </c>
      <c r="AA446" s="121">
        <f t="shared" si="551"/>
        <v>296236</v>
      </c>
      <c r="AB446" s="121">
        <f t="shared" si="551"/>
        <v>237539</v>
      </c>
      <c r="AC446" s="121">
        <f t="shared" si="551"/>
        <v>500281</v>
      </c>
      <c r="AD446" s="121">
        <f t="shared" si="551"/>
        <v>719000</v>
      </c>
      <c r="AE446" s="121">
        <f t="shared" si="551"/>
        <v>840398</v>
      </c>
      <c r="AF446" s="121">
        <f t="shared" si="551"/>
        <v>737820</v>
      </c>
      <c r="AG446" s="121">
        <f t="shared" si="551"/>
        <v>1559398</v>
      </c>
      <c r="AH446" s="121">
        <f t="shared" si="551"/>
        <v>2297218</v>
      </c>
      <c r="AJ446" s="121">
        <f ca="1">SUM((INDIRECT(AJ$2&amp;(ROW())):INDIRECT(AJ$3&amp;(ROW()))))</f>
        <v>275293</v>
      </c>
      <c r="AK446" s="121">
        <f ca="1">SUM(INDIRECT(AK$1&amp;AK$2&amp;$B446):INDIRECT(AK$1&amp;AK$3&amp;$B446))</f>
        <v>65000</v>
      </c>
      <c r="AL446" s="1761">
        <f t="shared" ca="1" si="499"/>
        <v>210293</v>
      </c>
      <c r="AM446" s="1885">
        <f t="shared" ca="1" si="538"/>
        <v>4.2352769230769232</v>
      </c>
      <c r="AN446" s="121">
        <f ca="1">SUM(INDIRECT(AN$1&amp;AN$2&amp;$A446):INDIRECT(AN$1&amp;AN$3&amp;$A446))</f>
        <v>279912</v>
      </c>
      <c r="AO446" s="1761">
        <f t="shared" ca="1" si="500"/>
        <v>-4619</v>
      </c>
      <c r="AP446" s="1885">
        <f t="shared" ca="1" si="539"/>
        <v>0.98349838520677924</v>
      </c>
      <c r="AR446" s="121">
        <f ca="1">SUM((INDIRECT(AR$2&amp;(ROW())):INDIRECT(AR$3&amp;(ROW()))))</f>
        <v>275293</v>
      </c>
      <c r="AS446" s="121">
        <f ca="1">SUM(INDIRECT(AS$1&amp;AS$2&amp;$B446):INDIRECT(AS$1&amp;AS$3&amp;$B446))</f>
        <v>65000</v>
      </c>
      <c r="AT446" s="1761">
        <f t="shared" ca="1" si="540"/>
        <v>210293</v>
      </c>
      <c r="AU446" s="1885">
        <f t="shared" ca="1" si="541"/>
        <v>4.2352769230769232</v>
      </c>
      <c r="AV446" s="121">
        <f ca="1">SUM(INDIRECT(AV$1&amp;AV$2&amp;$A446):INDIRECT(AV$1&amp;AV$3&amp;$A446))</f>
        <v>279912</v>
      </c>
      <c r="AW446" s="1761">
        <f t="shared" ca="1" si="542"/>
        <v>-4619</v>
      </c>
      <c r="AX446" s="1885">
        <f t="shared" ca="1" si="543"/>
        <v>0.98349838520677924</v>
      </c>
      <c r="AZ446" s="121">
        <f ca="1">SUM((INDIRECT(AZ$2&amp;(ROW())):INDIRECT(AZ$3&amp;(ROW()))))</f>
        <v>1732113</v>
      </c>
      <c r="BA446" s="121">
        <f ca="1">SUM(INDIRECT(BA$1&amp;BA$2&amp;$B446):INDIRECT(BA$1&amp;BA$3&amp;$B446))</f>
        <v>417011</v>
      </c>
      <c r="BB446" s="1761">
        <f t="shared" ca="1" si="544"/>
        <v>1315102</v>
      </c>
      <c r="BC446" s="1885">
        <f t="shared" ca="1" si="545"/>
        <v>4.153638633033661</v>
      </c>
      <c r="BD446" s="121">
        <f ca="1">SUM(INDIRECT(BD$1&amp;BD$2&amp;$A446):INDIRECT(BD$1&amp;BD$3&amp;$A446))</f>
        <v>2365409</v>
      </c>
      <c r="BE446" s="1761">
        <f t="shared" ca="1" si="546"/>
        <v>-633296</v>
      </c>
      <c r="BF446" s="1885">
        <f t="shared" ca="1" si="547"/>
        <v>0.73226786572639235</v>
      </c>
    </row>
    <row r="447" spans="1:58">
      <c r="A447" s="2016">
        <v>430</v>
      </c>
      <c r="B447" s="2016">
        <v>444</v>
      </c>
      <c r="D447" s="657">
        <v>1</v>
      </c>
      <c r="H447" s="141"/>
      <c r="I447" s="140"/>
      <c r="J447" s="134"/>
      <c r="K447" s="134"/>
      <c r="L447" s="18"/>
      <c r="M447" s="18"/>
      <c r="N447" s="18"/>
      <c r="O447" s="188" t="s">
        <v>230</v>
      </c>
      <c r="P447" s="559">
        <v>845</v>
      </c>
      <c r="Q447" s="191">
        <f>94873-127</f>
        <v>94746</v>
      </c>
      <c r="R447" s="191">
        <v>141948</v>
      </c>
      <c r="S447" s="191">
        <f>157923+5344</f>
        <v>163267</v>
      </c>
      <c r="T447" s="191">
        <f>161009+7</f>
        <v>161016</v>
      </c>
      <c r="U447" s="191">
        <v>175998</v>
      </c>
      <c r="V447" s="191">
        <v>260367</v>
      </c>
      <c r="W447" s="191">
        <v>214262</v>
      </c>
      <c r="X447" s="191">
        <f>237005+7366</f>
        <v>244371</v>
      </c>
      <c r="Y447" s="191">
        <v>275293</v>
      </c>
      <c r="Z447" s="191">
        <v>268869</v>
      </c>
      <c r="AA447" s="191">
        <v>296236</v>
      </c>
      <c r="AB447" s="187">
        <f>SUM(P447:R447)</f>
        <v>237539</v>
      </c>
      <c r="AC447" s="187">
        <f>SUM(S447:U447)</f>
        <v>500281</v>
      </c>
      <c r="AD447" s="187">
        <f>SUM(V447:X447)</f>
        <v>719000</v>
      </c>
      <c r="AE447" s="187">
        <f>SUM(Y447:AA447)</f>
        <v>840398</v>
      </c>
      <c r="AF447" s="187">
        <f>AB447+AC447</f>
        <v>737820</v>
      </c>
      <c r="AG447" s="187">
        <f>AE447+AD447</f>
        <v>1559398</v>
      </c>
      <c r="AH447" s="187">
        <f>AF447+AG447</f>
        <v>2297218</v>
      </c>
      <c r="AJ447" s="187">
        <f ca="1">SUM((INDIRECT(AJ$2&amp;(ROW())):INDIRECT(AJ$3&amp;(ROW()))))</f>
        <v>275293</v>
      </c>
      <c r="AK447" s="187">
        <f ca="1">SUM(INDIRECT(AK$1&amp;AK$2&amp;$B447):INDIRECT(AK$1&amp;AK$3&amp;$B447))</f>
        <v>0</v>
      </c>
      <c r="AL447" s="1747">
        <f t="shared" ca="1" si="499"/>
        <v>275293</v>
      </c>
      <c r="AM447" s="1872">
        <f t="shared" ca="1" si="538"/>
        <v>0</v>
      </c>
      <c r="AN447" s="187">
        <f ca="1">SUM(INDIRECT(AN$1&amp;AN$2&amp;$A447):INDIRECT(AN$1&amp;AN$3&amp;$A447))</f>
        <v>279912</v>
      </c>
      <c r="AO447" s="1747">
        <f t="shared" ca="1" si="500"/>
        <v>-4619</v>
      </c>
      <c r="AP447" s="1872">
        <f t="shared" ca="1" si="539"/>
        <v>0.98349838520677924</v>
      </c>
      <c r="AR447" s="187">
        <f ca="1">SUM((INDIRECT(AR$2&amp;(ROW())):INDIRECT(AR$3&amp;(ROW()))))</f>
        <v>275293</v>
      </c>
      <c r="AS447" s="187">
        <f ca="1">SUM(INDIRECT(AS$1&amp;AS$2&amp;$B447):INDIRECT(AS$1&amp;AS$3&amp;$B447))</f>
        <v>0</v>
      </c>
      <c r="AT447" s="1747">
        <f t="shared" ca="1" si="540"/>
        <v>275293</v>
      </c>
      <c r="AU447" s="1872">
        <f t="shared" ca="1" si="541"/>
        <v>0</v>
      </c>
      <c r="AV447" s="187">
        <f ca="1">SUM(INDIRECT(AV$1&amp;AV$2&amp;$A447):INDIRECT(AV$1&amp;AV$3&amp;$A447))</f>
        <v>279912</v>
      </c>
      <c r="AW447" s="1747">
        <f t="shared" ca="1" si="542"/>
        <v>-4619</v>
      </c>
      <c r="AX447" s="1872">
        <f t="shared" ca="1" si="543"/>
        <v>0.98349838520677924</v>
      </c>
      <c r="AZ447" s="187">
        <f ca="1">SUM((INDIRECT(AZ$2&amp;(ROW())):INDIRECT(AZ$3&amp;(ROW()))))</f>
        <v>1732113</v>
      </c>
      <c r="BA447" s="187">
        <f ca="1">SUM(INDIRECT(BA$1&amp;BA$2&amp;$B447):INDIRECT(BA$1&amp;BA$3&amp;$B447))</f>
        <v>0</v>
      </c>
      <c r="BB447" s="1747">
        <f t="shared" ca="1" si="544"/>
        <v>1732113</v>
      </c>
      <c r="BC447" s="1872">
        <f t="shared" ca="1" si="545"/>
        <v>0</v>
      </c>
      <c r="BD447" s="187">
        <f ca="1">SUM(INDIRECT(BD$1&amp;BD$2&amp;$A447):INDIRECT(BD$1&amp;BD$3&amp;$A447))</f>
        <v>2365409</v>
      </c>
      <c r="BE447" s="1747">
        <f t="shared" ca="1" si="546"/>
        <v>-633296</v>
      </c>
      <c r="BF447" s="1872">
        <f t="shared" ca="1" si="547"/>
        <v>0.73226786572639235</v>
      </c>
    </row>
    <row r="448" spans="1:58">
      <c r="A448" s="2016">
        <v>431</v>
      </c>
      <c r="B448" s="2016">
        <v>445</v>
      </c>
      <c r="D448" s="657">
        <v>1</v>
      </c>
      <c r="H448" s="141"/>
      <c r="I448" s="140"/>
      <c r="J448" s="134"/>
      <c r="K448" s="134"/>
      <c r="L448" s="18"/>
      <c r="M448" s="561"/>
      <c r="N448" s="561"/>
      <c r="O448" s="562" t="s">
        <v>231</v>
      </c>
      <c r="P448" s="563"/>
      <c r="Q448" s="564"/>
      <c r="R448" s="564"/>
      <c r="S448" s="564"/>
      <c r="T448" s="564"/>
      <c r="U448" s="564"/>
      <c r="V448" s="564"/>
      <c r="W448" s="564"/>
      <c r="X448" s="564"/>
      <c r="Y448" s="564"/>
      <c r="Z448" s="564"/>
      <c r="AA448" s="564"/>
      <c r="AB448" s="565">
        <f>SUM(P448:R448)</f>
        <v>0</v>
      </c>
      <c r="AC448" s="565">
        <f>SUM(S448:U448)</f>
        <v>0</v>
      </c>
      <c r="AD448" s="565">
        <f>SUM(V448:X448)</f>
        <v>0</v>
      </c>
      <c r="AE448" s="565">
        <f>SUM(Y448:AA448)</f>
        <v>0</v>
      </c>
      <c r="AF448" s="565">
        <f>AB448+AC448</f>
        <v>0</v>
      </c>
      <c r="AG448" s="565">
        <f>AE448+AD448</f>
        <v>0</v>
      </c>
      <c r="AH448" s="565">
        <f>AF448+AG448</f>
        <v>0</v>
      </c>
      <c r="AJ448" s="565">
        <f ca="1">SUM((INDIRECT(AJ$2&amp;(ROW())):INDIRECT(AJ$3&amp;(ROW()))))</f>
        <v>0</v>
      </c>
      <c r="AK448" s="565">
        <f ca="1">SUM(INDIRECT(AK$1&amp;AK$2&amp;$B448):INDIRECT(AK$1&amp;AK$3&amp;$B448))</f>
        <v>198320</v>
      </c>
      <c r="AL448" s="1746">
        <f t="shared" ca="1" si="499"/>
        <v>-198320</v>
      </c>
      <c r="AM448" s="1871">
        <f t="shared" ca="1" si="538"/>
        <v>0</v>
      </c>
      <c r="AN448" s="565">
        <f ca="1">SUM(INDIRECT(AN$1&amp;AN$2&amp;$A448):INDIRECT(AN$1&amp;AN$3&amp;$A448))</f>
        <v>0</v>
      </c>
      <c r="AO448" s="1746">
        <f t="shared" ca="1" si="500"/>
        <v>0</v>
      </c>
      <c r="AP448" s="1871">
        <f t="shared" ca="1" si="539"/>
        <v>0</v>
      </c>
      <c r="AR448" s="565">
        <f ca="1">SUM((INDIRECT(AR$2&amp;(ROW())):INDIRECT(AR$3&amp;(ROW()))))</f>
        <v>0</v>
      </c>
      <c r="AS448" s="565">
        <f ca="1">SUM(INDIRECT(AS$1&amp;AS$2&amp;$B448):INDIRECT(AS$1&amp;AS$3&amp;$B448))</f>
        <v>198320</v>
      </c>
      <c r="AT448" s="1746">
        <f t="shared" ca="1" si="540"/>
        <v>-198320</v>
      </c>
      <c r="AU448" s="1871">
        <f t="shared" ca="1" si="541"/>
        <v>0</v>
      </c>
      <c r="AV448" s="565">
        <f ca="1">SUM(INDIRECT(AV$1&amp;AV$2&amp;$A448):INDIRECT(AV$1&amp;AV$3&amp;$A448))</f>
        <v>0</v>
      </c>
      <c r="AW448" s="1746">
        <f t="shared" ca="1" si="542"/>
        <v>0</v>
      </c>
      <c r="AX448" s="1871">
        <f t="shared" ca="1" si="543"/>
        <v>0</v>
      </c>
      <c r="AZ448" s="565">
        <f ca="1">SUM((INDIRECT(AZ$2&amp;(ROW())):INDIRECT(AZ$3&amp;(ROW()))))</f>
        <v>0</v>
      </c>
      <c r="BA448" s="565">
        <f ca="1">SUM(INDIRECT(BA$1&amp;BA$2&amp;$B448):INDIRECT(BA$1&amp;BA$3&amp;$B448))</f>
        <v>1196507</v>
      </c>
      <c r="BB448" s="1746">
        <f t="shared" ca="1" si="544"/>
        <v>-1196507</v>
      </c>
      <c r="BC448" s="1871">
        <f t="shared" ca="1" si="545"/>
        <v>0</v>
      </c>
      <c r="BD448" s="565">
        <f ca="1">SUM(INDIRECT(BD$1&amp;BD$2&amp;$A448):INDIRECT(BD$1&amp;BD$3&amp;$A448))</f>
        <v>0</v>
      </c>
      <c r="BE448" s="1746">
        <f t="shared" ca="1" si="546"/>
        <v>0</v>
      </c>
      <c r="BF448" s="1871">
        <f t="shared" ca="1" si="547"/>
        <v>0</v>
      </c>
    </row>
    <row r="449" spans="1:58">
      <c r="A449" s="2016">
        <v>432</v>
      </c>
      <c r="B449" s="2016">
        <v>446</v>
      </c>
      <c r="D449" s="657">
        <v>1</v>
      </c>
      <c r="H449" s="141"/>
      <c r="I449" s="140"/>
      <c r="J449" s="134"/>
      <c r="K449" s="134"/>
      <c r="L449" s="18"/>
      <c r="M449" s="566" t="s">
        <v>228</v>
      </c>
      <c r="N449" s="566"/>
      <c r="O449" s="567"/>
      <c r="P449" s="568"/>
      <c r="Q449" s="569"/>
      <c r="R449" s="569"/>
      <c r="S449" s="569"/>
      <c r="T449" s="569"/>
      <c r="U449" s="569"/>
      <c r="V449" s="569"/>
      <c r="W449" s="569"/>
      <c r="X449" s="569"/>
      <c r="Y449" s="569"/>
      <c r="Z449" s="569"/>
      <c r="AA449" s="569"/>
      <c r="AB449" s="570">
        <f>SUM(P449:R449)</f>
        <v>0</v>
      </c>
      <c r="AC449" s="570">
        <f>SUM(S449:U449)</f>
        <v>0</v>
      </c>
      <c r="AD449" s="570">
        <f>SUM(V449:X449)</f>
        <v>0</v>
      </c>
      <c r="AE449" s="570">
        <f>SUM(Y449:AA449)</f>
        <v>0</v>
      </c>
      <c r="AF449" s="570">
        <f>AB449+AC449</f>
        <v>0</v>
      </c>
      <c r="AG449" s="570">
        <f>AE449+AD449</f>
        <v>0</v>
      </c>
      <c r="AH449" s="570">
        <f>AF449+AG449</f>
        <v>0</v>
      </c>
      <c r="AJ449" s="570">
        <f ca="1">SUM((INDIRECT(AJ$2&amp;(ROW())):INDIRECT(AJ$3&amp;(ROW()))))</f>
        <v>0</v>
      </c>
      <c r="AK449" s="570">
        <f ca="1">SUM(INDIRECT(AK$1&amp;AK$2&amp;$B449):INDIRECT(AK$1&amp;AK$3&amp;$B449))</f>
        <v>198320</v>
      </c>
      <c r="AL449" s="1762">
        <f t="shared" ca="1" si="499"/>
        <v>-198320</v>
      </c>
      <c r="AM449" s="1886">
        <f t="shared" ca="1" si="538"/>
        <v>0</v>
      </c>
      <c r="AN449" s="570">
        <f ca="1">SUM(INDIRECT(AN$1&amp;AN$2&amp;$A449):INDIRECT(AN$1&amp;AN$3&amp;$A449))</f>
        <v>0</v>
      </c>
      <c r="AO449" s="1762">
        <f t="shared" ca="1" si="500"/>
        <v>0</v>
      </c>
      <c r="AP449" s="1886">
        <f t="shared" ca="1" si="539"/>
        <v>0</v>
      </c>
      <c r="AR449" s="570">
        <f ca="1">SUM((INDIRECT(AR$2&amp;(ROW())):INDIRECT(AR$3&amp;(ROW()))))</f>
        <v>0</v>
      </c>
      <c r="AS449" s="570">
        <f ca="1">SUM(INDIRECT(AS$1&amp;AS$2&amp;$B449):INDIRECT(AS$1&amp;AS$3&amp;$B449))</f>
        <v>198320</v>
      </c>
      <c r="AT449" s="1762">
        <f t="shared" ca="1" si="540"/>
        <v>-198320</v>
      </c>
      <c r="AU449" s="1886">
        <f t="shared" ca="1" si="541"/>
        <v>0</v>
      </c>
      <c r="AV449" s="570">
        <f ca="1">SUM(INDIRECT(AV$1&amp;AV$2&amp;$A449):INDIRECT(AV$1&amp;AV$3&amp;$A449))</f>
        <v>0</v>
      </c>
      <c r="AW449" s="1762">
        <f t="shared" ca="1" si="542"/>
        <v>0</v>
      </c>
      <c r="AX449" s="1886">
        <f t="shared" ca="1" si="543"/>
        <v>0</v>
      </c>
      <c r="AZ449" s="570">
        <f ca="1">SUM((INDIRECT(AZ$2&amp;(ROW())):INDIRECT(AZ$3&amp;(ROW()))))</f>
        <v>0</v>
      </c>
      <c r="BA449" s="570">
        <f ca="1">SUM(INDIRECT(BA$1&amp;BA$2&amp;$B449):INDIRECT(BA$1&amp;BA$3&amp;$B449))</f>
        <v>1196507</v>
      </c>
      <c r="BB449" s="1762">
        <f t="shared" ca="1" si="544"/>
        <v>-1196507</v>
      </c>
      <c r="BC449" s="1886">
        <f t="shared" ca="1" si="545"/>
        <v>0</v>
      </c>
      <c r="BD449" s="570">
        <f ca="1">SUM(INDIRECT(BD$1&amp;BD$2&amp;$A449):INDIRECT(BD$1&amp;BD$3&amp;$A449))</f>
        <v>0</v>
      </c>
      <c r="BE449" s="1762">
        <f t="shared" ca="1" si="546"/>
        <v>0</v>
      </c>
      <c r="BF449" s="1886">
        <f t="shared" ca="1" si="547"/>
        <v>0</v>
      </c>
    </row>
    <row r="450" spans="1:58">
      <c r="A450" s="2016">
        <v>433</v>
      </c>
      <c r="B450" s="2016">
        <v>447</v>
      </c>
      <c r="D450" s="657">
        <v>1</v>
      </c>
      <c r="H450" s="141"/>
      <c r="I450" s="140"/>
      <c r="J450" s="134"/>
      <c r="K450" s="134"/>
      <c r="L450" s="131" t="s">
        <v>218</v>
      </c>
      <c r="M450" s="560"/>
      <c r="N450" s="560"/>
      <c r="O450" s="556"/>
      <c r="P450" s="557">
        <f>SUM(P451:P454)</f>
        <v>0</v>
      </c>
      <c r="Q450" s="558">
        <f t="shared" ref="Q450:AH450" si="552">SUM(Q451:Q454)</f>
        <v>0</v>
      </c>
      <c r="R450" s="558">
        <f t="shared" si="552"/>
        <v>0</v>
      </c>
      <c r="S450" s="558">
        <f t="shared" si="552"/>
        <v>0</v>
      </c>
      <c r="T450" s="558">
        <f t="shared" si="552"/>
        <v>0</v>
      </c>
      <c r="U450" s="558">
        <f t="shared" si="552"/>
        <v>0</v>
      </c>
      <c r="V450" s="558">
        <f t="shared" si="552"/>
        <v>0</v>
      </c>
      <c r="W450" s="558">
        <f t="shared" si="552"/>
        <v>0</v>
      </c>
      <c r="X450" s="558">
        <f t="shared" si="552"/>
        <v>0</v>
      </c>
      <c r="Y450" s="558">
        <f t="shared" si="552"/>
        <v>0</v>
      </c>
      <c r="Z450" s="558">
        <f t="shared" si="552"/>
        <v>0</v>
      </c>
      <c r="AA450" s="558">
        <f t="shared" si="552"/>
        <v>0</v>
      </c>
      <c r="AB450" s="558">
        <f t="shared" si="552"/>
        <v>0</v>
      </c>
      <c r="AC450" s="558">
        <f t="shared" si="552"/>
        <v>0</v>
      </c>
      <c r="AD450" s="558">
        <f t="shared" si="552"/>
        <v>0</v>
      </c>
      <c r="AE450" s="558">
        <f t="shared" si="552"/>
        <v>0</v>
      </c>
      <c r="AF450" s="558">
        <f t="shared" si="552"/>
        <v>0</v>
      </c>
      <c r="AG450" s="558">
        <f t="shared" si="552"/>
        <v>0</v>
      </c>
      <c r="AH450" s="558">
        <f t="shared" si="552"/>
        <v>0</v>
      </c>
      <c r="AJ450" s="558">
        <f ca="1">SUM((INDIRECT(AJ$2&amp;(ROW())):INDIRECT(AJ$3&amp;(ROW()))))</f>
        <v>0</v>
      </c>
      <c r="AK450" s="558">
        <f ca="1">SUM(INDIRECT(AK$1&amp;AK$2&amp;$B450):INDIRECT(AK$1&amp;AK$3&amp;$B450))</f>
        <v>198320</v>
      </c>
      <c r="AL450" s="1760">
        <f t="shared" ca="1" si="499"/>
        <v>-198320</v>
      </c>
      <c r="AM450" s="1884">
        <f t="shared" ca="1" si="538"/>
        <v>0</v>
      </c>
      <c r="AN450" s="558">
        <f ca="1">SUM(INDIRECT(AN$1&amp;AN$2&amp;$A450):INDIRECT(AN$1&amp;AN$3&amp;$A450))</f>
        <v>0</v>
      </c>
      <c r="AO450" s="1760">
        <f t="shared" ca="1" si="500"/>
        <v>0</v>
      </c>
      <c r="AP450" s="1884">
        <f t="shared" ca="1" si="539"/>
        <v>0</v>
      </c>
      <c r="AR450" s="558">
        <f ca="1">SUM((INDIRECT(AR$2&amp;(ROW())):INDIRECT(AR$3&amp;(ROW()))))</f>
        <v>0</v>
      </c>
      <c r="AS450" s="558">
        <f ca="1">SUM(INDIRECT(AS$1&amp;AS$2&amp;$B450):INDIRECT(AS$1&amp;AS$3&amp;$B450))</f>
        <v>198320</v>
      </c>
      <c r="AT450" s="1760">
        <f t="shared" ca="1" si="540"/>
        <v>-198320</v>
      </c>
      <c r="AU450" s="1884">
        <f t="shared" ca="1" si="541"/>
        <v>0</v>
      </c>
      <c r="AV450" s="558">
        <f ca="1">SUM(INDIRECT(AV$1&amp;AV$2&amp;$A450):INDIRECT(AV$1&amp;AV$3&amp;$A450))</f>
        <v>0</v>
      </c>
      <c r="AW450" s="1760">
        <f t="shared" ca="1" si="542"/>
        <v>0</v>
      </c>
      <c r="AX450" s="1884">
        <f t="shared" ca="1" si="543"/>
        <v>0</v>
      </c>
      <c r="AZ450" s="558">
        <f ca="1">SUM((INDIRECT(AZ$2&amp;(ROW())):INDIRECT(AZ$3&amp;(ROW()))))</f>
        <v>0</v>
      </c>
      <c r="BA450" s="558">
        <f ca="1">SUM(INDIRECT(BA$1&amp;BA$2&amp;$B450):INDIRECT(BA$1&amp;BA$3&amp;$B450))</f>
        <v>1196507</v>
      </c>
      <c r="BB450" s="1760">
        <f t="shared" ca="1" si="544"/>
        <v>-1196507</v>
      </c>
      <c r="BC450" s="1884">
        <f t="shared" ca="1" si="545"/>
        <v>0</v>
      </c>
      <c r="BD450" s="558">
        <f ca="1">SUM(INDIRECT(BD$1&amp;BD$2&amp;$A450):INDIRECT(BD$1&amp;BD$3&amp;$A450))</f>
        <v>0</v>
      </c>
      <c r="BE450" s="1760">
        <f t="shared" ca="1" si="546"/>
        <v>0</v>
      </c>
      <c r="BF450" s="1884">
        <f t="shared" ca="1" si="547"/>
        <v>0</v>
      </c>
    </row>
    <row r="451" spans="1:58">
      <c r="A451" s="2016">
        <v>434</v>
      </c>
      <c r="B451" s="2016">
        <v>448</v>
      </c>
      <c r="D451" s="657">
        <v>1</v>
      </c>
      <c r="H451" s="141"/>
      <c r="I451" s="140"/>
      <c r="J451" s="134"/>
      <c r="K451" s="134"/>
      <c r="L451" s="18"/>
      <c r="M451" s="189"/>
      <c r="N451" s="189"/>
      <c r="O451" s="188" t="s">
        <v>140</v>
      </c>
      <c r="P451" s="559"/>
      <c r="Q451" s="191"/>
      <c r="R451" s="191"/>
      <c r="S451" s="191"/>
      <c r="T451" s="191"/>
      <c r="U451" s="191"/>
      <c r="V451" s="191"/>
      <c r="W451" s="191"/>
      <c r="X451" s="191"/>
      <c r="Y451" s="191"/>
      <c r="Z451" s="191"/>
      <c r="AA451" s="191"/>
      <c r="AB451" s="187">
        <f>SUM(P451:R451)</f>
        <v>0</v>
      </c>
      <c r="AC451" s="187">
        <f>SUM(S451:U451)</f>
        <v>0</v>
      </c>
      <c r="AD451" s="187">
        <f>SUM(V451:X451)</f>
        <v>0</v>
      </c>
      <c r="AE451" s="187">
        <f>SUM(Y451:AA451)</f>
        <v>0</v>
      </c>
      <c r="AF451" s="187">
        <f>AB451+AC451</f>
        <v>0</v>
      </c>
      <c r="AG451" s="187">
        <f>AE451+AD451</f>
        <v>0</v>
      </c>
      <c r="AH451" s="187">
        <f>AF451+AG451</f>
        <v>0</v>
      </c>
      <c r="AJ451" s="187">
        <f ca="1">SUM((INDIRECT(AJ$2&amp;(ROW())):INDIRECT(AJ$3&amp;(ROW()))))</f>
        <v>0</v>
      </c>
      <c r="AK451" s="187">
        <f ca="1">SUM(INDIRECT(AK$1&amp;AK$2&amp;$B451):INDIRECT(AK$1&amp;AK$3&amp;$B451))</f>
        <v>0</v>
      </c>
      <c r="AL451" s="1747">
        <f t="shared" ca="1" si="499"/>
        <v>0</v>
      </c>
      <c r="AM451" s="1872">
        <f t="shared" ca="1" si="538"/>
        <v>0</v>
      </c>
      <c r="AN451" s="187">
        <f ca="1">SUM(INDIRECT(AN$1&amp;AN$2&amp;$A451):INDIRECT(AN$1&amp;AN$3&amp;$A451))</f>
        <v>0</v>
      </c>
      <c r="AO451" s="1747">
        <f t="shared" ca="1" si="500"/>
        <v>0</v>
      </c>
      <c r="AP451" s="1872">
        <f t="shared" ca="1" si="539"/>
        <v>0</v>
      </c>
      <c r="AR451" s="187">
        <f ca="1">SUM((INDIRECT(AR$2&amp;(ROW())):INDIRECT(AR$3&amp;(ROW()))))</f>
        <v>0</v>
      </c>
      <c r="AS451" s="187">
        <f ca="1">SUM(INDIRECT(AS$1&amp;AS$2&amp;$B451):INDIRECT(AS$1&amp;AS$3&amp;$B451))</f>
        <v>0</v>
      </c>
      <c r="AT451" s="1747">
        <f t="shared" ca="1" si="540"/>
        <v>0</v>
      </c>
      <c r="AU451" s="1872">
        <f t="shared" ca="1" si="541"/>
        <v>0</v>
      </c>
      <c r="AV451" s="187">
        <f ca="1">SUM(INDIRECT(AV$1&amp;AV$2&amp;$A451):INDIRECT(AV$1&amp;AV$3&amp;$A451))</f>
        <v>0</v>
      </c>
      <c r="AW451" s="1747">
        <f t="shared" ca="1" si="542"/>
        <v>0</v>
      </c>
      <c r="AX451" s="1872">
        <f t="shared" ca="1" si="543"/>
        <v>0</v>
      </c>
      <c r="AZ451" s="187">
        <f ca="1">SUM((INDIRECT(AZ$2&amp;(ROW())):INDIRECT(AZ$3&amp;(ROW()))))</f>
        <v>0</v>
      </c>
      <c r="BA451" s="187">
        <f ca="1">SUM(INDIRECT(BA$1&amp;BA$2&amp;$B451):INDIRECT(BA$1&amp;BA$3&amp;$B451))</f>
        <v>0</v>
      </c>
      <c r="BB451" s="1747">
        <f t="shared" ca="1" si="544"/>
        <v>0</v>
      </c>
      <c r="BC451" s="1872">
        <f t="shared" ca="1" si="545"/>
        <v>0</v>
      </c>
      <c r="BD451" s="187">
        <f ca="1">SUM(INDIRECT(BD$1&amp;BD$2&amp;$A451):INDIRECT(BD$1&amp;BD$3&amp;$A451))</f>
        <v>0</v>
      </c>
      <c r="BE451" s="1747">
        <f t="shared" ca="1" si="546"/>
        <v>0</v>
      </c>
      <c r="BF451" s="1872">
        <f t="shared" ca="1" si="547"/>
        <v>0</v>
      </c>
    </row>
    <row r="452" spans="1:58">
      <c r="A452" s="2016">
        <v>435</v>
      </c>
      <c r="B452" s="2016">
        <v>449</v>
      </c>
      <c r="D452" s="657">
        <v>1</v>
      </c>
      <c r="H452" s="141"/>
      <c r="I452" s="140"/>
      <c r="J452" s="134"/>
      <c r="K452" s="134"/>
      <c r="L452" s="18"/>
      <c r="M452" s="18"/>
      <c r="N452" s="18"/>
      <c r="O452" s="150" t="s">
        <v>237</v>
      </c>
      <c r="P452" s="149"/>
      <c r="Q452" s="128"/>
      <c r="R452" s="128"/>
      <c r="S452" s="128"/>
      <c r="T452" s="128"/>
      <c r="U452" s="128"/>
      <c r="V452" s="128"/>
      <c r="W452" s="128"/>
      <c r="X452" s="128"/>
      <c r="Y452" s="128"/>
      <c r="Z452" s="128"/>
      <c r="AA452" s="128"/>
      <c r="AB452" s="25">
        <f>SUM(P452:R452)</f>
        <v>0</v>
      </c>
      <c r="AC452" s="25">
        <f>SUM(S452:U452)</f>
        <v>0</v>
      </c>
      <c r="AD452" s="25">
        <f>SUM(V452:X452)</f>
        <v>0</v>
      </c>
      <c r="AE452" s="25">
        <f>SUM(Y452:AA452)</f>
        <v>0</v>
      </c>
      <c r="AF452" s="25">
        <f>AB452+AC452</f>
        <v>0</v>
      </c>
      <c r="AG452" s="25">
        <f>AE452+AD452</f>
        <v>0</v>
      </c>
      <c r="AH452" s="25">
        <f>AF452+AG452</f>
        <v>0</v>
      </c>
      <c r="AJ452" s="25">
        <f ca="1">SUM((INDIRECT(AJ$2&amp;(ROW())):INDIRECT(AJ$3&amp;(ROW()))))</f>
        <v>0</v>
      </c>
      <c r="AK452" s="25">
        <f ca="1">SUM(INDIRECT(AK$1&amp;AK$2&amp;$B452):INDIRECT(AK$1&amp;AK$3&amp;$B452))</f>
        <v>0</v>
      </c>
      <c r="AL452" s="1714">
        <f t="shared" ca="1" si="499"/>
        <v>0</v>
      </c>
      <c r="AM452" s="1825">
        <f t="shared" ca="1" si="538"/>
        <v>0</v>
      </c>
      <c r="AN452" s="25">
        <f ca="1">SUM(INDIRECT(AN$1&amp;AN$2&amp;$A452):INDIRECT(AN$1&amp;AN$3&amp;$A452))</f>
        <v>0</v>
      </c>
      <c r="AO452" s="1714">
        <f t="shared" ca="1" si="500"/>
        <v>0</v>
      </c>
      <c r="AP452" s="1825">
        <f t="shared" ca="1" si="539"/>
        <v>0</v>
      </c>
      <c r="AR452" s="25">
        <f ca="1">SUM((INDIRECT(AR$2&amp;(ROW())):INDIRECT(AR$3&amp;(ROW()))))</f>
        <v>0</v>
      </c>
      <c r="AS452" s="25">
        <f ca="1">SUM(INDIRECT(AS$1&amp;AS$2&amp;$B452):INDIRECT(AS$1&amp;AS$3&amp;$B452))</f>
        <v>0</v>
      </c>
      <c r="AT452" s="1714">
        <f t="shared" ca="1" si="540"/>
        <v>0</v>
      </c>
      <c r="AU452" s="1825">
        <f t="shared" ca="1" si="541"/>
        <v>0</v>
      </c>
      <c r="AV452" s="25">
        <f ca="1">SUM(INDIRECT(AV$1&amp;AV$2&amp;$A452):INDIRECT(AV$1&amp;AV$3&amp;$A452))</f>
        <v>0</v>
      </c>
      <c r="AW452" s="1714">
        <f t="shared" ca="1" si="542"/>
        <v>0</v>
      </c>
      <c r="AX452" s="1825">
        <f t="shared" ca="1" si="543"/>
        <v>0</v>
      </c>
      <c r="AZ452" s="25">
        <f ca="1">SUM((INDIRECT(AZ$2&amp;(ROW())):INDIRECT(AZ$3&amp;(ROW()))))</f>
        <v>0</v>
      </c>
      <c r="BA452" s="25">
        <f ca="1">SUM(INDIRECT(BA$1&amp;BA$2&amp;$B452):INDIRECT(BA$1&amp;BA$3&amp;$B452))</f>
        <v>0</v>
      </c>
      <c r="BB452" s="1714">
        <f t="shared" ca="1" si="544"/>
        <v>0</v>
      </c>
      <c r="BC452" s="1825">
        <f t="shared" ca="1" si="545"/>
        <v>0</v>
      </c>
      <c r="BD452" s="25">
        <f ca="1">SUM(INDIRECT(BD$1&amp;BD$2&amp;$A452):INDIRECT(BD$1&amp;BD$3&amp;$A452))</f>
        <v>0</v>
      </c>
      <c r="BE452" s="1714">
        <f t="shared" ca="1" si="546"/>
        <v>0</v>
      </c>
      <c r="BF452" s="1825">
        <f t="shared" ca="1" si="547"/>
        <v>0</v>
      </c>
    </row>
    <row r="453" spans="1:58">
      <c r="A453" s="2016">
        <v>436</v>
      </c>
      <c r="B453" s="2016">
        <v>450</v>
      </c>
      <c r="D453" s="657">
        <v>1</v>
      </c>
      <c r="H453" s="141"/>
      <c r="I453" s="140"/>
      <c r="J453" s="134"/>
      <c r="K453" s="134"/>
      <c r="L453" s="18"/>
      <c r="M453" s="18"/>
      <c r="N453" s="18"/>
      <c r="O453" s="150" t="s">
        <v>238</v>
      </c>
      <c r="P453" s="149"/>
      <c r="Q453" s="128"/>
      <c r="R453" s="128"/>
      <c r="S453" s="128"/>
      <c r="T453" s="128"/>
      <c r="U453" s="128"/>
      <c r="V453" s="128"/>
      <c r="W453" s="128"/>
      <c r="X453" s="128"/>
      <c r="Y453" s="128"/>
      <c r="Z453" s="128"/>
      <c r="AA453" s="128"/>
      <c r="AB453" s="25">
        <f>SUM(P453:R453)</f>
        <v>0</v>
      </c>
      <c r="AC453" s="25">
        <f>SUM(S453:U453)</f>
        <v>0</v>
      </c>
      <c r="AD453" s="25">
        <f>SUM(V453:X453)</f>
        <v>0</v>
      </c>
      <c r="AE453" s="25">
        <f>SUM(Y453:AA453)</f>
        <v>0</v>
      </c>
      <c r="AF453" s="25">
        <f>AB453+AC453</f>
        <v>0</v>
      </c>
      <c r="AG453" s="25">
        <f>AE453+AD453</f>
        <v>0</v>
      </c>
      <c r="AH453" s="25">
        <f>AF453+AG453</f>
        <v>0</v>
      </c>
      <c r="AJ453" s="25">
        <f ca="1">SUM((INDIRECT(AJ$2&amp;(ROW())):INDIRECT(AJ$3&amp;(ROW()))))</f>
        <v>0</v>
      </c>
      <c r="AK453" s="25">
        <f ca="1">SUM(INDIRECT(AK$1&amp;AK$2&amp;$B453):INDIRECT(AK$1&amp;AK$3&amp;$B453))</f>
        <v>0</v>
      </c>
      <c r="AL453" s="1714">
        <f t="shared" ca="1" si="499"/>
        <v>0</v>
      </c>
      <c r="AM453" s="1825">
        <f t="shared" ca="1" si="538"/>
        <v>0</v>
      </c>
      <c r="AN453" s="25">
        <f ca="1">SUM(INDIRECT(AN$1&amp;AN$2&amp;$A453):INDIRECT(AN$1&amp;AN$3&amp;$A453))</f>
        <v>0</v>
      </c>
      <c r="AO453" s="1714">
        <f t="shared" ca="1" si="500"/>
        <v>0</v>
      </c>
      <c r="AP453" s="1825">
        <f t="shared" ca="1" si="539"/>
        <v>0</v>
      </c>
      <c r="AR453" s="25">
        <f ca="1">SUM((INDIRECT(AR$2&amp;(ROW())):INDIRECT(AR$3&amp;(ROW()))))</f>
        <v>0</v>
      </c>
      <c r="AS453" s="25">
        <f ca="1">SUM(INDIRECT(AS$1&amp;AS$2&amp;$B453):INDIRECT(AS$1&amp;AS$3&amp;$B453))</f>
        <v>0</v>
      </c>
      <c r="AT453" s="1714">
        <f t="shared" ca="1" si="540"/>
        <v>0</v>
      </c>
      <c r="AU453" s="1825">
        <f t="shared" ca="1" si="541"/>
        <v>0</v>
      </c>
      <c r="AV453" s="25">
        <f ca="1">SUM(INDIRECT(AV$1&amp;AV$2&amp;$A453):INDIRECT(AV$1&amp;AV$3&amp;$A453))</f>
        <v>0</v>
      </c>
      <c r="AW453" s="1714">
        <f t="shared" ca="1" si="542"/>
        <v>0</v>
      </c>
      <c r="AX453" s="1825">
        <f t="shared" ca="1" si="543"/>
        <v>0</v>
      </c>
      <c r="AZ453" s="25">
        <f ca="1">SUM((INDIRECT(AZ$2&amp;(ROW())):INDIRECT(AZ$3&amp;(ROW()))))</f>
        <v>0</v>
      </c>
      <c r="BA453" s="25">
        <f ca="1">SUM(INDIRECT(BA$1&amp;BA$2&amp;$B453):INDIRECT(BA$1&amp;BA$3&amp;$B453))</f>
        <v>0</v>
      </c>
      <c r="BB453" s="1714">
        <f t="shared" ca="1" si="544"/>
        <v>0</v>
      </c>
      <c r="BC453" s="1825">
        <f t="shared" ca="1" si="545"/>
        <v>0</v>
      </c>
      <c r="BD453" s="25">
        <f ca="1">SUM(INDIRECT(BD$1&amp;BD$2&amp;$A453):INDIRECT(BD$1&amp;BD$3&amp;$A453))</f>
        <v>0</v>
      </c>
      <c r="BE453" s="1714">
        <f t="shared" ca="1" si="546"/>
        <v>0</v>
      </c>
      <c r="BF453" s="1825">
        <f t="shared" ca="1" si="547"/>
        <v>0</v>
      </c>
    </row>
    <row r="454" spans="1:58">
      <c r="A454" s="2016">
        <v>437</v>
      </c>
      <c r="B454" s="2016">
        <v>451</v>
      </c>
      <c r="D454" s="657">
        <v>1</v>
      </c>
      <c r="H454" s="141"/>
      <c r="I454" s="140"/>
      <c r="J454" s="134"/>
      <c r="K454" s="134"/>
      <c r="L454" s="18"/>
      <c r="M454" s="16"/>
      <c r="N454" s="16"/>
      <c r="O454" s="148" t="s">
        <v>215</v>
      </c>
      <c r="P454" s="147"/>
      <c r="Q454" s="135"/>
      <c r="R454" s="135"/>
      <c r="S454" s="135"/>
      <c r="T454" s="135"/>
      <c r="U454" s="135"/>
      <c r="V454" s="135"/>
      <c r="W454" s="135"/>
      <c r="X454" s="135"/>
      <c r="Y454" s="135"/>
      <c r="Z454" s="135"/>
      <c r="AA454" s="135"/>
      <c r="AB454" s="23">
        <f>SUM(P454:R454)</f>
        <v>0</v>
      </c>
      <c r="AC454" s="23">
        <f>SUM(S454:U454)</f>
        <v>0</v>
      </c>
      <c r="AD454" s="23">
        <f>SUM(V454:X454)</f>
        <v>0</v>
      </c>
      <c r="AE454" s="23">
        <f>SUM(Y454:AA454)</f>
        <v>0</v>
      </c>
      <c r="AF454" s="23">
        <f>AB454+AC454</f>
        <v>0</v>
      </c>
      <c r="AG454" s="23">
        <f>AE454+AD454</f>
        <v>0</v>
      </c>
      <c r="AH454" s="23">
        <f>AF454+AG454</f>
        <v>0</v>
      </c>
      <c r="AJ454" s="23">
        <f ca="1">SUM((INDIRECT(AJ$2&amp;(ROW())):INDIRECT(AJ$3&amp;(ROW()))))</f>
        <v>0</v>
      </c>
      <c r="AK454" s="23">
        <f ca="1">SUM(INDIRECT(AK$1&amp;AK$2&amp;$B454):INDIRECT(AK$1&amp;AK$3&amp;$B454))</f>
        <v>0</v>
      </c>
      <c r="AL454" s="1715">
        <f t="shared" ca="1" si="499"/>
        <v>0</v>
      </c>
      <c r="AM454" s="1826">
        <f t="shared" ca="1" si="538"/>
        <v>0</v>
      </c>
      <c r="AN454" s="23">
        <f ca="1">SUM(INDIRECT(AN$1&amp;AN$2&amp;$A454):INDIRECT(AN$1&amp;AN$3&amp;$A454))</f>
        <v>0</v>
      </c>
      <c r="AO454" s="1715">
        <f t="shared" ca="1" si="500"/>
        <v>0</v>
      </c>
      <c r="AP454" s="1826">
        <f t="shared" ca="1" si="539"/>
        <v>0</v>
      </c>
      <c r="AR454" s="23">
        <f ca="1">SUM((INDIRECT(AR$2&amp;(ROW())):INDIRECT(AR$3&amp;(ROW()))))</f>
        <v>0</v>
      </c>
      <c r="AS454" s="23">
        <f ca="1">SUM(INDIRECT(AS$1&amp;AS$2&amp;$B454):INDIRECT(AS$1&amp;AS$3&amp;$B454))</f>
        <v>0</v>
      </c>
      <c r="AT454" s="1715">
        <f t="shared" ca="1" si="540"/>
        <v>0</v>
      </c>
      <c r="AU454" s="1826">
        <f t="shared" ca="1" si="541"/>
        <v>0</v>
      </c>
      <c r="AV454" s="23">
        <f ca="1">SUM(INDIRECT(AV$1&amp;AV$2&amp;$A454):INDIRECT(AV$1&amp;AV$3&amp;$A454))</f>
        <v>0</v>
      </c>
      <c r="AW454" s="1715">
        <f t="shared" ca="1" si="542"/>
        <v>0</v>
      </c>
      <c r="AX454" s="1826">
        <f t="shared" ca="1" si="543"/>
        <v>0</v>
      </c>
      <c r="AZ454" s="23">
        <f ca="1">SUM((INDIRECT(AZ$2&amp;(ROW())):INDIRECT(AZ$3&amp;(ROW()))))</f>
        <v>0</v>
      </c>
      <c r="BA454" s="23">
        <f ca="1">SUM(INDIRECT(BA$1&amp;BA$2&amp;$B454):INDIRECT(BA$1&amp;BA$3&amp;$B454))</f>
        <v>0</v>
      </c>
      <c r="BB454" s="1715">
        <f t="shared" ca="1" si="544"/>
        <v>0</v>
      </c>
      <c r="BC454" s="1826">
        <f t="shared" ca="1" si="545"/>
        <v>0</v>
      </c>
      <c r="BD454" s="23">
        <f ca="1">SUM(INDIRECT(BD$1&amp;BD$2&amp;$A454):INDIRECT(BD$1&amp;BD$3&amp;$A454))</f>
        <v>0</v>
      </c>
      <c r="BE454" s="1715">
        <f t="shared" ca="1" si="546"/>
        <v>0</v>
      </c>
      <c r="BF454" s="1826">
        <f t="shared" ca="1" si="547"/>
        <v>0</v>
      </c>
    </row>
    <row r="455" spans="1:58">
      <c r="A455" s="2016">
        <v>438</v>
      </c>
      <c r="B455" s="2016">
        <v>452</v>
      </c>
      <c r="D455" s="657">
        <v>1</v>
      </c>
      <c r="H455" s="141"/>
      <c r="I455" s="140"/>
      <c r="J455" s="134"/>
      <c r="K455" s="134"/>
      <c r="L455" s="29" t="s">
        <v>215</v>
      </c>
      <c r="M455" s="16"/>
      <c r="N455" s="16"/>
      <c r="O455" s="16"/>
      <c r="P455" s="126"/>
      <c r="Q455" s="135"/>
      <c r="R455" s="135"/>
      <c r="S455" s="135"/>
      <c r="T455" s="135"/>
      <c r="U455" s="135"/>
      <c r="V455" s="135"/>
      <c r="W455" s="135"/>
      <c r="X455" s="135"/>
      <c r="Y455" s="135"/>
      <c r="Z455" s="135"/>
      <c r="AA455" s="135"/>
      <c r="AB455" s="23">
        <f>SUM(P455:R455)</f>
        <v>0</v>
      </c>
      <c r="AC455" s="23">
        <f>SUM(S455:U455)</f>
        <v>0</v>
      </c>
      <c r="AD455" s="23">
        <f>SUM(V455:X455)</f>
        <v>0</v>
      </c>
      <c r="AE455" s="23">
        <f>SUM(Y455:AA455)</f>
        <v>0</v>
      </c>
      <c r="AF455" s="23">
        <f>AB455+AC455</f>
        <v>0</v>
      </c>
      <c r="AG455" s="23">
        <f>AE455+AD455</f>
        <v>0</v>
      </c>
      <c r="AH455" s="23">
        <f>AF455+AG455</f>
        <v>0</v>
      </c>
      <c r="AJ455" s="23">
        <f ca="1">SUM((INDIRECT(AJ$2&amp;(ROW())):INDIRECT(AJ$3&amp;(ROW()))))</f>
        <v>0</v>
      </c>
      <c r="AK455" s="23">
        <f ca="1">SUM(INDIRECT(AK$1&amp;AK$2&amp;$B455):INDIRECT(AK$1&amp;AK$3&amp;$B455))</f>
        <v>0</v>
      </c>
      <c r="AL455" s="1715">
        <f t="shared" ca="1" si="499"/>
        <v>0</v>
      </c>
      <c r="AM455" s="1826">
        <f t="shared" ca="1" si="538"/>
        <v>0</v>
      </c>
      <c r="AN455" s="23">
        <f ca="1">SUM(INDIRECT(AN$1&amp;AN$2&amp;$A455):INDIRECT(AN$1&amp;AN$3&amp;$A455))</f>
        <v>0</v>
      </c>
      <c r="AO455" s="1715">
        <f t="shared" ca="1" si="500"/>
        <v>0</v>
      </c>
      <c r="AP455" s="1826">
        <f t="shared" ca="1" si="539"/>
        <v>0</v>
      </c>
      <c r="AR455" s="23">
        <f ca="1">SUM((INDIRECT(AR$2&amp;(ROW())):INDIRECT(AR$3&amp;(ROW()))))</f>
        <v>0</v>
      </c>
      <c r="AS455" s="23">
        <f ca="1">SUM(INDIRECT(AS$1&amp;AS$2&amp;$B455):INDIRECT(AS$1&amp;AS$3&amp;$B455))</f>
        <v>0</v>
      </c>
      <c r="AT455" s="1715">
        <f t="shared" ca="1" si="540"/>
        <v>0</v>
      </c>
      <c r="AU455" s="1826">
        <f t="shared" ca="1" si="541"/>
        <v>0</v>
      </c>
      <c r="AV455" s="23">
        <f ca="1">SUM(INDIRECT(AV$1&amp;AV$2&amp;$A455):INDIRECT(AV$1&amp;AV$3&amp;$A455))</f>
        <v>0</v>
      </c>
      <c r="AW455" s="1715">
        <f t="shared" ca="1" si="542"/>
        <v>0</v>
      </c>
      <c r="AX455" s="1826">
        <f t="shared" ca="1" si="543"/>
        <v>0</v>
      </c>
      <c r="AZ455" s="23">
        <f ca="1">SUM((INDIRECT(AZ$2&amp;(ROW())):INDIRECT(AZ$3&amp;(ROW()))))</f>
        <v>0</v>
      </c>
      <c r="BA455" s="23">
        <f ca="1">SUM(INDIRECT(BA$1&amp;BA$2&amp;$B455):INDIRECT(BA$1&amp;BA$3&amp;$B455))</f>
        <v>0</v>
      </c>
      <c r="BB455" s="1715">
        <f t="shared" ca="1" si="544"/>
        <v>0</v>
      </c>
      <c r="BC455" s="1826">
        <f t="shared" ca="1" si="545"/>
        <v>0</v>
      </c>
      <c r="BD455" s="23">
        <f ca="1">SUM(INDIRECT(BD$1&amp;BD$2&amp;$A455):INDIRECT(BD$1&amp;BD$3&amp;$A455))</f>
        <v>0</v>
      </c>
      <c r="BE455" s="1715">
        <f t="shared" ca="1" si="546"/>
        <v>0</v>
      </c>
      <c r="BF455" s="1826">
        <f t="shared" ca="1" si="547"/>
        <v>0</v>
      </c>
    </row>
    <row r="456" spans="1:58">
      <c r="A456" s="2016">
        <v>439</v>
      </c>
      <c r="B456" s="2016">
        <v>453</v>
      </c>
      <c r="D456" s="657">
        <v>1</v>
      </c>
      <c r="H456" s="141"/>
      <c r="I456" s="140"/>
      <c r="J456" s="144" t="s">
        <v>232</v>
      </c>
      <c r="K456" s="144"/>
      <c r="L456" s="143"/>
      <c r="M456" s="143"/>
      <c r="N456" s="143"/>
      <c r="O456" s="143"/>
      <c r="P456" s="142">
        <f>P457+P460+P465+P470</f>
        <v>167</v>
      </c>
      <c r="Q456" s="142">
        <f t="shared" ref="Q456:AH456" si="553">Q457+Q460+Q465+Q470</f>
        <v>20280</v>
      </c>
      <c r="R456" s="142">
        <f t="shared" si="553"/>
        <v>12657</v>
      </c>
      <c r="S456" s="142">
        <f t="shared" si="553"/>
        <v>10260</v>
      </c>
      <c r="T456" s="142">
        <f t="shared" si="553"/>
        <v>23107</v>
      </c>
      <c r="U456" s="142">
        <f t="shared" si="553"/>
        <v>44492</v>
      </c>
      <c r="V456" s="142">
        <f t="shared" si="553"/>
        <v>47931</v>
      </c>
      <c r="W456" s="142">
        <f t="shared" si="553"/>
        <v>56484</v>
      </c>
      <c r="X456" s="142">
        <f t="shared" si="553"/>
        <v>52136</v>
      </c>
      <c r="Y456" s="142">
        <f t="shared" si="553"/>
        <v>47059</v>
      </c>
      <c r="Z456" s="142">
        <f t="shared" si="553"/>
        <v>52436</v>
      </c>
      <c r="AA456" s="142">
        <f t="shared" si="553"/>
        <v>58015</v>
      </c>
      <c r="AB456" s="142">
        <f t="shared" si="553"/>
        <v>33104</v>
      </c>
      <c r="AC456" s="142">
        <f t="shared" si="553"/>
        <v>77859</v>
      </c>
      <c r="AD456" s="142">
        <f t="shared" si="553"/>
        <v>156551</v>
      </c>
      <c r="AE456" s="142">
        <f t="shared" si="553"/>
        <v>157510</v>
      </c>
      <c r="AF456" s="142">
        <f t="shared" si="553"/>
        <v>110963</v>
      </c>
      <c r="AG456" s="142">
        <f t="shared" si="553"/>
        <v>314061</v>
      </c>
      <c r="AH456" s="142">
        <f t="shared" si="553"/>
        <v>425024</v>
      </c>
      <c r="AJ456" s="142">
        <f ca="1">SUM((INDIRECT(AJ$2&amp;(ROW())):INDIRECT(AJ$3&amp;(ROW()))))</f>
        <v>47059</v>
      </c>
      <c r="AK456" s="142">
        <f ca="1">SUM(INDIRECT(AK$1&amp;AK$2&amp;$B456):INDIRECT(AK$1&amp;AK$3&amp;$B456))</f>
        <v>0</v>
      </c>
      <c r="AL456" s="1763">
        <f t="shared" ca="1" si="499"/>
        <v>47059</v>
      </c>
      <c r="AM456" s="1887">
        <f t="shared" ca="1" si="538"/>
        <v>0</v>
      </c>
      <c r="AN456" s="142">
        <f ca="1">SUM(INDIRECT(AN$1&amp;AN$2&amp;$A456):INDIRECT(AN$1&amp;AN$3&amp;$A456))</f>
        <v>48342</v>
      </c>
      <c r="AO456" s="1763">
        <f t="shared" ca="1" si="500"/>
        <v>-1283</v>
      </c>
      <c r="AP456" s="1887">
        <f t="shared" ca="1" si="539"/>
        <v>0.9734599313226594</v>
      </c>
      <c r="AR456" s="142">
        <f ca="1">SUM((INDIRECT(AR$2&amp;(ROW())):INDIRECT(AR$3&amp;(ROW()))))</f>
        <v>47059</v>
      </c>
      <c r="AS456" s="142">
        <f ca="1">SUM(INDIRECT(AS$1&amp;AS$2&amp;$B456):INDIRECT(AS$1&amp;AS$3&amp;$B456))</f>
        <v>0</v>
      </c>
      <c r="AT456" s="1763">
        <f t="shared" ca="1" si="540"/>
        <v>47059</v>
      </c>
      <c r="AU456" s="1887">
        <f t="shared" ca="1" si="541"/>
        <v>0</v>
      </c>
      <c r="AV456" s="142">
        <f ca="1">SUM(INDIRECT(AV$1&amp;AV$2&amp;$A456):INDIRECT(AV$1&amp;AV$3&amp;$A456))</f>
        <v>48342</v>
      </c>
      <c r="AW456" s="1763">
        <f t="shared" ca="1" si="542"/>
        <v>-1283</v>
      </c>
      <c r="AX456" s="1887">
        <f t="shared" ca="1" si="543"/>
        <v>0.9734599313226594</v>
      </c>
      <c r="AZ456" s="142">
        <f ca="1">SUM((INDIRECT(AZ$2&amp;(ROW())):INDIRECT(AZ$3&amp;(ROW()))))</f>
        <v>314573</v>
      </c>
      <c r="BA456" s="142">
        <f ca="1">SUM(INDIRECT(BA$1&amp;BA$2&amp;$B456):INDIRECT(BA$1&amp;BA$3&amp;$B456))</f>
        <v>0</v>
      </c>
      <c r="BB456" s="1763">
        <f t="shared" ca="1" si="544"/>
        <v>314573</v>
      </c>
      <c r="BC456" s="1887">
        <f t="shared" ca="1" si="545"/>
        <v>0</v>
      </c>
      <c r="BD456" s="142">
        <f ca="1">SUM(INDIRECT(BD$1&amp;BD$2&amp;$A456):INDIRECT(BD$1&amp;BD$3&amp;$A456))</f>
        <v>472186</v>
      </c>
      <c r="BE456" s="1763">
        <f t="shared" ca="1" si="546"/>
        <v>-157613</v>
      </c>
      <c r="BF456" s="1887">
        <f t="shared" ca="1" si="547"/>
        <v>0.66620569013058417</v>
      </c>
    </row>
    <row r="457" spans="1:58">
      <c r="A457" s="2016">
        <v>440</v>
      </c>
      <c r="B457" s="2016">
        <v>454</v>
      </c>
      <c r="D457" s="657">
        <v>1</v>
      </c>
      <c r="H457" s="141"/>
      <c r="I457" s="140"/>
      <c r="J457" s="129"/>
      <c r="K457" s="129"/>
      <c r="L457" s="18" t="s">
        <v>376</v>
      </c>
      <c r="M457" s="561"/>
      <c r="N457" s="561"/>
      <c r="O457" s="562"/>
      <c r="P457" s="573">
        <f>SUM(P458:P459)</f>
        <v>0</v>
      </c>
      <c r="Q457" s="565">
        <f t="shared" ref="Q457:AH457" si="554">SUM(Q458:Q459)</f>
        <v>7063</v>
      </c>
      <c r="R457" s="565">
        <f t="shared" si="554"/>
        <v>868</v>
      </c>
      <c r="S457" s="565">
        <f t="shared" si="554"/>
        <v>118</v>
      </c>
      <c r="T457" s="565">
        <f t="shared" si="554"/>
        <v>189</v>
      </c>
      <c r="U457" s="565">
        <f t="shared" si="554"/>
        <v>10875</v>
      </c>
      <c r="V457" s="565">
        <f t="shared" si="554"/>
        <v>14499</v>
      </c>
      <c r="W457" s="565">
        <f t="shared" si="554"/>
        <v>15676</v>
      </c>
      <c r="X457" s="565">
        <f t="shared" si="554"/>
        <v>15431</v>
      </c>
      <c r="Y457" s="565">
        <f t="shared" si="554"/>
        <v>9026</v>
      </c>
      <c r="Z457" s="565">
        <f t="shared" si="554"/>
        <v>11950</v>
      </c>
      <c r="AA457" s="565">
        <f t="shared" si="554"/>
        <v>25955</v>
      </c>
      <c r="AB457" s="565">
        <f t="shared" si="554"/>
        <v>7931</v>
      </c>
      <c r="AC457" s="565">
        <f t="shared" si="554"/>
        <v>11182</v>
      </c>
      <c r="AD457" s="565">
        <f t="shared" si="554"/>
        <v>45606</v>
      </c>
      <c r="AE457" s="565">
        <f t="shared" si="554"/>
        <v>46931</v>
      </c>
      <c r="AF457" s="565">
        <f t="shared" si="554"/>
        <v>19113</v>
      </c>
      <c r="AG457" s="565">
        <f t="shared" si="554"/>
        <v>92537</v>
      </c>
      <c r="AH457" s="565">
        <f t="shared" si="554"/>
        <v>111650</v>
      </c>
      <c r="AJ457" s="565">
        <f ca="1">SUM((INDIRECT(AJ$2&amp;(ROW())):INDIRECT(AJ$3&amp;(ROW()))))</f>
        <v>9026</v>
      </c>
      <c r="AK457" s="565">
        <f ca="1">SUM(INDIRECT(AK$1&amp;AK$2&amp;$B457):INDIRECT(AK$1&amp;AK$3&amp;$B457))</f>
        <v>0</v>
      </c>
      <c r="AL457" s="1746">
        <f t="shared" ca="1" si="499"/>
        <v>9026</v>
      </c>
      <c r="AM457" s="1871">
        <f t="shared" ca="1" si="538"/>
        <v>0</v>
      </c>
      <c r="AN457" s="565">
        <f ca="1">SUM(INDIRECT(AN$1&amp;AN$2&amp;$A457):INDIRECT(AN$1&amp;AN$3&amp;$A457))</f>
        <v>8017</v>
      </c>
      <c r="AO457" s="1746">
        <f t="shared" ca="1" si="500"/>
        <v>1009</v>
      </c>
      <c r="AP457" s="1871">
        <f t="shared" ca="1" si="539"/>
        <v>1.1258575527005115</v>
      </c>
      <c r="AR457" s="565">
        <f ca="1">SUM((INDIRECT(AR$2&amp;(ROW())):INDIRECT(AR$3&amp;(ROW()))))</f>
        <v>9026</v>
      </c>
      <c r="AS457" s="565">
        <f ca="1">SUM(INDIRECT(AS$1&amp;AS$2&amp;$B457):INDIRECT(AS$1&amp;AS$3&amp;$B457))</f>
        <v>0</v>
      </c>
      <c r="AT457" s="1746">
        <f t="shared" ca="1" si="540"/>
        <v>9026</v>
      </c>
      <c r="AU457" s="1871">
        <f t="shared" ca="1" si="541"/>
        <v>0</v>
      </c>
      <c r="AV457" s="565">
        <f ca="1">SUM(INDIRECT(AV$1&amp;AV$2&amp;$A457):INDIRECT(AV$1&amp;AV$3&amp;$A457))</f>
        <v>8017</v>
      </c>
      <c r="AW457" s="1746">
        <f t="shared" ca="1" si="542"/>
        <v>1009</v>
      </c>
      <c r="AX457" s="1871">
        <f t="shared" ca="1" si="543"/>
        <v>1.1258575527005115</v>
      </c>
      <c r="AZ457" s="565">
        <f ca="1">SUM((INDIRECT(AZ$2&amp;(ROW())):INDIRECT(AZ$3&amp;(ROW()))))</f>
        <v>73745</v>
      </c>
      <c r="BA457" s="565">
        <f ca="1">SUM(INDIRECT(BA$1&amp;BA$2&amp;$B457):INDIRECT(BA$1&amp;BA$3&amp;$B457))</f>
        <v>0</v>
      </c>
      <c r="BB457" s="1746">
        <f t="shared" ca="1" si="544"/>
        <v>73745</v>
      </c>
      <c r="BC457" s="1871">
        <f t="shared" ca="1" si="545"/>
        <v>0</v>
      </c>
      <c r="BD457" s="565">
        <f ca="1">SUM(INDIRECT(BD$1&amp;BD$2&amp;$A457):INDIRECT(BD$1&amp;BD$3&amp;$A457))</f>
        <v>149850</v>
      </c>
      <c r="BE457" s="1746">
        <f t="shared" ca="1" si="546"/>
        <v>-76105</v>
      </c>
      <c r="BF457" s="1871">
        <f t="shared" ca="1" si="547"/>
        <v>0.49212545879212544</v>
      </c>
    </row>
    <row r="458" spans="1:58">
      <c r="A458" s="2016">
        <v>441</v>
      </c>
      <c r="B458" s="2016">
        <v>455</v>
      </c>
      <c r="D458" s="657">
        <v>1</v>
      </c>
      <c r="H458" s="141"/>
      <c r="I458" s="140"/>
      <c r="J458" s="129"/>
      <c r="K458" s="129"/>
      <c r="L458" s="18"/>
      <c r="M458" s="189" t="s">
        <v>377</v>
      </c>
      <c r="N458" s="189"/>
      <c r="O458" s="188"/>
      <c r="P458" s="559"/>
      <c r="Q458" s="191">
        <v>7063</v>
      </c>
      <c r="R458" s="191">
        <v>868</v>
      </c>
      <c r="S458" s="191">
        <v>118</v>
      </c>
      <c r="T458" s="191">
        <v>189</v>
      </c>
      <c r="U458" s="191">
        <v>10875</v>
      </c>
      <c r="V458" s="191">
        <v>14499</v>
      </c>
      <c r="W458" s="191">
        <v>15676</v>
      </c>
      <c r="X458" s="191">
        <v>15431</v>
      </c>
      <c r="Y458" s="191">
        <v>9026</v>
      </c>
      <c r="Z458" s="191">
        <v>11950</v>
      </c>
      <c r="AA458" s="191">
        <v>25955</v>
      </c>
      <c r="AB458" s="187">
        <f>SUM(P458:R458)</f>
        <v>7931</v>
      </c>
      <c r="AC458" s="187">
        <f>SUM(S458:U458)</f>
        <v>11182</v>
      </c>
      <c r="AD458" s="187">
        <f>SUM(V458:X458)</f>
        <v>45606</v>
      </c>
      <c r="AE458" s="187">
        <f>SUM(Y458:AA458)</f>
        <v>46931</v>
      </c>
      <c r="AF458" s="187">
        <f>AB458+AC458</f>
        <v>19113</v>
      </c>
      <c r="AG458" s="187">
        <f>AE458+AD458</f>
        <v>92537</v>
      </c>
      <c r="AH458" s="187">
        <f>AF458+AG458</f>
        <v>111650</v>
      </c>
      <c r="AJ458" s="187">
        <f ca="1">SUM((INDIRECT(AJ$2&amp;(ROW())):INDIRECT(AJ$3&amp;(ROW()))))</f>
        <v>9026</v>
      </c>
      <c r="AK458" s="187">
        <f ca="1">SUM(INDIRECT(AK$1&amp;AK$2&amp;$B458):INDIRECT(AK$1&amp;AK$3&amp;$B458))</f>
        <v>0</v>
      </c>
      <c r="AL458" s="1747">
        <f t="shared" ref="AL458:AL521" ca="1" si="555">AJ458-AK458</f>
        <v>9026</v>
      </c>
      <c r="AM458" s="1872">
        <f t="shared" ca="1" si="538"/>
        <v>0</v>
      </c>
      <c r="AN458" s="187">
        <f ca="1">SUM(INDIRECT(AN$1&amp;AN$2&amp;$A458):INDIRECT(AN$1&amp;AN$3&amp;$A458))</f>
        <v>8017</v>
      </c>
      <c r="AO458" s="1747">
        <f t="shared" ref="AO458:AO521" ca="1" si="556">AJ458-AN458</f>
        <v>1009</v>
      </c>
      <c r="AP458" s="1872">
        <f t="shared" ca="1" si="539"/>
        <v>1.1258575527005115</v>
      </c>
      <c r="AR458" s="187">
        <f ca="1">SUM((INDIRECT(AR$2&amp;(ROW())):INDIRECT(AR$3&amp;(ROW()))))</f>
        <v>9026</v>
      </c>
      <c r="AS458" s="187">
        <f ca="1">SUM(INDIRECT(AS$1&amp;AS$2&amp;$B458):INDIRECT(AS$1&amp;AS$3&amp;$B458))</f>
        <v>0</v>
      </c>
      <c r="AT458" s="1747">
        <f t="shared" ca="1" si="540"/>
        <v>9026</v>
      </c>
      <c r="AU458" s="1872">
        <f t="shared" ca="1" si="541"/>
        <v>0</v>
      </c>
      <c r="AV458" s="187">
        <f ca="1">SUM(INDIRECT(AV$1&amp;AV$2&amp;$A458):INDIRECT(AV$1&amp;AV$3&amp;$A458))</f>
        <v>8017</v>
      </c>
      <c r="AW458" s="1747">
        <f t="shared" ca="1" si="542"/>
        <v>1009</v>
      </c>
      <c r="AX458" s="1872">
        <f t="shared" ca="1" si="543"/>
        <v>1.1258575527005115</v>
      </c>
      <c r="AZ458" s="187">
        <f ca="1">SUM((INDIRECT(AZ$2&amp;(ROW())):INDIRECT(AZ$3&amp;(ROW()))))</f>
        <v>73745</v>
      </c>
      <c r="BA458" s="187">
        <f ca="1">SUM(INDIRECT(BA$1&amp;BA$2&amp;$B458):INDIRECT(BA$1&amp;BA$3&amp;$B458))</f>
        <v>0</v>
      </c>
      <c r="BB458" s="1747">
        <f t="shared" ca="1" si="544"/>
        <v>73745</v>
      </c>
      <c r="BC458" s="1872">
        <f t="shared" ca="1" si="545"/>
        <v>0</v>
      </c>
      <c r="BD458" s="187">
        <f ca="1">SUM(INDIRECT(BD$1&amp;BD$2&amp;$A458):INDIRECT(BD$1&amp;BD$3&amp;$A458))</f>
        <v>149850</v>
      </c>
      <c r="BE458" s="1747">
        <f t="shared" ca="1" si="546"/>
        <v>-76105</v>
      </c>
      <c r="BF458" s="1872">
        <f t="shared" ca="1" si="547"/>
        <v>0.49212545879212544</v>
      </c>
    </row>
    <row r="459" spans="1:58">
      <c r="A459" s="2016">
        <v>442</v>
      </c>
      <c r="B459" s="2016">
        <v>456</v>
      </c>
      <c r="D459" s="657">
        <v>1</v>
      </c>
      <c r="H459" s="141"/>
      <c r="I459" s="140"/>
      <c r="J459" s="129"/>
      <c r="K459" s="129"/>
      <c r="L459" s="18"/>
      <c r="M459" s="16" t="s">
        <v>378</v>
      </c>
      <c r="N459" s="16"/>
      <c r="O459" s="148"/>
      <c r="P459" s="147"/>
      <c r="Q459" s="135"/>
      <c r="R459" s="135"/>
      <c r="S459" s="135"/>
      <c r="T459" s="135"/>
      <c r="U459" s="135"/>
      <c r="V459" s="135"/>
      <c r="W459" s="135"/>
      <c r="X459" s="135"/>
      <c r="Y459" s="135"/>
      <c r="Z459" s="135"/>
      <c r="AA459" s="135"/>
      <c r="AB459" s="23">
        <f>SUM(P459:R459)</f>
        <v>0</v>
      </c>
      <c r="AC459" s="23">
        <f>SUM(S459:U459)</f>
        <v>0</v>
      </c>
      <c r="AD459" s="23">
        <f>SUM(V459:X459)</f>
        <v>0</v>
      </c>
      <c r="AE459" s="23">
        <f>SUM(Y459:AA459)</f>
        <v>0</v>
      </c>
      <c r="AF459" s="23">
        <f>AB459+AC459</f>
        <v>0</v>
      </c>
      <c r="AG459" s="23">
        <f>AE459+AD459</f>
        <v>0</v>
      </c>
      <c r="AH459" s="23">
        <f>AF459+AG459</f>
        <v>0</v>
      </c>
      <c r="AJ459" s="23">
        <f ca="1">SUM((INDIRECT(AJ$2&amp;(ROW())):INDIRECT(AJ$3&amp;(ROW()))))</f>
        <v>0</v>
      </c>
      <c r="AK459" s="23">
        <f ca="1">SUM(INDIRECT(AK$1&amp;AK$2&amp;$B459):INDIRECT(AK$1&amp;AK$3&amp;$B459))</f>
        <v>40000</v>
      </c>
      <c r="AL459" s="1715">
        <f t="shared" ca="1" si="555"/>
        <v>-40000</v>
      </c>
      <c r="AM459" s="1826">
        <f t="shared" ca="1" si="538"/>
        <v>0</v>
      </c>
      <c r="AN459" s="23">
        <f ca="1">SUM(INDIRECT(AN$1&amp;AN$2&amp;$A459):INDIRECT(AN$1&amp;AN$3&amp;$A459))</f>
        <v>0</v>
      </c>
      <c r="AO459" s="1715">
        <f t="shared" ca="1" si="556"/>
        <v>0</v>
      </c>
      <c r="AP459" s="1826">
        <f t="shared" ca="1" si="539"/>
        <v>0</v>
      </c>
      <c r="AR459" s="23">
        <f ca="1">SUM((INDIRECT(AR$2&amp;(ROW())):INDIRECT(AR$3&amp;(ROW()))))</f>
        <v>0</v>
      </c>
      <c r="AS459" s="23">
        <f ca="1">SUM(INDIRECT(AS$1&amp;AS$2&amp;$B459):INDIRECT(AS$1&amp;AS$3&amp;$B459))</f>
        <v>40000</v>
      </c>
      <c r="AT459" s="1715">
        <f t="shared" ca="1" si="540"/>
        <v>-40000</v>
      </c>
      <c r="AU459" s="1826">
        <f t="shared" ca="1" si="541"/>
        <v>0</v>
      </c>
      <c r="AV459" s="23">
        <f ca="1">SUM(INDIRECT(AV$1&amp;AV$2&amp;$A459):INDIRECT(AV$1&amp;AV$3&amp;$A459))</f>
        <v>0</v>
      </c>
      <c r="AW459" s="1715">
        <f t="shared" ca="1" si="542"/>
        <v>0</v>
      </c>
      <c r="AX459" s="1826">
        <f t="shared" ca="1" si="543"/>
        <v>0</v>
      </c>
      <c r="AZ459" s="23">
        <f ca="1">SUM((INDIRECT(AZ$2&amp;(ROW())):INDIRECT(AZ$3&amp;(ROW()))))</f>
        <v>0</v>
      </c>
      <c r="BA459" s="23">
        <f ca="1">SUM(INDIRECT(BA$1&amp;BA$2&amp;$B459):INDIRECT(BA$1&amp;BA$3&amp;$B459))</f>
        <v>198894</v>
      </c>
      <c r="BB459" s="1715">
        <f t="shared" ca="1" si="544"/>
        <v>-198894</v>
      </c>
      <c r="BC459" s="1826">
        <f t="shared" ca="1" si="545"/>
        <v>0</v>
      </c>
      <c r="BD459" s="23">
        <f ca="1">SUM(INDIRECT(BD$1&amp;BD$2&amp;$A459):INDIRECT(BD$1&amp;BD$3&amp;$A459))</f>
        <v>0</v>
      </c>
      <c r="BE459" s="1715">
        <f t="shared" ca="1" si="546"/>
        <v>0</v>
      </c>
      <c r="BF459" s="1826">
        <f t="shared" ca="1" si="547"/>
        <v>0</v>
      </c>
    </row>
    <row r="460" spans="1:58">
      <c r="A460" s="2016">
        <v>443</v>
      </c>
      <c r="B460" s="2016">
        <v>457</v>
      </c>
      <c r="D460" s="657">
        <v>1</v>
      </c>
      <c r="H460" s="141"/>
      <c r="I460" s="140"/>
      <c r="J460" s="129"/>
      <c r="K460" s="129"/>
      <c r="L460" s="131" t="s">
        <v>379</v>
      </c>
      <c r="M460" s="560"/>
      <c r="N460" s="560"/>
      <c r="O460" s="556"/>
      <c r="P460" s="557">
        <f>P461+P464</f>
        <v>167</v>
      </c>
      <c r="Q460" s="558">
        <f t="shared" ref="Q460:AH460" si="557">Q461+Q464</f>
        <v>13217</v>
      </c>
      <c r="R460" s="558">
        <f t="shared" si="557"/>
        <v>11789</v>
      </c>
      <c r="S460" s="558">
        <f t="shared" si="557"/>
        <v>10142</v>
      </c>
      <c r="T460" s="558">
        <f t="shared" si="557"/>
        <v>22918</v>
      </c>
      <c r="U460" s="558">
        <f t="shared" si="557"/>
        <v>33617</v>
      </c>
      <c r="V460" s="558">
        <f t="shared" si="557"/>
        <v>33432</v>
      </c>
      <c r="W460" s="558">
        <f t="shared" si="557"/>
        <v>40808</v>
      </c>
      <c r="X460" s="558">
        <f t="shared" si="557"/>
        <v>36705</v>
      </c>
      <c r="Y460" s="558">
        <f t="shared" si="557"/>
        <v>38033</v>
      </c>
      <c r="Z460" s="558">
        <f t="shared" si="557"/>
        <v>40486</v>
      </c>
      <c r="AA460" s="558">
        <f t="shared" si="557"/>
        <v>32060</v>
      </c>
      <c r="AB460" s="558">
        <f t="shared" si="557"/>
        <v>25173</v>
      </c>
      <c r="AC460" s="558">
        <f t="shared" si="557"/>
        <v>66677</v>
      </c>
      <c r="AD460" s="558">
        <f t="shared" si="557"/>
        <v>110945</v>
      </c>
      <c r="AE460" s="558">
        <f t="shared" si="557"/>
        <v>110579</v>
      </c>
      <c r="AF460" s="558">
        <f t="shared" si="557"/>
        <v>91850</v>
      </c>
      <c r="AG460" s="558">
        <f t="shared" si="557"/>
        <v>221524</v>
      </c>
      <c r="AH460" s="558">
        <f t="shared" si="557"/>
        <v>313374</v>
      </c>
      <c r="AJ460" s="558">
        <f ca="1">SUM((INDIRECT(AJ$2&amp;(ROW())):INDIRECT(AJ$3&amp;(ROW()))))</f>
        <v>38033</v>
      </c>
      <c r="AK460" s="558">
        <f ca="1">SUM(INDIRECT(AK$1&amp;AK$2&amp;$B460):INDIRECT(AK$1&amp;AK$3&amp;$B460))</f>
        <v>12500</v>
      </c>
      <c r="AL460" s="1760">
        <f t="shared" ca="1" si="555"/>
        <v>25533</v>
      </c>
      <c r="AM460" s="1884">
        <f t="shared" ca="1" si="538"/>
        <v>3.04264</v>
      </c>
      <c r="AN460" s="558">
        <f ca="1">SUM(INDIRECT(AN$1&amp;AN$2&amp;$A460):INDIRECT(AN$1&amp;AN$3&amp;$A460))</f>
        <v>40325</v>
      </c>
      <c r="AO460" s="1760">
        <f t="shared" ca="1" si="556"/>
        <v>-2292</v>
      </c>
      <c r="AP460" s="1884">
        <f t="shared" ca="1" si="539"/>
        <v>0.94316181029138246</v>
      </c>
      <c r="AR460" s="558">
        <f ca="1">SUM((INDIRECT(AR$2&amp;(ROW())):INDIRECT(AR$3&amp;(ROW()))))</f>
        <v>38033</v>
      </c>
      <c r="AS460" s="558">
        <f ca="1">SUM(INDIRECT(AS$1&amp;AS$2&amp;$B460):INDIRECT(AS$1&amp;AS$3&amp;$B460))</f>
        <v>12500</v>
      </c>
      <c r="AT460" s="1760">
        <f t="shared" ca="1" si="540"/>
        <v>25533</v>
      </c>
      <c r="AU460" s="1884">
        <f t="shared" ca="1" si="541"/>
        <v>3.04264</v>
      </c>
      <c r="AV460" s="558">
        <f ca="1">SUM(INDIRECT(AV$1&amp;AV$2&amp;$A460):INDIRECT(AV$1&amp;AV$3&amp;$A460))</f>
        <v>40325</v>
      </c>
      <c r="AW460" s="1760">
        <f t="shared" ca="1" si="542"/>
        <v>-2292</v>
      </c>
      <c r="AX460" s="1884">
        <f t="shared" ca="1" si="543"/>
        <v>0.94316181029138246</v>
      </c>
      <c r="AZ460" s="558">
        <f ca="1">SUM((INDIRECT(AZ$2&amp;(ROW())):INDIRECT(AZ$3&amp;(ROW()))))</f>
        <v>240828</v>
      </c>
      <c r="BA460" s="558">
        <f ca="1">SUM(INDIRECT(BA$1&amp;BA$2&amp;$B460):INDIRECT(BA$1&amp;BA$3&amp;$B460))</f>
        <v>46112</v>
      </c>
      <c r="BB460" s="1760">
        <f t="shared" ca="1" si="544"/>
        <v>194716</v>
      </c>
      <c r="BC460" s="1884">
        <f t="shared" ca="1" si="545"/>
        <v>5.222675225537821</v>
      </c>
      <c r="BD460" s="558">
        <f ca="1">SUM(INDIRECT(BD$1&amp;BD$2&amp;$A460):INDIRECT(BD$1&amp;BD$3&amp;$A460))</f>
        <v>322336</v>
      </c>
      <c r="BE460" s="1760">
        <f t="shared" ca="1" si="546"/>
        <v>-81508</v>
      </c>
      <c r="BF460" s="1884">
        <f t="shared" ca="1" si="547"/>
        <v>0.74713342599027099</v>
      </c>
    </row>
    <row r="461" spans="1:58">
      <c r="A461" s="2016">
        <v>444</v>
      </c>
      <c r="B461" s="2016">
        <v>458</v>
      </c>
      <c r="D461" s="657">
        <v>1</v>
      </c>
      <c r="H461" s="141"/>
      <c r="I461" s="140"/>
      <c r="J461" s="129"/>
      <c r="K461" s="129"/>
      <c r="L461" s="18"/>
      <c r="M461" s="189" t="s">
        <v>377</v>
      </c>
      <c r="N461" s="189"/>
      <c r="O461" s="571"/>
      <c r="P461" s="572">
        <f>SUM(P462:P463)</f>
        <v>167</v>
      </c>
      <c r="Q461" s="121">
        <f t="shared" ref="Q461:AH461" si="558">SUM(Q462:Q463)</f>
        <v>13217</v>
      </c>
      <c r="R461" s="121">
        <f t="shared" si="558"/>
        <v>11789</v>
      </c>
      <c r="S461" s="121">
        <f t="shared" si="558"/>
        <v>10142</v>
      </c>
      <c r="T461" s="121">
        <f t="shared" si="558"/>
        <v>22918</v>
      </c>
      <c r="U461" s="121">
        <f t="shared" si="558"/>
        <v>33617</v>
      </c>
      <c r="V461" s="121">
        <f t="shared" si="558"/>
        <v>33432</v>
      </c>
      <c r="W461" s="121">
        <f t="shared" si="558"/>
        <v>40808</v>
      </c>
      <c r="X461" s="121">
        <f t="shared" si="558"/>
        <v>36705</v>
      </c>
      <c r="Y461" s="121">
        <f t="shared" si="558"/>
        <v>38033</v>
      </c>
      <c r="Z461" s="121">
        <f t="shared" si="558"/>
        <v>40486</v>
      </c>
      <c r="AA461" s="121">
        <f t="shared" si="558"/>
        <v>32060</v>
      </c>
      <c r="AB461" s="121">
        <f t="shared" si="558"/>
        <v>25173</v>
      </c>
      <c r="AC461" s="121">
        <f t="shared" si="558"/>
        <v>66677</v>
      </c>
      <c r="AD461" s="121">
        <f t="shared" si="558"/>
        <v>110945</v>
      </c>
      <c r="AE461" s="121">
        <f t="shared" si="558"/>
        <v>110579</v>
      </c>
      <c r="AF461" s="121">
        <f t="shared" si="558"/>
        <v>91850</v>
      </c>
      <c r="AG461" s="121">
        <f t="shared" si="558"/>
        <v>221524</v>
      </c>
      <c r="AH461" s="121">
        <f t="shared" si="558"/>
        <v>313374</v>
      </c>
      <c r="AJ461" s="121">
        <f ca="1">SUM((INDIRECT(AJ$2&amp;(ROW())):INDIRECT(AJ$3&amp;(ROW()))))</f>
        <v>38033</v>
      </c>
      <c r="AK461" s="121">
        <f ca="1">SUM(INDIRECT(AK$1&amp;AK$2&amp;$B461):INDIRECT(AK$1&amp;AK$3&amp;$B461))</f>
        <v>12500</v>
      </c>
      <c r="AL461" s="1761">
        <f t="shared" ca="1" si="555"/>
        <v>25533</v>
      </c>
      <c r="AM461" s="1885">
        <f t="shared" ca="1" si="538"/>
        <v>3.04264</v>
      </c>
      <c r="AN461" s="121">
        <f ca="1">SUM(INDIRECT(AN$1&amp;AN$2&amp;$A461):INDIRECT(AN$1&amp;AN$3&amp;$A461))</f>
        <v>40325</v>
      </c>
      <c r="AO461" s="1761">
        <f t="shared" ca="1" si="556"/>
        <v>-2292</v>
      </c>
      <c r="AP461" s="1885">
        <f t="shared" ca="1" si="539"/>
        <v>0.94316181029138246</v>
      </c>
      <c r="AR461" s="121">
        <f ca="1">SUM((INDIRECT(AR$2&amp;(ROW())):INDIRECT(AR$3&amp;(ROW()))))</f>
        <v>38033</v>
      </c>
      <c r="AS461" s="121">
        <f ca="1">SUM(INDIRECT(AS$1&amp;AS$2&amp;$B461):INDIRECT(AS$1&amp;AS$3&amp;$B461))</f>
        <v>12500</v>
      </c>
      <c r="AT461" s="1761">
        <f t="shared" ca="1" si="540"/>
        <v>25533</v>
      </c>
      <c r="AU461" s="1885">
        <f t="shared" ca="1" si="541"/>
        <v>3.04264</v>
      </c>
      <c r="AV461" s="121">
        <f ca="1">SUM(INDIRECT(AV$1&amp;AV$2&amp;$A461):INDIRECT(AV$1&amp;AV$3&amp;$A461))</f>
        <v>40325</v>
      </c>
      <c r="AW461" s="1761">
        <f t="shared" ca="1" si="542"/>
        <v>-2292</v>
      </c>
      <c r="AX461" s="1885">
        <f t="shared" ca="1" si="543"/>
        <v>0.94316181029138246</v>
      </c>
      <c r="AZ461" s="121">
        <f ca="1">SUM((INDIRECT(AZ$2&amp;(ROW())):INDIRECT(AZ$3&amp;(ROW()))))</f>
        <v>240828</v>
      </c>
      <c r="BA461" s="121">
        <f ca="1">SUM(INDIRECT(BA$1&amp;BA$2&amp;$B461):INDIRECT(BA$1&amp;BA$3&amp;$B461))</f>
        <v>46112</v>
      </c>
      <c r="BB461" s="1761">
        <f t="shared" ca="1" si="544"/>
        <v>194716</v>
      </c>
      <c r="BC461" s="1885">
        <f t="shared" ca="1" si="545"/>
        <v>5.222675225537821</v>
      </c>
      <c r="BD461" s="121">
        <f ca="1">SUM(INDIRECT(BD$1&amp;BD$2&amp;$A461):INDIRECT(BD$1&amp;BD$3&amp;$A461))</f>
        <v>322336</v>
      </c>
      <c r="BE461" s="1761">
        <f t="shared" ca="1" si="546"/>
        <v>-81508</v>
      </c>
      <c r="BF461" s="1885">
        <f t="shared" ca="1" si="547"/>
        <v>0.74713342599027099</v>
      </c>
    </row>
    <row r="462" spans="1:58">
      <c r="A462" s="2016">
        <v>445</v>
      </c>
      <c r="B462" s="2016">
        <v>459</v>
      </c>
      <c r="D462" s="657">
        <v>1</v>
      </c>
      <c r="H462" s="141"/>
      <c r="I462" s="140"/>
      <c r="J462" s="129"/>
      <c r="K462" s="129"/>
      <c r="L462" s="18"/>
      <c r="M462" s="18"/>
      <c r="N462" s="18"/>
      <c r="O462" s="188" t="s">
        <v>380</v>
      </c>
      <c r="P462" s="559">
        <v>167</v>
      </c>
      <c r="Q462" s="191">
        <v>13217</v>
      </c>
      <c r="R462" s="191">
        <v>11789</v>
      </c>
      <c r="S462" s="191">
        <v>10142</v>
      </c>
      <c r="T462" s="191">
        <v>22918</v>
      </c>
      <c r="U462" s="191">
        <v>33617</v>
      </c>
      <c r="V462" s="191">
        <v>33432</v>
      </c>
      <c r="W462" s="191">
        <v>40808</v>
      </c>
      <c r="X462" s="191">
        <v>36705</v>
      </c>
      <c r="Y462" s="191">
        <v>38033</v>
      </c>
      <c r="Z462" s="191">
        <v>40486</v>
      </c>
      <c r="AA462" s="191">
        <v>32060</v>
      </c>
      <c r="AB462" s="187">
        <f>SUM(P462:R462)</f>
        <v>25173</v>
      </c>
      <c r="AC462" s="187">
        <f>SUM(S462:U462)</f>
        <v>66677</v>
      </c>
      <c r="AD462" s="187">
        <f>SUM(V462:X462)</f>
        <v>110945</v>
      </c>
      <c r="AE462" s="187">
        <f>SUM(Y462:AA462)</f>
        <v>110579</v>
      </c>
      <c r="AF462" s="187">
        <f>AB462+AC462</f>
        <v>91850</v>
      </c>
      <c r="AG462" s="187">
        <f>AE462+AD462</f>
        <v>221524</v>
      </c>
      <c r="AH462" s="187">
        <f>AF462+AG462</f>
        <v>313374</v>
      </c>
      <c r="AJ462" s="187">
        <f ca="1">SUM((INDIRECT(AJ$2&amp;(ROW())):INDIRECT(AJ$3&amp;(ROW()))))</f>
        <v>38033</v>
      </c>
      <c r="AK462" s="187">
        <f ca="1">SUM(INDIRECT(AK$1&amp;AK$2&amp;$B462):INDIRECT(AK$1&amp;AK$3&amp;$B462))</f>
        <v>0</v>
      </c>
      <c r="AL462" s="1747">
        <f t="shared" ca="1" si="555"/>
        <v>38033</v>
      </c>
      <c r="AM462" s="1872">
        <f t="shared" ca="1" si="538"/>
        <v>0</v>
      </c>
      <c r="AN462" s="187">
        <f ca="1">SUM(INDIRECT(AN$1&amp;AN$2&amp;$A462):INDIRECT(AN$1&amp;AN$3&amp;$A462))</f>
        <v>40325</v>
      </c>
      <c r="AO462" s="1747">
        <f t="shared" ca="1" si="556"/>
        <v>-2292</v>
      </c>
      <c r="AP462" s="1872">
        <f t="shared" ca="1" si="539"/>
        <v>0.94316181029138246</v>
      </c>
      <c r="AR462" s="187">
        <f ca="1">SUM((INDIRECT(AR$2&amp;(ROW())):INDIRECT(AR$3&amp;(ROW()))))</f>
        <v>38033</v>
      </c>
      <c r="AS462" s="187">
        <f ca="1">SUM(INDIRECT(AS$1&amp;AS$2&amp;$B462):INDIRECT(AS$1&amp;AS$3&amp;$B462))</f>
        <v>0</v>
      </c>
      <c r="AT462" s="1747">
        <f t="shared" ca="1" si="540"/>
        <v>38033</v>
      </c>
      <c r="AU462" s="1872">
        <f t="shared" ca="1" si="541"/>
        <v>0</v>
      </c>
      <c r="AV462" s="187">
        <f ca="1">SUM(INDIRECT(AV$1&amp;AV$2&amp;$A462):INDIRECT(AV$1&amp;AV$3&amp;$A462))</f>
        <v>40325</v>
      </c>
      <c r="AW462" s="1747">
        <f t="shared" ca="1" si="542"/>
        <v>-2292</v>
      </c>
      <c r="AX462" s="1872">
        <f t="shared" ca="1" si="543"/>
        <v>0.94316181029138246</v>
      </c>
      <c r="AZ462" s="187">
        <f ca="1">SUM((INDIRECT(AZ$2&amp;(ROW())):INDIRECT(AZ$3&amp;(ROW()))))</f>
        <v>240828</v>
      </c>
      <c r="BA462" s="187">
        <f ca="1">SUM(INDIRECT(BA$1&amp;BA$2&amp;$B462):INDIRECT(BA$1&amp;BA$3&amp;$B462))</f>
        <v>0</v>
      </c>
      <c r="BB462" s="1747">
        <f t="shared" ca="1" si="544"/>
        <v>240828</v>
      </c>
      <c r="BC462" s="1872">
        <f t="shared" ca="1" si="545"/>
        <v>0</v>
      </c>
      <c r="BD462" s="187">
        <f ca="1">SUM(INDIRECT(BD$1&amp;BD$2&amp;$A462):INDIRECT(BD$1&amp;BD$3&amp;$A462))</f>
        <v>322336</v>
      </c>
      <c r="BE462" s="1747">
        <f t="shared" ca="1" si="546"/>
        <v>-81508</v>
      </c>
      <c r="BF462" s="1872">
        <f t="shared" ca="1" si="547"/>
        <v>0.74713342599027099</v>
      </c>
    </row>
    <row r="463" spans="1:58">
      <c r="A463" s="2016">
        <v>446</v>
      </c>
      <c r="B463" s="2016">
        <v>460</v>
      </c>
      <c r="D463" s="657">
        <v>1</v>
      </c>
      <c r="H463" s="141"/>
      <c r="I463" s="140"/>
      <c r="J463" s="129"/>
      <c r="K463" s="129"/>
      <c r="L463" s="18"/>
      <c r="M463" s="561"/>
      <c r="N463" s="561"/>
      <c r="O463" s="562" t="s">
        <v>381</v>
      </c>
      <c r="P463" s="563"/>
      <c r="Q463" s="564"/>
      <c r="R463" s="564"/>
      <c r="S463" s="564"/>
      <c r="T463" s="564"/>
      <c r="U463" s="564"/>
      <c r="V463" s="564"/>
      <c r="W463" s="564"/>
      <c r="X463" s="564"/>
      <c r="Y463" s="564"/>
      <c r="Z463" s="564"/>
      <c r="AA463" s="564"/>
      <c r="AB463" s="187">
        <f>SUM(P463:R463)</f>
        <v>0</v>
      </c>
      <c r="AC463" s="565">
        <f>SUM(S463:U463)</f>
        <v>0</v>
      </c>
      <c r="AD463" s="565">
        <f>SUM(V463:X463)</f>
        <v>0</v>
      </c>
      <c r="AE463" s="565">
        <f>SUM(Y463:AA463)</f>
        <v>0</v>
      </c>
      <c r="AF463" s="565">
        <f>AB463+AC463</f>
        <v>0</v>
      </c>
      <c r="AG463" s="565">
        <f>AE463+AD463</f>
        <v>0</v>
      </c>
      <c r="AH463" s="565">
        <f>AF463+AG463</f>
        <v>0</v>
      </c>
      <c r="AJ463" s="565">
        <f ca="1">SUM((INDIRECT(AJ$2&amp;(ROW())):INDIRECT(AJ$3&amp;(ROW()))))</f>
        <v>0</v>
      </c>
      <c r="AK463" s="565">
        <f ca="1">SUM(INDIRECT(AK$1&amp;AK$2&amp;$B463):INDIRECT(AK$1&amp;AK$3&amp;$B463))</f>
        <v>27500</v>
      </c>
      <c r="AL463" s="1746">
        <f t="shared" ca="1" si="555"/>
        <v>-27500</v>
      </c>
      <c r="AM463" s="1871">
        <f t="shared" ca="1" si="538"/>
        <v>0</v>
      </c>
      <c r="AN463" s="565">
        <f ca="1">SUM(INDIRECT(AN$1&amp;AN$2&amp;$A463):INDIRECT(AN$1&amp;AN$3&amp;$A463))</f>
        <v>0</v>
      </c>
      <c r="AO463" s="1746">
        <f t="shared" ca="1" si="556"/>
        <v>0</v>
      </c>
      <c r="AP463" s="1871">
        <f t="shared" ca="1" si="539"/>
        <v>0</v>
      </c>
      <c r="AR463" s="565">
        <f ca="1">SUM((INDIRECT(AR$2&amp;(ROW())):INDIRECT(AR$3&amp;(ROW()))))</f>
        <v>0</v>
      </c>
      <c r="AS463" s="565">
        <f ca="1">SUM(INDIRECT(AS$1&amp;AS$2&amp;$B463):INDIRECT(AS$1&amp;AS$3&amp;$B463))</f>
        <v>27500</v>
      </c>
      <c r="AT463" s="1746">
        <f t="shared" ca="1" si="540"/>
        <v>-27500</v>
      </c>
      <c r="AU463" s="1871">
        <f t="shared" ca="1" si="541"/>
        <v>0</v>
      </c>
      <c r="AV463" s="565">
        <f ca="1">SUM(INDIRECT(AV$1&amp;AV$2&amp;$A463):INDIRECT(AV$1&amp;AV$3&amp;$A463))</f>
        <v>0</v>
      </c>
      <c r="AW463" s="1746">
        <f t="shared" ca="1" si="542"/>
        <v>0</v>
      </c>
      <c r="AX463" s="1871">
        <f t="shared" ca="1" si="543"/>
        <v>0</v>
      </c>
      <c r="AZ463" s="565">
        <f ca="1">SUM((INDIRECT(AZ$2&amp;(ROW())):INDIRECT(AZ$3&amp;(ROW()))))</f>
        <v>0</v>
      </c>
      <c r="BA463" s="565">
        <f ca="1">SUM(INDIRECT(BA$1&amp;BA$2&amp;$B463):INDIRECT(BA$1&amp;BA$3&amp;$B463))</f>
        <v>152782</v>
      </c>
      <c r="BB463" s="1746">
        <f t="shared" ca="1" si="544"/>
        <v>-152782</v>
      </c>
      <c r="BC463" s="1871">
        <f t="shared" ca="1" si="545"/>
        <v>0</v>
      </c>
      <c r="BD463" s="565">
        <f ca="1">SUM(INDIRECT(BD$1&amp;BD$2&amp;$A463):INDIRECT(BD$1&amp;BD$3&amp;$A463))</f>
        <v>0</v>
      </c>
      <c r="BE463" s="1746">
        <f t="shared" ca="1" si="546"/>
        <v>0</v>
      </c>
      <c r="BF463" s="1871">
        <f t="shared" ca="1" si="547"/>
        <v>0</v>
      </c>
    </row>
    <row r="464" spans="1:58">
      <c r="A464" s="2016">
        <v>447</v>
      </c>
      <c r="B464" s="2016">
        <v>461</v>
      </c>
      <c r="D464" s="657">
        <v>1</v>
      </c>
      <c r="H464" s="141"/>
      <c r="I464" s="140"/>
      <c r="J464" s="129"/>
      <c r="K464" s="129"/>
      <c r="L464" s="18"/>
      <c r="M464" s="566" t="s">
        <v>378</v>
      </c>
      <c r="N464" s="566"/>
      <c r="O464" s="567"/>
      <c r="P464" s="568"/>
      <c r="Q464" s="569"/>
      <c r="R464" s="569"/>
      <c r="S464" s="569"/>
      <c r="T464" s="569"/>
      <c r="U464" s="569"/>
      <c r="V464" s="569"/>
      <c r="W464" s="569"/>
      <c r="X464" s="569"/>
      <c r="Y464" s="569"/>
      <c r="Z464" s="569"/>
      <c r="AA464" s="569"/>
      <c r="AB464" s="570">
        <f>SUM(P464:R464)</f>
        <v>0</v>
      </c>
      <c r="AC464" s="570">
        <f>SUM(S464:U464)</f>
        <v>0</v>
      </c>
      <c r="AD464" s="570">
        <f>SUM(V464:X464)</f>
        <v>0</v>
      </c>
      <c r="AE464" s="570">
        <f>SUM(Y464:AA464)</f>
        <v>0</v>
      </c>
      <c r="AF464" s="570">
        <f>AB464+AC464</f>
        <v>0</v>
      </c>
      <c r="AG464" s="570">
        <f>AE464+AD464</f>
        <v>0</v>
      </c>
      <c r="AH464" s="570">
        <f>AF464+AG464</f>
        <v>0</v>
      </c>
      <c r="AJ464" s="570">
        <f ca="1">SUM((INDIRECT(AJ$2&amp;(ROW())):INDIRECT(AJ$3&amp;(ROW()))))</f>
        <v>0</v>
      </c>
      <c r="AK464" s="570">
        <f ca="1">SUM(INDIRECT(AK$1&amp;AK$2&amp;$B464):INDIRECT(AK$1&amp;AK$3&amp;$B464))</f>
        <v>27500</v>
      </c>
      <c r="AL464" s="1762">
        <f t="shared" ca="1" si="555"/>
        <v>-27500</v>
      </c>
      <c r="AM464" s="1886">
        <f t="shared" ca="1" si="538"/>
        <v>0</v>
      </c>
      <c r="AN464" s="570">
        <f ca="1">SUM(INDIRECT(AN$1&amp;AN$2&amp;$A464):INDIRECT(AN$1&amp;AN$3&amp;$A464))</f>
        <v>0</v>
      </c>
      <c r="AO464" s="1762">
        <f t="shared" ca="1" si="556"/>
        <v>0</v>
      </c>
      <c r="AP464" s="1886">
        <f t="shared" ca="1" si="539"/>
        <v>0</v>
      </c>
      <c r="AR464" s="570">
        <f ca="1">SUM((INDIRECT(AR$2&amp;(ROW())):INDIRECT(AR$3&amp;(ROW()))))</f>
        <v>0</v>
      </c>
      <c r="AS464" s="570">
        <f ca="1">SUM(INDIRECT(AS$1&amp;AS$2&amp;$B464):INDIRECT(AS$1&amp;AS$3&amp;$B464))</f>
        <v>27500</v>
      </c>
      <c r="AT464" s="1762">
        <f t="shared" ca="1" si="540"/>
        <v>-27500</v>
      </c>
      <c r="AU464" s="1886">
        <f t="shared" ca="1" si="541"/>
        <v>0</v>
      </c>
      <c r="AV464" s="570">
        <f ca="1">SUM(INDIRECT(AV$1&amp;AV$2&amp;$A464):INDIRECT(AV$1&amp;AV$3&amp;$A464))</f>
        <v>0</v>
      </c>
      <c r="AW464" s="1762">
        <f t="shared" ca="1" si="542"/>
        <v>0</v>
      </c>
      <c r="AX464" s="1886">
        <f t="shared" ca="1" si="543"/>
        <v>0</v>
      </c>
      <c r="AZ464" s="570">
        <f ca="1">SUM((INDIRECT(AZ$2&amp;(ROW())):INDIRECT(AZ$3&amp;(ROW()))))</f>
        <v>0</v>
      </c>
      <c r="BA464" s="570">
        <f ca="1">SUM(INDIRECT(BA$1&amp;BA$2&amp;$B464):INDIRECT(BA$1&amp;BA$3&amp;$B464))</f>
        <v>152782</v>
      </c>
      <c r="BB464" s="1762">
        <f t="shared" ca="1" si="544"/>
        <v>-152782</v>
      </c>
      <c r="BC464" s="1886">
        <f t="shared" ca="1" si="545"/>
        <v>0</v>
      </c>
      <c r="BD464" s="570">
        <f ca="1">SUM(INDIRECT(BD$1&amp;BD$2&amp;$A464):INDIRECT(BD$1&amp;BD$3&amp;$A464))</f>
        <v>0</v>
      </c>
      <c r="BE464" s="1762">
        <f t="shared" ca="1" si="546"/>
        <v>0</v>
      </c>
      <c r="BF464" s="1886">
        <f t="shared" ca="1" si="547"/>
        <v>0</v>
      </c>
    </row>
    <row r="465" spans="1:58">
      <c r="A465" s="2016">
        <v>448</v>
      </c>
      <c r="B465" s="2016">
        <v>462</v>
      </c>
      <c r="D465" s="657">
        <v>1</v>
      </c>
      <c r="H465" s="141"/>
      <c r="I465" s="140"/>
      <c r="J465" s="129"/>
      <c r="K465" s="129"/>
      <c r="L465" s="131" t="s">
        <v>382</v>
      </c>
      <c r="M465" s="560"/>
      <c r="N465" s="560"/>
      <c r="O465" s="556"/>
      <c r="P465" s="557">
        <f>SUM(P466:P469)</f>
        <v>0</v>
      </c>
      <c r="Q465" s="558">
        <f t="shared" ref="Q465:AH465" si="559">SUM(Q466:Q469)</f>
        <v>0</v>
      </c>
      <c r="R465" s="558">
        <f t="shared" si="559"/>
        <v>0</v>
      </c>
      <c r="S465" s="558">
        <f t="shared" si="559"/>
        <v>0</v>
      </c>
      <c r="T465" s="558">
        <f t="shared" si="559"/>
        <v>0</v>
      </c>
      <c r="U465" s="558">
        <f t="shared" si="559"/>
        <v>0</v>
      </c>
      <c r="V465" s="558">
        <f t="shared" si="559"/>
        <v>0</v>
      </c>
      <c r="W465" s="558">
        <f t="shared" si="559"/>
        <v>0</v>
      </c>
      <c r="X465" s="558">
        <f t="shared" si="559"/>
        <v>0</v>
      </c>
      <c r="Y465" s="558">
        <f t="shared" si="559"/>
        <v>0</v>
      </c>
      <c r="Z465" s="558">
        <f t="shared" si="559"/>
        <v>0</v>
      </c>
      <c r="AA465" s="558">
        <f t="shared" si="559"/>
        <v>0</v>
      </c>
      <c r="AB465" s="558">
        <f t="shared" si="559"/>
        <v>0</v>
      </c>
      <c r="AC465" s="558">
        <f t="shared" si="559"/>
        <v>0</v>
      </c>
      <c r="AD465" s="558">
        <f t="shared" si="559"/>
        <v>0</v>
      </c>
      <c r="AE465" s="558">
        <f t="shared" si="559"/>
        <v>0</v>
      </c>
      <c r="AF465" s="558">
        <f t="shared" si="559"/>
        <v>0</v>
      </c>
      <c r="AG465" s="558">
        <f t="shared" si="559"/>
        <v>0</v>
      </c>
      <c r="AH465" s="558">
        <f t="shared" si="559"/>
        <v>0</v>
      </c>
      <c r="AJ465" s="558">
        <f ca="1">SUM((INDIRECT(AJ$2&amp;(ROW())):INDIRECT(AJ$3&amp;(ROW()))))</f>
        <v>0</v>
      </c>
      <c r="AK465" s="558">
        <f ca="1">SUM(INDIRECT(AK$1&amp;AK$2&amp;$B465):INDIRECT(AK$1&amp;AK$3&amp;$B465))</f>
        <v>27500</v>
      </c>
      <c r="AL465" s="1760">
        <f t="shared" ca="1" si="555"/>
        <v>-27500</v>
      </c>
      <c r="AM465" s="1884">
        <f t="shared" ca="1" si="538"/>
        <v>0</v>
      </c>
      <c r="AN465" s="558">
        <f ca="1">SUM(INDIRECT(AN$1&amp;AN$2&amp;$A465):INDIRECT(AN$1&amp;AN$3&amp;$A465))</f>
        <v>0</v>
      </c>
      <c r="AO465" s="1760">
        <f t="shared" ca="1" si="556"/>
        <v>0</v>
      </c>
      <c r="AP465" s="1884">
        <f t="shared" ca="1" si="539"/>
        <v>0</v>
      </c>
      <c r="AR465" s="558">
        <f ca="1">SUM((INDIRECT(AR$2&amp;(ROW())):INDIRECT(AR$3&amp;(ROW()))))</f>
        <v>0</v>
      </c>
      <c r="AS465" s="558">
        <f ca="1">SUM(INDIRECT(AS$1&amp;AS$2&amp;$B465):INDIRECT(AS$1&amp;AS$3&amp;$B465))</f>
        <v>27500</v>
      </c>
      <c r="AT465" s="1760">
        <f t="shared" ca="1" si="540"/>
        <v>-27500</v>
      </c>
      <c r="AU465" s="1884">
        <f t="shared" ca="1" si="541"/>
        <v>0</v>
      </c>
      <c r="AV465" s="558">
        <f ca="1">SUM(INDIRECT(AV$1&amp;AV$2&amp;$A465):INDIRECT(AV$1&amp;AV$3&amp;$A465))</f>
        <v>0</v>
      </c>
      <c r="AW465" s="1760">
        <f t="shared" ca="1" si="542"/>
        <v>0</v>
      </c>
      <c r="AX465" s="1884">
        <f t="shared" ca="1" si="543"/>
        <v>0</v>
      </c>
      <c r="AZ465" s="558">
        <f ca="1">SUM((INDIRECT(AZ$2&amp;(ROW())):INDIRECT(AZ$3&amp;(ROW()))))</f>
        <v>0</v>
      </c>
      <c r="BA465" s="558">
        <f ca="1">SUM(INDIRECT(BA$1&amp;BA$2&amp;$B465):INDIRECT(BA$1&amp;BA$3&amp;$B465))</f>
        <v>152782</v>
      </c>
      <c r="BB465" s="1760">
        <f t="shared" ca="1" si="544"/>
        <v>-152782</v>
      </c>
      <c r="BC465" s="1884">
        <f t="shared" ca="1" si="545"/>
        <v>0</v>
      </c>
      <c r="BD465" s="558">
        <f ca="1">SUM(INDIRECT(BD$1&amp;BD$2&amp;$A465):INDIRECT(BD$1&amp;BD$3&amp;$A465))</f>
        <v>0</v>
      </c>
      <c r="BE465" s="1760">
        <f t="shared" ca="1" si="546"/>
        <v>0</v>
      </c>
      <c r="BF465" s="1884">
        <f t="shared" ca="1" si="547"/>
        <v>0</v>
      </c>
    </row>
    <row r="466" spans="1:58">
      <c r="A466" s="2016">
        <v>449</v>
      </c>
      <c r="B466" s="2016">
        <v>463</v>
      </c>
      <c r="D466" s="657">
        <v>1</v>
      </c>
      <c r="H466" s="141"/>
      <c r="I466" s="140"/>
      <c r="J466" s="129"/>
      <c r="K466" s="129"/>
      <c r="L466" s="18"/>
      <c r="M466" s="189"/>
      <c r="N466" s="189"/>
      <c r="O466" s="188" t="s">
        <v>383</v>
      </c>
      <c r="P466" s="559"/>
      <c r="Q466" s="191"/>
      <c r="R466" s="191"/>
      <c r="S466" s="191"/>
      <c r="T466" s="191"/>
      <c r="U466" s="191"/>
      <c r="V466" s="191"/>
      <c r="W466" s="191"/>
      <c r="X466" s="191"/>
      <c r="Y466" s="191"/>
      <c r="Z466" s="191"/>
      <c r="AA466" s="191"/>
      <c r="AB466" s="187">
        <f>SUM(P466:R466)</f>
        <v>0</v>
      </c>
      <c r="AC466" s="187">
        <f>SUM(S466:U466)</f>
        <v>0</v>
      </c>
      <c r="AD466" s="187">
        <f>SUM(V466:X466)</f>
        <v>0</v>
      </c>
      <c r="AE466" s="187">
        <f>SUM(Y466:AA466)</f>
        <v>0</v>
      </c>
      <c r="AF466" s="187">
        <f>AB466+AC466</f>
        <v>0</v>
      </c>
      <c r="AG466" s="187">
        <f>AE466+AD466</f>
        <v>0</v>
      </c>
      <c r="AH466" s="187">
        <f>AF466+AG466</f>
        <v>0</v>
      </c>
      <c r="AJ466" s="187">
        <f ca="1">SUM((INDIRECT(AJ$2&amp;(ROW())):INDIRECT(AJ$3&amp;(ROW()))))</f>
        <v>0</v>
      </c>
      <c r="AK466" s="187">
        <f ca="1">SUM(INDIRECT(AK$1&amp;AK$2&amp;$B466):INDIRECT(AK$1&amp;AK$3&amp;$B466))</f>
        <v>0</v>
      </c>
      <c r="AL466" s="1747">
        <f t="shared" ca="1" si="555"/>
        <v>0</v>
      </c>
      <c r="AM466" s="1872">
        <f t="shared" ca="1" si="538"/>
        <v>0</v>
      </c>
      <c r="AN466" s="187">
        <f ca="1">SUM(INDIRECT(AN$1&amp;AN$2&amp;$A466):INDIRECT(AN$1&amp;AN$3&amp;$A466))</f>
        <v>0</v>
      </c>
      <c r="AO466" s="1747">
        <f t="shared" ca="1" si="556"/>
        <v>0</v>
      </c>
      <c r="AP466" s="1872">
        <f t="shared" ca="1" si="539"/>
        <v>0</v>
      </c>
      <c r="AR466" s="187">
        <f ca="1">SUM((INDIRECT(AR$2&amp;(ROW())):INDIRECT(AR$3&amp;(ROW()))))</f>
        <v>0</v>
      </c>
      <c r="AS466" s="187">
        <f ca="1">SUM(INDIRECT(AS$1&amp;AS$2&amp;$B466):INDIRECT(AS$1&amp;AS$3&amp;$B466))</f>
        <v>0</v>
      </c>
      <c r="AT466" s="1747">
        <f t="shared" ca="1" si="540"/>
        <v>0</v>
      </c>
      <c r="AU466" s="1872">
        <f t="shared" ca="1" si="541"/>
        <v>0</v>
      </c>
      <c r="AV466" s="187">
        <f ca="1">SUM(INDIRECT(AV$1&amp;AV$2&amp;$A466):INDIRECT(AV$1&amp;AV$3&amp;$A466))</f>
        <v>0</v>
      </c>
      <c r="AW466" s="1747">
        <f t="shared" ca="1" si="542"/>
        <v>0</v>
      </c>
      <c r="AX466" s="1872">
        <f t="shared" ca="1" si="543"/>
        <v>0</v>
      </c>
      <c r="AZ466" s="187">
        <f ca="1">SUM((INDIRECT(AZ$2&amp;(ROW())):INDIRECT(AZ$3&amp;(ROW()))))</f>
        <v>0</v>
      </c>
      <c r="BA466" s="187">
        <f ca="1">SUM(INDIRECT(BA$1&amp;BA$2&amp;$B466):INDIRECT(BA$1&amp;BA$3&amp;$B466))</f>
        <v>0</v>
      </c>
      <c r="BB466" s="1747">
        <f t="shared" ca="1" si="544"/>
        <v>0</v>
      </c>
      <c r="BC466" s="1872">
        <f t="shared" ca="1" si="545"/>
        <v>0</v>
      </c>
      <c r="BD466" s="187">
        <f ca="1">SUM(INDIRECT(BD$1&amp;BD$2&amp;$A466):INDIRECT(BD$1&amp;BD$3&amp;$A466))</f>
        <v>0</v>
      </c>
      <c r="BE466" s="1747">
        <f t="shared" ca="1" si="546"/>
        <v>0</v>
      </c>
      <c r="BF466" s="1872">
        <f t="shared" ca="1" si="547"/>
        <v>0</v>
      </c>
    </row>
    <row r="467" spans="1:58">
      <c r="A467" s="2016">
        <v>450</v>
      </c>
      <c r="B467" s="2016">
        <v>464</v>
      </c>
      <c r="D467" s="657">
        <v>1</v>
      </c>
      <c r="H467" s="141"/>
      <c r="I467" s="140"/>
      <c r="J467" s="129"/>
      <c r="K467" s="129"/>
      <c r="L467" s="18"/>
      <c r="M467" s="18"/>
      <c r="N467" s="18"/>
      <c r="O467" s="150" t="s">
        <v>384</v>
      </c>
      <c r="P467" s="149"/>
      <c r="Q467" s="128"/>
      <c r="R467" s="128"/>
      <c r="S467" s="128"/>
      <c r="T467" s="128"/>
      <c r="U467" s="128"/>
      <c r="V467" s="128"/>
      <c r="W467" s="128"/>
      <c r="X467" s="128"/>
      <c r="Y467" s="128"/>
      <c r="Z467" s="128"/>
      <c r="AA467" s="128"/>
      <c r="AB467" s="25">
        <f>SUM(P467:R467)</f>
        <v>0</v>
      </c>
      <c r="AC467" s="25">
        <f>SUM(S467:U467)</f>
        <v>0</v>
      </c>
      <c r="AD467" s="25">
        <f>SUM(V467:X467)</f>
        <v>0</v>
      </c>
      <c r="AE467" s="25">
        <f>SUM(Y467:AA467)</f>
        <v>0</v>
      </c>
      <c r="AF467" s="25">
        <f>AB467+AC467</f>
        <v>0</v>
      </c>
      <c r="AG467" s="25">
        <f>AE467+AD467</f>
        <v>0</v>
      </c>
      <c r="AH467" s="25">
        <f>AF467+AG467</f>
        <v>0</v>
      </c>
      <c r="AJ467" s="25">
        <f ca="1">SUM((INDIRECT(AJ$2&amp;(ROW())):INDIRECT(AJ$3&amp;(ROW()))))</f>
        <v>0</v>
      </c>
      <c r="AK467" s="25">
        <f ca="1">SUM(INDIRECT(AK$1&amp;AK$2&amp;$B467):INDIRECT(AK$1&amp;AK$3&amp;$B467))</f>
        <v>0</v>
      </c>
      <c r="AL467" s="1714">
        <f t="shared" ca="1" si="555"/>
        <v>0</v>
      </c>
      <c r="AM467" s="1825">
        <f t="shared" ca="1" si="538"/>
        <v>0</v>
      </c>
      <c r="AN467" s="25">
        <f ca="1">SUM(INDIRECT(AN$1&amp;AN$2&amp;$A467):INDIRECT(AN$1&amp;AN$3&amp;$A467))</f>
        <v>0</v>
      </c>
      <c r="AO467" s="1714">
        <f t="shared" ca="1" si="556"/>
        <v>0</v>
      </c>
      <c r="AP467" s="1825">
        <f t="shared" ca="1" si="539"/>
        <v>0</v>
      </c>
      <c r="AR467" s="25">
        <f ca="1">SUM((INDIRECT(AR$2&amp;(ROW())):INDIRECT(AR$3&amp;(ROW()))))</f>
        <v>0</v>
      </c>
      <c r="AS467" s="25">
        <f ca="1">SUM(INDIRECT(AS$1&amp;AS$2&amp;$B467):INDIRECT(AS$1&amp;AS$3&amp;$B467))</f>
        <v>0</v>
      </c>
      <c r="AT467" s="1714">
        <f t="shared" ca="1" si="540"/>
        <v>0</v>
      </c>
      <c r="AU467" s="1825">
        <f t="shared" ca="1" si="541"/>
        <v>0</v>
      </c>
      <c r="AV467" s="25">
        <f ca="1">SUM(INDIRECT(AV$1&amp;AV$2&amp;$A467):INDIRECT(AV$1&amp;AV$3&amp;$A467))</f>
        <v>0</v>
      </c>
      <c r="AW467" s="1714">
        <f t="shared" ca="1" si="542"/>
        <v>0</v>
      </c>
      <c r="AX467" s="1825">
        <f t="shared" ca="1" si="543"/>
        <v>0</v>
      </c>
      <c r="AZ467" s="25">
        <f ca="1">SUM((INDIRECT(AZ$2&amp;(ROW())):INDIRECT(AZ$3&amp;(ROW()))))</f>
        <v>0</v>
      </c>
      <c r="BA467" s="25">
        <f ca="1">SUM(INDIRECT(BA$1&amp;BA$2&amp;$B467):INDIRECT(BA$1&amp;BA$3&amp;$B467))</f>
        <v>0</v>
      </c>
      <c r="BB467" s="1714">
        <f t="shared" ca="1" si="544"/>
        <v>0</v>
      </c>
      <c r="BC467" s="1825">
        <f t="shared" ca="1" si="545"/>
        <v>0</v>
      </c>
      <c r="BD467" s="25">
        <f ca="1">SUM(INDIRECT(BD$1&amp;BD$2&amp;$A467):INDIRECT(BD$1&amp;BD$3&amp;$A467))</f>
        <v>0</v>
      </c>
      <c r="BE467" s="1714">
        <f t="shared" ca="1" si="546"/>
        <v>0</v>
      </c>
      <c r="BF467" s="1825">
        <f t="shared" ca="1" si="547"/>
        <v>0</v>
      </c>
    </row>
    <row r="468" spans="1:58">
      <c r="A468" s="2016">
        <v>451</v>
      </c>
      <c r="B468" s="2016">
        <v>465</v>
      </c>
      <c r="D468" s="657">
        <v>1</v>
      </c>
      <c r="H468" s="141"/>
      <c r="I468" s="140"/>
      <c r="J468" s="129"/>
      <c r="K468" s="129"/>
      <c r="L468" s="18"/>
      <c r="M468" s="18"/>
      <c r="N468" s="18"/>
      <c r="O468" s="150" t="s">
        <v>385</v>
      </c>
      <c r="P468" s="149"/>
      <c r="Q468" s="128"/>
      <c r="R468" s="128"/>
      <c r="S468" s="128"/>
      <c r="T468" s="128"/>
      <c r="U468" s="128"/>
      <c r="V468" s="128"/>
      <c r="W468" s="128"/>
      <c r="X468" s="128"/>
      <c r="Y468" s="128"/>
      <c r="Z468" s="128"/>
      <c r="AA468" s="128"/>
      <c r="AB468" s="25">
        <f>SUM(P468:R468)</f>
        <v>0</v>
      </c>
      <c r="AC468" s="25">
        <f>SUM(S468:U468)</f>
        <v>0</v>
      </c>
      <c r="AD468" s="25">
        <f>SUM(V468:X468)</f>
        <v>0</v>
      </c>
      <c r="AE468" s="25">
        <f>SUM(Y468:AA468)</f>
        <v>0</v>
      </c>
      <c r="AF468" s="25">
        <f>AB468+AC468</f>
        <v>0</v>
      </c>
      <c r="AG468" s="25">
        <f>AE468+AD468</f>
        <v>0</v>
      </c>
      <c r="AH468" s="25">
        <f>AF468+AG468</f>
        <v>0</v>
      </c>
      <c r="AJ468" s="25">
        <f ca="1">SUM((INDIRECT(AJ$2&amp;(ROW())):INDIRECT(AJ$3&amp;(ROW()))))</f>
        <v>0</v>
      </c>
      <c r="AK468" s="25">
        <f ca="1">SUM(INDIRECT(AK$1&amp;AK$2&amp;$B468):INDIRECT(AK$1&amp;AK$3&amp;$B468))</f>
        <v>0</v>
      </c>
      <c r="AL468" s="1714">
        <f t="shared" ca="1" si="555"/>
        <v>0</v>
      </c>
      <c r="AM468" s="1825">
        <f t="shared" ca="1" si="538"/>
        <v>0</v>
      </c>
      <c r="AN468" s="25">
        <f ca="1">SUM(INDIRECT(AN$1&amp;AN$2&amp;$A468):INDIRECT(AN$1&amp;AN$3&amp;$A468))</f>
        <v>0</v>
      </c>
      <c r="AO468" s="1714">
        <f t="shared" ca="1" si="556"/>
        <v>0</v>
      </c>
      <c r="AP468" s="1825">
        <f t="shared" ca="1" si="539"/>
        <v>0</v>
      </c>
      <c r="AR468" s="25">
        <f ca="1">SUM((INDIRECT(AR$2&amp;(ROW())):INDIRECT(AR$3&amp;(ROW()))))</f>
        <v>0</v>
      </c>
      <c r="AS468" s="25">
        <f ca="1">SUM(INDIRECT(AS$1&amp;AS$2&amp;$B468):INDIRECT(AS$1&amp;AS$3&amp;$B468))</f>
        <v>0</v>
      </c>
      <c r="AT468" s="1714">
        <f t="shared" ca="1" si="540"/>
        <v>0</v>
      </c>
      <c r="AU468" s="1825">
        <f t="shared" ca="1" si="541"/>
        <v>0</v>
      </c>
      <c r="AV468" s="25">
        <f ca="1">SUM(INDIRECT(AV$1&amp;AV$2&amp;$A468):INDIRECT(AV$1&amp;AV$3&amp;$A468))</f>
        <v>0</v>
      </c>
      <c r="AW468" s="1714">
        <f t="shared" ca="1" si="542"/>
        <v>0</v>
      </c>
      <c r="AX468" s="1825">
        <f t="shared" ca="1" si="543"/>
        <v>0</v>
      </c>
      <c r="AZ468" s="25">
        <f ca="1">SUM((INDIRECT(AZ$2&amp;(ROW())):INDIRECT(AZ$3&amp;(ROW()))))</f>
        <v>0</v>
      </c>
      <c r="BA468" s="25">
        <f ca="1">SUM(INDIRECT(BA$1&amp;BA$2&amp;$B468):INDIRECT(BA$1&amp;BA$3&amp;$B468))</f>
        <v>0</v>
      </c>
      <c r="BB468" s="1714">
        <f t="shared" ca="1" si="544"/>
        <v>0</v>
      </c>
      <c r="BC468" s="1825">
        <f t="shared" ca="1" si="545"/>
        <v>0</v>
      </c>
      <c r="BD468" s="25">
        <f ca="1">SUM(INDIRECT(BD$1&amp;BD$2&amp;$A468):INDIRECT(BD$1&amp;BD$3&amp;$A468))</f>
        <v>0</v>
      </c>
      <c r="BE468" s="1714">
        <f t="shared" ca="1" si="546"/>
        <v>0</v>
      </c>
      <c r="BF468" s="1825">
        <f t="shared" ca="1" si="547"/>
        <v>0</v>
      </c>
    </row>
    <row r="469" spans="1:58">
      <c r="A469" s="2016">
        <v>452</v>
      </c>
      <c r="B469" s="2016">
        <v>466</v>
      </c>
      <c r="D469" s="657">
        <v>1</v>
      </c>
      <c r="H469" s="141"/>
      <c r="I469" s="140"/>
      <c r="J469" s="129"/>
      <c r="K469" s="129"/>
      <c r="L469" s="18"/>
      <c r="M469" s="16"/>
      <c r="N469" s="16"/>
      <c r="O469" s="148" t="s">
        <v>386</v>
      </c>
      <c r="P469" s="147"/>
      <c r="Q469" s="135"/>
      <c r="R469" s="135"/>
      <c r="S469" s="135"/>
      <c r="T469" s="135"/>
      <c r="U469" s="135"/>
      <c r="V469" s="135"/>
      <c r="W469" s="135"/>
      <c r="X469" s="135"/>
      <c r="Y469" s="135"/>
      <c r="Z469" s="135"/>
      <c r="AA469" s="135"/>
      <c r="AB469" s="23">
        <f>SUM(P469:R469)</f>
        <v>0</v>
      </c>
      <c r="AC469" s="23">
        <f>SUM(S469:U469)</f>
        <v>0</v>
      </c>
      <c r="AD469" s="23">
        <f>SUM(V469:X469)</f>
        <v>0</v>
      </c>
      <c r="AE469" s="23">
        <f>SUM(Y469:AA469)</f>
        <v>0</v>
      </c>
      <c r="AF469" s="23">
        <f>AB469+AC469</f>
        <v>0</v>
      </c>
      <c r="AG469" s="23">
        <f>AE469+AD469</f>
        <v>0</v>
      </c>
      <c r="AH469" s="23">
        <f>AF469+AG469</f>
        <v>0</v>
      </c>
      <c r="AJ469" s="23">
        <f ca="1">SUM((INDIRECT(AJ$2&amp;(ROW())):INDIRECT(AJ$3&amp;(ROW()))))</f>
        <v>0</v>
      </c>
      <c r="AK469" s="23">
        <f ca="1">SUM(INDIRECT(AK$1&amp;AK$2&amp;$B469):INDIRECT(AK$1&amp;AK$3&amp;$B469))</f>
        <v>0</v>
      </c>
      <c r="AL469" s="1715">
        <f t="shared" ca="1" si="555"/>
        <v>0</v>
      </c>
      <c r="AM469" s="1826">
        <f t="shared" ca="1" si="538"/>
        <v>0</v>
      </c>
      <c r="AN469" s="23">
        <f ca="1">SUM(INDIRECT(AN$1&amp;AN$2&amp;$A469):INDIRECT(AN$1&amp;AN$3&amp;$A469))</f>
        <v>0</v>
      </c>
      <c r="AO469" s="1715">
        <f t="shared" ca="1" si="556"/>
        <v>0</v>
      </c>
      <c r="AP469" s="1826">
        <f t="shared" ca="1" si="539"/>
        <v>0</v>
      </c>
      <c r="AR469" s="23">
        <f ca="1">SUM((INDIRECT(AR$2&amp;(ROW())):INDIRECT(AR$3&amp;(ROW()))))</f>
        <v>0</v>
      </c>
      <c r="AS469" s="23">
        <f ca="1">SUM(INDIRECT(AS$1&amp;AS$2&amp;$B469):INDIRECT(AS$1&amp;AS$3&amp;$B469))</f>
        <v>0</v>
      </c>
      <c r="AT469" s="1715">
        <f t="shared" ca="1" si="540"/>
        <v>0</v>
      </c>
      <c r="AU469" s="1826">
        <f t="shared" ca="1" si="541"/>
        <v>0</v>
      </c>
      <c r="AV469" s="23">
        <f ca="1">SUM(INDIRECT(AV$1&amp;AV$2&amp;$A469):INDIRECT(AV$1&amp;AV$3&amp;$A469))</f>
        <v>0</v>
      </c>
      <c r="AW469" s="1715">
        <f t="shared" ca="1" si="542"/>
        <v>0</v>
      </c>
      <c r="AX469" s="1826">
        <f t="shared" ca="1" si="543"/>
        <v>0</v>
      </c>
      <c r="AZ469" s="23">
        <f ca="1">SUM((INDIRECT(AZ$2&amp;(ROW())):INDIRECT(AZ$3&amp;(ROW()))))</f>
        <v>0</v>
      </c>
      <c r="BA469" s="23">
        <f ca="1">SUM(INDIRECT(BA$1&amp;BA$2&amp;$B469):INDIRECT(BA$1&amp;BA$3&amp;$B469))</f>
        <v>0</v>
      </c>
      <c r="BB469" s="1715">
        <f t="shared" ca="1" si="544"/>
        <v>0</v>
      </c>
      <c r="BC469" s="1826">
        <f t="shared" ca="1" si="545"/>
        <v>0</v>
      </c>
      <c r="BD469" s="23">
        <f ca="1">SUM(INDIRECT(BD$1&amp;BD$2&amp;$A469):INDIRECT(BD$1&amp;BD$3&amp;$A469))</f>
        <v>0</v>
      </c>
      <c r="BE469" s="1715">
        <f t="shared" ca="1" si="546"/>
        <v>0</v>
      </c>
      <c r="BF469" s="1826">
        <f t="shared" ca="1" si="547"/>
        <v>0</v>
      </c>
    </row>
    <row r="470" spans="1:58">
      <c r="A470" s="2016">
        <v>453</v>
      </c>
      <c r="B470" s="2016">
        <v>467</v>
      </c>
      <c r="D470" s="657">
        <v>1</v>
      </c>
      <c r="H470" s="141"/>
      <c r="I470" s="140"/>
      <c r="J470" s="127"/>
      <c r="K470" s="127"/>
      <c r="L470" s="29" t="s">
        <v>386</v>
      </c>
      <c r="M470" s="16"/>
      <c r="N470" s="16"/>
      <c r="O470" s="16"/>
      <c r="P470" s="126"/>
      <c r="Q470" s="135"/>
      <c r="R470" s="135"/>
      <c r="S470" s="135"/>
      <c r="T470" s="135"/>
      <c r="U470" s="135"/>
      <c r="V470" s="135"/>
      <c r="W470" s="135"/>
      <c r="X470" s="135"/>
      <c r="Y470" s="135"/>
      <c r="Z470" s="135"/>
      <c r="AA470" s="135"/>
      <c r="AB470" s="23">
        <f>SUM(P470:R470)</f>
        <v>0</v>
      </c>
      <c r="AC470" s="23">
        <f>SUM(S470:U470)</f>
        <v>0</v>
      </c>
      <c r="AD470" s="23">
        <f>SUM(V470:X470)</f>
        <v>0</v>
      </c>
      <c r="AE470" s="23">
        <f>SUM(Y470:AA470)</f>
        <v>0</v>
      </c>
      <c r="AF470" s="23">
        <f>AB470+AC470</f>
        <v>0</v>
      </c>
      <c r="AG470" s="23">
        <f>AE470+AD470</f>
        <v>0</v>
      </c>
      <c r="AH470" s="23">
        <f>AF470+AG470</f>
        <v>0</v>
      </c>
      <c r="AJ470" s="23">
        <f ca="1">SUM((INDIRECT(AJ$2&amp;(ROW())):INDIRECT(AJ$3&amp;(ROW()))))</f>
        <v>0</v>
      </c>
      <c r="AK470" s="23">
        <f ca="1">SUM(INDIRECT(AK$1&amp;AK$2&amp;$B470):INDIRECT(AK$1&amp;AK$3&amp;$B470))</f>
        <v>0</v>
      </c>
      <c r="AL470" s="1715">
        <f t="shared" ca="1" si="555"/>
        <v>0</v>
      </c>
      <c r="AM470" s="1826">
        <f t="shared" ca="1" si="538"/>
        <v>0</v>
      </c>
      <c r="AN470" s="23">
        <f ca="1">SUM(INDIRECT(AN$1&amp;AN$2&amp;$A470):INDIRECT(AN$1&amp;AN$3&amp;$A470))</f>
        <v>0</v>
      </c>
      <c r="AO470" s="1715">
        <f t="shared" ca="1" si="556"/>
        <v>0</v>
      </c>
      <c r="AP470" s="1826">
        <f t="shared" ca="1" si="539"/>
        <v>0</v>
      </c>
      <c r="AR470" s="23">
        <f ca="1">SUM((INDIRECT(AR$2&amp;(ROW())):INDIRECT(AR$3&amp;(ROW()))))</f>
        <v>0</v>
      </c>
      <c r="AS470" s="23">
        <f ca="1">SUM(INDIRECT(AS$1&amp;AS$2&amp;$B470):INDIRECT(AS$1&amp;AS$3&amp;$B470))</f>
        <v>0</v>
      </c>
      <c r="AT470" s="1715">
        <f t="shared" ca="1" si="540"/>
        <v>0</v>
      </c>
      <c r="AU470" s="1826">
        <f t="shared" ca="1" si="541"/>
        <v>0</v>
      </c>
      <c r="AV470" s="23">
        <f ca="1">SUM(INDIRECT(AV$1&amp;AV$2&amp;$A470):INDIRECT(AV$1&amp;AV$3&amp;$A470))</f>
        <v>0</v>
      </c>
      <c r="AW470" s="1715">
        <f t="shared" ca="1" si="542"/>
        <v>0</v>
      </c>
      <c r="AX470" s="1826">
        <f t="shared" ca="1" si="543"/>
        <v>0</v>
      </c>
      <c r="AZ470" s="23">
        <f ca="1">SUM((INDIRECT(AZ$2&amp;(ROW())):INDIRECT(AZ$3&amp;(ROW()))))</f>
        <v>0</v>
      </c>
      <c r="BA470" s="23">
        <f ca="1">SUM(INDIRECT(BA$1&amp;BA$2&amp;$B470):INDIRECT(BA$1&amp;BA$3&amp;$B470))</f>
        <v>0</v>
      </c>
      <c r="BB470" s="1715">
        <f t="shared" ca="1" si="544"/>
        <v>0</v>
      </c>
      <c r="BC470" s="1826">
        <f t="shared" ca="1" si="545"/>
        <v>0</v>
      </c>
      <c r="BD470" s="23">
        <f ca="1">SUM(INDIRECT(BD$1&amp;BD$2&amp;$A470):INDIRECT(BD$1&amp;BD$3&amp;$A470))</f>
        <v>0</v>
      </c>
      <c r="BE470" s="1715">
        <f t="shared" ca="1" si="546"/>
        <v>0</v>
      </c>
      <c r="BF470" s="1826">
        <f t="shared" ca="1" si="547"/>
        <v>0</v>
      </c>
    </row>
    <row r="471" spans="1:58">
      <c r="A471" s="2016">
        <v>454</v>
      </c>
      <c r="B471" s="2016">
        <v>468</v>
      </c>
      <c r="D471" s="657">
        <v>1</v>
      </c>
      <c r="H471" s="146" t="s">
        <v>235</v>
      </c>
      <c r="I471" s="145"/>
      <c r="J471" s="549"/>
      <c r="K471" s="549"/>
      <c r="L471" s="481"/>
      <c r="M471" s="481"/>
      <c r="N471" s="481"/>
      <c r="O471" s="481"/>
      <c r="P471" s="551">
        <f t="shared" ref="P471:AH471" si="560">P472+P495</f>
        <v>-14332</v>
      </c>
      <c r="Q471" s="551">
        <f t="shared" si="560"/>
        <v>51127</v>
      </c>
      <c r="R471" s="551">
        <f t="shared" si="560"/>
        <v>79796</v>
      </c>
      <c r="S471" s="551">
        <f t="shared" si="560"/>
        <v>79113</v>
      </c>
      <c r="T471" s="551">
        <f t="shared" si="560"/>
        <v>81357</v>
      </c>
      <c r="U471" s="551">
        <f t="shared" si="560"/>
        <v>78677</v>
      </c>
      <c r="V471" s="551">
        <f t="shared" si="560"/>
        <v>154492</v>
      </c>
      <c r="W471" s="551">
        <f t="shared" si="560"/>
        <v>124262</v>
      </c>
      <c r="X471" s="551">
        <f t="shared" si="560"/>
        <v>147729</v>
      </c>
      <c r="Y471" s="551">
        <f t="shared" si="560"/>
        <v>163214</v>
      </c>
      <c r="Z471" s="551">
        <f t="shared" si="560"/>
        <v>159127</v>
      </c>
      <c r="AA471" s="551">
        <f t="shared" si="560"/>
        <v>169929</v>
      </c>
      <c r="AB471" s="551">
        <f t="shared" si="560"/>
        <v>116591</v>
      </c>
      <c r="AC471" s="551">
        <f t="shared" si="560"/>
        <v>239147</v>
      </c>
      <c r="AD471" s="551">
        <f t="shared" si="560"/>
        <v>426483</v>
      </c>
      <c r="AE471" s="551">
        <f t="shared" si="560"/>
        <v>492270</v>
      </c>
      <c r="AF471" s="551">
        <f t="shared" si="560"/>
        <v>355738</v>
      </c>
      <c r="AG471" s="551">
        <f t="shared" si="560"/>
        <v>918753</v>
      </c>
      <c r="AH471" s="551">
        <f t="shared" si="560"/>
        <v>1274491</v>
      </c>
      <c r="AJ471" s="551">
        <f ca="1">SUM((INDIRECT(AJ$2&amp;(ROW())):INDIRECT(AJ$3&amp;(ROW()))))</f>
        <v>163214</v>
      </c>
      <c r="AK471" s="551">
        <f ca="1">SUM(INDIRECT(AK$1&amp;AK$2&amp;$B471):INDIRECT(AK$1&amp;AK$3&amp;$B471))</f>
        <v>0</v>
      </c>
      <c r="AL471" s="1758">
        <f t="shared" ca="1" si="555"/>
        <v>163214</v>
      </c>
      <c r="AM471" s="1882">
        <f t="shared" ca="1" si="538"/>
        <v>0</v>
      </c>
      <c r="AN471" s="551">
        <f ca="1">SUM(INDIRECT(AN$1&amp;AN$2&amp;$A471):INDIRECT(AN$1&amp;AN$3&amp;$A471))</f>
        <v>156490</v>
      </c>
      <c r="AO471" s="1758">
        <f t="shared" ca="1" si="556"/>
        <v>6724</v>
      </c>
      <c r="AP471" s="1882">
        <f t="shared" ca="1" si="539"/>
        <v>1.0429676017636911</v>
      </c>
      <c r="AR471" s="551">
        <f ca="1">SUM((INDIRECT(AR$2&amp;(ROW())):INDIRECT(AR$3&amp;(ROW()))))</f>
        <v>163214</v>
      </c>
      <c r="AS471" s="551">
        <f ca="1">SUM(INDIRECT(AS$1&amp;AS$2&amp;$B471):INDIRECT(AS$1&amp;AS$3&amp;$B471))</f>
        <v>0</v>
      </c>
      <c r="AT471" s="1758">
        <f t="shared" ca="1" si="540"/>
        <v>163214</v>
      </c>
      <c r="AU471" s="1882">
        <f t="shared" ca="1" si="541"/>
        <v>0</v>
      </c>
      <c r="AV471" s="551">
        <f ca="1">SUM(INDIRECT(AV$1&amp;AV$2&amp;$A471):INDIRECT(AV$1&amp;AV$3&amp;$A471))</f>
        <v>156490</v>
      </c>
      <c r="AW471" s="1758">
        <f t="shared" ca="1" si="542"/>
        <v>6724</v>
      </c>
      <c r="AX471" s="1882">
        <f t="shared" ca="1" si="543"/>
        <v>1.0429676017636911</v>
      </c>
      <c r="AZ471" s="551">
        <f ca="1">SUM((INDIRECT(AZ$2&amp;(ROW())):INDIRECT(AZ$3&amp;(ROW()))))</f>
        <v>945435</v>
      </c>
      <c r="BA471" s="551">
        <f ca="1">SUM(INDIRECT(BA$1&amp;BA$2&amp;$B471):INDIRECT(BA$1&amp;BA$3&amp;$B471))</f>
        <v>0</v>
      </c>
      <c r="BB471" s="1758">
        <f t="shared" ca="1" si="544"/>
        <v>945435</v>
      </c>
      <c r="BC471" s="1882">
        <f t="shared" ca="1" si="545"/>
        <v>0</v>
      </c>
      <c r="BD471" s="551">
        <f ca="1">SUM(INDIRECT(BD$1&amp;BD$2&amp;$A471):INDIRECT(BD$1&amp;BD$3&amp;$A471))</f>
        <v>1463611</v>
      </c>
      <c r="BE471" s="1758">
        <f t="shared" ca="1" si="546"/>
        <v>-518176</v>
      </c>
      <c r="BF471" s="1882">
        <f t="shared" ca="1" si="547"/>
        <v>0.64596057285713215</v>
      </c>
    </row>
    <row r="472" spans="1:58">
      <c r="A472" s="2016">
        <v>455</v>
      </c>
      <c r="B472" s="2016">
        <v>469</v>
      </c>
      <c r="D472" s="657">
        <v>1</v>
      </c>
      <c r="H472" s="141"/>
      <c r="I472" s="140"/>
      <c r="J472" s="134" t="s">
        <v>223</v>
      </c>
      <c r="K472" s="134"/>
      <c r="L472" s="552"/>
      <c r="M472" s="552"/>
      <c r="N472" s="552"/>
      <c r="O472" s="552"/>
      <c r="P472" s="555">
        <f>P473+P476+P489+P494</f>
        <v>-14384</v>
      </c>
      <c r="Q472" s="555">
        <f t="shared" ref="Q472:AH472" si="561">Q473+Q476+Q489+Q494</f>
        <v>46732</v>
      </c>
      <c r="R472" s="555">
        <f t="shared" si="561"/>
        <v>76333</v>
      </c>
      <c r="S472" s="555">
        <f t="shared" si="561"/>
        <v>75367</v>
      </c>
      <c r="T472" s="555">
        <f t="shared" si="561"/>
        <v>74629</v>
      </c>
      <c r="U472" s="555">
        <f t="shared" si="561"/>
        <v>64208</v>
      </c>
      <c r="V472" s="555">
        <f t="shared" si="561"/>
        <v>139151</v>
      </c>
      <c r="W472" s="555">
        <f t="shared" si="561"/>
        <v>105518</v>
      </c>
      <c r="X472" s="555">
        <f t="shared" si="561"/>
        <v>132355</v>
      </c>
      <c r="Y472" s="555">
        <f t="shared" si="561"/>
        <v>147326</v>
      </c>
      <c r="Z472" s="555">
        <f t="shared" si="561"/>
        <v>141841</v>
      </c>
      <c r="AA472" s="555">
        <f t="shared" si="561"/>
        <v>153859</v>
      </c>
      <c r="AB472" s="555">
        <f t="shared" si="561"/>
        <v>108681</v>
      </c>
      <c r="AC472" s="555">
        <f t="shared" si="561"/>
        <v>214204</v>
      </c>
      <c r="AD472" s="555">
        <f t="shared" si="561"/>
        <v>377024</v>
      </c>
      <c r="AE472" s="555">
        <f t="shared" si="561"/>
        <v>443026</v>
      </c>
      <c r="AF472" s="555">
        <f t="shared" si="561"/>
        <v>322885</v>
      </c>
      <c r="AG472" s="555">
        <f t="shared" si="561"/>
        <v>820050</v>
      </c>
      <c r="AH472" s="555">
        <f t="shared" si="561"/>
        <v>1142935</v>
      </c>
      <c r="AJ472" s="555">
        <f ca="1">SUM((INDIRECT(AJ$2&amp;(ROW())):INDIRECT(AJ$3&amp;(ROW()))))</f>
        <v>147326</v>
      </c>
      <c r="AK472" s="555">
        <f ca="1">SUM(INDIRECT(AK$1&amp;AK$2&amp;$B472):INDIRECT(AK$1&amp;AK$3&amp;$B472))</f>
        <v>0</v>
      </c>
      <c r="AL472" s="1759">
        <f t="shared" ca="1" si="555"/>
        <v>147326</v>
      </c>
      <c r="AM472" s="1883">
        <f t="shared" ca="1" si="538"/>
        <v>0</v>
      </c>
      <c r="AN472" s="555">
        <f ca="1">SUM(INDIRECT(AN$1&amp;AN$2&amp;$A472):INDIRECT(AN$1&amp;AN$3&amp;$A472))</f>
        <v>140947</v>
      </c>
      <c r="AO472" s="1759">
        <f t="shared" ca="1" si="556"/>
        <v>6379</v>
      </c>
      <c r="AP472" s="1883">
        <f t="shared" ca="1" si="539"/>
        <v>1.0452581466792483</v>
      </c>
      <c r="AR472" s="555">
        <f ca="1">SUM((INDIRECT(AR$2&amp;(ROW())):INDIRECT(AR$3&amp;(ROW()))))</f>
        <v>147326</v>
      </c>
      <c r="AS472" s="555">
        <f ca="1">SUM(INDIRECT(AS$1&amp;AS$2&amp;$B472):INDIRECT(AS$1&amp;AS$3&amp;$B472))</f>
        <v>0</v>
      </c>
      <c r="AT472" s="1759">
        <f t="shared" ca="1" si="540"/>
        <v>147326</v>
      </c>
      <c r="AU472" s="1883">
        <f t="shared" ca="1" si="541"/>
        <v>0</v>
      </c>
      <c r="AV472" s="555">
        <f ca="1">SUM(INDIRECT(AV$1&amp;AV$2&amp;$A472):INDIRECT(AV$1&amp;AV$3&amp;$A472))</f>
        <v>140947</v>
      </c>
      <c r="AW472" s="1759">
        <f t="shared" ca="1" si="542"/>
        <v>6379</v>
      </c>
      <c r="AX472" s="1883">
        <f t="shared" ca="1" si="543"/>
        <v>1.0452581466792483</v>
      </c>
      <c r="AZ472" s="555">
        <f ca="1">SUM((INDIRECT(AZ$2&amp;(ROW())):INDIRECT(AZ$3&amp;(ROW()))))</f>
        <v>847235</v>
      </c>
      <c r="BA472" s="555">
        <f ca="1">SUM(INDIRECT(BA$1&amp;BA$2&amp;$B472):INDIRECT(BA$1&amp;BA$3&amp;$B472))</f>
        <v>0</v>
      </c>
      <c r="BB472" s="1759">
        <f t="shared" ca="1" si="544"/>
        <v>847235</v>
      </c>
      <c r="BC472" s="1883">
        <f t="shared" ca="1" si="545"/>
        <v>0</v>
      </c>
      <c r="BD472" s="555">
        <f ca="1">SUM(INDIRECT(BD$1&amp;BD$2&amp;$A472):INDIRECT(BD$1&amp;BD$3&amp;$A472))</f>
        <v>1309482</v>
      </c>
      <c r="BE472" s="1759">
        <f t="shared" ca="1" si="546"/>
        <v>-462247</v>
      </c>
      <c r="BF472" s="1883">
        <f t="shared" ca="1" si="547"/>
        <v>0.64700011149446879</v>
      </c>
    </row>
    <row r="473" spans="1:58">
      <c r="A473" s="2016">
        <v>456</v>
      </c>
      <c r="B473" s="2016">
        <v>470</v>
      </c>
      <c r="D473" s="657">
        <v>1</v>
      </c>
      <c r="H473" s="141"/>
      <c r="I473" s="140"/>
      <c r="J473" s="134"/>
      <c r="K473" s="134"/>
      <c r="L473" s="18" t="s">
        <v>387</v>
      </c>
      <c r="M473" s="561"/>
      <c r="N473" s="561"/>
      <c r="O473" s="562"/>
      <c r="P473" s="573">
        <f>SUM(P474:P475)</f>
        <v>148</v>
      </c>
      <c r="Q473" s="565">
        <f t="shared" ref="Q473:AA473" si="562">SUM(Q474:Q475)</f>
        <v>4010</v>
      </c>
      <c r="R473" s="565">
        <f t="shared" si="562"/>
        <v>25123</v>
      </c>
      <c r="S473" s="565">
        <f t="shared" si="562"/>
        <v>16478</v>
      </c>
      <c r="T473" s="565">
        <f t="shared" si="562"/>
        <v>11743</v>
      </c>
      <c r="U473" s="565">
        <f t="shared" si="562"/>
        <v>22708</v>
      </c>
      <c r="V473" s="565">
        <f t="shared" si="562"/>
        <v>33892</v>
      </c>
      <c r="W473" s="565">
        <f t="shared" si="562"/>
        <v>31291</v>
      </c>
      <c r="X473" s="565">
        <f t="shared" si="562"/>
        <v>35026</v>
      </c>
      <c r="Y473" s="565">
        <f t="shared" si="562"/>
        <v>33682</v>
      </c>
      <c r="Z473" s="565">
        <f t="shared" si="562"/>
        <v>38164</v>
      </c>
      <c r="AA473" s="565">
        <f t="shared" si="562"/>
        <v>36277</v>
      </c>
      <c r="AB473" s="565">
        <f>SUM(AB474:AB475)</f>
        <v>29281</v>
      </c>
      <c r="AC473" s="565">
        <f t="shared" ref="AC473:AH473" si="563">SUM(AC474:AC475)</f>
        <v>50929</v>
      </c>
      <c r="AD473" s="565">
        <f t="shared" si="563"/>
        <v>100209</v>
      </c>
      <c r="AE473" s="565">
        <f t="shared" si="563"/>
        <v>108123</v>
      </c>
      <c r="AF473" s="565">
        <f t="shared" si="563"/>
        <v>80210</v>
      </c>
      <c r="AG473" s="565">
        <f t="shared" si="563"/>
        <v>208332</v>
      </c>
      <c r="AH473" s="565">
        <f t="shared" si="563"/>
        <v>288542</v>
      </c>
      <c r="AJ473" s="565">
        <f ca="1">SUM((INDIRECT(AJ$2&amp;(ROW())):INDIRECT(AJ$3&amp;(ROW()))))</f>
        <v>33682</v>
      </c>
      <c r="AK473" s="565">
        <f ca="1">SUM(INDIRECT(AK$1&amp;AK$2&amp;$B473):INDIRECT(AK$1&amp;AK$3&amp;$B473))</f>
        <v>0</v>
      </c>
      <c r="AL473" s="1746">
        <f t="shared" ca="1" si="555"/>
        <v>33682</v>
      </c>
      <c r="AM473" s="1871">
        <f t="shared" ca="1" si="538"/>
        <v>0</v>
      </c>
      <c r="AN473" s="565">
        <f ca="1">SUM(INDIRECT(AN$1&amp;AN$2&amp;$A473):INDIRECT(AN$1&amp;AN$3&amp;$A473))</f>
        <v>36703</v>
      </c>
      <c r="AO473" s="1746">
        <f t="shared" ca="1" si="556"/>
        <v>-3021</v>
      </c>
      <c r="AP473" s="1871">
        <f t="shared" ca="1" si="539"/>
        <v>0.91769065199030053</v>
      </c>
      <c r="AR473" s="565">
        <f ca="1">SUM((INDIRECT(AR$2&amp;(ROW())):INDIRECT(AR$3&amp;(ROW()))))</f>
        <v>33682</v>
      </c>
      <c r="AS473" s="565">
        <f ca="1">SUM(INDIRECT(AS$1&amp;AS$2&amp;$B473):INDIRECT(AS$1&amp;AS$3&amp;$B473))</f>
        <v>0</v>
      </c>
      <c r="AT473" s="1746">
        <f t="shared" ca="1" si="540"/>
        <v>33682</v>
      </c>
      <c r="AU473" s="1871">
        <f t="shared" ca="1" si="541"/>
        <v>0</v>
      </c>
      <c r="AV473" s="565">
        <f ca="1">SUM(INDIRECT(AV$1&amp;AV$2&amp;$A473):INDIRECT(AV$1&amp;AV$3&amp;$A473))</f>
        <v>36703</v>
      </c>
      <c r="AW473" s="1746">
        <f t="shared" ca="1" si="542"/>
        <v>-3021</v>
      </c>
      <c r="AX473" s="1871">
        <f t="shared" ca="1" si="543"/>
        <v>0.91769065199030053</v>
      </c>
      <c r="AZ473" s="565">
        <f ca="1">SUM((INDIRECT(AZ$2&amp;(ROW())):INDIRECT(AZ$3&amp;(ROW()))))</f>
        <v>214101</v>
      </c>
      <c r="BA473" s="565">
        <f ca="1">SUM(INDIRECT(BA$1&amp;BA$2&amp;$B473):INDIRECT(BA$1&amp;BA$3&amp;$B473))</f>
        <v>0</v>
      </c>
      <c r="BB473" s="1746">
        <f t="shared" ca="1" si="544"/>
        <v>214101</v>
      </c>
      <c r="BC473" s="1871">
        <f t="shared" ca="1" si="545"/>
        <v>0</v>
      </c>
      <c r="BD473" s="565">
        <f ca="1">SUM(INDIRECT(BD$1&amp;BD$2&amp;$A473):INDIRECT(BD$1&amp;BD$3&amp;$A473))</f>
        <v>360115</v>
      </c>
      <c r="BE473" s="1746">
        <f t="shared" ca="1" si="546"/>
        <v>-146014</v>
      </c>
      <c r="BF473" s="1871">
        <f t="shared" ca="1" si="547"/>
        <v>0.59453507907196312</v>
      </c>
    </row>
    <row r="474" spans="1:58">
      <c r="A474" s="2016">
        <v>457</v>
      </c>
      <c r="B474" s="2016">
        <v>471</v>
      </c>
      <c r="D474" s="657">
        <v>1</v>
      </c>
      <c r="H474" s="141"/>
      <c r="I474" s="140"/>
      <c r="J474" s="134"/>
      <c r="K474" s="134"/>
      <c r="L474" s="18"/>
      <c r="M474" s="189" t="s">
        <v>388</v>
      </c>
      <c r="N474" s="189"/>
      <c r="O474" s="188"/>
      <c r="P474" s="559">
        <v>148</v>
      </c>
      <c r="Q474" s="191">
        <f>763+3247</f>
        <v>4010</v>
      </c>
      <c r="R474" s="191">
        <f>22635+2825-337</f>
        <v>25123</v>
      </c>
      <c r="S474" s="191">
        <f>11624+4854</f>
        <v>16478</v>
      </c>
      <c r="T474" s="191">
        <v>11743</v>
      </c>
      <c r="U474" s="191">
        <v>22708</v>
      </c>
      <c r="V474" s="191">
        <v>33892</v>
      </c>
      <c r="W474" s="191">
        <v>31291</v>
      </c>
      <c r="X474" s="191">
        <v>35026</v>
      </c>
      <c r="Y474" s="191">
        <v>33682</v>
      </c>
      <c r="Z474" s="191">
        <v>38164</v>
      </c>
      <c r="AA474" s="191">
        <v>36277</v>
      </c>
      <c r="AB474" s="187">
        <f>SUM(P474:R474)</f>
        <v>29281</v>
      </c>
      <c r="AC474" s="187">
        <f>SUM(S474:U474)</f>
        <v>50929</v>
      </c>
      <c r="AD474" s="187">
        <f>SUM(V474:X474)</f>
        <v>100209</v>
      </c>
      <c r="AE474" s="187">
        <f>SUM(Y474:AA474)</f>
        <v>108123</v>
      </c>
      <c r="AF474" s="187">
        <f>AB474+AC474</f>
        <v>80210</v>
      </c>
      <c r="AG474" s="187">
        <f>AE474+AD474</f>
        <v>208332</v>
      </c>
      <c r="AH474" s="187">
        <f>AF474+AG474</f>
        <v>288542</v>
      </c>
      <c r="AJ474" s="187">
        <f ca="1">SUM((INDIRECT(AJ$2&amp;(ROW())):INDIRECT(AJ$3&amp;(ROW()))))</f>
        <v>33682</v>
      </c>
      <c r="AK474" s="187">
        <f ca="1">SUM(INDIRECT(AK$1&amp;AK$2&amp;$B474):INDIRECT(AK$1&amp;AK$3&amp;$B474))</f>
        <v>115706.30701454042</v>
      </c>
      <c r="AL474" s="1747">
        <f t="shared" ca="1" si="555"/>
        <v>-82024.30701454042</v>
      </c>
      <c r="AM474" s="1872">
        <f t="shared" ca="1" si="538"/>
        <v>0.29109908413002322</v>
      </c>
      <c r="AN474" s="187">
        <f ca="1">SUM(INDIRECT(AN$1&amp;AN$2&amp;$A474):INDIRECT(AN$1&amp;AN$3&amp;$A474))</f>
        <v>36703</v>
      </c>
      <c r="AO474" s="1747">
        <f t="shared" ca="1" si="556"/>
        <v>-3021</v>
      </c>
      <c r="AP474" s="1872">
        <f t="shared" ca="1" si="539"/>
        <v>0.91769065199030053</v>
      </c>
      <c r="AR474" s="187">
        <f ca="1">SUM((INDIRECT(AR$2&amp;(ROW())):INDIRECT(AR$3&amp;(ROW()))))</f>
        <v>33682</v>
      </c>
      <c r="AS474" s="187">
        <f ca="1">SUM(INDIRECT(AS$1&amp;AS$2&amp;$B474):INDIRECT(AS$1&amp;AS$3&amp;$B474))</f>
        <v>115706.30701454042</v>
      </c>
      <c r="AT474" s="1747">
        <f t="shared" ca="1" si="540"/>
        <v>-82024.30701454042</v>
      </c>
      <c r="AU474" s="1872">
        <f t="shared" ca="1" si="541"/>
        <v>0.29109908413002322</v>
      </c>
      <c r="AV474" s="187">
        <f ca="1">SUM(INDIRECT(AV$1&amp;AV$2&amp;$A474):INDIRECT(AV$1&amp;AV$3&amp;$A474))</f>
        <v>36703</v>
      </c>
      <c r="AW474" s="1747">
        <f t="shared" ca="1" si="542"/>
        <v>-3021</v>
      </c>
      <c r="AX474" s="1872">
        <f t="shared" ca="1" si="543"/>
        <v>0.91769065199030053</v>
      </c>
      <c r="AZ474" s="187">
        <f ca="1">SUM((INDIRECT(AZ$2&amp;(ROW())):INDIRECT(AZ$3&amp;(ROW()))))</f>
        <v>214101</v>
      </c>
      <c r="BA474" s="187">
        <f ca="1">SUM(INDIRECT(BA$1&amp;BA$2&amp;$B474):INDIRECT(BA$1&amp;BA$3&amp;$B474))</f>
        <v>625936.30701454042</v>
      </c>
      <c r="BB474" s="1747">
        <f t="shared" ca="1" si="544"/>
        <v>-411835.30701454042</v>
      </c>
      <c r="BC474" s="1872">
        <f t="shared" ca="1" si="545"/>
        <v>0.3420491791268252</v>
      </c>
      <c r="BD474" s="187">
        <f ca="1">SUM(INDIRECT(BD$1&amp;BD$2&amp;$A474):INDIRECT(BD$1&amp;BD$3&amp;$A474))</f>
        <v>360115</v>
      </c>
      <c r="BE474" s="1747">
        <f t="shared" ca="1" si="546"/>
        <v>-146014</v>
      </c>
      <c r="BF474" s="1872">
        <f t="shared" ca="1" si="547"/>
        <v>0.59453507907196312</v>
      </c>
    </row>
    <row r="475" spans="1:58">
      <c r="A475" s="2016">
        <v>458</v>
      </c>
      <c r="B475" s="2016">
        <v>472</v>
      </c>
      <c r="D475" s="657">
        <v>1</v>
      </c>
      <c r="H475" s="141"/>
      <c r="I475" s="140"/>
      <c r="J475" s="134"/>
      <c r="K475" s="134"/>
      <c r="L475" s="18"/>
      <c r="M475" s="16" t="s">
        <v>389</v>
      </c>
      <c r="N475" s="16"/>
      <c r="O475" s="148"/>
      <c r="P475" s="147"/>
      <c r="Q475" s="135"/>
      <c r="R475" s="135"/>
      <c r="S475" s="135"/>
      <c r="T475" s="135"/>
      <c r="U475" s="135"/>
      <c r="V475" s="135"/>
      <c r="W475" s="135"/>
      <c r="X475" s="135"/>
      <c r="Y475" s="135"/>
      <c r="Z475" s="135"/>
      <c r="AA475" s="135"/>
      <c r="AB475" s="23">
        <f>SUM(P475:R475)</f>
        <v>0</v>
      </c>
      <c r="AC475" s="23">
        <f>SUM(S475:U475)</f>
        <v>0</v>
      </c>
      <c r="AD475" s="23">
        <f>SUM(V475:X475)</f>
        <v>0</v>
      </c>
      <c r="AE475" s="23">
        <f>SUM(Y475:AA475)</f>
        <v>0</v>
      </c>
      <c r="AF475" s="23">
        <f>AB475+AC475</f>
        <v>0</v>
      </c>
      <c r="AG475" s="23">
        <f>AE475+AD475</f>
        <v>0</v>
      </c>
      <c r="AH475" s="23">
        <f>AF475+AG475</f>
        <v>0</v>
      </c>
      <c r="AJ475" s="23">
        <f ca="1">SUM((INDIRECT(AJ$2&amp;(ROW())):INDIRECT(AJ$3&amp;(ROW()))))</f>
        <v>0</v>
      </c>
      <c r="AK475" s="23">
        <f ca="1">SUM(INDIRECT(AK$1&amp;AK$2&amp;$B475):INDIRECT(AK$1&amp;AK$3&amp;$B475))</f>
        <v>103754.42494871658</v>
      </c>
      <c r="AL475" s="1715">
        <f t="shared" ca="1" si="555"/>
        <v>-103754.42494871658</v>
      </c>
      <c r="AM475" s="1826">
        <f t="shared" ca="1" si="538"/>
        <v>0</v>
      </c>
      <c r="AN475" s="23">
        <f ca="1">SUM(INDIRECT(AN$1&amp;AN$2&amp;$A475):INDIRECT(AN$1&amp;AN$3&amp;$A475))</f>
        <v>0</v>
      </c>
      <c r="AO475" s="1715">
        <f t="shared" ca="1" si="556"/>
        <v>0</v>
      </c>
      <c r="AP475" s="1826">
        <f t="shared" ca="1" si="539"/>
        <v>0</v>
      </c>
      <c r="AR475" s="23">
        <f ca="1">SUM((INDIRECT(AR$2&amp;(ROW())):INDIRECT(AR$3&amp;(ROW()))))</f>
        <v>0</v>
      </c>
      <c r="AS475" s="23">
        <f ca="1">SUM(INDIRECT(AS$1&amp;AS$2&amp;$B475):INDIRECT(AS$1&amp;AS$3&amp;$B475))</f>
        <v>103754.42494871658</v>
      </c>
      <c r="AT475" s="1715">
        <f t="shared" ca="1" si="540"/>
        <v>-103754.42494871658</v>
      </c>
      <c r="AU475" s="1826">
        <f t="shared" ca="1" si="541"/>
        <v>0</v>
      </c>
      <c r="AV475" s="23">
        <f ca="1">SUM(INDIRECT(AV$1&amp;AV$2&amp;$A475):INDIRECT(AV$1&amp;AV$3&amp;$A475))</f>
        <v>0</v>
      </c>
      <c r="AW475" s="1715">
        <f t="shared" ca="1" si="542"/>
        <v>0</v>
      </c>
      <c r="AX475" s="1826">
        <f t="shared" ca="1" si="543"/>
        <v>0</v>
      </c>
      <c r="AZ475" s="23">
        <f ca="1">SUM((INDIRECT(AZ$2&amp;(ROW())):INDIRECT(AZ$3&amp;(ROW()))))</f>
        <v>0</v>
      </c>
      <c r="BA475" s="23">
        <f ca="1">SUM(INDIRECT(BA$1&amp;BA$2&amp;$B475):INDIRECT(BA$1&amp;BA$3&amp;$B475))</f>
        <v>565790.42494871654</v>
      </c>
      <c r="BB475" s="1715">
        <f t="shared" ca="1" si="544"/>
        <v>-565790.42494871654</v>
      </c>
      <c r="BC475" s="1826">
        <f t="shared" ca="1" si="545"/>
        <v>0</v>
      </c>
      <c r="BD475" s="23">
        <f ca="1">SUM(INDIRECT(BD$1&amp;BD$2&amp;$A475):INDIRECT(BD$1&amp;BD$3&amp;$A475))</f>
        <v>0</v>
      </c>
      <c r="BE475" s="1715">
        <f t="shared" ca="1" si="546"/>
        <v>0</v>
      </c>
      <c r="BF475" s="1826">
        <f t="shared" ca="1" si="547"/>
        <v>0</v>
      </c>
    </row>
    <row r="476" spans="1:58">
      <c r="A476" s="2016">
        <v>459</v>
      </c>
      <c r="B476" s="2016">
        <v>473</v>
      </c>
      <c r="D476" s="657">
        <v>1</v>
      </c>
      <c r="H476" s="141"/>
      <c r="I476" s="140"/>
      <c r="J476" s="134"/>
      <c r="K476" s="134"/>
      <c r="L476" s="131" t="s">
        <v>390</v>
      </c>
      <c r="M476" s="560"/>
      <c r="N476" s="560"/>
      <c r="O476" s="556"/>
      <c r="P476" s="557">
        <f>P477+P480+P481+P485+P488</f>
        <v>-14532</v>
      </c>
      <c r="Q476" s="558">
        <f t="shared" ref="Q476:AH476" si="564">Q477+Q480+Q481+Q485+Q488</f>
        <v>42722</v>
      </c>
      <c r="R476" s="558">
        <f t="shared" si="564"/>
        <v>51210</v>
      </c>
      <c r="S476" s="558">
        <f t="shared" si="564"/>
        <v>58889</v>
      </c>
      <c r="T476" s="558">
        <f t="shared" si="564"/>
        <v>62886</v>
      </c>
      <c r="U476" s="558">
        <f t="shared" si="564"/>
        <v>41500</v>
      </c>
      <c r="V476" s="558">
        <f t="shared" si="564"/>
        <v>105259</v>
      </c>
      <c r="W476" s="558">
        <f t="shared" si="564"/>
        <v>74227</v>
      </c>
      <c r="X476" s="558">
        <f t="shared" si="564"/>
        <v>97329</v>
      </c>
      <c r="Y476" s="558">
        <f t="shared" si="564"/>
        <v>113644</v>
      </c>
      <c r="Z476" s="558">
        <f t="shared" si="564"/>
        <v>103677</v>
      </c>
      <c r="AA476" s="558">
        <f t="shared" si="564"/>
        <v>117582</v>
      </c>
      <c r="AB476" s="558">
        <f t="shared" si="564"/>
        <v>79400</v>
      </c>
      <c r="AC476" s="558">
        <f t="shared" si="564"/>
        <v>163275</v>
      </c>
      <c r="AD476" s="558">
        <f t="shared" si="564"/>
        <v>276815</v>
      </c>
      <c r="AE476" s="558">
        <f t="shared" si="564"/>
        <v>334903</v>
      </c>
      <c r="AF476" s="558">
        <f t="shared" si="564"/>
        <v>242675</v>
      </c>
      <c r="AG476" s="558">
        <f t="shared" si="564"/>
        <v>611718</v>
      </c>
      <c r="AH476" s="558">
        <f t="shared" si="564"/>
        <v>854393</v>
      </c>
      <c r="AI476" s="445"/>
      <c r="AJ476" s="558">
        <f ca="1">SUM((INDIRECT(AJ$2&amp;(ROW())):INDIRECT(AJ$3&amp;(ROW()))))</f>
        <v>113644</v>
      </c>
      <c r="AK476" s="558">
        <f ca="1">SUM(INDIRECT(AK$1&amp;AK$2&amp;$B476):INDIRECT(AK$1&amp;AK$3&amp;$B476))</f>
        <v>22955.199007424017</v>
      </c>
      <c r="AL476" s="1760">
        <f t="shared" ca="1" si="555"/>
        <v>90688.800992575983</v>
      </c>
      <c r="AM476" s="1884">
        <f t="shared" ca="1" si="538"/>
        <v>4.9506867687466363</v>
      </c>
      <c r="AN476" s="558">
        <f ca="1">SUM(INDIRECT(AN$1&amp;AN$2&amp;$A476):INDIRECT(AN$1&amp;AN$3&amp;$A476))</f>
        <v>104244</v>
      </c>
      <c r="AO476" s="1760">
        <f t="shared" ca="1" si="556"/>
        <v>9400</v>
      </c>
      <c r="AP476" s="1884">
        <f t="shared" ca="1" si="539"/>
        <v>1.0901730555235793</v>
      </c>
      <c r="AR476" s="558">
        <f ca="1">SUM((INDIRECT(AR$2&amp;(ROW())):INDIRECT(AR$3&amp;(ROW()))))</f>
        <v>113644</v>
      </c>
      <c r="AS476" s="558">
        <f ca="1">SUM(INDIRECT(AS$1&amp;AS$2&amp;$B476):INDIRECT(AS$1&amp;AS$3&amp;$B476))</f>
        <v>22955.199007424017</v>
      </c>
      <c r="AT476" s="1760">
        <f t="shared" ca="1" si="540"/>
        <v>90688.800992575983</v>
      </c>
      <c r="AU476" s="1884">
        <f t="shared" ca="1" si="541"/>
        <v>4.9506867687466363</v>
      </c>
      <c r="AV476" s="558">
        <f ca="1">SUM(INDIRECT(AV$1&amp;AV$2&amp;$A476):INDIRECT(AV$1&amp;AV$3&amp;$A476))</f>
        <v>104244</v>
      </c>
      <c r="AW476" s="1760">
        <f t="shared" ca="1" si="542"/>
        <v>9400</v>
      </c>
      <c r="AX476" s="1884">
        <f t="shared" ca="1" si="543"/>
        <v>1.0901730555235793</v>
      </c>
      <c r="AZ476" s="558">
        <f ca="1">SUM((INDIRECT(AZ$2&amp;(ROW())):INDIRECT(AZ$3&amp;(ROW()))))</f>
        <v>633134</v>
      </c>
      <c r="BA476" s="558">
        <f ca="1">SUM(INDIRECT(BA$1&amp;BA$2&amp;$B476):INDIRECT(BA$1&amp;BA$3&amp;$B476))</f>
        <v>137057.199007424</v>
      </c>
      <c r="BB476" s="1760">
        <f t="shared" ca="1" si="544"/>
        <v>496076.800992576</v>
      </c>
      <c r="BC476" s="1884">
        <f t="shared" ca="1" si="545"/>
        <v>4.6194873715878648</v>
      </c>
      <c r="BD476" s="558">
        <f ca="1">SUM(INDIRECT(BD$1&amp;BD$2&amp;$A476):INDIRECT(BD$1&amp;BD$3&amp;$A476))</f>
        <v>949367</v>
      </c>
      <c r="BE476" s="1760">
        <f t="shared" ca="1" si="546"/>
        <v>-316233</v>
      </c>
      <c r="BF476" s="1884">
        <f t="shared" ca="1" si="547"/>
        <v>0.66690120891077953</v>
      </c>
    </row>
    <row r="477" spans="1:58">
      <c r="A477" s="2016">
        <v>460</v>
      </c>
      <c r="B477" s="2016">
        <v>474</v>
      </c>
      <c r="D477" s="657">
        <v>1</v>
      </c>
      <c r="H477" s="141"/>
      <c r="I477" s="140"/>
      <c r="J477" s="134"/>
      <c r="K477" s="134"/>
      <c r="L477" s="18"/>
      <c r="M477" s="189" t="s">
        <v>388</v>
      </c>
      <c r="N477" s="189"/>
      <c r="O477" s="571"/>
      <c r="P477" s="572">
        <f>SUM(P478:P479)</f>
        <v>-2318</v>
      </c>
      <c r="Q477" s="121">
        <f t="shared" ref="Q477:AA477" si="565">SUM(Q478:Q479)</f>
        <v>55268</v>
      </c>
      <c r="R477" s="121">
        <f t="shared" si="565"/>
        <v>63528</v>
      </c>
      <c r="S477" s="121">
        <f t="shared" si="565"/>
        <v>71568</v>
      </c>
      <c r="T477" s="121">
        <f t="shared" si="565"/>
        <v>76055</v>
      </c>
      <c r="U477" s="121">
        <f t="shared" si="565"/>
        <v>54964</v>
      </c>
      <c r="V477" s="121">
        <f t="shared" si="565"/>
        <v>118893</v>
      </c>
      <c r="W477" s="121">
        <f t="shared" si="565"/>
        <v>92551</v>
      </c>
      <c r="X477" s="121">
        <f t="shared" si="565"/>
        <v>109856</v>
      </c>
      <c r="Y477" s="121">
        <f t="shared" si="565"/>
        <v>128017</v>
      </c>
      <c r="Z477" s="121">
        <f t="shared" si="565"/>
        <v>117216</v>
      </c>
      <c r="AA477" s="121">
        <f t="shared" si="565"/>
        <v>131984</v>
      </c>
      <c r="AB477" s="121">
        <f t="shared" ref="AB477:AH477" si="566">SUM(AB478:AB479)</f>
        <v>116478</v>
      </c>
      <c r="AC477" s="121">
        <f t="shared" si="566"/>
        <v>202587</v>
      </c>
      <c r="AD477" s="121">
        <f t="shared" si="566"/>
        <v>321300</v>
      </c>
      <c r="AE477" s="121">
        <f t="shared" si="566"/>
        <v>377217</v>
      </c>
      <c r="AF477" s="121">
        <f t="shared" si="566"/>
        <v>319065</v>
      </c>
      <c r="AG477" s="121">
        <f t="shared" si="566"/>
        <v>698517</v>
      </c>
      <c r="AH477" s="121">
        <f t="shared" si="566"/>
        <v>1017582</v>
      </c>
      <c r="AJ477" s="121">
        <f ca="1">SUM((INDIRECT(AJ$2&amp;(ROW())):INDIRECT(AJ$3&amp;(ROW()))))</f>
        <v>128017</v>
      </c>
      <c r="AK477" s="121">
        <f ca="1">SUM(INDIRECT(AK$1&amp;AK$2&amp;$B477):INDIRECT(AK$1&amp;AK$3&amp;$B477))</f>
        <v>22955.199007424017</v>
      </c>
      <c r="AL477" s="1761">
        <f t="shared" ca="1" si="555"/>
        <v>105061.80099257598</v>
      </c>
      <c r="AM477" s="1885">
        <f t="shared" ca="1" si="538"/>
        <v>5.5768194367906636</v>
      </c>
      <c r="AN477" s="121">
        <f ca="1">SUM(INDIRECT(AN$1&amp;AN$2&amp;$A477):INDIRECT(AN$1&amp;AN$3&amp;$A477))</f>
        <v>117602</v>
      </c>
      <c r="AO477" s="1761">
        <f t="shared" ca="1" si="556"/>
        <v>10415</v>
      </c>
      <c r="AP477" s="1885">
        <f t="shared" ca="1" si="539"/>
        <v>1.088561419023486</v>
      </c>
      <c r="AR477" s="121">
        <f ca="1">SUM((INDIRECT(AR$2&amp;(ROW())):INDIRECT(AR$3&amp;(ROW()))))</f>
        <v>128017</v>
      </c>
      <c r="AS477" s="121">
        <f ca="1">SUM(INDIRECT(AS$1&amp;AS$2&amp;$B477):INDIRECT(AS$1&amp;AS$3&amp;$B477))</f>
        <v>22955.199007424017</v>
      </c>
      <c r="AT477" s="1761">
        <f t="shared" ca="1" si="540"/>
        <v>105061.80099257598</v>
      </c>
      <c r="AU477" s="1885">
        <f t="shared" ca="1" si="541"/>
        <v>5.5768194367906636</v>
      </c>
      <c r="AV477" s="121">
        <f ca="1">SUM(INDIRECT(AV$1&amp;AV$2&amp;$A477):INDIRECT(AV$1&amp;AV$3&amp;$A477))</f>
        <v>117602</v>
      </c>
      <c r="AW477" s="1761">
        <f t="shared" ca="1" si="542"/>
        <v>10415</v>
      </c>
      <c r="AX477" s="1885">
        <f t="shared" ca="1" si="543"/>
        <v>1.088561419023486</v>
      </c>
      <c r="AZ477" s="121">
        <f ca="1">SUM((INDIRECT(AZ$2&amp;(ROW())):INDIRECT(AZ$3&amp;(ROW()))))</f>
        <v>768382</v>
      </c>
      <c r="BA477" s="121">
        <f ca="1">SUM(INDIRECT(BA$1&amp;BA$2&amp;$B477):INDIRECT(BA$1&amp;BA$3&amp;$B477))</f>
        <v>137057.199007424</v>
      </c>
      <c r="BB477" s="1761">
        <f t="shared" ca="1" si="544"/>
        <v>631324.80099257594</v>
      </c>
      <c r="BC477" s="1885">
        <f t="shared" ca="1" si="545"/>
        <v>5.6062870506961033</v>
      </c>
      <c r="BD477" s="121">
        <f ca="1">SUM(INDIRECT(BD$1&amp;BD$2&amp;$A477):INDIRECT(BD$1&amp;BD$3&amp;$A477))</f>
        <v>1074153</v>
      </c>
      <c r="BE477" s="1761">
        <f t="shared" ca="1" si="546"/>
        <v>-305771</v>
      </c>
      <c r="BF477" s="1885">
        <f t="shared" ca="1" si="547"/>
        <v>0.71533757295282885</v>
      </c>
    </row>
    <row r="478" spans="1:58">
      <c r="A478" s="2016">
        <v>461</v>
      </c>
      <c r="B478" s="2016">
        <v>475</v>
      </c>
      <c r="D478" s="657">
        <v>1</v>
      </c>
      <c r="H478" s="141"/>
      <c r="I478" s="140"/>
      <c r="J478" s="134"/>
      <c r="K478" s="134"/>
      <c r="L478" s="18"/>
      <c r="M478" s="18"/>
      <c r="N478" s="18"/>
      <c r="O478" s="188" t="s">
        <v>391</v>
      </c>
      <c r="P478" s="559">
        <f>-2211-107</f>
        <v>-2318</v>
      </c>
      <c r="Q478" s="191">
        <f>55385-12663+12546</f>
        <v>55268</v>
      </c>
      <c r="R478" s="191">
        <f>71599-20389+12318</f>
        <v>63528</v>
      </c>
      <c r="S478" s="191">
        <f>73452-14563+12679</f>
        <v>71568</v>
      </c>
      <c r="T478" s="191">
        <f>62879+13169+7</f>
        <v>76055</v>
      </c>
      <c r="U478" s="191">
        <f>41500+13464</f>
        <v>54964</v>
      </c>
      <c r="V478" s="191">
        <f>105259+13634</f>
        <v>118893</v>
      </c>
      <c r="W478" s="191">
        <f>74227+18324</f>
        <v>92551</v>
      </c>
      <c r="X478" s="191">
        <f>89963+12527+7366</f>
        <v>109856</v>
      </c>
      <c r="Y478" s="191">
        <f>113644+14373</f>
        <v>128017</v>
      </c>
      <c r="Z478" s="191">
        <f>103677+13539</f>
        <v>117216</v>
      </c>
      <c r="AA478" s="191">
        <f>117579+14402+3</f>
        <v>131984</v>
      </c>
      <c r="AB478" s="187">
        <f>SUM(P478:R478)</f>
        <v>116478</v>
      </c>
      <c r="AC478" s="187">
        <f>SUM(S478:U478)</f>
        <v>202587</v>
      </c>
      <c r="AD478" s="187">
        <f>SUM(V478:X478)</f>
        <v>321300</v>
      </c>
      <c r="AE478" s="187">
        <f>SUM(Y478:AA478)</f>
        <v>377217</v>
      </c>
      <c r="AF478" s="187">
        <f>AB478+AC478</f>
        <v>319065</v>
      </c>
      <c r="AG478" s="187">
        <f>AE478+AD478</f>
        <v>698517</v>
      </c>
      <c r="AH478" s="187">
        <f>AF478+AG478</f>
        <v>1017582</v>
      </c>
      <c r="AJ478" s="187">
        <f ca="1">SUM((INDIRECT(AJ$2&amp;(ROW())):INDIRECT(AJ$3&amp;(ROW()))))</f>
        <v>128017</v>
      </c>
      <c r="AK478" s="187">
        <f ca="1">SUM(INDIRECT(AK$1&amp;AK$2&amp;$B478):INDIRECT(AK$1&amp;AK$3&amp;$B478))</f>
        <v>0</v>
      </c>
      <c r="AL478" s="1747">
        <f t="shared" ca="1" si="555"/>
        <v>128017</v>
      </c>
      <c r="AM478" s="1872">
        <f t="shared" ca="1" si="538"/>
        <v>0</v>
      </c>
      <c r="AN478" s="187">
        <f ca="1">SUM(INDIRECT(AN$1&amp;AN$2&amp;$A478):INDIRECT(AN$1&amp;AN$3&amp;$A478))</f>
        <v>117602</v>
      </c>
      <c r="AO478" s="1747">
        <f t="shared" ca="1" si="556"/>
        <v>10415</v>
      </c>
      <c r="AP478" s="1872">
        <f t="shared" ca="1" si="539"/>
        <v>1.088561419023486</v>
      </c>
      <c r="AR478" s="187">
        <f ca="1">SUM((INDIRECT(AR$2&amp;(ROW())):INDIRECT(AR$3&amp;(ROW()))))</f>
        <v>128017</v>
      </c>
      <c r="AS478" s="187">
        <f ca="1">SUM(INDIRECT(AS$1&amp;AS$2&amp;$B478):INDIRECT(AS$1&amp;AS$3&amp;$B478))</f>
        <v>0</v>
      </c>
      <c r="AT478" s="1747">
        <f t="shared" ca="1" si="540"/>
        <v>128017</v>
      </c>
      <c r="AU478" s="1872">
        <f t="shared" ca="1" si="541"/>
        <v>0</v>
      </c>
      <c r="AV478" s="187">
        <f ca="1">SUM(INDIRECT(AV$1&amp;AV$2&amp;$A478):INDIRECT(AV$1&amp;AV$3&amp;$A478))</f>
        <v>117602</v>
      </c>
      <c r="AW478" s="1747">
        <f t="shared" ca="1" si="542"/>
        <v>10415</v>
      </c>
      <c r="AX478" s="1872">
        <f t="shared" ca="1" si="543"/>
        <v>1.088561419023486</v>
      </c>
      <c r="AZ478" s="187">
        <f ca="1">SUM((INDIRECT(AZ$2&amp;(ROW())):INDIRECT(AZ$3&amp;(ROW()))))</f>
        <v>768382</v>
      </c>
      <c r="BA478" s="187">
        <f ca="1">SUM(INDIRECT(BA$1&amp;BA$2&amp;$B478):INDIRECT(BA$1&amp;BA$3&amp;$B478))</f>
        <v>0</v>
      </c>
      <c r="BB478" s="1747">
        <f t="shared" ca="1" si="544"/>
        <v>768382</v>
      </c>
      <c r="BC478" s="1872">
        <f t="shared" ca="1" si="545"/>
        <v>0</v>
      </c>
      <c r="BD478" s="187">
        <f ca="1">SUM(INDIRECT(BD$1&amp;BD$2&amp;$A478):INDIRECT(BD$1&amp;BD$3&amp;$A478))</f>
        <v>1074153</v>
      </c>
      <c r="BE478" s="1747">
        <f t="shared" ca="1" si="546"/>
        <v>-305771</v>
      </c>
      <c r="BF478" s="1872">
        <f t="shared" ca="1" si="547"/>
        <v>0.71533757295282885</v>
      </c>
    </row>
    <row r="479" spans="1:58">
      <c r="A479" s="2016">
        <v>462</v>
      </c>
      <c r="B479" s="2016">
        <v>476</v>
      </c>
      <c r="D479" s="657">
        <v>1</v>
      </c>
      <c r="H479" s="141"/>
      <c r="I479" s="140"/>
      <c r="J479" s="134"/>
      <c r="K479" s="134"/>
      <c r="L479" s="18"/>
      <c r="M479" s="561"/>
      <c r="N479" s="561"/>
      <c r="O479" s="562" t="s">
        <v>392</v>
      </c>
      <c r="P479" s="563"/>
      <c r="Q479" s="564"/>
      <c r="R479" s="564"/>
      <c r="S479" s="564"/>
      <c r="T479" s="564"/>
      <c r="U479" s="564"/>
      <c r="V479" s="564"/>
      <c r="W479" s="564"/>
      <c r="X479" s="564"/>
      <c r="Y479" s="564"/>
      <c r="Z479" s="564"/>
      <c r="AA479" s="564"/>
      <c r="AB479" s="565">
        <f>SUM(P479:R479)</f>
        <v>0</v>
      </c>
      <c r="AC479" s="565">
        <f>SUM(S479:U479)</f>
        <v>0</v>
      </c>
      <c r="AD479" s="565">
        <f>SUM(V479:X479)</f>
        <v>0</v>
      </c>
      <c r="AE479" s="565">
        <f>SUM(Y479:AA479)</f>
        <v>0</v>
      </c>
      <c r="AF479" s="565">
        <f>AB479+AC479</f>
        <v>0</v>
      </c>
      <c r="AG479" s="565">
        <f>AE479+AD479</f>
        <v>0</v>
      </c>
      <c r="AH479" s="565">
        <f>AF479+AG479</f>
        <v>0</v>
      </c>
      <c r="AJ479" s="565">
        <f ca="1">SUM((INDIRECT(AJ$2&amp;(ROW())):INDIRECT(AJ$3&amp;(ROW()))))</f>
        <v>0</v>
      </c>
      <c r="AK479" s="565">
        <f ca="1">SUM(INDIRECT(AK$1&amp;AK$2&amp;$B479):INDIRECT(AK$1&amp;AK$3&amp;$B479))</f>
        <v>80799.225941292563</v>
      </c>
      <c r="AL479" s="1746">
        <f t="shared" ca="1" si="555"/>
        <v>-80799.225941292563</v>
      </c>
      <c r="AM479" s="1871">
        <f t="shared" ca="1" si="538"/>
        <v>0</v>
      </c>
      <c r="AN479" s="565">
        <f ca="1">SUM(INDIRECT(AN$1&amp;AN$2&amp;$A479):INDIRECT(AN$1&amp;AN$3&amp;$A479))</f>
        <v>0</v>
      </c>
      <c r="AO479" s="1746">
        <f t="shared" ca="1" si="556"/>
        <v>0</v>
      </c>
      <c r="AP479" s="1871">
        <f t="shared" ca="1" si="539"/>
        <v>0</v>
      </c>
      <c r="AR479" s="565">
        <f ca="1">SUM((INDIRECT(AR$2&amp;(ROW())):INDIRECT(AR$3&amp;(ROW()))))</f>
        <v>0</v>
      </c>
      <c r="AS479" s="565">
        <f ca="1">SUM(INDIRECT(AS$1&amp;AS$2&amp;$B479):INDIRECT(AS$1&amp;AS$3&amp;$B479))</f>
        <v>80799.225941292563</v>
      </c>
      <c r="AT479" s="1746">
        <f t="shared" ca="1" si="540"/>
        <v>-80799.225941292563</v>
      </c>
      <c r="AU479" s="1871">
        <f t="shared" ca="1" si="541"/>
        <v>0</v>
      </c>
      <c r="AV479" s="565">
        <f ca="1">SUM(INDIRECT(AV$1&amp;AV$2&amp;$A479):INDIRECT(AV$1&amp;AV$3&amp;$A479))</f>
        <v>0</v>
      </c>
      <c r="AW479" s="1746">
        <f t="shared" ca="1" si="542"/>
        <v>0</v>
      </c>
      <c r="AX479" s="1871">
        <f t="shared" ca="1" si="543"/>
        <v>0</v>
      </c>
      <c r="AZ479" s="565">
        <f ca="1">SUM((INDIRECT(AZ$2&amp;(ROW())):INDIRECT(AZ$3&amp;(ROW()))))</f>
        <v>0</v>
      </c>
      <c r="BA479" s="565">
        <f ca="1">SUM(INDIRECT(BA$1&amp;BA$2&amp;$B479):INDIRECT(BA$1&amp;BA$3&amp;$B479))</f>
        <v>428733.22594129259</v>
      </c>
      <c r="BB479" s="1746">
        <f t="shared" ca="1" si="544"/>
        <v>-428733.22594129259</v>
      </c>
      <c r="BC479" s="1871">
        <f t="shared" ca="1" si="545"/>
        <v>0</v>
      </c>
      <c r="BD479" s="565">
        <f ca="1">SUM(INDIRECT(BD$1&amp;BD$2&amp;$A479):INDIRECT(BD$1&amp;BD$3&amp;$A479))</f>
        <v>0</v>
      </c>
      <c r="BE479" s="1746">
        <f t="shared" ca="1" si="546"/>
        <v>0</v>
      </c>
      <c r="BF479" s="1871">
        <f t="shared" ca="1" si="547"/>
        <v>0</v>
      </c>
    </row>
    <row r="480" spans="1:58">
      <c r="A480" s="2016">
        <v>463</v>
      </c>
      <c r="B480" s="2016">
        <v>477</v>
      </c>
      <c r="D480" s="657">
        <v>1</v>
      </c>
      <c r="H480" s="141"/>
      <c r="I480" s="140"/>
      <c r="J480" s="134"/>
      <c r="K480" s="134"/>
      <c r="L480" s="18"/>
      <c r="M480" s="566" t="s">
        <v>228</v>
      </c>
      <c r="N480" s="18"/>
      <c r="O480" s="18"/>
      <c r="P480" s="128"/>
      <c r="Q480" s="128"/>
      <c r="R480" s="128"/>
      <c r="S480" s="128"/>
      <c r="T480" s="128"/>
      <c r="U480" s="128"/>
      <c r="V480" s="128"/>
      <c r="W480" s="128"/>
      <c r="X480" s="128"/>
      <c r="Y480" s="128"/>
      <c r="Z480" s="128"/>
      <c r="AA480" s="128"/>
      <c r="AB480" s="25">
        <f>SUM(P480:R480)</f>
        <v>0</v>
      </c>
      <c r="AC480" s="25">
        <f>SUM(S480:U480)</f>
        <v>0</v>
      </c>
      <c r="AD480" s="25">
        <f>SUM(V480:X480)</f>
        <v>0</v>
      </c>
      <c r="AE480" s="25">
        <f>SUM(Y480:AA480)</f>
        <v>0</v>
      </c>
      <c r="AF480" s="25">
        <f>AB480+AC480</f>
        <v>0</v>
      </c>
      <c r="AG480" s="25">
        <f>AE480+AD480</f>
        <v>0</v>
      </c>
      <c r="AH480" s="25">
        <f>AF480+AG480</f>
        <v>0</v>
      </c>
      <c r="AJ480" s="25">
        <f ca="1">SUM((INDIRECT(AJ$2&amp;(ROW())):INDIRECT(AJ$3&amp;(ROW()))))</f>
        <v>0</v>
      </c>
      <c r="AK480" s="25">
        <f ca="1">SUM(INDIRECT(AK$1&amp;AK$2&amp;$B480):INDIRECT(AK$1&amp;AK$3&amp;$B480))</f>
        <v>93799.225941292563</v>
      </c>
      <c r="AL480" s="1714">
        <f t="shared" ca="1" si="555"/>
        <v>-93799.225941292563</v>
      </c>
      <c r="AM480" s="1825">
        <f t="shared" ca="1" si="538"/>
        <v>0</v>
      </c>
      <c r="AN480" s="25">
        <f ca="1">SUM(INDIRECT(AN$1&amp;AN$2&amp;$A480):INDIRECT(AN$1&amp;AN$3&amp;$A480))</f>
        <v>0</v>
      </c>
      <c r="AO480" s="1714">
        <f t="shared" ca="1" si="556"/>
        <v>0</v>
      </c>
      <c r="AP480" s="1825">
        <f t="shared" ca="1" si="539"/>
        <v>0</v>
      </c>
      <c r="AR480" s="25">
        <f ca="1">SUM((INDIRECT(AR$2&amp;(ROW())):INDIRECT(AR$3&amp;(ROW()))))</f>
        <v>0</v>
      </c>
      <c r="AS480" s="25">
        <f ca="1">SUM(INDIRECT(AS$1&amp;AS$2&amp;$B480):INDIRECT(AS$1&amp;AS$3&amp;$B480))</f>
        <v>93799.225941292563</v>
      </c>
      <c r="AT480" s="1714">
        <f t="shared" ca="1" si="540"/>
        <v>-93799.225941292563</v>
      </c>
      <c r="AU480" s="1825">
        <f t="shared" ca="1" si="541"/>
        <v>0</v>
      </c>
      <c r="AV480" s="25">
        <f ca="1">SUM(INDIRECT(AV$1&amp;AV$2&amp;$A480):INDIRECT(AV$1&amp;AV$3&amp;$A480))</f>
        <v>0</v>
      </c>
      <c r="AW480" s="1714">
        <f t="shared" ca="1" si="542"/>
        <v>0</v>
      </c>
      <c r="AX480" s="1825">
        <f t="shared" ca="1" si="543"/>
        <v>0</v>
      </c>
      <c r="AZ480" s="25">
        <f ca="1">SUM((INDIRECT(AZ$2&amp;(ROW())):INDIRECT(AZ$3&amp;(ROW()))))</f>
        <v>0</v>
      </c>
      <c r="BA480" s="25">
        <f ca="1">SUM(INDIRECT(BA$1&amp;BA$2&amp;$B480):INDIRECT(BA$1&amp;BA$3&amp;$B480))</f>
        <v>531757.22594129259</v>
      </c>
      <c r="BB480" s="1714">
        <f t="shared" ca="1" si="544"/>
        <v>-531757.22594129259</v>
      </c>
      <c r="BC480" s="1825">
        <f t="shared" ca="1" si="545"/>
        <v>0</v>
      </c>
      <c r="BD480" s="25">
        <f ca="1">SUM(INDIRECT(BD$1&amp;BD$2&amp;$A480):INDIRECT(BD$1&amp;BD$3&amp;$A480))</f>
        <v>0</v>
      </c>
      <c r="BE480" s="1714">
        <f t="shared" ca="1" si="546"/>
        <v>0</v>
      </c>
      <c r="BF480" s="1825">
        <f t="shared" ca="1" si="547"/>
        <v>0</v>
      </c>
    </row>
    <row r="481" spans="1:58">
      <c r="A481" s="2016">
        <v>464</v>
      </c>
      <c r="B481" s="2016">
        <v>478</v>
      </c>
      <c r="D481" s="657">
        <v>1</v>
      </c>
      <c r="H481" s="141"/>
      <c r="I481" s="140"/>
      <c r="J481" s="134"/>
      <c r="K481" s="134"/>
      <c r="L481" s="410"/>
      <c r="M481" s="574" t="s">
        <v>338</v>
      </c>
      <c r="N481" s="574"/>
      <c r="O481" s="574"/>
      <c r="P481" s="558">
        <f t="shared" ref="P481:AH481" si="567">SUM(P482:P484)</f>
        <v>-11803</v>
      </c>
      <c r="Q481" s="558">
        <f t="shared" si="567"/>
        <v>-12135</v>
      </c>
      <c r="R481" s="558">
        <f t="shared" si="567"/>
        <v>-11989</v>
      </c>
      <c r="S481" s="558">
        <f t="shared" si="567"/>
        <v>-12323</v>
      </c>
      <c r="T481" s="558">
        <f t="shared" si="567"/>
        <v>-12858</v>
      </c>
      <c r="U481" s="558">
        <f t="shared" si="567"/>
        <v>-13063</v>
      </c>
      <c r="V481" s="558">
        <f t="shared" si="567"/>
        <v>-13278</v>
      </c>
      <c r="W481" s="558">
        <f t="shared" si="567"/>
        <v>-17968</v>
      </c>
      <c r="X481" s="558">
        <f t="shared" si="567"/>
        <v>-12171</v>
      </c>
      <c r="Y481" s="558">
        <f t="shared" si="567"/>
        <v>-14073</v>
      </c>
      <c r="Z481" s="558">
        <f t="shared" si="567"/>
        <v>-13238</v>
      </c>
      <c r="AA481" s="558">
        <f t="shared" si="567"/>
        <v>-14100</v>
      </c>
      <c r="AB481" s="558">
        <f t="shared" si="567"/>
        <v>-35927</v>
      </c>
      <c r="AC481" s="558">
        <f t="shared" si="567"/>
        <v>-38244</v>
      </c>
      <c r="AD481" s="558">
        <f t="shared" si="567"/>
        <v>-43417</v>
      </c>
      <c r="AE481" s="558">
        <f t="shared" si="567"/>
        <v>-41411</v>
      </c>
      <c r="AF481" s="558">
        <f t="shared" si="567"/>
        <v>-74171</v>
      </c>
      <c r="AG481" s="558">
        <f t="shared" si="567"/>
        <v>-84828</v>
      </c>
      <c r="AH481" s="558">
        <f t="shared" si="567"/>
        <v>-158999</v>
      </c>
      <c r="AJ481" s="558">
        <f ca="1">SUM((INDIRECT(AJ$2&amp;(ROW())):INDIRECT(AJ$3&amp;(ROW()))))</f>
        <v>-14073</v>
      </c>
      <c r="AK481" s="558">
        <f ca="1">SUM(INDIRECT(AK$1&amp;AK$2&amp;$B481):INDIRECT(AK$1&amp;AK$3&amp;$B481))</f>
        <v>93799.225941292563</v>
      </c>
      <c r="AL481" s="1760">
        <f t="shared" ca="1" si="555"/>
        <v>-107872.22594129256</v>
      </c>
      <c r="AM481" s="1884">
        <f t="shared" ca="1" si="538"/>
        <v>-0.15003322105033218</v>
      </c>
      <c r="AN481" s="558">
        <f ca="1">SUM(INDIRECT(AN$1&amp;AN$2&amp;$A481):INDIRECT(AN$1&amp;AN$3&amp;$A481))</f>
        <v>-12947</v>
      </c>
      <c r="AO481" s="1760">
        <f t="shared" ca="1" si="556"/>
        <v>-1126</v>
      </c>
      <c r="AP481" s="1884">
        <f t="shared" ca="1" si="539"/>
        <v>1.0869699544295977</v>
      </c>
      <c r="AR481" s="558">
        <f ca="1">SUM((INDIRECT(AR$2&amp;(ROW())):INDIRECT(AR$3&amp;(ROW()))))</f>
        <v>-14073</v>
      </c>
      <c r="AS481" s="558">
        <f ca="1">SUM(INDIRECT(AS$1&amp;AS$2&amp;$B481):INDIRECT(AS$1&amp;AS$3&amp;$B481))</f>
        <v>93799.225941292563</v>
      </c>
      <c r="AT481" s="1760">
        <f t="shared" ca="1" si="540"/>
        <v>-107872.22594129256</v>
      </c>
      <c r="AU481" s="1884">
        <f t="shared" ca="1" si="541"/>
        <v>-0.15003322105033218</v>
      </c>
      <c r="AV481" s="558">
        <f ca="1">SUM(INDIRECT(AV$1&amp;AV$2&amp;$A481):INDIRECT(AV$1&amp;AV$3&amp;$A481))</f>
        <v>-12947</v>
      </c>
      <c r="AW481" s="1760">
        <f t="shared" ca="1" si="542"/>
        <v>-1126</v>
      </c>
      <c r="AX481" s="1884">
        <f t="shared" ca="1" si="543"/>
        <v>1.0869699544295977</v>
      </c>
      <c r="AZ481" s="558">
        <f ca="1">SUM((INDIRECT(AZ$2&amp;(ROW())):INDIRECT(AZ$3&amp;(ROW()))))</f>
        <v>-131661</v>
      </c>
      <c r="BA481" s="558">
        <f ca="1">SUM(INDIRECT(BA$1&amp;BA$2&amp;$B481):INDIRECT(BA$1&amp;BA$3&amp;$B481))</f>
        <v>531757.22594129259</v>
      </c>
      <c r="BB481" s="1760">
        <f t="shared" ca="1" si="544"/>
        <v>-663418.22594129259</v>
      </c>
      <c r="BC481" s="1884">
        <f t="shared" ca="1" si="545"/>
        <v>-0.24759607124649721</v>
      </c>
      <c r="BD481" s="558">
        <f ca="1">SUM(INDIRECT(BD$1&amp;BD$2&amp;$A481):INDIRECT(BD$1&amp;BD$3&amp;$A481))</f>
        <v>-120618</v>
      </c>
      <c r="BE481" s="1760">
        <f t="shared" ca="1" si="546"/>
        <v>-11043</v>
      </c>
      <c r="BF481" s="1884">
        <f t="shared" ca="1" si="547"/>
        <v>1.0915534994776899</v>
      </c>
    </row>
    <row r="482" spans="1:58">
      <c r="A482" s="2016">
        <v>465</v>
      </c>
      <c r="B482" s="2016">
        <v>479</v>
      </c>
      <c r="D482" s="657">
        <v>1</v>
      </c>
      <c r="H482" s="141"/>
      <c r="I482" s="140"/>
      <c r="J482" s="134"/>
      <c r="K482" s="134"/>
      <c r="L482" s="410"/>
      <c r="M482" s="575"/>
      <c r="N482" s="575"/>
      <c r="O482" s="593" t="s">
        <v>421</v>
      </c>
      <c r="P482" s="191">
        <v>-11803</v>
      </c>
      <c r="Q482" s="191">
        <v>-12135</v>
      </c>
      <c r="R482" s="191">
        <v>-11989</v>
      </c>
      <c r="S482" s="191">
        <v>-12058</v>
      </c>
      <c r="T482" s="191">
        <v>-11983</v>
      </c>
      <c r="U482" s="191">
        <v>-11893</v>
      </c>
      <c r="V482" s="191">
        <v>-12144</v>
      </c>
      <c r="W482" s="191">
        <v>-16321</v>
      </c>
      <c r="X482" s="191">
        <v>-11378</v>
      </c>
      <c r="Y482" s="191">
        <v>-11390</v>
      </c>
      <c r="Z482" s="191">
        <v>-11249</v>
      </c>
      <c r="AA482" s="191">
        <v>-11761</v>
      </c>
      <c r="AB482" s="187">
        <f>SUM(P482:R482)</f>
        <v>-35927</v>
      </c>
      <c r="AC482" s="187">
        <f>SUM(S482:U482)</f>
        <v>-35934</v>
      </c>
      <c r="AD482" s="187">
        <f>SUM(V482:X482)</f>
        <v>-39843</v>
      </c>
      <c r="AE482" s="187">
        <f>SUM(Y482:AA482)</f>
        <v>-34400</v>
      </c>
      <c r="AF482" s="187">
        <f>AB482+AC482</f>
        <v>-71861</v>
      </c>
      <c r="AG482" s="187">
        <f>AE482+AD482</f>
        <v>-74243</v>
      </c>
      <c r="AH482" s="187">
        <f>AF482+AG482</f>
        <v>-146104</v>
      </c>
      <c r="AJ482" s="187">
        <f ca="1">SUM((INDIRECT(AJ$2&amp;(ROW())):INDIRECT(AJ$3&amp;(ROW()))))</f>
        <v>-11390</v>
      </c>
      <c r="AK482" s="187">
        <f ca="1">SUM(INDIRECT(AK$1&amp;AK$2&amp;$B482):INDIRECT(AK$1&amp;AK$3&amp;$B482))</f>
        <v>0</v>
      </c>
      <c r="AL482" s="1747">
        <f t="shared" ca="1" si="555"/>
        <v>-11390</v>
      </c>
      <c r="AM482" s="1872">
        <f t="shared" ca="1" si="538"/>
        <v>0</v>
      </c>
      <c r="AN482" s="187">
        <f ca="1">SUM(INDIRECT(AN$1&amp;AN$2&amp;$A482):INDIRECT(AN$1&amp;AN$3&amp;$A482))</f>
        <v>-10386</v>
      </c>
      <c r="AO482" s="1747">
        <f t="shared" ca="1" si="556"/>
        <v>-1004</v>
      </c>
      <c r="AP482" s="1872">
        <f t="shared" ca="1" si="539"/>
        <v>1.0966685923358368</v>
      </c>
      <c r="AR482" s="187">
        <f ca="1">SUM((INDIRECT(AR$2&amp;(ROW())):INDIRECT(AR$3&amp;(ROW()))))</f>
        <v>-11390</v>
      </c>
      <c r="AS482" s="187">
        <f ca="1">SUM(INDIRECT(AS$1&amp;AS$2&amp;$B482):INDIRECT(AS$1&amp;AS$3&amp;$B482))</f>
        <v>0</v>
      </c>
      <c r="AT482" s="1747">
        <f t="shared" ca="1" si="540"/>
        <v>-11390</v>
      </c>
      <c r="AU482" s="1872">
        <f t="shared" ca="1" si="541"/>
        <v>0</v>
      </c>
      <c r="AV482" s="187">
        <f ca="1">SUM(INDIRECT(AV$1&amp;AV$2&amp;$A482):INDIRECT(AV$1&amp;AV$3&amp;$A482))</f>
        <v>-10386</v>
      </c>
      <c r="AW482" s="1747">
        <f t="shared" ca="1" si="542"/>
        <v>-1004</v>
      </c>
      <c r="AX482" s="1872">
        <f t="shared" ca="1" si="543"/>
        <v>1.0966685923358368</v>
      </c>
      <c r="AZ482" s="187">
        <f ca="1">SUM((INDIRECT(AZ$2&amp;(ROW())):INDIRECT(AZ$3&amp;(ROW()))))</f>
        <v>-123094</v>
      </c>
      <c r="BA482" s="187">
        <f ca="1">SUM(INDIRECT(BA$1&amp;BA$2&amp;$B482):INDIRECT(BA$1&amp;BA$3&amp;$B482))</f>
        <v>0</v>
      </c>
      <c r="BB482" s="1747">
        <f t="shared" ca="1" si="544"/>
        <v>-123094</v>
      </c>
      <c r="BC482" s="1872">
        <f t="shared" ca="1" si="545"/>
        <v>0</v>
      </c>
      <c r="BD482" s="187">
        <f ca="1">SUM(INDIRECT(BD$1&amp;BD$2&amp;$A482):INDIRECT(BD$1&amp;BD$3&amp;$A482))</f>
        <v>-105901</v>
      </c>
      <c r="BE482" s="1747">
        <f t="shared" ca="1" si="546"/>
        <v>-17193</v>
      </c>
      <c r="BF482" s="1872">
        <f t="shared" ca="1" si="547"/>
        <v>1.1623497417399269</v>
      </c>
    </row>
    <row r="483" spans="1:58">
      <c r="A483" s="2016">
        <v>466</v>
      </c>
      <c r="B483" s="2016">
        <v>480</v>
      </c>
      <c r="D483" s="657">
        <v>1</v>
      </c>
      <c r="H483" s="141"/>
      <c r="I483" s="140"/>
      <c r="J483" s="134"/>
      <c r="K483" s="134"/>
      <c r="L483" s="410"/>
      <c r="M483" s="460"/>
      <c r="N483" s="460"/>
      <c r="O483" s="621" t="s">
        <v>422</v>
      </c>
      <c r="P483" s="128"/>
      <c r="Q483" s="128"/>
      <c r="R483" s="128"/>
      <c r="S483" s="128">
        <v>-265</v>
      </c>
      <c r="T483" s="128">
        <v>-875</v>
      </c>
      <c r="U483" s="128">
        <v>-1170</v>
      </c>
      <c r="V483" s="128">
        <v>-1134</v>
      </c>
      <c r="W483" s="128">
        <v>-1647</v>
      </c>
      <c r="X483" s="128">
        <v>-793</v>
      </c>
      <c r="Y483" s="128">
        <v>-2683</v>
      </c>
      <c r="Z483" s="128">
        <v>-1989</v>
      </c>
      <c r="AA483" s="128">
        <v>-2339</v>
      </c>
      <c r="AB483" s="187">
        <f t="shared" ref="AB483:AB486" si="568">SUM(P483:R483)</f>
        <v>0</v>
      </c>
      <c r="AC483" s="25">
        <f>SUM(S483:U483)</f>
        <v>-2310</v>
      </c>
      <c r="AD483" s="25">
        <f>SUM(V483:X483)</f>
        <v>-3574</v>
      </c>
      <c r="AE483" s="25">
        <f>SUM(Y483:AA483)</f>
        <v>-7011</v>
      </c>
      <c r="AF483" s="25">
        <f>AB483+AC483</f>
        <v>-2310</v>
      </c>
      <c r="AG483" s="25">
        <f>AE483+AD483</f>
        <v>-10585</v>
      </c>
      <c r="AH483" s="25">
        <f>AF483+AG483</f>
        <v>-12895</v>
      </c>
      <c r="AJ483" s="25">
        <f ca="1">SUM((INDIRECT(AJ$2&amp;(ROW())):INDIRECT(AJ$3&amp;(ROW()))))</f>
        <v>-2683</v>
      </c>
      <c r="AK483" s="25">
        <f ca="1">SUM(INDIRECT(AK$1&amp;AK$2&amp;$B483):INDIRECT(AK$1&amp;AK$3&amp;$B483))</f>
        <v>0</v>
      </c>
      <c r="AL483" s="1714">
        <f t="shared" ca="1" si="555"/>
        <v>-2683</v>
      </c>
      <c r="AM483" s="1825">
        <f t="shared" ca="1" si="538"/>
        <v>0</v>
      </c>
      <c r="AN483" s="25">
        <f ca="1">SUM(INDIRECT(AN$1&amp;AN$2&amp;$A483):INDIRECT(AN$1&amp;AN$3&amp;$A483))</f>
        <v>-2561</v>
      </c>
      <c r="AO483" s="1714">
        <f t="shared" ca="1" si="556"/>
        <v>-122</v>
      </c>
      <c r="AP483" s="1825">
        <f t="shared" ca="1" si="539"/>
        <v>1.0476376415462709</v>
      </c>
      <c r="AR483" s="25">
        <f ca="1">SUM((INDIRECT(AR$2&amp;(ROW())):INDIRECT(AR$3&amp;(ROW()))))</f>
        <v>-2683</v>
      </c>
      <c r="AS483" s="25">
        <f ca="1">SUM(INDIRECT(AS$1&amp;AS$2&amp;$B483):INDIRECT(AS$1&amp;AS$3&amp;$B483))</f>
        <v>0</v>
      </c>
      <c r="AT483" s="1714">
        <f t="shared" ca="1" si="540"/>
        <v>-2683</v>
      </c>
      <c r="AU483" s="1825">
        <f t="shared" ca="1" si="541"/>
        <v>0</v>
      </c>
      <c r="AV483" s="25">
        <f ca="1">SUM(INDIRECT(AV$1&amp;AV$2&amp;$A483):INDIRECT(AV$1&amp;AV$3&amp;$A483))</f>
        <v>-2561</v>
      </c>
      <c r="AW483" s="1714">
        <f t="shared" ca="1" si="542"/>
        <v>-122</v>
      </c>
      <c r="AX483" s="1825">
        <f t="shared" ca="1" si="543"/>
        <v>1.0476376415462709</v>
      </c>
      <c r="AZ483" s="25">
        <f ca="1">SUM((INDIRECT(AZ$2&amp;(ROW())):INDIRECT(AZ$3&amp;(ROW()))))</f>
        <v>-8567</v>
      </c>
      <c r="BA483" s="25">
        <f ca="1">SUM(INDIRECT(BA$1&amp;BA$2&amp;$B483):INDIRECT(BA$1&amp;BA$3&amp;$B483))</f>
        <v>0</v>
      </c>
      <c r="BB483" s="1714">
        <f t="shared" ca="1" si="544"/>
        <v>-8567</v>
      </c>
      <c r="BC483" s="1825">
        <f t="shared" ca="1" si="545"/>
        <v>0</v>
      </c>
      <c r="BD483" s="25">
        <f ca="1">SUM(INDIRECT(BD$1&amp;BD$2&amp;$A483):INDIRECT(BD$1&amp;BD$3&amp;$A483))</f>
        <v>-14717</v>
      </c>
      <c r="BE483" s="1714">
        <f t="shared" ca="1" si="546"/>
        <v>6150</v>
      </c>
      <c r="BF483" s="1825">
        <f t="shared" ca="1" si="547"/>
        <v>0.58211592036420468</v>
      </c>
    </row>
    <row r="484" spans="1:58">
      <c r="A484" s="2016">
        <v>467</v>
      </c>
      <c r="B484" s="2016">
        <v>481</v>
      </c>
      <c r="D484" s="657">
        <v>1</v>
      </c>
      <c r="H484" s="141"/>
      <c r="I484" s="140"/>
      <c r="J484" s="134"/>
      <c r="K484" s="134"/>
      <c r="L484" s="410"/>
      <c r="M484" s="460"/>
      <c r="N484" s="460"/>
      <c r="O484" s="154" t="s">
        <v>431</v>
      </c>
      <c r="P484" s="135"/>
      <c r="Q484" s="135"/>
      <c r="R484" s="135"/>
      <c r="S484" s="135"/>
      <c r="T484" s="135"/>
      <c r="U484" s="135"/>
      <c r="V484" s="135"/>
      <c r="W484" s="135"/>
      <c r="X484" s="135"/>
      <c r="Y484" s="135"/>
      <c r="Z484" s="135"/>
      <c r="AA484" s="135"/>
      <c r="AB484" s="187">
        <f t="shared" si="568"/>
        <v>0</v>
      </c>
      <c r="AC484" s="23">
        <f>SUM(S484:U484)</f>
        <v>0</v>
      </c>
      <c r="AD484" s="23">
        <f>SUM(V484:X484)</f>
        <v>0</v>
      </c>
      <c r="AE484" s="23">
        <f>SUM(Y484:AA484)</f>
        <v>0</v>
      </c>
      <c r="AF484" s="23">
        <f>AB484+AC484</f>
        <v>0</v>
      </c>
      <c r="AG484" s="23">
        <f>AE484+AD484</f>
        <v>0</v>
      </c>
      <c r="AH484" s="23">
        <f>AF484+AG484</f>
        <v>0</v>
      </c>
      <c r="AJ484" s="23">
        <f ca="1">SUM((INDIRECT(AJ$2&amp;(ROW())):INDIRECT(AJ$3&amp;(ROW()))))</f>
        <v>0</v>
      </c>
      <c r="AK484" s="23">
        <f ca="1">SUM(INDIRECT(AK$1&amp;AK$2&amp;$B484):INDIRECT(AK$1&amp;AK$3&amp;$B484))</f>
        <v>-12700</v>
      </c>
      <c r="AL484" s="1715">
        <f t="shared" ca="1" si="555"/>
        <v>12700</v>
      </c>
      <c r="AM484" s="1826">
        <f t="shared" ca="1" si="538"/>
        <v>0</v>
      </c>
      <c r="AN484" s="23">
        <f ca="1">SUM(INDIRECT(AN$1&amp;AN$2&amp;$A484):INDIRECT(AN$1&amp;AN$3&amp;$A484))</f>
        <v>0</v>
      </c>
      <c r="AO484" s="1715">
        <f t="shared" ca="1" si="556"/>
        <v>0</v>
      </c>
      <c r="AP484" s="1826">
        <f t="shared" ca="1" si="539"/>
        <v>0</v>
      </c>
      <c r="AR484" s="23">
        <f ca="1">SUM((INDIRECT(AR$2&amp;(ROW())):INDIRECT(AR$3&amp;(ROW()))))</f>
        <v>0</v>
      </c>
      <c r="AS484" s="23">
        <f ca="1">SUM(INDIRECT(AS$1&amp;AS$2&amp;$B484):INDIRECT(AS$1&amp;AS$3&amp;$B484))</f>
        <v>-12700</v>
      </c>
      <c r="AT484" s="1715">
        <f t="shared" ca="1" si="540"/>
        <v>12700</v>
      </c>
      <c r="AU484" s="1826">
        <f t="shared" ca="1" si="541"/>
        <v>0</v>
      </c>
      <c r="AV484" s="23">
        <f ca="1">SUM(INDIRECT(AV$1&amp;AV$2&amp;$A484):INDIRECT(AV$1&amp;AV$3&amp;$A484))</f>
        <v>0</v>
      </c>
      <c r="AW484" s="1715">
        <f t="shared" ca="1" si="542"/>
        <v>0</v>
      </c>
      <c r="AX484" s="1826">
        <f t="shared" ca="1" si="543"/>
        <v>0</v>
      </c>
      <c r="AZ484" s="23">
        <f ca="1">SUM((INDIRECT(AZ$2&amp;(ROW())):INDIRECT(AZ$3&amp;(ROW()))))</f>
        <v>0</v>
      </c>
      <c r="BA484" s="23">
        <f ca="1">SUM(INDIRECT(BA$1&amp;BA$2&amp;$B484):INDIRECT(BA$1&amp;BA$3&amp;$B484))</f>
        <v>-100149</v>
      </c>
      <c r="BB484" s="1715">
        <f t="shared" ca="1" si="544"/>
        <v>100149</v>
      </c>
      <c r="BC484" s="1826">
        <f t="shared" ca="1" si="545"/>
        <v>0</v>
      </c>
      <c r="BD484" s="23">
        <f ca="1">SUM(INDIRECT(BD$1&amp;BD$2&amp;$A484):INDIRECT(BD$1&amp;BD$3&amp;$A484))</f>
        <v>0</v>
      </c>
      <c r="BE484" s="1715">
        <f t="shared" ca="1" si="546"/>
        <v>0</v>
      </c>
      <c r="BF484" s="1826">
        <f t="shared" ca="1" si="547"/>
        <v>0</v>
      </c>
    </row>
    <row r="485" spans="1:58">
      <c r="A485" s="2016">
        <v>468</v>
      </c>
      <c r="B485" s="2016">
        <v>482</v>
      </c>
      <c r="D485" s="657">
        <v>1</v>
      </c>
      <c r="H485" s="141"/>
      <c r="I485" s="140"/>
      <c r="J485" s="134"/>
      <c r="K485" s="134"/>
      <c r="L485" s="410"/>
      <c r="M485" s="574" t="s">
        <v>540</v>
      </c>
      <c r="N485" s="574"/>
      <c r="O485" s="574"/>
      <c r="P485" s="558">
        <f t="shared" ref="P485:Z485" si="569">SUM(P486:P487)</f>
        <v>-411</v>
      </c>
      <c r="Q485" s="558">
        <f t="shared" si="569"/>
        <v>-411</v>
      </c>
      <c r="R485" s="558">
        <f t="shared" si="569"/>
        <v>-329</v>
      </c>
      <c r="S485" s="558">
        <f t="shared" si="569"/>
        <v>-356</v>
      </c>
      <c r="T485" s="558">
        <f t="shared" si="569"/>
        <v>-311</v>
      </c>
      <c r="U485" s="558">
        <f t="shared" si="569"/>
        <v>-401</v>
      </c>
      <c r="V485" s="558">
        <f t="shared" si="569"/>
        <v>-356</v>
      </c>
      <c r="W485" s="558">
        <f t="shared" si="569"/>
        <v>-356</v>
      </c>
      <c r="X485" s="558">
        <f t="shared" si="569"/>
        <v>-356</v>
      </c>
      <c r="Y485" s="558">
        <f t="shared" si="569"/>
        <v>-300</v>
      </c>
      <c r="Z485" s="558">
        <f t="shared" si="569"/>
        <v>-301</v>
      </c>
      <c r="AA485" s="558">
        <f t="shared" ref="AA485:AH485" si="570">SUM(AA486:AA487)</f>
        <v>-302</v>
      </c>
      <c r="AB485" s="558">
        <f t="shared" si="570"/>
        <v>-1151</v>
      </c>
      <c r="AC485" s="558">
        <f t="shared" si="570"/>
        <v>-1068</v>
      </c>
      <c r="AD485" s="558">
        <f t="shared" si="570"/>
        <v>-1068</v>
      </c>
      <c r="AE485" s="558">
        <f t="shared" si="570"/>
        <v>-903</v>
      </c>
      <c r="AF485" s="558">
        <f t="shared" si="570"/>
        <v>-2219</v>
      </c>
      <c r="AG485" s="558">
        <f t="shared" si="570"/>
        <v>-1971</v>
      </c>
      <c r="AH485" s="558">
        <f t="shared" si="570"/>
        <v>-4190</v>
      </c>
      <c r="AJ485" s="558">
        <f ca="1">SUM((INDIRECT(AJ$2&amp;(ROW())):INDIRECT(AJ$3&amp;(ROW()))))</f>
        <v>-300</v>
      </c>
      <c r="AK485" s="558">
        <f ca="1">SUM(INDIRECT(AK$1&amp;AK$2&amp;$B485):INDIRECT(AK$1&amp;AK$3&amp;$B485))</f>
        <v>-11500</v>
      </c>
      <c r="AL485" s="1760">
        <f t="shared" ca="1" si="555"/>
        <v>11200</v>
      </c>
      <c r="AM485" s="1884">
        <f t="shared" ca="1" si="538"/>
        <v>2.6086956521739129E-2</v>
      </c>
      <c r="AN485" s="558">
        <f ca="1">SUM(INDIRECT(AN$1&amp;AN$2&amp;$A485):INDIRECT(AN$1&amp;AN$3&amp;$A485))</f>
        <v>-411</v>
      </c>
      <c r="AO485" s="1760">
        <f t="shared" ca="1" si="556"/>
        <v>111</v>
      </c>
      <c r="AP485" s="1884">
        <f t="shared" ca="1" si="539"/>
        <v>0.72992700729927007</v>
      </c>
      <c r="AR485" s="558">
        <f ca="1">SUM((INDIRECT(AR$2&amp;(ROW())):INDIRECT(AR$3&amp;(ROW()))))</f>
        <v>-300</v>
      </c>
      <c r="AS485" s="558">
        <f ca="1">SUM(INDIRECT(AS$1&amp;AS$2&amp;$B485):INDIRECT(AS$1&amp;AS$3&amp;$B485))</f>
        <v>-11500</v>
      </c>
      <c r="AT485" s="1760">
        <f t="shared" ca="1" si="540"/>
        <v>11200</v>
      </c>
      <c r="AU485" s="1884">
        <f t="shared" ca="1" si="541"/>
        <v>2.6086956521739129E-2</v>
      </c>
      <c r="AV485" s="558">
        <f ca="1">SUM(INDIRECT(AV$1&amp;AV$2&amp;$A485):INDIRECT(AV$1&amp;AV$3&amp;$A485))</f>
        <v>-411</v>
      </c>
      <c r="AW485" s="1760">
        <f t="shared" ca="1" si="542"/>
        <v>111</v>
      </c>
      <c r="AX485" s="1884">
        <f t="shared" ca="1" si="543"/>
        <v>0.72992700729927007</v>
      </c>
      <c r="AZ485" s="558">
        <f ca="1">SUM((INDIRECT(AZ$2&amp;(ROW())):INDIRECT(AZ$3&amp;(ROW()))))</f>
        <v>-3587</v>
      </c>
      <c r="BA485" s="558">
        <f ca="1">SUM(INDIRECT(BA$1&amp;BA$2&amp;$B485):INDIRECT(BA$1&amp;BA$3&amp;$B485))</f>
        <v>-95505</v>
      </c>
      <c r="BB485" s="1760">
        <f t="shared" ca="1" si="544"/>
        <v>91918</v>
      </c>
      <c r="BC485" s="1884">
        <f t="shared" ca="1" si="545"/>
        <v>3.755824302392545E-2</v>
      </c>
      <c r="BD485" s="558">
        <f ca="1">SUM(INDIRECT(BD$1&amp;BD$2&amp;$A485):INDIRECT(BD$1&amp;BD$3&amp;$A485))</f>
        <v>-4168</v>
      </c>
      <c r="BE485" s="1760">
        <f t="shared" ca="1" si="546"/>
        <v>581</v>
      </c>
      <c r="BF485" s="1884">
        <f t="shared" ca="1" si="547"/>
        <v>0.86060460652591175</v>
      </c>
    </row>
    <row r="486" spans="1:58">
      <c r="A486" s="2016">
        <v>469</v>
      </c>
      <c r="B486" s="2016">
        <v>483</v>
      </c>
      <c r="D486" s="657">
        <v>1</v>
      </c>
      <c r="H486" s="141"/>
      <c r="I486" s="140"/>
      <c r="J486" s="134"/>
      <c r="K486" s="134"/>
      <c r="L486" s="410"/>
      <c r="M486" s="576"/>
      <c r="N486" s="575"/>
      <c r="O486" s="575" t="s">
        <v>436</v>
      </c>
      <c r="P486" s="191">
        <v>-411</v>
      </c>
      <c r="Q486" s="191">
        <v>-411</v>
      </c>
      <c r="R486" s="191">
        <v>-329</v>
      </c>
      <c r="S486" s="191">
        <v>-356</v>
      </c>
      <c r="T486" s="191">
        <v>-311</v>
      </c>
      <c r="U486" s="191">
        <v>-401</v>
      </c>
      <c r="V486" s="191">
        <v>-356</v>
      </c>
      <c r="W486" s="191">
        <v>-356</v>
      </c>
      <c r="X486" s="191">
        <v>-356</v>
      </c>
      <c r="Y486" s="191">
        <v>-300</v>
      </c>
      <c r="Z486" s="191">
        <v>-301</v>
      </c>
      <c r="AA486" s="191">
        <v>-302</v>
      </c>
      <c r="AB486" s="187">
        <f t="shared" si="568"/>
        <v>-1151</v>
      </c>
      <c r="AC486" s="187">
        <f>SUM(S486:U486)</f>
        <v>-1068</v>
      </c>
      <c r="AD486" s="187">
        <f>SUM(V486:X486)</f>
        <v>-1068</v>
      </c>
      <c r="AE486" s="187">
        <f>SUM(Y486:AA486)</f>
        <v>-903</v>
      </c>
      <c r="AF486" s="187">
        <f>AB486+AC486</f>
        <v>-2219</v>
      </c>
      <c r="AG486" s="187">
        <f>AE486+AD486</f>
        <v>-1971</v>
      </c>
      <c r="AH486" s="187">
        <f>AF486+AG486</f>
        <v>-4190</v>
      </c>
      <c r="AJ486" s="187">
        <f ca="1">SUM((INDIRECT(AJ$2&amp;(ROW())):INDIRECT(AJ$3&amp;(ROW()))))</f>
        <v>-300</v>
      </c>
      <c r="AK486" s="187">
        <f ca="1">SUM(INDIRECT(AK$1&amp;AK$2&amp;$B486):INDIRECT(AK$1&amp;AK$3&amp;$B486))</f>
        <v>-1200</v>
      </c>
      <c r="AL486" s="1747">
        <f t="shared" ca="1" si="555"/>
        <v>900</v>
      </c>
      <c r="AM486" s="1872">
        <f t="shared" ca="1" si="538"/>
        <v>0.25</v>
      </c>
      <c r="AN486" s="187">
        <f ca="1">SUM(INDIRECT(AN$1&amp;AN$2&amp;$A486):INDIRECT(AN$1&amp;AN$3&amp;$A486))</f>
        <v>-411</v>
      </c>
      <c r="AO486" s="1747">
        <f t="shared" ca="1" si="556"/>
        <v>111</v>
      </c>
      <c r="AP486" s="1872">
        <f t="shared" ca="1" si="539"/>
        <v>0.72992700729927007</v>
      </c>
      <c r="AR486" s="187">
        <f ca="1">SUM((INDIRECT(AR$2&amp;(ROW())):INDIRECT(AR$3&amp;(ROW()))))</f>
        <v>-300</v>
      </c>
      <c r="AS486" s="187">
        <f ca="1">SUM(INDIRECT(AS$1&amp;AS$2&amp;$B486):INDIRECT(AS$1&amp;AS$3&amp;$B486))</f>
        <v>-1200</v>
      </c>
      <c r="AT486" s="1747">
        <f t="shared" ca="1" si="540"/>
        <v>900</v>
      </c>
      <c r="AU486" s="1872">
        <f t="shared" ca="1" si="541"/>
        <v>0.25</v>
      </c>
      <c r="AV486" s="187">
        <f ca="1">SUM(INDIRECT(AV$1&amp;AV$2&amp;$A486):INDIRECT(AV$1&amp;AV$3&amp;$A486))</f>
        <v>-411</v>
      </c>
      <c r="AW486" s="1747">
        <f t="shared" ca="1" si="542"/>
        <v>111</v>
      </c>
      <c r="AX486" s="1872">
        <f t="shared" ca="1" si="543"/>
        <v>0.72992700729927007</v>
      </c>
      <c r="AZ486" s="187">
        <f ca="1">SUM((INDIRECT(AZ$2&amp;(ROW())):INDIRECT(AZ$3&amp;(ROW()))))</f>
        <v>-3587</v>
      </c>
      <c r="BA486" s="187">
        <f ca="1">SUM(INDIRECT(BA$1&amp;BA$2&amp;$B486):INDIRECT(BA$1&amp;BA$3&amp;$B486))</f>
        <v>-4644</v>
      </c>
      <c r="BB486" s="1747">
        <f t="shared" ca="1" si="544"/>
        <v>1057</v>
      </c>
      <c r="BC486" s="1872">
        <f t="shared" ca="1" si="545"/>
        <v>0.77239448751076656</v>
      </c>
      <c r="BD486" s="187">
        <f ca="1">SUM(INDIRECT(BD$1&amp;BD$2&amp;$A486):INDIRECT(BD$1&amp;BD$3&amp;$A486))</f>
        <v>-4168</v>
      </c>
      <c r="BE486" s="1747">
        <f t="shared" ca="1" si="546"/>
        <v>581</v>
      </c>
      <c r="BF486" s="1872">
        <f t="shared" ca="1" si="547"/>
        <v>0.86060460652591175</v>
      </c>
    </row>
    <row r="487" spans="1:58">
      <c r="A487" s="2016">
        <v>470</v>
      </c>
      <c r="B487" s="2016">
        <v>484</v>
      </c>
      <c r="D487" s="657">
        <v>1</v>
      </c>
      <c r="H487" s="141"/>
      <c r="I487" s="140"/>
      <c r="J487" s="134"/>
      <c r="K487" s="134"/>
      <c r="L487" s="410"/>
      <c r="M487" s="462"/>
      <c r="N487" s="461"/>
      <c r="O487" s="461" t="s">
        <v>438</v>
      </c>
      <c r="P487" s="135"/>
      <c r="Q487" s="135"/>
      <c r="R487" s="135"/>
      <c r="S487" s="135"/>
      <c r="T487" s="135"/>
      <c r="U487" s="135"/>
      <c r="V487" s="135"/>
      <c r="W487" s="135"/>
      <c r="X487" s="135"/>
      <c r="Y487" s="135"/>
      <c r="Z487" s="135"/>
      <c r="AA487" s="135"/>
      <c r="AB487" s="23">
        <f>SUM(P487:R487)</f>
        <v>0</v>
      </c>
      <c r="AC487" s="23">
        <f>SUM(S487:U487)</f>
        <v>0</v>
      </c>
      <c r="AD487" s="23">
        <f>SUM(V487:X487)</f>
        <v>0</v>
      </c>
      <c r="AE487" s="23">
        <f>SUM(Y487:AA487)</f>
        <v>0</v>
      </c>
      <c r="AF487" s="23">
        <f>AB487+AC487</f>
        <v>0</v>
      </c>
      <c r="AG487" s="23">
        <f>AE487+AD487</f>
        <v>0</v>
      </c>
      <c r="AH487" s="23">
        <f>AF487+AG487</f>
        <v>0</v>
      </c>
      <c r="AJ487" s="23">
        <f ca="1">SUM((INDIRECT(AJ$2&amp;(ROW())):INDIRECT(AJ$3&amp;(ROW()))))</f>
        <v>0</v>
      </c>
      <c r="AK487" s="23">
        <f ca="1">SUM(INDIRECT(AK$1&amp;AK$2&amp;$B487):INDIRECT(AK$1&amp;AK$3&amp;$B487))</f>
        <v>0</v>
      </c>
      <c r="AL487" s="1715">
        <f t="shared" ca="1" si="555"/>
        <v>0</v>
      </c>
      <c r="AM487" s="1826">
        <f t="shared" ca="1" si="538"/>
        <v>0</v>
      </c>
      <c r="AN487" s="23">
        <f ca="1">SUM(INDIRECT(AN$1&amp;AN$2&amp;$A487):INDIRECT(AN$1&amp;AN$3&amp;$A487))</f>
        <v>0</v>
      </c>
      <c r="AO487" s="1715">
        <f t="shared" ca="1" si="556"/>
        <v>0</v>
      </c>
      <c r="AP487" s="1826">
        <f t="shared" ca="1" si="539"/>
        <v>0</v>
      </c>
      <c r="AR487" s="23">
        <f ca="1">SUM((INDIRECT(AR$2&amp;(ROW())):INDIRECT(AR$3&amp;(ROW()))))</f>
        <v>0</v>
      </c>
      <c r="AS487" s="23">
        <f ca="1">SUM(INDIRECT(AS$1&amp;AS$2&amp;$B487):INDIRECT(AS$1&amp;AS$3&amp;$B487))</f>
        <v>0</v>
      </c>
      <c r="AT487" s="1715">
        <f t="shared" ca="1" si="540"/>
        <v>0</v>
      </c>
      <c r="AU487" s="1826">
        <f t="shared" ca="1" si="541"/>
        <v>0</v>
      </c>
      <c r="AV487" s="23">
        <f ca="1">SUM(INDIRECT(AV$1&amp;AV$2&amp;$A487):INDIRECT(AV$1&amp;AV$3&amp;$A487))</f>
        <v>0</v>
      </c>
      <c r="AW487" s="1715">
        <f t="shared" ca="1" si="542"/>
        <v>0</v>
      </c>
      <c r="AX487" s="1826">
        <f t="shared" ca="1" si="543"/>
        <v>0</v>
      </c>
      <c r="AZ487" s="23">
        <f ca="1">SUM((INDIRECT(AZ$2&amp;(ROW())):INDIRECT(AZ$3&amp;(ROW()))))</f>
        <v>0</v>
      </c>
      <c r="BA487" s="23">
        <f ca="1">SUM(INDIRECT(BA$1&amp;BA$2&amp;$B487):INDIRECT(BA$1&amp;BA$3&amp;$B487))</f>
        <v>0</v>
      </c>
      <c r="BB487" s="1715">
        <f t="shared" ca="1" si="544"/>
        <v>0</v>
      </c>
      <c r="BC487" s="1826">
        <f t="shared" ca="1" si="545"/>
        <v>0</v>
      </c>
      <c r="BD487" s="23">
        <f ca="1">SUM(INDIRECT(BD$1&amp;BD$2&amp;$A487):INDIRECT(BD$1&amp;BD$3&amp;$A487))</f>
        <v>0</v>
      </c>
      <c r="BE487" s="1715">
        <f t="shared" ca="1" si="546"/>
        <v>0</v>
      </c>
      <c r="BF487" s="1826">
        <f t="shared" ca="1" si="547"/>
        <v>0</v>
      </c>
    </row>
    <row r="488" spans="1:58">
      <c r="A488" s="2016">
        <v>471</v>
      </c>
      <c r="B488" s="2016">
        <v>485</v>
      </c>
      <c r="D488" s="657">
        <v>1</v>
      </c>
      <c r="H488" s="141"/>
      <c r="I488" s="140"/>
      <c r="J488" s="134"/>
      <c r="K488" s="134"/>
      <c r="L488" s="410"/>
      <c r="M488" s="621" t="s">
        <v>608</v>
      </c>
      <c r="N488" s="460"/>
      <c r="O488" s="621"/>
      <c r="P488" s="128"/>
      <c r="Q488" s="128"/>
      <c r="R488" s="128"/>
      <c r="S488" s="128"/>
      <c r="T488" s="128"/>
      <c r="U488" s="128"/>
      <c r="V488" s="128"/>
      <c r="W488" s="128"/>
      <c r="X488" s="128"/>
      <c r="Y488" s="128"/>
      <c r="Z488" s="128"/>
      <c r="AA488" s="128"/>
      <c r="AB488" s="25">
        <f>SUM(P488:R488)</f>
        <v>0</v>
      </c>
      <c r="AC488" s="25">
        <f>SUM(S488:U488)</f>
        <v>0</v>
      </c>
      <c r="AD488" s="25">
        <f>SUM(V488:X488)</f>
        <v>0</v>
      </c>
      <c r="AE488" s="25">
        <f>SUM(Y488:AA488)</f>
        <v>0</v>
      </c>
      <c r="AF488" s="25">
        <f>AB488+AC488</f>
        <v>0</v>
      </c>
      <c r="AG488" s="25">
        <f>AE488+AD488</f>
        <v>0</v>
      </c>
      <c r="AH488" s="25">
        <f>AF488+AG488</f>
        <v>0</v>
      </c>
      <c r="AJ488" s="25">
        <f ca="1">SUM((INDIRECT(AJ$2&amp;(ROW())):INDIRECT(AJ$3&amp;(ROW()))))</f>
        <v>0</v>
      </c>
      <c r="AK488" s="25">
        <f ca="1">SUM(INDIRECT(AK$1&amp;AK$2&amp;$B488):INDIRECT(AK$1&amp;AK$3&amp;$B488))</f>
        <v>-300</v>
      </c>
      <c r="AL488" s="1714">
        <f t="shared" ca="1" si="555"/>
        <v>300</v>
      </c>
      <c r="AM488" s="1825">
        <f t="shared" ca="1" si="538"/>
        <v>0</v>
      </c>
      <c r="AN488" s="25">
        <f ca="1">SUM(INDIRECT(AN$1&amp;AN$2&amp;$A488):INDIRECT(AN$1&amp;AN$3&amp;$A488))</f>
        <v>0</v>
      </c>
      <c r="AO488" s="1714">
        <f t="shared" ca="1" si="556"/>
        <v>0</v>
      </c>
      <c r="AP488" s="1825">
        <f t="shared" ca="1" si="539"/>
        <v>0</v>
      </c>
      <c r="AR488" s="25">
        <f ca="1">SUM((INDIRECT(AR$2&amp;(ROW())):INDIRECT(AR$3&amp;(ROW()))))</f>
        <v>0</v>
      </c>
      <c r="AS488" s="25">
        <f ca="1">SUM(INDIRECT(AS$1&amp;AS$2&amp;$B488):INDIRECT(AS$1&amp;AS$3&amp;$B488))</f>
        <v>-300</v>
      </c>
      <c r="AT488" s="1714">
        <f t="shared" ca="1" si="540"/>
        <v>300</v>
      </c>
      <c r="AU488" s="1825">
        <f t="shared" ca="1" si="541"/>
        <v>0</v>
      </c>
      <c r="AV488" s="25">
        <f ca="1">SUM(INDIRECT(AV$1&amp;AV$2&amp;$A488):INDIRECT(AV$1&amp;AV$3&amp;$A488))</f>
        <v>0</v>
      </c>
      <c r="AW488" s="1714">
        <f t="shared" ca="1" si="542"/>
        <v>0</v>
      </c>
      <c r="AX488" s="1825">
        <f t="shared" ca="1" si="543"/>
        <v>0</v>
      </c>
      <c r="AZ488" s="25">
        <f ca="1">SUM((INDIRECT(AZ$2&amp;(ROW())):INDIRECT(AZ$3&amp;(ROW()))))</f>
        <v>0</v>
      </c>
      <c r="BA488" s="25">
        <f ca="1">SUM(INDIRECT(BA$1&amp;BA$2&amp;$B488):INDIRECT(BA$1&amp;BA$3&amp;$B488))</f>
        <v>-2875</v>
      </c>
      <c r="BB488" s="1714">
        <f t="shared" ca="1" si="544"/>
        <v>2875</v>
      </c>
      <c r="BC488" s="1825">
        <f t="shared" ca="1" si="545"/>
        <v>0</v>
      </c>
      <c r="BD488" s="25">
        <f ca="1">SUM(INDIRECT(BD$1&amp;BD$2&amp;$A488):INDIRECT(BD$1&amp;BD$3&amp;$A488))</f>
        <v>0</v>
      </c>
      <c r="BE488" s="1714">
        <f t="shared" ca="1" si="546"/>
        <v>0</v>
      </c>
      <c r="BF488" s="1825">
        <f t="shared" ca="1" si="547"/>
        <v>0</v>
      </c>
    </row>
    <row r="489" spans="1:58">
      <c r="A489" s="2016">
        <v>472</v>
      </c>
      <c r="B489" s="2016">
        <v>486</v>
      </c>
      <c r="D489" s="657">
        <v>1</v>
      </c>
      <c r="H489" s="141"/>
      <c r="I489" s="140"/>
      <c r="J489" s="134"/>
      <c r="K489" s="134"/>
      <c r="L489" s="131" t="s">
        <v>218</v>
      </c>
      <c r="M489" s="560"/>
      <c r="N489" s="560"/>
      <c r="O489" s="560"/>
      <c r="P489" s="558">
        <f>SUM(P490:P493)</f>
        <v>0</v>
      </c>
      <c r="Q489" s="558">
        <f t="shared" ref="Q489:AA489" si="571">SUM(Q490:Q493)</f>
        <v>0</v>
      </c>
      <c r="R489" s="558">
        <f t="shared" si="571"/>
        <v>0</v>
      </c>
      <c r="S489" s="558">
        <f t="shared" si="571"/>
        <v>0</v>
      </c>
      <c r="T489" s="558">
        <f t="shared" si="571"/>
        <v>0</v>
      </c>
      <c r="U489" s="558">
        <f t="shared" si="571"/>
        <v>0</v>
      </c>
      <c r="V489" s="558">
        <f t="shared" si="571"/>
        <v>0</v>
      </c>
      <c r="W489" s="558">
        <f t="shared" si="571"/>
        <v>0</v>
      </c>
      <c r="X489" s="558">
        <f t="shared" si="571"/>
        <v>0</v>
      </c>
      <c r="Y489" s="558">
        <f t="shared" si="571"/>
        <v>0</v>
      </c>
      <c r="Z489" s="558">
        <f t="shared" si="571"/>
        <v>0</v>
      </c>
      <c r="AA489" s="558">
        <f t="shared" si="571"/>
        <v>0</v>
      </c>
      <c r="AB489" s="558">
        <f t="shared" ref="AB489:AH489" si="572">SUM(AB490:AB493)</f>
        <v>0</v>
      </c>
      <c r="AC489" s="558">
        <f t="shared" si="572"/>
        <v>0</v>
      </c>
      <c r="AD489" s="558">
        <f t="shared" si="572"/>
        <v>0</v>
      </c>
      <c r="AE489" s="558">
        <f t="shared" si="572"/>
        <v>0</v>
      </c>
      <c r="AF489" s="558">
        <f t="shared" si="572"/>
        <v>0</v>
      </c>
      <c r="AG489" s="558">
        <f t="shared" si="572"/>
        <v>0</v>
      </c>
      <c r="AH489" s="558">
        <f t="shared" si="572"/>
        <v>0</v>
      </c>
      <c r="AJ489" s="558">
        <f ca="1">SUM((INDIRECT(AJ$2&amp;(ROW())):INDIRECT(AJ$3&amp;(ROW()))))</f>
        <v>0</v>
      </c>
      <c r="AK489" s="558">
        <f ca="1">SUM(INDIRECT(AK$1&amp;AK$2&amp;$B489):INDIRECT(AK$1&amp;AK$3&amp;$B489))</f>
        <v>-300</v>
      </c>
      <c r="AL489" s="1760">
        <f t="shared" ca="1" si="555"/>
        <v>300</v>
      </c>
      <c r="AM489" s="1884">
        <f t="shared" ca="1" si="538"/>
        <v>0</v>
      </c>
      <c r="AN489" s="558">
        <f ca="1">SUM(INDIRECT(AN$1&amp;AN$2&amp;$A489):INDIRECT(AN$1&amp;AN$3&amp;$A489))</f>
        <v>0</v>
      </c>
      <c r="AO489" s="1760">
        <f t="shared" ca="1" si="556"/>
        <v>0</v>
      </c>
      <c r="AP489" s="1884">
        <f t="shared" ca="1" si="539"/>
        <v>0</v>
      </c>
      <c r="AR489" s="558">
        <f ca="1">SUM((INDIRECT(AR$2&amp;(ROW())):INDIRECT(AR$3&amp;(ROW()))))</f>
        <v>0</v>
      </c>
      <c r="AS489" s="558">
        <f ca="1">SUM(INDIRECT(AS$1&amp;AS$2&amp;$B489):INDIRECT(AS$1&amp;AS$3&amp;$B489))</f>
        <v>-300</v>
      </c>
      <c r="AT489" s="1760">
        <f t="shared" ca="1" si="540"/>
        <v>300</v>
      </c>
      <c r="AU489" s="1884">
        <f t="shared" ca="1" si="541"/>
        <v>0</v>
      </c>
      <c r="AV489" s="558">
        <f ca="1">SUM(INDIRECT(AV$1&amp;AV$2&amp;$A489):INDIRECT(AV$1&amp;AV$3&amp;$A489))</f>
        <v>0</v>
      </c>
      <c r="AW489" s="1760">
        <f t="shared" ca="1" si="542"/>
        <v>0</v>
      </c>
      <c r="AX489" s="1884">
        <f t="shared" ca="1" si="543"/>
        <v>0</v>
      </c>
      <c r="AZ489" s="558">
        <f ca="1">SUM((INDIRECT(AZ$2&amp;(ROW())):INDIRECT(AZ$3&amp;(ROW()))))</f>
        <v>0</v>
      </c>
      <c r="BA489" s="558">
        <f ca="1">SUM(INDIRECT(BA$1&amp;BA$2&amp;$B489):INDIRECT(BA$1&amp;BA$3&amp;$B489))</f>
        <v>-2875</v>
      </c>
      <c r="BB489" s="1760">
        <f t="shared" ca="1" si="544"/>
        <v>2875</v>
      </c>
      <c r="BC489" s="1884">
        <f t="shared" ca="1" si="545"/>
        <v>0</v>
      </c>
      <c r="BD489" s="558">
        <f ca="1">SUM(INDIRECT(BD$1&amp;BD$2&amp;$A489):INDIRECT(BD$1&amp;BD$3&amp;$A489))</f>
        <v>0</v>
      </c>
      <c r="BE489" s="1760">
        <f t="shared" ca="1" si="546"/>
        <v>0</v>
      </c>
      <c r="BF489" s="1884">
        <f t="shared" ca="1" si="547"/>
        <v>0</v>
      </c>
    </row>
    <row r="490" spans="1:58">
      <c r="A490" s="2016">
        <v>473</v>
      </c>
      <c r="B490" s="2016">
        <v>487</v>
      </c>
      <c r="D490" s="657">
        <v>1</v>
      </c>
      <c r="H490" s="141"/>
      <c r="I490" s="140"/>
      <c r="J490" s="134"/>
      <c r="K490" s="134"/>
      <c r="L490" s="18"/>
      <c r="M490" s="189"/>
      <c r="N490" s="189"/>
      <c r="O490" s="189" t="s">
        <v>140</v>
      </c>
      <c r="P490" s="191"/>
      <c r="Q490" s="191"/>
      <c r="R490" s="191"/>
      <c r="S490" s="191"/>
      <c r="T490" s="191"/>
      <c r="U490" s="191"/>
      <c r="V490" s="191"/>
      <c r="W490" s="191"/>
      <c r="X490" s="191"/>
      <c r="Y490" s="191"/>
      <c r="Z490" s="191"/>
      <c r="AA490" s="191"/>
      <c r="AB490" s="187">
        <f>SUM(P490:R490)</f>
        <v>0</v>
      </c>
      <c r="AC490" s="187">
        <f>SUM(S490:U490)</f>
        <v>0</v>
      </c>
      <c r="AD490" s="187">
        <f>SUM(V490:X490)</f>
        <v>0</v>
      </c>
      <c r="AE490" s="187">
        <f>SUM(Y490:AA490)</f>
        <v>0</v>
      </c>
      <c r="AF490" s="187">
        <f>AB490+AC490</f>
        <v>0</v>
      </c>
      <c r="AG490" s="187">
        <f>AE490+AD490</f>
        <v>0</v>
      </c>
      <c r="AH490" s="187">
        <f>AF490+AG490</f>
        <v>0</v>
      </c>
      <c r="AJ490" s="187">
        <f ca="1">SUM((INDIRECT(AJ$2&amp;(ROW())):INDIRECT(AJ$3&amp;(ROW()))))</f>
        <v>0</v>
      </c>
      <c r="AK490" s="187">
        <f ca="1">SUM(INDIRECT(AK$1&amp;AK$2&amp;$B490):INDIRECT(AK$1&amp;AK$3&amp;$B490))</f>
        <v>0</v>
      </c>
      <c r="AL490" s="1747">
        <f t="shared" ca="1" si="555"/>
        <v>0</v>
      </c>
      <c r="AM490" s="1872">
        <f t="shared" ca="1" si="538"/>
        <v>0</v>
      </c>
      <c r="AN490" s="187">
        <f ca="1">SUM(INDIRECT(AN$1&amp;AN$2&amp;$A490):INDIRECT(AN$1&amp;AN$3&amp;$A490))</f>
        <v>0</v>
      </c>
      <c r="AO490" s="1747">
        <f t="shared" ca="1" si="556"/>
        <v>0</v>
      </c>
      <c r="AP490" s="1872">
        <f t="shared" ca="1" si="539"/>
        <v>0</v>
      </c>
      <c r="AR490" s="187">
        <f ca="1">SUM((INDIRECT(AR$2&amp;(ROW())):INDIRECT(AR$3&amp;(ROW()))))</f>
        <v>0</v>
      </c>
      <c r="AS490" s="187">
        <f ca="1">SUM(INDIRECT(AS$1&amp;AS$2&amp;$B490):INDIRECT(AS$1&amp;AS$3&amp;$B490))</f>
        <v>0</v>
      </c>
      <c r="AT490" s="1747">
        <f t="shared" ca="1" si="540"/>
        <v>0</v>
      </c>
      <c r="AU490" s="1872">
        <f t="shared" ca="1" si="541"/>
        <v>0</v>
      </c>
      <c r="AV490" s="187">
        <f ca="1">SUM(INDIRECT(AV$1&amp;AV$2&amp;$A490):INDIRECT(AV$1&amp;AV$3&amp;$A490))</f>
        <v>0</v>
      </c>
      <c r="AW490" s="1747">
        <f t="shared" ca="1" si="542"/>
        <v>0</v>
      </c>
      <c r="AX490" s="1872">
        <f t="shared" ca="1" si="543"/>
        <v>0</v>
      </c>
      <c r="AZ490" s="187">
        <f ca="1">SUM((INDIRECT(AZ$2&amp;(ROW())):INDIRECT(AZ$3&amp;(ROW()))))</f>
        <v>0</v>
      </c>
      <c r="BA490" s="187">
        <f ca="1">SUM(INDIRECT(BA$1&amp;BA$2&amp;$B490):INDIRECT(BA$1&amp;BA$3&amp;$B490))</f>
        <v>0</v>
      </c>
      <c r="BB490" s="1747">
        <f t="shared" ca="1" si="544"/>
        <v>0</v>
      </c>
      <c r="BC490" s="1872">
        <f t="shared" ca="1" si="545"/>
        <v>0</v>
      </c>
      <c r="BD490" s="187">
        <f ca="1">SUM(INDIRECT(BD$1&amp;BD$2&amp;$A490):INDIRECT(BD$1&amp;BD$3&amp;$A490))</f>
        <v>0</v>
      </c>
      <c r="BE490" s="1747">
        <f t="shared" ca="1" si="546"/>
        <v>0</v>
      </c>
      <c r="BF490" s="1872">
        <f t="shared" ca="1" si="547"/>
        <v>0</v>
      </c>
    </row>
    <row r="491" spans="1:58">
      <c r="A491" s="2016">
        <v>474</v>
      </c>
      <c r="B491" s="2016">
        <v>488</v>
      </c>
      <c r="D491" s="657">
        <v>1</v>
      </c>
      <c r="H491" s="141"/>
      <c r="I491" s="140"/>
      <c r="J491" s="134"/>
      <c r="K491" s="134"/>
      <c r="L491" s="18"/>
      <c r="M491" s="18"/>
      <c r="N491" s="18"/>
      <c r="O491" s="18" t="s">
        <v>237</v>
      </c>
      <c r="P491" s="128"/>
      <c r="Q491" s="128"/>
      <c r="R491" s="128"/>
      <c r="S491" s="128"/>
      <c r="T491" s="128"/>
      <c r="U491" s="128"/>
      <c r="V491" s="128"/>
      <c r="W491" s="128"/>
      <c r="X491" s="128"/>
      <c r="Y491" s="128"/>
      <c r="Z491" s="128"/>
      <c r="AA491" s="128"/>
      <c r="AB491" s="25">
        <f>SUM(P491:R491)</f>
        <v>0</v>
      </c>
      <c r="AC491" s="25">
        <f>SUM(S491:U491)</f>
        <v>0</v>
      </c>
      <c r="AD491" s="25">
        <f>SUM(V491:X491)</f>
        <v>0</v>
      </c>
      <c r="AE491" s="25">
        <f>SUM(Y491:AA491)</f>
        <v>0</v>
      </c>
      <c r="AF491" s="25">
        <f>AB491+AC491</f>
        <v>0</v>
      </c>
      <c r="AG491" s="25">
        <f>AE491+AD491</f>
        <v>0</v>
      </c>
      <c r="AH491" s="25">
        <f>AF491+AG491</f>
        <v>0</v>
      </c>
      <c r="AJ491" s="25">
        <f ca="1">SUM((INDIRECT(AJ$2&amp;(ROW())):INDIRECT(AJ$3&amp;(ROW()))))</f>
        <v>0</v>
      </c>
      <c r="AK491" s="25">
        <f ca="1">SUM(INDIRECT(AK$1&amp;AK$2&amp;$B491):INDIRECT(AK$1&amp;AK$3&amp;$B491))</f>
        <v>0</v>
      </c>
      <c r="AL491" s="1714">
        <f t="shared" ca="1" si="555"/>
        <v>0</v>
      </c>
      <c r="AM491" s="1825">
        <f t="shared" ca="1" si="538"/>
        <v>0</v>
      </c>
      <c r="AN491" s="25">
        <f ca="1">SUM(INDIRECT(AN$1&amp;AN$2&amp;$A491):INDIRECT(AN$1&amp;AN$3&amp;$A491))</f>
        <v>0</v>
      </c>
      <c r="AO491" s="1714">
        <f t="shared" ca="1" si="556"/>
        <v>0</v>
      </c>
      <c r="AP491" s="1825">
        <f t="shared" ca="1" si="539"/>
        <v>0</v>
      </c>
      <c r="AR491" s="25">
        <f ca="1">SUM((INDIRECT(AR$2&amp;(ROW())):INDIRECT(AR$3&amp;(ROW()))))</f>
        <v>0</v>
      </c>
      <c r="AS491" s="25">
        <f ca="1">SUM(INDIRECT(AS$1&amp;AS$2&amp;$B491):INDIRECT(AS$1&amp;AS$3&amp;$B491))</f>
        <v>0</v>
      </c>
      <c r="AT491" s="1714">
        <f t="shared" ca="1" si="540"/>
        <v>0</v>
      </c>
      <c r="AU491" s="1825">
        <f t="shared" ca="1" si="541"/>
        <v>0</v>
      </c>
      <c r="AV491" s="25">
        <f ca="1">SUM(INDIRECT(AV$1&amp;AV$2&amp;$A491):INDIRECT(AV$1&amp;AV$3&amp;$A491))</f>
        <v>0</v>
      </c>
      <c r="AW491" s="1714">
        <f t="shared" ca="1" si="542"/>
        <v>0</v>
      </c>
      <c r="AX491" s="1825">
        <f t="shared" ca="1" si="543"/>
        <v>0</v>
      </c>
      <c r="AZ491" s="25">
        <f ca="1">SUM((INDIRECT(AZ$2&amp;(ROW())):INDIRECT(AZ$3&amp;(ROW()))))</f>
        <v>0</v>
      </c>
      <c r="BA491" s="25">
        <f ca="1">SUM(INDIRECT(BA$1&amp;BA$2&amp;$B491):INDIRECT(BA$1&amp;BA$3&amp;$B491))</f>
        <v>0</v>
      </c>
      <c r="BB491" s="1714">
        <f t="shared" ca="1" si="544"/>
        <v>0</v>
      </c>
      <c r="BC491" s="1825">
        <f t="shared" ca="1" si="545"/>
        <v>0</v>
      </c>
      <c r="BD491" s="25">
        <f ca="1">SUM(INDIRECT(BD$1&amp;BD$2&amp;$A491):INDIRECT(BD$1&amp;BD$3&amp;$A491))</f>
        <v>0</v>
      </c>
      <c r="BE491" s="1714">
        <f t="shared" ca="1" si="546"/>
        <v>0</v>
      </c>
      <c r="BF491" s="1825">
        <f t="shared" ca="1" si="547"/>
        <v>0</v>
      </c>
    </row>
    <row r="492" spans="1:58">
      <c r="A492" s="2016">
        <v>475</v>
      </c>
      <c r="B492" s="2016">
        <v>489</v>
      </c>
      <c r="D492" s="657">
        <v>1</v>
      </c>
      <c r="H492" s="141"/>
      <c r="I492" s="140"/>
      <c r="J492" s="134"/>
      <c r="K492" s="134"/>
      <c r="L492" s="18"/>
      <c r="M492" s="18"/>
      <c r="N492" s="18"/>
      <c r="O492" s="18" t="s">
        <v>238</v>
      </c>
      <c r="P492" s="128"/>
      <c r="Q492" s="128"/>
      <c r="R492" s="128"/>
      <c r="S492" s="128"/>
      <c r="T492" s="128"/>
      <c r="U492" s="128"/>
      <c r="V492" s="128"/>
      <c r="W492" s="128"/>
      <c r="X492" s="128"/>
      <c r="Y492" s="128"/>
      <c r="Z492" s="128"/>
      <c r="AA492" s="128"/>
      <c r="AB492" s="25">
        <f>SUM(P492:R492)</f>
        <v>0</v>
      </c>
      <c r="AC492" s="25">
        <f>SUM(S492:U492)</f>
        <v>0</v>
      </c>
      <c r="AD492" s="25">
        <f>SUM(V492:X492)</f>
        <v>0</v>
      </c>
      <c r="AE492" s="25">
        <f>SUM(Y492:AA492)</f>
        <v>0</v>
      </c>
      <c r="AF492" s="25">
        <f>AB492+AC492</f>
        <v>0</v>
      </c>
      <c r="AG492" s="25">
        <f>AE492+AD492</f>
        <v>0</v>
      </c>
      <c r="AH492" s="25">
        <f>AF492+AG492</f>
        <v>0</v>
      </c>
      <c r="AJ492" s="25">
        <f ca="1">SUM((INDIRECT(AJ$2&amp;(ROW())):INDIRECT(AJ$3&amp;(ROW()))))</f>
        <v>0</v>
      </c>
      <c r="AK492" s="25">
        <f ca="1">SUM(INDIRECT(AK$1&amp;AK$2&amp;$B492):INDIRECT(AK$1&amp;AK$3&amp;$B492))</f>
        <v>0</v>
      </c>
      <c r="AL492" s="1714">
        <f t="shared" ca="1" si="555"/>
        <v>0</v>
      </c>
      <c r="AM492" s="1825">
        <f t="shared" ca="1" si="538"/>
        <v>0</v>
      </c>
      <c r="AN492" s="25">
        <f ca="1">SUM(INDIRECT(AN$1&amp;AN$2&amp;$A492):INDIRECT(AN$1&amp;AN$3&amp;$A492))</f>
        <v>0</v>
      </c>
      <c r="AO492" s="1714">
        <f t="shared" ca="1" si="556"/>
        <v>0</v>
      </c>
      <c r="AP492" s="1825">
        <f t="shared" ca="1" si="539"/>
        <v>0</v>
      </c>
      <c r="AR492" s="25">
        <f ca="1">SUM((INDIRECT(AR$2&amp;(ROW())):INDIRECT(AR$3&amp;(ROW()))))</f>
        <v>0</v>
      </c>
      <c r="AS492" s="25">
        <f ca="1">SUM(INDIRECT(AS$1&amp;AS$2&amp;$B492):INDIRECT(AS$1&amp;AS$3&amp;$B492))</f>
        <v>0</v>
      </c>
      <c r="AT492" s="1714">
        <f t="shared" ca="1" si="540"/>
        <v>0</v>
      </c>
      <c r="AU492" s="1825">
        <f t="shared" ca="1" si="541"/>
        <v>0</v>
      </c>
      <c r="AV492" s="25">
        <f ca="1">SUM(INDIRECT(AV$1&amp;AV$2&amp;$A492):INDIRECT(AV$1&amp;AV$3&amp;$A492))</f>
        <v>0</v>
      </c>
      <c r="AW492" s="1714">
        <f t="shared" ca="1" si="542"/>
        <v>0</v>
      </c>
      <c r="AX492" s="1825">
        <f t="shared" ca="1" si="543"/>
        <v>0</v>
      </c>
      <c r="AZ492" s="25">
        <f ca="1">SUM((INDIRECT(AZ$2&amp;(ROW())):INDIRECT(AZ$3&amp;(ROW()))))</f>
        <v>0</v>
      </c>
      <c r="BA492" s="25">
        <f ca="1">SUM(INDIRECT(BA$1&amp;BA$2&amp;$B492):INDIRECT(BA$1&amp;BA$3&amp;$B492))</f>
        <v>0</v>
      </c>
      <c r="BB492" s="1714">
        <f t="shared" ca="1" si="544"/>
        <v>0</v>
      </c>
      <c r="BC492" s="1825">
        <f t="shared" ca="1" si="545"/>
        <v>0</v>
      </c>
      <c r="BD492" s="25">
        <f ca="1">SUM(INDIRECT(BD$1&amp;BD$2&amp;$A492):INDIRECT(BD$1&amp;BD$3&amp;$A492))</f>
        <v>0</v>
      </c>
      <c r="BE492" s="1714">
        <f t="shared" ca="1" si="546"/>
        <v>0</v>
      </c>
      <c r="BF492" s="1825">
        <f t="shared" ca="1" si="547"/>
        <v>0</v>
      </c>
    </row>
    <row r="493" spans="1:58">
      <c r="A493" s="2016">
        <v>476</v>
      </c>
      <c r="B493" s="2016">
        <v>490</v>
      </c>
      <c r="D493" s="657">
        <v>1</v>
      </c>
      <c r="H493" s="141"/>
      <c r="I493" s="140"/>
      <c r="J493" s="134"/>
      <c r="K493" s="134"/>
      <c r="L493" s="16"/>
      <c r="M493" s="16"/>
      <c r="N493" s="16"/>
      <c r="O493" s="16" t="s">
        <v>215</v>
      </c>
      <c r="P493" s="135"/>
      <c r="Q493" s="135"/>
      <c r="R493" s="135"/>
      <c r="S493" s="135"/>
      <c r="T493" s="135"/>
      <c r="U493" s="135"/>
      <c r="V493" s="135"/>
      <c r="W493" s="135"/>
      <c r="X493" s="135"/>
      <c r="Y493" s="135"/>
      <c r="Z493" s="135"/>
      <c r="AA493" s="135"/>
      <c r="AB493" s="23">
        <f>SUM(P493:R493)</f>
        <v>0</v>
      </c>
      <c r="AC493" s="23">
        <f>SUM(S493:U493)</f>
        <v>0</v>
      </c>
      <c r="AD493" s="23">
        <f>SUM(V493:X493)</f>
        <v>0</v>
      </c>
      <c r="AE493" s="23">
        <f>SUM(Y493:AA493)</f>
        <v>0</v>
      </c>
      <c r="AF493" s="23">
        <f>AB493+AC493</f>
        <v>0</v>
      </c>
      <c r="AG493" s="23">
        <f>AE493+AD493</f>
        <v>0</v>
      </c>
      <c r="AH493" s="23">
        <f>AF493+AG493</f>
        <v>0</v>
      </c>
      <c r="AJ493" s="23">
        <f ca="1">SUM((INDIRECT(AJ$2&amp;(ROW())):INDIRECT(AJ$3&amp;(ROW()))))</f>
        <v>0</v>
      </c>
      <c r="AK493" s="23">
        <f ca="1">SUM(INDIRECT(AK$1&amp;AK$2&amp;$B493):INDIRECT(AK$1&amp;AK$3&amp;$B493))</f>
        <v>0</v>
      </c>
      <c r="AL493" s="1715">
        <f t="shared" ca="1" si="555"/>
        <v>0</v>
      </c>
      <c r="AM493" s="1826">
        <f t="shared" ca="1" si="538"/>
        <v>0</v>
      </c>
      <c r="AN493" s="23">
        <f ca="1">SUM(INDIRECT(AN$1&amp;AN$2&amp;$A493):INDIRECT(AN$1&amp;AN$3&amp;$A493))</f>
        <v>0</v>
      </c>
      <c r="AO493" s="1715">
        <f t="shared" ca="1" si="556"/>
        <v>0</v>
      </c>
      <c r="AP493" s="1826">
        <f t="shared" ca="1" si="539"/>
        <v>0</v>
      </c>
      <c r="AR493" s="23">
        <f ca="1">SUM((INDIRECT(AR$2&amp;(ROW())):INDIRECT(AR$3&amp;(ROW()))))</f>
        <v>0</v>
      </c>
      <c r="AS493" s="23">
        <f ca="1">SUM(INDIRECT(AS$1&amp;AS$2&amp;$B493):INDIRECT(AS$1&amp;AS$3&amp;$B493))</f>
        <v>0</v>
      </c>
      <c r="AT493" s="1715">
        <f t="shared" ca="1" si="540"/>
        <v>0</v>
      </c>
      <c r="AU493" s="1826">
        <f t="shared" ca="1" si="541"/>
        <v>0</v>
      </c>
      <c r="AV493" s="23">
        <f ca="1">SUM(INDIRECT(AV$1&amp;AV$2&amp;$A493):INDIRECT(AV$1&amp;AV$3&amp;$A493))</f>
        <v>0</v>
      </c>
      <c r="AW493" s="1715">
        <f t="shared" ca="1" si="542"/>
        <v>0</v>
      </c>
      <c r="AX493" s="1826">
        <f t="shared" ca="1" si="543"/>
        <v>0</v>
      </c>
      <c r="AZ493" s="23">
        <f ca="1">SUM((INDIRECT(AZ$2&amp;(ROW())):INDIRECT(AZ$3&amp;(ROW()))))</f>
        <v>0</v>
      </c>
      <c r="BA493" s="23">
        <f ca="1">SUM(INDIRECT(BA$1&amp;BA$2&amp;$B493):INDIRECT(BA$1&amp;BA$3&amp;$B493))</f>
        <v>0</v>
      </c>
      <c r="BB493" s="1715">
        <f t="shared" ca="1" si="544"/>
        <v>0</v>
      </c>
      <c r="BC493" s="1826">
        <f t="shared" ca="1" si="545"/>
        <v>0</v>
      </c>
      <c r="BD493" s="23">
        <f ca="1">SUM(INDIRECT(BD$1&amp;BD$2&amp;$A493):INDIRECT(BD$1&amp;BD$3&amp;$A493))</f>
        <v>0</v>
      </c>
      <c r="BE493" s="1715">
        <f t="shared" ca="1" si="546"/>
        <v>0</v>
      </c>
      <c r="BF493" s="1826">
        <f t="shared" ca="1" si="547"/>
        <v>0</v>
      </c>
    </row>
    <row r="494" spans="1:58">
      <c r="A494" s="2016">
        <v>477</v>
      </c>
      <c r="B494" s="2016">
        <v>491</v>
      </c>
      <c r="D494" s="657">
        <v>1</v>
      </c>
      <c r="H494" s="141"/>
      <c r="I494" s="140"/>
      <c r="J494" s="134"/>
      <c r="K494" s="134"/>
      <c r="L494" s="18" t="s">
        <v>215</v>
      </c>
      <c r="M494" s="18"/>
      <c r="N494" s="18"/>
      <c r="O494" s="18"/>
      <c r="P494" s="128"/>
      <c r="Q494" s="128"/>
      <c r="R494" s="128"/>
      <c r="S494" s="128"/>
      <c r="T494" s="128"/>
      <c r="U494" s="128"/>
      <c r="V494" s="128"/>
      <c r="W494" s="128"/>
      <c r="X494" s="128"/>
      <c r="Y494" s="128"/>
      <c r="Z494" s="128"/>
      <c r="AA494" s="128"/>
      <c r="AB494" s="25">
        <f>SUM(P494:R494)</f>
        <v>0</v>
      </c>
      <c r="AC494" s="25">
        <f>SUM(S494:U494)</f>
        <v>0</v>
      </c>
      <c r="AD494" s="25">
        <f>SUM(V494:X494)</f>
        <v>0</v>
      </c>
      <c r="AE494" s="25">
        <f>SUM(Y494:AA494)</f>
        <v>0</v>
      </c>
      <c r="AF494" s="25">
        <f>AB494+AC494</f>
        <v>0</v>
      </c>
      <c r="AG494" s="25">
        <f>AE494+AD494</f>
        <v>0</v>
      </c>
      <c r="AH494" s="25">
        <f>AF494+AG494</f>
        <v>0</v>
      </c>
      <c r="AJ494" s="25">
        <f ca="1">SUM((INDIRECT(AJ$2&amp;(ROW())):INDIRECT(AJ$3&amp;(ROW()))))</f>
        <v>0</v>
      </c>
      <c r="AK494" s="25">
        <f ca="1">SUM(INDIRECT(AK$1&amp;AK$2&amp;$B494):INDIRECT(AK$1&amp;AK$3&amp;$B494))</f>
        <v>0</v>
      </c>
      <c r="AL494" s="1714">
        <f t="shared" ca="1" si="555"/>
        <v>0</v>
      </c>
      <c r="AM494" s="1825">
        <f t="shared" ca="1" si="538"/>
        <v>0</v>
      </c>
      <c r="AN494" s="25">
        <f ca="1">SUM(INDIRECT(AN$1&amp;AN$2&amp;$A494):INDIRECT(AN$1&amp;AN$3&amp;$A494))</f>
        <v>0</v>
      </c>
      <c r="AO494" s="1714">
        <f t="shared" ca="1" si="556"/>
        <v>0</v>
      </c>
      <c r="AP494" s="1825">
        <f t="shared" ca="1" si="539"/>
        <v>0</v>
      </c>
      <c r="AR494" s="25">
        <f ca="1">SUM((INDIRECT(AR$2&amp;(ROW())):INDIRECT(AR$3&amp;(ROW()))))</f>
        <v>0</v>
      </c>
      <c r="AS494" s="25">
        <f ca="1">SUM(INDIRECT(AS$1&amp;AS$2&amp;$B494):INDIRECT(AS$1&amp;AS$3&amp;$B494))</f>
        <v>0</v>
      </c>
      <c r="AT494" s="1714">
        <f t="shared" ca="1" si="540"/>
        <v>0</v>
      </c>
      <c r="AU494" s="1825">
        <f t="shared" ca="1" si="541"/>
        <v>0</v>
      </c>
      <c r="AV494" s="25">
        <f ca="1">SUM(INDIRECT(AV$1&amp;AV$2&amp;$A494):INDIRECT(AV$1&amp;AV$3&amp;$A494))</f>
        <v>0</v>
      </c>
      <c r="AW494" s="1714">
        <f t="shared" ca="1" si="542"/>
        <v>0</v>
      </c>
      <c r="AX494" s="1825">
        <f t="shared" ca="1" si="543"/>
        <v>0</v>
      </c>
      <c r="AZ494" s="25">
        <f ca="1">SUM((INDIRECT(AZ$2&amp;(ROW())):INDIRECT(AZ$3&amp;(ROW()))))</f>
        <v>0</v>
      </c>
      <c r="BA494" s="25">
        <f ca="1">SUM(INDIRECT(BA$1&amp;BA$2&amp;$B494):INDIRECT(BA$1&amp;BA$3&amp;$B494))</f>
        <v>0</v>
      </c>
      <c r="BB494" s="1714">
        <f t="shared" ca="1" si="544"/>
        <v>0</v>
      </c>
      <c r="BC494" s="1825">
        <f t="shared" ca="1" si="545"/>
        <v>0</v>
      </c>
      <c r="BD494" s="25">
        <f ca="1">SUM(INDIRECT(BD$1&amp;BD$2&amp;$A494):INDIRECT(BD$1&amp;BD$3&amp;$A494))</f>
        <v>0</v>
      </c>
      <c r="BE494" s="1714">
        <f t="shared" ca="1" si="546"/>
        <v>0</v>
      </c>
      <c r="BF494" s="1825">
        <f t="shared" ca="1" si="547"/>
        <v>0</v>
      </c>
    </row>
    <row r="495" spans="1:58">
      <c r="A495" s="2016">
        <v>478</v>
      </c>
      <c r="B495" s="2016">
        <v>492</v>
      </c>
      <c r="D495" s="657">
        <v>1</v>
      </c>
      <c r="H495" s="141"/>
      <c r="I495" s="140"/>
      <c r="J495" s="144" t="s">
        <v>232</v>
      </c>
      <c r="K495" s="144"/>
      <c r="L495" s="143"/>
      <c r="M495" s="143"/>
      <c r="N495" s="143"/>
      <c r="O495" s="143"/>
      <c r="P495" s="142">
        <f t="shared" ref="P495:AH495" si="573">+P496+P499+P512+P517</f>
        <v>52</v>
      </c>
      <c r="Q495" s="142">
        <f t="shared" si="573"/>
        <v>4395</v>
      </c>
      <c r="R495" s="142">
        <f t="shared" si="573"/>
        <v>3463</v>
      </c>
      <c r="S495" s="142">
        <f t="shared" si="573"/>
        <v>3746</v>
      </c>
      <c r="T495" s="142">
        <f t="shared" si="573"/>
        <v>6728</v>
      </c>
      <c r="U495" s="142">
        <f t="shared" si="573"/>
        <v>14469</v>
      </c>
      <c r="V495" s="142">
        <f t="shared" si="573"/>
        <v>15341</v>
      </c>
      <c r="W495" s="142">
        <f t="shared" si="573"/>
        <v>18744</v>
      </c>
      <c r="X495" s="142">
        <f t="shared" si="573"/>
        <v>15374</v>
      </c>
      <c r="Y495" s="142">
        <f t="shared" si="573"/>
        <v>15888</v>
      </c>
      <c r="Z495" s="142">
        <f t="shared" si="573"/>
        <v>17286</v>
      </c>
      <c r="AA495" s="142">
        <f t="shared" si="573"/>
        <v>16070</v>
      </c>
      <c r="AB495" s="142">
        <f t="shared" si="573"/>
        <v>7910</v>
      </c>
      <c r="AC495" s="142">
        <f t="shared" si="573"/>
        <v>24943</v>
      </c>
      <c r="AD495" s="142">
        <f t="shared" si="573"/>
        <v>49459</v>
      </c>
      <c r="AE495" s="142">
        <f t="shared" si="573"/>
        <v>49244</v>
      </c>
      <c r="AF495" s="142">
        <f t="shared" si="573"/>
        <v>32853</v>
      </c>
      <c r="AG495" s="142">
        <f t="shared" si="573"/>
        <v>98703</v>
      </c>
      <c r="AH495" s="142">
        <f t="shared" si="573"/>
        <v>131556</v>
      </c>
      <c r="AJ495" s="142">
        <f ca="1">SUM((INDIRECT(AJ$2&amp;(ROW())):INDIRECT(AJ$3&amp;(ROW()))))</f>
        <v>15888</v>
      </c>
      <c r="AK495" s="142">
        <f ca="1">SUM(INDIRECT(AK$1&amp;AK$2&amp;$B495):INDIRECT(AK$1&amp;AK$3&amp;$B495))</f>
        <v>0</v>
      </c>
      <c r="AL495" s="1763">
        <f t="shared" ca="1" si="555"/>
        <v>15888</v>
      </c>
      <c r="AM495" s="1887">
        <f t="shared" ca="1" si="538"/>
        <v>0</v>
      </c>
      <c r="AN495" s="142">
        <f ca="1">SUM(INDIRECT(AN$1&amp;AN$2&amp;$A495):INDIRECT(AN$1&amp;AN$3&amp;$A495))</f>
        <v>15543</v>
      </c>
      <c r="AO495" s="1763">
        <f t="shared" ca="1" si="556"/>
        <v>345</v>
      </c>
      <c r="AP495" s="1887">
        <f t="shared" ca="1" si="539"/>
        <v>1.0221964871646401</v>
      </c>
      <c r="AR495" s="142">
        <f ca="1">SUM((INDIRECT(AR$2&amp;(ROW())):INDIRECT(AR$3&amp;(ROW()))))</f>
        <v>15888</v>
      </c>
      <c r="AS495" s="142">
        <f ca="1">SUM(INDIRECT(AS$1&amp;AS$2&amp;$B495):INDIRECT(AS$1&amp;AS$3&amp;$B495))</f>
        <v>0</v>
      </c>
      <c r="AT495" s="1763">
        <f t="shared" ca="1" si="540"/>
        <v>15888</v>
      </c>
      <c r="AU495" s="1887">
        <f t="shared" ca="1" si="541"/>
        <v>0</v>
      </c>
      <c r="AV495" s="142">
        <f ca="1">SUM(INDIRECT(AV$1&amp;AV$2&amp;$A495):INDIRECT(AV$1&amp;AV$3&amp;$A495))</f>
        <v>15543</v>
      </c>
      <c r="AW495" s="1763">
        <f t="shared" ca="1" si="542"/>
        <v>345</v>
      </c>
      <c r="AX495" s="1887">
        <f t="shared" ca="1" si="543"/>
        <v>1.0221964871646401</v>
      </c>
      <c r="AZ495" s="142">
        <f ca="1">SUM((INDIRECT(AZ$2&amp;(ROW())):INDIRECT(AZ$3&amp;(ROW()))))</f>
        <v>98200</v>
      </c>
      <c r="BA495" s="142">
        <f ca="1">SUM(INDIRECT(BA$1&amp;BA$2&amp;$B495):INDIRECT(BA$1&amp;BA$3&amp;$B495))</f>
        <v>0</v>
      </c>
      <c r="BB495" s="1763">
        <f t="shared" ca="1" si="544"/>
        <v>98200</v>
      </c>
      <c r="BC495" s="1887">
        <f t="shared" ca="1" si="545"/>
        <v>0</v>
      </c>
      <c r="BD495" s="142">
        <f ca="1">SUM(INDIRECT(BD$1&amp;BD$2&amp;$A495):INDIRECT(BD$1&amp;BD$3&amp;$A495))</f>
        <v>154129</v>
      </c>
      <c r="BE495" s="1763">
        <f t="shared" ca="1" si="546"/>
        <v>-55929</v>
      </c>
      <c r="BF495" s="1887">
        <f t="shared" ca="1" si="547"/>
        <v>0.63712863899720362</v>
      </c>
    </row>
    <row r="496" spans="1:58">
      <c r="A496" s="2016">
        <v>479</v>
      </c>
      <c r="B496" s="2016">
        <v>493</v>
      </c>
      <c r="D496" s="657">
        <v>1</v>
      </c>
      <c r="H496" s="141"/>
      <c r="I496" s="140"/>
      <c r="J496" s="129"/>
      <c r="K496" s="129"/>
      <c r="L496" s="18" t="s">
        <v>376</v>
      </c>
      <c r="M496" s="561"/>
      <c r="N496" s="561"/>
      <c r="O496" s="562"/>
      <c r="P496" s="573">
        <f>SUM(P497:P498)</f>
        <v>0</v>
      </c>
      <c r="Q496" s="565">
        <f t="shared" ref="Q496:AA496" si="574">SUM(Q497:Q498)</f>
        <v>2151</v>
      </c>
      <c r="R496" s="565">
        <f t="shared" si="574"/>
        <v>-40</v>
      </c>
      <c r="S496" s="565">
        <f t="shared" si="574"/>
        <v>26</v>
      </c>
      <c r="T496" s="565">
        <f t="shared" si="574"/>
        <v>50</v>
      </c>
      <c r="U496" s="565">
        <f t="shared" si="574"/>
        <v>3948</v>
      </c>
      <c r="V496" s="565">
        <f t="shared" si="574"/>
        <v>4101</v>
      </c>
      <c r="W496" s="565">
        <f t="shared" si="574"/>
        <v>4742</v>
      </c>
      <c r="X496" s="565">
        <f t="shared" si="574"/>
        <v>3703</v>
      </c>
      <c r="Y496" s="565">
        <f t="shared" si="574"/>
        <v>2836</v>
      </c>
      <c r="Z496" s="565">
        <f t="shared" si="574"/>
        <v>3290</v>
      </c>
      <c r="AA496" s="565">
        <f t="shared" si="574"/>
        <v>9636</v>
      </c>
      <c r="AB496" s="565">
        <f t="shared" ref="AB496:AH496" si="575">SUM(AB497:AB498)</f>
        <v>2111</v>
      </c>
      <c r="AC496" s="565">
        <f t="shared" si="575"/>
        <v>4024</v>
      </c>
      <c r="AD496" s="565">
        <f t="shared" si="575"/>
        <v>12546</v>
      </c>
      <c r="AE496" s="565">
        <f t="shared" si="575"/>
        <v>15762</v>
      </c>
      <c r="AF496" s="565">
        <f t="shared" si="575"/>
        <v>6135</v>
      </c>
      <c r="AG496" s="565">
        <f t="shared" si="575"/>
        <v>28308</v>
      </c>
      <c r="AH496" s="565">
        <f t="shared" si="575"/>
        <v>34443</v>
      </c>
      <c r="AJ496" s="565">
        <f ca="1">SUM((INDIRECT(AJ$2&amp;(ROW())):INDIRECT(AJ$3&amp;(ROW()))))</f>
        <v>2836</v>
      </c>
      <c r="AK496" s="565">
        <f ca="1">SUM(INDIRECT(AK$1&amp;AK$2&amp;$B496):INDIRECT(AK$1&amp;AK$3&amp;$B496))</f>
        <v>0</v>
      </c>
      <c r="AL496" s="1746">
        <f t="shared" ca="1" si="555"/>
        <v>2836</v>
      </c>
      <c r="AM496" s="1871">
        <f t="shared" ca="1" si="538"/>
        <v>0</v>
      </c>
      <c r="AN496" s="565">
        <f ca="1">SUM(INDIRECT(AN$1&amp;AN$2&amp;$A496):INDIRECT(AN$1&amp;AN$3&amp;$A496))</f>
        <v>1924</v>
      </c>
      <c r="AO496" s="1746">
        <f t="shared" ca="1" si="556"/>
        <v>912</v>
      </c>
      <c r="AP496" s="1871">
        <f t="shared" ca="1" si="539"/>
        <v>1.474012474012474</v>
      </c>
      <c r="AR496" s="565">
        <f ca="1">SUM((INDIRECT(AR$2&amp;(ROW())):INDIRECT(AR$3&amp;(ROW()))))</f>
        <v>2836</v>
      </c>
      <c r="AS496" s="565">
        <f ca="1">SUM(INDIRECT(AS$1&amp;AS$2&amp;$B496):INDIRECT(AS$1&amp;AS$3&amp;$B496))</f>
        <v>0</v>
      </c>
      <c r="AT496" s="1746">
        <f t="shared" ca="1" si="540"/>
        <v>2836</v>
      </c>
      <c r="AU496" s="1871">
        <f t="shared" ca="1" si="541"/>
        <v>0</v>
      </c>
      <c r="AV496" s="565">
        <f ca="1">SUM(INDIRECT(AV$1&amp;AV$2&amp;$A496):INDIRECT(AV$1&amp;AV$3&amp;$A496))</f>
        <v>1924</v>
      </c>
      <c r="AW496" s="1746">
        <f t="shared" ca="1" si="542"/>
        <v>912</v>
      </c>
      <c r="AX496" s="1871">
        <f t="shared" ca="1" si="543"/>
        <v>1.474012474012474</v>
      </c>
      <c r="AZ496" s="565">
        <f ca="1">SUM((INDIRECT(AZ$2&amp;(ROW())):INDIRECT(AZ$3&amp;(ROW()))))</f>
        <v>21517</v>
      </c>
      <c r="BA496" s="565">
        <f ca="1">SUM(INDIRECT(BA$1&amp;BA$2&amp;$B496):INDIRECT(BA$1&amp;BA$3&amp;$B496))</f>
        <v>0</v>
      </c>
      <c r="BB496" s="1746">
        <f t="shared" ca="1" si="544"/>
        <v>21517</v>
      </c>
      <c r="BC496" s="1871">
        <f t="shared" ca="1" si="545"/>
        <v>0</v>
      </c>
      <c r="BD496" s="565">
        <f ca="1">SUM(INDIRECT(BD$1&amp;BD$2&amp;$A496):INDIRECT(BD$1&amp;BD$3&amp;$A496))</f>
        <v>43188</v>
      </c>
      <c r="BE496" s="1746">
        <f t="shared" ca="1" si="546"/>
        <v>-21671</v>
      </c>
      <c r="BF496" s="1871">
        <f t="shared" ca="1" si="547"/>
        <v>0.49821709734185421</v>
      </c>
    </row>
    <row r="497" spans="1:58">
      <c r="A497" s="2016">
        <v>480</v>
      </c>
      <c r="B497" s="2016">
        <v>494</v>
      </c>
      <c r="D497" s="657">
        <v>1</v>
      </c>
      <c r="H497" s="141"/>
      <c r="I497" s="140"/>
      <c r="J497" s="129"/>
      <c r="K497" s="129"/>
      <c r="L497" s="18"/>
      <c r="M497" s="189" t="s">
        <v>377</v>
      </c>
      <c r="N497" s="189"/>
      <c r="O497" s="188"/>
      <c r="P497" s="559"/>
      <c r="Q497" s="191">
        <v>2151</v>
      </c>
      <c r="R497" s="191">
        <f>244-621+337</f>
        <v>-40</v>
      </c>
      <c r="S497" s="191">
        <v>26</v>
      </c>
      <c r="T497" s="191">
        <v>50</v>
      </c>
      <c r="U497" s="191">
        <v>3948</v>
      </c>
      <c r="V497" s="191">
        <v>4101</v>
      </c>
      <c r="W497" s="191">
        <v>4742</v>
      </c>
      <c r="X497" s="191">
        <v>3703</v>
      </c>
      <c r="Y497" s="191">
        <v>2836</v>
      </c>
      <c r="Z497" s="191">
        <v>3290</v>
      </c>
      <c r="AA497" s="191">
        <v>9636</v>
      </c>
      <c r="AB497" s="187">
        <f>SUM(P497:R497)</f>
        <v>2111</v>
      </c>
      <c r="AC497" s="187">
        <f>SUM(S497:U497)</f>
        <v>4024</v>
      </c>
      <c r="AD497" s="187">
        <f>SUM(V497:X497)</f>
        <v>12546</v>
      </c>
      <c r="AE497" s="187">
        <f>SUM(Y497:AA497)</f>
        <v>15762</v>
      </c>
      <c r="AF497" s="187">
        <f>AB497+AC497</f>
        <v>6135</v>
      </c>
      <c r="AG497" s="187">
        <f>AE497+AD497</f>
        <v>28308</v>
      </c>
      <c r="AH497" s="187">
        <f>AF497+AG497</f>
        <v>34443</v>
      </c>
      <c r="AJ497" s="187">
        <f ca="1">SUM((INDIRECT(AJ$2&amp;(ROW())):INDIRECT(AJ$3&amp;(ROW()))))</f>
        <v>2836</v>
      </c>
      <c r="AK497" s="187">
        <f ca="1">SUM(INDIRECT(AK$1&amp;AK$2&amp;$B497):INDIRECT(AK$1&amp;AK$3&amp;$B497))</f>
        <v>0</v>
      </c>
      <c r="AL497" s="1747">
        <f t="shared" ca="1" si="555"/>
        <v>2836</v>
      </c>
      <c r="AM497" s="1872">
        <f t="shared" ca="1" si="538"/>
        <v>0</v>
      </c>
      <c r="AN497" s="187">
        <f ca="1">SUM(INDIRECT(AN$1&amp;AN$2&amp;$A497):INDIRECT(AN$1&amp;AN$3&amp;$A497))</f>
        <v>1924</v>
      </c>
      <c r="AO497" s="1747">
        <f t="shared" ca="1" si="556"/>
        <v>912</v>
      </c>
      <c r="AP497" s="1872">
        <f t="shared" ca="1" si="539"/>
        <v>1.474012474012474</v>
      </c>
      <c r="AR497" s="187">
        <f ca="1">SUM((INDIRECT(AR$2&amp;(ROW())):INDIRECT(AR$3&amp;(ROW()))))</f>
        <v>2836</v>
      </c>
      <c r="AS497" s="187">
        <f ca="1">SUM(INDIRECT(AS$1&amp;AS$2&amp;$B497):INDIRECT(AS$1&amp;AS$3&amp;$B497))</f>
        <v>0</v>
      </c>
      <c r="AT497" s="1747">
        <f t="shared" ca="1" si="540"/>
        <v>2836</v>
      </c>
      <c r="AU497" s="1872">
        <f t="shared" ca="1" si="541"/>
        <v>0</v>
      </c>
      <c r="AV497" s="187">
        <f ca="1">SUM(INDIRECT(AV$1&amp;AV$2&amp;$A497):INDIRECT(AV$1&amp;AV$3&amp;$A497))</f>
        <v>1924</v>
      </c>
      <c r="AW497" s="1747">
        <f t="shared" ca="1" si="542"/>
        <v>912</v>
      </c>
      <c r="AX497" s="1872">
        <f t="shared" ca="1" si="543"/>
        <v>1.474012474012474</v>
      </c>
      <c r="AZ497" s="187">
        <f ca="1">SUM((INDIRECT(AZ$2&amp;(ROW())):INDIRECT(AZ$3&amp;(ROW()))))</f>
        <v>21517</v>
      </c>
      <c r="BA497" s="187">
        <f ca="1">SUM(INDIRECT(BA$1&amp;BA$2&amp;$B497):INDIRECT(BA$1&amp;BA$3&amp;$B497))</f>
        <v>0</v>
      </c>
      <c r="BB497" s="1747">
        <f t="shared" ca="1" si="544"/>
        <v>21517</v>
      </c>
      <c r="BC497" s="1872">
        <f t="shared" ca="1" si="545"/>
        <v>0</v>
      </c>
      <c r="BD497" s="187">
        <f ca="1">SUM(INDIRECT(BD$1&amp;BD$2&amp;$A497):INDIRECT(BD$1&amp;BD$3&amp;$A497))</f>
        <v>43188</v>
      </c>
      <c r="BE497" s="1747">
        <f t="shared" ca="1" si="546"/>
        <v>-21671</v>
      </c>
      <c r="BF497" s="1872">
        <f t="shared" ca="1" si="547"/>
        <v>0.49821709734185421</v>
      </c>
    </row>
    <row r="498" spans="1:58">
      <c r="A498" s="2016">
        <v>481</v>
      </c>
      <c r="B498" s="2016">
        <v>495</v>
      </c>
      <c r="D498" s="657">
        <v>1</v>
      </c>
      <c r="H498" s="141"/>
      <c r="I498" s="140"/>
      <c r="J498" s="129"/>
      <c r="K498" s="129"/>
      <c r="L498" s="18"/>
      <c r="M498" s="16" t="s">
        <v>378</v>
      </c>
      <c r="N498" s="16"/>
      <c r="O498" s="148"/>
      <c r="P498" s="147"/>
      <c r="Q498" s="135"/>
      <c r="R498" s="135"/>
      <c r="S498" s="135"/>
      <c r="T498" s="135"/>
      <c r="U498" s="135"/>
      <c r="V498" s="135"/>
      <c r="W498" s="135"/>
      <c r="X498" s="135"/>
      <c r="Y498" s="135"/>
      <c r="Z498" s="135"/>
      <c r="AA498" s="135"/>
      <c r="AB498" s="23">
        <f>SUM(P498:R498)</f>
        <v>0</v>
      </c>
      <c r="AC498" s="23">
        <f>SUM(S498:U498)</f>
        <v>0</v>
      </c>
      <c r="AD498" s="23">
        <f>SUM(V498:X498)</f>
        <v>0</v>
      </c>
      <c r="AE498" s="23">
        <f>SUM(Y498:AA498)</f>
        <v>0</v>
      </c>
      <c r="AF498" s="23">
        <f>AB498+AC498</f>
        <v>0</v>
      </c>
      <c r="AG498" s="23">
        <f>AE498+AD498</f>
        <v>0</v>
      </c>
      <c r="AH498" s="23">
        <f>AF498+AG498</f>
        <v>0</v>
      </c>
      <c r="AJ498" s="23">
        <f ca="1">SUM((INDIRECT(AJ$2&amp;(ROW())):INDIRECT(AJ$3&amp;(ROW()))))</f>
        <v>0</v>
      </c>
      <c r="AK498" s="23">
        <f ca="1">SUM(INDIRECT(AK$1&amp;AK$2&amp;$B498):INDIRECT(AK$1&amp;AK$3&amp;$B498))</f>
        <v>11951.882065823835</v>
      </c>
      <c r="AL498" s="1715">
        <f t="shared" ca="1" si="555"/>
        <v>-11951.882065823835</v>
      </c>
      <c r="AM498" s="1826">
        <f t="shared" ca="1" si="538"/>
        <v>0</v>
      </c>
      <c r="AN498" s="23">
        <f ca="1">SUM(INDIRECT(AN$1&amp;AN$2&amp;$A498):INDIRECT(AN$1&amp;AN$3&amp;$A498))</f>
        <v>0</v>
      </c>
      <c r="AO498" s="1715">
        <f t="shared" ca="1" si="556"/>
        <v>0</v>
      </c>
      <c r="AP498" s="1826">
        <f t="shared" ca="1" si="539"/>
        <v>0</v>
      </c>
      <c r="AR498" s="23">
        <f ca="1">SUM((INDIRECT(AR$2&amp;(ROW())):INDIRECT(AR$3&amp;(ROW()))))</f>
        <v>0</v>
      </c>
      <c r="AS498" s="23">
        <f ca="1">SUM(INDIRECT(AS$1&amp;AS$2&amp;$B498):INDIRECT(AS$1&amp;AS$3&amp;$B498))</f>
        <v>11951.882065823835</v>
      </c>
      <c r="AT498" s="1715">
        <f t="shared" ca="1" si="540"/>
        <v>-11951.882065823835</v>
      </c>
      <c r="AU498" s="1826">
        <f t="shared" ca="1" si="541"/>
        <v>0</v>
      </c>
      <c r="AV498" s="23">
        <f ca="1">SUM(INDIRECT(AV$1&amp;AV$2&amp;$A498):INDIRECT(AV$1&amp;AV$3&amp;$A498))</f>
        <v>0</v>
      </c>
      <c r="AW498" s="1715">
        <f t="shared" ca="1" si="542"/>
        <v>0</v>
      </c>
      <c r="AX498" s="1826">
        <f t="shared" ca="1" si="543"/>
        <v>0</v>
      </c>
      <c r="AZ498" s="23">
        <f ca="1">SUM((INDIRECT(AZ$2&amp;(ROW())):INDIRECT(AZ$3&amp;(ROW()))))</f>
        <v>0</v>
      </c>
      <c r="BA498" s="23">
        <f ca="1">SUM(INDIRECT(BA$1&amp;BA$2&amp;$B498):INDIRECT(BA$1&amp;BA$3&amp;$B498))</f>
        <v>60145.882065823833</v>
      </c>
      <c r="BB498" s="1715">
        <f t="shared" ca="1" si="544"/>
        <v>-60145.882065823833</v>
      </c>
      <c r="BC498" s="1826">
        <f t="shared" ca="1" si="545"/>
        <v>0</v>
      </c>
      <c r="BD498" s="23">
        <f ca="1">SUM(INDIRECT(BD$1&amp;BD$2&amp;$A498):INDIRECT(BD$1&amp;BD$3&amp;$A498))</f>
        <v>0</v>
      </c>
      <c r="BE498" s="1715">
        <f t="shared" ca="1" si="546"/>
        <v>0</v>
      </c>
      <c r="BF498" s="1826">
        <f t="shared" ca="1" si="547"/>
        <v>0</v>
      </c>
    </row>
    <row r="499" spans="1:58">
      <c r="A499" s="2016">
        <v>482</v>
      </c>
      <c r="B499" s="2016">
        <v>496</v>
      </c>
      <c r="D499" s="657">
        <v>1</v>
      </c>
      <c r="H499" s="141"/>
      <c r="I499" s="140"/>
      <c r="J499" s="129"/>
      <c r="K499" s="129"/>
      <c r="L499" s="131" t="s">
        <v>379</v>
      </c>
      <c r="M499" s="560"/>
      <c r="N499" s="560"/>
      <c r="O499" s="556"/>
      <c r="P499" s="557">
        <f>P500+P503+P504+P508+P511</f>
        <v>52</v>
      </c>
      <c r="Q499" s="558">
        <f t="shared" ref="Q499:AH499" si="576">Q500+Q503+Q504+Q508+Q511</f>
        <v>2244</v>
      </c>
      <c r="R499" s="558">
        <f t="shared" si="576"/>
        <v>3503</v>
      </c>
      <c r="S499" s="558">
        <f t="shared" si="576"/>
        <v>3720</v>
      </c>
      <c r="T499" s="558">
        <f t="shared" si="576"/>
        <v>6678</v>
      </c>
      <c r="U499" s="558">
        <f t="shared" si="576"/>
        <v>10521</v>
      </c>
      <c r="V499" s="558">
        <f t="shared" si="576"/>
        <v>11240</v>
      </c>
      <c r="W499" s="558">
        <f t="shared" si="576"/>
        <v>14002</v>
      </c>
      <c r="X499" s="558">
        <f t="shared" si="576"/>
        <v>11671</v>
      </c>
      <c r="Y499" s="558">
        <f t="shared" si="576"/>
        <v>13052</v>
      </c>
      <c r="Z499" s="558">
        <f t="shared" si="576"/>
        <v>13996</v>
      </c>
      <c r="AA499" s="558">
        <f t="shared" si="576"/>
        <v>6434</v>
      </c>
      <c r="AB499" s="558">
        <f t="shared" si="576"/>
        <v>5799</v>
      </c>
      <c r="AC499" s="558">
        <f t="shared" si="576"/>
        <v>20919</v>
      </c>
      <c r="AD499" s="558">
        <f t="shared" si="576"/>
        <v>36913</v>
      </c>
      <c r="AE499" s="558">
        <f t="shared" si="576"/>
        <v>33482</v>
      </c>
      <c r="AF499" s="558">
        <f t="shared" si="576"/>
        <v>26718</v>
      </c>
      <c r="AG499" s="558">
        <f t="shared" si="576"/>
        <v>70395</v>
      </c>
      <c r="AH499" s="558">
        <f t="shared" si="576"/>
        <v>97113</v>
      </c>
      <c r="AJ499" s="558">
        <f ca="1">SUM((INDIRECT(AJ$2&amp;(ROW())):INDIRECT(AJ$3&amp;(ROW()))))</f>
        <v>13052</v>
      </c>
      <c r="AK499" s="558">
        <f ca="1">SUM(INDIRECT(AK$1&amp;AK$2&amp;$B499):INDIRECT(AK$1&amp;AK$3&amp;$B499))</f>
        <v>3067.8202072016525</v>
      </c>
      <c r="AL499" s="1760">
        <f t="shared" ca="1" si="555"/>
        <v>9984.179792798348</v>
      </c>
      <c r="AM499" s="1884">
        <f t="shared" ca="1" si="538"/>
        <v>4.2544866121426104</v>
      </c>
      <c r="AN499" s="558">
        <f ca="1">SUM(INDIRECT(AN$1&amp;AN$2&amp;$A499):INDIRECT(AN$1&amp;AN$3&amp;$A499))</f>
        <v>13619</v>
      </c>
      <c r="AO499" s="1760">
        <f t="shared" ca="1" si="556"/>
        <v>-567</v>
      </c>
      <c r="AP499" s="1884">
        <f t="shared" ca="1" si="539"/>
        <v>0.95836698729715841</v>
      </c>
      <c r="AR499" s="558">
        <f ca="1">SUM((INDIRECT(AR$2&amp;(ROW())):INDIRECT(AR$3&amp;(ROW()))))</f>
        <v>13052</v>
      </c>
      <c r="AS499" s="558">
        <f ca="1">SUM(INDIRECT(AS$1&amp;AS$2&amp;$B499):INDIRECT(AS$1&amp;AS$3&amp;$B499))</f>
        <v>3067.8202072016525</v>
      </c>
      <c r="AT499" s="1760">
        <f t="shared" ca="1" si="540"/>
        <v>9984.179792798348</v>
      </c>
      <c r="AU499" s="1884">
        <f t="shared" ca="1" si="541"/>
        <v>4.2544866121426104</v>
      </c>
      <c r="AV499" s="558">
        <f ca="1">SUM(INDIRECT(AV$1&amp;AV$2&amp;$A499):INDIRECT(AV$1&amp;AV$3&amp;$A499))</f>
        <v>13619</v>
      </c>
      <c r="AW499" s="1760">
        <f t="shared" ca="1" si="542"/>
        <v>-567</v>
      </c>
      <c r="AX499" s="1884">
        <f t="shared" ca="1" si="543"/>
        <v>0.95836698729715841</v>
      </c>
      <c r="AZ499" s="558">
        <f ca="1">SUM((INDIRECT(AZ$2&amp;(ROW())):INDIRECT(AZ$3&amp;(ROW()))))</f>
        <v>76683</v>
      </c>
      <c r="BA499" s="558">
        <f ca="1">SUM(INDIRECT(BA$1&amp;BA$2&amp;$B499):INDIRECT(BA$1&amp;BA$3&amp;$B499))</f>
        <v>13303.820207201652</v>
      </c>
      <c r="BB499" s="1760">
        <f t="shared" ca="1" si="544"/>
        <v>63379.17979279835</v>
      </c>
      <c r="BC499" s="1884">
        <f t="shared" ca="1" si="545"/>
        <v>5.7639834878773994</v>
      </c>
      <c r="BD499" s="558">
        <f ca="1">SUM(INDIRECT(BD$1&amp;BD$2&amp;$A499):INDIRECT(BD$1&amp;BD$3&amp;$A499))</f>
        <v>110941</v>
      </c>
      <c r="BE499" s="1760">
        <f t="shared" ca="1" si="546"/>
        <v>-34258</v>
      </c>
      <c r="BF499" s="1884">
        <f t="shared" ca="1" si="547"/>
        <v>0.69120523521511434</v>
      </c>
    </row>
    <row r="500" spans="1:58">
      <c r="A500" s="2016">
        <v>483</v>
      </c>
      <c r="B500" s="2016">
        <v>497</v>
      </c>
      <c r="D500" s="657">
        <v>1</v>
      </c>
      <c r="H500" s="141"/>
      <c r="I500" s="140"/>
      <c r="J500" s="129"/>
      <c r="K500" s="129"/>
      <c r="L500" s="18"/>
      <c r="M500" s="189" t="s">
        <v>377</v>
      </c>
      <c r="N500" s="189"/>
      <c r="O500" s="571"/>
      <c r="P500" s="572">
        <f>SUM(P501:P502)</f>
        <v>52</v>
      </c>
      <c r="Q500" s="121">
        <f t="shared" ref="Q500:AA500" si="577">SUM(Q501:Q502)</f>
        <v>2244</v>
      </c>
      <c r="R500" s="121">
        <f t="shared" si="577"/>
        <v>3503</v>
      </c>
      <c r="S500" s="121">
        <f t="shared" si="577"/>
        <v>3720</v>
      </c>
      <c r="T500" s="121">
        <f t="shared" si="577"/>
        <v>6678</v>
      </c>
      <c r="U500" s="121">
        <f t="shared" si="577"/>
        <v>10521</v>
      </c>
      <c r="V500" s="121">
        <f t="shared" si="577"/>
        <v>11240</v>
      </c>
      <c r="W500" s="121">
        <f t="shared" si="577"/>
        <v>14002</v>
      </c>
      <c r="X500" s="121">
        <f t="shared" si="577"/>
        <v>11671</v>
      </c>
      <c r="Y500" s="121">
        <f t="shared" si="577"/>
        <v>13052</v>
      </c>
      <c r="Z500" s="121">
        <f t="shared" si="577"/>
        <v>13996</v>
      </c>
      <c r="AA500" s="121">
        <f t="shared" si="577"/>
        <v>6434</v>
      </c>
      <c r="AB500" s="121">
        <f t="shared" ref="AB500:AH500" si="578">SUM(AB501:AB502)</f>
        <v>5799</v>
      </c>
      <c r="AC500" s="121">
        <f t="shared" si="578"/>
        <v>20919</v>
      </c>
      <c r="AD500" s="121">
        <f t="shared" si="578"/>
        <v>36913</v>
      </c>
      <c r="AE500" s="121">
        <f t="shared" si="578"/>
        <v>33482</v>
      </c>
      <c r="AF500" s="121">
        <f t="shared" si="578"/>
        <v>26718</v>
      </c>
      <c r="AG500" s="121">
        <f t="shared" si="578"/>
        <v>70395</v>
      </c>
      <c r="AH500" s="121">
        <f t="shared" si="578"/>
        <v>97113</v>
      </c>
      <c r="AJ500" s="121">
        <f ca="1">SUM((INDIRECT(AJ$2&amp;(ROW())):INDIRECT(AJ$3&amp;(ROW()))))</f>
        <v>13052</v>
      </c>
      <c r="AK500" s="121">
        <f ca="1">SUM(INDIRECT(AK$1&amp;AK$2&amp;$B500):INDIRECT(AK$1&amp;AK$3&amp;$B500))</f>
        <v>3067.8202072016525</v>
      </c>
      <c r="AL500" s="1761">
        <f t="shared" ca="1" si="555"/>
        <v>9984.179792798348</v>
      </c>
      <c r="AM500" s="1885">
        <f t="shared" ca="1" si="538"/>
        <v>4.2544866121426104</v>
      </c>
      <c r="AN500" s="121">
        <f ca="1">SUM(INDIRECT(AN$1&amp;AN$2&amp;$A500):INDIRECT(AN$1&amp;AN$3&amp;$A500))</f>
        <v>13619</v>
      </c>
      <c r="AO500" s="1761">
        <f t="shared" ca="1" si="556"/>
        <v>-567</v>
      </c>
      <c r="AP500" s="1885">
        <f t="shared" ca="1" si="539"/>
        <v>0.95836698729715841</v>
      </c>
      <c r="AR500" s="121">
        <f ca="1">SUM((INDIRECT(AR$2&amp;(ROW())):INDIRECT(AR$3&amp;(ROW()))))</f>
        <v>13052</v>
      </c>
      <c r="AS500" s="121">
        <f ca="1">SUM(INDIRECT(AS$1&amp;AS$2&amp;$B500):INDIRECT(AS$1&amp;AS$3&amp;$B500))</f>
        <v>3067.8202072016525</v>
      </c>
      <c r="AT500" s="1761">
        <f t="shared" ca="1" si="540"/>
        <v>9984.179792798348</v>
      </c>
      <c r="AU500" s="1885">
        <f t="shared" ca="1" si="541"/>
        <v>4.2544866121426104</v>
      </c>
      <c r="AV500" s="121">
        <f ca="1">SUM(INDIRECT(AV$1&amp;AV$2&amp;$A500):INDIRECT(AV$1&amp;AV$3&amp;$A500))</f>
        <v>13619</v>
      </c>
      <c r="AW500" s="1761">
        <f t="shared" ca="1" si="542"/>
        <v>-567</v>
      </c>
      <c r="AX500" s="1885">
        <f t="shared" ca="1" si="543"/>
        <v>0.95836698729715841</v>
      </c>
      <c r="AZ500" s="121">
        <f ca="1">SUM((INDIRECT(AZ$2&amp;(ROW())):INDIRECT(AZ$3&amp;(ROW()))))</f>
        <v>76683</v>
      </c>
      <c r="BA500" s="121">
        <f ca="1">SUM(INDIRECT(BA$1&amp;BA$2&amp;$B500):INDIRECT(BA$1&amp;BA$3&amp;$B500))</f>
        <v>13303.820207201652</v>
      </c>
      <c r="BB500" s="1761">
        <f t="shared" ca="1" si="544"/>
        <v>63379.17979279835</v>
      </c>
      <c r="BC500" s="1885">
        <f t="shared" ca="1" si="545"/>
        <v>5.7639834878773994</v>
      </c>
      <c r="BD500" s="121">
        <f ca="1">SUM(INDIRECT(BD$1&amp;BD$2&amp;$A500):INDIRECT(BD$1&amp;BD$3&amp;$A500))</f>
        <v>110941</v>
      </c>
      <c r="BE500" s="1761">
        <f t="shared" ca="1" si="546"/>
        <v>-34258</v>
      </c>
      <c r="BF500" s="1885">
        <f t="shared" ca="1" si="547"/>
        <v>0.69120523521511434</v>
      </c>
    </row>
    <row r="501" spans="1:58">
      <c r="A501" s="2016">
        <v>484</v>
      </c>
      <c r="B501" s="2016">
        <v>498</v>
      </c>
      <c r="D501" s="657">
        <v>1</v>
      </c>
      <c r="H501" s="141"/>
      <c r="I501" s="140"/>
      <c r="J501" s="129"/>
      <c r="K501" s="129"/>
      <c r="L501" s="18"/>
      <c r="M501" s="18"/>
      <c r="N501" s="18"/>
      <c r="O501" s="188" t="s">
        <v>380</v>
      </c>
      <c r="P501" s="559">
        <v>52</v>
      </c>
      <c r="Q501" s="191">
        <v>2244</v>
      </c>
      <c r="R501" s="191">
        <f>4313-810</f>
        <v>3503</v>
      </c>
      <c r="S501" s="191">
        <v>3720</v>
      </c>
      <c r="T501" s="191">
        <v>6678</v>
      </c>
      <c r="U501" s="191">
        <v>10521</v>
      </c>
      <c r="V501" s="191">
        <v>11240</v>
      </c>
      <c r="W501" s="191">
        <v>14002</v>
      </c>
      <c r="X501" s="191">
        <v>11671</v>
      </c>
      <c r="Y501" s="191">
        <v>13052</v>
      </c>
      <c r="Z501" s="191">
        <v>13996</v>
      </c>
      <c r="AA501" s="191">
        <v>6434</v>
      </c>
      <c r="AB501" s="187">
        <f>SUM(P501:R501)</f>
        <v>5799</v>
      </c>
      <c r="AC501" s="187">
        <f>SUM(S501:U501)</f>
        <v>20919</v>
      </c>
      <c r="AD501" s="187">
        <f>SUM(V501:X501)</f>
        <v>36913</v>
      </c>
      <c r="AE501" s="187">
        <f>SUM(Y501:AA501)</f>
        <v>33482</v>
      </c>
      <c r="AF501" s="187">
        <f>AB501+AC501</f>
        <v>26718</v>
      </c>
      <c r="AG501" s="187">
        <f>AE501+AD501</f>
        <v>70395</v>
      </c>
      <c r="AH501" s="187">
        <f>AF501+AG501</f>
        <v>97113</v>
      </c>
      <c r="AJ501" s="187">
        <f ca="1">SUM((INDIRECT(AJ$2&amp;(ROW())):INDIRECT(AJ$3&amp;(ROW()))))</f>
        <v>13052</v>
      </c>
      <c r="AK501" s="187">
        <f ca="1">SUM(INDIRECT(AK$1&amp;AK$2&amp;$B501):INDIRECT(AK$1&amp;AK$3&amp;$B501))</f>
        <v>0</v>
      </c>
      <c r="AL501" s="1747">
        <f t="shared" ca="1" si="555"/>
        <v>13052</v>
      </c>
      <c r="AM501" s="1872">
        <f t="shared" ca="1" si="538"/>
        <v>0</v>
      </c>
      <c r="AN501" s="187">
        <f ca="1">SUM(INDIRECT(AN$1&amp;AN$2&amp;$A501):INDIRECT(AN$1&amp;AN$3&amp;$A501))</f>
        <v>13619</v>
      </c>
      <c r="AO501" s="1747">
        <f t="shared" ca="1" si="556"/>
        <v>-567</v>
      </c>
      <c r="AP501" s="1872">
        <f t="shared" ca="1" si="539"/>
        <v>0.95836698729715841</v>
      </c>
      <c r="AR501" s="187">
        <f ca="1">SUM((INDIRECT(AR$2&amp;(ROW())):INDIRECT(AR$3&amp;(ROW()))))</f>
        <v>13052</v>
      </c>
      <c r="AS501" s="187">
        <f ca="1">SUM(INDIRECT(AS$1&amp;AS$2&amp;$B501):INDIRECT(AS$1&amp;AS$3&amp;$B501))</f>
        <v>0</v>
      </c>
      <c r="AT501" s="1747">
        <f t="shared" ca="1" si="540"/>
        <v>13052</v>
      </c>
      <c r="AU501" s="1872">
        <f t="shared" ca="1" si="541"/>
        <v>0</v>
      </c>
      <c r="AV501" s="187">
        <f ca="1">SUM(INDIRECT(AV$1&amp;AV$2&amp;$A501):INDIRECT(AV$1&amp;AV$3&amp;$A501))</f>
        <v>13619</v>
      </c>
      <c r="AW501" s="1747">
        <f t="shared" ca="1" si="542"/>
        <v>-567</v>
      </c>
      <c r="AX501" s="1872">
        <f t="shared" ca="1" si="543"/>
        <v>0.95836698729715841</v>
      </c>
      <c r="AZ501" s="187">
        <f ca="1">SUM((INDIRECT(AZ$2&amp;(ROW())):INDIRECT(AZ$3&amp;(ROW()))))</f>
        <v>76683</v>
      </c>
      <c r="BA501" s="187">
        <f ca="1">SUM(INDIRECT(BA$1&amp;BA$2&amp;$B501):INDIRECT(BA$1&amp;BA$3&amp;$B501))</f>
        <v>0</v>
      </c>
      <c r="BB501" s="1747">
        <f t="shared" ca="1" si="544"/>
        <v>76683</v>
      </c>
      <c r="BC501" s="1872">
        <f t="shared" ca="1" si="545"/>
        <v>0</v>
      </c>
      <c r="BD501" s="187">
        <f ca="1">SUM(INDIRECT(BD$1&amp;BD$2&amp;$A501):INDIRECT(BD$1&amp;BD$3&amp;$A501))</f>
        <v>110941</v>
      </c>
      <c r="BE501" s="1747">
        <f t="shared" ca="1" si="546"/>
        <v>-34258</v>
      </c>
      <c r="BF501" s="1872">
        <f t="shared" ca="1" si="547"/>
        <v>0.69120523521511434</v>
      </c>
    </row>
    <row r="502" spans="1:58">
      <c r="A502" s="2016">
        <v>485</v>
      </c>
      <c r="B502" s="2016">
        <v>499</v>
      </c>
      <c r="D502" s="657">
        <v>1</v>
      </c>
      <c r="H502" s="141"/>
      <c r="I502" s="140"/>
      <c r="J502" s="129"/>
      <c r="K502" s="129"/>
      <c r="L502" s="18"/>
      <c r="M502" s="561"/>
      <c r="N502" s="561"/>
      <c r="O502" s="562" t="s">
        <v>381</v>
      </c>
      <c r="P502" s="563"/>
      <c r="Q502" s="564"/>
      <c r="R502" s="564"/>
      <c r="S502" s="564"/>
      <c r="T502" s="564"/>
      <c r="U502" s="564"/>
      <c r="V502" s="564"/>
      <c r="W502" s="564"/>
      <c r="X502" s="564"/>
      <c r="Y502" s="564"/>
      <c r="Z502" s="564"/>
      <c r="AA502" s="564"/>
      <c r="AB502" s="565">
        <f>SUM(P502:R502)</f>
        <v>0</v>
      </c>
      <c r="AC502" s="565">
        <f>SUM(S502:U502)</f>
        <v>0</v>
      </c>
      <c r="AD502" s="565">
        <f>SUM(V502:X502)</f>
        <v>0</v>
      </c>
      <c r="AE502" s="565">
        <f>SUM(Y502:AA502)</f>
        <v>0</v>
      </c>
      <c r="AF502" s="565">
        <f>AB502+AC502</f>
        <v>0</v>
      </c>
      <c r="AG502" s="565">
        <f>AE502+AD502</f>
        <v>0</v>
      </c>
      <c r="AH502" s="565">
        <f>AF502+AG502</f>
        <v>0</v>
      </c>
      <c r="AJ502" s="565">
        <f ca="1">SUM((INDIRECT(AJ$2&amp;(ROW())):INDIRECT(AJ$3&amp;(ROW()))))</f>
        <v>0</v>
      </c>
      <c r="AK502" s="565">
        <f ca="1">SUM(INDIRECT(AK$1&amp;AK$2&amp;$B502):INDIRECT(AK$1&amp;AK$3&amp;$B502))</f>
        <v>8884.0618586221826</v>
      </c>
      <c r="AL502" s="1746">
        <f t="shared" ca="1" si="555"/>
        <v>-8884.0618586221826</v>
      </c>
      <c r="AM502" s="1871">
        <f t="shared" ca="1" si="538"/>
        <v>0</v>
      </c>
      <c r="AN502" s="565">
        <f ca="1">SUM(INDIRECT(AN$1&amp;AN$2&amp;$A502):INDIRECT(AN$1&amp;AN$3&amp;$A502))</f>
        <v>0</v>
      </c>
      <c r="AO502" s="1746">
        <f t="shared" ca="1" si="556"/>
        <v>0</v>
      </c>
      <c r="AP502" s="1871">
        <f t="shared" ca="1" si="539"/>
        <v>0</v>
      </c>
      <c r="AR502" s="565">
        <f ca="1">SUM((INDIRECT(AR$2&amp;(ROW())):INDIRECT(AR$3&amp;(ROW()))))</f>
        <v>0</v>
      </c>
      <c r="AS502" s="565">
        <f ca="1">SUM(INDIRECT(AS$1&amp;AS$2&amp;$B502):INDIRECT(AS$1&amp;AS$3&amp;$B502))</f>
        <v>8884.0618586221826</v>
      </c>
      <c r="AT502" s="1746">
        <f t="shared" ca="1" si="540"/>
        <v>-8884.0618586221826</v>
      </c>
      <c r="AU502" s="1871">
        <f t="shared" ca="1" si="541"/>
        <v>0</v>
      </c>
      <c r="AV502" s="565">
        <f ca="1">SUM(INDIRECT(AV$1&amp;AV$2&amp;$A502):INDIRECT(AV$1&amp;AV$3&amp;$A502))</f>
        <v>0</v>
      </c>
      <c r="AW502" s="1746">
        <f t="shared" ca="1" si="542"/>
        <v>0</v>
      </c>
      <c r="AX502" s="1871">
        <f t="shared" ca="1" si="543"/>
        <v>0</v>
      </c>
      <c r="AZ502" s="565">
        <f ca="1">SUM((INDIRECT(AZ$2&amp;(ROW())):INDIRECT(AZ$3&amp;(ROW()))))</f>
        <v>0</v>
      </c>
      <c r="BA502" s="565">
        <f ca="1">SUM(INDIRECT(BA$1&amp;BA$2&amp;$B502):INDIRECT(BA$1&amp;BA$3&amp;$B502))</f>
        <v>46842.061858622183</v>
      </c>
      <c r="BB502" s="1746">
        <f t="shared" ca="1" si="544"/>
        <v>-46842.061858622183</v>
      </c>
      <c r="BC502" s="1871">
        <f t="shared" ca="1" si="545"/>
        <v>0</v>
      </c>
      <c r="BD502" s="565">
        <f ca="1">SUM(INDIRECT(BD$1&amp;BD$2&amp;$A502):INDIRECT(BD$1&amp;BD$3&amp;$A502))</f>
        <v>0</v>
      </c>
      <c r="BE502" s="1746">
        <f t="shared" ca="1" si="546"/>
        <v>0</v>
      </c>
      <c r="BF502" s="1871">
        <f t="shared" ca="1" si="547"/>
        <v>0</v>
      </c>
    </row>
    <row r="503" spans="1:58">
      <c r="A503" s="2016">
        <v>486</v>
      </c>
      <c r="B503" s="2016">
        <v>500</v>
      </c>
      <c r="D503" s="657">
        <v>1</v>
      </c>
      <c r="H503" s="141"/>
      <c r="I503" s="140"/>
      <c r="J503" s="129"/>
      <c r="K503" s="129"/>
      <c r="L503" s="18"/>
      <c r="M503" s="566" t="s">
        <v>378</v>
      </c>
      <c r="N503" s="18"/>
      <c r="O503" s="18"/>
      <c r="P503" s="128"/>
      <c r="Q503" s="128"/>
      <c r="R503" s="128"/>
      <c r="S503" s="128"/>
      <c r="T503" s="128"/>
      <c r="U503" s="128"/>
      <c r="V503" s="128"/>
      <c r="W503" s="128"/>
      <c r="X503" s="128"/>
      <c r="Y503" s="128"/>
      <c r="Z503" s="128"/>
      <c r="AA503" s="128"/>
      <c r="AB503" s="25">
        <f>SUM(P503:R503)</f>
        <v>0</v>
      </c>
      <c r="AC503" s="25">
        <f>SUM(S503:U503)</f>
        <v>0</v>
      </c>
      <c r="AD503" s="25">
        <f>SUM(V503:X503)</f>
        <v>0</v>
      </c>
      <c r="AE503" s="25">
        <f>SUM(Y503:AA503)</f>
        <v>0</v>
      </c>
      <c r="AF503" s="25">
        <f>AB503+AC503</f>
        <v>0</v>
      </c>
      <c r="AG503" s="25">
        <f>AE503+AD503</f>
        <v>0</v>
      </c>
      <c r="AH503" s="25">
        <f>AF503+AG503</f>
        <v>0</v>
      </c>
      <c r="AJ503" s="25">
        <f ca="1">SUM((INDIRECT(AJ$2&amp;(ROW())):INDIRECT(AJ$3&amp;(ROW()))))</f>
        <v>0</v>
      </c>
      <c r="AK503" s="25">
        <f ca="1">SUM(INDIRECT(AK$1&amp;AK$2&amp;$B503):INDIRECT(AK$1&amp;AK$3&amp;$B503))</f>
        <v>8884.0618586221826</v>
      </c>
      <c r="AL503" s="1714">
        <f t="shared" ca="1" si="555"/>
        <v>-8884.0618586221826</v>
      </c>
      <c r="AM503" s="1825">
        <f t="shared" ca="1" si="538"/>
        <v>0</v>
      </c>
      <c r="AN503" s="25">
        <f ca="1">SUM(INDIRECT(AN$1&amp;AN$2&amp;$A503):INDIRECT(AN$1&amp;AN$3&amp;$A503))</f>
        <v>0</v>
      </c>
      <c r="AO503" s="1714">
        <f t="shared" ca="1" si="556"/>
        <v>0</v>
      </c>
      <c r="AP503" s="1825">
        <f t="shared" ca="1" si="539"/>
        <v>0</v>
      </c>
      <c r="AR503" s="25">
        <f ca="1">SUM((INDIRECT(AR$2&amp;(ROW())):INDIRECT(AR$3&amp;(ROW()))))</f>
        <v>0</v>
      </c>
      <c r="AS503" s="25">
        <f ca="1">SUM(INDIRECT(AS$1&amp;AS$2&amp;$B503):INDIRECT(AS$1&amp;AS$3&amp;$B503))</f>
        <v>8884.0618586221826</v>
      </c>
      <c r="AT503" s="1714">
        <f t="shared" ca="1" si="540"/>
        <v>-8884.0618586221826</v>
      </c>
      <c r="AU503" s="1825">
        <f t="shared" ca="1" si="541"/>
        <v>0</v>
      </c>
      <c r="AV503" s="25">
        <f ca="1">SUM(INDIRECT(AV$1&amp;AV$2&amp;$A503):INDIRECT(AV$1&amp;AV$3&amp;$A503))</f>
        <v>0</v>
      </c>
      <c r="AW503" s="1714">
        <f t="shared" ca="1" si="542"/>
        <v>0</v>
      </c>
      <c r="AX503" s="1825">
        <f t="shared" ca="1" si="543"/>
        <v>0</v>
      </c>
      <c r="AZ503" s="25">
        <f ca="1">SUM((INDIRECT(AZ$2&amp;(ROW())):INDIRECT(AZ$3&amp;(ROW()))))</f>
        <v>0</v>
      </c>
      <c r="BA503" s="25">
        <f ca="1">SUM(INDIRECT(BA$1&amp;BA$2&amp;$B503):INDIRECT(BA$1&amp;BA$3&amp;$B503))</f>
        <v>46842.061858622183</v>
      </c>
      <c r="BB503" s="1714">
        <f t="shared" ca="1" si="544"/>
        <v>-46842.061858622183</v>
      </c>
      <c r="BC503" s="1825">
        <f t="shared" ca="1" si="545"/>
        <v>0</v>
      </c>
      <c r="BD503" s="25">
        <f ca="1">SUM(INDIRECT(BD$1&amp;BD$2&amp;$A503):INDIRECT(BD$1&amp;BD$3&amp;$A503))</f>
        <v>0</v>
      </c>
      <c r="BE503" s="1714">
        <f t="shared" ca="1" si="546"/>
        <v>0</v>
      </c>
      <c r="BF503" s="1825">
        <f t="shared" ca="1" si="547"/>
        <v>0</v>
      </c>
    </row>
    <row r="504" spans="1:58">
      <c r="A504" s="2016">
        <v>487</v>
      </c>
      <c r="B504" s="2016">
        <v>501</v>
      </c>
      <c r="D504" s="657">
        <v>1</v>
      </c>
      <c r="H504" s="141"/>
      <c r="I504" s="140"/>
      <c r="J504" s="129"/>
      <c r="K504" s="129"/>
      <c r="L504" s="410"/>
      <c r="M504" s="574" t="s">
        <v>339</v>
      </c>
      <c r="N504" s="574"/>
      <c r="O504" s="574"/>
      <c r="P504" s="558">
        <f t="shared" ref="P504:AH504" si="579">SUM(P505:P507)</f>
        <v>0</v>
      </c>
      <c r="Q504" s="558">
        <f t="shared" si="579"/>
        <v>0</v>
      </c>
      <c r="R504" s="558">
        <f t="shared" si="579"/>
        <v>0</v>
      </c>
      <c r="S504" s="558">
        <f t="shared" si="579"/>
        <v>0</v>
      </c>
      <c r="T504" s="558">
        <f t="shared" si="579"/>
        <v>0</v>
      </c>
      <c r="U504" s="558">
        <f t="shared" si="579"/>
        <v>0</v>
      </c>
      <c r="V504" s="558">
        <f t="shared" si="579"/>
        <v>0</v>
      </c>
      <c r="W504" s="558">
        <f t="shared" si="579"/>
        <v>0</v>
      </c>
      <c r="X504" s="558">
        <f t="shared" si="579"/>
        <v>0</v>
      </c>
      <c r="Y504" s="558">
        <f t="shared" si="579"/>
        <v>0</v>
      </c>
      <c r="Z504" s="558">
        <f t="shared" si="579"/>
        <v>0</v>
      </c>
      <c r="AA504" s="558">
        <f t="shared" si="579"/>
        <v>0</v>
      </c>
      <c r="AB504" s="558">
        <f t="shared" si="579"/>
        <v>0</v>
      </c>
      <c r="AC504" s="558">
        <f t="shared" si="579"/>
        <v>0</v>
      </c>
      <c r="AD504" s="558">
        <f t="shared" si="579"/>
        <v>0</v>
      </c>
      <c r="AE504" s="558">
        <f t="shared" si="579"/>
        <v>0</v>
      </c>
      <c r="AF504" s="558">
        <f t="shared" si="579"/>
        <v>0</v>
      </c>
      <c r="AG504" s="558">
        <f t="shared" si="579"/>
        <v>0</v>
      </c>
      <c r="AH504" s="558">
        <f t="shared" si="579"/>
        <v>0</v>
      </c>
      <c r="AJ504" s="558">
        <f ca="1">SUM((INDIRECT(AJ$2&amp;(ROW())):INDIRECT(AJ$3&amp;(ROW()))))</f>
        <v>0</v>
      </c>
      <c r="AK504" s="558">
        <f ca="1">SUM(INDIRECT(AK$1&amp;AK$2&amp;$B504):INDIRECT(AK$1&amp;AK$3&amp;$B504))</f>
        <v>8884.0618586221826</v>
      </c>
      <c r="AL504" s="1760">
        <f t="shared" ca="1" si="555"/>
        <v>-8884.0618586221826</v>
      </c>
      <c r="AM504" s="1884">
        <f t="shared" ref="AM504:AM517" ca="1" si="580">IFERROR(AJ504/AK504,0)</f>
        <v>0</v>
      </c>
      <c r="AN504" s="558">
        <f ca="1">SUM(INDIRECT(AN$1&amp;AN$2&amp;$A504):INDIRECT(AN$1&amp;AN$3&amp;$A504))</f>
        <v>0</v>
      </c>
      <c r="AO504" s="1760">
        <f t="shared" ca="1" si="556"/>
        <v>0</v>
      </c>
      <c r="AP504" s="1884">
        <f t="shared" ref="AP504:AP517" ca="1" si="581">IFERROR(AJ504/AN504,0)</f>
        <v>0</v>
      </c>
      <c r="AR504" s="558">
        <f ca="1">SUM((INDIRECT(AR$2&amp;(ROW())):INDIRECT(AR$3&amp;(ROW()))))</f>
        <v>0</v>
      </c>
      <c r="AS504" s="558">
        <f ca="1">SUM(INDIRECT(AS$1&amp;AS$2&amp;$B504):INDIRECT(AS$1&amp;AS$3&amp;$B504))</f>
        <v>8884.0618586221826</v>
      </c>
      <c r="AT504" s="1760">
        <f t="shared" ref="AT504:AT517" ca="1" si="582">AR504-AS504</f>
        <v>-8884.0618586221826</v>
      </c>
      <c r="AU504" s="1884">
        <f t="shared" ref="AU504:AU517" ca="1" si="583">IFERROR(AR504/AS504,0)</f>
        <v>0</v>
      </c>
      <c r="AV504" s="558">
        <f ca="1">SUM(INDIRECT(AV$1&amp;AV$2&amp;$A504):INDIRECT(AV$1&amp;AV$3&amp;$A504))</f>
        <v>0</v>
      </c>
      <c r="AW504" s="1760">
        <f t="shared" ref="AW504:AW517" ca="1" si="584">AR504-AV504</f>
        <v>0</v>
      </c>
      <c r="AX504" s="1884">
        <f t="shared" ref="AX504:AX517" ca="1" si="585">IFERROR(AR504/AV504,0)</f>
        <v>0</v>
      </c>
      <c r="AZ504" s="558">
        <f ca="1">SUM((INDIRECT(AZ$2&amp;(ROW())):INDIRECT(AZ$3&amp;(ROW()))))</f>
        <v>0</v>
      </c>
      <c r="BA504" s="558">
        <f ca="1">SUM(INDIRECT(BA$1&amp;BA$2&amp;$B504):INDIRECT(BA$1&amp;BA$3&amp;$B504))</f>
        <v>46842.061858622183</v>
      </c>
      <c r="BB504" s="1760">
        <f t="shared" ref="BB504:BB517" ca="1" si="586">AZ504-BA504</f>
        <v>-46842.061858622183</v>
      </c>
      <c r="BC504" s="1884">
        <f t="shared" ref="BC504:BC517" ca="1" si="587">IFERROR(AZ504/BA504,0)</f>
        <v>0</v>
      </c>
      <c r="BD504" s="558">
        <f ca="1">SUM(INDIRECT(BD$1&amp;BD$2&amp;$A504):INDIRECT(BD$1&amp;BD$3&amp;$A504))</f>
        <v>0</v>
      </c>
      <c r="BE504" s="1760">
        <f t="shared" ref="BE504:BE517" ca="1" si="588">AZ504-BD504</f>
        <v>0</v>
      </c>
      <c r="BF504" s="1884">
        <f t="shared" ref="BF504:BF517" ca="1" si="589">IFERROR(AZ504/BD504,0)</f>
        <v>0</v>
      </c>
    </row>
    <row r="505" spans="1:58">
      <c r="A505" s="2016">
        <v>488</v>
      </c>
      <c r="B505" s="2016">
        <v>502</v>
      </c>
      <c r="D505" s="657">
        <v>1</v>
      </c>
      <c r="H505" s="141"/>
      <c r="I505" s="140"/>
      <c r="J505" s="129"/>
      <c r="K505" s="129"/>
      <c r="L505" s="410"/>
      <c r="M505" s="575"/>
      <c r="N505" s="575"/>
      <c r="O505" s="593" t="s">
        <v>421</v>
      </c>
      <c r="P505" s="191"/>
      <c r="Q505" s="191"/>
      <c r="R505" s="191"/>
      <c r="S505" s="191"/>
      <c r="T505" s="191"/>
      <c r="U505" s="191"/>
      <c r="V505" s="191"/>
      <c r="W505" s="191"/>
      <c r="X505" s="191"/>
      <c r="Y505" s="191"/>
      <c r="Z505" s="191"/>
      <c r="AA505" s="191"/>
      <c r="AB505" s="187">
        <f>SUM(P505:R505)</f>
        <v>0</v>
      </c>
      <c r="AC505" s="187">
        <f>SUM(S505:U505)</f>
        <v>0</v>
      </c>
      <c r="AD505" s="187">
        <f>SUM(V505:X505)</f>
        <v>0</v>
      </c>
      <c r="AE505" s="187">
        <f>SUM(Y505:AA505)</f>
        <v>0</v>
      </c>
      <c r="AF505" s="187">
        <f>AB505+AC505</f>
        <v>0</v>
      </c>
      <c r="AG505" s="187">
        <f>AE505+AD505</f>
        <v>0</v>
      </c>
      <c r="AH505" s="187">
        <f>AF505+AG505</f>
        <v>0</v>
      </c>
      <c r="AJ505" s="187">
        <f ca="1">SUM((INDIRECT(AJ$2&amp;(ROW())):INDIRECT(AJ$3&amp;(ROW()))))</f>
        <v>0</v>
      </c>
      <c r="AK505" s="187">
        <f ca="1">SUM(INDIRECT(AK$1&amp;AK$2&amp;$B505):INDIRECT(AK$1&amp;AK$3&amp;$B505))</f>
        <v>0</v>
      </c>
      <c r="AL505" s="1747">
        <f t="shared" ca="1" si="555"/>
        <v>0</v>
      </c>
      <c r="AM505" s="1872">
        <f t="shared" ca="1" si="580"/>
        <v>0</v>
      </c>
      <c r="AN505" s="187">
        <f ca="1">SUM(INDIRECT(AN$1&amp;AN$2&amp;$A505):INDIRECT(AN$1&amp;AN$3&amp;$A505))</f>
        <v>0</v>
      </c>
      <c r="AO505" s="1747">
        <f t="shared" ca="1" si="556"/>
        <v>0</v>
      </c>
      <c r="AP505" s="1872">
        <f t="shared" ca="1" si="581"/>
        <v>0</v>
      </c>
      <c r="AR505" s="187">
        <f ca="1">SUM((INDIRECT(AR$2&amp;(ROW())):INDIRECT(AR$3&amp;(ROW()))))</f>
        <v>0</v>
      </c>
      <c r="AS505" s="187">
        <f ca="1">SUM(INDIRECT(AS$1&amp;AS$2&amp;$B505):INDIRECT(AS$1&amp;AS$3&amp;$B505))</f>
        <v>0</v>
      </c>
      <c r="AT505" s="1747">
        <f t="shared" ca="1" si="582"/>
        <v>0</v>
      </c>
      <c r="AU505" s="1872">
        <f t="shared" ca="1" si="583"/>
        <v>0</v>
      </c>
      <c r="AV505" s="187">
        <f ca="1">SUM(INDIRECT(AV$1&amp;AV$2&amp;$A505):INDIRECT(AV$1&amp;AV$3&amp;$A505))</f>
        <v>0</v>
      </c>
      <c r="AW505" s="1747">
        <f t="shared" ca="1" si="584"/>
        <v>0</v>
      </c>
      <c r="AX505" s="1872">
        <f t="shared" ca="1" si="585"/>
        <v>0</v>
      </c>
      <c r="AZ505" s="187">
        <f ca="1">SUM((INDIRECT(AZ$2&amp;(ROW())):INDIRECT(AZ$3&amp;(ROW()))))</f>
        <v>0</v>
      </c>
      <c r="BA505" s="187">
        <f ca="1">SUM(INDIRECT(BA$1&amp;BA$2&amp;$B505):INDIRECT(BA$1&amp;BA$3&amp;$B505))</f>
        <v>0</v>
      </c>
      <c r="BB505" s="1747">
        <f t="shared" ca="1" si="586"/>
        <v>0</v>
      </c>
      <c r="BC505" s="1872">
        <f t="shared" ca="1" si="587"/>
        <v>0</v>
      </c>
      <c r="BD505" s="187">
        <f ca="1">SUM(INDIRECT(BD$1&amp;BD$2&amp;$A505):INDIRECT(BD$1&amp;BD$3&amp;$A505))</f>
        <v>0</v>
      </c>
      <c r="BE505" s="1747">
        <f t="shared" ca="1" si="588"/>
        <v>0</v>
      </c>
      <c r="BF505" s="1872">
        <f t="shared" ca="1" si="589"/>
        <v>0</v>
      </c>
    </row>
    <row r="506" spans="1:58">
      <c r="A506" s="2016">
        <v>489</v>
      </c>
      <c r="B506" s="2016">
        <v>503</v>
      </c>
      <c r="D506" s="657">
        <v>1</v>
      </c>
      <c r="H506" s="141"/>
      <c r="I506" s="140"/>
      <c r="J506" s="129"/>
      <c r="K506" s="129"/>
      <c r="L506" s="410"/>
      <c r="M506" s="460"/>
      <c r="N506" s="460"/>
      <c r="O506" s="621" t="s">
        <v>422</v>
      </c>
      <c r="P506" s="128"/>
      <c r="Q506" s="128"/>
      <c r="R506" s="128"/>
      <c r="S506" s="128"/>
      <c r="T506" s="128"/>
      <c r="U506" s="128"/>
      <c r="V506" s="128"/>
      <c r="W506" s="128"/>
      <c r="X506" s="128"/>
      <c r="Y506" s="128"/>
      <c r="Z506" s="128"/>
      <c r="AA506" s="128"/>
      <c r="AB506" s="25">
        <f>SUM(P506:R506)</f>
        <v>0</v>
      </c>
      <c r="AC506" s="25">
        <f>SUM(S506:U506)</f>
        <v>0</v>
      </c>
      <c r="AD506" s="25">
        <f>SUM(V506:X506)</f>
        <v>0</v>
      </c>
      <c r="AE506" s="25">
        <f>SUM(Y506:AA506)</f>
        <v>0</v>
      </c>
      <c r="AF506" s="25">
        <f>AB506+AC506</f>
        <v>0</v>
      </c>
      <c r="AG506" s="25">
        <f>AE506+AD506</f>
        <v>0</v>
      </c>
      <c r="AH506" s="25">
        <f>AF506+AG506</f>
        <v>0</v>
      </c>
      <c r="AJ506" s="25">
        <f ca="1">SUM((INDIRECT(AJ$2&amp;(ROW())):INDIRECT(AJ$3&amp;(ROW()))))</f>
        <v>0</v>
      </c>
      <c r="AK506" s="25">
        <f ca="1">SUM(INDIRECT(AK$1&amp;AK$2&amp;$B506):INDIRECT(AK$1&amp;AK$3&amp;$B506))</f>
        <v>0</v>
      </c>
      <c r="AL506" s="1714">
        <f t="shared" ca="1" si="555"/>
        <v>0</v>
      </c>
      <c r="AM506" s="1825">
        <f t="shared" ca="1" si="580"/>
        <v>0</v>
      </c>
      <c r="AN506" s="25">
        <f ca="1">SUM(INDIRECT(AN$1&amp;AN$2&amp;$A506):INDIRECT(AN$1&amp;AN$3&amp;$A506))</f>
        <v>0</v>
      </c>
      <c r="AO506" s="1714">
        <f t="shared" ca="1" si="556"/>
        <v>0</v>
      </c>
      <c r="AP506" s="1825">
        <f t="shared" ca="1" si="581"/>
        <v>0</v>
      </c>
      <c r="AR506" s="25">
        <f ca="1">SUM((INDIRECT(AR$2&amp;(ROW())):INDIRECT(AR$3&amp;(ROW()))))</f>
        <v>0</v>
      </c>
      <c r="AS506" s="25">
        <f ca="1">SUM(INDIRECT(AS$1&amp;AS$2&amp;$B506):INDIRECT(AS$1&amp;AS$3&amp;$B506))</f>
        <v>0</v>
      </c>
      <c r="AT506" s="1714">
        <f t="shared" ca="1" si="582"/>
        <v>0</v>
      </c>
      <c r="AU506" s="1825">
        <f t="shared" ca="1" si="583"/>
        <v>0</v>
      </c>
      <c r="AV506" s="25">
        <f ca="1">SUM(INDIRECT(AV$1&amp;AV$2&amp;$A506):INDIRECT(AV$1&amp;AV$3&amp;$A506))</f>
        <v>0</v>
      </c>
      <c r="AW506" s="1714">
        <f t="shared" ca="1" si="584"/>
        <v>0</v>
      </c>
      <c r="AX506" s="1825">
        <f t="shared" ca="1" si="585"/>
        <v>0</v>
      </c>
      <c r="AZ506" s="25">
        <f ca="1">SUM((INDIRECT(AZ$2&amp;(ROW())):INDIRECT(AZ$3&amp;(ROW()))))</f>
        <v>0</v>
      </c>
      <c r="BA506" s="25">
        <f ca="1">SUM(INDIRECT(BA$1&amp;BA$2&amp;$B506):INDIRECT(BA$1&amp;BA$3&amp;$B506))</f>
        <v>0</v>
      </c>
      <c r="BB506" s="1714">
        <f t="shared" ca="1" si="586"/>
        <v>0</v>
      </c>
      <c r="BC506" s="1825">
        <f t="shared" ca="1" si="587"/>
        <v>0</v>
      </c>
      <c r="BD506" s="25">
        <f ca="1">SUM(INDIRECT(BD$1&amp;BD$2&amp;$A506):INDIRECT(BD$1&amp;BD$3&amp;$A506))</f>
        <v>0</v>
      </c>
      <c r="BE506" s="1714">
        <f t="shared" ca="1" si="588"/>
        <v>0</v>
      </c>
      <c r="BF506" s="1825">
        <f t="shared" ca="1" si="589"/>
        <v>0</v>
      </c>
    </row>
    <row r="507" spans="1:58">
      <c r="A507" s="2016">
        <v>490</v>
      </c>
      <c r="B507" s="2016">
        <v>504</v>
      </c>
      <c r="D507" s="657">
        <v>1</v>
      </c>
      <c r="H507" s="141"/>
      <c r="I507" s="140"/>
      <c r="J507" s="129"/>
      <c r="K507" s="129"/>
      <c r="L507" s="410"/>
      <c r="M507" s="460"/>
      <c r="N507" s="460"/>
      <c r="O507" s="154" t="s">
        <v>431</v>
      </c>
      <c r="P507" s="135"/>
      <c r="Q507" s="135"/>
      <c r="R507" s="135"/>
      <c r="S507" s="135"/>
      <c r="T507" s="135"/>
      <c r="U507" s="135"/>
      <c r="V507" s="135"/>
      <c r="W507" s="135"/>
      <c r="X507" s="135"/>
      <c r="Y507" s="135"/>
      <c r="Z507" s="135"/>
      <c r="AA507" s="135"/>
      <c r="AB507" s="23">
        <f>SUM(P507:R507)</f>
        <v>0</v>
      </c>
      <c r="AC507" s="23">
        <f>SUM(S507:U507)</f>
        <v>0</v>
      </c>
      <c r="AD507" s="23">
        <f>SUM(V507:X507)</f>
        <v>0</v>
      </c>
      <c r="AE507" s="23">
        <f>SUM(Y507:AA507)</f>
        <v>0</v>
      </c>
      <c r="AF507" s="23">
        <f>AB507+AC507</f>
        <v>0</v>
      </c>
      <c r="AG507" s="23">
        <f>AE507+AD507</f>
        <v>0</v>
      </c>
      <c r="AH507" s="23">
        <f>AF507+AG507</f>
        <v>0</v>
      </c>
      <c r="AJ507" s="23">
        <f ca="1">SUM((INDIRECT(AJ$2&amp;(ROW())):INDIRECT(AJ$3&amp;(ROW()))))</f>
        <v>0</v>
      </c>
      <c r="AK507" s="23">
        <f ca="1">SUM(INDIRECT(AK$1&amp;AK$2&amp;$B507):INDIRECT(AK$1&amp;AK$3&amp;$B507))</f>
        <v>0</v>
      </c>
      <c r="AL507" s="1715">
        <f t="shared" ca="1" si="555"/>
        <v>0</v>
      </c>
      <c r="AM507" s="1826">
        <f t="shared" ca="1" si="580"/>
        <v>0</v>
      </c>
      <c r="AN507" s="23">
        <f ca="1">SUM(INDIRECT(AN$1&amp;AN$2&amp;$A507):INDIRECT(AN$1&amp;AN$3&amp;$A507))</f>
        <v>0</v>
      </c>
      <c r="AO507" s="1715">
        <f t="shared" ca="1" si="556"/>
        <v>0</v>
      </c>
      <c r="AP507" s="1826">
        <f t="shared" ca="1" si="581"/>
        <v>0</v>
      </c>
      <c r="AR507" s="23">
        <f ca="1">SUM((INDIRECT(AR$2&amp;(ROW())):INDIRECT(AR$3&amp;(ROW()))))</f>
        <v>0</v>
      </c>
      <c r="AS507" s="23">
        <f ca="1">SUM(INDIRECT(AS$1&amp;AS$2&amp;$B507):INDIRECT(AS$1&amp;AS$3&amp;$B507))</f>
        <v>0</v>
      </c>
      <c r="AT507" s="1715">
        <f t="shared" ca="1" si="582"/>
        <v>0</v>
      </c>
      <c r="AU507" s="1826">
        <f t="shared" ca="1" si="583"/>
        <v>0</v>
      </c>
      <c r="AV507" s="23">
        <f ca="1">SUM(INDIRECT(AV$1&amp;AV$2&amp;$A507):INDIRECT(AV$1&amp;AV$3&amp;$A507))</f>
        <v>0</v>
      </c>
      <c r="AW507" s="1715">
        <f t="shared" ca="1" si="584"/>
        <v>0</v>
      </c>
      <c r="AX507" s="1826">
        <f t="shared" ca="1" si="585"/>
        <v>0</v>
      </c>
      <c r="AZ507" s="23">
        <f ca="1">SUM((INDIRECT(AZ$2&amp;(ROW())):INDIRECT(AZ$3&amp;(ROW()))))</f>
        <v>0</v>
      </c>
      <c r="BA507" s="23">
        <f ca="1">SUM(INDIRECT(BA$1&amp;BA$2&amp;$B507):INDIRECT(BA$1&amp;BA$3&amp;$B507))</f>
        <v>0</v>
      </c>
      <c r="BB507" s="1715">
        <f t="shared" ca="1" si="586"/>
        <v>0</v>
      </c>
      <c r="BC507" s="1826">
        <f t="shared" ca="1" si="587"/>
        <v>0</v>
      </c>
      <c r="BD507" s="23">
        <f ca="1">SUM(INDIRECT(BD$1&amp;BD$2&amp;$A507):INDIRECT(BD$1&amp;BD$3&amp;$A507))</f>
        <v>0</v>
      </c>
      <c r="BE507" s="1715">
        <f t="shared" ca="1" si="588"/>
        <v>0</v>
      </c>
      <c r="BF507" s="1826">
        <f t="shared" ca="1" si="589"/>
        <v>0</v>
      </c>
    </row>
    <row r="508" spans="1:58">
      <c r="A508" s="2016">
        <v>491</v>
      </c>
      <c r="B508" s="2016">
        <v>505</v>
      </c>
      <c r="D508" s="657">
        <v>1</v>
      </c>
      <c r="H508" s="141"/>
      <c r="I508" s="140"/>
      <c r="J508" s="129"/>
      <c r="K508" s="129"/>
      <c r="L508" s="410"/>
      <c r="M508" s="574" t="s">
        <v>432</v>
      </c>
      <c r="N508" s="574"/>
      <c r="O508" s="574"/>
      <c r="P508" s="558">
        <f>SUM(P509:P510)</f>
        <v>0</v>
      </c>
      <c r="Q508" s="558">
        <f t="shared" ref="Q508:AH508" si="590">SUM(Q509:Q510)</f>
        <v>0</v>
      </c>
      <c r="R508" s="558">
        <f t="shared" si="590"/>
        <v>0</v>
      </c>
      <c r="S508" s="558">
        <f t="shared" si="590"/>
        <v>0</v>
      </c>
      <c r="T508" s="558">
        <f t="shared" si="590"/>
        <v>0</v>
      </c>
      <c r="U508" s="558">
        <f t="shared" si="590"/>
        <v>0</v>
      </c>
      <c r="V508" s="558">
        <f t="shared" si="590"/>
        <v>0</v>
      </c>
      <c r="W508" s="558">
        <f t="shared" si="590"/>
        <v>0</v>
      </c>
      <c r="X508" s="558">
        <f t="shared" si="590"/>
        <v>0</v>
      </c>
      <c r="Y508" s="558">
        <f t="shared" si="590"/>
        <v>0</v>
      </c>
      <c r="Z508" s="558">
        <f t="shared" si="590"/>
        <v>0</v>
      </c>
      <c r="AA508" s="558">
        <f t="shared" si="590"/>
        <v>0</v>
      </c>
      <c r="AB508" s="558">
        <f t="shared" si="590"/>
        <v>0</v>
      </c>
      <c r="AC508" s="558">
        <f t="shared" si="590"/>
        <v>0</v>
      </c>
      <c r="AD508" s="558">
        <f t="shared" si="590"/>
        <v>0</v>
      </c>
      <c r="AE508" s="558">
        <f t="shared" si="590"/>
        <v>0</v>
      </c>
      <c r="AF508" s="558">
        <f t="shared" si="590"/>
        <v>0</v>
      </c>
      <c r="AG508" s="558">
        <f t="shared" si="590"/>
        <v>0</v>
      </c>
      <c r="AH508" s="558">
        <f t="shared" si="590"/>
        <v>0</v>
      </c>
      <c r="AJ508" s="558">
        <f ca="1">SUM((INDIRECT(AJ$2&amp;(ROW())):INDIRECT(AJ$3&amp;(ROW()))))</f>
        <v>0</v>
      </c>
      <c r="AK508" s="558">
        <f ca="1">SUM(INDIRECT(AK$1&amp;AK$2&amp;$B508):INDIRECT(AK$1&amp;AK$3&amp;$B508))</f>
        <v>0</v>
      </c>
      <c r="AL508" s="1760">
        <f t="shared" ca="1" si="555"/>
        <v>0</v>
      </c>
      <c r="AM508" s="1884">
        <f t="shared" ca="1" si="580"/>
        <v>0</v>
      </c>
      <c r="AN508" s="558">
        <f ca="1">SUM(INDIRECT(AN$1&amp;AN$2&amp;$A508):INDIRECT(AN$1&amp;AN$3&amp;$A508))</f>
        <v>0</v>
      </c>
      <c r="AO508" s="1760">
        <f t="shared" ca="1" si="556"/>
        <v>0</v>
      </c>
      <c r="AP508" s="1884">
        <f t="shared" ca="1" si="581"/>
        <v>0</v>
      </c>
      <c r="AR508" s="558">
        <f ca="1">SUM((INDIRECT(AR$2&amp;(ROW())):INDIRECT(AR$3&amp;(ROW()))))</f>
        <v>0</v>
      </c>
      <c r="AS508" s="558">
        <f ca="1">SUM(INDIRECT(AS$1&amp;AS$2&amp;$B508):INDIRECT(AS$1&amp;AS$3&amp;$B508))</f>
        <v>0</v>
      </c>
      <c r="AT508" s="1760">
        <f t="shared" ca="1" si="582"/>
        <v>0</v>
      </c>
      <c r="AU508" s="1884">
        <f t="shared" ca="1" si="583"/>
        <v>0</v>
      </c>
      <c r="AV508" s="558">
        <f ca="1">SUM(INDIRECT(AV$1&amp;AV$2&amp;$A508):INDIRECT(AV$1&amp;AV$3&amp;$A508))</f>
        <v>0</v>
      </c>
      <c r="AW508" s="1760">
        <f t="shared" ca="1" si="584"/>
        <v>0</v>
      </c>
      <c r="AX508" s="1884">
        <f t="shared" ca="1" si="585"/>
        <v>0</v>
      </c>
      <c r="AZ508" s="558">
        <f ca="1">SUM((INDIRECT(AZ$2&amp;(ROW())):INDIRECT(AZ$3&amp;(ROW()))))</f>
        <v>0</v>
      </c>
      <c r="BA508" s="558">
        <f ca="1">SUM(INDIRECT(BA$1&amp;BA$2&amp;$B508):INDIRECT(BA$1&amp;BA$3&amp;$B508))</f>
        <v>0</v>
      </c>
      <c r="BB508" s="1760">
        <f t="shared" ca="1" si="586"/>
        <v>0</v>
      </c>
      <c r="BC508" s="1884">
        <f t="shared" ca="1" si="587"/>
        <v>0</v>
      </c>
      <c r="BD508" s="558">
        <f ca="1">SUM(INDIRECT(BD$1&amp;BD$2&amp;$A508):INDIRECT(BD$1&amp;BD$3&amp;$A508))</f>
        <v>0</v>
      </c>
      <c r="BE508" s="1760">
        <f t="shared" ca="1" si="588"/>
        <v>0</v>
      </c>
      <c r="BF508" s="1884">
        <f t="shared" ca="1" si="589"/>
        <v>0</v>
      </c>
    </row>
    <row r="509" spans="1:58">
      <c r="A509" s="2016">
        <v>492</v>
      </c>
      <c r="B509" s="2016">
        <v>506</v>
      </c>
      <c r="D509" s="657">
        <v>1</v>
      </c>
      <c r="H509" s="141"/>
      <c r="I509" s="140"/>
      <c r="J509" s="129"/>
      <c r="K509" s="129"/>
      <c r="L509" s="410"/>
      <c r="M509" s="576"/>
      <c r="N509" s="575"/>
      <c r="O509" s="575" t="s">
        <v>436</v>
      </c>
      <c r="P509" s="191"/>
      <c r="Q509" s="191"/>
      <c r="R509" s="191"/>
      <c r="S509" s="191"/>
      <c r="T509" s="191"/>
      <c r="U509" s="191"/>
      <c r="V509" s="191"/>
      <c r="W509" s="191"/>
      <c r="X509" s="191"/>
      <c r="Y509" s="191"/>
      <c r="Z509" s="191"/>
      <c r="AA509" s="191"/>
      <c r="AB509" s="187">
        <f>SUM(P509:R509)</f>
        <v>0</v>
      </c>
      <c r="AC509" s="187">
        <f>SUM(S509:U509)</f>
        <v>0</v>
      </c>
      <c r="AD509" s="187">
        <f>SUM(V509:X509)</f>
        <v>0</v>
      </c>
      <c r="AE509" s="187">
        <f>SUM(Y509:AA509)</f>
        <v>0</v>
      </c>
      <c r="AF509" s="187">
        <f>AB509+AC509</f>
        <v>0</v>
      </c>
      <c r="AG509" s="187">
        <f>AE509+AD509</f>
        <v>0</v>
      </c>
      <c r="AH509" s="187">
        <f>AF509+AG509</f>
        <v>0</v>
      </c>
      <c r="AJ509" s="187">
        <f ca="1">SUM((INDIRECT(AJ$2&amp;(ROW())):INDIRECT(AJ$3&amp;(ROW()))))</f>
        <v>0</v>
      </c>
      <c r="AK509" s="187">
        <f ca="1">SUM(INDIRECT(AK$1&amp;AK$2&amp;$B509):INDIRECT(AK$1&amp;AK$3&amp;$B509))</f>
        <v>0</v>
      </c>
      <c r="AL509" s="1747">
        <f t="shared" ca="1" si="555"/>
        <v>0</v>
      </c>
      <c r="AM509" s="1872">
        <f t="shared" ca="1" si="580"/>
        <v>0</v>
      </c>
      <c r="AN509" s="187">
        <f ca="1">SUM(INDIRECT(AN$1&amp;AN$2&amp;$A509):INDIRECT(AN$1&amp;AN$3&amp;$A509))</f>
        <v>0</v>
      </c>
      <c r="AO509" s="1747">
        <f t="shared" ca="1" si="556"/>
        <v>0</v>
      </c>
      <c r="AP509" s="1872">
        <f t="shared" ca="1" si="581"/>
        <v>0</v>
      </c>
      <c r="AR509" s="187">
        <f ca="1">SUM((INDIRECT(AR$2&amp;(ROW())):INDIRECT(AR$3&amp;(ROW()))))</f>
        <v>0</v>
      </c>
      <c r="AS509" s="187">
        <f ca="1">SUM(INDIRECT(AS$1&amp;AS$2&amp;$B509):INDIRECT(AS$1&amp;AS$3&amp;$B509))</f>
        <v>0</v>
      </c>
      <c r="AT509" s="1747">
        <f t="shared" ca="1" si="582"/>
        <v>0</v>
      </c>
      <c r="AU509" s="1872">
        <f t="shared" ca="1" si="583"/>
        <v>0</v>
      </c>
      <c r="AV509" s="187">
        <f ca="1">SUM(INDIRECT(AV$1&amp;AV$2&amp;$A509):INDIRECT(AV$1&amp;AV$3&amp;$A509))</f>
        <v>0</v>
      </c>
      <c r="AW509" s="1747">
        <f t="shared" ca="1" si="584"/>
        <v>0</v>
      </c>
      <c r="AX509" s="1872">
        <f t="shared" ca="1" si="585"/>
        <v>0</v>
      </c>
      <c r="AZ509" s="187">
        <f ca="1">SUM((INDIRECT(AZ$2&amp;(ROW())):INDIRECT(AZ$3&amp;(ROW()))))</f>
        <v>0</v>
      </c>
      <c r="BA509" s="187">
        <f ca="1">SUM(INDIRECT(BA$1&amp;BA$2&amp;$B509):INDIRECT(BA$1&amp;BA$3&amp;$B509))</f>
        <v>0</v>
      </c>
      <c r="BB509" s="1747">
        <f t="shared" ca="1" si="586"/>
        <v>0</v>
      </c>
      <c r="BC509" s="1872">
        <f t="shared" ca="1" si="587"/>
        <v>0</v>
      </c>
      <c r="BD509" s="187">
        <f ca="1">SUM(INDIRECT(BD$1&amp;BD$2&amp;$A509):INDIRECT(BD$1&amp;BD$3&amp;$A509))</f>
        <v>0</v>
      </c>
      <c r="BE509" s="1747">
        <f t="shared" ca="1" si="588"/>
        <v>0</v>
      </c>
      <c r="BF509" s="1872">
        <f t="shared" ca="1" si="589"/>
        <v>0</v>
      </c>
    </row>
    <row r="510" spans="1:58">
      <c r="A510" s="2016">
        <v>493</v>
      </c>
      <c r="B510" s="2016">
        <v>507</v>
      </c>
      <c r="D510" s="657">
        <v>1</v>
      </c>
      <c r="H510" s="141"/>
      <c r="I510" s="140"/>
      <c r="J510" s="129"/>
      <c r="K510" s="129"/>
      <c r="L510" s="410"/>
      <c r="M510" s="461"/>
      <c r="N510" s="461"/>
      <c r="O510" s="461" t="s">
        <v>438</v>
      </c>
      <c r="P510" s="135"/>
      <c r="Q510" s="135"/>
      <c r="R510" s="135"/>
      <c r="S510" s="135"/>
      <c r="T510" s="135"/>
      <c r="U510" s="135"/>
      <c r="V510" s="135"/>
      <c r="W510" s="135"/>
      <c r="X510" s="135"/>
      <c r="Y510" s="135"/>
      <c r="Z510" s="135"/>
      <c r="AA510" s="135"/>
      <c r="AB510" s="23">
        <f>SUM(P510:R510)</f>
        <v>0</v>
      </c>
      <c r="AC510" s="23">
        <f>SUM(S510:U510)</f>
        <v>0</v>
      </c>
      <c r="AD510" s="23">
        <f>SUM(V510:X510)</f>
        <v>0</v>
      </c>
      <c r="AE510" s="23">
        <f>SUM(Y510:AA510)</f>
        <v>0</v>
      </c>
      <c r="AF510" s="23">
        <f>AB510+AC510</f>
        <v>0</v>
      </c>
      <c r="AG510" s="23">
        <f>AE510+AD510</f>
        <v>0</v>
      </c>
      <c r="AH510" s="23">
        <f>AF510+AG510</f>
        <v>0</v>
      </c>
      <c r="AJ510" s="23">
        <f ca="1">SUM((INDIRECT(AJ$2&amp;(ROW())):INDIRECT(AJ$3&amp;(ROW()))))</f>
        <v>0</v>
      </c>
      <c r="AK510" s="23">
        <f ca="1">SUM(INDIRECT(AK$1&amp;AK$2&amp;$B510):INDIRECT(AK$1&amp;AK$3&amp;$B510))</f>
        <v>0</v>
      </c>
      <c r="AL510" s="1715">
        <f t="shared" ca="1" si="555"/>
        <v>0</v>
      </c>
      <c r="AM510" s="1826">
        <f t="shared" ca="1" si="580"/>
        <v>0</v>
      </c>
      <c r="AN510" s="23">
        <f ca="1">SUM(INDIRECT(AN$1&amp;AN$2&amp;$A510):INDIRECT(AN$1&amp;AN$3&amp;$A510))</f>
        <v>0</v>
      </c>
      <c r="AO510" s="1715">
        <f t="shared" ca="1" si="556"/>
        <v>0</v>
      </c>
      <c r="AP510" s="1826">
        <f t="shared" ca="1" si="581"/>
        <v>0</v>
      </c>
      <c r="AR510" s="23">
        <f ca="1">SUM((INDIRECT(AR$2&amp;(ROW())):INDIRECT(AR$3&amp;(ROW()))))</f>
        <v>0</v>
      </c>
      <c r="AS510" s="23">
        <f ca="1">SUM(INDIRECT(AS$1&amp;AS$2&amp;$B510):INDIRECT(AS$1&amp;AS$3&amp;$B510))</f>
        <v>0</v>
      </c>
      <c r="AT510" s="1715">
        <f t="shared" ca="1" si="582"/>
        <v>0</v>
      </c>
      <c r="AU510" s="1826">
        <f t="shared" ca="1" si="583"/>
        <v>0</v>
      </c>
      <c r="AV510" s="23">
        <f ca="1">SUM(INDIRECT(AV$1&amp;AV$2&amp;$A510):INDIRECT(AV$1&amp;AV$3&amp;$A510))</f>
        <v>0</v>
      </c>
      <c r="AW510" s="1715">
        <f t="shared" ca="1" si="584"/>
        <v>0</v>
      </c>
      <c r="AX510" s="1826">
        <f t="shared" ca="1" si="585"/>
        <v>0</v>
      </c>
      <c r="AZ510" s="23">
        <f ca="1">SUM((INDIRECT(AZ$2&amp;(ROW())):INDIRECT(AZ$3&amp;(ROW()))))</f>
        <v>0</v>
      </c>
      <c r="BA510" s="23">
        <f ca="1">SUM(INDIRECT(BA$1&amp;BA$2&amp;$B510):INDIRECT(BA$1&amp;BA$3&amp;$B510))</f>
        <v>0</v>
      </c>
      <c r="BB510" s="1715">
        <f t="shared" ca="1" si="586"/>
        <v>0</v>
      </c>
      <c r="BC510" s="1826">
        <f t="shared" ca="1" si="587"/>
        <v>0</v>
      </c>
      <c r="BD510" s="23">
        <f ca="1">SUM(INDIRECT(BD$1&amp;BD$2&amp;$A510):INDIRECT(BD$1&amp;BD$3&amp;$A510))</f>
        <v>0</v>
      </c>
      <c r="BE510" s="1715">
        <f t="shared" ca="1" si="588"/>
        <v>0</v>
      </c>
      <c r="BF510" s="1826">
        <f t="shared" ca="1" si="589"/>
        <v>0</v>
      </c>
    </row>
    <row r="511" spans="1:58">
      <c r="A511" s="2016">
        <v>494</v>
      </c>
      <c r="B511" s="2016">
        <v>508</v>
      </c>
      <c r="D511" s="657">
        <v>1</v>
      </c>
      <c r="H511" s="141"/>
      <c r="I511" s="140"/>
      <c r="J511" s="129"/>
      <c r="K511" s="129"/>
      <c r="L511" s="410"/>
      <c r="M511" s="621" t="s">
        <v>609</v>
      </c>
      <c r="N511" s="460"/>
      <c r="O511" s="621"/>
      <c r="P511" s="128"/>
      <c r="Q511" s="128"/>
      <c r="R511" s="128"/>
      <c r="S511" s="128"/>
      <c r="T511" s="128"/>
      <c r="U511" s="128"/>
      <c r="V511" s="128"/>
      <c r="W511" s="128"/>
      <c r="X511" s="128"/>
      <c r="Y511" s="128"/>
      <c r="Z511" s="128"/>
      <c r="AA511" s="128"/>
      <c r="AB511" s="25">
        <f>SUM(P511:R511)</f>
        <v>0</v>
      </c>
      <c r="AC511" s="25">
        <f>SUM(S511:U511)</f>
        <v>0</v>
      </c>
      <c r="AD511" s="25">
        <f>SUM(V511:X511)</f>
        <v>0</v>
      </c>
      <c r="AE511" s="25">
        <f>SUM(Y511:AA511)</f>
        <v>0</v>
      </c>
      <c r="AF511" s="25">
        <f>AB511+AC511</f>
        <v>0</v>
      </c>
      <c r="AG511" s="25">
        <f>AE511+AD511</f>
        <v>0</v>
      </c>
      <c r="AH511" s="25">
        <f>AF511+AG511</f>
        <v>0</v>
      </c>
      <c r="AJ511" s="25">
        <f ca="1">SUM((INDIRECT(AJ$2&amp;(ROW())):INDIRECT(AJ$3&amp;(ROW()))))</f>
        <v>0</v>
      </c>
      <c r="AK511" s="25">
        <f ca="1">SUM(INDIRECT(AK$1&amp;AK$2&amp;$B511):INDIRECT(AK$1&amp;AK$3&amp;$B511))</f>
        <v>0</v>
      </c>
      <c r="AL511" s="1714">
        <f t="shared" ca="1" si="555"/>
        <v>0</v>
      </c>
      <c r="AM511" s="1825">
        <f t="shared" ca="1" si="580"/>
        <v>0</v>
      </c>
      <c r="AN511" s="25">
        <f ca="1">SUM(INDIRECT(AN$1&amp;AN$2&amp;$A511):INDIRECT(AN$1&amp;AN$3&amp;$A511))</f>
        <v>0</v>
      </c>
      <c r="AO511" s="1714">
        <f t="shared" ca="1" si="556"/>
        <v>0</v>
      </c>
      <c r="AP511" s="1825">
        <f t="shared" ca="1" si="581"/>
        <v>0</v>
      </c>
      <c r="AR511" s="25">
        <f ca="1">SUM((INDIRECT(AR$2&amp;(ROW())):INDIRECT(AR$3&amp;(ROW()))))</f>
        <v>0</v>
      </c>
      <c r="AS511" s="25">
        <f ca="1">SUM(INDIRECT(AS$1&amp;AS$2&amp;$B511):INDIRECT(AS$1&amp;AS$3&amp;$B511))</f>
        <v>0</v>
      </c>
      <c r="AT511" s="1714">
        <f t="shared" ca="1" si="582"/>
        <v>0</v>
      </c>
      <c r="AU511" s="1825">
        <f t="shared" ca="1" si="583"/>
        <v>0</v>
      </c>
      <c r="AV511" s="25">
        <f ca="1">SUM(INDIRECT(AV$1&amp;AV$2&amp;$A511):INDIRECT(AV$1&amp;AV$3&amp;$A511))</f>
        <v>0</v>
      </c>
      <c r="AW511" s="1714">
        <f t="shared" ca="1" si="584"/>
        <v>0</v>
      </c>
      <c r="AX511" s="1825">
        <f t="shared" ca="1" si="585"/>
        <v>0</v>
      </c>
      <c r="AZ511" s="25">
        <f ca="1">SUM((INDIRECT(AZ$2&amp;(ROW())):INDIRECT(AZ$3&amp;(ROW()))))</f>
        <v>0</v>
      </c>
      <c r="BA511" s="25">
        <f ca="1">SUM(INDIRECT(BA$1&amp;BA$2&amp;$B511):INDIRECT(BA$1&amp;BA$3&amp;$B511))</f>
        <v>0</v>
      </c>
      <c r="BB511" s="1714">
        <f t="shared" ca="1" si="586"/>
        <v>0</v>
      </c>
      <c r="BC511" s="1825">
        <f t="shared" ca="1" si="587"/>
        <v>0</v>
      </c>
      <c r="BD511" s="25">
        <f ca="1">SUM(INDIRECT(BD$1&amp;BD$2&amp;$A511):INDIRECT(BD$1&amp;BD$3&amp;$A511))</f>
        <v>0</v>
      </c>
      <c r="BE511" s="1714">
        <f t="shared" ca="1" si="588"/>
        <v>0</v>
      </c>
      <c r="BF511" s="1825">
        <f t="shared" ca="1" si="589"/>
        <v>0</v>
      </c>
    </row>
    <row r="512" spans="1:58">
      <c r="A512" s="2016">
        <v>495</v>
      </c>
      <c r="B512" s="2016">
        <v>509</v>
      </c>
      <c r="D512" s="657">
        <v>1</v>
      </c>
      <c r="H512" s="141"/>
      <c r="I512" s="140"/>
      <c r="J512" s="129"/>
      <c r="K512" s="129"/>
      <c r="L512" s="131" t="s">
        <v>218</v>
      </c>
      <c r="M512" s="560"/>
      <c r="N512" s="560"/>
      <c r="O512" s="560"/>
      <c r="P512" s="558">
        <f>SUM(P513:P516)</f>
        <v>0</v>
      </c>
      <c r="Q512" s="558">
        <f t="shared" ref="Q512:AA512" si="591">SUM(Q513:Q516)</f>
        <v>0</v>
      </c>
      <c r="R512" s="558">
        <f t="shared" si="591"/>
        <v>0</v>
      </c>
      <c r="S512" s="558">
        <f t="shared" si="591"/>
        <v>0</v>
      </c>
      <c r="T512" s="558">
        <f t="shared" si="591"/>
        <v>0</v>
      </c>
      <c r="U512" s="558">
        <f t="shared" si="591"/>
        <v>0</v>
      </c>
      <c r="V512" s="558">
        <f t="shared" si="591"/>
        <v>0</v>
      </c>
      <c r="W512" s="558">
        <f t="shared" si="591"/>
        <v>0</v>
      </c>
      <c r="X512" s="558">
        <f t="shared" si="591"/>
        <v>0</v>
      </c>
      <c r="Y512" s="558">
        <f t="shared" si="591"/>
        <v>0</v>
      </c>
      <c r="Z512" s="558">
        <f t="shared" si="591"/>
        <v>0</v>
      </c>
      <c r="AA512" s="558">
        <f t="shared" si="591"/>
        <v>0</v>
      </c>
      <c r="AB512" s="558">
        <f t="shared" ref="AB512:AH512" si="592">SUM(AB513:AB516)</f>
        <v>0</v>
      </c>
      <c r="AC512" s="558">
        <f t="shared" si="592"/>
        <v>0</v>
      </c>
      <c r="AD512" s="558">
        <f t="shared" si="592"/>
        <v>0</v>
      </c>
      <c r="AE512" s="558">
        <f t="shared" si="592"/>
        <v>0</v>
      </c>
      <c r="AF512" s="558">
        <f t="shared" si="592"/>
        <v>0</v>
      </c>
      <c r="AG512" s="558">
        <f t="shared" si="592"/>
        <v>0</v>
      </c>
      <c r="AH512" s="558">
        <f t="shared" si="592"/>
        <v>0</v>
      </c>
      <c r="AJ512" s="558">
        <f ca="1">SUM((INDIRECT(AJ$2&amp;(ROW())):INDIRECT(AJ$3&amp;(ROW()))))</f>
        <v>0</v>
      </c>
      <c r="AK512" s="558">
        <f ca="1">SUM(INDIRECT(AK$1&amp;AK$2&amp;$B512):INDIRECT(AK$1&amp;AK$3&amp;$B512))</f>
        <v>0</v>
      </c>
      <c r="AL512" s="1760">
        <f t="shared" ca="1" si="555"/>
        <v>0</v>
      </c>
      <c r="AM512" s="1884">
        <f t="shared" ca="1" si="580"/>
        <v>0</v>
      </c>
      <c r="AN512" s="558">
        <f ca="1">SUM(INDIRECT(AN$1&amp;AN$2&amp;$A512):INDIRECT(AN$1&amp;AN$3&amp;$A512))</f>
        <v>0</v>
      </c>
      <c r="AO512" s="1760">
        <f t="shared" ca="1" si="556"/>
        <v>0</v>
      </c>
      <c r="AP512" s="1884">
        <f t="shared" ca="1" si="581"/>
        <v>0</v>
      </c>
      <c r="AR512" s="558">
        <f ca="1">SUM((INDIRECT(AR$2&amp;(ROW())):INDIRECT(AR$3&amp;(ROW()))))</f>
        <v>0</v>
      </c>
      <c r="AS512" s="558">
        <f ca="1">SUM(INDIRECT(AS$1&amp;AS$2&amp;$B512):INDIRECT(AS$1&amp;AS$3&amp;$B512))</f>
        <v>0</v>
      </c>
      <c r="AT512" s="1760">
        <f t="shared" ca="1" si="582"/>
        <v>0</v>
      </c>
      <c r="AU512" s="1884">
        <f t="shared" ca="1" si="583"/>
        <v>0</v>
      </c>
      <c r="AV512" s="558">
        <f ca="1">SUM(INDIRECT(AV$1&amp;AV$2&amp;$A512):INDIRECT(AV$1&amp;AV$3&amp;$A512))</f>
        <v>0</v>
      </c>
      <c r="AW512" s="1760">
        <f t="shared" ca="1" si="584"/>
        <v>0</v>
      </c>
      <c r="AX512" s="1884">
        <f t="shared" ca="1" si="585"/>
        <v>0</v>
      </c>
      <c r="AZ512" s="558">
        <f ca="1">SUM((INDIRECT(AZ$2&amp;(ROW())):INDIRECT(AZ$3&amp;(ROW()))))</f>
        <v>0</v>
      </c>
      <c r="BA512" s="558">
        <f ca="1">SUM(INDIRECT(BA$1&amp;BA$2&amp;$B512):INDIRECT(BA$1&amp;BA$3&amp;$B512))</f>
        <v>0</v>
      </c>
      <c r="BB512" s="1760">
        <f t="shared" ca="1" si="586"/>
        <v>0</v>
      </c>
      <c r="BC512" s="1884">
        <f t="shared" ca="1" si="587"/>
        <v>0</v>
      </c>
      <c r="BD512" s="558">
        <f ca="1">SUM(INDIRECT(BD$1&amp;BD$2&amp;$A512):INDIRECT(BD$1&amp;BD$3&amp;$A512))</f>
        <v>0</v>
      </c>
      <c r="BE512" s="1760">
        <f t="shared" ca="1" si="588"/>
        <v>0</v>
      </c>
      <c r="BF512" s="1884">
        <f t="shared" ca="1" si="589"/>
        <v>0</v>
      </c>
    </row>
    <row r="513" spans="1:58">
      <c r="A513" s="2016">
        <v>496</v>
      </c>
      <c r="B513" s="2016">
        <v>510</v>
      </c>
      <c r="D513" s="657">
        <v>1</v>
      </c>
      <c r="H513" s="141"/>
      <c r="I513" s="140"/>
      <c r="J513" s="129"/>
      <c r="K513" s="129"/>
      <c r="L513" s="18"/>
      <c r="M513" s="189"/>
      <c r="N513" s="189"/>
      <c r="O513" s="189" t="s">
        <v>140</v>
      </c>
      <c r="P513" s="191"/>
      <c r="Q513" s="191"/>
      <c r="R513" s="191"/>
      <c r="S513" s="191"/>
      <c r="T513" s="191"/>
      <c r="U513" s="191"/>
      <c r="V513" s="191"/>
      <c r="W513" s="191"/>
      <c r="X513" s="191"/>
      <c r="Y513" s="191"/>
      <c r="Z513" s="191"/>
      <c r="AA513" s="191"/>
      <c r="AB513" s="187">
        <f>SUM(P513:R513)</f>
        <v>0</v>
      </c>
      <c r="AC513" s="187">
        <f>SUM(S513:U513)</f>
        <v>0</v>
      </c>
      <c r="AD513" s="187">
        <f>SUM(V513:X513)</f>
        <v>0</v>
      </c>
      <c r="AE513" s="187">
        <f>SUM(Y513:AA513)</f>
        <v>0</v>
      </c>
      <c r="AF513" s="187">
        <f>AB513+AC513</f>
        <v>0</v>
      </c>
      <c r="AG513" s="187">
        <f>AE513+AD513</f>
        <v>0</v>
      </c>
      <c r="AH513" s="187">
        <f>AF513+AG513</f>
        <v>0</v>
      </c>
      <c r="AJ513" s="187">
        <f ca="1">SUM((INDIRECT(AJ$2&amp;(ROW())):INDIRECT(AJ$3&amp;(ROW()))))</f>
        <v>0</v>
      </c>
      <c r="AK513" s="187">
        <f ca="1">SUM(INDIRECT(AK$1&amp;AK$2&amp;$B513):INDIRECT(AK$1&amp;AK$3&amp;$B513))</f>
        <v>0</v>
      </c>
      <c r="AL513" s="1747">
        <f t="shared" ca="1" si="555"/>
        <v>0</v>
      </c>
      <c r="AM513" s="1872">
        <f t="shared" ca="1" si="580"/>
        <v>0</v>
      </c>
      <c r="AN513" s="187">
        <f ca="1">SUM(INDIRECT(AN$1&amp;AN$2&amp;$A513):INDIRECT(AN$1&amp;AN$3&amp;$A513))</f>
        <v>0</v>
      </c>
      <c r="AO513" s="1747">
        <f t="shared" ca="1" si="556"/>
        <v>0</v>
      </c>
      <c r="AP513" s="1872">
        <f t="shared" ca="1" si="581"/>
        <v>0</v>
      </c>
      <c r="AR513" s="187">
        <f ca="1">SUM((INDIRECT(AR$2&amp;(ROW())):INDIRECT(AR$3&amp;(ROW()))))</f>
        <v>0</v>
      </c>
      <c r="AS513" s="187">
        <f ca="1">SUM(INDIRECT(AS$1&amp;AS$2&amp;$B513):INDIRECT(AS$1&amp;AS$3&amp;$B513))</f>
        <v>0</v>
      </c>
      <c r="AT513" s="1747">
        <f t="shared" ca="1" si="582"/>
        <v>0</v>
      </c>
      <c r="AU513" s="1872">
        <f t="shared" ca="1" si="583"/>
        <v>0</v>
      </c>
      <c r="AV513" s="187">
        <f ca="1">SUM(INDIRECT(AV$1&amp;AV$2&amp;$A513):INDIRECT(AV$1&amp;AV$3&amp;$A513))</f>
        <v>0</v>
      </c>
      <c r="AW513" s="1747">
        <f t="shared" ca="1" si="584"/>
        <v>0</v>
      </c>
      <c r="AX513" s="1872">
        <f t="shared" ca="1" si="585"/>
        <v>0</v>
      </c>
      <c r="AZ513" s="187">
        <f ca="1">SUM((INDIRECT(AZ$2&amp;(ROW())):INDIRECT(AZ$3&amp;(ROW()))))</f>
        <v>0</v>
      </c>
      <c r="BA513" s="187">
        <f ca="1">SUM(INDIRECT(BA$1&amp;BA$2&amp;$B513):INDIRECT(BA$1&amp;BA$3&amp;$B513))</f>
        <v>0</v>
      </c>
      <c r="BB513" s="1747">
        <f t="shared" ca="1" si="586"/>
        <v>0</v>
      </c>
      <c r="BC513" s="1872">
        <f t="shared" ca="1" si="587"/>
        <v>0</v>
      </c>
      <c r="BD513" s="187">
        <f ca="1">SUM(INDIRECT(BD$1&amp;BD$2&amp;$A513):INDIRECT(BD$1&amp;BD$3&amp;$A513))</f>
        <v>0</v>
      </c>
      <c r="BE513" s="1747">
        <f t="shared" ca="1" si="588"/>
        <v>0</v>
      </c>
      <c r="BF513" s="1872">
        <f t="shared" ca="1" si="589"/>
        <v>0</v>
      </c>
    </row>
    <row r="514" spans="1:58">
      <c r="A514" s="2016">
        <v>497</v>
      </c>
      <c r="B514" s="2016">
        <v>511</v>
      </c>
      <c r="D514" s="657">
        <v>1</v>
      </c>
      <c r="H514" s="141"/>
      <c r="I514" s="140"/>
      <c r="J514" s="129"/>
      <c r="K514" s="129"/>
      <c r="L514" s="18"/>
      <c r="M514" s="18"/>
      <c r="N514" s="18"/>
      <c r="O514" s="18" t="s">
        <v>237</v>
      </c>
      <c r="P514" s="128"/>
      <c r="Q514" s="128"/>
      <c r="R514" s="128"/>
      <c r="S514" s="128"/>
      <c r="T514" s="128"/>
      <c r="U514" s="128"/>
      <c r="V514" s="128"/>
      <c r="W514" s="128"/>
      <c r="X514" s="128"/>
      <c r="Y514" s="128"/>
      <c r="Z514" s="128"/>
      <c r="AA514" s="128"/>
      <c r="AB514" s="25">
        <f>SUM(P514:R514)</f>
        <v>0</v>
      </c>
      <c r="AC514" s="25">
        <f>SUM(S514:U514)</f>
        <v>0</v>
      </c>
      <c r="AD514" s="25">
        <f>SUM(V514:X514)</f>
        <v>0</v>
      </c>
      <c r="AE514" s="25">
        <f>SUM(Y514:AA514)</f>
        <v>0</v>
      </c>
      <c r="AF514" s="25">
        <f>AB514+AC514</f>
        <v>0</v>
      </c>
      <c r="AG514" s="25">
        <f>AE514+AD514</f>
        <v>0</v>
      </c>
      <c r="AH514" s="25">
        <f>AF514+AG514</f>
        <v>0</v>
      </c>
      <c r="AJ514" s="25">
        <f ca="1">SUM((INDIRECT(AJ$2&amp;(ROW())):INDIRECT(AJ$3&amp;(ROW()))))</f>
        <v>0</v>
      </c>
      <c r="AK514" s="25">
        <f ca="1">SUM(INDIRECT(AK$1&amp;AK$2&amp;$B514):INDIRECT(AK$1&amp;AK$3&amp;$B514))</f>
        <v>0</v>
      </c>
      <c r="AL514" s="1714">
        <f t="shared" ca="1" si="555"/>
        <v>0</v>
      </c>
      <c r="AM514" s="1825">
        <f t="shared" ca="1" si="580"/>
        <v>0</v>
      </c>
      <c r="AN514" s="25">
        <f ca="1">SUM(INDIRECT(AN$1&amp;AN$2&amp;$A514):INDIRECT(AN$1&amp;AN$3&amp;$A514))</f>
        <v>0</v>
      </c>
      <c r="AO514" s="1714">
        <f t="shared" ca="1" si="556"/>
        <v>0</v>
      </c>
      <c r="AP514" s="1825">
        <f t="shared" ca="1" si="581"/>
        <v>0</v>
      </c>
      <c r="AR514" s="25">
        <f ca="1">SUM((INDIRECT(AR$2&amp;(ROW())):INDIRECT(AR$3&amp;(ROW()))))</f>
        <v>0</v>
      </c>
      <c r="AS514" s="25">
        <f ca="1">SUM(INDIRECT(AS$1&amp;AS$2&amp;$B514):INDIRECT(AS$1&amp;AS$3&amp;$B514))</f>
        <v>0</v>
      </c>
      <c r="AT514" s="1714">
        <f t="shared" ca="1" si="582"/>
        <v>0</v>
      </c>
      <c r="AU514" s="1825">
        <f t="shared" ca="1" si="583"/>
        <v>0</v>
      </c>
      <c r="AV514" s="25">
        <f ca="1">SUM(INDIRECT(AV$1&amp;AV$2&amp;$A514):INDIRECT(AV$1&amp;AV$3&amp;$A514))</f>
        <v>0</v>
      </c>
      <c r="AW514" s="1714">
        <f t="shared" ca="1" si="584"/>
        <v>0</v>
      </c>
      <c r="AX514" s="1825">
        <f t="shared" ca="1" si="585"/>
        <v>0</v>
      </c>
      <c r="AZ514" s="25">
        <f ca="1">SUM((INDIRECT(AZ$2&amp;(ROW())):INDIRECT(AZ$3&amp;(ROW()))))</f>
        <v>0</v>
      </c>
      <c r="BA514" s="25">
        <f ca="1">SUM(INDIRECT(BA$1&amp;BA$2&amp;$B514):INDIRECT(BA$1&amp;BA$3&amp;$B514))</f>
        <v>0</v>
      </c>
      <c r="BB514" s="1714">
        <f t="shared" ca="1" si="586"/>
        <v>0</v>
      </c>
      <c r="BC514" s="1825">
        <f t="shared" ca="1" si="587"/>
        <v>0</v>
      </c>
      <c r="BD514" s="25">
        <f ca="1">SUM(INDIRECT(BD$1&amp;BD$2&amp;$A514):INDIRECT(BD$1&amp;BD$3&amp;$A514))</f>
        <v>0</v>
      </c>
      <c r="BE514" s="1714">
        <f t="shared" ca="1" si="588"/>
        <v>0</v>
      </c>
      <c r="BF514" s="1825">
        <f t="shared" ca="1" si="589"/>
        <v>0</v>
      </c>
    </row>
    <row r="515" spans="1:58">
      <c r="A515" s="2016">
        <v>498</v>
      </c>
      <c r="B515" s="2016">
        <v>512</v>
      </c>
      <c r="D515" s="657">
        <v>1</v>
      </c>
      <c r="H515" s="141"/>
      <c r="I515" s="140"/>
      <c r="J515" s="129"/>
      <c r="K515" s="129"/>
      <c r="L515" s="18"/>
      <c r="M515" s="18"/>
      <c r="N515" s="18"/>
      <c r="O515" s="18" t="s">
        <v>238</v>
      </c>
      <c r="P515" s="128"/>
      <c r="Q515" s="128"/>
      <c r="R515" s="128"/>
      <c r="S515" s="128"/>
      <c r="T515" s="128"/>
      <c r="U515" s="128"/>
      <c r="V515" s="128"/>
      <c r="W515" s="128"/>
      <c r="X515" s="128"/>
      <c r="Y515" s="128"/>
      <c r="Z515" s="128"/>
      <c r="AA515" s="128"/>
      <c r="AB515" s="25">
        <f>SUM(P515:R515)</f>
        <v>0</v>
      </c>
      <c r="AC515" s="25">
        <f>SUM(S515:U515)</f>
        <v>0</v>
      </c>
      <c r="AD515" s="25">
        <f>SUM(V515:X515)</f>
        <v>0</v>
      </c>
      <c r="AE515" s="25">
        <f>SUM(Y515:AA515)</f>
        <v>0</v>
      </c>
      <c r="AF515" s="25">
        <f>AB515+AC515</f>
        <v>0</v>
      </c>
      <c r="AG515" s="25">
        <f>AE515+AD515</f>
        <v>0</v>
      </c>
      <c r="AH515" s="25">
        <f>AF515+AG515</f>
        <v>0</v>
      </c>
      <c r="AJ515" s="25">
        <f ca="1">SUM((INDIRECT(AJ$2&amp;(ROW())):INDIRECT(AJ$3&amp;(ROW()))))</f>
        <v>0</v>
      </c>
      <c r="AK515" s="25">
        <f ca="1">SUM(INDIRECT(AK$1&amp;AK$2&amp;$B515):INDIRECT(AK$1&amp;AK$3&amp;$B515))</f>
        <v>0</v>
      </c>
      <c r="AL515" s="1714">
        <f t="shared" ca="1" si="555"/>
        <v>0</v>
      </c>
      <c r="AM515" s="1825">
        <f t="shared" ca="1" si="580"/>
        <v>0</v>
      </c>
      <c r="AN515" s="25">
        <f ca="1">SUM(INDIRECT(AN$1&amp;AN$2&amp;$A515):INDIRECT(AN$1&amp;AN$3&amp;$A515))</f>
        <v>0</v>
      </c>
      <c r="AO515" s="1714">
        <f t="shared" ca="1" si="556"/>
        <v>0</v>
      </c>
      <c r="AP515" s="1825">
        <f t="shared" ca="1" si="581"/>
        <v>0</v>
      </c>
      <c r="AR515" s="25">
        <f ca="1">SUM((INDIRECT(AR$2&amp;(ROW())):INDIRECT(AR$3&amp;(ROW()))))</f>
        <v>0</v>
      </c>
      <c r="AS515" s="25">
        <f ca="1">SUM(INDIRECT(AS$1&amp;AS$2&amp;$B515):INDIRECT(AS$1&amp;AS$3&amp;$B515))</f>
        <v>0</v>
      </c>
      <c r="AT515" s="1714">
        <f t="shared" ca="1" si="582"/>
        <v>0</v>
      </c>
      <c r="AU515" s="1825">
        <f t="shared" ca="1" si="583"/>
        <v>0</v>
      </c>
      <c r="AV515" s="25">
        <f ca="1">SUM(INDIRECT(AV$1&amp;AV$2&amp;$A515):INDIRECT(AV$1&amp;AV$3&amp;$A515))</f>
        <v>0</v>
      </c>
      <c r="AW515" s="1714">
        <f t="shared" ca="1" si="584"/>
        <v>0</v>
      </c>
      <c r="AX515" s="1825">
        <f t="shared" ca="1" si="585"/>
        <v>0</v>
      </c>
      <c r="AZ515" s="25">
        <f ca="1">SUM((INDIRECT(AZ$2&amp;(ROW())):INDIRECT(AZ$3&amp;(ROW()))))</f>
        <v>0</v>
      </c>
      <c r="BA515" s="25">
        <f ca="1">SUM(INDIRECT(BA$1&amp;BA$2&amp;$B515):INDIRECT(BA$1&amp;BA$3&amp;$B515))</f>
        <v>0</v>
      </c>
      <c r="BB515" s="1714">
        <f t="shared" ca="1" si="586"/>
        <v>0</v>
      </c>
      <c r="BC515" s="1825">
        <f t="shared" ca="1" si="587"/>
        <v>0</v>
      </c>
      <c r="BD515" s="25">
        <f ca="1">SUM(INDIRECT(BD$1&amp;BD$2&amp;$A515):INDIRECT(BD$1&amp;BD$3&amp;$A515))</f>
        <v>0</v>
      </c>
      <c r="BE515" s="1714">
        <f t="shared" ca="1" si="588"/>
        <v>0</v>
      </c>
      <c r="BF515" s="1825">
        <f t="shared" ca="1" si="589"/>
        <v>0</v>
      </c>
    </row>
    <row r="516" spans="1:58">
      <c r="A516" s="2016">
        <v>499</v>
      </c>
      <c r="B516" s="2016">
        <v>513</v>
      </c>
      <c r="D516" s="657">
        <v>1</v>
      </c>
      <c r="H516" s="141"/>
      <c r="I516" s="140"/>
      <c r="J516" s="129"/>
      <c r="K516" s="129"/>
      <c r="L516" s="18"/>
      <c r="M516" s="16"/>
      <c r="N516" s="16"/>
      <c r="O516" s="16" t="s">
        <v>215</v>
      </c>
      <c r="P516" s="135"/>
      <c r="Q516" s="135"/>
      <c r="R516" s="135"/>
      <c r="S516" s="135"/>
      <c r="T516" s="135"/>
      <c r="U516" s="135"/>
      <c r="V516" s="135"/>
      <c r="W516" s="135"/>
      <c r="X516" s="135"/>
      <c r="Y516" s="135"/>
      <c r="Z516" s="135"/>
      <c r="AA516" s="135"/>
      <c r="AB516" s="23">
        <f>SUM(P516:R516)</f>
        <v>0</v>
      </c>
      <c r="AC516" s="23">
        <f>SUM(S516:U516)</f>
        <v>0</v>
      </c>
      <c r="AD516" s="23">
        <f>SUM(V516:X516)</f>
        <v>0</v>
      </c>
      <c r="AE516" s="23">
        <f>SUM(Y516:AA516)</f>
        <v>0</v>
      </c>
      <c r="AF516" s="23">
        <f>AB516+AC516</f>
        <v>0</v>
      </c>
      <c r="AG516" s="23">
        <f>AE516+AD516</f>
        <v>0</v>
      </c>
      <c r="AH516" s="23">
        <f>AF516+AG516</f>
        <v>0</v>
      </c>
      <c r="AJ516" s="23">
        <f ca="1">SUM((INDIRECT(AJ$2&amp;(ROW())):INDIRECT(AJ$3&amp;(ROW()))))</f>
        <v>0</v>
      </c>
      <c r="AK516" s="23">
        <f ca="1">SUM(INDIRECT(AK$1&amp;AK$2&amp;$B516):INDIRECT(AK$1&amp;AK$3&amp;$B516))</f>
        <v>0</v>
      </c>
      <c r="AL516" s="1715">
        <f t="shared" ca="1" si="555"/>
        <v>0</v>
      </c>
      <c r="AM516" s="1826">
        <f t="shared" ca="1" si="580"/>
        <v>0</v>
      </c>
      <c r="AN516" s="23">
        <f ca="1">SUM(INDIRECT(AN$1&amp;AN$2&amp;$A516):INDIRECT(AN$1&amp;AN$3&amp;$A516))</f>
        <v>0</v>
      </c>
      <c r="AO516" s="1715">
        <f t="shared" ca="1" si="556"/>
        <v>0</v>
      </c>
      <c r="AP516" s="1826">
        <f t="shared" ca="1" si="581"/>
        <v>0</v>
      </c>
      <c r="AR516" s="23">
        <f ca="1">SUM((INDIRECT(AR$2&amp;(ROW())):INDIRECT(AR$3&amp;(ROW()))))</f>
        <v>0</v>
      </c>
      <c r="AS516" s="23">
        <f ca="1">SUM(INDIRECT(AS$1&amp;AS$2&amp;$B516):INDIRECT(AS$1&amp;AS$3&amp;$B516))</f>
        <v>0</v>
      </c>
      <c r="AT516" s="1715">
        <f t="shared" ca="1" si="582"/>
        <v>0</v>
      </c>
      <c r="AU516" s="1826">
        <f t="shared" ca="1" si="583"/>
        <v>0</v>
      </c>
      <c r="AV516" s="23">
        <f ca="1">SUM(INDIRECT(AV$1&amp;AV$2&amp;$A516):INDIRECT(AV$1&amp;AV$3&amp;$A516))</f>
        <v>0</v>
      </c>
      <c r="AW516" s="1715">
        <f t="shared" ca="1" si="584"/>
        <v>0</v>
      </c>
      <c r="AX516" s="1826">
        <f t="shared" ca="1" si="585"/>
        <v>0</v>
      </c>
      <c r="AZ516" s="23">
        <f ca="1">SUM((INDIRECT(AZ$2&amp;(ROW())):INDIRECT(AZ$3&amp;(ROW()))))</f>
        <v>0</v>
      </c>
      <c r="BA516" s="23">
        <f ca="1">SUM(INDIRECT(BA$1&amp;BA$2&amp;$B516):INDIRECT(BA$1&amp;BA$3&amp;$B516))</f>
        <v>0</v>
      </c>
      <c r="BB516" s="1715">
        <f t="shared" ca="1" si="586"/>
        <v>0</v>
      </c>
      <c r="BC516" s="1826">
        <f t="shared" ca="1" si="587"/>
        <v>0</v>
      </c>
      <c r="BD516" s="23">
        <f ca="1">SUM(INDIRECT(BD$1&amp;BD$2&amp;$A516):INDIRECT(BD$1&amp;BD$3&amp;$A516))</f>
        <v>0</v>
      </c>
      <c r="BE516" s="1715">
        <f t="shared" ca="1" si="588"/>
        <v>0</v>
      </c>
      <c r="BF516" s="1826">
        <f t="shared" ca="1" si="589"/>
        <v>0</v>
      </c>
    </row>
    <row r="517" spans="1:58">
      <c r="A517" s="2016">
        <v>500</v>
      </c>
      <c r="B517" s="2016">
        <v>514</v>
      </c>
      <c r="D517" s="657">
        <v>1</v>
      </c>
      <c r="H517" s="139"/>
      <c r="I517" s="138"/>
      <c r="J517" s="127"/>
      <c r="K517" s="127"/>
      <c r="L517" s="29" t="s">
        <v>215</v>
      </c>
      <c r="M517" s="16"/>
      <c r="N517" s="16"/>
      <c r="O517" s="16"/>
      <c r="P517" s="135"/>
      <c r="Q517" s="135"/>
      <c r="R517" s="135"/>
      <c r="S517" s="135"/>
      <c r="T517" s="135"/>
      <c r="U517" s="135"/>
      <c r="V517" s="135"/>
      <c r="W517" s="135"/>
      <c r="X517" s="135"/>
      <c r="Y517" s="135"/>
      <c r="Z517" s="135"/>
      <c r="AA517" s="135"/>
      <c r="AB517" s="23">
        <f>SUM(P517:R517)</f>
        <v>0</v>
      </c>
      <c r="AC517" s="23">
        <f>SUM(S517:U517)</f>
        <v>0</v>
      </c>
      <c r="AD517" s="23">
        <f>SUM(V517:X517)</f>
        <v>0</v>
      </c>
      <c r="AE517" s="23">
        <f>SUM(Y517:AA517)</f>
        <v>0</v>
      </c>
      <c r="AF517" s="23">
        <f>AB517+AC517</f>
        <v>0</v>
      </c>
      <c r="AG517" s="23">
        <f>AE517+AD517</f>
        <v>0</v>
      </c>
      <c r="AH517" s="23">
        <f>AF517+AG517</f>
        <v>0</v>
      </c>
      <c r="AJ517" s="23">
        <f ca="1">SUM((INDIRECT(AJ$2&amp;(ROW())):INDIRECT(AJ$3&amp;(ROW()))))</f>
        <v>0</v>
      </c>
      <c r="AK517" s="23">
        <f ca="1">SUM(INDIRECT(AK$1&amp;AK$2&amp;$B517):INDIRECT(AK$1&amp;AK$3&amp;$B517))</f>
        <v>0</v>
      </c>
      <c r="AL517" s="1715">
        <f t="shared" ca="1" si="555"/>
        <v>0</v>
      </c>
      <c r="AM517" s="1826">
        <f t="shared" ca="1" si="580"/>
        <v>0</v>
      </c>
      <c r="AN517" s="23">
        <f ca="1">SUM(INDIRECT(AN$1&amp;AN$2&amp;$A517):INDIRECT(AN$1&amp;AN$3&amp;$A517))</f>
        <v>0</v>
      </c>
      <c r="AO517" s="1715">
        <f t="shared" ca="1" si="556"/>
        <v>0</v>
      </c>
      <c r="AP517" s="1826">
        <f t="shared" ca="1" si="581"/>
        <v>0</v>
      </c>
      <c r="AR517" s="23">
        <f ca="1">SUM((INDIRECT(AR$2&amp;(ROW())):INDIRECT(AR$3&amp;(ROW()))))</f>
        <v>0</v>
      </c>
      <c r="AS517" s="23">
        <f ca="1">SUM(INDIRECT(AS$1&amp;AS$2&amp;$B517):INDIRECT(AS$1&amp;AS$3&amp;$B517))</f>
        <v>0</v>
      </c>
      <c r="AT517" s="1715">
        <f t="shared" ca="1" si="582"/>
        <v>0</v>
      </c>
      <c r="AU517" s="1826">
        <f t="shared" ca="1" si="583"/>
        <v>0</v>
      </c>
      <c r="AV517" s="23">
        <f ca="1">SUM(INDIRECT(AV$1&amp;AV$2&amp;$A517):INDIRECT(AV$1&amp;AV$3&amp;$A517))</f>
        <v>0</v>
      </c>
      <c r="AW517" s="1715">
        <f t="shared" ca="1" si="584"/>
        <v>0</v>
      </c>
      <c r="AX517" s="1826">
        <f t="shared" ca="1" si="585"/>
        <v>0</v>
      </c>
      <c r="AZ517" s="23">
        <f ca="1">SUM((INDIRECT(AZ$2&amp;(ROW())):INDIRECT(AZ$3&amp;(ROW()))))</f>
        <v>0</v>
      </c>
      <c r="BA517" s="23">
        <f ca="1">SUM(INDIRECT(BA$1&amp;BA$2&amp;$B517):INDIRECT(BA$1&amp;BA$3&amp;$B517))</f>
        <v>0</v>
      </c>
      <c r="BB517" s="1715">
        <f t="shared" ca="1" si="586"/>
        <v>0</v>
      </c>
      <c r="BC517" s="1826">
        <f t="shared" ca="1" si="587"/>
        <v>0</v>
      </c>
      <c r="BD517" s="23">
        <f ca="1">SUM(INDIRECT(BD$1&amp;BD$2&amp;$A517):INDIRECT(BD$1&amp;BD$3&amp;$A517))</f>
        <v>0</v>
      </c>
      <c r="BE517" s="1715">
        <f t="shared" ca="1" si="588"/>
        <v>0</v>
      </c>
      <c r="BF517" s="1826">
        <f t="shared" ca="1" si="589"/>
        <v>0</v>
      </c>
    </row>
    <row r="518" spans="1:58">
      <c r="A518" s="2016">
        <v>501</v>
      </c>
      <c r="B518" s="2016">
        <v>515</v>
      </c>
      <c r="D518" s="657">
        <v>1</v>
      </c>
      <c r="H518" s="137"/>
      <c r="I518" s="136"/>
      <c r="J518" s="137"/>
      <c r="K518" s="137"/>
      <c r="L518" s="136"/>
      <c r="M518" s="136"/>
      <c r="N518" s="136"/>
      <c r="O518" s="136"/>
      <c r="P518" s="365"/>
      <c r="Q518" s="365"/>
      <c r="R518" s="365"/>
      <c r="S518" s="365"/>
      <c r="T518" s="365"/>
      <c r="U518" s="365"/>
      <c r="V518" s="365"/>
      <c r="W518" s="365"/>
      <c r="X518" s="365"/>
      <c r="Y518" s="365"/>
      <c r="Z518" s="365"/>
      <c r="AA518" s="365"/>
      <c r="AB518" s="365"/>
      <c r="AC518" s="365"/>
      <c r="AD518" s="365"/>
      <c r="AE518" s="365"/>
      <c r="AF518" s="365"/>
      <c r="AG518" s="365"/>
      <c r="AH518" s="365"/>
      <c r="AJ518" s="365"/>
      <c r="AK518" s="365"/>
      <c r="AL518" s="365"/>
      <c r="AM518" s="365"/>
      <c r="AN518" s="365"/>
      <c r="AO518" s="365"/>
      <c r="AP518" s="365"/>
      <c r="AR518" s="365"/>
      <c r="AS518" s="365"/>
      <c r="AT518" s="365"/>
      <c r="AU518" s="365"/>
      <c r="AV518" s="365"/>
      <c r="AW518" s="365"/>
      <c r="AX518" s="365"/>
      <c r="AZ518" s="365"/>
      <c r="BA518" s="365"/>
      <c r="BB518" s="365"/>
      <c r="BC518" s="365"/>
      <c r="BD518" s="365"/>
      <c r="BE518" s="365"/>
      <c r="BF518" s="365"/>
    </row>
    <row r="519" spans="1:58">
      <c r="A519" s="2016">
        <v>502</v>
      </c>
      <c r="B519" s="2016">
        <v>516</v>
      </c>
      <c r="D519" s="657">
        <v>1</v>
      </c>
      <c r="G519" s="37" t="s">
        <v>549</v>
      </c>
      <c r="H519" s="137"/>
      <c r="I519" s="136"/>
      <c r="J519" s="137"/>
      <c r="K519" s="137"/>
      <c r="L519" s="136"/>
      <c r="M519" s="136"/>
      <c r="N519" s="136"/>
      <c r="O519" s="446"/>
      <c r="P519" s="365"/>
      <c r="Q519" s="365"/>
      <c r="R519" s="365"/>
      <c r="S519" s="365"/>
      <c r="T519" s="365"/>
      <c r="U519" s="365"/>
      <c r="Z519" s="1"/>
      <c r="AA519" s="1"/>
      <c r="AB519" s="1"/>
      <c r="AC519" s="1"/>
      <c r="AD519" s="1"/>
      <c r="AE519" s="1"/>
      <c r="AF519" s="1"/>
      <c r="AG519" s="1"/>
      <c r="AH519" s="1"/>
      <c r="AJ519" s="1"/>
      <c r="AK519" s="1"/>
      <c r="AL519" s="1"/>
      <c r="AM519" s="1"/>
      <c r="AN519" s="1"/>
      <c r="AO519" s="1"/>
      <c r="AP519" s="1"/>
      <c r="AR519" s="1"/>
      <c r="AS519" s="1"/>
      <c r="AT519" s="1"/>
      <c r="AU519" s="1"/>
      <c r="AV519" s="1"/>
      <c r="AW519" s="1"/>
      <c r="AX519" s="1"/>
      <c r="AZ519" s="1"/>
      <c r="BA519" s="1"/>
      <c r="BB519" s="1"/>
      <c r="BC519" s="1"/>
      <c r="BD519" s="1"/>
      <c r="BE519" s="1"/>
      <c r="BF519" s="1"/>
    </row>
    <row r="520" spans="1:58">
      <c r="A520" s="2016">
        <v>503</v>
      </c>
      <c r="B520" s="2016">
        <v>517</v>
      </c>
      <c r="D520" s="657">
        <v>1</v>
      </c>
      <c r="H520" s="684" t="s">
        <v>222</v>
      </c>
      <c r="I520" s="685"/>
      <c r="J520" s="690"/>
      <c r="K520" s="690"/>
      <c r="L520" s="691"/>
      <c r="M520" s="691"/>
      <c r="N520" s="691"/>
      <c r="O520" s="691"/>
      <c r="P520" s="692">
        <f>P521+P536</f>
        <v>0</v>
      </c>
      <c r="Q520" s="692">
        <f t="shared" ref="Q520:AH520" si="593">Q521+Q536</f>
        <v>2820</v>
      </c>
      <c r="R520" s="692">
        <f t="shared" si="593"/>
        <v>15205</v>
      </c>
      <c r="S520" s="692">
        <f t="shared" si="593"/>
        <v>2924</v>
      </c>
      <c r="T520" s="692">
        <f t="shared" si="593"/>
        <v>11186</v>
      </c>
      <c r="U520" s="692">
        <f t="shared" si="593"/>
        <v>23844</v>
      </c>
      <c r="V520" s="692">
        <f t="shared" si="593"/>
        <v>3124</v>
      </c>
      <c r="W520" s="692">
        <f t="shared" si="593"/>
        <v>2082</v>
      </c>
      <c r="X520" s="692">
        <f t="shared" si="593"/>
        <v>-3169</v>
      </c>
      <c r="Y520" s="692">
        <f t="shared" si="593"/>
        <v>13006</v>
      </c>
      <c r="Z520" s="692">
        <f t="shared" si="593"/>
        <v>2973</v>
      </c>
      <c r="AA520" s="692">
        <f t="shared" si="593"/>
        <v>5874</v>
      </c>
      <c r="AB520" s="692">
        <f t="shared" si="593"/>
        <v>18025</v>
      </c>
      <c r="AC520" s="692">
        <f t="shared" si="593"/>
        <v>37954</v>
      </c>
      <c r="AD520" s="692">
        <f t="shared" si="593"/>
        <v>2037</v>
      </c>
      <c r="AE520" s="692">
        <f t="shared" si="593"/>
        <v>21853</v>
      </c>
      <c r="AF520" s="692">
        <f t="shared" si="593"/>
        <v>55979</v>
      </c>
      <c r="AG520" s="692">
        <f t="shared" si="593"/>
        <v>23890</v>
      </c>
      <c r="AH520" s="692">
        <f t="shared" si="593"/>
        <v>79869</v>
      </c>
      <c r="AJ520" s="692">
        <f ca="1">SUM((INDIRECT(AJ$2&amp;(ROW())):INDIRECT(AJ$3&amp;(ROW()))))</f>
        <v>13006</v>
      </c>
      <c r="AK520" s="692">
        <f ca="1">SUM(INDIRECT(AK$1&amp;AK$2&amp;$B520):INDIRECT(AK$1&amp;AK$3&amp;$B520))</f>
        <v>0</v>
      </c>
      <c r="AL520" s="1764">
        <f t="shared" ca="1" si="555"/>
        <v>13006</v>
      </c>
      <c r="AM520" s="1888">
        <f t="shared" ref="AM520:AM583" ca="1" si="594">IFERROR(AJ520/AK520,0)</f>
        <v>0</v>
      </c>
      <c r="AN520" s="692">
        <f ca="1">SUM(INDIRECT(AN$1&amp;AN$2&amp;$A520):INDIRECT(AN$1&amp;AN$3&amp;$A520))</f>
        <v>2976</v>
      </c>
      <c r="AO520" s="1764">
        <f t="shared" ca="1" si="556"/>
        <v>10030</v>
      </c>
      <c r="AP520" s="1888">
        <f t="shared" ref="AP520:AP583" ca="1" si="595">IFERROR(AJ520/AN520,0)</f>
        <v>4.370295698924731</v>
      </c>
      <c r="AR520" s="692">
        <f ca="1">SUM((INDIRECT(AR$2&amp;(ROW())):INDIRECT(AR$3&amp;(ROW()))))</f>
        <v>13006</v>
      </c>
      <c r="AS520" s="692">
        <f ca="1">SUM(INDIRECT(AS$1&amp;AS$2&amp;$B520):INDIRECT(AS$1&amp;AS$3&amp;$B520))</f>
        <v>0</v>
      </c>
      <c r="AT520" s="1764">
        <f t="shared" ref="AT520:AT583" ca="1" si="596">AR520-AS520</f>
        <v>13006</v>
      </c>
      <c r="AU520" s="1888">
        <f t="shared" ref="AU520:AU583" ca="1" si="597">IFERROR(AR520/AS520,0)</f>
        <v>0</v>
      </c>
      <c r="AV520" s="692">
        <f ca="1">SUM(INDIRECT(AV$1&amp;AV$2&amp;$A520):INDIRECT(AV$1&amp;AV$3&amp;$A520))</f>
        <v>2976</v>
      </c>
      <c r="AW520" s="1764">
        <f t="shared" ref="AW520:AW583" ca="1" si="598">AR520-AV520</f>
        <v>10030</v>
      </c>
      <c r="AX520" s="1888">
        <f t="shared" ref="AX520:AX583" ca="1" si="599">IFERROR(AR520/AV520,0)</f>
        <v>4.370295698924731</v>
      </c>
      <c r="AZ520" s="692">
        <f ca="1">SUM((INDIRECT(AZ$2&amp;(ROW())):INDIRECT(AZ$3&amp;(ROW()))))</f>
        <v>71022</v>
      </c>
      <c r="BA520" s="692">
        <f ca="1">SUM(INDIRECT(BA$1&amp;BA$2&amp;$B520):INDIRECT(BA$1&amp;BA$3&amp;$B520))</f>
        <v>0</v>
      </c>
      <c r="BB520" s="1764">
        <f t="shared" ref="BB520:BB583" ca="1" si="600">AZ520-BA520</f>
        <v>71022</v>
      </c>
      <c r="BC520" s="1888">
        <f t="shared" ref="BC520:BC583" ca="1" si="601">IFERROR(AZ520/BA520,0)</f>
        <v>0</v>
      </c>
      <c r="BD520" s="692">
        <f ca="1">SUM(INDIRECT(BD$1&amp;BD$2&amp;$A520):INDIRECT(BD$1&amp;BD$3&amp;$A520))</f>
        <v>57101</v>
      </c>
      <c r="BE520" s="1764">
        <f t="shared" ref="BE520:BE583" ca="1" si="602">AZ520-BD520</f>
        <v>13921</v>
      </c>
      <c r="BF520" s="1888">
        <f t="shared" ref="BF520:BF583" ca="1" si="603">IFERROR(AZ520/BD520,0)</f>
        <v>1.2437960806290609</v>
      </c>
    </row>
    <row r="521" spans="1:58">
      <c r="A521" s="2016">
        <v>504</v>
      </c>
      <c r="B521" s="2016">
        <v>518</v>
      </c>
      <c r="D521" s="657">
        <v>1</v>
      </c>
      <c r="H521" s="686"/>
      <c r="I521" s="687"/>
      <c r="J521" s="134" t="s">
        <v>223</v>
      </c>
      <c r="K521" s="134"/>
      <c r="L521" s="552"/>
      <c r="M521" s="552"/>
      <c r="N521" s="552"/>
      <c r="O521" s="552"/>
      <c r="P521" s="555">
        <f>P522+P529</f>
        <v>0</v>
      </c>
      <c r="Q521" s="555">
        <f t="shared" ref="Q521:AH521" si="604">Q522+Q529</f>
        <v>2820</v>
      </c>
      <c r="R521" s="555">
        <f t="shared" si="604"/>
        <v>15205</v>
      </c>
      <c r="S521" s="555">
        <f t="shared" si="604"/>
        <v>2924</v>
      </c>
      <c r="T521" s="555">
        <f t="shared" si="604"/>
        <v>11186</v>
      </c>
      <c r="U521" s="555">
        <f t="shared" si="604"/>
        <v>23844</v>
      </c>
      <c r="V521" s="555">
        <f t="shared" si="604"/>
        <v>3124</v>
      </c>
      <c r="W521" s="555">
        <f t="shared" si="604"/>
        <v>2082</v>
      </c>
      <c r="X521" s="555">
        <f t="shared" si="604"/>
        <v>-3169</v>
      </c>
      <c r="Y521" s="555">
        <f t="shared" si="604"/>
        <v>13006</v>
      </c>
      <c r="Z521" s="555">
        <f t="shared" si="604"/>
        <v>2973</v>
      </c>
      <c r="AA521" s="555">
        <f t="shared" si="604"/>
        <v>5874</v>
      </c>
      <c r="AB521" s="555">
        <f t="shared" si="604"/>
        <v>18025</v>
      </c>
      <c r="AC521" s="555">
        <f t="shared" si="604"/>
        <v>37954</v>
      </c>
      <c r="AD521" s="555">
        <f t="shared" si="604"/>
        <v>2037</v>
      </c>
      <c r="AE521" s="555">
        <f t="shared" si="604"/>
        <v>21853</v>
      </c>
      <c r="AF521" s="555">
        <f t="shared" si="604"/>
        <v>55979</v>
      </c>
      <c r="AG521" s="555">
        <f t="shared" si="604"/>
        <v>23890</v>
      </c>
      <c r="AH521" s="555">
        <f t="shared" si="604"/>
        <v>79869</v>
      </c>
      <c r="AJ521" s="555">
        <f ca="1">SUM((INDIRECT(AJ$2&amp;(ROW())):INDIRECT(AJ$3&amp;(ROW()))))</f>
        <v>13006</v>
      </c>
      <c r="AK521" s="555">
        <f ca="1">SUM(INDIRECT(AK$1&amp;AK$2&amp;$B521):INDIRECT(AK$1&amp;AK$3&amp;$B521))</f>
        <v>0</v>
      </c>
      <c r="AL521" s="1759">
        <f t="shared" ca="1" si="555"/>
        <v>13006</v>
      </c>
      <c r="AM521" s="1883">
        <f t="shared" ca="1" si="594"/>
        <v>0</v>
      </c>
      <c r="AN521" s="555">
        <f ca="1">SUM(INDIRECT(AN$1&amp;AN$2&amp;$A521):INDIRECT(AN$1&amp;AN$3&amp;$A521))</f>
        <v>2976</v>
      </c>
      <c r="AO521" s="1759">
        <f t="shared" ca="1" si="556"/>
        <v>10030</v>
      </c>
      <c r="AP521" s="1883">
        <f t="shared" ca="1" si="595"/>
        <v>4.370295698924731</v>
      </c>
      <c r="AR521" s="555">
        <f ca="1">SUM((INDIRECT(AR$2&amp;(ROW())):INDIRECT(AR$3&amp;(ROW()))))</f>
        <v>13006</v>
      </c>
      <c r="AS521" s="555">
        <f ca="1">SUM(INDIRECT(AS$1&amp;AS$2&amp;$B521):INDIRECT(AS$1&amp;AS$3&amp;$B521))</f>
        <v>0</v>
      </c>
      <c r="AT521" s="1759">
        <f t="shared" ca="1" si="596"/>
        <v>13006</v>
      </c>
      <c r="AU521" s="1883">
        <f t="shared" ca="1" si="597"/>
        <v>0</v>
      </c>
      <c r="AV521" s="555">
        <f ca="1">SUM(INDIRECT(AV$1&amp;AV$2&amp;$A521):INDIRECT(AV$1&amp;AV$3&amp;$A521))</f>
        <v>2976</v>
      </c>
      <c r="AW521" s="1759">
        <f t="shared" ca="1" si="598"/>
        <v>10030</v>
      </c>
      <c r="AX521" s="1883">
        <f t="shared" ca="1" si="599"/>
        <v>4.370295698924731</v>
      </c>
      <c r="AZ521" s="555">
        <f ca="1">SUM((INDIRECT(AZ$2&amp;(ROW())):INDIRECT(AZ$3&amp;(ROW()))))</f>
        <v>71022</v>
      </c>
      <c r="BA521" s="555">
        <f ca="1">SUM(INDIRECT(BA$1&amp;BA$2&amp;$B521):INDIRECT(BA$1&amp;BA$3&amp;$B521))</f>
        <v>0</v>
      </c>
      <c r="BB521" s="1759">
        <f t="shared" ca="1" si="600"/>
        <v>71022</v>
      </c>
      <c r="BC521" s="1883">
        <f t="shared" ca="1" si="601"/>
        <v>0</v>
      </c>
      <c r="BD521" s="555">
        <f ca="1">SUM(INDIRECT(BD$1&amp;BD$2&amp;$A521):INDIRECT(BD$1&amp;BD$3&amp;$A521))</f>
        <v>56200</v>
      </c>
      <c r="BE521" s="1759">
        <f t="shared" ca="1" si="602"/>
        <v>14822</v>
      </c>
      <c r="BF521" s="1883">
        <f t="shared" ca="1" si="603"/>
        <v>1.2637366548042706</v>
      </c>
    </row>
    <row r="522" spans="1:58">
      <c r="A522" s="2016">
        <v>505</v>
      </c>
      <c r="B522" s="2016">
        <v>519</v>
      </c>
      <c r="D522" s="657">
        <v>1</v>
      </c>
      <c r="H522" s="686"/>
      <c r="I522" s="687"/>
      <c r="J522" s="134"/>
      <c r="K522" s="134"/>
      <c r="L522" s="136" t="s">
        <v>330</v>
      </c>
      <c r="M522" s="605"/>
      <c r="N522" s="605"/>
      <c r="O522" s="605"/>
      <c r="P522" s="565">
        <f>SUM(P523:P528)</f>
        <v>0</v>
      </c>
      <c r="Q522" s="565">
        <f t="shared" ref="Q522:AA522" si="605">SUM(Q523:Q528)</f>
        <v>0</v>
      </c>
      <c r="R522" s="565">
        <f t="shared" si="605"/>
        <v>13500</v>
      </c>
      <c r="S522" s="565">
        <f t="shared" si="605"/>
        <v>0</v>
      </c>
      <c r="T522" s="565">
        <f t="shared" si="605"/>
        <v>8546</v>
      </c>
      <c r="U522" s="565">
        <f t="shared" si="605"/>
        <v>20500</v>
      </c>
      <c r="V522" s="565">
        <f t="shared" si="605"/>
        <v>0</v>
      </c>
      <c r="W522" s="565">
        <f t="shared" si="605"/>
        <v>0</v>
      </c>
      <c r="X522" s="565">
        <f t="shared" si="605"/>
        <v>-7366</v>
      </c>
      <c r="Y522" s="565">
        <f t="shared" si="605"/>
        <v>9543</v>
      </c>
      <c r="Z522" s="565">
        <f t="shared" si="605"/>
        <v>-614</v>
      </c>
      <c r="AA522" s="565">
        <f t="shared" si="605"/>
        <v>1670</v>
      </c>
      <c r="AB522" s="565">
        <f t="shared" ref="AB522:AH522" si="606">SUM(AB523:AB528)</f>
        <v>13500</v>
      </c>
      <c r="AC522" s="565">
        <f t="shared" si="606"/>
        <v>29046</v>
      </c>
      <c r="AD522" s="565">
        <f t="shared" si="606"/>
        <v>-7366</v>
      </c>
      <c r="AE522" s="565">
        <f t="shared" si="606"/>
        <v>10599</v>
      </c>
      <c r="AF522" s="565">
        <f t="shared" si="606"/>
        <v>42546</v>
      </c>
      <c r="AG522" s="565">
        <f t="shared" si="606"/>
        <v>3233</v>
      </c>
      <c r="AH522" s="565">
        <f t="shared" si="606"/>
        <v>45779</v>
      </c>
      <c r="AJ522" s="565">
        <f ca="1">SUM((INDIRECT(AJ$2&amp;(ROW())):INDIRECT(AJ$3&amp;(ROW()))))</f>
        <v>9543</v>
      </c>
      <c r="AK522" s="565">
        <f ca="1">SUM(INDIRECT(AK$1&amp;AK$2&amp;$B522):INDIRECT(AK$1&amp;AK$3&amp;$B522))</f>
        <v>0</v>
      </c>
      <c r="AL522" s="1746">
        <f t="shared" ref="AL522:AL585" ca="1" si="607">AJ522-AK522</f>
        <v>9543</v>
      </c>
      <c r="AM522" s="1871">
        <f t="shared" ca="1" si="594"/>
        <v>0</v>
      </c>
      <c r="AN522" s="565">
        <f ca="1">SUM(INDIRECT(AN$1&amp;AN$2&amp;$A522):INDIRECT(AN$1&amp;AN$3&amp;$A522))</f>
        <v>0</v>
      </c>
      <c r="AO522" s="1746">
        <f t="shared" ref="AO522:AO585" ca="1" si="608">AJ522-AN522</f>
        <v>9543</v>
      </c>
      <c r="AP522" s="1871">
        <f t="shared" ca="1" si="595"/>
        <v>0</v>
      </c>
      <c r="AR522" s="565">
        <f ca="1">SUM((INDIRECT(AR$2&amp;(ROW())):INDIRECT(AR$3&amp;(ROW()))))</f>
        <v>9543</v>
      </c>
      <c r="AS522" s="565">
        <f ca="1">SUM(INDIRECT(AS$1&amp;AS$2&amp;$B522):INDIRECT(AS$1&amp;AS$3&amp;$B522))</f>
        <v>0</v>
      </c>
      <c r="AT522" s="1746">
        <f t="shared" ca="1" si="596"/>
        <v>9543</v>
      </c>
      <c r="AU522" s="1871">
        <f t="shared" ca="1" si="597"/>
        <v>0</v>
      </c>
      <c r="AV522" s="565">
        <f ca="1">SUM(INDIRECT(AV$1&amp;AV$2&amp;$A522):INDIRECT(AV$1&amp;AV$3&amp;$A522))</f>
        <v>0</v>
      </c>
      <c r="AW522" s="1746">
        <f t="shared" ca="1" si="598"/>
        <v>9543</v>
      </c>
      <c r="AX522" s="1871">
        <f t="shared" ca="1" si="599"/>
        <v>0</v>
      </c>
      <c r="AZ522" s="565">
        <f ca="1">SUM((INDIRECT(AZ$2&amp;(ROW())):INDIRECT(AZ$3&amp;(ROW()))))</f>
        <v>44723</v>
      </c>
      <c r="BA522" s="565">
        <f ca="1">SUM(INDIRECT(BA$1&amp;BA$2&amp;$B522):INDIRECT(BA$1&amp;BA$3&amp;$B522))</f>
        <v>0</v>
      </c>
      <c r="BB522" s="1746">
        <f t="shared" ca="1" si="600"/>
        <v>44723</v>
      </c>
      <c r="BC522" s="1871">
        <f t="shared" ca="1" si="601"/>
        <v>0</v>
      </c>
      <c r="BD522" s="565">
        <f ca="1">SUM(INDIRECT(BD$1&amp;BD$2&amp;$A522):INDIRECT(BD$1&amp;BD$3&amp;$A522))</f>
        <v>35637</v>
      </c>
      <c r="BE522" s="1746">
        <f t="shared" ca="1" si="602"/>
        <v>9086</v>
      </c>
      <c r="BF522" s="1871">
        <f t="shared" ca="1" si="603"/>
        <v>1.2549597328619131</v>
      </c>
    </row>
    <row r="523" spans="1:58">
      <c r="A523" s="2016">
        <v>506</v>
      </c>
      <c r="B523" s="2016">
        <v>520</v>
      </c>
      <c r="D523" s="657">
        <v>1</v>
      </c>
      <c r="H523" s="686"/>
      <c r="I523" s="687"/>
      <c r="J523" s="134"/>
      <c r="K523" s="134"/>
      <c r="L523" s="136"/>
      <c r="M523" s="606" t="s">
        <v>325</v>
      </c>
      <c r="N523" s="586"/>
      <c r="O523" s="586"/>
      <c r="P523" s="191"/>
      <c r="Q523" s="191"/>
      <c r="R523" s="191"/>
      <c r="S523" s="191"/>
      <c r="T523" s="191"/>
      <c r="U523" s="191"/>
      <c r="V523" s="191"/>
      <c r="W523" s="191"/>
      <c r="X523" s="191">
        <v>-7366</v>
      </c>
      <c r="Y523" s="191">
        <v>-614</v>
      </c>
      <c r="Z523" s="191">
        <v>-614</v>
      </c>
      <c r="AA523" s="191">
        <v>1670</v>
      </c>
      <c r="AB523" s="187">
        <f t="shared" ref="AB523:AB528" si="609">SUM(P523:R523)</f>
        <v>0</v>
      </c>
      <c r="AC523" s="187">
        <f t="shared" ref="AC523:AC528" si="610">SUM(S523:U523)</f>
        <v>0</v>
      </c>
      <c r="AD523" s="187">
        <f t="shared" ref="AD523:AD528" si="611">SUM(V523:X523)</f>
        <v>-7366</v>
      </c>
      <c r="AE523" s="187">
        <f t="shared" ref="AE523:AE528" si="612">SUM(Y523:AA523)</f>
        <v>442</v>
      </c>
      <c r="AF523" s="187">
        <f t="shared" ref="AF523:AF528" si="613">AB523+AC523</f>
        <v>0</v>
      </c>
      <c r="AG523" s="187">
        <f t="shared" ref="AG523:AG528" si="614">AE523+AD523</f>
        <v>-6924</v>
      </c>
      <c r="AH523" s="187">
        <f t="shared" ref="AH523:AH528" si="615">AF523+AG523</f>
        <v>-6924</v>
      </c>
      <c r="AJ523" s="187">
        <f ca="1">SUM((INDIRECT(AJ$2&amp;(ROW())):INDIRECT(AJ$3&amp;(ROW()))))</f>
        <v>-614</v>
      </c>
      <c r="AK523" s="187">
        <f ca="1">SUM(INDIRECT(AK$1&amp;AK$2&amp;$B523):INDIRECT(AK$1&amp;AK$3&amp;$B523))</f>
        <v>15000</v>
      </c>
      <c r="AL523" s="1747">
        <f t="shared" ca="1" si="607"/>
        <v>-15614</v>
      </c>
      <c r="AM523" s="1872">
        <f t="shared" ca="1" si="594"/>
        <v>-4.0933333333333335E-2</v>
      </c>
      <c r="AN523" s="187">
        <f ca="1">SUM(INDIRECT(AN$1&amp;AN$2&amp;$A523):INDIRECT(AN$1&amp;AN$3&amp;$A523))</f>
        <v>0</v>
      </c>
      <c r="AO523" s="1747">
        <f t="shared" ca="1" si="608"/>
        <v>-614</v>
      </c>
      <c r="AP523" s="1872">
        <f t="shared" ca="1" si="595"/>
        <v>0</v>
      </c>
      <c r="AR523" s="187">
        <f ca="1">SUM((INDIRECT(AR$2&amp;(ROW())):INDIRECT(AR$3&amp;(ROW()))))</f>
        <v>-614</v>
      </c>
      <c r="AS523" s="187">
        <f ca="1">SUM(INDIRECT(AS$1&amp;AS$2&amp;$B523):INDIRECT(AS$1&amp;AS$3&amp;$B523))</f>
        <v>15000</v>
      </c>
      <c r="AT523" s="1747">
        <f t="shared" ca="1" si="596"/>
        <v>-15614</v>
      </c>
      <c r="AU523" s="1872">
        <f t="shared" ca="1" si="597"/>
        <v>-4.0933333333333335E-2</v>
      </c>
      <c r="AV523" s="187">
        <f ca="1">SUM(INDIRECT(AV$1&amp;AV$2&amp;$A523):INDIRECT(AV$1&amp;AV$3&amp;$A523))</f>
        <v>0</v>
      </c>
      <c r="AW523" s="1747">
        <f t="shared" ca="1" si="598"/>
        <v>-614</v>
      </c>
      <c r="AX523" s="1872">
        <f t="shared" ca="1" si="599"/>
        <v>0</v>
      </c>
      <c r="AZ523" s="187">
        <f ca="1">SUM((INDIRECT(AZ$2&amp;(ROW())):INDIRECT(AZ$3&amp;(ROW()))))</f>
        <v>-7980</v>
      </c>
      <c r="BA523" s="187">
        <f ca="1">SUM(INDIRECT(BA$1&amp;BA$2&amp;$B523):INDIRECT(BA$1&amp;BA$3&amp;$B523))</f>
        <v>74103</v>
      </c>
      <c r="BB523" s="1747">
        <f t="shared" ca="1" si="600"/>
        <v>-82083</v>
      </c>
      <c r="BC523" s="1872">
        <f t="shared" ca="1" si="601"/>
        <v>-0.10768794785636208</v>
      </c>
      <c r="BD523" s="187">
        <f ca="1">SUM(INDIRECT(BD$1&amp;BD$2&amp;$A523):INDIRECT(BD$1&amp;BD$3&amp;$A523))</f>
        <v>-2943</v>
      </c>
      <c r="BE523" s="1747">
        <f t="shared" ca="1" si="602"/>
        <v>-5037</v>
      </c>
      <c r="BF523" s="1872">
        <f t="shared" ca="1" si="603"/>
        <v>2.7115188583078491</v>
      </c>
    </row>
    <row r="524" spans="1:58">
      <c r="A524" s="2016">
        <v>507</v>
      </c>
      <c r="B524" s="2016">
        <v>521</v>
      </c>
      <c r="D524" s="657">
        <v>1</v>
      </c>
      <c r="H524" s="686"/>
      <c r="I524" s="687"/>
      <c r="J524" s="134"/>
      <c r="K524" s="134"/>
      <c r="L524" s="136"/>
      <c r="M524" s="427" t="s">
        <v>220</v>
      </c>
      <c r="N524" s="136"/>
      <c r="O524" s="136"/>
      <c r="P524" s="128"/>
      <c r="Q524" s="128"/>
      <c r="R524" s="128"/>
      <c r="S524" s="128"/>
      <c r="T524" s="128">
        <v>8546</v>
      </c>
      <c r="U524" s="128">
        <v>11500</v>
      </c>
      <c r="V524" s="128"/>
      <c r="W524" s="128"/>
      <c r="X524" s="128"/>
      <c r="Y524" s="128">
        <v>10157</v>
      </c>
      <c r="Z524" s="128"/>
      <c r="AA524" s="128"/>
      <c r="AB524" s="187">
        <f t="shared" si="609"/>
        <v>0</v>
      </c>
      <c r="AC524" s="25">
        <f t="shared" si="610"/>
        <v>20046</v>
      </c>
      <c r="AD524" s="25">
        <f t="shared" si="611"/>
        <v>0</v>
      </c>
      <c r="AE524" s="25">
        <f t="shared" si="612"/>
        <v>10157</v>
      </c>
      <c r="AF524" s="25">
        <f t="shared" si="613"/>
        <v>20046</v>
      </c>
      <c r="AG524" s="25">
        <f t="shared" si="614"/>
        <v>10157</v>
      </c>
      <c r="AH524" s="25">
        <f t="shared" si="615"/>
        <v>30203</v>
      </c>
      <c r="AJ524" s="25">
        <f ca="1">SUM((INDIRECT(AJ$2&amp;(ROW())):INDIRECT(AJ$3&amp;(ROW()))))</f>
        <v>10157</v>
      </c>
      <c r="AK524" s="25">
        <f ca="1">SUM(INDIRECT(AK$1&amp;AK$2&amp;$B524):INDIRECT(AK$1&amp;AK$3&amp;$B524))</f>
        <v>15000</v>
      </c>
      <c r="AL524" s="1714">
        <f t="shared" ca="1" si="607"/>
        <v>-4843</v>
      </c>
      <c r="AM524" s="1825">
        <f t="shared" ca="1" si="594"/>
        <v>0.67713333333333336</v>
      </c>
      <c r="AN524" s="25">
        <f ca="1">SUM(INDIRECT(AN$1&amp;AN$2&amp;$A524):INDIRECT(AN$1&amp;AN$3&amp;$A524))</f>
        <v>0</v>
      </c>
      <c r="AO524" s="1714">
        <f t="shared" ca="1" si="608"/>
        <v>10157</v>
      </c>
      <c r="AP524" s="1825">
        <f t="shared" ca="1" si="595"/>
        <v>0</v>
      </c>
      <c r="AR524" s="25">
        <f ca="1">SUM((INDIRECT(AR$2&amp;(ROW())):INDIRECT(AR$3&amp;(ROW()))))</f>
        <v>10157</v>
      </c>
      <c r="AS524" s="25">
        <f ca="1">SUM(INDIRECT(AS$1&amp;AS$2&amp;$B524):INDIRECT(AS$1&amp;AS$3&amp;$B524))</f>
        <v>15000</v>
      </c>
      <c r="AT524" s="1714">
        <f t="shared" ca="1" si="596"/>
        <v>-4843</v>
      </c>
      <c r="AU524" s="1825">
        <f t="shared" ca="1" si="597"/>
        <v>0.67713333333333336</v>
      </c>
      <c r="AV524" s="25">
        <f ca="1">SUM(INDIRECT(AV$1&amp;AV$2&amp;$A524):INDIRECT(AV$1&amp;AV$3&amp;$A524))</f>
        <v>0</v>
      </c>
      <c r="AW524" s="1714">
        <f t="shared" ca="1" si="598"/>
        <v>10157</v>
      </c>
      <c r="AX524" s="1825">
        <f t="shared" ca="1" si="599"/>
        <v>0</v>
      </c>
      <c r="AZ524" s="25">
        <f ca="1">SUM((INDIRECT(AZ$2&amp;(ROW())):INDIRECT(AZ$3&amp;(ROW()))))</f>
        <v>30203</v>
      </c>
      <c r="BA524" s="25">
        <f ca="1">SUM(INDIRECT(BA$1&amp;BA$2&amp;$B524):INDIRECT(BA$1&amp;BA$3&amp;$B524))</f>
        <v>74103</v>
      </c>
      <c r="BB524" s="1714">
        <f t="shared" ca="1" si="600"/>
        <v>-43900</v>
      </c>
      <c r="BC524" s="1825">
        <f t="shared" ca="1" si="601"/>
        <v>0.40758133948693037</v>
      </c>
      <c r="BD524" s="25">
        <f ca="1">SUM(INDIRECT(BD$1&amp;BD$2&amp;$A524):INDIRECT(BD$1&amp;BD$3&amp;$A524))</f>
        <v>19150</v>
      </c>
      <c r="BE524" s="1714">
        <f t="shared" ca="1" si="602"/>
        <v>11053</v>
      </c>
      <c r="BF524" s="1825">
        <f t="shared" ca="1" si="603"/>
        <v>1.5771801566579635</v>
      </c>
    </row>
    <row r="525" spans="1:58">
      <c r="A525" s="2016">
        <v>508</v>
      </c>
      <c r="B525" s="2016">
        <v>522</v>
      </c>
      <c r="D525" s="657">
        <v>1</v>
      </c>
      <c r="H525" s="686"/>
      <c r="I525" s="687"/>
      <c r="J525" s="134"/>
      <c r="K525" s="134"/>
      <c r="L525" s="136"/>
      <c r="M525" s="427" t="s">
        <v>326</v>
      </c>
      <c r="N525" s="136"/>
      <c r="O525" s="136"/>
      <c r="P525" s="128"/>
      <c r="Q525" s="128"/>
      <c r="R525" s="128">
        <v>13500</v>
      </c>
      <c r="S525" s="128"/>
      <c r="T525" s="128"/>
      <c r="U525" s="128">
        <v>9000</v>
      </c>
      <c r="V525" s="128"/>
      <c r="W525" s="128"/>
      <c r="X525" s="128"/>
      <c r="Y525" s="128"/>
      <c r="Z525" s="128"/>
      <c r="AA525" s="128"/>
      <c r="AB525" s="187">
        <f t="shared" si="609"/>
        <v>13500</v>
      </c>
      <c r="AC525" s="25">
        <f t="shared" si="610"/>
        <v>9000</v>
      </c>
      <c r="AD525" s="25">
        <f t="shared" si="611"/>
        <v>0</v>
      </c>
      <c r="AE525" s="25">
        <f t="shared" si="612"/>
        <v>0</v>
      </c>
      <c r="AF525" s="25">
        <f t="shared" si="613"/>
        <v>22500</v>
      </c>
      <c r="AG525" s="25">
        <f t="shared" si="614"/>
        <v>0</v>
      </c>
      <c r="AH525" s="25">
        <f t="shared" si="615"/>
        <v>22500</v>
      </c>
      <c r="AJ525" s="25">
        <f ca="1">SUM((INDIRECT(AJ$2&amp;(ROW())):INDIRECT(AJ$3&amp;(ROW()))))</f>
        <v>0</v>
      </c>
      <c r="AK525" s="25">
        <f ca="1">SUM(INDIRECT(AK$1&amp;AK$2&amp;$B525):INDIRECT(AK$1&amp;AK$3&amp;$B525))</f>
        <v>15000</v>
      </c>
      <c r="AL525" s="1714">
        <f t="shared" ca="1" si="607"/>
        <v>-15000</v>
      </c>
      <c r="AM525" s="1825">
        <f t="shared" ca="1" si="594"/>
        <v>0</v>
      </c>
      <c r="AN525" s="25">
        <f ca="1">SUM(INDIRECT(AN$1&amp;AN$2&amp;$A525):INDIRECT(AN$1&amp;AN$3&amp;$A525))</f>
        <v>0</v>
      </c>
      <c r="AO525" s="1714">
        <f t="shared" ca="1" si="608"/>
        <v>0</v>
      </c>
      <c r="AP525" s="1825">
        <f t="shared" ca="1" si="595"/>
        <v>0</v>
      </c>
      <c r="AR525" s="25">
        <f ca="1">SUM((INDIRECT(AR$2&amp;(ROW())):INDIRECT(AR$3&amp;(ROW()))))</f>
        <v>0</v>
      </c>
      <c r="AS525" s="25">
        <f ca="1">SUM(INDIRECT(AS$1&amp;AS$2&amp;$B525):INDIRECT(AS$1&amp;AS$3&amp;$B525))</f>
        <v>15000</v>
      </c>
      <c r="AT525" s="1714">
        <f t="shared" ca="1" si="596"/>
        <v>-15000</v>
      </c>
      <c r="AU525" s="1825">
        <f t="shared" ca="1" si="597"/>
        <v>0</v>
      </c>
      <c r="AV525" s="25">
        <f ca="1">SUM(INDIRECT(AV$1&amp;AV$2&amp;$A525):INDIRECT(AV$1&amp;AV$3&amp;$A525))</f>
        <v>0</v>
      </c>
      <c r="AW525" s="1714">
        <f t="shared" ca="1" si="598"/>
        <v>0</v>
      </c>
      <c r="AX525" s="1825">
        <f t="shared" ca="1" si="599"/>
        <v>0</v>
      </c>
      <c r="AZ525" s="25">
        <f ca="1">SUM((INDIRECT(AZ$2&amp;(ROW())):INDIRECT(AZ$3&amp;(ROW()))))</f>
        <v>22500</v>
      </c>
      <c r="BA525" s="25">
        <f ca="1">SUM(INDIRECT(BA$1&amp;BA$2&amp;$B525):INDIRECT(BA$1&amp;BA$3&amp;$B525))</f>
        <v>57546</v>
      </c>
      <c r="BB525" s="1714">
        <f t="shared" ca="1" si="600"/>
        <v>-35046</v>
      </c>
      <c r="BC525" s="1825">
        <f t="shared" ca="1" si="601"/>
        <v>0.39099155458242102</v>
      </c>
      <c r="BD525" s="25">
        <f ca="1">SUM(INDIRECT(BD$1&amp;BD$2&amp;$A525):INDIRECT(BD$1&amp;BD$3&amp;$A525))</f>
        <v>19430</v>
      </c>
      <c r="BE525" s="1714">
        <f t="shared" ca="1" si="602"/>
        <v>3070</v>
      </c>
      <c r="BF525" s="1825">
        <f t="shared" ca="1" si="603"/>
        <v>1.1580030880082346</v>
      </c>
    </row>
    <row r="526" spans="1:58">
      <c r="A526" s="2016">
        <v>509</v>
      </c>
      <c r="B526" s="2016">
        <v>523</v>
      </c>
      <c r="D526" s="657">
        <v>1</v>
      </c>
      <c r="H526" s="686"/>
      <c r="I526" s="687"/>
      <c r="J526" s="134"/>
      <c r="K526" s="134"/>
      <c r="L526" s="136"/>
      <c r="M526" s="427" t="s">
        <v>327</v>
      </c>
      <c r="N526" s="136"/>
      <c r="O526" s="136"/>
      <c r="P526" s="128"/>
      <c r="Q526" s="128"/>
      <c r="R526" s="128"/>
      <c r="S526" s="128"/>
      <c r="T526" s="128"/>
      <c r="U526" s="128"/>
      <c r="V526" s="128"/>
      <c r="W526" s="128"/>
      <c r="X526" s="128"/>
      <c r="Y526" s="128"/>
      <c r="Z526" s="128"/>
      <c r="AA526" s="128"/>
      <c r="AB526" s="187">
        <f t="shared" si="609"/>
        <v>0</v>
      </c>
      <c r="AC526" s="25">
        <f t="shared" si="610"/>
        <v>0</v>
      </c>
      <c r="AD526" s="25">
        <f t="shared" si="611"/>
        <v>0</v>
      </c>
      <c r="AE526" s="25">
        <f t="shared" si="612"/>
        <v>0</v>
      </c>
      <c r="AF526" s="25">
        <f t="shared" si="613"/>
        <v>0</v>
      </c>
      <c r="AG526" s="25">
        <f t="shared" si="614"/>
        <v>0</v>
      </c>
      <c r="AH526" s="25">
        <f t="shared" si="615"/>
        <v>0</v>
      </c>
      <c r="AJ526" s="25">
        <f ca="1">SUM((INDIRECT(AJ$2&amp;(ROW())):INDIRECT(AJ$3&amp;(ROW()))))</f>
        <v>0</v>
      </c>
      <c r="AK526" s="25">
        <f ca="1">SUM(INDIRECT(AK$1&amp;AK$2&amp;$B526):INDIRECT(AK$1&amp;AK$3&amp;$B526))</f>
        <v>0</v>
      </c>
      <c r="AL526" s="1714">
        <f t="shared" ca="1" si="607"/>
        <v>0</v>
      </c>
      <c r="AM526" s="1825">
        <f t="shared" ca="1" si="594"/>
        <v>0</v>
      </c>
      <c r="AN526" s="25">
        <f ca="1">SUM(INDIRECT(AN$1&amp;AN$2&amp;$A526):INDIRECT(AN$1&amp;AN$3&amp;$A526))</f>
        <v>0</v>
      </c>
      <c r="AO526" s="1714">
        <f t="shared" ca="1" si="608"/>
        <v>0</v>
      </c>
      <c r="AP526" s="1825">
        <f t="shared" ca="1" si="595"/>
        <v>0</v>
      </c>
      <c r="AR526" s="25">
        <f ca="1">SUM((INDIRECT(AR$2&amp;(ROW())):INDIRECT(AR$3&amp;(ROW()))))</f>
        <v>0</v>
      </c>
      <c r="AS526" s="25">
        <f ca="1">SUM(INDIRECT(AS$1&amp;AS$2&amp;$B526):INDIRECT(AS$1&amp;AS$3&amp;$B526))</f>
        <v>0</v>
      </c>
      <c r="AT526" s="1714">
        <f t="shared" ca="1" si="596"/>
        <v>0</v>
      </c>
      <c r="AU526" s="1825">
        <f t="shared" ca="1" si="597"/>
        <v>0</v>
      </c>
      <c r="AV526" s="25">
        <f ca="1">SUM(INDIRECT(AV$1&amp;AV$2&amp;$A526):INDIRECT(AV$1&amp;AV$3&amp;$A526))</f>
        <v>0</v>
      </c>
      <c r="AW526" s="1714">
        <f t="shared" ca="1" si="598"/>
        <v>0</v>
      </c>
      <c r="AX526" s="1825">
        <f t="shared" ca="1" si="599"/>
        <v>0</v>
      </c>
      <c r="AZ526" s="25">
        <f ca="1">SUM((INDIRECT(AZ$2&amp;(ROW())):INDIRECT(AZ$3&amp;(ROW()))))</f>
        <v>0</v>
      </c>
      <c r="BA526" s="25">
        <f ca="1">SUM(INDIRECT(BA$1&amp;BA$2&amp;$B526):INDIRECT(BA$1&amp;BA$3&amp;$B526))</f>
        <v>0</v>
      </c>
      <c r="BB526" s="1714">
        <f t="shared" ca="1" si="600"/>
        <v>0</v>
      </c>
      <c r="BC526" s="1825">
        <f t="shared" ca="1" si="601"/>
        <v>0</v>
      </c>
      <c r="BD526" s="25">
        <f ca="1">SUM(INDIRECT(BD$1&amp;BD$2&amp;$A526):INDIRECT(BD$1&amp;BD$3&amp;$A526))</f>
        <v>0</v>
      </c>
      <c r="BE526" s="1714">
        <f t="shared" ca="1" si="602"/>
        <v>0</v>
      </c>
      <c r="BF526" s="1825">
        <f t="shared" ca="1" si="603"/>
        <v>0</v>
      </c>
    </row>
    <row r="527" spans="1:58">
      <c r="A527" s="2016">
        <v>510</v>
      </c>
      <c r="B527" s="2016">
        <v>524</v>
      </c>
      <c r="D527" s="657">
        <v>1</v>
      </c>
      <c r="H527" s="686"/>
      <c r="I527" s="687"/>
      <c r="J527" s="134"/>
      <c r="K527" s="134"/>
      <c r="L527" s="136"/>
      <c r="M527" s="427" t="s">
        <v>317</v>
      </c>
      <c r="N527" s="136"/>
      <c r="O527" s="136"/>
      <c r="P527" s="128"/>
      <c r="Q527" s="128"/>
      <c r="R527" s="128"/>
      <c r="S527" s="128"/>
      <c r="T527" s="128"/>
      <c r="U527" s="128"/>
      <c r="V527" s="128"/>
      <c r="W527" s="128"/>
      <c r="X527" s="128"/>
      <c r="Y527" s="128"/>
      <c r="Z527" s="128"/>
      <c r="AA527" s="128"/>
      <c r="AB527" s="187">
        <f t="shared" si="609"/>
        <v>0</v>
      </c>
      <c r="AC527" s="25">
        <f t="shared" si="610"/>
        <v>0</v>
      </c>
      <c r="AD527" s="25">
        <f t="shared" si="611"/>
        <v>0</v>
      </c>
      <c r="AE527" s="25">
        <f t="shared" si="612"/>
        <v>0</v>
      </c>
      <c r="AF527" s="25">
        <f t="shared" si="613"/>
        <v>0</v>
      </c>
      <c r="AG527" s="25">
        <f t="shared" si="614"/>
        <v>0</v>
      </c>
      <c r="AH527" s="25">
        <f t="shared" si="615"/>
        <v>0</v>
      </c>
      <c r="AJ527" s="25">
        <f ca="1">SUM((INDIRECT(AJ$2&amp;(ROW())):INDIRECT(AJ$3&amp;(ROW()))))</f>
        <v>0</v>
      </c>
      <c r="AK527" s="25">
        <f ca="1">SUM(INDIRECT(AK$1&amp;AK$2&amp;$B527):INDIRECT(AK$1&amp;AK$3&amp;$B527))</f>
        <v>0</v>
      </c>
      <c r="AL527" s="1714">
        <f t="shared" ca="1" si="607"/>
        <v>0</v>
      </c>
      <c r="AM527" s="1825">
        <f t="shared" ca="1" si="594"/>
        <v>0</v>
      </c>
      <c r="AN527" s="25">
        <f ca="1">SUM(INDIRECT(AN$1&amp;AN$2&amp;$A527):INDIRECT(AN$1&amp;AN$3&amp;$A527))</f>
        <v>0</v>
      </c>
      <c r="AO527" s="1714">
        <f t="shared" ca="1" si="608"/>
        <v>0</v>
      </c>
      <c r="AP527" s="1825">
        <f t="shared" ca="1" si="595"/>
        <v>0</v>
      </c>
      <c r="AR527" s="25">
        <f ca="1">SUM((INDIRECT(AR$2&amp;(ROW())):INDIRECT(AR$3&amp;(ROW()))))</f>
        <v>0</v>
      </c>
      <c r="AS527" s="25">
        <f ca="1">SUM(INDIRECT(AS$1&amp;AS$2&amp;$B527):INDIRECT(AS$1&amp;AS$3&amp;$B527))</f>
        <v>0</v>
      </c>
      <c r="AT527" s="1714">
        <f t="shared" ca="1" si="596"/>
        <v>0</v>
      </c>
      <c r="AU527" s="1825">
        <f t="shared" ca="1" si="597"/>
        <v>0</v>
      </c>
      <c r="AV527" s="25">
        <f ca="1">SUM(INDIRECT(AV$1&amp;AV$2&amp;$A527):INDIRECT(AV$1&amp;AV$3&amp;$A527))</f>
        <v>0</v>
      </c>
      <c r="AW527" s="1714">
        <f t="shared" ca="1" si="598"/>
        <v>0</v>
      </c>
      <c r="AX527" s="1825">
        <f t="shared" ca="1" si="599"/>
        <v>0</v>
      </c>
      <c r="AZ527" s="25">
        <f ca="1">SUM((INDIRECT(AZ$2&amp;(ROW())):INDIRECT(AZ$3&amp;(ROW()))))</f>
        <v>0</v>
      </c>
      <c r="BA527" s="25">
        <f ca="1">SUM(INDIRECT(BA$1&amp;BA$2&amp;$B527):INDIRECT(BA$1&amp;BA$3&amp;$B527))</f>
        <v>20046</v>
      </c>
      <c r="BB527" s="1714">
        <f t="shared" ca="1" si="600"/>
        <v>-20046</v>
      </c>
      <c r="BC527" s="1825">
        <f t="shared" ca="1" si="601"/>
        <v>0</v>
      </c>
      <c r="BD527" s="25">
        <f ca="1">SUM(INDIRECT(BD$1&amp;BD$2&amp;$A527):INDIRECT(BD$1&amp;BD$3&amp;$A527))</f>
        <v>0</v>
      </c>
      <c r="BE527" s="1714">
        <f t="shared" ca="1" si="602"/>
        <v>0</v>
      </c>
      <c r="BF527" s="1825">
        <f t="shared" ca="1" si="603"/>
        <v>0</v>
      </c>
    </row>
    <row r="528" spans="1:58">
      <c r="A528" s="2016">
        <v>511</v>
      </c>
      <c r="B528" s="2016">
        <v>525</v>
      </c>
      <c r="D528" s="657">
        <v>1</v>
      </c>
      <c r="H528" s="686"/>
      <c r="I528" s="687"/>
      <c r="J528" s="134"/>
      <c r="K528" s="134"/>
      <c r="L528" s="418"/>
      <c r="M528" s="418" t="s">
        <v>138</v>
      </c>
      <c r="N528" s="418"/>
      <c r="O528" s="418"/>
      <c r="P528" s="135"/>
      <c r="Q528" s="135"/>
      <c r="R528" s="135"/>
      <c r="S528" s="135"/>
      <c r="T528" s="135"/>
      <c r="U528" s="135"/>
      <c r="V528" s="135"/>
      <c r="W528" s="135"/>
      <c r="X528" s="135"/>
      <c r="Y528" s="135"/>
      <c r="Z528" s="135"/>
      <c r="AA528" s="135"/>
      <c r="AB528" s="187">
        <f t="shared" si="609"/>
        <v>0</v>
      </c>
      <c r="AC528" s="23">
        <f t="shared" si="610"/>
        <v>0</v>
      </c>
      <c r="AD528" s="23">
        <f t="shared" si="611"/>
        <v>0</v>
      </c>
      <c r="AE528" s="23">
        <f t="shared" si="612"/>
        <v>0</v>
      </c>
      <c r="AF528" s="23">
        <f t="shared" si="613"/>
        <v>0</v>
      </c>
      <c r="AG528" s="23">
        <f t="shared" si="614"/>
        <v>0</v>
      </c>
      <c r="AH528" s="23">
        <f t="shared" si="615"/>
        <v>0</v>
      </c>
      <c r="AJ528" s="23">
        <f ca="1">SUM((INDIRECT(AJ$2&amp;(ROW())):INDIRECT(AJ$3&amp;(ROW()))))</f>
        <v>0</v>
      </c>
      <c r="AK528" s="23">
        <f ca="1">SUM(INDIRECT(AK$1&amp;AK$2&amp;$B528):INDIRECT(AK$1&amp;AK$3&amp;$B528))</f>
        <v>15000</v>
      </c>
      <c r="AL528" s="1715">
        <f t="shared" ca="1" si="607"/>
        <v>-15000</v>
      </c>
      <c r="AM528" s="1826">
        <f t="shared" ca="1" si="594"/>
        <v>0</v>
      </c>
      <c r="AN528" s="23">
        <f ca="1">SUM(INDIRECT(AN$1&amp;AN$2&amp;$A528):INDIRECT(AN$1&amp;AN$3&amp;$A528))</f>
        <v>0</v>
      </c>
      <c r="AO528" s="1715">
        <f t="shared" ca="1" si="608"/>
        <v>0</v>
      </c>
      <c r="AP528" s="1826">
        <f t="shared" ca="1" si="595"/>
        <v>0</v>
      </c>
      <c r="AR528" s="23">
        <f ca="1">SUM((INDIRECT(AR$2&amp;(ROW())):INDIRECT(AR$3&amp;(ROW()))))</f>
        <v>0</v>
      </c>
      <c r="AS528" s="23">
        <f ca="1">SUM(INDIRECT(AS$1&amp;AS$2&amp;$B528):INDIRECT(AS$1&amp;AS$3&amp;$B528))</f>
        <v>15000</v>
      </c>
      <c r="AT528" s="1715">
        <f t="shared" ca="1" si="596"/>
        <v>-15000</v>
      </c>
      <c r="AU528" s="1826">
        <f t="shared" ca="1" si="597"/>
        <v>0</v>
      </c>
      <c r="AV528" s="23">
        <f ca="1">SUM(INDIRECT(AV$1&amp;AV$2&amp;$A528):INDIRECT(AV$1&amp;AV$3&amp;$A528))</f>
        <v>0</v>
      </c>
      <c r="AW528" s="1715">
        <f t="shared" ca="1" si="598"/>
        <v>0</v>
      </c>
      <c r="AX528" s="1826">
        <f t="shared" ca="1" si="599"/>
        <v>0</v>
      </c>
      <c r="AZ528" s="23">
        <f ca="1">SUM((INDIRECT(AZ$2&amp;(ROW())):INDIRECT(AZ$3&amp;(ROW()))))</f>
        <v>0</v>
      </c>
      <c r="BA528" s="23">
        <f ca="1">SUM(INDIRECT(BA$1&amp;BA$2&amp;$B528):INDIRECT(BA$1&amp;BA$3&amp;$B528))</f>
        <v>37500</v>
      </c>
      <c r="BB528" s="1715">
        <f t="shared" ca="1" si="600"/>
        <v>-37500</v>
      </c>
      <c r="BC528" s="1826">
        <f t="shared" ca="1" si="601"/>
        <v>0</v>
      </c>
      <c r="BD528" s="23">
        <f ca="1">SUM(INDIRECT(BD$1&amp;BD$2&amp;$A528):INDIRECT(BD$1&amp;BD$3&amp;$A528))</f>
        <v>0</v>
      </c>
      <c r="BE528" s="1715">
        <f t="shared" ca="1" si="602"/>
        <v>0</v>
      </c>
      <c r="BF528" s="1826">
        <f t="shared" ca="1" si="603"/>
        <v>0</v>
      </c>
    </row>
    <row r="529" spans="1:58">
      <c r="A529" s="2016">
        <v>512</v>
      </c>
      <c r="B529" s="2016">
        <v>526</v>
      </c>
      <c r="D529" s="657">
        <v>1</v>
      </c>
      <c r="H529" s="686"/>
      <c r="I529" s="687"/>
      <c r="J529" s="134"/>
      <c r="K529" s="134"/>
      <c r="L529" s="136" t="s">
        <v>332</v>
      </c>
      <c r="M529" s="605"/>
      <c r="N529" s="605"/>
      <c r="O529" s="605"/>
      <c r="P529" s="565">
        <f t="shared" ref="P529:AH529" si="616">SUM(P530:P535)</f>
        <v>0</v>
      </c>
      <c r="Q529" s="565">
        <f t="shared" si="616"/>
        <v>2820</v>
      </c>
      <c r="R529" s="565">
        <f t="shared" si="616"/>
        <v>1705</v>
      </c>
      <c r="S529" s="565">
        <f t="shared" si="616"/>
        <v>2924</v>
      </c>
      <c r="T529" s="565">
        <f t="shared" si="616"/>
        <v>2640</v>
      </c>
      <c r="U529" s="565">
        <f t="shared" si="616"/>
        <v>3344</v>
      </c>
      <c r="V529" s="565">
        <f t="shared" si="616"/>
        <v>3124</v>
      </c>
      <c r="W529" s="565">
        <f t="shared" si="616"/>
        <v>2082</v>
      </c>
      <c r="X529" s="565">
        <f t="shared" si="616"/>
        <v>4197</v>
      </c>
      <c r="Y529" s="565">
        <f t="shared" si="616"/>
        <v>3463</v>
      </c>
      <c r="Z529" s="565">
        <f t="shared" si="616"/>
        <v>3587</v>
      </c>
      <c r="AA529" s="565">
        <f t="shared" si="616"/>
        <v>4204</v>
      </c>
      <c r="AB529" s="565">
        <f t="shared" si="616"/>
        <v>4525</v>
      </c>
      <c r="AC529" s="565">
        <f t="shared" si="616"/>
        <v>8908</v>
      </c>
      <c r="AD529" s="565">
        <f t="shared" si="616"/>
        <v>9403</v>
      </c>
      <c r="AE529" s="565">
        <f t="shared" si="616"/>
        <v>11254</v>
      </c>
      <c r="AF529" s="565">
        <f t="shared" si="616"/>
        <v>13433</v>
      </c>
      <c r="AG529" s="565">
        <f t="shared" si="616"/>
        <v>20657</v>
      </c>
      <c r="AH529" s="565">
        <f t="shared" si="616"/>
        <v>34090</v>
      </c>
      <c r="AJ529" s="565">
        <f ca="1">SUM((INDIRECT(AJ$2&amp;(ROW())):INDIRECT(AJ$3&amp;(ROW()))))</f>
        <v>3463</v>
      </c>
      <c r="AK529" s="565">
        <f ca="1">SUM(INDIRECT(AK$1&amp;AK$2&amp;$B529):INDIRECT(AK$1&amp;AK$3&amp;$B529))</f>
        <v>0</v>
      </c>
      <c r="AL529" s="1746">
        <f t="shared" ca="1" si="607"/>
        <v>3463</v>
      </c>
      <c r="AM529" s="1871">
        <f t="shared" ca="1" si="594"/>
        <v>0</v>
      </c>
      <c r="AN529" s="565">
        <f ca="1">SUM(INDIRECT(AN$1&amp;AN$2&amp;$A529):INDIRECT(AN$1&amp;AN$3&amp;$A529))</f>
        <v>2976</v>
      </c>
      <c r="AO529" s="1746">
        <f t="shared" ca="1" si="608"/>
        <v>487</v>
      </c>
      <c r="AP529" s="1871">
        <f t="shared" ca="1" si="595"/>
        <v>1.1636424731182795</v>
      </c>
      <c r="AR529" s="565">
        <f ca="1">SUM((INDIRECT(AR$2&amp;(ROW())):INDIRECT(AR$3&amp;(ROW()))))</f>
        <v>3463</v>
      </c>
      <c r="AS529" s="565">
        <f ca="1">SUM(INDIRECT(AS$1&amp;AS$2&amp;$B529):INDIRECT(AS$1&amp;AS$3&amp;$B529))</f>
        <v>0</v>
      </c>
      <c r="AT529" s="1746">
        <f t="shared" ca="1" si="596"/>
        <v>3463</v>
      </c>
      <c r="AU529" s="1871">
        <f t="shared" ca="1" si="597"/>
        <v>0</v>
      </c>
      <c r="AV529" s="565">
        <f ca="1">SUM(INDIRECT(AV$1&amp;AV$2&amp;$A529):INDIRECT(AV$1&amp;AV$3&amp;$A529))</f>
        <v>2976</v>
      </c>
      <c r="AW529" s="1746">
        <f t="shared" ca="1" si="598"/>
        <v>487</v>
      </c>
      <c r="AX529" s="1871">
        <f t="shared" ca="1" si="599"/>
        <v>1.1636424731182795</v>
      </c>
      <c r="AZ529" s="565">
        <f ca="1">SUM((INDIRECT(AZ$2&amp;(ROW())):INDIRECT(AZ$3&amp;(ROW()))))</f>
        <v>26299</v>
      </c>
      <c r="BA529" s="565">
        <f ca="1">SUM(INDIRECT(BA$1&amp;BA$2&amp;$B529):INDIRECT(BA$1&amp;BA$3&amp;$B529))</f>
        <v>0</v>
      </c>
      <c r="BB529" s="1746">
        <f t="shared" ca="1" si="600"/>
        <v>26299</v>
      </c>
      <c r="BC529" s="1871">
        <f t="shared" ca="1" si="601"/>
        <v>0</v>
      </c>
      <c r="BD529" s="565">
        <f ca="1">SUM(INDIRECT(BD$1&amp;BD$2&amp;$A529):INDIRECT(BD$1&amp;BD$3&amp;$A529))</f>
        <v>20563</v>
      </c>
      <c r="BE529" s="1746">
        <f t="shared" ca="1" si="602"/>
        <v>5736</v>
      </c>
      <c r="BF529" s="1871">
        <f t="shared" ca="1" si="603"/>
        <v>1.2789476243738753</v>
      </c>
    </row>
    <row r="530" spans="1:58">
      <c r="A530" s="2016">
        <v>513</v>
      </c>
      <c r="B530" s="2016">
        <v>527</v>
      </c>
      <c r="D530" s="657">
        <v>1</v>
      </c>
      <c r="H530" s="686"/>
      <c r="I530" s="687"/>
      <c r="J530" s="134"/>
      <c r="K530" s="134"/>
      <c r="L530" s="136"/>
      <c r="M530" s="606" t="s">
        <v>325</v>
      </c>
      <c r="N530" s="586"/>
      <c r="O530" s="586"/>
      <c r="P530" s="191"/>
      <c r="Q530" s="191"/>
      <c r="R530" s="191"/>
      <c r="S530" s="128">
        <v>71</v>
      </c>
      <c r="T530" s="191"/>
      <c r="U530" s="191"/>
      <c r="V530" s="191"/>
      <c r="W530" s="191"/>
      <c r="X530" s="191"/>
      <c r="Y530" s="191"/>
      <c r="Z530" s="191"/>
      <c r="AA530" s="191"/>
      <c r="AB530" s="187">
        <f t="shared" ref="AB530:AB535" si="617">SUM(P530:R530)</f>
        <v>0</v>
      </c>
      <c r="AC530" s="187">
        <f t="shared" ref="AC530:AC535" si="618">SUM(S530:U530)</f>
        <v>71</v>
      </c>
      <c r="AD530" s="187">
        <f t="shared" ref="AD530:AD535" si="619">SUM(V530:X530)</f>
        <v>0</v>
      </c>
      <c r="AE530" s="187">
        <f t="shared" ref="AE530:AE535" si="620">SUM(Y530:AA530)</f>
        <v>0</v>
      </c>
      <c r="AF530" s="187">
        <f t="shared" ref="AF530:AF535" si="621">AB530+AC530</f>
        <v>71</v>
      </c>
      <c r="AG530" s="187">
        <f t="shared" ref="AG530:AG535" si="622">AE530+AD530</f>
        <v>0</v>
      </c>
      <c r="AH530" s="187">
        <f t="shared" ref="AH530:AH535" si="623">AF530+AG530</f>
        <v>71</v>
      </c>
      <c r="AJ530" s="187">
        <f ca="1">SUM((INDIRECT(AJ$2&amp;(ROW())):INDIRECT(AJ$3&amp;(ROW()))))</f>
        <v>0</v>
      </c>
      <c r="AK530" s="187">
        <f ca="1">SUM(INDIRECT(AK$1&amp;AK$2&amp;$B530):INDIRECT(AK$1&amp;AK$3&amp;$B530))</f>
        <v>0</v>
      </c>
      <c r="AL530" s="1747">
        <f t="shared" ca="1" si="607"/>
        <v>0</v>
      </c>
      <c r="AM530" s="1872">
        <f t="shared" ca="1" si="594"/>
        <v>0</v>
      </c>
      <c r="AN530" s="187">
        <f ca="1">SUM(INDIRECT(AN$1&amp;AN$2&amp;$A530):INDIRECT(AN$1&amp;AN$3&amp;$A530))</f>
        <v>4</v>
      </c>
      <c r="AO530" s="1747">
        <f t="shared" ca="1" si="608"/>
        <v>-4</v>
      </c>
      <c r="AP530" s="1872">
        <f t="shared" ca="1" si="595"/>
        <v>0</v>
      </c>
      <c r="AR530" s="187">
        <f ca="1">SUM((INDIRECT(AR$2&amp;(ROW())):INDIRECT(AR$3&amp;(ROW()))))</f>
        <v>0</v>
      </c>
      <c r="AS530" s="187">
        <f ca="1">SUM(INDIRECT(AS$1&amp;AS$2&amp;$B530):INDIRECT(AS$1&amp;AS$3&amp;$B530))</f>
        <v>0</v>
      </c>
      <c r="AT530" s="1747">
        <f t="shared" ca="1" si="596"/>
        <v>0</v>
      </c>
      <c r="AU530" s="1872">
        <f t="shared" ca="1" si="597"/>
        <v>0</v>
      </c>
      <c r="AV530" s="187">
        <f ca="1">SUM(INDIRECT(AV$1&amp;AV$2&amp;$A530):INDIRECT(AV$1&amp;AV$3&amp;$A530))</f>
        <v>4</v>
      </c>
      <c r="AW530" s="1747">
        <f t="shared" ca="1" si="598"/>
        <v>-4</v>
      </c>
      <c r="AX530" s="1872">
        <f t="shared" ca="1" si="599"/>
        <v>0</v>
      </c>
      <c r="AZ530" s="187">
        <f ca="1">SUM((INDIRECT(AZ$2&amp;(ROW())):INDIRECT(AZ$3&amp;(ROW()))))</f>
        <v>71</v>
      </c>
      <c r="BA530" s="187">
        <f ca="1">SUM(INDIRECT(BA$1&amp;BA$2&amp;$B530):INDIRECT(BA$1&amp;BA$3&amp;$B530))</f>
        <v>0</v>
      </c>
      <c r="BB530" s="1747">
        <f t="shared" ca="1" si="600"/>
        <v>71</v>
      </c>
      <c r="BC530" s="1872">
        <f t="shared" ca="1" si="601"/>
        <v>0</v>
      </c>
      <c r="BD530" s="187">
        <f ca="1">SUM(INDIRECT(BD$1&amp;BD$2&amp;$A530):INDIRECT(BD$1&amp;BD$3&amp;$A530))</f>
        <v>43</v>
      </c>
      <c r="BE530" s="1747">
        <f t="shared" ca="1" si="602"/>
        <v>28</v>
      </c>
      <c r="BF530" s="1872">
        <f t="shared" ca="1" si="603"/>
        <v>1.6511627906976745</v>
      </c>
    </row>
    <row r="531" spans="1:58">
      <c r="A531" s="2016">
        <v>514</v>
      </c>
      <c r="B531" s="2016">
        <v>528</v>
      </c>
      <c r="D531" s="657">
        <v>1</v>
      </c>
      <c r="H531" s="686"/>
      <c r="I531" s="687"/>
      <c r="J531" s="134"/>
      <c r="K531" s="134"/>
      <c r="L531" s="136"/>
      <c r="M531" s="427" t="s">
        <v>220</v>
      </c>
      <c r="N531" s="136"/>
      <c r="O531" s="136"/>
      <c r="P531" s="128"/>
      <c r="Q531" s="128">
        <v>2372</v>
      </c>
      <c r="R531" s="128">
        <v>1434</v>
      </c>
      <c r="S531" s="128">
        <v>2230</v>
      </c>
      <c r="T531" s="128">
        <v>1600</v>
      </c>
      <c r="U531" s="128">
        <v>2015</v>
      </c>
      <c r="V531" s="128">
        <v>1964</v>
      </c>
      <c r="W531" s="128">
        <v>1024</v>
      </c>
      <c r="X531" s="128">
        <v>1942</v>
      </c>
      <c r="Y531" s="128">
        <v>2056</v>
      </c>
      <c r="Z531" s="128">
        <v>2291</v>
      </c>
      <c r="AA531" s="128">
        <v>2044</v>
      </c>
      <c r="AB531" s="25">
        <f t="shared" si="617"/>
        <v>3806</v>
      </c>
      <c r="AC531" s="25">
        <f t="shared" si="618"/>
        <v>5845</v>
      </c>
      <c r="AD531" s="25">
        <f t="shared" si="619"/>
        <v>4930</v>
      </c>
      <c r="AE531" s="25">
        <f t="shared" si="620"/>
        <v>6391</v>
      </c>
      <c r="AF531" s="25">
        <f t="shared" si="621"/>
        <v>9651</v>
      </c>
      <c r="AG531" s="25">
        <f t="shared" si="622"/>
        <v>11321</v>
      </c>
      <c r="AH531" s="25">
        <f t="shared" si="623"/>
        <v>20972</v>
      </c>
      <c r="AJ531" s="25">
        <f ca="1">SUM((INDIRECT(AJ$2&amp;(ROW())):INDIRECT(AJ$3&amp;(ROW()))))</f>
        <v>2056</v>
      </c>
      <c r="AK531" s="25">
        <f ca="1">SUM(INDIRECT(AK$1&amp;AK$2&amp;$B531):INDIRECT(AK$1&amp;AK$3&amp;$B531))</f>
        <v>0</v>
      </c>
      <c r="AL531" s="1714">
        <f t="shared" ca="1" si="607"/>
        <v>2056</v>
      </c>
      <c r="AM531" s="1825">
        <f t="shared" ca="1" si="594"/>
        <v>0</v>
      </c>
      <c r="AN531" s="25">
        <f ca="1">SUM(INDIRECT(AN$1&amp;AN$2&amp;$A531):INDIRECT(AN$1&amp;AN$3&amp;$A531))</f>
        <v>1112</v>
      </c>
      <c r="AO531" s="1714">
        <f t="shared" ca="1" si="608"/>
        <v>944</v>
      </c>
      <c r="AP531" s="1825">
        <f t="shared" ca="1" si="595"/>
        <v>1.8489208633093526</v>
      </c>
      <c r="AR531" s="25">
        <f ca="1">SUM((INDIRECT(AR$2&amp;(ROW())):INDIRECT(AR$3&amp;(ROW()))))</f>
        <v>2056</v>
      </c>
      <c r="AS531" s="25">
        <f ca="1">SUM(INDIRECT(AS$1&amp;AS$2&amp;$B531):INDIRECT(AS$1&amp;AS$3&amp;$B531))</f>
        <v>0</v>
      </c>
      <c r="AT531" s="1714">
        <f t="shared" ca="1" si="596"/>
        <v>2056</v>
      </c>
      <c r="AU531" s="1825">
        <f t="shared" ca="1" si="597"/>
        <v>0</v>
      </c>
      <c r="AV531" s="25">
        <f ca="1">SUM(INDIRECT(AV$1&amp;AV$2&amp;$A531):INDIRECT(AV$1&amp;AV$3&amp;$A531))</f>
        <v>1112</v>
      </c>
      <c r="AW531" s="1714">
        <f t="shared" ca="1" si="598"/>
        <v>944</v>
      </c>
      <c r="AX531" s="1825">
        <f t="shared" ca="1" si="599"/>
        <v>1.8489208633093526</v>
      </c>
      <c r="AZ531" s="25">
        <f ca="1">SUM((INDIRECT(AZ$2&amp;(ROW())):INDIRECT(AZ$3&amp;(ROW()))))</f>
        <v>16637</v>
      </c>
      <c r="BA531" s="25">
        <f ca="1">SUM(INDIRECT(BA$1&amp;BA$2&amp;$B531):INDIRECT(BA$1&amp;BA$3&amp;$B531))</f>
        <v>0</v>
      </c>
      <c r="BB531" s="1714">
        <f t="shared" ca="1" si="600"/>
        <v>16637</v>
      </c>
      <c r="BC531" s="1825">
        <f t="shared" ca="1" si="601"/>
        <v>0</v>
      </c>
      <c r="BD531" s="25">
        <f ca="1">SUM(INDIRECT(BD$1&amp;BD$2&amp;$A531):INDIRECT(BD$1&amp;BD$3&amp;$A531))</f>
        <v>6452</v>
      </c>
      <c r="BE531" s="1714">
        <f t="shared" ca="1" si="602"/>
        <v>10185</v>
      </c>
      <c r="BF531" s="1825">
        <f t="shared" ca="1" si="603"/>
        <v>2.578580285182889</v>
      </c>
    </row>
    <row r="532" spans="1:58">
      <c r="A532" s="2016">
        <v>515</v>
      </c>
      <c r="B532" s="2016">
        <v>529</v>
      </c>
      <c r="D532" s="657">
        <v>1</v>
      </c>
      <c r="H532" s="686"/>
      <c r="I532" s="687"/>
      <c r="J532" s="134"/>
      <c r="K532" s="134"/>
      <c r="L532" s="136"/>
      <c r="M532" s="427" t="s">
        <v>326</v>
      </c>
      <c r="N532" s="136"/>
      <c r="O532" s="136"/>
      <c r="P532" s="128"/>
      <c r="Q532" s="128">
        <v>448</v>
      </c>
      <c r="R532" s="128">
        <v>271</v>
      </c>
      <c r="S532" s="128">
        <f>497+126</f>
        <v>623</v>
      </c>
      <c r="T532" s="128">
        <v>1040</v>
      </c>
      <c r="U532" s="128">
        <v>1329</v>
      </c>
      <c r="V532" s="128">
        <v>1160</v>
      </c>
      <c r="W532" s="128">
        <v>1058</v>
      </c>
      <c r="X532" s="128">
        <v>2255</v>
      </c>
      <c r="Y532" s="128">
        <v>1407</v>
      </c>
      <c r="Z532" s="128">
        <v>1296</v>
      </c>
      <c r="AA532" s="128">
        <v>2160</v>
      </c>
      <c r="AB532" s="25">
        <f t="shared" si="617"/>
        <v>719</v>
      </c>
      <c r="AC532" s="25">
        <f t="shared" si="618"/>
        <v>2992</v>
      </c>
      <c r="AD532" s="25">
        <f t="shared" si="619"/>
        <v>4473</v>
      </c>
      <c r="AE532" s="25">
        <f t="shared" si="620"/>
        <v>4863</v>
      </c>
      <c r="AF532" s="25">
        <f t="shared" si="621"/>
        <v>3711</v>
      </c>
      <c r="AG532" s="25">
        <f t="shared" si="622"/>
        <v>9336</v>
      </c>
      <c r="AH532" s="25">
        <f t="shared" si="623"/>
        <v>13047</v>
      </c>
      <c r="AJ532" s="25">
        <f ca="1">SUM((INDIRECT(AJ$2&amp;(ROW())):INDIRECT(AJ$3&amp;(ROW()))))</f>
        <v>1407</v>
      </c>
      <c r="AK532" s="25">
        <f ca="1">SUM(INDIRECT(AK$1&amp;AK$2&amp;$B532):INDIRECT(AK$1&amp;AK$3&amp;$B532))</f>
        <v>0</v>
      </c>
      <c r="AL532" s="1714">
        <f t="shared" ca="1" si="607"/>
        <v>1407</v>
      </c>
      <c r="AM532" s="1825">
        <f t="shared" ca="1" si="594"/>
        <v>0</v>
      </c>
      <c r="AN532" s="25">
        <f ca="1">SUM(INDIRECT(AN$1&amp;AN$2&amp;$A532):INDIRECT(AN$1&amp;AN$3&amp;$A532))</f>
        <v>1860</v>
      </c>
      <c r="AO532" s="1714">
        <f t="shared" ca="1" si="608"/>
        <v>-453</v>
      </c>
      <c r="AP532" s="1825">
        <f t="shared" ca="1" si="595"/>
        <v>0.75645161290322582</v>
      </c>
      <c r="AR532" s="25">
        <f ca="1">SUM((INDIRECT(AR$2&amp;(ROW())):INDIRECT(AR$3&amp;(ROW()))))</f>
        <v>1407</v>
      </c>
      <c r="AS532" s="25">
        <f ca="1">SUM(INDIRECT(AS$1&amp;AS$2&amp;$B532):INDIRECT(AS$1&amp;AS$3&amp;$B532))</f>
        <v>0</v>
      </c>
      <c r="AT532" s="1714">
        <f t="shared" ca="1" si="596"/>
        <v>1407</v>
      </c>
      <c r="AU532" s="1825">
        <f t="shared" ca="1" si="597"/>
        <v>0</v>
      </c>
      <c r="AV532" s="25">
        <f ca="1">SUM(INDIRECT(AV$1&amp;AV$2&amp;$A532):INDIRECT(AV$1&amp;AV$3&amp;$A532))</f>
        <v>1860</v>
      </c>
      <c r="AW532" s="1714">
        <f t="shared" ca="1" si="598"/>
        <v>-453</v>
      </c>
      <c r="AX532" s="1825">
        <f t="shared" ca="1" si="599"/>
        <v>0.75645161290322582</v>
      </c>
      <c r="AZ532" s="25">
        <f ca="1">SUM((INDIRECT(AZ$2&amp;(ROW())):INDIRECT(AZ$3&amp;(ROW()))))</f>
        <v>9591</v>
      </c>
      <c r="BA532" s="25">
        <f ca="1">SUM(INDIRECT(BA$1&amp;BA$2&amp;$B532):INDIRECT(BA$1&amp;BA$3&amp;$B532))</f>
        <v>16557</v>
      </c>
      <c r="BB532" s="1714">
        <f t="shared" ca="1" si="600"/>
        <v>-6966</v>
      </c>
      <c r="BC532" s="1825">
        <f t="shared" ca="1" si="601"/>
        <v>0.57927160717521287</v>
      </c>
      <c r="BD532" s="25">
        <f ca="1">SUM(INDIRECT(BD$1&amp;BD$2&amp;$A532):INDIRECT(BD$1&amp;BD$3&amp;$A532))</f>
        <v>14068</v>
      </c>
      <c r="BE532" s="1714">
        <f t="shared" ca="1" si="602"/>
        <v>-4477</v>
      </c>
      <c r="BF532" s="1825">
        <f t="shared" ca="1" si="603"/>
        <v>0.68176002274665903</v>
      </c>
    </row>
    <row r="533" spans="1:58">
      <c r="A533" s="2016">
        <v>516</v>
      </c>
      <c r="B533" s="2016">
        <v>530</v>
      </c>
      <c r="D533" s="657">
        <v>1</v>
      </c>
      <c r="H533" s="686"/>
      <c r="I533" s="687"/>
      <c r="J533" s="134"/>
      <c r="K533" s="134"/>
      <c r="L533" s="136"/>
      <c r="M533" s="427" t="s">
        <v>221</v>
      </c>
      <c r="N533" s="136"/>
      <c r="O533" s="136"/>
      <c r="P533" s="128"/>
      <c r="Q533" s="128"/>
      <c r="R533" s="128"/>
      <c r="S533" s="128"/>
      <c r="T533" s="128"/>
      <c r="U533" s="128"/>
      <c r="V533" s="128"/>
      <c r="W533" s="128"/>
      <c r="X533" s="128"/>
      <c r="Y533" s="128"/>
      <c r="Z533" s="128"/>
      <c r="AA533" s="128"/>
      <c r="AB533" s="25">
        <f t="shared" si="617"/>
        <v>0</v>
      </c>
      <c r="AC533" s="25">
        <f t="shared" si="618"/>
        <v>0</v>
      </c>
      <c r="AD533" s="25">
        <f t="shared" si="619"/>
        <v>0</v>
      </c>
      <c r="AE533" s="25">
        <f t="shared" si="620"/>
        <v>0</v>
      </c>
      <c r="AF533" s="25">
        <f t="shared" si="621"/>
        <v>0</v>
      </c>
      <c r="AG533" s="25">
        <f t="shared" si="622"/>
        <v>0</v>
      </c>
      <c r="AH533" s="25">
        <f t="shared" si="623"/>
        <v>0</v>
      </c>
      <c r="AJ533" s="25">
        <f ca="1">SUM((INDIRECT(AJ$2&amp;(ROW())):INDIRECT(AJ$3&amp;(ROW()))))</f>
        <v>0</v>
      </c>
      <c r="AK533" s="25">
        <f ca="1">SUM(INDIRECT(AK$1&amp;AK$2&amp;$B533):INDIRECT(AK$1&amp;AK$3&amp;$B533))</f>
        <v>0</v>
      </c>
      <c r="AL533" s="1714">
        <f t="shared" ca="1" si="607"/>
        <v>0</v>
      </c>
      <c r="AM533" s="1825">
        <f t="shared" ca="1" si="594"/>
        <v>0</v>
      </c>
      <c r="AN533" s="25">
        <f ca="1">SUM(INDIRECT(AN$1&amp;AN$2&amp;$A533):INDIRECT(AN$1&amp;AN$3&amp;$A533))</f>
        <v>0</v>
      </c>
      <c r="AO533" s="1714">
        <f t="shared" ca="1" si="608"/>
        <v>0</v>
      </c>
      <c r="AP533" s="1825">
        <f t="shared" ca="1" si="595"/>
        <v>0</v>
      </c>
      <c r="AR533" s="25">
        <f ca="1">SUM((INDIRECT(AR$2&amp;(ROW())):INDIRECT(AR$3&amp;(ROW()))))</f>
        <v>0</v>
      </c>
      <c r="AS533" s="25">
        <f ca="1">SUM(INDIRECT(AS$1&amp;AS$2&amp;$B533):INDIRECT(AS$1&amp;AS$3&amp;$B533))</f>
        <v>0</v>
      </c>
      <c r="AT533" s="1714">
        <f t="shared" ca="1" si="596"/>
        <v>0</v>
      </c>
      <c r="AU533" s="1825">
        <f t="shared" ca="1" si="597"/>
        <v>0</v>
      </c>
      <c r="AV533" s="25">
        <f ca="1">SUM(INDIRECT(AV$1&amp;AV$2&amp;$A533):INDIRECT(AV$1&amp;AV$3&amp;$A533))</f>
        <v>0</v>
      </c>
      <c r="AW533" s="1714">
        <f t="shared" ca="1" si="598"/>
        <v>0</v>
      </c>
      <c r="AX533" s="1825">
        <f t="shared" ca="1" si="599"/>
        <v>0</v>
      </c>
      <c r="AZ533" s="25">
        <f ca="1">SUM((INDIRECT(AZ$2&amp;(ROW())):INDIRECT(AZ$3&amp;(ROW()))))</f>
        <v>0</v>
      </c>
      <c r="BA533" s="25">
        <f ca="1">SUM(INDIRECT(BA$1&amp;BA$2&amp;$B533):INDIRECT(BA$1&amp;BA$3&amp;$B533))</f>
        <v>71</v>
      </c>
      <c r="BB533" s="1714">
        <f t="shared" ca="1" si="600"/>
        <v>-71</v>
      </c>
      <c r="BC533" s="1825">
        <f t="shared" ca="1" si="601"/>
        <v>0</v>
      </c>
      <c r="BD533" s="25">
        <f ca="1">SUM(INDIRECT(BD$1&amp;BD$2&amp;$A533):INDIRECT(BD$1&amp;BD$3&amp;$A533))</f>
        <v>0</v>
      </c>
      <c r="BE533" s="1714">
        <f t="shared" ca="1" si="602"/>
        <v>0</v>
      </c>
      <c r="BF533" s="1825">
        <f t="shared" ca="1" si="603"/>
        <v>0</v>
      </c>
    </row>
    <row r="534" spans="1:58">
      <c r="A534" s="2016">
        <v>517</v>
      </c>
      <c r="B534" s="2016">
        <v>531</v>
      </c>
      <c r="D534" s="657">
        <v>1</v>
      </c>
      <c r="H534" s="686"/>
      <c r="I534" s="687"/>
      <c r="J534" s="134"/>
      <c r="K534" s="134"/>
      <c r="L534" s="136"/>
      <c r="M534" s="427" t="s">
        <v>317</v>
      </c>
      <c r="N534" s="136"/>
      <c r="O534" s="136"/>
      <c r="P534" s="128"/>
      <c r="Q534" s="128"/>
      <c r="R534" s="128"/>
      <c r="S534" s="128"/>
      <c r="T534" s="128"/>
      <c r="U534" s="128"/>
      <c r="V534" s="128"/>
      <c r="W534" s="128"/>
      <c r="X534" s="128"/>
      <c r="Y534" s="128"/>
      <c r="Z534" s="128"/>
      <c r="AA534" s="128"/>
      <c r="AB534" s="25">
        <f t="shared" si="617"/>
        <v>0</v>
      </c>
      <c r="AC534" s="25">
        <f t="shared" si="618"/>
        <v>0</v>
      </c>
      <c r="AD534" s="25">
        <f t="shared" si="619"/>
        <v>0</v>
      </c>
      <c r="AE534" s="25">
        <f t="shared" si="620"/>
        <v>0</v>
      </c>
      <c r="AF534" s="25">
        <f t="shared" si="621"/>
        <v>0</v>
      </c>
      <c r="AG534" s="25">
        <f t="shared" si="622"/>
        <v>0</v>
      </c>
      <c r="AH534" s="25">
        <f t="shared" si="623"/>
        <v>0</v>
      </c>
      <c r="AJ534" s="25">
        <f ca="1">SUM((INDIRECT(AJ$2&amp;(ROW())):INDIRECT(AJ$3&amp;(ROW()))))</f>
        <v>0</v>
      </c>
      <c r="AK534" s="25">
        <f ca="1">SUM(INDIRECT(AK$1&amp;AK$2&amp;$B534):INDIRECT(AK$1&amp;AK$3&amp;$B534))</f>
        <v>0</v>
      </c>
      <c r="AL534" s="1714">
        <f t="shared" ca="1" si="607"/>
        <v>0</v>
      </c>
      <c r="AM534" s="1825">
        <f t="shared" ca="1" si="594"/>
        <v>0</v>
      </c>
      <c r="AN534" s="25">
        <f ca="1">SUM(INDIRECT(AN$1&amp;AN$2&amp;$A534):INDIRECT(AN$1&amp;AN$3&amp;$A534))</f>
        <v>0</v>
      </c>
      <c r="AO534" s="1714">
        <f t="shared" ca="1" si="608"/>
        <v>0</v>
      </c>
      <c r="AP534" s="1825">
        <f t="shared" ca="1" si="595"/>
        <v>0</v>
      </c>
      <c r="AR534" s="25">
        <f ca="1">SUM((INDIRECT(AR$2&amp;(ROW())):INDIRECT(AR$3&amp;(ROW()))))</f>
        <v>0</v>
      </c>
      <c r="AS534" s="25">
        <f ca="1">SUM(INDIRECT(AS$1&amp;AS$2&amp;$B534):INDIRECT(AS$1&amp;AS$3&amp;$B534))</f>
        <v>0</v>
      </c>
      <c r="AT534" s="1714">
        <f t="shared" ca="1" si="596"/>
        <v>0</v>
      </c>
      <c r="AU534" s="1825">
        <f t="shared" ca="1" si="597"/>
        <v>0</v>
      </c>
      <c r="AV534" s="25">
        <f ca="1">SUM(INDIRECT(AV$1&amp;AV$2&amp;$A534):INDIRECT(AV$1&amp;AV$3&amp;$A534))</f>
        <v>0</v>
      </c>
      <c r="AW534" s="1714">
        <f t="shared" ca="1" si="598"/>
        <v>0</v>
      </c>
      <c r="AX534" s="1825">
        <f t="shared" ca="1" si="599"/>
        <v>0</v>
      </c>
      <c r="AZ534" s="25">
        <f ca="1">SUM((INDIRECT(AZ$2&amp;(ROW())):INDIRECT(AZ$3&amp;(ROW()))))</f>
        <v>0</v>
      </c>
      <c r="BA534" s="25">
        <f ca="1">SUM(INDIRECT(BA$1&amp;BA$2&amp;$B534):INDIRECT(BA$1&amp;BA$3&amp;$B534))</f>
        <v>11615</v>
      </c>
      <c r="BB534" s="1714">
        <f t="shared" ca="1" si="600"/>
        <v>-11615</v>
      </c>
      <c r="BC534" s="1825">
        <f t="shared" ca="1" si="601"/>
        <v>0</v>
      </c>
      <c r="BD534" s="25">
        <f ca="1">SUM(INDIRECT(BD$1&amp;BD$2&amp;$A534):INDIRECT(BD$1&amp;BD$3&amp;$A534))</f>
        <v>0</v>
      </c>
      <c r="BE534" s="1714">
        <f t="shared" ca="1" si="602"/>
        <v>0</v>
      </c>
      <c r="BF534" s="1825">
        <f t="shared" ca="1" si="603"/>
        <v>0</v>
      </c>
    </row>
    <row r="535" spans="1:58">
      <c r="A535" s="2016">
        <v>518</v>
      </c>
      <c r="B535" s="2016">
        <v>532</v>
      </c>
      <c r="D535" s="657">
        <v>1</v>
      </c>
      <c r="H535" s="686"/>
      <c r="I535" s="687"/>
      <c r="J535" s="133"/>
      <c r="K535" s="133"/>
      <c r="L535" s="136"/>
      <c r="M535" s="418" t="s">
        <v>138</v>
      </c>
      <c r="N535" s="418"/>
      <c r="O535" s="418"/>
      <c r="P535" s="135"/>
      <c r="Q535" s="135"/>
      <c r="R535" s="135"/>
      <c r="S535" s="135"/>
      <c r="T535" s="135"/>
      <c r="U535" s="135"/>
      <c r="V535" s="135"/>
      <c r="W535" s="135"/>
      <c r="X535" s="135"/>
      <c r="Y535" s="135"/>
      <c r="Z535" s="135"/>
      <c r="AA535" s="135"/>
      <c r="AB535" s="23">
        <f t="shared" si="617"/>
        <v>0</v>
      </c>
      <c r="AC535" s="23">
        <f t="shared" si="618"/>
        <v>0</v>
      </c>
      <c r="AD535" s="23">
        <f t="shared" si="619"/>
        <v>0</v>
      </c>
      <c r="AE535" s="23">
        <f t="shared" si="620"/>
        <v>0</v>
      </c>
      <c r="AF535" s="23">
        <f t="shared" si="621"/>
        <v>0</v>
      </c>
      <c r="AG535" s="23">
        <f t="shared" si="622"/>
        <v>0</v>
      </c>
      <c r="AH535" s="23">
        <f t="shared" si="623"/>
        <v>0</v>
      </c>
      <c r="AJ535" s="23">
        <f ca="1">SUM((INDIRECT(AJ$2&amp;(ROW())):INDIRECT(AJ$3&amp;(ROW()))))</f>
        <v>0</v>
      </c>
      <c r="AK535" s="23">
        <f ca="1">SUM(INDIRECT(AK$1&amp;AK$2&amp;$B535):INDIRECT(AK$1&amp;AK$3&amp;$B535))</f>
        <v>0</v>
      </c>
      <c r="AL535" s="1715">
        <f t="shared" ca="1" si="607"/>
        <v>0</v>
      </c>
      <c r="AM535" s="1826">
        <f t="shared" ca="1" si="594"/>
        <v>0</v>
      </c>
      <c r="AN535" s="23">
        <f ca="1">SUM(INDIRECT(AN$1&amp;AN$2&amp;$A535):INDIRECT(AN$1&amp;AN$3&amp;$A535))</f>
        <v>0</v>
      </c>
      <c r="AO535" s="1715">
        <f t="shared" ca="1" si="608"/>
        <v>0</v>
      </c>
      <c r="AP535" s="1826">
        <f t="shared" ca="1" si="595"/>
        <v>0</v>
      </c>
      <c r="AR535" s="23">
        <f ca="1">SUM((INDIRECT(AR$2&amp;(ROW())):INDIRECT(AR$3&amp;(ROW()))))</f>
        <v>0</v>
      </c>
      <c r="AS535" s="23">
        <f ca="1">SUM(INDIRECT(AS$1&amp;AS$2&amp;$B535):INDIRECT(AS$1&amp;AS$3&amp;$B535))</f>
        <v>0</v>
      </c>
      <c r="AT535" s="1715">
        <f t="shared" ca="1" si="596"/>
        <v>0</v>
      </c>
      <c r="AU535" s="1826">
        <f t="shared" ca="1" si="597"/>
        <v>0</v>
      </c>
      <c r="AV535" s="23">
        <f ca="1">SUM(INDIRECT(AV$1&amp;AV$2&amp;$A535):INDIRECT(AV$1&amp;AV$3&amp;$A535))</f>
        <v>0</v>
      </c>
      <c r="AW535" s="1715">
        <f t="shared" ca="1" si="598"/>
        <v>0</v>
      </c>
      <c r="AX535" s="1826">
        <f t="shared" ca="1" si="599"/>
        <v>0</v>
      </c>
      <c r="AZ535" s="23">
        <f ca="1">SUM((INDIRECT(AZ$2&amp;(ROW())):INDIRECT(AZ$3&amp;(ROW()))))</f>
        <v>0</v>
      </c>
      <c r="BA535" s="23">
        <f ca="1">SUM(INDIRECT(BA$1&amp;BA$2&amp;$B535):INDIRECT(BA$1&amp;BA$3&amp;$B535))</f>
        <v>4871</v>
      </c>
      <c r="BB535" s="1715">
        <f t="shared" ca="1" si="600"/>
        <v>-4871</v>
      </c>
      <c r="BC535" s="1826">
        <f t="shared" ca="1" si="601"/>
        <v>0</v>
      </c>
      <c r="BD535" s="23">
        <f ca="1">SUM(INDIRECT(BD$1&amp;BD$2&amp;$A535):INDIRECT(BD$1&amp;BD$3&amp;$A535))</f>
        <v>0</v>
      </c>
      <c r="BE535" s="1715">
        <f t="shared" ca="1" si="602"/>
        <v>0</v>
      </c>
      <c r="BF535" s="1826">
        <f t="shared" ca="1" si="603"/>
        <v>0</v>
      </c>
    </row>
    <row r="536" spans="1:58">
      <c r="A536" s="2016">
        <v>519</v>
      </c>
      <c r="B536" s="2016">
        <v>533</v>
      </c>
      <c r="D536" s="657">
        <v>1</v>
      </c>
      <c r="H536" s="686"/>
      <c r="I536" s="687"/>
      <c r="J536" s="129" t="s">
        <v>232</v>
      </c>
      <c r="K536" s="129"/>
      <c r="L536" s="607"/>
      <c r="M536" s="607"/>
      <c r="N536" s="607"/>
      <c r="O536" s="607"/>
      <c r="P536" s="608">
        <f t="shared" ref="P536:AH536" si="624">P537+P544</f>
        <v>0</v>
      </c>
      <c r="Q536" s="608">
        <f t="shared" si="624"/>
        <v>0</v>
      </c>
      <c r="R536" s="608">
        <f t="shared" si="624"/>
        <v>0</v>
      </c>
      <c r="S536" s="608">
        <f t="shared" si="624"/>
        <v>0</v>
      </c>
      <c r="T536" s="608">
        <f t="shared" si="624"/>
        <v>0</v>
      </c>
      <c r="U536" s="608">
        <f t="shared" si="624"/>
        <v>0</v>
      </c>
      <c r="V536" s="608">
        <f t="shared" si="624"/>
        <v>0</v>
      </c>
      <c r="W536" s="608">
        <f t="shared" si="624"/>
        <v>0</v>
      </c>
      <c r="X536" s="608">
        <f t="shared" si="624"/>
        <v>0</v>
      </c>
      <c r="Y536" s="608">
        <f t="shared" si="624"/>
        <v>0</v>
      </c>
      <c r="Z536" s="608">
        <f t="shared" si="624"/>
        <v>0</v>
      </c>
      <c r="AA536" s="608">
        <f t="shared" si="624"/>
        <v>0</v>
      </c>
      <c r="AB536" s="608">
        <f t="shared" si="624"/>
        <v>0</v>
      </c>
      <c r="AC536" s="608">
        <f t="shared" si="624"/>
        <v>0</v>
      </c>
      <c r="AD536" s="608">
        <f t="shared" si="624"/>
        <v>0</v>
      </c>
      <c r="AE536" s="608">
        <f t="shared" si="624"/>
        <v>0</v>
      </c>
      <c r="AF536" s="608">
        <f t="shared" si="624"/>
        <v>0</v>
      </c>
      <c r="AG536" s="608">
        <f t="shared" si="624"/>
        <v>0</v>
      </c>
      <c r="AH536" s="608">
        <f t="shared" si="624"/>
        <v>0</v>
      </c>
      <c r="AJ536" s="608">
        <f ca="1">SUM((INDIRECT(AJ$2&amp;(ROW())):INDIRECT(AJ$3&amp;(ROW()))))</f>
        <v>0</v>
      </c>
      <c r="AK536" s="608">
        <f ca="1">SUM(INDIRECT(AK$1&amp;AK$2&amp;$B536):INDIRECT(AK$1&amp;AK$3&amp;$B536))</f>
        <v>0</v>
      </c>
      <c r="AL536" s="1765">
        <f t="shared" ca="1" si="607"/>
        <v>0</v>
      </c>
      <c r="AM536" s="1889">
        <f t="shared" ca="1" si="594"/>
        <v>0</v>
      </c>
      <c r="AN536" s="608">
        <f ca="1">SUM(INDIRECT(AN$1&amp;AN$2&amp;$A536):INDIRECT(AN$1&amp;AN$3&amp;$A536))</f>
        <v>0</v>
      </c>
      <c r="AO536" s="1765">
        <f t="shared" ca="1" si="608"/>
        <v>0</v>
      </c>
      <c r="AP536" s="1889">
        <f t="shared" ca="1" si="595"/>
        <v>0</v>
      </c>
      <c r="AR536" s="608">
        <f ca="1">SUM((INDIRECT(AR$2&amp;(ROW())):INDIRECT(AR$3&amp;(ROW()))))</f>
        <v>0</v>
      </c>
      <c r="AS536" s="608">
        <f ca="1">SUM(INDIRECT(AS$1&amp;AS$2&amp;$B536):INDIRECT(AS$1&amp;AS$3&amp;$B536))</f>
        <v>0</v>
      </c>
      <c r="AT536" s="1765">
        <f t="shared" ca="1" si="596"/>
        <v>0</v>
      </c>
      <c r="AU536" s="1889">
        <f t="shared" ca="1" si="597"/>
        <v>0</v>
      </c>
      <c r="AV536" s="608">
        <f ca="1">SUM(INDIRECT(AV$1&amp;AV$2&amp;$A536):INDIRECT(AV$1&amp;AV$3&amp;$A536))</f>
        <v>0</v>
      </c>
      <c r="AW536" s="1765">
        <f t="shared" ca="1" si="598"/>
        <v>0</v>
      </c>
      <c r="AX536" s="1889">
        <f t="shared" ca="1" si="599"/>
        <v>0</v>
      </c>
      <c r="AZ536" s="608">
        <f ca="1">SUM((INDIRECT(AZ$2&amp;(ROW())):INDIRECT(AZ$3&amp;(ROW()))))</f>
        <v>0</v>
      </c>
      <c r="BA536" s="608">
        <f ca="1">SUM(INDIRECT(BA$1&amp;BA$2&amp;$B536):INDIRECT(BA$1&amp;BA$3&amp;$B536))</f>
        <v>0</v>
      </c>
      <c r="BB536" s="1765">
        <f t="shared" ca="1" si="600"/>
        <v>0</v>
      </c>
      <c r="BC536" s="1889">
        <f t="shared" ca="1" si="601"/>
        <v>0</v>
      </c>
      <c r="BD536" s="608">
        <f ca="1">SUM(INDIRECT(BD$1&amp;BD$2&amp;$A536):INDIRECT(BD$1&amp;BD$3&amp;$A536))</f>
        <v>901</v>
      </c>
      <c r="BE536" s="1765">
        <f t="shared" ca="1" si="602"/>
        <v>-901</v>
      </c>
      <c r="BF536" s="1889">
        <f t="shared" ca="1" si="603"/>
        <v>0</v>
      </c>
    </row>
    <row r="537" spans="1:58">
      <c r="A537" s="2016">
        <v>520</v>
      </c>
      <c r="B537" s="2016">
        <v>534</v>
      </c>
      <c r="D537" s="657">
        <v>1</v>
      </c>
      <c r="H537" s="686"/>
      <c r="I537" s="687"/>
      <c r="J537" s="129"/>
      <c r="K537" s="129"/>
      <c r="L537" s="136" t="s">
        <v>330</v>
      </c>
      <c r="M537" s="605"/>
      <c r="N537" s="605"/>
      <c r="O537" s="605"/>
      <c r="P537" s="565">
        <f t="shared" ref="P537:AH537" si="625">SUM(P538:P543)</f>
        <v>0</v>
      </c>
      <c r="Q537" s="565">
        <f t="shared" si="625"/>
        <v>0</v>
      </c>
      <c r="R537" s="565">
        <f t="shared" si="625"/>
        <v>0</v>
      </c>
      <c r="S537" s="565">
        <f t="shared" si="625"/>
        <v>0</v>
      </c>
      <c r="T537" s="565">
        <f t="shared" si="625"/>
        <v>0</v>
      </c>
      <c r="U537" s="565">
        <f t="shared" si="625"/>
        <v>0</v>
      </c>
      <c r="V537" s="565">
        <f t="shared" si="625"/>
        <v>0</v>
      </c>
      <c r="W537" s="565">
        <f t="shared" si="625"/>
        <v>0</v>
      </c>
      <c r="X537" s="565">
        <f t="shared" si="625"/>
        <v>0</v>
      </c>
      <c r="Y537" s="565">
        <f t="shared" si="625"/>
        <v>0</v>
      </c>
      <c r="Z537" s="565">
        <f t="shared" si="625"/>
        <v>0</v>
      </c>
      <c r="AA537" s="565">
        <f t="shared" si="625"/>
        <v>0</v>
      </c>
      <c r="AB537" s="565">
        <f t="shared" si="625"/>
        <v>0</v>
      </c>
      <c r="AC537" s="565">
        <f t="shared" si="625"/>
        <v>0</v>
      </c>
      <c r="AD537" s="565">
        <f t="shared" si="625"/>
        <v>0</v>
      </c>
      <c r="AE537" s="565">
        <f t="shared" si="625"/>
        <v>0</v>
      </c>
      <c r="AF537" s="565">
        <f t="shared" si="625"/>
        <v>0</v>
      </c>
      <c r="AG537" s="565">
        <f t="shared" si="625"/>
        <v>0</v>
      </c>
      <c r="AH537" s="565">
        <f t="shared" si="625"/>
        <v>0</v>
      </c>
      <c r="AJ537" s="565">
        <f ca="1">SUM((INDIRECT(AJ$2&amp;(ROW())):INDIRECT(AJ$3&amp;(ROW()))))</f>
        <v>0</v>
      </c>
      <c r="AK537" s="565">
        <f ca="1">SUM(INDIRECT(AK$1&amp;AK$2&amp;$B537):INDIRECT(AK$1&amp;AK$3&amp;$B537))</f>
        <v>0</v>
      </c>
      <c r="AL537" s="1746">
        <f t="shared" ca="1" si="607"/>
        <v>0</v>
      </c>
      <c r="AM537" s="1871">
        <f t="shared" ca="1" si="594"/>
        <v>0</v>
      </c>
      <c r="AN537" s="565">
        <f ca="1">SUM(INDIRECT(AN$1&amp;AN$2&amp;$A537):INDIRECT(AN$1&amp;AN$3&amp;$A537))</f>
        <v>0</v>
      </c>
      <c r="AO537" s="1746">
        <f t="shared" ca="1" si="608"/>
        <v>0</v>
      </c>
      <c r="AP537" s="1871">
        <f t="shared" ca="1" si="595"/>
        <v>0</v>
      </c>
      <c r="AR537" s="565">
        <f ca="1">SUM((INDIRECT(AR$2&amp;(ROW())):INDIRECT(AR$3&amp;(ROW()))))</f>
        <v>0</v>
      </c>
      <c r="AS537" s="565">
        <f ca="1">SUM(INDIRECT(AS$1&amp;AS$2&amp;$B537):INDIRECT(AS$1&amp;AS$3&amp;$B537))</f>
        <v>0</v>
      </c>
      <c r="AT537" s="1746">
        <f t="shared" ca="1" si="596"/>
        <v>0</v>
      </c>
      <c r="AU537" s="1871">
        <f t="shared" ca="1" si="597"/>
        <v>0</v>
      </c>
      <c r="AV537" s="565">
        <f ca="1">SUM(INDIRECT(AV$1&amp;AV$2&amp;$A537):INDIRECT(AV$1&amp;AV$3&amp;$A537))</f>
        <v>0</v>
      </c>
      <c r="AW537" s="1746">
        <f t="shared" ca="1" si="598"/>
        <v>0</v>
      </c>
      <c r="AX537" s="1871">
        <f t="shared" ca="1" si="599"/>
        <v>0</v>
      </c>
      <c r="AZ537" s="565">
        <f ca="1">SUM((INDIRECT(AZ$2&amp;(ROW())):INDIRECT(AZ$3&amp;(ROW()))))</f>
        <v>0</v>
      </c>
      <c r="BA537" s="565">
        <f ca="1">SUM(INDIRECT(BA$1&amp;BA$2&amp;$B537):INDIRECT(BA$1&amp;BA$3&amp;$B537))</f>
        <v>0</v>
      </c>
      <c r="BB537" s="1746">
        <f t="shared" ca="1" si="600"/>
        <v>0</v>
      </c>
      <c r="BC537" s="1871">
        <f t="shared" ca="1" si="601"/>
        <v>0</v>
      </c>
      <c r="BD537" s="565">
        <f ca="1">SUM(INDIRECT(BD$1&amp;BD$2&amp;$A537):INDIRECT(BD$1&amp;BD$3&amp;$A537))</f>
        <v>121</v>
      </c>
      <c r="BE537" s="1746">
        <f t="shared" ca="1" si="602"/>
        <v>-121</v>
      </c>
      <c r="BF537" s="1871">
        <f t="shared" ca="1" si="603"/>
        <v>0</v>
      </c>
    </row>
    <row r="538" spans="1:58">
      <c r="A538" s="2016">
        <v>521</v>
      </c>
      <c r="B538" s="2016">
        <v>535</v>
      </c>
      <c r="D538" s="657">
        <v>1</v>
      </c>
      <c r="H538" s="686"/>
      <c r="I538" s="687"/>
      <c r="J538" s="129"/>
      <c r="K538" s="129"/>
      <c r="L538" s="136"/>
      <c r="M538" s="606" t="s">
        <v>325</v>
      </c>
      <c r="N538" s="586"/>
      <c r="O538" s="586"/>
      <c r="P538" s="191"/>
      <c r="Q538" s="191"/>
      <c r="R538" s="191"/>
      <c r="S538" s="191"/>
      <c r="T538" s="191"/>
      <c r="U538" s="191"/>
      <c r="V538" s="191"/>
      <c r="W538" s="191"/>
      <c r="X538" s="191"/>
      <c r="Y538" s="191"/>
      <c r="Z538" s="191"/>
      <c r="AA538" s="191"/>
      <c r="AB538" s="187">
        <f t="shared" ref="AB538:AB543" si="626">SUM(P538:R538)</f>
        <v>0</v>
      </c>
      <c r="AC538" s="187">
        <f t="shared" ref="AC538:AC543" si="627">SUM(S538:U538)</f>
        <v>0</v>
      </c>
      <c r="AD538" s="187">
        <f t="shared" ref="AD538:AD543" si="628">SUM(V538:X538)</f>
        <v>0</v>
      </c>
      <c r="AE538" s="187">
        <f t="shared" ref="AE538:AE543" si="629">SUM(Y538:AA538)</f>
        <v>0</v>
      </c>
      <c r="AF538" s="187">
        <f t="shared" ref="AF538:AF543" si="630">AB538+AC538</f>
        <v>0</v>
      </c>
      <c r="AG538" s="187">
        <f t="shared" ref="AG538:AG543" si="631">AE538+AD538</f>
        <v>0</v>
      </c>
      <c r="AH538" s="187">
        <f t="shared" ref="AH538:AH543" si="632">AF538+AG538</f>
        <v>0</v>
      </c>
      <c r="AJ538" s="187">
        <f ca="1">SUM((INDIRECT(AJ$2&amp;(ROW())):INDIRECT(AJ$3&amp;(ROW()))))</f>
        <v>0</v>
      </c>
      <c r="AK538" s="187">
        <f ca="1">SUM(INDIRECT(AK$1&amp;AK$2&amp;$B538):INDIRECT(AK$1&amp;AK$3&amp;$B538))</f>
        <v>0</v>
      </c>
      <c r="AL538" s="1747">
        <f t="shared" ca="1" si="607"/>
        <v>0</v>
      </c>
      <c r="AM538" s="1872">
        <f t="shared" ca="1" si="594"/>
        <v>0</v>
      </c>
      <c r="AN538" s="187">
        <f ca="1">SUM(INDIRECT(AN$1&amp;AN$2&amp;$A538):INDIRECT(AN$1&amp;AN$3&amp;$A538))</f>
        <v>0</v>
      </c>
      <c r="AO538" s="1747">
        <f t="shared" ca="1" si="608"/>
        <v>0</v>
      </c>
      <c r="AP538" s="1872">
        <f t="shared" ca="1" si="595"/>
        <v>0</v>
      </c>
      <c r="AR538" s="187">
        <f ca="1">SUM((INDIRECT(AR$2&amp;(ROW())):INDIRECT(AR$3&amp;(ROW()))))</f>
        <v>0</v>
      </c>
      <c r="AS538" s="187">
        <f ca="1">SUM(INDIRECT(AS$1&amp;AS$2&amp;$B538):INDIRECT(AS$1&amp;AS$3&amp;$B538))</f>
        <v>0</v>
      </c>
      <c r="AT538" s="1747">
        <f t="shared" ca="1" si="596"/>
        <v>0</v>
      </c>
      <c r="AU538" s="1872">
        <f t="shared" ca="1" si="597"/>
        <v>0</v>
      </c>
      <c r="AV538" s="187">
        <f ca="1">SUM(INDIRECT(AV$1&amp;AV$2&amp;$A538):INDIRECT(AV$1&amp;AV$3&amp;$A538))</f>
        <v>0</v>
      </c>
      <c r="AW538" s="1747">
        <f t="shared" ca="1" si="598"/>
        <v>0</v>
      </c>
      <c r="AX538" s="1872">
        <f t="shared" ca="1" si="599"/>
        <v>0</v>
      </c>
      <c r="AZ538" s="187">
        <f ca="1">SUM((INDIRECT(AZ$2&amp;(ROW())):INDIRECT(AZ$3&amp;(ROW()))))</f>
        <v>0</v>
      </c>
      <c r="BA538" s="187">
        <f ca="1">SUM(INDIRECT(BA$1&amp;BA$2&amp;$B538):INDIRECT(BA$1&amp;BA$3&amp;$B538))</f>
        <v>0</v>
      </c>
      <c r="BB538" s="1747">
        <f t="shared" ca="1" si="600"/>
        <v>0</v>
      </c>
      <c r="BC538" s="1872">
        <f t="shared" ca="1" si="601"/>
        <v>0</v>
      </c>
      <c r="BD538" s="187">
        <f ca="1">SUM(INDIRECT(BD$1&amp;BD$2&amp;$A538):INDIRECT(BD$1&amp;BD$3&amp;$A538))</f>
        <v>0</v>
      </c>
      <c r="BE538" s="1747">
        <f t="shared" ca="1" si="602"/>
        <v>0</v>
      </c>
      <c r="BF538" s="1872">
        <f t="shared" ca="1" si="603"/>
        <v>0</v>
      </c>
    </row>
    <row r="539" spans="1:58">
      <c r="A539" s="2016">
        <v>522</v>
      </c>
      <c r="B539" s="2016">
        <v>536</v>
      </c>
      <c r="D539" s="657">
        <v>1</v>
      </c>
      <c r="H539" s="686"/>
      <c r="I539" s="687"/>
      <c r="J539" s="129"/>
      <c r="K539" s="129"/>
      <c r="L539" s="136"/>
      <c r="M539" s="427" t="s">
        <v>220</v>
      </c>
      <c r="N539" s="136"/>
      <c r="O539" s="136"/>
      <c r="P539" s="128"/>
      <c r="Q539" s="128"/>
      <c r="R539" s="128"/>
      <c r="S539" s="128"/>
      <c r="T539" s="128"/>
      <c r="U539" s="128"/>
      <c r="V539" s="128"/>
      <c r="W539" s="128"/>
      <c r="X539" s="128"/>
      <c r="Y539" s="128"/>
      <c r="Z539" s="128"/>
      <c r="AA539" s="128"/>
      <c r="AB539" s="25">
        <f t="shared" si="626"/>
        <v>0</v>
      </c>
      <c r="AC539" s="25">
        <f t="shared" si="627"/>
        <v>0</v>
      </c>
      <c r="AD539" s="25">
        <f t="shared" si="628"/>
        <v>0</v>
      </c>
      <c r="AE539" s="25">
        <f t="shared" si="629"/>
        <v>0</v>
      </c>
      <c r="AF539" s="25">
        <f t="shared" si="630"/>
        <v>0</v>
      </c>
      <c r="AG539" s="25">
        <f t="shared" si="631"/>
        <v>0</v>
      </c>
      <c r="AH539" s="25">
        <f t="shared" si="632"/>
        <v>0</v>
      </c>
      <c r="AJ539" s="25">
        <f ca="1">SUM((INDIRECT(AJ$2&amp;(ROW())):INDIRECT(AJ$3&amp;(ROW()))))</f>
        <v>0</v>
      </c>
      <c r="AK539" s="25">
        <f ca="1">SUM(INDIRECT(AK$1&amp;AK$2&amp;$B539):INDIRECT(AK$1&amp;AK$3&amp;$B539))</f>
        <v>0</v>
      </c>
      <c r="AL539" s="1714">
        <f t="shared" ca="1" si="607"/>
        <v>0</v>
      </c>
      <c r="AM539" s="1825">
        <f t="shared" ca="1" si="594"/>
        <v>0</v>
      </c>
      <c r="AN539" s="25">
        <f ca="1">SUM(INDIRECT(AN$1&amp;AN$2&amp;$A539):INDIRECT(AN$1&amp;AN$3&amp;$A539))</f>
        <v>0</v>
      </c>
      <c r="AO539" s="1714">
        <f t="shared" ca="1" si="608"/>
        <v>0</v>
      </c>
      <c r="AP539" s="1825">
        <f t="shared" ca="1" si="595"/>
        <v>0</v>
      </c>
      <c r="AR539" s="25">
        <f ca="1">SUM((INDIRECT(AR$2&amp;(ROW())):INDIRECT(AR$3&amp;(ROW()))))</f>
        <v>0</v>
      </c>
      <c r="AS539" s="25">
        <f ca="1">SUM(INDIRECT(AS$1&amp;AS$2&amp;$B539):INDIRECT(AS$1&amp;AS$3&amp;$B539))</f>
        <v>0</v>
      </c>
      <c r="AT539" s="1714">
        <f t="shared" ca="1" si="596"/>
        <v>0</v>
      </c>
      <c r="AU539" s="1825">
        <f t="shared" ca="1" si="597"/>
        <v>0</v>
      </c>
      <c r="AV539" s="25">
        <f ca="1">SUM(INDIRECT(AV$1&amp;AV$2&amp;$A539):INDIRECT(AV$1&amp;AV$3&amp;$A539))</f>
        <v>0</v>
      </c>
      <c r="AW539" s="1714">
        <f t="shared" ca="1" si="598"/>
        <v>0</v>
      </c>
      <c r="AX539" s="1825">
        <f t="shared" ca="1" si="599"/>
        <v>0</v>
      </c>
      <c r="AZ539" s="25">
        <f ca="1">SUM((INDIRECT(AZ$2&amp;(ROW())):INDIRECT(AZ$3&amp;(ROW()))))</f>
        <v>0</v>
      </c>
      <c r="BA539" s="25">
        <f ca="1">SUM(INDIRECT(BA$1&amp;BA$2&amp;$B539):INDIRECT(BA$1&amp;BA$3&amp;$B539))</f>
        <v>0</v>
      </c>
      <c r="BB539" s="1714">
        <f t="shared" ca="1" si="600"/>
        <v>0</v>
      </c>
      <c r="BC539" s="1825">
        <f t="shared" ca="1" si="601"/>
        <v>0</v>
      </c>
      <c r="BD539" s="25">
        <f ca="1">SUM(INDIRECT(BD$1&amp;BD$2&amp;$A539):INDIRECT(BD$1&amp;BD$3&amp;$A539))</f>
        <v>0</v>
      </c>
      <c r="BE539" s="1714">
        <f t="shared" ca="1" si="602"/>
        <v>0</v>
      </c>
      <c r="BF539" s="1825">
        <f t="shared" ca="1" si="603"/>
        <v>0</v>
      </c>
    </row>
    <row r="540" spans="1:58">
      <c r="A540" s="2016">
        <v>523</v>
      </c>
      <c r="B540" s="2016">
        <v>537</v>
      </c>
      <c r="D540" s="657">
        <v>1</v>
      </c>
      <c r="H540" s="686"/>
      <c r="I540" s="687"/>
      <c r="J540" s="129"/>
      <c r="K540" s="129"/>
      <c r="L540" s="136"/>
      <c r="M540" s="427" t="s">
        <v>326</v>
      </c>
      <c r="N540" s="136"/>
      <c r="O540" s="136"/>
      <c r="P540" s="128"/>
      <c r="Q540" s="128"/>
      <c r="R540" s="128"/>
      <c r="S540" s="128"/>
      <c r="T540" s="128"/>
      <c r="U540" s="128"/>
      <c r="V540" s="128"/>
      <c r="W540" s="128"/>
      <c r="X540" s="128"/>
      <c r="Y540" s="128"/>
      <c r="Z540" s="128"/>
      <c r="AA540" s="128"/>
      <c r="AB540" s="25">
        <f t="shared" si="626"/>
        <v>0</v>
      </c>
      <c r="AC540" s="25">
        <f t="shared" si="627"/>
        <v>0</v>
      </c>
      <c r="AD540" s="25">
        <f t="shared" si="628"/>
        <v>0</v>
      </c>
      <c r="AE540" s="25">
        <f t="shared" si="629"/>
        <v>0</v>
      </c>
      <c r="AF540" s="25">
        <f t="shared" si="630"/>
        <v>0</v>
      </c>
      <c r="AG540" s="25">
        <f t="shared" si="631"/>
        <v>0</v>
      </c>
      <c r="AH540" s="25">
        <f t="shared" si="632"/>
        <v>0</v>
      </c>
      <c r="AJ540" s="25">
        <f ca="1">SUM((INDIRECT(AJ$2&amp;(ROW())):INDIRECT(AJ$3&amp;(ROW()))))</f>
        <v>0</v>
      </c>
      <c r="AK540" s="25">
        <f ca="1">SUM(INDIRECT(AK$1&amp;AK$2&amp;$B540):INDIRECT(AK$1&amp;AK$3&amp;$B540))</f>
        <v>0</v>
      </c>
      <c r="AL540" s="1714">
        <f t="shared" ca="1" si="607"/>
        <v>0</v>
      </c>
      <c r="AM540" s="1825">
        <f t="shared" ca="1" si="594"/>
        <v>0</v>
      </c>
      <c r="AN540" s="25">
        <f ca="1">SUM(INDIRECT(AN$1&amp;AN$2&amp;$A540):INDIRECT(AN$1&amp;AN$3&amp;$A540))</f>
        <v>0</v>
      </c>
      <c r="AO540" s="1714">
        <f t="shared" ca="1" si="608"/>
        <v>0</v>
      </c>
      <c r="AP540" s="1825">
        <f t="shared" ca="1" si="595"/>
        <v>0</v>
      </c>
      <c r="AR540" s="25">
        <f ca="1">SUM((INDIRECT(AR$2&amp;(ROW())):INDIRECT(AR$3&amp;(ROW()))))</f>
        <v>0</v>
      </c>
      <c r="AS540" s="25">
        <f ca="1">SUM(INDIRECT(AS$1&amp;AS$2&amp;$B540):INDIRECT(AS$1&amp;AS$3&amp;$B540))</f>
        <v>0</v>
      </c>
      <c r="AT540" s="1714">
        <f t="shared" ca="1" si="596"/>
        <v>0</v>
      </c>
      <c r="AU540" s="1825">
        <f t="shared" ca="1" si="597"/>
        <v>0</v>
      </c>
      <c r="AV540" s="25">
        <f ca="1">SUM(INDIRECT(AV$1&amp;AV$2&amp;$A540):INDIRECT(AV$1&amp;AV$3&amp;$A540))</f>
        <v>0</v>
      </c>
      <c r="AW540" s="1714">
        <f t="shared" ca="1" si="598"/>
        <v>0</v>
      </c>
      <c r="AX540" s="1825">
        <f t="shared" ca="1" si="599"/>
        <v>0</v>
      </c>
      <c r="AZ540" s="25">
        <f ca="1">SUM((INDIRECT(AZ$2&amp;(ROW())):INDIRECT(AZ$3&amp;(ROW()))))</f>
        <v>0</v>
      </c>
      <c r="BA540" s="25">
        <f ca="1">SUM(INDIRECT(BA$1&amp;BA$2&amp;$B540):INDIRECT(BA$1&amp;BA$3&amp;$B540))</f>
        <v>0</v>
      </c>
      <c r="BB540" s="1714">
        <f t="shared" ca="1" si="600"/>
        <v>0</v>
      </c>
      <c r="BC540" s="1825">
        <f t="shared" ca="1" si="601"/>
        <v>0</v>
      </c>
      <c r="BD540" s="25">
        <f ca="1">SUM(INDIRECT(BD$1&amp;BD$2&amp;$A540):INDIRECT(BD$1&amp;BD$3&amp;$A540))</f>
        <v>121</v>
      </c>
      <c r="BE540" s="1714">
        <f t="shared" ca="1" si="602"/>
        <v>-121</v>
      </c>
      <c r="BF540" s="1825">
        <f t="shared" ca="1" si="603"/>
        <v>0</v>
      </c>
    </row>
    <row r="541" spans="1:58">
      <c r="A541" s="2016">
        <v>524</v>
      </c>
      <c r="B541" s="2016">
        <v>538</v>
      </c>
      <c r="D541" s="657">
        <v>1</v>
      </c>
      <c r="H541" s="686"/>
      <c r="I541" s="687"/>
      <c r="J541" s="129"/>
      <c r="K541" s="129"/>
      <c r="L541" s="136"/>
      <c r="M541" s="427" t="s">
        <v>327</v>
      </c>
      <c r="N541" s="136"/>
      <c r="O541" s="136"/>
      <c r="P541" s="128"/>
      <c r="Q541" s="128"/>
      <c r="R541" s="128"/>
      <c r="S541" s="128"/>
      <c r="T541" s="128"/>
      <c r="U541" s="128"/>
      <c r="V541" s="128"/>
      <c r="W541" s="128"/>
      <c r="X541" s="128"/>
      <c r="Y541" s="128"/>
      <c r="Z541" s="128"/>
      <c r="AA541" s="128"/>
      <c r="AB541" s="25">
        <f t="shared" si="626"/>
        <v>0</v>
      </c>
      <c r="AC541" s="25">
        <f t="shared" si="627"/>
        <v>0</v>
      </c>
      <c r="AD541" s="25">
        <f t="shared" si="628"/>
        <v>0</v>
      </c>
      <c r="AE541" s="25">
        <f t="shared" si="629"/>
        <v>0</v>
      </c>
      <c r="AF541" s="25">
        <f t="shared" si="630"/>
        <v>0</v>
      </c>
      <c r="AG541" s="25">
        <f t="shared" si="631"/>
        <v>0</v>
      </c>
      <c r="AH541" s="25">
        <f t="shared" si="632"/>
        <v>0</v>
      </c>
      <c r="AJ541" s="25">
        <f ca="1">SUM((INDIRECT(AJ$2&amp;(ROW())):INDIRECT(AJ$3&amp;(ROW()))))</f>
        <v>0</v>
      </c>
      <c r="AK541" s="25">
        <f ca="1">SUM(INDIRECT(AK$1&amp;AK$2&amp;$B541):INDIRECT(AK$1&amp;AK$3&amp;$B541))</f>
        <v>0</v>
      </c>
      <c r="AL541" s="1714">
        <f t="shared" ca="1" si="607"/>
        <v>0</v>
      </c>
      <c r="AM541" s="1825">
        <f t="shared" ca="1" si="594"/>
        <v>0</v>
      </c>
      <c r="AN541" s="25">
        <f ca="1">SUM(INDIRECT(AN$1&amp;AN$2&amp;$A541):INDIRECT(AN$1&amp;AN$3&amp;$A541))</f>
        <v>0</v>
      </c>
      <c r="AO541" s="1714">
        <f t="shared" ca="1" si="608"/>
        <v>0</v>
      </c>
      <c r="AP541" s="1825">
        <f t="shared" ca="1" si="595"/>
        <v>0</v>
      </c>
      <c r="AR541" s="25">
        <f ca="1">SUM((INDIRECT(AR$2&amp;(ROW())):INDIRECT(AR$3&amp;(ROW()))))</f>
        <v>0</v>
      </c>
      <c r="AS541" s="25">
        <f ca="1">SUM(INDIRECT(AS$1&amp;AS$2&amp;$B541):INDIRECT(AS$1&amp;AS$3&amp;$B541))</f>
        <v>0</v>
      </c>
      <c r="AT541" s="1714">
        <f t="shared" ca="1" si="596"/>
        <v>0</v>
      </c>
      <c r="AU541" s="1825">
        <f t="shared" ca="1" si="597"/>
        <v>0</v>
      </c>
      <c r="AV541" s="25">
        <f ca="1">SUM(INDIRECT(AV$1&amp;AV$2&amp;$A541):INDIRECT(AV$1&amp;AV$3&amp;$A541))</f>
        <v>0</v>
      </c>
      <c r="AW541" s="1714">
        <f t="shared" ca="1" si="598"/>
        <v>0</v>
      </c>
      <c r="AX541" s="1825">
        <f t="shared" ca="1" si="599"/>
        <v>0</v>
      </c>
      <c r="AZ541" s="25">
        <f ca="1">SUM((INDIRECT(AZ$2&amp;(ROW())):INDIRECT(AZ$3&amp;(ROW()))))</f>
        <v>0</v>
      </c>
      <c r="BA541" s="25">
        <f ca="1">SUM(INDIRECT(BA$1&amp;BA$2&amp;$B541):INDIRECT(BA$1&amp;BA$3&amp;$B541))</f>
        <v>0</v>
      </c>
      <c r="BB541" s="1714">
        <f t="shared" ca="1" si="600"/>
        <v>0</v>
      </c>
      <c r="BC541" s="1825">
        <f t="shared" ca="1" si="601"/>
        <v>0</v>
      </c>
      <c r="BD541" s="25">
        <f ca="1">SUM(INDIRECT(BD$1&amp;BD$2&amp;$A541):INDIRECT(BD$1&amp;BD$3&amp;$A541))</f>
        <v>0</v>
      </c>
      <c r="BE541" s="1714">
        <f t="shared" ca="1" si="602"/>
        <v>0</v>
      </c>
      <c r="BF541" s="1825">
        <f t="shared" ca="1" si="603"/>
        <v>0</v>
      </c>
    </row>
    <row r="542" spans="1:58">
      <c r="A542" s="2016">
        <v>525</v>
      </c>
      <c r="B542" s="2016">
        <v>539</v>
      </c>
      <c r="D542" s="657">
        <v>1</v>
      </c>
      <c r="H542" s="686"/>
      <c r="I542" s="687"/>
      <c r="J542" s="129"/>
      <c r="K542" s="129"/>
      <c r="L542" s="136"/>
      <c r="M542" s="427" t="s">
        <v>317</v>
      </c>
      <c r="N542" s="136"/>
      <c r="O542" s="136"/>
      <c r="P542" s="128"/>
      <c r="Q542" s="128"/>
      <c r="R542" s="128"/>
      <c r="S542" s="128"/>
      <c r="T542" s="128"/>
      <c r="U542" s="128"/>
      <c r="V542" s="128"/>
      <c r="W542" s="128"/>
      <c r="X542" s="128"/>
      <c r="Y542" s="128"/>
      <c r="Z542" s="128"/>
      <c r="AA542" s="128"/>
      <c r="AB542" s="25">
        <f t="shared" si="626"/>
        <v>0</v>
      </c>
      <c r="AC542" s="25">
        <f t="shared" si="627"/>
        <v>0</v>
      </c>
      <c r="AD542" s="25">
        <f t="shared" si="628"/>
        <v>0</v>
      </c>
      <c r="AE542" s="25">
        <f t="shared" si="629"/>
        <v>0</v>
      </c>
      <c r="AF542" s="25">
        <f t="shared" si="630"/>
        <v>0</v>
      </c>
      <c r="AG542" s="25">
        <f t="shared" si="631"/>
        <v>0</v>
      </c>
      <c r="AH542" s="25">
        <f t="shared" si="632"/>
        <v>0</v>
      </c>
      <c r="AJ542" s="25">
        <f ca="1">SUM((INDIRECT(AJ$2&amp;(ROW())):INDIRECT(AJ$3&amp;(ROW()))))</f>
        <v>0</v>
      </c>
      <c r="AK542" s="25">
        <f ca="1">SUM(INDIRECT(AK$1&amp;AK$2&amp;$B542):INDIRECT(AK$1&amp;AK$3&amp;$B542))</f>
        <v>0</v>
      </c>
      <c r="AL542" s="1714">
        <f t="shared" ca="1" si="607"/>
        <v>0</v>
      </c>
      <c r="AM542" s="1825">
        <f t="shared" ca="1" si="594"/>
        <v>0</v>
      </c>
      <c r="AN542" s="25">
        <f ca="1">SUM(INDIRECT(AN$1&amp;AN$2&amp;$A542):INDIRECT(AN$1&amp;AN$3&amp;$A542))</f>
        <v>0</v>
      </c>
      <c r="AO542" s="1714">
        <f t="shared" ca="1" si="608"/>
        <v>0</v>
      </c>
      <c r="AP542" s="1825">
        <f t="shared" ca="1" si="595"/>
        <v>0</v>
      </c>
      <c r="AR542" s="25">
        <f ca="1">SUM((INDIRECT(AR$2&amp;(ROW())):INDIRECT(AR$3&amp;(ROW()))))</f>
        <v>0</v>
      </c>
      <c r="AS542" s="25">
        <f ca="1">SUM(INDIRECT(AS$1&amp;AS$2&amp;$B542):INDIRECT(AS$1&amp;AS$3&amp;$B542))</f>
        <v>0</v>
      </c>
      <c r="AT542" s="1714">
        <f t="shared" ca="1" si="596"/>
        <v>0</v>
      </c>
      <c r="AU542" s="1825">
        <f t="shared" ca="1" si="597"/>
        <v>0</v>
      </c>
      <c r="AV542" s="25">
        <f ca="1">SUM(INDIRECT(AV$1&amp;AV$2&amp;$A542):INDIRECT(AV$1&amp;AV$3&amp;$A542))</f>
        <v>0</v>
      </c>
      <c r="AW542" s="1714">
        <f t="shared" ca="1" si="598"/>
        <v>0</v>
      </c>
      <c r="AX542" s="1825">
        <f t="shared" ca="1" si="599"/>
        <v>0</v>
      </c>
      <c r="AZ542" s="25">
        <f ca="1">SUM((INDIRECT(AZ$2&amp;(ROW())):INDIRECT(AZ$3&amp;(ROW()))))</f>
        <v>0</v>
      </c>
      <c r="BA542" s="25">
        <f ca="1">SUM(INDIRECT(BA$1&amp;BA$2&amp;$B542):INDIRECT(BA$1&amp;BA$3&amp;$B542))</f>
        <v>0</v>
      </c>
      <c r="BB542" s="1714">
        <f t="shared" ca="1" si="600"/>
        <v>0</v>
      </c>
      <c r="BC542" s="1825">
        <f t="shared" ca="1" si="601"/>
        <v>0</v>
      </c>
      <c r="BD542" s="25">
        <f ca="1">SUM(INDIRECT(BD$1&amp;BD$2&amp;$A542):INDIRECT(BD$1&amp;BD$3&amp;$A542))</f>
        <v>0</v>
      </c>
      <c r="BE542" s="1714">
        <f t="shared" ca="1" si="602"/>
        <v>0</v>
      </c>
      <c r="BF542" s="1825">
        <f t="shared" ca="1" si="603"/>
        <v>0</v>
      </c>
    </row>
    <row r="543" spans="1:58">
      <c r="A543" s="2016">
        <v>526</v>
      </c>
      <c r="B543" s="2016">
        <v>540</v>
      </c>
      <c r="D543" s="657">
        <v>1</v>
      </c>
      <c r="H543" s="686"/>
      <c r="I543" s="687"/>
      <c r="J543" s="129"/>
      <c r="K543" s="129"/>
      <c r="L543" s="136"/>
      <c r="M543" s="418" t="s">
        <v>138</v>
      </c>
      <c r="N543" s="418"/>
      <c r="O543" s="418"/>
      <c r="P543" s="135"/>
      <c r="Q543" s="135"/>
      <c r="R543" s="135"/>
      <c r="S543" s="135"/>
      <c r="T543" s="135"/>
      <c r="U543" s="135"/>
      <c r="V543" s="135"/>
      <c r="W543" s="135"/>
      <c r="X543" s="135"/>
      <c r="Y543" s="135"/>
      <c r="Z543" s="135"/>
      <c r="AA543" s="135"/>
      <c r="AB543" s="23">
        <f t="shared" si="626"/>
        <v>0</v>
      </c>
      <c r="AC543" s="23">
        <f t="shared" si="627"/>
        <v>0</v>
      </c>
      <c r="AD543" s="23">
        <f t="shared" si="628"/>
        <v>0</v>
      </c>
      <c r="AE543" s="23">
        <f t="shared" si="629"/>
        <v>0</v>
      </c>
      <c r="AF543" s="23">
        <f t="shared" si="630"/>
        <v>0</v>
      </c>
      <c r="AG543" s="23">
        <f t="shared" si="631"/>
        <v>0</v>
      </c>
      <c r="AH543" s="23">
        <f t="shared" si="632"/>
        <v>0</v>
      </c>
      <c r="AJ543" s="23">
        <f ca="1">SUM((INDIRECT(AJ$2&amp;(ROW())):INDIRECT(AJ$3&amp;(ROW()))))</f>
        <v>0</v>
      </c>
      <c r="AK543" s="23">
        <f ca="1">SUM(INDIRECT(AK$1&amp;AK$2&amp;$B543):INDIRECT(AK$1&amp;AK$3&amp;$B543))</f>
        <v>0</v>
      </c>
      <c r="AL543" s="1715">
        <f t="shared" ca="1" si="607"/>
        <v>0</v>
      </c>
      <c r="AM543" s="1826">
        <f t="shared" ca="1" si="594"/>
        <v>0</v>
      </c>
      <c r="AN543" s="23">
        <f ca="1">SUM(INDIRECT(AN$1&amp;AN$2&amp;$A543):INDIRECT(AN$1&amp;AN$3&amp;$A543))</f>
        <v>0</v>
      </c>
      <c r="AO543" s="1715">
        <f t="shared" ca="1" si="608"/>
        <v>0</v>
      </c>
      <c r="AP543" s="1826">
        <f t="shared" ca="1" si="595"/>
        <v>0</v>
      </c>
      <c r="AR543" s="23">
        <f ca="1">SUM((INDIRECT(AR$2&amp;(ROW())):INDIRECT(AR$3&amp;(ROW()))))</f>
        <v>0</v>
      </c>
      <c r="AS543" s="23">
        <f ca="1">SUM(INDIRECT(AS$1&amp;AS$2&amp;$B543):INDIRECT(AS$1&amp;AS$3&amp;$B543))</f>
        <v>0</v>
      </c>
      <c r="AT543" s="1715">
        <f t="shared" ca="1" si="596"/>
        <v>0</v>
      </c>
      <c r="AU543" s="1826">
        <f t="shared" ca="1" si="597"/>
        <v>0</v>
      </c>
      <c r="AV543" s="23">
        <f ca="1">SUM(INDIRECT(AV$1&amp;AV$2&amp;$A543):INDIRECT(AV$1&amp;AV$3&amp;$A543))</f>
        <v>0</v>
      </c>
      <c r="AW543" s="1715">
        <f t="shared" ca="1" si="598"/>
        <v>0</v>
      </c>
      <c r="AX543" s="1826">
        <f t="shared" ca="1" si="599"/>
        <v>0</v>
      </c>
      <c r="AZ543" s="23">
        <f ca="1">SUM((INDIRECT(AZ$2&amp;(ROW())):INDIRECT(AZ$3&amp;(ROW()))))</f>
        <v>0</v>
      </c>
      <c r="BA543" s="23">
        <f ca="1">SUM(INDIRECT(BA$1&amp;BA$2&amp;$B543):INDIRECT(BA$1&amp;BA$3&amp;$B543))</f>
        <v>0</v>
      </c>
      <c r="BB543" s="1715">
        <f t="shared" ca="1" si="600"/>
        <v>0</v>
      </c>
      <c r="BC543" s="1826">
        <f t="shared" ca="1" si="601"/>
        <v>0</v>
      </c>
      <c r="BD543" s="23">
        <f ca="1">SUM(INDIRECT(BD$1&amp;BD$2&amp;$A543):INDIRECT(BD$1&amp;BD$3&amp;$A543))</f>
        <v>0</v>
      </c>
      <c r="BE543" s="1715">
        <f t="shared" ca="1" si="602"/>
        <v>0</v>
      </c>
      <c r="BF543" s="1826">
        <f t="shared" ca="1" si="603"/>
        <v>0</v>
      </c>
    </row>
    <row r="544" spans="1:58">
      <c r="A544" s="2016">
        <v>527</v>
      </c>
      <c r="B544" s="2016">
        <v>541</v>
      </c>
      <c r="D544" s="657">
        <v>1</v>
      </c>
      <c r="H544" s="686"/>
      <c r="I544" s="687"/>
      <c r="J544" s="129"/>
      <c r="K544" s="129"/>
      <c r="L544" s="433" t="s">
        <v>332</v>
      </c>
      <c r="M544" s="605"/>
      <c r="N544" s="605"/>
      <c r="O544" s="605"/>
      <c r="P544" s="565">
        <f t="shared" ref="P544:AH544" si="633">SUM(P545:P550)</f>
        <v>0</v>
      </c>
      <c r="Q544" s="565">
        <f t="shared" si="633"/>
        <v>0</v>
      </c>
      <c r="R544" s="565">
        <f t="shared" si="633"/>
        <v>0</v>
      </c>
      <c r="S544" s="565">
        <f t="shared" si="633"/>
        <v>0</v>
      </c>
      <c r="T544" s="565">
        <f t="shared" si="633"/>
        <v>0</v>
      </c>
      <c r="U544" s="565">
        <f t="shared" si="633"/>
        <v>0</v>
      </c>
      <c r="V544" s="565">
        <f t="shared" si="633"/>
        <v>0</v>
      </c>
      <c r="W544" s="565">
        <f t="shared" si="633"/>
        <v>0</v>
      </c>
      <c r="X544" s="565">
        <f t="shared" si="633"/>
        <v>0</v>
      </c>
      <c r="Y544" s="565">
        <f t="shared" si="633"/>
        <v>0</v>
      </c>
      <c r="Z544" s="565">
        <f t="shared" si="633"/>
        <v>0</v>
      </c>
      <c r="AA544" s="565">
        <f t="shared" si="633"/>
        <v>0</v>
      </c>
      <c r="AB544" s="565">
        <f t="shared" si="633"/>
        <v>0</v>
      </c>
      <c r="AC544" s="565">
        <f t="shared" si="633"/>
        <v>0</v>
      </c>
      <c r="AD544" s="565">
        <f t="shared" si="633"/>
        <v>0</v>
      </c>
      <c r="AE544" s="565">
        <f t="shared" si="633"/>
        <v>0</v>
      </c>
      <c r="AF544" s="565">
        <f t="shared" si="633"/>
        <v>0</v>
      </c>
      <c r="AG544" s="565">
        <f t="shared" si="633"/>
        <v>0</v>
      </c>
      <c r="AH544" s="565">
        <f t="shared" si="633"/>
        <v>0</v>
      </c>
      <c r="AJ544" s="565">
        <f ca="1">SUM((INDIRECT(AJ$2&amp;(ROW())):INDIRECT(AJ$3&amp;(ROW()))))</f>
        <v>0</v>
      </c>
      <c r="AK544" s="565">
        <f ca="1">SUM(INDIRECT(AK$1&amp;AK$2&amp;$B544):INDIRECT(AK$1&amp;AK$3&amp;$B544))</f>
        <v>0</v>
      </c>
      <c r="AL544" s="1746">
        <f t="shared" ca="1" si="607"/>
        <v>0</v>
      </c>
      <c r="AM544" s="1871">
        <f t="shared" ca="1" si="594"/>
        <v>0</v>
      </c>
      <c r="AN544" s="565">
        <f ca="1">SUM(INDIRECT(AN$1&amp;AN$2&amp;$A544):INDIRECT(AN$1&amp;AN$3&amp;$A544))</f>
        <v>0</v>
      </c>
      <c r="AO544" s="1746">
        <f t="shared" ca="1" si="608"/>
        <v>0</v>
      </c>
      <c r="AP544" s="1871">
        <f t="shared" ca="1" si="595"/>
        <v>0</v>
      </c>
      <c r="AR544" s="565">
        <f ca="1">SUM((INDIRECT(AR$2&amp;(ROW())):INDIRECT(AR$3&amp;(ROW()))))</f>
        <v>0</v>
      </c>
      <c r="AS544" s="565">
        <f ca="1">SUM(INDIRECT(AS$1&amp;AS$2&amp;$B544):INDIRECT(AS$1&amp;AS$3&amp;$B544))</f>
        <v>0</v>
      </c>
      <c r="AT544" s="1746">
        <f t="shared" ca="1" si="596"/>
        <v>0</v>
      </c>
      <c r="AU544" s="1871">
        <f t="shared" ca="1" si="597"/>
        <v>0</v>
      </c>
      <c r="AV544" s="565">
        <f ca="1">SUM(INDIRECT(AV$1&amp;AV$2&amp;$A544):INDIRECT(AV$1&amp;AV$3&amp;$A544))</f>
        <v>0</v>
      </c>
      <c r="AW544" s="1746">
        <f t="shared" ca="1" si="598"/>
        <v>0</v>
      </c>
      <c r="AX544" s="1871">
        <f t="shared" ca="1" si="599"/>
        <v>0</v>
      </c>
      <c r="AZ544" s="565">
        <f ca="1">SUM((INDIRECT(AZ$2&amp;(ROW())):INDIRECT(AZ$3&amp;(ROW()))))</f>
        <v>0</v>
      </c>
      <c r="BA544" s="565">
        <f ca="1">SUM(INDIRECT(BA$1&amp;BA$2&amp;$B544):INDIRECT(BA$1&amp;BA$3&amp;$B544))</f>
        <v>0</v>
      </c>
      <c r="BB544" s="1746">
        <f t="shared" ca="1" si="600"/>
        <v>0</v>
      </c>
      <c r="BC544" s="1871">
        <f t="shared" ca="1" si="601"/>
        <v>0</v>
      </c>
      <c r="BD544" s="565">
        <f ca="1">SUM(INDIRECT(BD$1&amp;BD$2&amp;$A544):INDIRECT(BD$1&amp;BD$3&amp;$A544))</f>
        <v>780</v>
      </c>
      <c r="BE544" s="1746">
        <f t="shared" ca="1" si="602"/>
        <v>-780</v>
      </c>
      <c r="BF544" s="1871">
        <f t="shared" ca="1" si="603"/>
        <v>0</v>
      </c>
    </row>
    <row r="545" spans="1:58">
      <c r="A545" s="2016">
        <v>528</v>
      </c>
      <c r="B545" s="2016">
        <v>542</v>
      </c>
      <c r="D545" s="657">
        <v>1</v>
      </c>
      <c r="H545" s="686"/>
      <c r="I545" s="687"/>
      <c r="J545" s="129"/>
      <c r="K545" s="129"/>
      <c r="L545" s="136"/>
      <c r="M545" s="606" t="s">
        <v>325</v>
      </c>
      <c r="N545" s="586"/>
      <c r="O545" s="586"/>
      <c r="P545" s="191"/>
      <c r="Q545" s="191"/>
      <c r="R545" s="191"/>
      <c r="S545" s="191"/>
      <c r="T545" s="191"/>
      <c r="U545" s="191"/>
      <c r="V545" s="191"/>
      <c r="W545" s="191"/>
      <c r="X545" s="191"/>
      <c r="Y545" s="191"/>
      <c r="Z545" s="191"/>
      <c r="AA545" s="191"/>
      <c r="AB545" s="187">
        <f t="shared" ref="AB545:AB550" si="634">SUM(P545:R545)</f>
        <v>0</v>
      </c>
      <c r="AC545" s="187">
        <f t="shared" ref="AC545:AC550" si="635">SUM(S545:U545)</f>
        <v>0</v>
      </c>
      <c r="AD545" s="187">
        <f t="shared" ref="AD545:AD550" si="636">SUM(V545:X545)</f>
        <v>0</v>
      </c>
      <c r="AE545" s="187">
        <f t="shared" ref="AE545:AE550" si="637">SUM(Y545:AA545)</f>
        <v>0</v>
      </c>
      <c r="AF545" s="187">
        <f t="shared" ref="AF545:AF550" si="638">AB545+AC545</f>
        <v>0</v>
      </c>
      <c r="AG545" s="187">
        <f t="shared" ref="AG545:AG550" si="639">AE545+AD545</f>
        <v>0</v>
      </c>
      <c r="AH545" s="187">
        <f t="shared" ref="AH545:AH550" si="640">AF545+AG545</f>
        <v>0</v>
      </c>
      <c r="AJ545" s="187">
        <f ca="1">SUM((INDIRECT(AJ$2&amp;(ROW())):INDIRECT(AJ$3&amp;(ROW()))))</f>
        <v>0</v>
      </c>
      <c r="AK545" s="187">
        <f ca="1">SUM(INDIRECT(AK$1&amp;AK$2&amp;$B545):INDIRECT(AK$1&amp;AK$3&amp;$B545))</f>
        <v>0</v>
      </c>
      <c r="AL545" s="1747">
        <f t="shared" ca="1" si="607"/>
        <v>0</v>
      </c>
      <c r="AM545" s="1872">
        <f t="shared" ca="1" si="594"/>
        <v>0</v>
      </c>
      <c r="AN545" s="187">
        <f ca="1">SUM(INDIRECT(AN$1&amp;AN$2&amp;$A545):INDIRECT(AN$1&amp;AN$3&amp;$A545))</f>
        <v>0</v>
      </c>
      <c r="AO545" s="1747">
        <f t="shared" ca="1" si="608"/>
        <v>0</v>
      </c>
      <c r="AP545" s="1872">
        <f t="shared" ca="1" si="595"/>
        <v>0</v>
      </c>
      <c r="AR545" s="187">
        <f ca="1">SUM((INDIRECT(AR$2&amp;(ROW())):INDIRECT(AR$3&amp;(ROW()))))</f>
        <v>0</v>
      </c>
      <c r="AS545" s="187">
        <f ca="1">SUM(INDIRECT(AS$1&amp;AS$2&amp;$B545):INDIRECT(AS$1&amp;AS$3&amp;$B545))</f>
        <v>0</v>
      </c>
      <c r="AT545" s="1747">
        <f t="shared" ca="1" si="596"/>
        <v>0</v>
      </c>
      <c r="AU545" s="1872">
        <f t="shared" ca="1" si="597"/>
        <v>0</v>
      </c>
      <c r="AV545" s="187">
        <f ca="1">SUM(INDIRECT(AV$1&amp;AV$2&amp;$A545):INDIRECT(AV$1&amp;AV$3&amp;$A545))</f>
        <v>0</v>
      </c>
      <c r="AW545" s="1747">
        <f t="shared" ca="1" si="598"/>
        <v>0</v>
      </c>
      <c r="AX545" s="1872">
        <f t="shared" ca="1" si="599"/>
        <v>0</v>
      </c>
      <c r="AZ545" s="187">
        <f ca="1">SUM((INDIRECT(AZ$2&amp;(ROW())):INDIRECT(AZ$3&amp;(ROW()))))</f>
        <v>0</v>
      </c>
      <c r="BA545" s="187">
        <f ca="1">SUM(INDIRECT(BA$1&amp;BA$2&amp;$B545):INDIRECT(BA$1&amp;BA$3&amp;$B545))</f>
        <v>0</v>
      </c>
      <c r="BB545" s="1747">
        <f t="shared" ca="1" si="600"/>
        <v>0</v>
      </c>
      <c r="BC545" s="1872">
        <f t="shared" ca="1" si="601"/>
        <v>0</v>
      </c>
      <c r="BD545" s="187">
        <f ca="1">SUM(INDIRECT(BD$1&amp;BD$2&amp;$A545):INDIRECT(BD$1&amp;BD$3&amp;$A545))</f>
        <v>0</v>
      </c>
      <c r="BE545" s="1747">
        <f t="shared" ca="1" si="602"/>
        <v>0</v>
      </c>
      <c r="BF545" s="1872">
        <f t="shared" ca="1" si="603"/>
        <v>0</v>
      </c>
    </row>
    <row r="546" spans="1:58">
      <c r="A546" s="2016">
        <v>529</v>
      </c>
      <c r="B546" s="2016">
        <v>543</v>
      </c>
      <c r="D546" s="657">
        <v>1</v>
      </c>
      <c r="H546" s="686"/>
      <c r="I546" s="687"/>
      <c r="J546" s="129"/>
      <c r="K546" s="129"/>
      <c r="L546" s="136"/>
      <c r="M546" s="427" t="s">
        <v>220</v>
      </c>
      <c r="N546" s="136"/>
      <c r="O546" s="136"/>
      <c r="P546" s="128"/>
      <c r="Q546" s="128"/>
      <c r="R546" s="128"/>
      <c r="S546" s="128"/>
      <c r="T546" s="128"/>
      <c r="U546" s="128"/>
      <c r="V546" s="128"/>
      <c r="W546" s="128"/>
      <c r="X546" s="128"/>
      <c r="Y546" s="128"/>
      <c r="Z546" s="128"/>
      <c r="AA546" s="128"/>
      <c r="AB546" s="25">
        <f t="shared" si="634"/>
        <v>0</v>
      </c>
      <c r="AC546" s="25">
        <f t="shared" si="635"/>
        <v>0</v>
      </c>
      <c r="AD546" s="25">
        <f t="shared" si="636"/>
        <v>0</v>
      </c>
      <c r="AE546" s="25">
        <f t="shared" si="637"/>
        <v>0</v>
      </c>
      <c r="AF546" s="25">
        <f t="shared" si="638"/>
        <v>0</v>
      </c>
      <c r="AG546" s="25">
        <f t="shared" si="639"/>
        <v>0</v>
      </c>
      <c r="AH546" s="25">
        <f t="shared" si="640"/>
        <v>0</v>
      </c>
      <c r="AJ546" s="25">
        <f ca="1">SUM((INDIRECT(AJ$2&amp;(ROW())):INDIRECT(AJ$3&amp;(ROW()))))</f>
        <v>0</v>
      </c>
      <c r="AK546" s="25">
        <f ca="1">SUM(INDIRECT(AK$1&amp;AK$2&amp;$B546):INDIRECT(AK$1&amp;AK$3&amp;$B546))</f>
        <v>0</v>
      </c>
      <c r="AL546" s="1714">
        <f t="shared" ca="1" si="607"/>
        <v>0</v>
      </c>
      <c r="AM546" s="1825">
        <f t="shared" ca="1" si="594"/>
        <v>0</v>
      </c>
      <c r="AN546" s="25">
        <f ca="1">SUM(INDIRECT(AN$1&amp;AN$2&amp;$A546):INDIRECT(AN$1&amp;AN$3&amp;$A546))</f>
        <v>0</v>
      </c>
      <c r="AO546" s="1714">
        <f t="shared" ca="1" si="608"/>
        <v>0</v>
      </c>
      <c r="AP546" s="1825">
        <f t="shared" ca="1" si="595"/>
        <v>0</v>
      </c>
      <c r="AR546" s="25">
        <f ca="1">SUM((INDIRECT(AR$2&amp;(ROW())):INDIRECT(AR$3&amp;(ROW()))))</f>
        <v>0</v>
      </c>
      <c r="AS546" s="25">
        <f ca="1">SUM(INDIRECT(AS$1&amp;AS$2&amp;$B546):INDIRECT(AS$1&amp;AS$3&amp;$B546))</f>
        <v>0</v>
      </c>
      <c r="AT546" s="1714">
        <f t="shared" ca="1" si="596"/>
        <v>0</v>
      </c>
      <c r="AU546" s="1825">
        <f t="shared" ca="1" si="597"/>
        <v>0</v>
      </c>
      <c r="AV546" s="25">
        <f ca="1">SUM(INDIRECT(AV$1&amp;AV$2&amp;$A546):INDIRECT(AV$1&amp;AV$3&amp;$A546))</f>
        <v>0</v>
      </c>
      <c r="AW546" s="1714">
        <f t="shared" ca="1" si="598"/>
        <v>0</v>
      </c>
      <c r="AX546" s="1825">
        <f t="shared" ca="1" si="599"/>
        <v>0</v>
      </c>
      <c r="AZ546" s="25">
        <f ca="1">SUM((INDIRECT(AZ$2&amp;(ROW())):INDIRECT(AZ$3&amp;(ROW()))))</f>
        <v>0</v>
      </c>
      <c r="BA546" s="25">
        <f ca="1">SUM(INDIRECT(BA$1&amp;BA$2&amp;$B546):INDIRECT(BA$1&amp;BA$3&amp;$B546))</f>
        <v>0</v>
      </c>
      <c r="BB546" s="1714">
        <f t="shared" ca="1" si="600"/>
        <v>0</v>
      </c>
      <c r="BC546" s="1825">
        <f t="shared" ca="1" si="601"/>
        <v>0</v>
      </c>
      <c r="BD546" s="25">
        <f ca="1">SUM(INDIRECT(BD$1&amp;BD$2&amp;$A546):INDIRECT(BD$1&amp;BD$3&amp;$A546))</f>
        <v>0</v>
      </c>
      <c r="BE546" s="1714">
        <f t="shared" ca="1" si="602"/>
        <v>0</v>
      </c>
      <c r="BF546" s="1825">
        <f t="shared" ca="1" si="603"/>
        <v>0</v>
      </c>
    </row>
    <row r="547" spans="1:58">
      <c r="A547" s="2016">
        <v>530</v>
      </c>
      <c r="B547" s="2016">
        <v>544</v>
      </c>
      <c r="D547" s="657">
        <v>1</v>
      </c>
      <c r="H547" s="686"/>
      <c r="I547" s="687"/>
      <c r="J547" s="129"/>
      <c r="K547" s="129"/>
      <c r="L547" s="136"/>
      <c r="M547" s="427" t="s">
        <v>326</v>
      </c>
      <c r="N547" s="136"/>
      <c r="O547" s="136"/>
      <c r="P547" s="128"/>
      <c r="Q547" s="128"/>
      <c r="R547" s="128"/>
      <c r="S547" s="128"/>
      <c r="T547" s="128"/>
      <c r="U547" s="128"/>
      <c r="V547" s="128"/>
      <c r="W547" s="128"/>
      <c r="X547" s="128"/>
      <c r="Y547" s="128"/>
      <c r="Z547" s="128"/>
      <c r="AA547" s="128"/>
      <c r="AB547" s="25">
        <f t="shared" si="634"/>
        <v>0</v>
      </c>
      <c r="AC547" s="25">
        <f t="shared" si="635"/>
        <v>0</v>
      </c>
      <c r="AD547" s="25">
        <f t="shared" si="636"/>
        <v>0</v>
      </c>
      <c r="AE547" s="25">
        <f t="shared" si="637"/>
        <v>0</v>
      </c>
      <c r="AF547" s="25">
        <f t="shared" si="638"/>
        <v>0</v>
      </c>
      <c r="AG547" s="25">
        <f t="shared" si="639"/>
        <v>0</v>
      </c>
      <c r="AH547" s="25">
        <f t="shared" si="640"/>
        <v>0</v>
      </c>
      <c r="AJ547" s="25">
        <f ca="1">SUM((INDIRECT(AJ$2&amp;(ROW())):INDIRECT(AJ$3&amp;(ROW()))))</f>
        <v>0</v>
      </c>
      <c r="AK547" s="25">
        <f ca="1">SUM(INDIRECT(AK$1&amp;AK$2&amp;$B547):INDIRECT(AK$1&amp;AK$3&amp;$B547))</f>
        <v>0</v>
      </c>
      <c r="AL547" s="1714">
        <f t="shared" ca="1" si="607"/>
        <v>0</v>
      </c>
      <c r="AM547" s="1825">
        <f t="shared" ca="1" si="594"/>
        <v>0</v>
      </c>
      <c r="AN547" s="25">
        <f ca="1">SUM(INDIRECT(AN$1&amp;AN$2&amp;$A547):INDIRECT(AN$1&amp;AN$3&amp;$A547))</f>
        <v>0</v>
      </c>
      <c r="AO547" s="1714">
        <f t="shared" ca="1" si="608"/>
        <v>0</v>
      </c>
      <c r="AP547" s="1825">
        <f t="shared" ca="1" si="595"/>
        <v>0</v>
      </c>
      <c r="AR547" s="25">
        <f ca="1">SUM((INDIRECT(AR$2&amp;(ROW())):INDIRECT(AR$3&amp;(ROW()))))</f>
        <v>0</v>
      </c>
      <c r="AS547" s="25">
        <f ca="1">SUM(INDIRECT(AS$1&amp;AS$2&amp;$B547):INDIRECT(AS$1&amp;AS$3&amp;$B547))</f>
        <v>0</v>
      </c>
      <c r="AT547" s="1714">
        <f t="shared" ca="1" si="596"/>
        <v>0</v>
      </c>
      <c r="AU547" s="1825">
        <f t="shared" ca="1" si="597"/>
        <v>0</v>
      </c>
      <c r="AV547" s="25">
        <f ca="1">SUM(INDIRECT(AV$1&amp;AV$2&amp;$A547):INDIRECT(AV$1&amp;AV$3&amp;$A547))</f>
        <v>0</v>
      </c>
      <c r="AW547" s="1714">
        <f t="shared" ca="1" si="598"/>
        <v>0</v>
      </c>
      <c r="AX547" s="1825">
        <f t="shared" ca="1" si="599"/>
        <v>0</v>
      </c>
      <c r="AZ547" s="25">
        <f ca="1">SUM((INDIRECT(AZ$2&amp;(ROW())):INDIRECT(AZ$3&amp;(ROW()))))</f>
        <v>0</v>
      </c>
      <c r="BA547" s="25">
        <f ca="1">SUM(INDIRECT(BA$1&amp;BA$2&amp;$B547):INDIRECT(BA$1&amp;BA$3&amp;$B547))</f>
        <v>0</v>
      </c>
      <c r="BB547" s="1714">
        <f t="shared" ca="1" si="600"/>
        <v>0</v>
      </c>
      <c r="BC547" s="1825">
        <f t="shared" ca="1" si="601"/>
        <v>0</v>
      </c>
      <c r="BD547" s="25">
        <f ca="1">SUM(INDIRECT(BD$1&amp;BD$2&amp;$A547):INDIRECT(BD$1&amp;BD$3&amp;$A547))</f>
        <v>780</v>
      </c>
      <c r="BE547" s="1714">
        <f t="shared" ca="1" si="602"/>
        <v>-780</v>
      </c>
      <c r="BF547" s="1825">
        <f t="shared" ca="1" si="603"/>
        <v>0</v>
      </c>
    </row>
    <row r="548" spans="1:58">
      <c r="A548" s="2016">
        <v>531</v>
      </c>
      <c r="B548" s="2016">
        <v>545</v>
      </c>
      <c r="D548" s="657">
        <v>1</v>
      </c>
      <c r="H548" s="686"/>
      <c r="I548" s="687"/>
      <c r="J548" s="129"/>
      <c r="K548" s="129"/>
      <c r="L548" s="136"/>
      <c r="M548" s="427" t="s">
        <v>327</v>
      </c>
      <c r="N548" s="136"/>
      <c r="O548" s="136"/>
      <c r="P548" s="128"/>
      <c r="Q548" s="128"/>
      <c r="R548" s="128"/>
      <c r="S548" s="128"/>
      <c r="T548" s="128"/>
      <c r="U548" s="128"/>
      <c r="V548" s="128"/>
      <c r="W548" s="128"/>
      <c r="X548" s="128"/>
      <c r="Y548" s="128"/>
      <c r="Z548" s="128"/>
      <c r="AA548" s="128"/>
      <c r="AB548" s="25">
        <f t="shared" si="634"/>
        <v>0</v>
      </c>
      <c r="AC548" s="25">
        <f t="shared" si="635"/>
        <v>0</v>
      </c>
      <c r="AD548" s="25">
        <f t="shared" si="636"/>
        <v>0</v>
      </c>
      <c r="AE548" s="25">
        <f t="shared" si="637"/>
        <v>0</v>
      </c>
      <c r="AF548" s="25">
        <f t="shared" si="638"/>
        <v>0</v>
      </c>
      <c r="AG548" s="25">
        <f t="shared" si="639"/>
        <v>0</v>
      </c>
      <c r="AH548" s="25">
        <f t="shared" si="640"/>
        <v>0</v>
      </c>
      <c r="AJ548" s="25">
        <f ca="1">SUM((INDIRECT(AJ$2&amp;(ROW())):INDIRECT(AJ$3&amp;(ROW()))))</f>
        <v>0</v>
      </c>
      <c r="AK548" s="25">
        <f ca="1">SUM(INDIRECT(AK$1&amp;AK$2&amp;$B548):INDIRECT(AK$1&amp;AK$3&amp;$B548))</f>
        <v>0</v>
      </c>
      <c r="AL548" s="1714">
        <f t="shared" ca="1" si="607"/>
        <v>0</v>
      </c>
      <c r="AM548" s="1825">
        <f t="shared" ca="1" si="594"/>
        <v>0</v>
      </c>
      <c r="AN548" s="25">
        <f ca="1">SUM(INDIRECT(AN$1&amp;AN$2&amp;$A548):INDIRECT(AN$1&amp;AN$3&amp;$A548))</f>
        <v>0</v>
      </c>
      <c r="AO548" s="1714">
        <f t="shared" ca="1" si="608"/>
        <v>0</v>
      </c>
      <c r="AP548" s="1825">
        <f t="shared" ca="1" si="595"/>
        <v>0</v>
      </c>
      <c r="AR548" s="25">
        <f ca="1">SUM((INDIRECT(AR$2&amp;(ROW())):INDIRECT(AR$3&amp;(ROW()))))</f>
        <v>0</v>
      </c>
      <c r="AS548" s="25">
        <f ca="1">SUM(INDIRECT(AS$1&amp;AS$2&amp;$B548):INDIRECT(AS$1&amp;AS$3&amp;$B548))</f>
        <v>0</v>
      </c>
      <c r="AT548" s="1714">
        <f t="shared" ca="1" si="596"/>
        <v>0</v>
      </c>
      <c r="AU548" s="1825">
        <f t="shared" ca="1" si="597"/>
        <v>0</v>
      </c>
      <c r="AV548" s="25">
        <f ca="1">SUM(INDIRECT(AV$1&amp;AV$2&amp;$A548):INDIRECT(AV$1&amp;AV$3&amp;$A548))</f>
        <v>0</v>
      </c>
      <c r="AW548" s="1714">
        <f t="shared" ca="1" si="598"/>
        <v>0</v>
      </c>
      <c r="AX548" s="1825">
        <f t="shared" ca="1" si="599"/>
        <v>0</v>
      </c>
      <c r="AZ548" s="25">
        <f ca="1">SUM((INDIRECT(AZ$2&amp;(ROW())):INDIRECT(AZ$3&amp;(ROW()))))</f>
        <v>0</v>
      </c>
      <c r="BA548" s="25">
        <f ca="1">SUM(INDIRECT(BA$1&amp;BA$2&amp;$B548):INDIRECT(BA$1&amp;BA$3&amp;$B548))</f>
        <v>0</v>
      </c>
      <c r="BB548" s="1714">
        <f t="shared" ca="1" si="600"/>
        <v>0</v>
      </c>
      <c r="BC548" s="1825">
        <f t="shared" ca="1" si="601"/>
        <v>0</v>
      </c>
      <c r="BD548" s="25">
        <f ca="1">SUM(INDIRECT(BD$1&amp;BD$2&amp;$A548):INDIRECT(BD$1&amp;BD$3&amp;$A548))</f>
        <v>0</v>
      </c>
      <c r="BE548" s="1714">
        <f t="shared" ca="1" si="602"/>
        <v>0</v>
      </c>
      <c r="BF548" s="1825">
        <f t="shared" ca="1" si="603"/>
        <v>0</v>
      </c>
    </row>
    <row r="549" spans="1:58">
      <c r="A549" s="2016">
        <v>532</v>
      </c>
      <c r="B549" s="2016">
        <v>546</v>
      </c>
      <c r="D549" s="657">
        <v>1</v>
      </c>
      <c r="H549" s="686"/>
      <c r="I549" s="687"/>
      <c r="J549" s="129"/>
      <c r="K549" s="129"/>
      <c r="L549" s="136"/>
      <c r="M549" s="427" t="s">
        <v>317</v>
      </c>
      <c r="N549" s="136"/>
      <c r="O549" s="136"/>
      <c r="P549" s="128"/>
      <c r="Q549" s="128"/>
      <c r="R549" s="128"/>
      <c r="S549" s="128"/>
      <c r="T549" s="128"/>
      <c r="U549" s="128"/>
      <c r="V549" s="128"/>
      <c r="W549" s="128"/>
      <c r="X549" s="128"/>
      <c r="Y549" s="128"/>
      <c r="Z549" s="128"/>
      <c r="AA549" s="128"/>
      <c r="AB549" s="25">
        <f t="shared" si="634"/>
        <v>0</v>
      </c>
      <c r="AC549" s="25">
        <f t="shared" si="635"/>
        <v>0</v>
      </c>
      <c r="AD549" s="25">
        <f t="shared" si="636"/>
        <v>0</v>
      </c>
      <c r="AE549" s="25">
        <f t="shared" si="637"/>
        <v>0</v>
      </c>
      <c r="AF549" s="25">
        <f t="shared" si="638"/>
        <v>0</v>
      </c>
      <c r="AG549" s="25">
        <f t="shared" si="639"/>
        <v>0</v>
      </c>
      <c r="AH549" s="25">
        <f t="shared" si="640"/>
        <v>0</v>
      </c>
      <c r="AJ549" s="25">
        <f ca="1">SUM((INDIRECT(AJ$2&amp;(ROW())):INDIRECT(AJ$3&amp;(ROW()))))</f>
        <v>0</v>
      </c>
      <c r="AK549" s="25">
        <f ca="1">SUM(INDIRECT(AK$1&amp;AK$2&amp;$B549):INDIRECT(AK$1&amp;AK$3&amp;$B549))</f>
        <v>0</v>
      </c>
      <c r="AL549" s="1714">
        <f t="shared" ca="1" si="607"/>
        <v>0</v>
      </c>
      <c r="AM549" s="1825">
        <f t="shared" ca="1" si="594"/>
        <v>0</v>
      </c>
      <c r="AN549" s="25">
        <f ca="1">SUM(INDIRECT(AN$1&amp;AN$2&amp;$A549):INDIRECT(AN$1&amp;AN$3&amp;$A549))</f>
        <v>0</v>
      </c>
      <c r="AO549" s="1714">
        <f t="shared" ca="1" si="608"/>
        <v>0</v>
      </c>
      <c r="AP549" s="1825">
        <f t="shared" ca="1" si="595"/>
        <v>0</v>
      </c>
      <c r="AR549" s="25">
        <f ca="1">SUM((INDIRECT(AR$2&amp;(ROW())):INDIRECT(AR$3&amp;(ROW()))))</f>
        <v>0</v>
      </c>
      <c r="AS549" s="25">
        <f ca="1">SUM(INDIRECT(AS$1&amp;AS$2&amp;$B549):INDIRECT(AS$1&amp;AS$3&amp;$B549))</f>
        <v>0</v>
      </c>
      <c r="AT549" s="1714">
        <f t="shared" ca="1" si="596"/>
        <v>0</v>
      </c>
      <c r="AU549" s="1825">
        <f t="shared" ca="1" si="597"/>
        <v>0</v>
      </c>
      <c r="AV549" s="25">
        <f ca="1">SUM(INDIRECT(AV$1&amp;AV$2&amp;$A549):INDIRECT(AV$1&amp;AV$3&amp;$A549))</f>
        <v>0</v>
      </c>
      <c r="AW549" s="1714">
        <f t="shared" ca="1" si="598"/>
        <v>0</v>
      </c>
      <c r="AX549" s="1825">
        <f t="shared" ca="1" si="599"/>
        <v>0</v>
      </c>
      <c r="AZ549" s="25">
        <f ca="1">SUM((INDIRECT(AZ$2&amp;(ROW())):INDIRECT(AZ$3&amp;(ROW()))))</f>
        <v>0</v>
      </c>
      <c r="BA549" s="25">
        <f ca="1">SUM(INDIRECT(BA$1&amp;BA$2&amp;$B549):INDIRECT(BA$1&amp;BA$3&amp;$B549))</f>
        <v>0</v>
      </c>
      <c r="BB549" s="1714">
        <f t="shared" ca="1" si="600"/>
        <v>0</v>
      </c>
      <c r="BC549" s="1825">
        <f t="shared" ca="1" si="601"/>
        <v>0</v>
      </c>
      <c r="BD549" s="25">
        <f ca="1">SUM(INDIRECT(BD$1&amp;BD$2&amp;$A549):INDIRECT(BD$1&amp;BD$3&amp;$A549))</f>
        <v>0</v>
      </c>
      <c r="BE549" s="1714">
        <f t="shared" ca="1" si="602"/>
        <v>0</v>
      </c>
      <c r="BF549" s="1825">
        <f t="shared" ca="1" si="603"/>
        <v>0</v>
      </c>
    </row>
    <row r="550" spans="1:58">
      <c r="A550" s="2016">
        <v>533</v>
      </c>
      <c r="B550" s="2016">
        <v>547</v>
      </c>
      <c r="D550" s="657">
        <v>1</v>
      </c>
      <c r="H550" s="686"/>
      <c r="I550" s="687"/>
      <c r="J550" s="129"/>
      <c r="K550" s="129"/>
      <c r="L550" s="136"/>
      <c r="M550" s="418" t="s">
        <v>138</v>
      </c>
      <c r="N550" s="418"/>
      <c r="O550" s="418"/>
      <c r="P550" s="135"/>
      <c r="Q550" s="135"/>
      <c r="R550" s="135"/>
      <c r="S550" s="135"/>
      <c r="T550" s="135"/>
      <c r="U550" s="135"/>
      <c r="V550" s="135"/>
      <c r="W550" s="135"/>
      <c r="X550" s="135"/>
      <c r="Y550" s="135"/>
      <c r="Z550" s="135"/>
      <c r="AA550" s="135"/>
      <c r="AB550" s="23">
        <f t="shared" si="634"/>
        <v>0</v>
      </c>
      <c r="AC550" s="23">
        <f t="shared" si="635"/>
        <v>0</v>
      </c>
      <c r="AD550" s="23">
        <f t="shared" si="636"/>
        <v>0</v>
      </c>
      <c r="AE550" s="23">
        <f t="shared" si="637"/>
        <v>0</v>
      </c>
      <c r="AF550" s="23">
        <f t="shared" si="638"/>
        <v>0</v>
      </c>
      <c r="AG550" s="23">
        <f t="shared" si="639"/>
        <v>0</v>
      </c>
      <c r="AH550" s="23">
        <f t="shared" si="640"/>
        <v>0</v>
      </c>
      <c r="AJ550" s="23">
        <f ca="1">SUM((INDIRECT(AJ$2&amp;(ROW())):INDIRECT(AJ$3&amp;(ROW()))))</f>
        <v>0</v>
      </c>
      <c r="AK550" s="23">
        <f ca="1">SUM(INDIRECT(AK$1&amp;AK$2&amp;$B550):INDIRECT(AK$1&amp;AK$3&amp;$B550))</f>
        <v>0</v>
      </c>
      <c r="AL550" s="1715">
        <f t="shared" ca="1" si="607"/>
        <v>0</v>
      </c>
      <c r="AM550" s="1826">
        <f t="shared" ca="1" si="594"/>
        <v>0</v>
      </c>
      <c r="AN550" s="23">
        <f ca="1">SUM(INDIRECT(AN$1&amp;AN$2&amp;$A550):INDIRECT(AN$1&amp;AN$3&amp;$A550))</f>
        <v>0</v>
      </c>
      <c r="AO550" s="1715">
        <f t="shared" ca="1" si="608"/>
        <v>0</v>
      </c>
      <c r="AP550" s="1826">
        <f t="shared" ca="1" si="595"/>
        <v>0</v>
      </c>
      <c r="AR550" s="23">
        <f ca="1">SUM((INDIRECT(AR$2&amp;(ROW())):INDIRECT(AR$3&amp;(ROW()))))</f>
        <v>0</v>
      </c>
      <c r="AS550" s="23">
        <f ca="1">SUM(INDIRECT(AS$1&amp;AS$2&amp;$B550):INDIRECT(AS$1&amp;AS$3&amp;$B550))</f>
        <v>0</v>
      </c>
      <c r="AT550" s="1715">
        <f t="shared" ca="1" si="596"/>
        <v>0</v>
      </c>
      <c r="AU550" s="1826">
        <f t="shared" ca="1" si="597"/>
        <v>0</v>
      </c>
      <c r="AV550" s="23">
        <f ca="1">SUM(INDIRECT(AV$1&amp;AV$2&amp;$A550):INDIRECT(AV$1&amp;AV$3&amp;$A550))</f>
        <v>0</v>
      </c>
      <c r="AW550" s="1715">
        <f t="shared" ca="1" si="598"/>
        <v>0</v>
      </c>
      <c r="AX550" s="1826">
        <f t="shared" ca="1" si="599"/>
        <v>0</v>
      </c>
      <c r="AZ550" s="23">
        <f ca="1">SUM((INDIRECT(AZ$2&amp;(ROW())):INDIRECT(AZ$3&amp;(ROW()))))</f>
        <v>0</v>
      </c>
      <c r="BA550" s="23">
        <f ca="1">SUM(INDIRECT(BA$1&amp;BA$2&amp;$B550):INDIRECT(BA$1&amp;BA$3&amp;$B550))</f>
        <v>0</v>
      </c>
      <c r="BB550" s="1715">
        <f t="shared" ca="1" si="600"/>
        <v>0</v>
      </c>
      <c r="BC550" s="1826">
        <f t="shared" ca="1" si="601"/>
        <v>0</v>
      </c>
      <c r="BD550" s="23">
        <f ca="1">SUM(INDIRECT(BD$1&amp;BD$2&amp;$A550):INDIRECT(BD$1&amp;BD$3&amp;$A550))</f>
        <v>0</v>
      </c>
      <c r="BE550" s="1715">
        <f t="shared" ca="1" si="602"/>
        <v>0</v>
      </c>
      <c r="BF550" s="1826">
        <f t="shared" ca="1" si="603"/>
        <v>0</v>
      </c>
    </row>
    <row r="551" spans="1:58">
      <c r="A551" s="2016">
        <v>534</v>
      </c>
      <c r="B551" s="2016">
        <v>548</v>
      </c>
      <c r="D551" s="657">
        <v>1</v>
      </c>
      <c r="H551" s="684" t="s">
        <v>235</v>
      </c>
      <c r="I551" s="685"/>
      <c r="J551" s="690"/>
      <c r="K551" s="690"/>
      <c r="L551" s="691"/>
      <c r="M551" s="691"/>
      <c r="N551" s="691"/>
      <c r="O551" s="691"/>
      <c r="P551" s="692">
        <f t="shared" ref="P551:AH551" si="641">P552+P596</f>
        <v>-965</v>
      </c>
      <c r="Q551" s="692">
        <f t="shared" si="641"/>
        <v>1498</v>
      </c>
      <c r="R551" s="692">
        <f t="shared" si="641"/>
        <v>8066</v>
      </c>
      <c r="S551" s="692">
        <f t="shared" si="641"/>
        <v>251</v>
      </c>
      <c r="T551" s="692">
        <f t="shared" si="641"/>
        <v>4591</v>
      </c>
      <c r="U551" s="692">
        <f t="shared" si="641"/>
        <v>6558</v>
      </c>
      <c r="V551" s="692">
        <f t="shared" si="641"/>
        <v>-3961</v>
      </c>
      <c r="W551" s="692">
        <f t="shared" si="641"/>
        <v>-1279</v>
      </c>
      <c r="X551" s="692">
        <f t="shared" si="641"/>
        <v>-13863</v>
      </c>
      <c r="Y551" s="692">
        <f t="shared" si="641"/>
        <v>2930</v>
      </c>
      <c r="Z551" s="692">
        <f t="shared" si="641"/>
        <v>-551</v>
      </c>
      <c r="AA551" s="692">
        <f t="shared" si="641"/>
        <v>1992</v>
      </c>
      <c r="AB551" s="692">
        <f t="shared" si="641"/>
        <v>22488</v>
      </c>
      <c r="AC551" s="692">
        <f t="shared" si="641"/>
        <v>11400</v>
      </c>
      <c r="AD551" s="692">
        <f t="shared" si="641"/>
        <v>-19103</v>
      </c>
      <c r="AE551" s="692">
        <f t="shared" si="641"/>
        <v>4371</v>
      </c>
      <c r="AF551" s="692">
        <f t="shared" si="641"/>
        <v>33888</v>
      </c>
      <c r="AG551" s="692">
        <f t="shared" si="641"/>
        <v>-14732</v>
      </c>
      <c r="AH551" s="692">
        <f t="shared" si="641"/>
        <v>19156</v>
      </c>
      <c r="AJ551" s="692">
        <f ca="1">SUM((INDIRECT(AJ$2&amp;(ROW())):INDIRECT(AJ$3&amp;(ROW()))))</f>
        <v>2930</v>
      </c>
      <c r="AK551" s="692">
        <f ca="1">SUM(INDIRECT(AK$1&amp;AK$2&amp;$B551):INDIRECT(AK$1&amp;AK$3&amp;$B551))</f>
        <v>0</v>
      </c>
      <c r="AL551" s="1764">
        <f t="shared" ca="1" si="607"/>
        <v>2930</v>
      </c>
      <c r="AM551" s="1888">
        <f t="shared" ca="1" si="594"/>
        <v>0</v>
      </c>
      <c r="AN551" s="692">
        <f ca="1">SUM(INDIRECT(AN$1&amp;AN$2&amp;$A551):INDIRECT(AN$1&amp;AN$3&amp;$A551))</f>
        <v>-659</v>
      </c>
      <c r="AO551" s="1764">
        <f t="shared" ca="1" si="608"/>
        <v>3589</v>
      </c>
      <c r="AP551" s="1888">
        <f t="shared" ca="1" si="595"/>
        <v>-4.4461305007587253</v>
      </c>
      <c r="AR551" s="692">
        <f ca="1">SUM((INDIRECT(AR$2&amp;(ROW())):INDIRECT(AR$3&amp;(ROW()))))</f>
        <v>2930</v>
      </c>
      <c r="AS551" s="692">
        <f ca="1">SUM(INDIRECT(AS$1&amp;AS$2&amp;$B551):INDIRECT(AS$1&amp;AS$3&amp;$B551))</f>
        <v>0</v>
      </c>
      <c r="AT551" s="1764">
        <f t="shared" ca="1" si="596"/>
        <v>2930</v>
      </c>
      <c r="AU551" s="1888">
        <f t="shared" ca="1" si="597"/>
        <v>0</v>
      </c>
      <c r="AV551" s="692">
        <f ca="1">SUM(INDIRECT(AV$1&amp;AV$2&amp;$A551):INDIRECT(AV$1&amp;AV$3&amp;$A551))</f>
        <v>-659</v>
      </c>
      <c r="AW551" s="1764">
        <f t="shared" ca="1" si="598"/>
        <v>3589</v>
      </c>
      <c r="AX551" s="1888">
        <f t="shared" ca="1" si="599"/>
        <v>-4.4461305007587253</v>
      </c>
      <c r="AZ551" s="692">
        <f ca="1">SUM((INDIRECT(AZ$2&amp;(ROW())):INDIRECT(AZ$3&amp;(ROW()))))</f>
        <v>3826</v>
      </c>
      <c r="BA551" s="692">
        <f ca="1">SUM(INDIRECT(BA$1&amp;BA$2&amp;$B551):INDIRECT(BA$1&amp;BA$3&amp;$B551))</f>
        <v>0</v>
      </c>
      <c r="BB551" s="1764">
        <f t="shared" ca="1" si="600"/>
        <v>3826</v>
      </c>
      <c r="BC551" s="1888">
        <f t="shared" ca="1" si="601"/>
        <v>0</v>
      </c>
      <c r="BD551" s="692">
        <f ca="1">SUM(INDIRECT(BD$1&amp;BD$2&amp;$A551):INDIRECT(BD$1&amp;BD$3&amp;$A551))</f>
        <v>-5784</v>
      </c>
      <c r="BE551" s="1764">
        <f t="shared" ca="1" si="602"/>
        <v>9610</v>
      </c>
      <c r="BF551" s="1888">
        <f t="shared" ca="1" si="603"/>
        <v>-0.6614799446749654</v>
      </c>
    </row>
    <row r="552" spans="1:58">
      <c r="A552" s="2016">
        <v>535</v>
      </c>
      <c r="B552" s="2016">
        <v>549</v>
      </c>
      <c r="D552" s="657">
        <v>1</v>
      </c>
      <c r="H552" s="686"/>
      <c r="I552" s="687"/>
      <c r="J552" s="134" t="s">
        <v>223</v>
      </c>
      <c r="K552" s="134"/>
      <c r="L552" s="552"/>
      <c r="M552" s="552"/>
      <c r="N552" s="552"/>
      <c r="O552" s="552"/>
      <c r="P552" s="555">
        <f>P553+P560</f>
        <v>-965</v>
      </c>
      <c r="Q552" s="555">
        <f t="shared" ref="Q552:AH552" si="642">Q553+Q560</f>
        <v>1498</v>
      </c>
      <c r="R552" s="555">
        <f t="shared" si="642"/>
        <v>8066</v>
      </c>
      <c r="S552" s="555">
        <f t="shared" si="642"/>
        <v>251</v>
      </c>
      <c r="T552" s="555">
        <f t="shared" si="642"/>
        <v>4591</v>
      </c>
      <c r="U552" s="555">
        <f t="shared" si="642"/>
        <v>6558</v>
      </c>
      <c r="V552" s="555">
        <f t="shared" si="642"/>
        <v>-3961</v>
      </c>
      <c r="W552" s="555">
        <f t="shared" si="642"/>
        <v>-1279</v>
      </c>
      <c r="X552" s="555">
        <f t="shared" si="642"/>
        <v>-13863</v>
      </c>
      <c r="Y552" s="555">
        <f t="shared" si="642"/>
        <v>2930</v>
      </c>
      <c r="Z552" s="555">
        <f t="shared" si="642"/>
        <v>-551</v>
      </c>
      <c r="AA552" s="555">
        <f t="shared" si="642"/>
        <v>1992</v>
      </c>
      <c r="AB552" s="555">
        <f t="shared" si="642"/>
        <v>22488</v>
      </c>
      <c r="AC552" s="555">
        <f t="shared" si="642"/>
        <v>11400</v>
      </c>
      <c r="AD552" s="555">
        <f t="shared" si="642"/>
        <v>-19103</v>
      </c>
      <c r="AE552" s="555">
        <f t="shared" si="642"/>
        <v>4371</v>
      </c>
      <c r="AF552" s="555">
        <f t="shared" si="642"/>
        <v>33888</v>
      </c>
      <c r="AG552" s="555">
        <f t="shared" si="642"/>
        <v>-14732</v>
      </c>
      <c r="AH552" s="555">
        <f t="shared" si="642"/>
        <v>19156</v>
      </c>
      <c r="AJ552" s="555">
        <f ca="1">SUM((INDIRECT(AJ$2&amp;(ROW())):INDIRECT(AJ$3&amp;(ROW()))))</f>
        <v>2930</v>
      </c>
      <c r="AK552" s="555">
        <f ca="1">SUM(INDIRECT(AK$1&amp;AK$2&amp;$B552):INDIRECT(AK$1&amp;AK$3&amp;$B552))</f>
        <v>0</v>
      </c>
      <c r="AL552" s="1759">
        <f t="shared" ca="1" si="607"/>
        <v>2930</v>
      </c>
      <c r="AM552" s="1883">
        <f t="shared" ca="1" si="594"/>
        <v>0</v>
      </c>
      <c r="AN552" s="555">
        <f ca="1">SUM(INDIRECT(AN$1&amp;AN$2&amp;$A552):INDIRECT(AN$1&amp;AN$3&amp;$A552))</f>
        <v>-659</v>
      </c>
      <c r="AO552" s="1759">
        <f t="shared" ca="1" si="608"/>
        <v>3589</v>
      </c>
      <c r="AP552" s="1883">
        <f t="shared" ca="1" si="595"/>
        <v>-4.4461305007587253</v>
      </c>
      <c r="AR552" s="555">
        <f ca="1">SUM((INDIRECT(AR$2&amp;(ROW())):INDIRECT(AR$3&amp;(ROW()))))</f>
        <v>2930</v>
      </c>
      <c r="AS552" s="555">
        <f ca="1">SUM(INDIRECT(AS$1&amp;AS$2&amp;$B552):INDIRECT(AS$1&amp;AS$3&amp;$B552))</f>
        <v>0</v>
      </c>
      <c r="AT552" s="1759">
        <f t="shared" ca="1" si="596"/>
        <v>2930</v>
      </c>
      <c r="AU552" s="1883">
        <f t="shared" ca="1" si="597"/>
        <v>0</v>
      </c>
      <c r="AV552" s="555">
        <f ca="1">SUM(INDIRECT(AV$1&amp;AV$2&amp;$A552):INDIRECT(AV$1&amp;AV$3&amp;$A552))</f>
        <v>-659</v>
      </c>
      <c r="AW552" s="1759">
        <f t="shared" ca="1" si="598"/>
        <v>3589</v>
      </c>
      <c r="AX552" s="1883">
        <f t="shared" ca="1" si="599"/>
        <v>-4.4461305007587253</v>
      </c>
      <c r="AZ552" s="555">
        <f ca="1">SUM((INDIRECT(AZ$2&amp;(ROW())):INDIRECT(AZ$3&amp;(ROW()))))</f>
        <v>3826</v>
      </c>
      <c r="BA552" s="555">
        <f ca="1">SUM(INDIRECT(BA$1&amp;BA$2&amp;$B552):INDIRECT(BA$1&amp;BA$3&amp;$B552))</f>
        <v>0</v>
      </c>
      <c r="BB552" s="1759">
        <f t="shared" ca="1" si="600"/>
        <v>3826</v>
      </c>
      <c r="BC552" s="1883">
        <f t="shared" ca="1" si="601"/>
        <v>0</v>
      </c>
      <c r="BD552" s="555">
        <f ca="1">SUM(INDIRECT(BD$1&amp;BD$2&amp;$A552):INDIRECT(BD$1&amp;BD$3&amp;$A552))</f>
        <v>-5749</v>
      </c>
      <c r="BE552" s="1759">
        <f t="shared" ca="1" si="602"/>
        <v>9575</v>
      </c>
      <c r="BF552" s="1883">
        <f t="shared" ca="1" si="603"/>
        <v>-0.6655070447034267</v>
      </c>
    </row>
    <row r="553" spans="1:58">
      <c r="A553" s="2016">
        <v>536</v>
      </c>
      <c r="B553" s="2016">
        <v>550</v>
      </c>
      <c r="D553" s="657">
        <v>1</v>
      </c>
      <c r="H553" s="686"/>
      <c r="I553" s="687"/>
      <c r="J553" s="134"/>
      <c r="K553" s="134"/>
      <c r="L553" s="136" t="s">
        <v>330</v>
      </c>
      <c r="M553" s="605"/>
      <c r="N553" s="605"/>
      <c r="O553" s="605"/>
      <c r="P553" s="565">
        <f t="shared" ref="P553:AH553" si="643">SUM(P554:P559)</f>
        <v>0</v>
      </c>
      <c r="Q553" s="565">
        <f t="shared" si="643"/>
        <v>0</v>
      </c>
      <c r="R553" s="565">
        <f t="shared" si="643"/>
        <v>8787</v>
      </c>
      <c r="S553" s="565">
        <f t="shared" si="643"/>
        <v>0</v>
      </c>
      <c r="T553" s="565">
        <f t="shared" si="643"/>
        <v>4750</v>
      </c>
      <c r="U553" s="565">
        <f t="shared" si="643"/>
        <v>6908</v>
      </c>
      <c r="V553" s="565">
        <f t="shared" si="643"/>
        <v>0</v>
      </c>
      <c r="W553" s="565">
        <f t="shared" si="643"/>
        <v>0</v>
      </c>
      <c r="X553" s="565">
        <f t="shared" si="643"/>
        <v>-7489</v>
      </c>
      <c r="Y553" s="565">
        <f t="shared" si="643"/>
        <v>4248</v>
      </c>
      <c r="Z553" s="565">
        <f t="shared" si="643"/>
        <v>-667</v>
      </c>
      <c r="AA553" s="565">
        <f t="shared" si="643"/>
        <v>1521</v>
      </c>
      <c r="AB553" s="565">
        <f t="shared" si="643"/>
        <v>8787</v>
      </c>
      <c r="AC553" s="565">
        <f t="shared" si="643"/>
        <v>11658</v>
      </c>
      <c r="AD553" s="565">
        <f t="shared" si="643"/>
        <v>-7489</v>
      </c>
      <c r="AE553" s="565">
        <f t="shared" si="643"/>
        <v>5102</v>
      </c>
      <c r="AF553" s="565">
        <f t="shared" si="643"/>
        <v>20445</v>
      </c>
      <c r="AG553" s="565">
        <f t="shared" si="643"/>
        <v>-2387</v>
      </c>
      <c r="AH553" s="565">
        <f t="shared" si="643"/>
        <v>18058</v>
      </c>
      <c r="AJ553" s="565">
        <f ca="1">SUM((INDIRECT(AJ$2&amp;(ROW())):INDIRECT(AJ$3&amp;(ROW()))))</f>
        <v>4248</v>
      </c>
      <c r="AK553" s="565">
        <f ca="1">SUM(INDIRECT(AK$1&amp;AK$2&amp;$B553):INDIRECT(AK$1&amp;AK$3&amp;$B553))</f>
        <v>0</v>
      </c>
      <c r="AL553" s="1746">
        <f t="shared" ca="1" si="607"/>
        <v>4248</v>
      </c>
      <c r="AM553" s="1871">
        <f t="shared" ca="1" si="594"/>
        <v>0</v>
      </c>
      <c r="AN553" s="565">
        <f ca="1">SUM(INDIRECT(AN$1&amp;AN$2&amp;$A553):INDIRECT(AN$1&amp;AN$3&amp;$A553))</f>
        <v>0</v>
      </c>
      <c r="AO553" s="1746">
        <f t="shared" ca="1" si="608"/>
        <v>4248</v>
      </c>
      <c r="AP553" s="1871">
        <f t="shared" ca="1" si="595"/>
        <v>0</v>
      </c>
      <c r="AR553" s="565">
        <f ca="1">SUM((INDIRECT(AR$2&amp;(ROW())):INDIRECT(AR$3&amp;(ROW()))))</f>
        <v>4248</v>
      </c>
      <c r="AS553" s="565">
        <f ca="1">SUM(INDIRECT(AS$1&amp;AS$2&amp;$B553):INDIRECT(AS$1&amp;AS$3&amp;$B553))</f>
        <v>0</v>
      </c>
      <c r="AT553" s="1746">
        <f t="shared" ca="1" si="596"/>
        <v>4248</v>
      </c>
      <c r="AU553" s="1871">
        <f t="shared" ca="1" si="597"/>
        <v>0</v>
      </c>
      <c r="AV553" s="565">
        <f ca="1">SUM(INDIRECT(AV$1&amp;AV$2&amp;$A553):INDIRECT(AV$1&amp;AV$3&amp;$A553))</f>
        <v>0</v>
      </c>
      <c r="AW553" s="1746">
        <f t="shared" ca="1" si="598"/>
        <v>4248</v>
      </c>
      <c r="AX553" s="1871">
        <f t="shared" ca="1" si="599"/>
        <v>0</v>
      </c>
      <c r="AZ553" s="565">
        <f ca="1">SUM((INDIRECT(AZ$2&amp;(ROW())):INDIRECT(AZ$3&amp;(ROW()))))</f>
        <v>17204</v>
      </c>
      <c r="BA553" s="565">
        <f ca="1">SUM(INDIRECT(BA$1&amp;BA$2&amp;$B553):INDIRECT(BA$1&amp;BA$3&amp;$B553))</f>
        <v>0</v>
      </c>
      <c r="BB553" s="1746">
        <f t="shared" ca="1" si="600"/>
        <v>17204</v>
      </c>
      <c r="BC553" s="1871">
        <f t="shared" ca="1" si="601"/>
        <v>0</v>
      </c>
      <c r="BD553" s="565">
        <f ca="1">SUM(INDIRECT(BD$1&amp;BD$2&amp;$A553):INDIRECT(BD$1&amp;BD$3&amp;$A553))</f>
        <v>11826</v>
      </c>
      <c r="BE553" s="1746">
        <f t="shared" ca="1" si="602"/>
        <v>5378</v>
      </c>
      <c r="BF553" s="1871">
        <f t="shared" ca="1" si="603"/>
        <v>1.4547606967698292</v>
      </c>
    </row>
    <row r="554" spans="1:58">
      <c r="A554" s="2016">
        <v>537</v>
      </c>
      <c r="B554" s="2016">
        <v>551</v>
      </c>
      <c r="D554" s="657">
        <v>1</v>
      </c>
      <c r="H554" s="686"/>
      <c r="I554" s="687"/>
      <c r="J554" s="134"/>
      <c r="K554" s="134"/>
      <c r="L554" s="136"/>
      <c r="M554" s="606" t="s">
        <v>325</v>
      </c>
      <c r="N554" s="586"/>
      <c r="O554" s="586"/>
      <c r="P554" s="191"/>
      <c r="Q554" s="191"/>
      <c r="R554" s="191"/>
      <c r="S554" s="191"/>
      <c r="T554" s="191"/>
      <c r="U554" s="191"/>
      <c r="V554" s="191"/>
      <c r="W554" s="191"/>
      <c r="X554" s="191">
        <v>-7366</v>
      </c>
      <c r="Y554" s="191">
        <v>-614</v>
      </c>
      <c r="Z554" s="191">
        <v>-614</v>
      </c>
      <c r="AA554" s="191">
        <v>1670</v>
      </c>
      <c r="AB554" s="187">
        <f t="shared" ref="AB554:AB559" si="644">SUM(P554:R554)</f>
        <v>0</v>
      </c>
      <c r="AC554" s="187">
        <f t="shared" ref="AC554:AC559" si="645">SUM(S554:U554)</f>
        <v>0</v>
      </c>
      <c r="AD554" s="187">
        <f t="shared" ref="AD554:AD559" si="646">SUM(V554:X554)</f>
        <v>-7366</v>
      </c>
      <c r="AE554" s="187">
        <f t="shared" ref="AE554:AE559" si="647">SUM(Y554:AA554)</f>
        <v>442</v>
      </c>
      <c r="AF554" s="187">
        <f t="shared" ref="AF554:AF559" si="648">AB554+AC554</f>
        <v>0</v>
      </c>
      <c r="AG554" s="187">
        <f t="shared" ref="AG554:AG559" si="649">AE554+AD554</f>
        <v>-6924</v>
      </c>
      <c r="AH554" s="187">
        <f t="shared" ref="AH554:AH559" si="650">AF554+AG554</f>
        <v>-6924</v>
      </c>
      <c r="AJ554" s="187">
        <f ca="1">SUM((INDIRECT(AJ$2&amp;(ROW())):INDIRECT(AJ$3&amp;(ROW()))))</f>
        <v>-614</v>
      </c>
      <c r="AK554" s="187">
        <f ca="1">SUM(INDIRECT(AK$1&amp;AK$2&amp;$B554):INDIRECT(AK$1&amp;AK$3&amp;$B554))</f>
        <v>2156</v>
      </c>
      <c r="AL554" s="1747">
        <f t="shared" ca="1" si="607"/>
        <v>-2770</v>
      </c>
      <c r="AM554" s="1872">
        <f t="shared" ca="1" si="594"/>
        <v>-0.2847866419294991</v>
      </c>
      <c r="AN554" s="187">
        <f ca="1">SUM(INDIRECT(AN$1&amp;AN$2&amp;$A554):INDIRECT(AN$1&amp;AN$3&amp;$A554))</f>
        <v>0</v>
      </c>
      <c r="AO554" s="1747">
        <f t="shared" ca="1" si="608"/>
        <v>-614</v>
      </c>
      <c r="AP554" s="1872">
        <f t="shared" ca="1" si="595"/>
        <v>0</v>
      </c>
      <c r="AR554" s="187">
        <f ca="1">SUM((INDIRECT(AR$2&amp;(ROW())):INDIRECT(AR$3&amp;(ROW()))))</f>
        <v>-614</v>
      </c>
      <c r="AS554" s="187">
        <f ca="1">SUM(INDIRECT(AS$1&amp;AS$2&amp;$B554):INDIRECT(AS$1&amp;AS$3&amp;$B554))</f>
        <v>2156</v>
      </c>
      <c r="AT554" s="1747">
        <f t="shared" ca="1" si="596"/>
        <v>-2770</v>
      </c>
      <c r="AU554" s="1872">
        <f t="shared" ca="1" si="597"/>
        <v>-0.2847866419294991</v>
      </c>
      <c r="AV554" s="187">
        <f ca="1">SUM(INDIRECT(AV$1&amp;AV$2&amp;$A554):INDIRECT(AV$1&amp;AV$3&amp;$A554))</f>
        <v>0</v>
      </c>
      <c r="AW554" s="1747">
        <f t="shared" ca="1" si="598"/>
        <v>-614</v>
      </c>
      <c r="AX554" s="1872">
        <f t="shared" ca="1" si="599"/>
        <v>0</v>
      </c>
      <c r="AZ554" s="187">
        <f ca="1">SUM((INDIRECT(AZ$2&amp;(ROW())):INDIRECT(AZ$3&amp;(ROW()))))</f>
        <v>-7980</v>
      </c>
      <c r="BA554" s="187">
        <f ca="1">SUM(INDIRECT(BA$1&amp;BA$2&amp;$B554):INDIRECT(BA$1&amp;BA$3&amp;$B554))</f>
        <v>18194</v>
      </c>
      <c r="BB554" s="1747">
        <f t="shared" ca="1" si="600"/>
        <v>-26174</v>
      </c>
      <c r="BC554" s="1872">
        <f t="shared" ca="1" si="601"/>
        <v>-0.43860613389029351</v>
      </c>
      <c r="BD554" s="187">
        <f ca="1">SUM(INDIRECT(BD$1&amp;BD$2&amp;$A554):INDIRECT(BD$1&amp;BD$3&amp;$A554))</f>
        <v>-1166</v>
      </c>
      <c r="BE554" s="1747">
        <f t="shared" ca="1" si="602"/>
        <v>-6814</v>
      </c>
      <c r="BF554" s="1872">
        <f t="shared" ca="1" si="603"/>
        <v>6.8439108061749572</v>
      </c>
    </row>
    <row r="555" spans="1:58">
      <c r="A555" s="2016">
        <v>538</v>
      </c>
      <c r="B555" s="2016">
        <v>552</v>
      </c>
      <c r="D555" s="657">
        <v>1</v>
      </c>
      <c r="H555" s="686"/>
      <c r="I555" s="687"/>
      <c r="J555" s="134"/>
      <c r="K555" s="134"/>
      <c r="L555" s="136"/>
      <c r="M555" s="427" t="s">
        <v>220</v>
      </c>
      <c r="N555" s="136"/>
      <c r="O555" s="136"/>
      <c r="P555" s="128"/>
      <c r="Q555" s="128"/>
      <c r="R555" s="128"/>
      <c r="S555" s="128"/>
      <c r="T555" s="128">
        <v>4750</v>
      </c>
      <c r="U555" s="128">
        <v>6341</v>
      </c>
      <c r="V555" s="128"/>
      <c r="W555" s="128"/>
      <c r="X555" s="128">
        <v>165</v>
      </c>
      <c r="Y555" s="128">
        <v>4915</v>
      </c>
      <c r="Z555" s="128"/>
      <c r="AA555" s="128"/>
      <c r="AB555" s="25">
        <f t="shared" si="644"/>
        <v>0</v>
      </c>
      <c r="AC555" s="25">
        <f t="shared" si="645"/>
        <v>11091</v>
      </c>
      <c r="AD555" s="25">
        <f t="shared" si="646"/>
        <v>165</v>
      </c>
      <c r="AE555" s="25">
        <f t="shared" si="647"/>
        <v>4915</v>
      </c>
      <c r="AF555" s="25">
        <f t="shared" si="648"/>
        <v>11091</v>
      </c>
      <c r="AG555" s="25">
        <f t="shared" si="649"/>
        <v>5080</v>
      </c>
      <c r="AH555" s="25">
        <f t="shared" si="650"/>
        <v>16171</v>
      </c>
      <c r="AJ555" s="25">
        <f ca="1">SUM((INDIRECT(AJ$2&amp;(ROW())):INDIRECT(AJ$3&amp;(ROW()))))</f>
        <v>4915</v>
      </c>
      <c r="AK555" s="25">
        <f ca="1">SUM(INDIRECT(AK$1&amp;AK$2&amp;$B555):INDIRECT(AK$1&amp;AK$3&amp;$B555))</f>
        <v>2156</v>
      </c>
      <c r="AL555" s="1714">
        <f t="shared" ca="1" si="607"/>
        <v>2759</v>
      </c>
      <c r="AM555" s="1825">
        <f t="shared" ca="1" si="594"/>
        <v>2.2796846011131726</v>
      </c>
      <c r="AN555" s="25">
        <f ca="1">SUM(INDIRECT(AN$1&amp;AN$2&amp;$A555):INDIRECT(AN$1&amp;AN$3&amp;$A555))</f>
        <v>0</v>
      </c>
      <c r="AO555" s="1714">
        <f t="shared" ca="1" si="608"/>
        <v>4915</v>
      </c>
      <c r="AP555" s="1825">
        <f t="shared" ca="1" si="595"/>
        <v>0</v>
      </c>
      <c r="AR555" s="25">
        <f ca="1">SUM((INDIRECT(AR$2&amp;(ROW())):INDIRECT(AR$3&amp;(ROW()))))</f>
        <v>4915</v>
      </c>
      <c r="AS555" s="25">
        <f ca="1">SUM(INDIRECT(AS$1&amp;AS$2&amp;$B555):INDIRECT(AS$1&amp;AS$3&amp;$B555))</f>
        <v>2156</v>
      </c>
      <c r="AT555" s="1714">
        <f t="shared" ca="1" si="596"/>
        <v>2759</v>
      </c>
      <c r="AU555" s="1825">
        <f t="shared" ca="1" si="597"/>
        <v>2.2796846011131726</v>
      </c>
      <c r="AV555" s="25">
        <f ca="1">SUM(INDIRECT(AV$1&amp;AV$2&amp;$A555):INDIRECT(AV$1&amp;AV$3&amp;$A555))</f>
        <v>0</v>
      </c>
      <c r="AW555" s="1714">
        <f t="shared" ca="1" si="598"/>
        <v>4915</v>
      </c>
      <c r="AX555" s="1825">
        <f t="shared" ca="1" si="599"/>
        <v>0</v>
      </c>
      <c r="AZ555" s="25">
        <f ca="1">SUM((INDIRECT(AZ$2&amp;(ROW())):INDIRECT(AZ$3&amp;(ROW()))))</f>
        <v>16171</v>
      </c>
      <c r="BA555" s="25">
        <f ca="1">SUM(INDIRECT(BA$1&amp;BA$2&amp;$B555):INDIRECT(BA$1&amp;BA$3&amp;$B555))</f>
        <v>18194</v>
      </c>
      <c r="BB555" s="1714">
        <f t="shared" ca="1" si="600"/>
        <v>-2023</v>
      </c>
      <c r="BC555" s="1825">
        <f t="shared" ca="1" si="601"/>
        <v>0.88880949763658346</v>
      </c>
      <c r="BD555" s="25">
        <f ca="1">SUM(INDIRECT(BD$1&amp;BD$2&amp;$A555):INDIRECT(BD$1&amp;BD$3&amp;$A555))</f>
        <v>8919</v>
      </c>
      <c r="BE555" s="1714">
        <f t="shared" ca="1" si="602"/>
        <v>7252</v>
      </c>
      <c r="BF555" s="1825">
        <f t="shared" ca="1" si="603"/>
        <v>1.8130956385244983</v>
      </c>
    </row>
    <row r="556" spans="1:58">
      <c r="A556" s="2016">
        <v>539</v>
      </c>
      <c r="B556" s="2016">
        <v>553</v>
      </c>
      <c r="D556" s="657">
        <v>1</v>
      </c>
      <c r="H556" s="686"/>
      <c r="I556" s="687"/>
      <c r="J556" s="134"/>
      <c r="K556" s="134"/>
      <c r="L556" s="136"/>
      <c r="M556" s="427" t="s">
        <v>326</v>
      </c>
      <c r="N556" s="136"/>
      <c r="O556" s="136"/>
      <c r="P556" s="128"/>
      <c r="Q556" s="128"/>
      <c r="R556" s="128">
        <v>8787</v>
      </c>
      <c r="S556" s="128"/>
      <c r="T556" s="128"/>
      <c r="U556" s="128">
        <v>567</v>
      </c>
      <c r="V556" s="128"/>
      <c r="W556" s="128"/>
      <c r="X556" s="128">
        <v>-288</v>
      </c>
      <c r="Y556" s="128">
        <v>-53</v>
      </c>
      <c r="Z556" s="128">
        <v>-53</v>
      </c>
      <c r="AA556" s="128">
        <v>-149</v>
      </c>
      <c r="AB556" s="25">
        <f t="shared" si="644"/>
        <v>8787</v>
      </c>
      <c r="AC556" s="25">
        <f t="shared" si="645"/>
        <v>567</v>
      </c>
      <c r="AD556" s="25">
        <f t="shared" si="646"/>
        <v>-288</v>
      </c>
      <c r="AE556" s="25">
        <f t="shared" si="647"/>
        <v>-255</v>
      </c>
      <c r="AF556" s="25">
        <f t="shared" si="648"/>
        <v>9354</v>
      </c>
      <c r="AG556" s="25">
        <f t="shared" si="649"/>
        <v>-543</v>
      </c>
      <c r="AH556" s="25">
        <f t="shared" si="650"/>
        <v>8811</v>
      </c>
      <c r="AJ556" s="25">
        <f ca="1">SUM((INDIRECT(AJ$2&amp;(ROW())):INDIRECT(AJ$3&amp;(ROW()))))</f>
        <v>-53</v>
      </c>
      <c r="AK556" s="25">
        <f ca="1">SUM(INDIRECT(AK$1&amp;AK$2&amp;$B556):INDIRECT(AK$1&amp;AK$3&amp;$B556))</f>
        <v>-1731</v>
      </c>
      <c r="AL556" s="1714">
        <f t="shared" ca="1" si="607"/>
        <v>1678</v>
      </c>
      <c r="AM556" s="1825">
        <f t="shared" ca="1" si="594"/>
        <v>3.0618139803581745E-2</v>
      </c>
      <c r="AN556" s="25">
        <f ca="1">SUM(INDIRECT(AN$1&amp;AN$2&amp;$A556):INDIRECT(AN$1&amp;AN$3&amp;$A556))</f>
        <v>0</v>
      </c>
      <c r="AO556" s="1714">
        <f t="shared" ca="1" si="608"/>
        <v>-53</v>
      </c>
      <c r="AP556" s="1825">
        <f t="shared" ca="1" si="595"/>
        <v>0</v>
      </c>
      <c r="AR556" s="25">
        <f ca="1">SUM((INDIRECT(AR$2&amp;(ROW())):INDIRECT(AR$3&amp;(ROW()))))</f>
        <v>-53</v>
      </c>
      <c r="AS556" s="25">
        <f ca="1">SUM(INDIRECT(AS$1&amp;AS$2&amp;$B556):INDIRECT(AS$1&amp;AS$3&amp;$B556))</f>
        <v>-1731</v>
      </c>
      <c r="AT556" s="1714">
        <f t="shared" ca="1" si="596"/>
        <v>1678</v>
      </c>
      <c r="AU556" s="1825">
        <f t="shared" ca="1" si="597"/>
        <v>3.0618139803581745E-2</v>
      </c>
      <c r="AV556" s="25">
        <f ca="1">SUM(INDIRECT(AV$1&amp;AV$2&amp;$A556):INDIRECT(AV$1&amp;AV$3&amp;$A556))</f>
        <v>0</v>
      </c>
      <c r="AW556" s="1714">
        <f t="shared" ca="1" si="598"/>
        <v>-53</v>
      </c>
      <c r="AX556" s="1825">
        <f t="shared" ca="1" si="599"/>
        <v>0</v>
      </c>
      <c r="AZ556" s="25">
        <f ca="1">SUM((INDIRECT(AZ$2&amp;(ROW())):INDIRECT(AZ$3&amp;(ROW()))))</f>
        <v>9013</v>
      </c>
      <c r="BA556" s="25">
        <f ca="1">SUM(INDIRECT(BA$1&amp;BA$2&amp;$B556):INDIRECT(BA$1&amp;BA$3&amp;$B556))</f>
        <v>18714</v>
      </c>
      <c r="BB556" s="1714">
        <f t="shared" ca="1" si="600"/>
        <v>-9701</v>
      </c>
      <c r="BC556" s="1825">
        <f t="shared" ca="1" si="601"/>
        <v>0.48161803997007591</v>
      </c>
      <c r="BD556" s="25">
        <f ca="1">SUM(INDIRECT(BD$1&amp;BD$2&amp;$A556):INDIRECT(BD$1&amp;BD$3&amp;$A556))</f>
        <v>4073</v>
      </c>
      <c r="BE556" s="1714">
        <f t="shared" ca="1" si="602"/>
        <v>4940</v>
      </c>
      <c r="BF556" s="1825">
        <f t="shared" ca="1" si="603"/>
        <v>2.2128652099189785</v>
      </c>
    </row>
    <row r="557" spans="1:58">
      <c r="A557" s="2016">
        <v>540</v>
      </c>
      <c r="B557" s="2016">
        <v>554</v>
      </c>
      <c r="D557" s="657">
        <v>1</v>
      </c>
      <c r="H557" s="686"/>
      <c r="I557" s="687"/>
      <c r="J557" s="134"/>
      <c r="K557" s="134"/>
      <c r="L557" s="136"/>
      <c r="M557" s="427" t="s">
        <v>327</v>
      </c>
      <c r="N557" s="136"/>
      <c r="O557" s="136"/>
      <c r="P557" s="128"/>
      <c r="Q557" s="128"/>
      <c r="R557" s="128"/>
      <c r="S557" s="128"/>
      <c r="T557" s="128"/>
      <c r="U557" s="128"/>
      <c r="V557" s="128"/>
      <c r="W557" s="128"/>
      <c r="X557" s="128"/>
      <c r="Y557" s="128"/>
      <c r="Z557" s="128"/>
      <c r="AA557" s="128"/>
      <c r="AB557" s="25">
        <f t="shared" si="644"/>
        <v>0</v>
      </c>
      <c r="AC557" s="25">
        <f t="shared" si="645"/>
        <v>0</v>
      </c>
      <c r="AD557" s="25">
        <f t="shared" si="646"/>
        <v>0</v>
      </c>
      <c r="AE557" s="25">
        <f t="shared" si="647"/>
        <v>0</v>
      </c>
      <c r="AF557" s="25">
        <f t="shared" si="648"/>
        <v>0</v>
      </c>
      <c r="AG557" s="25">
        <f t="shared" si="649"/>
        <v>0</v>
      </c>
      <c r="AH557" s="25">
        <f t="shared" si="650"/>
        <v>0</v>
      </c>
      <c r="AJ557" s="25">
        <f ca="1">SUM((INDIRECT(AJ$2&amp;(ROW())):INDIRECT(AJ$3&amp;(ROW()))))</f>
        <v>0</v>
      </c>
      <c r="AK557" s="25">
        <f ca="1">SUM(INDIRECT(AK$1&amp;AK$2&amp;$B557):INDIRECT(AK$1&amp;AK$3&amp;$B557))</f>
        <v>0</v>
      </c>
      <c r="AL557" s="1714">
        <f t="shared" ca="1" si="607"/>
        <v>0</v>
      </c>
      <c r="AM557" s="1825">
        <f t="shared" ca="1" si="594"/>
        <v>0</v>
      </c>
      <c r="AN557" s="25">
        <f ca="1">SUM(INDIRECT(AN$1&amp;AN$2&amp;$A557):INDIRECT(AN$1&amp;AN$3&amp;$A557))</f>
        <v>0</v>
      </c>
      <c r="AO557" s="1714">
        <f t="shared" ca="1" si="608"/>
        <v>0</v>
      </c>
      <c r="AP557" s="1825">
        <f t="shared" ca="1" si="595"/>
        <v>0</v>
      </c>
      <c r="AR557" s="25">
        <f ca="1">SUM((INDIRECT(AR$2&amp;(ROW())):INDIRECT(AR$3&amp;(ROW()))))</f>
        <v>0</v>
      </c>
      <c r="AS557" s="25">
        <f ca="1">SUM(INDIRECT(AS$1&amp;AS$2&amp;$B557):INDIRECT(AS$1&amp;AS$3&amp;$B557))</f>
        <v>0</v>
      </c>
      <c r="AT557" s="1714">
        <f t="shared" ca="1" si="596"/>
        <v>0</v>
      </c>
      <c r="AU557" s="1825">
        <f t="shared" ca="1" si="597"/>
        <v>0</v>
      </c>
      <c r="AV557" s="25">
        <f ca="1">SUM(INDIRECT(AV$1&amp;AV$2&amp;$A557):INDIRECT(AV$1&amp;AV$3&amp;$A557))</f>
        <v>0</v>
      </c>
      <c r="AW557" s="1714">
        <f t="shared" ca="1" si="598"/>
        <v>0</v>
      </c>
      <c r="AX557" s="1825">
        <f t="shared" ca="1" si="599"/>
        <v>0</v>
      </c>
      <c r="AZ557" s="25">
        <f ca="1">SUM((INDIRECT(AZ$2&amp;(ROW())):INDIRECT(AZ$3&amp;(ROW()))))</f>
        <v>0</v>
      </c>
      <c r="BA557" s="25">
        <f ca="1">SUM(INDIRECT(BA$1&amp;BA$2&amp;$B557):INDIRECT(BA$1&amp;BA$3&amp;$B557))</f>
        <v>0</v>
      </c>
      <c r="BB557" s="1714">
        <f t="shared" ca="1" si="600"/>
        <v>0</v>
      </c>
      <c r="BC557" s="1825">
        <f t="shared" ca="1" si="601"/>
        <v>0</v>
      </c>
      <c r="BD557" s="25">
        <f ca="1">SUM(INDIRECT(BD$1&amp;BD$2&amp;$A557):INDIRECT(BD$1&amp;BD$3&amp;$A557))</f>
        <v>0</v>
      </c>
      <c r="BE557" s="1714">
        <f t="shared" ca="1" si="602"/>
        <v>0</v>
      </c>
      <c r="BF557" s="1825">
        <f t="shared" ca="1" si="603"/>
        <v>0</v>
      </c>
    </row>
    <row r="558" spans="1:58">
      <c r="A558" s="2016">
        <v>541</v>
      </c>
      <c r="B558" s="2016">
        <v>555</v>
      </c>
      <c r="D558" s="657">
        <v>1</v>
      </c>
      <c r="H558" s="686"/>
      <c r="I558" s="687"/>
      <c r="J558" s="134"/>
      <c r="K558" s="134"/>
      <c r="L558" s="136"/>
      <c r="M558" s="427" t="s">
        <v>317</v>
      </c>
      <c r="N558" s="136"/>
      <c r="O558" s="136"/>
      <c r="P558" s="128"/>
      <c r="Q558" s="128"/>
      <c r="R558" s="128"/>
      <c r="S558" s="128"/>
      <c r="T558" s="128"/>
      <c r="U558" s="128"/>
      <c r="V558" s="128"/>
      <c r="W558" s="128"/>
      <c r="X558" s="128"/>
      <c r="Y558" s="128"/>
      <c r="Z558" s="128"/>
      <c r="AA558" s="128"/>
      <c r="AB558" s="25">
        <f t="shared" si="644"/>
        <v>0</v>
      </c>
      <c r="AC558" s="25">
        <f t="shared" si="645"/>
        <v>0</v>
      </c>
      <c r="AD558" s="25">
        <f t="shared" si="646"/>
        <v>0</v>
      </c>
      <c r="AE558" s="25">
        <f t="shared" si="647"/>
        <v>0</v>
      </c>
      <c r="AF558" s="25">
        <f t="shared" si="648"/>
        <v>0</v>
      </c>
      <c r="AG558" s="25">
        <f t="shared" si="649"/>
        <v>0</v>
      </c>
      <c r="AH558" s="25">
        <f t="shared" si="650"/>
        <v>0</v>
      </c>
      <c r="AJ558" s="25">
        <f ca="1">SUM((INDIRECT(AJ$2&amp;(ROW())):INDIRECT(AJ$3&amp;(ROW()))))</f>
        <v>0</v>
      </c>
      <c r="AK558" s="25">
        <f ca="1">SUM(INDIRECT(AK$1&amp;AK$2&amp;$B558):INDIRECT(AK$1&amp;AK$3&amp;$B558))</f>
        <v>0</v>
      </c>
      <c r="AL558" s="1714">
        <f t="shared" ca="1" si="607"/>
        <v>0</v>
      </c>
      <c r="AM558" s="1825">
        <f t="shared" ca="1" si="594"/>
        <v>0</v>
      </c>
      <c r="AN558" s="25">
        <f ca="1">SUM(INDIRECT(AN$1&amp;AN$2&amp;$A558):INDIRECT(AN$1&amp;AN$3&amp;$A558))</f>
        <v>0</v>
      </c>
      <c r="AO558" s="1714">
        <f t="shared" ca="1" si="608"/>
        <v>0</v>
      </c>
      <c r="AP558" s="1825">
        <f t="shared" ca="1" si="595"/>
        <v>0</v>
      </c>
      <c r="AR558" s="25">
        <f ca="1">SUM((INDIRECT(AR$2&amp;(ROW())):INDIRECT(AR$3&amp;(ROW()))))</f>
        <v>0</v>
      </c>
      <c r="AS558" s="25">
        <f ca="1">SUM(INDIRECT(AS$1&amp;AS$2&amp;$B558):INDIRECT(AS$1&amp;AS$3&amp;$B558))</f>
        <v>0</v>
      </c>
      <c r="AT558" s="1714">
        <f t="shared" ca="1" si="596"/>
        <v>0</v>
      </c>
      <c r="AU558" s="1825">
        <f t="shared" ca="1" si="597"/>
        <v>0</v>
      </c>
      <c r="AV558" s="25">
        <f ca="1">SUM(INDIRECT(AV$1&amp;AV$2&amp;$A558):INDIRECT(AV$1&amp;AV$3&amp;$A558))</f>
        <v>0</v>
      </c>
      <c r="AW558" s="1714">
        <f t="shared" ca="1" si="598"/>
        <v>0</v>
      </c>
      <c r="AX558" s="1825">
        <f t="shared" ca="1" si="599"/>
        <v>0</v>
      </c>
      <c r="AZ558" s="25">
        <f ca="1">SUM((INDIRECT(AZ$2&amp;(ROW())):INDIRECT(AZ$3&amp;(ROW()))))</f>
        <v>0</v>
      </c>
      <c r="BA558" s="25">
        <f ca="1">SUM(INDIRECT(BA$1&amp;BA$2&amp;$B558):INDIRECT(BA$1&amp;BA$3&amp;$B558))</f>
        <v>11091</v>
      </c>
      <c r="BB558" s="1714">
        <f t="shared" ca="1" si="600"/>
        <v>-11091</v>
      </c>
      <c r="BC558" s="1825">
        <f t="shared" ca="1" si="601"/>
        <v>0</v>
      </c>
      <c r="BD558" s="25">
        <f ca="1">SUM(INDIRECT(BD$1&amp;BD$2&amp;$A558):INDIRECT(BD$1&amp;BD$3&amp;$A558))</f>
        <v>0</v>
      </c>
      <c r="BE558" s="1714">
        <f t="shared" ca="1" si="602"/>
        <v>0</v>
      </c>
      <c r="BF558" s="1825">
        <f t="shared" ca="1" si="603"/>
        <v>0</v>
      </c>
    </row>
    <row r="559" spans="1:58">
      <c r="A559" s="2016">
        <v>542</v>
      </c>
      <c r="B559" s="2016">
        <v>556</v>
      </c>
      <c r="D559" s="657">
        <v>1</v>
      </c>
      <c r="H559" s="686"/>
      <c r="I559" s="687"/>
      <c r="J559" s="134"/>
      <c r="K559" s="134"/>
      <c r="L559" s="136"/>
      <c r="M559" s="418" t="s">
        <v>138</v>
      </c>
      <c r="N559" s="418"/>
      <c r="O559" s="418"/>
      <c r="P559" s="135"/>
      <c r="Q559" s="135"/>
      <c r="R559" s="135"/>
      <c r="S559" s="135"/>
      <c r="T559" s="135"/>
      <c r="U559" s="135"/>
      <c r="V559" s="135"/>
      <c r="W559" s="135"/>
      <c r="X559" s="135"/>
      <c r="Y559" s="135"/>
      <c r="Z559" s="135"/>
      <c r="AA559" s="135"/>
      <c r="AB559" s="23">
        <f t="shared" si="644"/>
        <v>0</v>
      </c>
      <c r="AC559" s="23">
        <f t="shared" si="645"/>
        <v>0</v>
      </c>
      <c r="AD559" s="23">
        <f t="shared" si="646"/>
        <v>0</v>
      </c>
      <c r="AE559" s="23">
        <f t="shared" si="647"/>
        <v>0</v>
      </c>
      <c r="AF559" s="23">
        <f t="shared" si="648"/>
        <v>0</v>
      </c>
      <c r="AG559" s="23">
        <f t="shared" si="649"/>
        <v>0</v>
      </c>
      <c r="AH559" s="23">
        <f t="shared" si="650"/>
        <v>0</v>
      </c>
      <c r="AJ559" s="23">
        <f ca="1">SUM((INDIRECT(AJ$2&amp;(ROW())):INDIRECT(AJ$3&amp;(ROW()))))</f>
        <v>0</v>
      </c>
      <c r="AK559" s="23">
        <f ca="1">SUM(INDIRECT(AK$1&amp;AK$2&amp;$B559):INDIRECT(AK$1&amp;AK$3&amp;$B559))</f>
        <v>-1731</v>
      </c>
      <c r="AL559" s="1715">
        <f t="shared" ca="1" si="607"/>
        <v>1731</v>
      </c>
      <c r="AM559" s="1826">
        <f t="shared" ca="1" si="594"/>
        <v>0</v>
      </c>
      <c r="AN559" s="23">
        <f ca="1">SUM(INDIRECT(AN$1&amp;AN$2&amp;$A559):INDIRECT(AN$1&amp;AN$3&amp;$A559))</f>
        <v>0</v>
      </c>
      <c r="AO559" s="1715">
        <f t="shared" ca="1" si="608"/>
        <v>0</v>
      </c>
      <c r="AP559" s="1826">
        <f t="shared" ca="1" si="595"/>
        <v>0</v>
      </c>
      <c r="AR559" s="23">
        <f ca="1">SUM((INDIRECT(AR$2&amp;(ROW())):INDIRECT(AR$3&amp;(ROW()))))</f>
        <v>0</v>
      </c>
      <c r="AS559" s="23">
        <f ca="1">SUM(INDIRECT(AS$1&amp;AS$2&amp;$B559):INDIRECT(AS$1&amp;AS$3&amp;$B559))</f>
        <v>-1731</v>
      </c>
      <c r="AT559" s="1715">
        <f t="shared" ca="1" si="596"/>
        <v>1731</v>
      </c>
      <c r="AU559" s="1826">
        <f t="shared" ca="1" si="597"/>
        <v>0</v>
      </c>
      <c r="AV559" s="23">
        <f ca="1">SUM(INDIRECT(AV$1&amp;AV$2&amp;$A559):INDIRECT(AV$1&amp;AV$3&amp;$A559))</f>
        <v>0</v>
      </c>
      <c r="AW559" s="1715">
        <f t="shared" ca="1" si="598"/>
        <v>0</v>
      </c>
      <c r="AX559" s="1826">
        <f t="shared" ca="1" si="599"/>
        <v>0</v>
      </c>
      <c r="AZ559" s="23">
        <f ca="1">SUM((INDIRECT(AZ$2&amp;(ROW())):INDIRECT(AZ$3&amp;(ROW()))))</f>
        <v>0</v>
      </c>
      <c r="BA559" s="23">
        <f ca="1">SUM(INDIRECT(BA$1&amp;BA$2&amp;$B559):INDIRECT(BA$1&amp;BA$3&amp;$B559))</f>
        <v>7623</v>
      </c>
      <c r="BB559" s="1715">
        <f t="shared" ca="1" si="600"/>
        <v>-7623</v>
      </c>
      <c r="BC559" s="1826">
        <f t="shared" ca="1" si="601"/>
        <v>0</v>
      </c>
      <c r="BD559" s="23">
        <f ca="1">SUM(INDIRECT(BD$1&amp;BD$2&amp;$A559):INDIRECT(BD$1&amp;BD$3&amp;$A559))</f>
        <v>0</v>
      </c>
      <c r="BE559" s="1715">
        <f t="shared" ca="1" si="602"/>
        <v>0</v>
      </c>
      <c r="BF559" s="1826">
        <f t="shared" ca="1" si="603"/>
        <v>0</v>
      </c>
    </row>
    <row r="560" spans="1:58">
      <c r="A560" s="2016">
        <v>543</v>
      </c>
      <c r="B560" s="2016">
        <v>557</v>
      </c>
      <c r="D560" s="657">
        <v>1</v>
      </c>
      <c r="H560" s="686"/>
      <c r="I560" s="687"/>
      <c r="J560" s="134"/>
      <c r="K560" s="134"/>
      <c r="L560" s="433" t="s">
        <v>332</v>
      </c>
      <c r="M560" s="477"/>
      <c r="N560" s="477"/>
      <c r="O560" s="477"/>
      <c r="P560" s="613">
        <f>P561+P567+P573+P579+P585+P591+P594+P595</f>
        <v>-965</v>
      </c>
      <c r="Q560" s="613">
        <f t="shared" ref="Q560:AH560" si="651">Q561+Q567+Q573+Q579+Q585+Q591+Q594+Q595</f>
        <v>1498</v>
      </c>
      <c r="R560" s="613">
        <f t="shared" si="651"/>
        <v>-721</v>
      </c>
      <c r="S560" s="613">
        <f t="shared" si="651"/>
        <v>251</v>
      </c>
      <c r="T560" s="613">
        <f t="shared" si="651"/>
        <v>-159</v>
      </c>
      <c r="U560" s="613">
        <f t="shared" si="651"/>
        <v>-350</v>
      </c>
      <c r="V560" s="613">
        <f t="shared" si="651"/>
        <v>-3961</v>
      </c>
      <c r="W560" s="613">
        <f t="shared" si="651"/>
        <v>-1279</v>
      </c>
      <c r="X560" s="613">
        <f t="shared" si="651"/>
        <v>-6374</v>
      </c>
      <c r="Y560" s="613">
        <f t="shared" si="651"/>
        <v>-1318</v>
      </c>
      <c r="Z560" s="613">
        <f t="shared" si="651"/>
        <v>116</v>
      </c>
      <c r="AA560" s="613">
        <f t="shared" si="651"/>
        <v>471</v>
      </c>
      <c r="AB560" s="613">
        <f t="shared" si="651"/>
        <v>13701</v>
      </c>
      <c r="AC560" s="613">
        <f t="shared" si="651"/>
        <v>-258</v>
      </c>
      <c r="AD560" s="613">
        <f t="shared" si="651"/>
        <v>-11614</v>
      </c>
      <c r="AE560" s="613">
        <f t="shared" si="651"/>
        <v>-731</v>
      </c>
      <c r="AF560" s="613">
        <f t="shared" si="651"/>
        <v>13443</v>
      </c>
      <c r="AG560" s="613">
        <f t="shared" si="651"/>
        <v>-12345</v>
      </c>
      <c r="AH560" s="613">
        <f t="shared" si="651"/>
        <v>1098</v>
      </c>
      <c r="AJ560" s="613">
        <f ca="1">SUM((INDIRECT(AJ$2&amp;(ROW())):INDIRECT(AJ$3&amp;(ROW()))))</f>
        <v>-1318</v>
      </c>
      <c r="AK560" s="613">
        <f ca="1">SUM(INDIRECT(AK$1&amp;AK$2&amp;$B560):INDIRECT(AK$1&amp;AK$3&amp;$B560))</f>
        <v>0</v>
      </c>
      <c r="AL560" s="1766">
        <f t="shared" ca="1" si="607"/>
        <v>-1318</v>
      </c>
      <c r="AM560" s="1890">
        <f t="shared" ca="1" si="594"/>
        <v>0</v>
      </c>
      <c r="AN560" s="613">
        <f ca="1">SUM(INDIRECT(AN$1&amp;AN$2&amp;$A560):INDIRECT(AN$1&amp;AN$3&amp;$A560))</f>
        <v>-659</v>
      </c>
      <c r="AO560" s="1766">
        <f t="shared" ca="1" si="608"/>
        <v>-659</v>
      </c>
      <c r="AP560" s="1890">
        <f t="shared" ca="1" si="595"/>
        <v>2</v>
      </c>
      <c r="AR560" s="613">
        <f ca="1">SUM((INDIRECT(AR$2&amp;(ROW())):INDIRECT(AR$3&amp;(ROW()))))</f>
        <v>-1318</v>
      </c>
      <c r="AS560" s="613">
        <f ca="1">SUM(INDIRECT(AS$1&amp;AS$2&amp;$B560):INDIRECT(AS$1&amp;AS$3&amp;$B560))</f>
        <v>0</v>
      </c>
      <c r="AT560" s="1766">
        <f t="shared" ca="1" si="596"/>
        <v>-1318</v>
      </c>
      <c r="AU560" s="1890">
        <f t="shared" ca="1" si="597"/>
        <v>0</v>
      </c>
      <c r="AV560" s="613">
        <f ca="1">SUM(INDIRECT(AV$1&amp;AV$2&amp;$A560):INDIRECT(AV$1&amp;AV$3&amp;$A560))</f>
        <v>-659</v>
      </c>
      <c r="AW560" s="1766">
        <f t="shared" ca="1" si="598"/>
        <v>-659</v>
      </c>
      <c r="AX560" s="1890">
        <f t="shared" ca="1" si="599"/>
        <v>2</v>
      </c>
      <c r="AZ560" s="613">
        <f ca="1">SUM((INDIRECT(AZ$2&amp;(ROW())):INDIRECT(AZ$3&amp;(ROW()))))</f>
        <v>-13378</v>
      </c>
      <c r="BA560" s="613">
        <f ca="1">SUM(INDIRECT(BA$1&amp;BA$2&amp;$B560):INDIRECT(BA$1&amp;BA$3&amp;$B560))</f>
        <v>0</v>
      </c>
      <c r="BB560" s="1766">
        <f t="shared" ca="1" si="600"/>
        <v>-13378</v>
      </c>
      <c r="BC560" s="1890">
        <f t="shared" ca="1" si="601"/>
        <v>0</v>
      </c>
      <c r="BD560" s="613">
        <f ca="1">SUM(INDIRECT(BD$1&amp;BD$2&amp;$A560):INDIRECT(BD$1&amp;BD$3&amp;$A560))</f>
        <v>-17575</v>
      </c>
      <c r="BE560" s="1766">
        <f t="shared" ca="1" si="602"/>
        <v>4197</v>
      </c>
      <c r="BF560" s="1890">
        <f t="shared" ca="1" si="603"/>
        <v>0.76119487908961592</v>
      </c>
    </row>
    <row r="561" spans="1:58">
      <c r="A561" s="2016">
        <v>544</v>
      </c>
      <c r="B561" s="2016">
        <v>558</v>
      </c>
      <c r="D561" s="657">
        <v>1</v>
      </c>
      <c r="H561" s="686"/>
      <c r="I561" s="687"/>
      <c r="J561" s="134"/>
      <c r="K561" s="134"/>
      <c r="L561" s="136"/>
      <c r="M561" s="136" t="s">
        <v>333</v>
      </c>
      <c r="N561" s="605"/>
      <c r="O561" s="605"/>
      <c r="P561" s="565">
        <f>P562+P563</f>
        <v>-155</v>
      </c>
      <c r="Q561" s="565">
        <f t="shared" ref="Q561:AG561" si="652">Q562+Q563</f>
        <v>-145</v>
      </c>
      <c r="R561" s="565">
        <f t="shared" si="652"/>
        <v>-364</v>
      </c>
      <c r="S561" s="565">
        <f t="shared" si="652"/>
        <v>-569</v>
      </c>
      <c r="T561" s="565">
        <f t="shared" si="652"/>
        <v>-660</v>
      </c>
      <c r="U561" s="565">
        <f t="shared" si="652"/>
        <v>-913</v>
      </c>
      <c r="V561" s="565">
        <f t="shared" si="652"/>
        <v>-3947</v>
      </c>
      <c r="W561" s="565">
        <f t="shared" si="652"/>
        <v>-684</v>
      </c>
      <c r="X561" s="565">
        <f t="shared" si="652"/>
        <v>-7620</v>
      </c>
      <c r="Y561" s="565">
        <f t="shared" si="652"/>
        <v>-2087</v>
      </c>
      <c r="Z561" s="565">
        <f t="shared" si="652"/>
        <v>-1493</v>
      </c>
      <c r="AA561" s="565">
        <f t="shared" si="652"/>
        <v>-1567</v>
      </c>
      <c r="AB561" s="565">
        <f t="shared" si="652"/>
        <v>-664</v>
      </c>
      <c r="AC561" s="565">
        <f t="shared" si="652"/>
        <v>-2142</v>
      </c>
      <c r="AD561" s="565">
        <f t="shared" si="652"/>
        <v>-12251</v>
      </c>
      <c r="AE561" s="565">
        <f t="shared" si="652"/>
        <v>-5147</v>
      </c>
      <c r="AF561" s="565">
        <f t="shared" si="652"/>
        <v>-2806</v>
      </c>
      <c r="AG561" s="565">
        <f t="shared" si="652"/>
        <v>-17398</v>
      </c>
      <c r="AH561" s="565">
        <f>AH562+AH563</f>
        <v>-20204</v>
      </c>
      <c r="AJ561" s="565">
        <f ca="1">SUM((INDIRECT(AJ$2&amp;(ROW())):INDIRECT(AJ$3&amp;(ROW()))))</f>
        <v>-2087</v>
      </c>
      <c r="AK561" s="565">
        <f ca="1">SUM(INDIRECT(AK$1&amp;AK$2&amp;$B561):INDIRECT(AK$1&amp;AK$3&amp;$B561))</f>
        <v>0</v>
      </c>
      <c r="AL561" s="1746">
        <f t="shared" ca="1" si="607"/>
        <v>-2087</v>
      </c>
      <c r="AM561" s="1871">
        <f t="shared" ca="1" si="594"/>
        <v>0</v>
      </c>
      <c r="AN561" s="565">
        <f ca="1">SUM(INDIRECT(AN$1&amp;AN$2&amp;$A561):INDIRECT(AN$1&amp;AN$3&amp;$A561))</f>
        <v>-1048</v>
      </c>
      <c r="AO561" s="1746">
        <f t="shared" ca="1" si="608"/>
        <v>-1039</v>
      </c>
      <c r="AP561" s="1871">
        <f t="shared" ca="1" si="595"/>
        <v>1.991412213740458</v>
      </c>
      <c r="AR561" s="565">
        <f ca="1">SUM((INDIRECT(AR$2&amp;(ROW())):INDIRECT(AR$3&amp;(ROW()))))</f>
        <v>-2087</v>
      </c>
      <c r="AS561" s="565">
        <f ca="1">SUM(INDIRECT(AS$1&amp;AS$2&amp;$B561):INDIRECT(AS$1&amp;AS$3&amp;$B561))</f>
        <v>0</v>
      </c>
      <c r="AT561" s="1746">
        <f t="shared" ca="1" si="596"/>
        <v>-2087</v>
      </c>
      <c r="AU561" s="1871">
        <f t="shared" ca="1" si="597"/>
        <v>0</v>
      </c>
      <c r="AV561" s="565">
        <f ca="1">SUM(INDIRECT(AV$1&amp;AV$2&amp;$A561):INDIRECT(AV$1&amp;AV$3&amp;$A561))</f>
        <v>-1048</v>
      </c>
      <c r="AW561" s="1746">
        <f t="shared" ca="1" si="598"/>
        <v>-1039</v>
      </c>
      <c r="AX561" s="1871">
        <f t="shared" ca="1" si="599"/>
        <v>1.991412213740458</v>
      </c>
      <c r="AZ561" s="565">
        <f ca="1">SUM((INDIRECT(AZ$2&amp;(ROW())):INDIRECT(AZ$3&amp;(ROW()))))</f>
        <v>-17144</v>
      </c>
      <c r="BA561" s="565">
        <f ca="1">SUM(INDIRECT(BA$1&amp;BA$2&amp;$B561):INDIRECT(BA$1&amp;BA$3&amp;$B561))</f>
        <v>0</v>
      </c>
      <c r="BB561" s="1746">
        <f t="shared" ca="1" si="600"/>
        <v>-17144</v>
      </c>
      <c r="BC561" s="1871">
        <f t="shared" ca="1" si="601"/>
        <v>0</v>
      </c>
      <c r="BD561" s="565">
        <f ca="1">SUM(INDIRECT(BD$1&amp;BD$2&amp;$A561):INDIRECT(BD$1&amp;BD$3&amp;$A561))</f>
        <v>-14996</v>
      </c>
      <c r="BE561" s="1746">
        <f t="shared" ca="1" si="602"/>
        <v>-2148</v>
      </c>
      <c r="BF561" s="1871">
        <f t="shared" ca="1" si="603"/>
        <v>1.1432381968524941</v>
      </c>
    </row>
    <row r="562" spans="1:58">
      <c r="A562" s="2016">
        <v>545</v>
      </c>
      <c r="B562" s="2016">
        <v>559</v>
      </c>
      <c r="D562" s="657">
        <v>1</v>
      </c>
      <c r="H562" s="686"/>
      <c r="I562" s="687"/>
      <c r="J562" s="134"/>
      <c r="K562" s="134"/>
      <c r="L562" s="136"/>
      <c r="M562" s="136"/>
      <c r="N562" s="609" t="s">
        <v>423</v>
      </c>
      <c r="O562" s="609"/>
      <c r="P562" s="610"/>
      <c r="Q562" s="610"/>
      <c r="R562" s="610">
        <v>-219</v>
      </c>
      <c r="S562" s="610">
        <v>-425</v>
      </c>
      <c r="T562" s="610">
        <v>-521</v>
      </c>
      <c r="U562" s="610">
        <v>-762</v>
      </c>
      <c r="V562" s="610">
        <v>-3787</v>
      </c>
      <c r="W562" s="610">
        <v>-519</v>
      </c>
      <c r="X562" s="610">
        <f>-840-6586</f>
        <v>-7426</v>
      </c>
      <c r="Y562" s="610">
        <f>-1205-741</f>
        <v>-1946</v>
      </c>
      <c r="Z562" s="610">
        <v>-1352</v>
      </c>
      <c r="AA562" s="610">
        <v>-1433</v>
      </c>
      <c r="AB562" s="121">
        <f>SUM(P562:R562)</f>
        <v>-219</v>
      </c>
      <c r="AC562" s="121">
        <f>SUM(S562:U562)</f>
        <v>-1708</v>
      </c>
      <c r="AD562" s="121">
        <f>SUM(V562:X562)</f>
        <v>-11732</v>
      </c>
      <c r="AE562" s="121">
        <f>SUM(Y562:AA562)</f>
        <v>-4731</v>
      </c>
      <c r="AF562" s="121">
        <f>AB562+AC562</f>
        <v>-1927</v>
      </c>
      <c r="AG562" s="121">
        <f>AE562+AD562</f>
        <v>-16463</v>
      </c>
      <c r="AH562" s="121">
        <f>AF562+AG562</f>
        <v>-18390</v>
      </c>
      <c r="AJ562" s="121">
        <f ca="1">SUM((INDIRECT(AJ$2&amp;(ROW())):INDIRECT(AJ$3&amp;(ROW()))))</f>
        <v>-1946</v>
      </c>
      <c r="AK562" s="121">
        <f ca="1">SUM(INDIRECT(AK$1&amp;AK$2&amp;$B562):INDIRECT(AK$1&amp;AK$3&amp;$B562))</f>
        <v>0</v>
      </c>
      <c r="AL562" s="1761">
        <f t="shared" ca="1" si="607"/>
        <v>-1946</v>
      </c>
      <c r="AM562" s="1885">
        <f t="shared" ca="1" si="594"/>
        <v>0</v>
      </c>
      <c r="AN562" s="121">
        <f ca="1">SUM(INDIRECT(AN$1&amp;AN$2&amp;$A562):INDIRECT(AN$1&amp;AN$3&amp;$A562))</f>
        <v>-927</v>
      </c>
      <c r="AO562" s="1761">
        <f t="shared" ca="1" si="608"/>
        <v>-1019</v>
      </c>
      <c r="AP562" s="1885">
        <f t="shared" ca="1" si="595"/>
        <v>2.0992448759439051</v>
      </c>
      <c r="AR562" s="121">
        <f ca="1">SUM((INDIRECT(AR$2&amp;(ROW())):INDIRECT(AR$3&amp;(ROW()))))</f>
        <v>-1946</v>
      </c>
      <c r="AS562" s="121">
        <f ca="1">SUM(INDIRECT(AS$1&amp;AS$2&amp;$B562):INDIRECT(AS$1&amp;AS$3&amp;$B562))</f>
        <v>0</v>
      </c>
      <c r="AT562" s="1761">
        <f t="shared" ca="1" si="596"/>
        <v>-1946</v>
      </c>
      <c r="AU562" s="1885">
        <f t="shared" ca="1" si="597"/>
        <v>0</v>
      </c>
      <c r="AV562" s="121">
        <f ca="1">SUM(INDIRECT(AV$1&amp;AV$2&amp;$A562):INDIRECT(AV$1&amp;AV$3&amp;$A562))</f>
        <v>-927</v>
      </c>
      <c r="AW562" s="1761">
        <f t="shared" ca="1" si="598"/>
        <v>-1019</v>
      </c>
      <c r="AX562" s="1885">
        <f t="shared" ca="1" si="599"/>
        <v>2.0992448759439051</v>
      </c>
      <c r="AZ562" s="121">
        <f ca="1">SUM((INDIRECT(AZ$2&amp;(ROW())):INDIRECT(AZ$3&amp;(ROW()))))</f>
        <v>-15605</v>
      </c>
      <c r="BA562" s="121">
        <f ca="1">SUM(INDIRECT(BA$1&amp;BA$2&amp;$B562):INDIRECT(BA$1&amp;BA$3&amp;$B562))</f>
        <v>0</v>
      </c>
      <c r="BB562" s="1761">
        <f t="shared" ca="1" si="600"/>
        <v>-15605</v>
      </c>
      <c r="BC562" s="1885">
        <f t="shared" ca="1" si="601"/>
        <v>0</v>
      </c>
      <c r="BD562" s="121">
        <f ca="1">SUM(INDIRECT(BD$1&amp;BD$2&amp;$A562):INDIRECT(BD$1&amp;BD$3&amp;$A562))</f>
        <v>-13653</v>
      </c>
      <c r="BE562" s="1761">
        <f t="shared" ca="1" si="602"/>
        <v>-1952</v>
      </c>
      <c r="BF562" s="1885">
        <f t="shared" ca="1" si="603"/>
        <v>1.1429722405332161</v>
      </c>
    </row>
    <row r="563" spans="1:58" s="272" customFormat="1">
      <c r="A563" s="2016">
        <v>546</v>
      </c>
      <c r="B563" s="2016">
        <v>560</v>
      </c>
      <c r="C563" s="362"/>
      <c r="D563" s="657">
        <v>1</v>
      </c>
      <c r="E563" s="26"/>
      <c r="F563" s="26"/>
      <c r="G563" s="37"/>
      <c r="H563" s="686"/>
      <c r="I563" s="687"/>
      <c r="J563" s="134"/>
      <c r="K563" s="134"/>
      <c r="L563" s="136"/>
      <c r="M563" s="136"/>
      <c r="N563" s="611" t="s">
        <v>236</v>
      </c>
      <c r="O563" s="611"/>
      <c r="P563" s="596">
        <f t="shared" ref="P563:AA563" si="653">SUM(P564:P566)</f>
        <v>-155</v>
      </c>
      <c r="Q563" s="596">
        <f t="shared" si="653"/>
        <v>-145</v>
      </c>
      <c r="R563" s="596">
        <f t="shared" si="653"/>
        <v>-145</v>
      </c>
      <c r="S563" s="596">
        <f t="shared" si="653"/>
        <v>-144</v>
      </c>
      <c r="T563" s="596">
        <f t="shared" si="653"/>
        <v>-139</v>
      </c>
      <c r="U563" s="596">
        <f t="shared" si="653"/>
        <v>-151</v>
      </c>
      <c r="V563" s="596">
        <f t="shared" si="653"/>
        <v>-160</v>
      </c>
      <c r="W563" s="596">
        <f t="shared" si="653"/>
        <v>-165</v>
      </c>
      <c r="X563" s="596">
        <f t="shared" si="653"/>
        <v>-194</v>
      </c>
      <c r="Y563" s="596">
        <f t="shared" si="653"/>
        <v>-141</v>
      </c>
      <c r="Z563" s="596">
        <f t="shared" si="653"/>
        <v>-141</v>
      </c>
      <c r="AA563" s="596">
        <f t="shared" si="653"/>
        <v>-134</v>
      </c>
      <c r="AB563" s="596">
        <f>SUM(P563:R563)</f>
        <v>-445</v>
      </c>
      <c r="AC563" s="596">
        <f>SUM(S563:U563)</f>
        <v>-434</v>
      </c>
      <c r="AD563" s="596">
        <f>SUM(V563:X563)</f>
        <v>-519</v>
      </c>
      <c r="AE563" s="596">
        <f>SUM(Y563:AA563)</f>
        <v>-416</v>
      </c>
      <c r="AF563" s="596">
        <f>AB563+AC563</f>
        <v>-879</v>
      </c>
      <c r="AG563" s="596">
        <f>AE563+AD563</f>
        <v>-935</v>
      </c>
      <c r="AH563" s="596">
        <f>AF563+AG563</f>
        <v>-1814</v>
      </c>
      <c r="AJ563" s="596">
        <f ca="1">SUM((INDIRECT(AJ$2&amp;(ROW())):INDIRECT(AJ$3&amp;(ROW()))))</f>
        <v>-141</v>
      </c>
      <c r="AK563" s="596">
        <f ca="1">SUM(INDIRECT(AK$1&amp;AK$2&amp;$B563):INDIRECT(AK$1&amp;AK$3&amp;$B563))</f>
        <v>3887</v>
      </c>
      <c r="AL563" s="1752">
        <f t="shared" ca="1" si="607"/>
        <v>-4028</v>
      </c>
      <c r="AM563" s="1877">
        <f t="shared" ca="1" si="594"/>
        <v>-3.6274762027270389E-2</v>
      </c>
      <c r="AN563" s="596">
        <f ca="1">SUM(INDIRECT(AN$1&amp;AN$2&amp;$A563):INDIRECT(AN$1&amp;AN$3&amp;$A563))</f>
        <v>-121</v>
      </c>
      <c r="AO563" s="1752">
        <f t="shared" ca="1" si="608"/>
        <v>-20</v>
      </c>
      <c r="AP563" s="1877">
        <f t="shared" ca="1" si="595"/>
        <v>1.165289256198347</v>
      </c>
      <c r="AR563" s="596">
        <f ca="1">SUM((INDIRECT(AR$2&amp;(ROW())):INDIRECT(AR$3&amp;(ROW()))))</f>
        <v>-141</v>
      </c>
      <c r="AS563" s="596">
        <f ca="1">SUM(INDIRECT(AS$1&amp;AS$2&amp;$B563):INDIRECT(AS$1&amp;AS$3&amp;$B563))</f>
        <v>3887</v>
      </c>
      <c r="AT563" s="1752">
        <f t="shared" ca="1" si="596"/>
        <v>-4028</v>
      </c>
      <c r="AU563" s="1877">
        <f t="shared" ca="1" si="597"/>
        <v>-3.6274762027270389E-2</v>
      </c>
      <c r="AV563" s="596">
        <f ca="1">SUM(INDIRECT(AV$1&amp;AV$2&amp;$A563):INDIRECT(AV$1&amp;AV$3&amp;$A563))</f>
        <v>-121</v>
      </c>
      <c r="AW563" s="1752">
        <f t="shared" ca="1" si="598"/>
        <v>-20</v>
      </c>
      <c r="AX563" s="1877">
        <f t="shared" ca="1" si="599"/>
        <v>1.165289256198347</v>
      </c>
      <c r="AZ563" s="596">
        <f ca="1">SUM((INDIRECT(AZ$2&amp;(ROW())):INDIRECT(AZ$3&amp;(ROW()))))</f>
        <v>-1539</v>
      </c>
      <c r="BA563" s="596">
        <f ca="1">SUM(INDIRECT(BA$1&amp;BA$2&amp;$B563):INDIRECT(BA$1&amp;BA$3&amp;$B563))</f>
        <v>-520</v>
      </c>
      <c r="BB563" s="1752">
        <f t="shared" ca="1" si="600"/>
        <v>-1019</v>
      </c>
      <c r="BC563" s="1877">
        <f t="shared" ca="1" si="601"/>
        <v>2.9596153846153848</v>
      </c>
      <c r="BD563" s="596">
        <f ca="1">SUM(INDIRECT(BD$1&amp;BD$2&amp;$A563):INDIRECT(BD$1&amp;BD$3&amp;$A563))</f>
        <v>-1343</v>
      </c>
      <c r="BE563" s="1752">
        <f t="shared" ca="1" si="602"/>
        <v>-196</v>
      </c>
      <c r="BF563" s="1877">
        <f t="shared" ca="1" si="603"/>
        <v>1.1459419210722264</v>
      </c>
    </row>
    <row r="564" spans="1:58" s="272" customFormat="1">
      <c r="A564" s="2016">
        <v>547</v>
      </c>
      <c r="B564" s="2016">
        <v>561</v>
      </c>
      <c r="C564" s="362"/>
      <c r="D564" s="657">
        <v>1</v>
      </c>
      <c r="E564" s="26"/>
      <c r="F564" s="26"/>
      <c r="G564" s="37"/>
      <c r="H564" s="686"/>
      <c r="I564" s="687"/>
      <c r="J564" s="134"/>
      <c r="K564" s="134"/>
      <c r="L564" s="136"/>
      <c r="M564" s="136"/>
      <c r="N564" s="612"/>
      <c r="O564" s="593" t="s">
        <v>421</v>
      </c>
      <c r="P564" s="191">
        <v>-155</v>
      </c>
      <c r="Q564" s="191">
        <v>-145</v>
      </c>
      <c r="R564" s="191">
        <v>-145</v>
      </c>
      <c r="S564" s="191">
        <v>-144</v>
      </c>
      <c r="T564" s="191">
        <v>-139</v>
      </c>
      <c r="U564" s="191">
        <v>-151</v>
      </c>
      <c r="V564" s="191">
        <v>-160</v>
      </c>
      <c r="W564" s="191">
        <v>-165</v>
      </c>
      <c r="X564" s="191">
        <v>-194</v>
      </c>
      <c r="Y564" s="191">
        <v>-141</v>
      </c>
      <c r="Z564" s="191">
        <v>-141</v>
      </c>
      <c r="AA564" s="191">
        <v>-134</v>
      </c>
      <c r="AB564" s="121">
        <f>SUM(P564:R564)</f>
        <v>-445</v>
      </c>
      <c r="AC564" s="186">
        <f>SUM(S564:U564)</f>
        <v>-434</v>
      </c>
      <c r="AD564" s="186">
        <f>SUM(V564:X564)</f>
        <v>-519</v>
      </c>
      <c r="AE564" s="186">
        <f>SUM(Y564:AA564)</f>
        <v>-416</v>
      </c>
      <c r="AF564" s="186">
        <f>AB564+AC564</f>
        <v>-879</v>
      </c>
      <c r="AG564" s="186">
        <f>AE564+AD564</f>
        <v>-935</v>
      </c>
      <c r="AH564" s="186">
        <f>AF564+AG564</f>
        <v>-1814</v>
      </c>
      <c r="AJ564" s="186">
        <f ca="1">SUM((INDIRECT(AJ$2&amp;(ROW())):INDIRECT(AJ$3&amp;(ROW()))))</f>
        <v>-141</v>
      </c>
      <c r="AK564" s="186">
        <f ca="1">SUM(INDIRECT(AK$1&amp;AK$2&amp;$B564):INDIRECT(AK$1&amp;AK$3&amp;$B564))</f>
        <v>0</v>
      </c>
      <c r="AL564" s="1748">
        <f t="shared" ca="1" si="607"/>
        <v>-141</v>
      </c>
      <c r="AM564" s="1873">
        <f t="shared" ca="1" si="594"/>
        <v>0</v>
      </c>
      <c r="AN564" s="186">
        <f ca="1">SUM(INDIRECT(AN$1&amp;AN$2&amp;$A564):INDIRECT(AN$1&amp;AN$3&amp;$A564))</f>
        <v>-121</v>
      </c>
      <c r="AO564" s="1748">
        <f t="shared" ca="1" si="608"/>
        <v>-20</v>
      </c>
      <c r="AP564" s="1873">
        <f t="shared" ca="1" si="595"/>
        <v>1.165289256198347</v>
      </c>
      <c r="AR564" s="186">
        <f ca="1">SUM((INDIRECT(AR$2&amp;(ROW())):INDIRECT(AR$3&amp;(ROW()))))</f>
        <v>-141</v>
      </c>
      <c r="AS564" s="186">
        <f ca="1">SUM(INDIRECT(AS$1&amp;AS$2&amp;$B564):INDIRECT(AS$1&amp;AS$3&amp;$B564))</f>
        <v>0</v>
      </c>
      <c r="AT564" s="1748">
        <f t="shared" ca="1" si="596"/>
        <v>-141</v>
      </c>
      <c r="AU564" s="1873">
        <f t="shared" ca="1" si="597"/>
        <v>0</v>
      </c>
      <c r="AV564" s="186">
        <f ca="1">SUM(INDIRECT(AV$1&amp;AV$2&amp;$A564):INDIRECT(AV$1&amp;AV$3&amp;$A564))</f>
        <v>-121</v>
      </c>
      <c r="AW564" s="1748">
        <f t="shared" ca="1" si="598"/>
        <v>-20</v>
      </c>
      <c r="AX564" s="1873">
        <f t="shared" ca="1" si="599"/>
        <v>1.165289256198347</v>
      </c>
      <c r="AZ564" s="186">
        <f ca="1">SUM((INDIRECT(AZ$2&amp;(ROW())):INDIRECT(AZ$3&amp;(ROW()))))</f>
        <v>-1539</v>
      </c>
      <c r="BA564" s="186">
        <f ca="1">SUM(INDIRECT(BA$1&amp;BA$2&amp;$B564):INDIRECT(BA$1&amp;BA$3&amp;$B564))</f>
        <v>-6753</v>
      </c>
      <c r="BB564" s="1748">
        <f t="shared" ca="1" si="600"/>
        <v>5214</v>
      </c>
      <c r="BC564" s="1873">
        <f t="shared" ca="1" si="601"/>
        <v>0.22789871168369613</v>
      </c>
      <c r="BD564" s="186">
        <f ca="1">SUM(INDIRECT(BD$1&amp;BD$2&amp;$A564):INDIRECT(BD$1&amp;BD$3&amp;$A564))</f>
        <v>-1343</v>
      </c>
      <c r="BE564" s="1748">
        <f t="shared" ca="1" si="602"/>
        <v>-196</v>
      </c>
      <c r="BF564" s="1873">
        <f t="shared" ca="1" si="603"/>
        <v>1.1459419210722264</v>
      </c>
    </row>
    <row r="565" spans="1:58" s="272" customFormat="1">
      <c r="A565" s="2016">
        <v>548</v>
      </c>
      <c r="B565" s="2016">
        <v>562</v>
      </c>
      <c r="C565" s="362"/>
      <c r="D565" s="657">
        <v>1</v>
      </c>
      <c r="E565" s="26"/>
      <c r="F565" s="26"/>
      <c r="G565" s="37"/>
      <c r="H565" s="686"/>
      <c r="I565" s="687"/>
      <c r="J565" s="134"/>
      <c r="K565" s="134"/>
      <c r="L565" s="136"/>
      <c r="M565" s="136"/>
      <c r="N565" s="463"/>
      <c r="O565" s="621" t="s">
        <v>422</v>
      </c>
      <c r="P565" s="128"/>
      <c r="Q565" s="128"/>
      <c r="R565" s="128"/>
      <c r="S565" s="128"/>
      <c r="T565" s="128"/>
      <c r="U565" s="128"/>
      <c r="V565" s="128"/>
      <c r="W565" s="128"/>
      <c r="X565" s="128"/>
      <c r="Y565" s="128"/>
      <c r="Z565" s="128"/>
      <c r="AA565" s="128"/>
      <c r="AB565" s="121">
        <f t="shared" ref="AB565:AB566" si="654">SUM(P565:R565)</f>
        <v>0</v>
      </c>
      <c r="AC565" s="185">
        <f>SUM(S565:U565)</f>
        <v>0</v>
      </c>
      <c r="AD565" s="185">
        <f>SUM(V565:X565)</f>
        <v>0</v>
      </c>
      <c r="AE565" s="185">
        <f>SUM(Y565:AA565)</f>
        <v>0</v>
      </c>
      <c r="AF565" s="185">
        <f>AB565+AC565</f>
        <v>0</v>
      </c>
      <c r="AG565" s="185">
        <f>AE565+AD565</f>
        <v>0</v>
      </c>
      <c r="AH565" s="185">
        <f>AF565+AG565</f>
        <v>0</v>
      </c>
      <c r="AJ565" s="185">
        <f ca="1">SUM((INDIRECT(AJ$2&amp;(ROW())):INDIRECT(AJ$3&amp;(ROW()))))</f>
        <v>0</v>
      </c>
      <c r="AK565" s="185">
        <f ca="1">SUM(INDIRECT(AK$1&amp;AK$2&amp;$B565):INDIRECT(AK$1&amp;AK$3&amp;$B565))</f>
        <v>168</v>
      </c>
      <c r="AL565" s="1753">
        <f t="shared" ca="1" si="607"/>
        <v>-168</v>
      </c>
      <c r="AM565" s="1878">
        <f t="shared" ca="1" si="594"/>
        <v>0</v>
      </c>
      <c r="AN565" s="185">
        <f ca="1">SUM(INDIRECT(AN$1&amp;AN$2&amp;$A565):INDIRECT(AN$1&amp;AN$3&amp;$A565))</f>
        <v>0</v>
      </c>
      <c r="AO565" s="1753">
        <f t="shared" ca="1" si="608"/>
        <v>0</v>
      </c>
      <c r="AP565" s="1878">
        <f t="shared" ca="1" si="595"/>
        <v>0</v>
      </c>
      <c r="AR565" s="185">
        <f ca="1">SUM((INDIRECT(AR$2&amp;(ROW())):INDIRECT(AR$3&amp;(ROW()))))</f>
        <v>0</v>
      </c>
      <c r="AS565" s="185">
        <f ca="1">SUM(INDIRECT(AS$1&amp;AS$2&amp;$B565):INDIRECT(AS$1&amp;AS$3&amp;$B565))</f>
        <v>168</v>
      </c>
      <c r="AT565" s="1753">
        <f t="shared" ca="1" si="596"/>
        <v>-168</v>
      </c>
      <c r="AU565" s="1878">
        <f t="shared" ca="1" si="597"/>
        <v>0</v>
      </c>
      <c r="AV565" s="185">
        <f ca="1">SUM(INDIRECT(AV$1&amp;AV$2&amp;$A565):INDIRECT(AV$1&amp;AV$3&amp;$A565))</f>
        <v>0</v>
      </c>
      <c r="AW565" s="1753">
        <f t="shared" ca="1" si="598"/>
        <v>0</v>
      </c>
      <c r="AX565" s="1878">
        <f t="shared" ca="1" si="599"/>
        <v>0</v>
      </c>
      <c r="AZ565" s="185">
        <f ca="1">SUM((INDIRECT(AZ$2&amp;(ROW())):INDIRECT(AZ$3&amp;(ROW()))))</f>
        <v>0</v>
      </c>
      <c r="BA565" s="185">
        <f ca="1">SUM(INDIRECT(BA$1&amp;BA$2&amp;$B565):INDIRECT(BA$1&amp;BA$3&amp;$B565))</f>
        <v>-5546</v>
      </c>
      <c r="BB565" s="1753">
        <f t="shared" ca="1" si="600"/>
        <v>5546</v>
      </c>
      <c r="BC565" s="1878">
        <f t="shared" ca="1" si="601"/>
        <v>0</v>
      </c>
      <c r="BD565" s="185">
        <f ca="1">SUM(INDIRECT(BD$1&amp;BD$2&amp;$A565):INDIRECT(BD$1&amp;BD$3&amp;$A565))</f>
        <v>0</v>
      </c>
      <c r="BE565" s="1753">
        <f t="shared" ca="1" si="602"/>
        <v>0</v>
      </c>
      <c r="BF565" s="1878">
        <f t="shared" ca="1" si="603"/>
        <v>0</v>
      </c>
    </row>
    <row r="566" spans="1:58" s="272" customFormat="1">
      <c r="A566" s="2016">
        <v>549</v>
      </c>
      <c r="B566" s="2016">
        <v>563</v>
      </c>
      <c r="C566" s="362"/>
      <c r="D566" s="657">
        <v>1</v>
      </c>
      <c r="E566" s="26"/>
      <c r="F566" s="26"/>
      <c r="G566" s="37"/>
      <c r="H566" s="686"/>
      <c r="I566" s="687"/>
      <c r="J566" s="134"/>
      <c r="K566" s="134"/>
      <c r="L566" s="136"/>
      <c r="M566" s="418"/>
      <c r="N566" s="464"/>
      <c r="O566" s="154" t="s">
        <v>431</v>
      </c>
      <c r="P566" s="135"/>
      <c r="Q566" s="135"/>
      <c r="R566" s="135"/>
      <c r="S566" s="135"/>
      <c r="T566" s="135"/>
      <c r="U566" s="135"/>
      <c r="V566" s="135"/>
      <c r="W566" s="135"/>
      <c r="X566" s="135"/>
      <c r="Y566" s="135"/>
      <c r="Z566" s="135"/>
      <c r="AA566" s="135"/>
      <c r="AB566" s="121">
        <f t="shared" si="654"/>
        <v>0</v>
      </c>
      <c r="AC566" s="185">
        <f>SUM(S566:U566)</f>
        <v>0</v>
      </c>
      <c r="AD566" s="185">
        <f>SUM(V566:X566)</f>
        <v>0</v>
      </c>
      <c r="AE566" s="185">
        <f>SUM(Y566:AA566)</f>
        <v>0</v>
      </c>
      <c r="AF566" s="185">
        <f>AB566+AC566</f>
        <v>0</v>
      </c>
      <c r="AG566" s="185">
        <f>AE566+AD566</f>
        <v>0</v>
      </c>
      <c r="AH566" s="185">
        <f>AF566+AG566</f>
        <v>0</v>
      </c>
      <c r="AJ566" s="185">
        <f ca="1">SUM((INDIRECT(AJ$2&amp;(ROW())):INDIRECT(AJ$3&amp;(ROW()))))</f>
        <v>0</v>
      </c>
      <c r="AK566" s="185">
        <f ca="1">SUM(INDIRECT(AK$1&amp;AK$2&amp;$B566):INDIRECT(AK$1&amp;AK$3&amp;$B566))</f>
        <v>-168</v>
      </c>
      <c r="AL566" s="1753">
        <f t="shared" ca="1" si="607"/>
        <v>168</v>
      </c>
      <c r="AM566" s="1878">
        <f t="shared" ca="1" si="594"/>
        <v>0</v>
      </c>
      <c r="AN566" s="185">
        <f ca="1">SUM(INDIRECT(AN$1&amp;AN$2&amp;$A566):INDIRECT(AN$1&amp;AN$3&amp;$A566))</f>
        <v>0</v>
      </c>
      <c r="AO566" s="1753">
        <f t="shared" ca="1" si="608"/>
        <v>0</v>
      </c>
      <c r="AP566" s="1878">
        <f t="shared" ca="1" si="595"/>
        <v>0</v>
      </c>
      <c r="AR566" s="185">
        <f ca="1">SUM((INDIRECT(AR$2&amp;(ROW())):INDIRECT(AR$3&amp;(ROW()))))</f>
        <v>0</v>
      </c>
      <c r="AS566" s="185">
        <f ca="1">SUM(INDIRECT(AS$1&amp;AS$2&amp;$B566):INDIRECT(AS$1&amp;AS$3&amp;$B566))</f>
        <v>-168</v>
      </c>
      <c r="AT566" s="1753">
        <f t="shared" ca="1" si="596"/>
        <v>168</v>
      </c>
      <c r="AU566" s="1878">
        <f t="shared" ca="1" si="597"/>
        <v>0</v>
      </c>
      <c r="AV566" s="185">
        <f ca="1">SUM(INDIRECT(AV$1&amp;AV$2&amp;$A566):INDIRECT(AV$1&amp;AV$3&amp;$A566))</f>
        <v>0</v>
      </c>
      <c r="AW566" s="1753">
        <f t="shared" ca="1" si="598"/>
        <v>0</v>
      </c>
      <c r="AX566" s="1878">
        <f t="shared" ca="1" si="599"/>
        <v>0</v>
      </c>
      <c r="AZ566" s="185">
        <f ca="1">SUM((INDIRECT(AZ$2&amp;(ROW())):INDIRECT(AZ$3&amp;(ROW()))))</f>
        <v>0</v>
      </c>
      <c r="BA566" s="185">
        <f ca="1">SUM(INDIRECT(BA$1&amp;BA$2&amp;$B566):INDIRECT(BA$1&amp;BA$3&amp;$B566))</f>
        <v>-1207</v>
      </c>
      <c r="BB566" s="1753">
        <f t="shared" ca="1" si="600"/>
        <v>1207</v>
      </c>
      <c r="BC566" s="1878">
        <f t="shared" ca="1" si="601"/>
        <v>0</v>
      </c>
      <c r="BD566" s="185">
        <f ca="1">SUM(INDIRECT(BD$1&amp;BD$2&amp;$A566):INDIRECT(BD$1&amp;BD$3&amp;$A566))</f>
        <v>0</v>
      </c>
      <c r="BE566" s="1753">
        <f t="shared" ca="1" si="602"/>
        <v>0</v>
      </c>
      <c r="BF566" s="1878">
        <f t="shared" ca="1" si="603"/>
        <v>0</v>
      </c>
    </row>
    <row r="567" spans="1:58">
      <c r="A567" s="2016">
        <v>550</v>
      </c>
      <c r="B567" s="2016">
        <v>564</v>
      </c>
      <c r="D567" s="657">
        <v>1</v>
      </c>
      <c r="H567" s="686"/>
      <c r="I567" s="687"/>
      <c r="J567" s="134"/>
      <c r="K567" s="134"/>
      <c r="L567" s="136"/>
      <c r="M567" s="136" t="s">
        <v>404</v>
      </c>
      <c r="N567" s="605"/>
      <c r="O567" s="605"/>
      <c r="P567" s="121">
        <f t="shared" ref="P567:AH567" si="655">P568+P569</f>
        <v>-153</v>
      </c>
      <c r="Q567" s="121">
        <f t="shared" si="655"/>
        <v>2069</v>
      </c>
      <c r="R567" s="121">
        <f t="shared" si="655"/>
        <v>881</v>
      </c>
      <c r="S567" s="121">
        <f t="shared" si="655"/>
        <v>1636</v>
      </c>
      <c r="T567" s="121">
        <f t="shared" si="655"/>
        <v>1295</v>
      </c>
      <c r="U567" s="121">
        <f t="shared" si="655"/>
        <v>1450</v>
      </c>
      <c r="V567" s="121">
        <f t="shared" si="655"/>
        <v>1594</v>
      </c>
      <c r="W567" s="121">
        <f t="shared" si="655"/>
        <v>663</v>
      </c>
      <c r="X567" s="121">
        <f t="shared" si="655"/>
        <v>1654</v>
      </c>
      <c r="Y567" s="121">
        <f t="shared" si="655"/>
        <v>1581</v>
      </c>
      <c r="Z567" s="121">
        <f t="shared" si="655"/>
        <v>1942</v>
      </c>
      <c r="AA567" s="121">
        <f t="shared" si="655"/>
        <v>1675</v>
      </c>
      <c r="AB567" s="121">
        <f t="shared" si="655"/>
        <v>16686</v>
      </c>
      <c r="AC567" s="121">
        <f t="shared" si="655"/>
        <v>4381</v>
      </c>
      <c r="AD567" s="121">
        <f t="shared" si="655"/>
        <v>3911</v>
      </c>
      <c r="AE567" s="121">
        <f t="shared" si="655"/>
        <v>5198</v>
      </c>
      <c r="AF567" s="121">
        <f t="shared" si="655"/>
        <v>21067</v>
      </c>
      <c r="AG567" s="121">
        <f t="shared" si="655"/>
        <v>9109</v>
      </c>
      <c r="AH567" s="121">
        <f t="shared" si="655"/>
        <v>30176</v>
      </c>
      <c r="AJ567" s="121">
        <f ca="1">SUM((INDIRECT(AJ$2&amp;(ROW())):INDIRECT(AJ$3&amp;(ROW()))))</f>
        <v>1581</v>
      </c>
      <c r="AK567" s="121">
        <f ca="1">SUM(INDIRECT(AK$1&amp;AK$2&amp;$B567):INDIRECT(AK$1&amp;AK$3&amp;$B567))</f>
        <v>-168</v>
      </c>
      <c r="AL567" s="1761">
        <f t="shared" ca="1" si="607"/>
        <v>1749</v>
      </c>
      <c r="AM567" s="1885">
        <f t="shared" ca="1" si="594"/>
        <v>-9.4107142857142865</v>
      </c>
      <c r="AN567" s="121">
        <f ca="1">SUM(INDIRECT(AN$1&amp;AN$2&amp;$A567):INDIRECT(AN$1&amp;AN$3&amp;$A567))</f>
        <v>904</v>
      </c>
      <c r="AO567" s="1761">
        <f t="shared" ca="1" si="608"/>
        <v>677</v>
      </c>
      <c r="AP567" s="1885">
        <f t="shared" ca="1" si="595"/>
        <v>1.7488938053097345</v>
      </c>
      <c r="AR567" s="121">
        <f ca="1">SUM((INDIRECT(AR$2&amp;(ROW())):INDIRECT(AR$3&amp;(ROW()))))</f>
        <v>1581</v>
      </c>
      <c r="AS567" s="121">
        <f ca="1">SUM(INDIRECT(AS$1&amp;AS$2&amp;$B567):INDIRECT(AS$1&amp;AS$3&amp;$B567))</f>
        <v>-168</v>
      </c>
      <c r="AT567" s="1761">
        <f t="shared" ca="1" si="596"/>
        <v>1749</v>
      </c>
      <c r="AU567" s="1885">
        <f t="shared" ca="1" si="597"/>
        <v>-9.4107142857142865</v>
      </c>
      <c r="AV567" s="121">
        <f ca="1">SUM(INDIRECT(AV$1&amp;AV$2&amp;$A567):INDIRECT(AV$1&amp;AV$3&amp;$A567))</f>
        <v>904</v>
      </c>
      <c r="AW567" s="1761">
        <f t="shared" ca="1" si="598"/>
        <v>677</v>
      </c>
      <c r="AX567" s="1885">
        <f t="shared" ca="1" si="599"/>
        <v>1.7488938053097345</v>
      </c>
      <c r="AZ567" s="121">
        <f ca="1">SUM((INDIRECT(AZ$2&amp;(ROW())):INDIRECT(AZ$3&amp;(ROW()))))</f>
        <v>12670</v>
      </c>
      <c r="BA567" s="121">
        <f ca="1">SUM(INDIRECT(BA$1&amp;BA$2&amp;$B567):INDIRECT(BA$1&amp;BA$3&amp;$B567))</f>
        <v>-1207</v>
      </c>
      <c r="BB567" s="1761">
        <f t="shared" ca="1" si="600"/>
        <v>13877</v>
      </c>
      <c r="BC567" s="1885">
        <f t="shared" ca="1" si="601"/>
        <v>-10.497100248550124</v>
      </c>
      <c r="BD567" s="121">
        <f ca="1">SUM(INDIRECT(BD$1&amp;BD$2&amp;$A567):INDIRECT(BD$1&amp;BD$3&amp;$A567))</f>
        <v>5439</v>
      </c>
      <c r="BE567" s="1761">
        <f t="shared" ca="1" si="602"/>
        <v>7231</v>
      </c>
      <c r="BF567" s="1885">
        <f t="shared" ca="1" si="603"/>
        <v>2.3294723294723294</v>
      </c>
    </row>
    <row r="568" spans="1:58">
      <c r="A568" s="2016">
        <v>551</v>
      </c>
      <c r="B568" s="2016">
        <v>565</v>
      </c>
      <c r="D568" s="657">
        <v>1</v>
      </c>
      <c r="H568" s="686"/>
      <c r="I568" s="687"/>
      <c r="J568" s="134"/>
      <c r="K568" s="134"/>
      <c r="L568" s="136"/>
      <c r="M568" s="136"/>
      <c r="N568" s="609" t="s">
        <v>424</v>
      </c>
      <c r="O568" s="609"/>
      <c r="P568" s="610">
        <v>-110</v>
      </c>
      <c r="Q568" s="610">
        <v>2110</v>
      </c>
      <c r="R568" s="610">
        <v>922</v>
      </c>
      <c r="S568" s="610">
        <v>1677</v>
      </c>
      <c r="T568" s="610">
        <v>1336</v>
      </c>
      <c r="U568" s="610">
        <v>1491</v>
      </c>
      <c r="V568" s="610">
        <v>1650</v>
      </c>
      <c r="W568" s="610">
        <v>719</v>
      </c>
      <c r="X568" s="610">
        <v>1695</v>
      </c>
      <c r="Y568" s="610">
        <v>1622</v>
      </c>
      <c r="Z568" s="610">
        <v>1983</v>
      </c>
      <c r="AA568" s="610">
        <v>1716</v>
      </c>
      <c r="AB568" s="121">
        <f>SUM(P568:AA568)</f>
        <v>16811</v>
      </c>
      <c r="AC568" s="121">
        <f>SUM(S568:U568)</f>
        <v>4504</v>
      </c>
      <c r="AD568" s="121">
        <f>SUM(V568:X568)</f>
        <v>4064</v>
      </c>
      <c r="AE568" s="121">
        <f>SUM(Y568:AA568)</f>
        <v>5321</v>
      </c>
      <c r="AF568" s="121">
        <f>AB568+AC568</f>
        <v>21315</v>
      </c>
      <c r="AG568" s="121">
        <f>AE568+AD568</f>
        <v>9385</v>
      </c>
      <c r="AH568" s="121">
        <f>AF568+AG568</f>
        <v>30700</v>
      </c>
      <c r="AJ568" s="121">
        <f ca="1">SUM((INDIRECT(AJ$2&amp;(ROW())):INDIRECT(AJ$3&amp;(ROW()))))</f>
        <v>1622</v>
      </c>
      <c r="AK568" s="121">
        <f ca="1">SUM(INDIRECT(AK$1&amp;AK$2&amp;$B568):INDIRECT(AK$1&amp;AK$3&amp;$B568))</f>
        <v>0</v>
      </c>
      <c r="AL568" s="1761">
        <f t="shared" ca="1" si="607"/>
        <v>1622</v>
      </c>
      <c r="AM568" s="1885">
        <f t="shared" ca="1" si="594"/>
        <v>0</v>
      </c>
      <c r="AN568" s="121">
        <f ca="1">SUM(INDIRECT(AN$1&amp;AN$2&amp;$A568):INDIRECT(AN$1&amp;AN$3&amp;$A568))</f>
        <v>941</v>
      </c>
      <c r="AO568" s="1761">
        <f t="shared" ca="1" si="608"/>
        <v>681</v>
      </c>
      <c r="AP568" s="1885">
        <f t="shared" ca="1" si="595"/>
        <v>1.7236981934112645</v>
      </c>
      <c r="AR568" s="121">
        <f ca="1">SUM((INDIRECT(AR$2&amp;(ROW())):INDIRECT(AR$3&amp;(ROW()))))</f>
        <v>1622</v>
      </c>
      <c r="AS568" s="121">
        <f ca="1">SUM(INDIRECT(AS$1&amp;AS$2&amp;$B568):INDIRECT(AS$1&amp;AS$3&amp;$B568))</f>
        <v>0</v>
      </c>
      <c r="AT568" s="1761">
        <f t="shared" ca="1" si="596"/>
        <v>1622</v>
      </c>
      <c r="AU568" s="1885">
        <f t="shared" ca="1" si="597"/>
        <v>0</v>
      </c>
      <c r="AV568" s="121">
        <f ca="1">SUM(INDIRECT(AV$1&amp;AV$2&amp;$A568):INDIRECT(AV$1&amp;AV$3&amp;$A568))</f>
        <v>941</v>
      </c>
      <c r="AW568" s="1761">
        <f t="shared" ca="1" si="598"/>
        <v>681</v>
      </c>
      <c r="AX568" s="1885">
        <f t="shared" ca="1" si="599"/>
        <v>1.7236981934112645</v>
      </c>
      <c r="AZ568" s="121">
        <f ca="1">SUM((INDIRECT(AZ$2&amp;(ROW())):INDIRECT(AZ$3&amp;(ROW()))))</f>
        <v>13112</v>
      </c>
      <c r="BA568" s="121">
        <f ca="1">SUM(INDIRECT(BA$1&amp;BA$2&amp;$B568):INDIRECT(BA$1&amp;BA$3&amp;$B568))</f>
        <v>0</v>
      </c>
      <c r="BB568" s="1761">
        <f t="shared" ca="1" si="600"/>
        <v>13112</v>
      </c>
      <c r="BC568" s="1885">
        <f t="shared" ca="1" si="601"/>
        <v>0</v>
      </c>
      <c r="BD568" s="121">
        <f ca="1">SUM(INDIRECT(BD$1&amp;BD$2&amp;$A568):INDIRECT(BD$1&amp;BD$3&amp;$A568))</f>
        <v>5819</v>
      </c>
      <c r="BE568" s="1761">
        <f t="shared" ca="1" si="602"/>
        <v>7293</v>
      </c>
      <c r="BF568" s="1885">
        <f t="shared" ca="1" si="603"/>
        <v>2.2533081285444236</v>
      </c>
    </row>
    <row r="569" spans="1:58" s="272" customFormat="1">
      <c r="A569" s="2016">
        <v>552</v>
      </c>
      <c r="B569" s="2016">
        <v>566</v>
      </c>
      <c r="C569" s="362"/>
      <c r="D569" s="657">
        <v>1</v>
      </c>
      <c r="E569" s="26"/>
      <c r="F569" s="26"/>
      <c r="G569" s="37"/>
      <c r="H569" s="686"/>
      <c r="I569" s="687"/>
      <c r="J569" s="134"/>
      <c r="K569" s="134"/>
      <c r="L569" s="136"/>
      <c r="M569" s="136"/>
      <c r="N569" s="611" t="s">
        <v>405</v>
      </c>
      <c r="O569" s="611"/>
      <c r="P569" s="596">
        <f t="shared" ref="P569:AA569" si="656">SUM(P570:P572)</f>
        <v>-43</v>
      </c>
      <c r="Q569" s="596">
        <f t="shared" si="656"/>
        <v>-41</v>
      </c>
      <c r="R569" s="596">
        <f t="shared" si="656"/>
        <v>-41</v>
      </c>
      <c r="S569" s="596">
        <f t="shared" si="656"/>
        <v>-41</v>
      </c>
      <c r="T569" s="596">
        <f t="shared" si="656"/>
        <v>-41</v>
      </c>
      <c r="U569" s="596">
        <f t="shared" si="656"/>
        <v>-41</v>
      </c>
      <c r="V569" s="596">
        <f t="shared" si="656"/>
        <v>-56</v>
      </c>
      <c r="W569" s="596">
        <f t="shared" si="656"/>
        <v>-56</v>
      </c>
      <c r="X569" s="596">
        <f t="shared" si="656"/>
        <v>-41</v>
      </c>
      <c r="Y569" s="596">
        <f t="shared" si="656"/>
        <v>-41</v>
      </c>
      <c r="Z569" s="596">
        <f t="shared" si="656"/>
        <v>-41</v>
      </c>
      <c r="AA569" s="596">
        <f t="shared" si="656"/>
        <v>-41</v>
      </c>
      <c r="AB569" s="596">
        <f>SUM(P569:R569)</f>
        <v>-125</v>
      </c>
      <c r="AC569" s="596">
        <f>SUM(S569:U569)</f>
        <v>-123</v>
      </c>
      <c r="AD569" s="596">
        <f>SUM(V569:X569)</f>
        <v>-153</v>
      </c>
      <c r="AE569" s="596">
        <f>SUM(Y569:AA569)</f>
        <v>-123</v>
      </c>
      <c r="AF569" s="596">
        <f>AB569+AC569</f>
        <v>-248</v>
      </c>
      <c r="AG569" s="596">
        <f>AE569+AD569</f>
        <v>-276</v>
      </c>
      <c r="AH569" s="596">
        <f>AF569+AG569</f>
        <v>-524</v>
      </c>
      <c r="AJ569" s="596">
        <f ca="1">SUM((INDIRECT(AJ$2&amp;(ROW())):INDIRECT(AJ$3&amp;(ROW()))))</f>
        <v>-41</v>
      </c>
      <c r="AK569" s="596">
        <f ca="1">SUM(INDIRECT(AK$1&amp;AK$2&amp;$B569):INDIRECT(AK$1&amp;AK$3&amp;$B569))</f>
        <v>0</v>
      </c>
      <c r="AL569" s="1752">
        <f t="shared" ca="1" si="607"/>
        <v>-41</v>
      </c>
      <c r="AM569" s="1877">
        <f t="shared" ca="1" si="594"/>
        <v>0</v>
      </c>
      <c r="AN569" s="596">
        <f ca="1">SUM(INDIRECT(AN$1&amp;AN$2&amp;$A569):INDIRECT(AN$1&amp;AN$3&amp;$A569))</f>
        <v>-37</v>
      </c>
      <c r="AO569" s="1752">
        <f t="shared" ca="1" si="608"/>
        <v>-4</v>
      </c>
      <c r="AP569" s="1877">
        <f t="shared" ca="1" si="595"/>
        <v>1.1081081081081081</v>
      </c>
      <c r="AR569" s="596">
        <f ca="1">SUM((INDIRECT(AR$2&amp;(ROW())):INDIRECT(AR$3&amp;(ROW()))))</f>
        <v>-41</v>
      </c>
      <c r="AS569" s="596">
        <f ca="1">SUM(INDIRECT(AS$1&amp;AS$2&amp;$B569):INDIRECT(AS$1&amp;AS$3&amp;$B569))</f>
        <v>0</v>
      </c>
      <c r="AT569" s="1752">
        <f t="shared" ca="1" si="596"/>
        <v>-41</v>
      </c>
      <c r="AU569" s="1877">
        <f t="shared" ca="1" si="597"/>
        <v>0</v>
      </c>
      <c r="AV569" s="596">
        <f ca="1">SUM(INDIRECT(AV$1&amp;AV$2&amp;$A569):INDIRECT(AV$1&amp;AV$3&amp;$A569))</f>
        <v>-37</v>
      </c>
      <c r="AW569" s="1752">
        <f t="shared" ca="1" si="598"/>
        <v>-4</v>
      </c>
      <c r="AX569" s="1877">
        <f t="shared" ca="1" si="599"/>
        <v>1.1081081081081081</v>
      </c>
      <c r="AZ569" s="596">
        <f ca="1">SUM((INDIRECT(AZ$2&amp;(ROW())):INDIRECT(AZ$3&amp;(ROW()))))</f>
        <v>-442</v>
      </c>
      <c r="BA569" s="596">
        <f ca="1">SUM(INDIRECT(BA$1&amp;BA$2&amp;$B569):INDIRECT(BA$1&amp;BA$3&amp;$B569))</f>
        <v>0</v>
      </c>
      <c r="BB569" s="1752">
        <f t="shared" ca="1" si="600"/>
        <v>-442</v>
      </c>
      <c r="BC569" s="1877">
        <f t="shared" ca="1" si="601"/>
        <v>0</v>
      </c>
      <c r="BD569" s="596">
        <f ca="1">SUM(INDIRECT(BD$1&amp;BD$2&amp;$A569):INDIRECT(BD$1&amp;BD$3&amp;$A569))</f>
        <v>-380</v>
      </c>
      <c r="BE569" s="1752">
        <f t="shared" ca="1" si="602"/>
        <v>-62</v>
      </c>
      <c r="BF569" s="1877">
        <f t="shared" ca="1" si="603"/>
        <v>1.1631578947368422</v>
      </c>
    </row>
    <row r="570" spans="1:58" s="272" customFormat="1">
      <c r="A570" s="2016">
        <v>553</v>
      </c>
      <c r="B570" s="2016">
        <v>567</v>
      </c>
      <c r="C570" s="362"/>
      <c r="D570" s="657">
        <v>1</v>
      </c>
      <c r="E570" s="26"/>
      <c r="F570" s="26"/>
      <c r="G570" s="37"/>
      <c r="H570" s="686"/>
      <c r="I570" s="687"/>
      <c r="J570" s="134"/>
      <c r="K570" s="134"/>
      <c r="L570" s="136"/>
      <c r="M570" s="136"/>
      <c r="N570" s="612"/>
      <c r="O570" s="593" t="s">
        <v>421</v>
      </c>
      <c r="P570" s="191">
        <v>-43</v>
      </c>
      <c r="Q570" s="191">
        <v>-41</v>
      </c>
      <c r="R570" s="191">
        <v>-41</v>
      </c>
      <c r="S570" s="191">
        <v>-41</v>
      </c>
      <c r="T570" s="191">
        <v>-41</v>
      </c>
      <c r="U570" s="191">
        <v>-41</v>
      </c>
      <c r="V570" s="191">
        <v>-56</v>
      </c>
      <c r="W570" s="191">
        <v>-56</v>
      </c>
      <c r="X570" s="191">
        <v>-41</v>
      </c>
      <c r="Y570" s="191">
        <v>-41</v>
      </c>
      <c r="Z570" s="191">
        <v>-41</v>
      </c>
      <c r="AA570" s="191">
        <v>-41</v>
      </c>
      <c r="AB570" s="121">
        <f>SUM(P570:R570)</f>
        <v>-125</v>
      </c>
      <c r="AC570" s="186">
        <f>SUM(S570:U570)</f>
        <v>-123</v>
      </c>
      <c r="AD570" s="186">
        <f>SUM(V570:X570)</f>
        <v>-153</v>
      </c>
      <c r="AE570" s="186">
        <f>SUM(Y570:AA570)</f>
        <v>-123</v>
      </c>
      <c r="AF570" s="186">
        <f>AB570+AC570</f>
        <v>-248</v>
      </c>
      <c r="AG570" s="186">
        <f>AE570+AD570</f>
        <v>-276</v>
      </c>
      <c r="AH570" s="186">
        <f>AF570+AG570</f>
        <v>-524</v>
      </c>
      <c r="AJ570" s="186">
        <f ca="1">SUM((INDIRECT(AJ$2&amp;(ROW())):INDIRECT(AJ$3&amp;(ROW()))))</f>
        <v>-41</v>
      </c>
      <c r="AK570" s="186">
        <f ca="1">SUM(INDIRECT(AK$1&amp;AK$2&amp;$B570):INDIRECT(AK$1&amp;AK$3&amp;$B570))</f>
        <v>2521</v>
      </c>
      <c r="AL570" s="1748">
        <f t="shared" ca="1" si="607"/>
        <v>-2562</v>
      </c>
      <c r="AM570" s="1873">
        <f t="shared" ca="1" si="594"/>
        <v>-1.6263387544625148E-2</v>
      </c>
      <c r="AN570" s="186">
        <f ca="1">SUM(INDIRECT(AN$1&amp;AN$2&amp;$A570):INDIRECT(AN$1&amp;AN$3&amp;$A570))</f>
        <v>-37</v>
      </c>
      <c r="AO570" s="1748">
        <f t="shared" ca="1" si="608"/>
        <v>-4</v>
      </c>
      <c r="AP570" s="1873">
        <f t="shared" ca="1" si="595"/>
        <v>1.1081081081081081</v>
      </c>
      <c r="AR570" s="186">
        <f ca="1">SUM((INDIRECT(AR$2&amp;(ROW())):INDIRECT(AR$3&amp;(ROW()))))</f>
        <v>-41</v>
      </c>
      <c r="AS570" s="186">
        <f ca="1">SUM(INDIRECT(AS$1&amp;AS$2&amp;$B570):INDIRECT(AS$1&amp;AS$3&amp;$B570))</f>
        <v>2521</v>
      </c>
      <c r="AT570" s="1748">
        <f t="shared" ca="1" si="596"/>
        <v>-2562</v>
      </c>
      <c r="AU570" s="1873">
        <f t="shared" ca="1" si="597"/>
        <v>-1.6263387544625148E-2</v>
      </c>
      <c r="AV570" s="186">
        <f ca="1">SUM(INDIRECT(AV$1&amp;AV$2&amp;$A570):INDIRECT(AV$1&amp;AV$3&amp;$A570))</f>
        <v>-37</v>
      </c>
      <c r="AW570" s="1748">
        <f t="shared" ca="1" si="598"/>
        <v>-4</v>
      </c>
      <c r="AX570" s="1873">
        <f t="shared" ca="1" si="599"/>
        <v>1.1081081081081081</v>
      </c>
      <c r="AZ570" s="186">
        <f ca="1">SUM((INDIRECT(AZ$2&amp;(ROW())):INDIRECT(AZ$3&amp;(ROW()))))</f>
        <v>-442</v>
      </c>
      <c r="BA570" s="186">
        <f ca="1">SUM(INDIRECT(BA$1&amp;BA$2&amp;$B570):INDIRECT(BA$1&amp;BA$3&amp;$B570))</f>
        <v>11293</v>
      </c>
      <c r="BB570" s="1748">
        <f t="shared" ca="1" si="600"/>
        <v>-11735</v>
      </c>
      <c r="BC570" s="1873">
        <f t="shared" ca="1" si="601"/>
        <v>-3.9139289825555652E-2</v>
      </c>
      <c r="BD570" s="186">
        <f ca="1">SUM(INDIRECT(BD$1&amp;BD$2&amp;$A570):INDIRECT(BD$1&amp;BD$3&amp;$A570))</f>
        <v>-380</v>
      </c>
      <c r="BE570" s="1748">
        <f t="shared" ca="1" si="602"/>
        <v>-62</v>
      </c>
      <c r="BF570" s="1873">
        <f t="shared" ca="1" si="603"/>
        <v>1.1631578947368422</v>
      </c>
    </row>
    <row r="571" spans="1:58" s="272" customFormat="1">
      <c r="A571" s="2016">
        <v>554</v>
      </c>
      <c r="B571" s="2016">
        <v>568</v>
      </c>
      <c r="C571" s="362"/>
      <c r="D571" s="657">
        <v>1</v>
      </c>
      <c r="E571" s="26"/>
      <c r="F571" s="26"/>
      <c r="G571" s="37"/>
      <c r="H571" s="686"/>
      <c r="I571" s="687"/>
      <c r="J571" s="134"/>
      <c r="K571" s="134"/>
      <c r="L571" s="136"/>
      <c r="M571" s="136"/>
      <c r="N571" s="463"/>
      <c r="O571" s="621" t="s">
        <v>422</v>
      </c>
      <c r="P571" s="128"/>
      <c r="Q571" s="128"/>
      <c r="R571" s="128"/>
      <c r="S571" s="128"/>
      <c r="T571" s="128"/>
      <c r="U571" s="128"/>
      <c r="V571" s="128"/>
      <c r="W571" s="128"/>
      <c r="X571" s="128"/>
      <c r="Y571" s="128"/>
      <c r="Z571" s="128"/>
      <c r="AA571" s="128"/>
      <c r="AB571" s="121">
        <f t="shared" ref="AB571:AB572" si="657">SUM(P571:R571)</f>
        <v>0</v>
      </c>
      <c r="AC571" s="185">
        <f>SUM(S571:U571)</f>
        <v>0</v>
      </c>
      <c r="AD571" s="185">
        <f>SUM(V571:X571)</f>
        <v>0</v>
      </c>
      <c r="AE571" s="185">
        <f>SUM(Y571:AA571)</f>
        <v>0</v>
      </c>
      <c r="AF571" s="185">
        <f>AB571+AC571</f>
        <v>0</v>
      </c>
      <c r="AG571" s="185">
        <f>AE571+AD571</f>
        <v>0</v>
      </c>
      <c r="AH571" s="185">
        <f>AF571+AG571</f>
        <v>0</v>
      </c>
      <c r="AJ571" s="185">
        <f ca="1">SUM((INDIRECT(AJ$2&amp;(ROW())):INDIRECT(AJ$3&amp;(ROW()))))</f>
        <v>0</v>
      </c>
      <c r="AK571" s="185">
        <f ca="1">SUM(INDIRECT(AK$1&amp;AK$2&amp;$B571):INDIRECT(AK$1&amp;AK$3&amp;$B571))</f>
        <v>2696</v>
      </c>
      <c r="AL571" s="1753">
        <f t="shared" ca="1" si="607"/>
        <v>-2696</v>
      </c>
      <c r="AM571" s="1878">
        <f t="shared" ca="1" si="594"/>
        <v>0</v>
      </c>
      <c r="AN571" s="185">
        <f ca="1">SUM(INDIRECT(AN$1&amp;AN$2&amp;$A571):INDIRECT(AN$1&amp;AN$3&amp;$A571))</f>
        <v>0</v>
      </c>
      <c r="AO571" s="1753">
        <f t="shared" ca="1" si="608"/>
        <v>0</v>
      </c>
      <c r="AP571" s="1878">
        <f t="shared" ca="1" si="595"/>
        <v>0</v>
      </c>
      <c r="AR571" s="185">
        <f ca="1">SUM((INDIRECT(AR$2&amp;(ROW())):INDIRECT(AR$3&amp;(ROW()))))</f>
        <v>0</v>
      </c>
      <c r="AS571" s="185">
        <f ca="1">SUM(INDIRECT(AS$1&amp;AS$2&amp;$B571):INDIRECT(AS$1&amp;AS$3&amp;$B571))</f>
        <v>2696</v>
      </c>
      <c r="AT571" s="1753">
        <f t="shared" ca="1" si="596"/>
        <v>-2696</v>
      </c>
      <c r="AU571" s="1878">
        <f t="shared" ca="1" si="597"/>
        <v>0</v>
      </c>
      <c r="AV571" s="185">
        <f ca="1">SUM(INDIRECT(AV$1&amp;AV$2&amp;$A571):INDIRECT(AV$1&amp;AV$3&amp;$A571))</f>
        <v>0</v>
      </c>
      <c r="AW571" s="1753">
        <f t="shared" ca="1" si="598"/>
        <v>0</v>
      </c>
      <c r="AX571" s="1878">
        <f t="shared" ca="1" si="599"/>
        <v>0</v>
      </c>
      <c r="AZ571" s="185">
        <f ca="1">SUM((INDIRECT(AZ$2&amp;(ROW())):INDIRECT(AZ$3&amp;(ROW()))))</f>
        <v>0</v>
      </c>
      <c r="BA571" s="185">
        <f ca="1">SUM(INDIRECT(BA$1&amp;BA$2&amp;$B571):INDIRECT(BA$1&amp;BA$3&amp;$B571))</f>
        <v>11772</v>
      </c>
      <c r="BB571" s="1753">
        <f t="shared" ca="1" si="600"/>
        <v>-11772</v>
      </c>
      <c r="BC571" s="1878">
        <f t="shared" ca="1" si="601"/>
        <v>0</v>
      </c>
      <c r="BD571" s="185">
        <f ca="1">SUM(INDIRECT(BD$1&amp;BD$2&amp;$A571):INDIRECT(BD$1&amp;BD$3&amp;$A571))</f>
        <v>0</v>
      </c>
      <c r="BE571" s="1753">
        <f t="shared" ca="1" si="602"/>
        <v>0</v>
      </c>
      <c r="BF571" s="1878">
        <f t="shared" ca="1" si="603"/>
        <v>0</v>
      </c>
    </row>
    <row r="572" spans="1:58" s="272" customFormat="1">
      <c r="A572" s="2016">
        <v>555</v>
      </c>
      <c r="B572" s="2016">
        <v>569</v>
      </c>
      <c r="C572" s="362"/>
      <c r="D572" s="657">
        <v>1</v>
      </c>
      <c r="E572" s="26"/>
      <c r="F572" s="26"/>
      <c r="G572" s="37"/>
      <c r="H572" s="686"/>
      <c r="I572" s="687"/>
      <c r="J572" s="134"/>
      <c r="K572" s="134"/>
      <c r="L572" s="136"/>
      <c r="M572" s="418"/>
      <c r="N572" s="464"/>
      <c r="O572" s="154" t="s">
        <v>431</v>
      </c>
      <c r="P572" s="135"/>
      <c r="Q572" s="135"/>
      <c r="R572" s="135"/>
      <c r="S572" s="135"/>
      <c r="T572" s="135"/>
      <c r="U572" s="135"/>
      <c r="V572" s="135"/>
      <c r="W572" s="135"/>
      <c r="X572" s="135"/>
      <c r="Y572" s="135"/>
      <c r="Z572" s="135"/>
      <c r="AA572" s="135"/>
      <c r="AB572" s="121">
        <f t="shared" si="657"/>
        <v>0</v>
      </c>
      <c r="AC572" s="185">
        <f>SUM(S572:U572)</f>
        <v>0</v>
      </c>
      <c r="AD572" s="185">
        <f>SUM(V572:X572)</f>
        <v>0</v>
      </c>
      <c r="AE572" s="185">
        <f>SUM(Y572:AA572)</f>
        <v>0</v>
      </c>
      <c r="AF572" s="185">
        <f>AB572+AC572</f>
        <v>0</v>
      </c>
      <c r="AG572" s="185">
        <f>AE572+AD572</f>
        <v>0</v>
      </c>
      <c r="AH572" s="185">
        <f>AF572+AG572</f>
        <v>0</v>
      </c>
      <c r="AJ572" s="185">
        <f ca="1">SUM((INDIRECT(AJ$2&amp;(ROW())):INDIRECT(AJ$3&amp;(ROW()))))</f>
        <v>0</v>
      </c>
      <c r="AK572" s="185">
        <f ca="1">SUM(INDIRECT(AK$1&amp;AK$2&amp;$B572):INDIRECT(AK$1&amp;AK$3&amp;$B572))</f>
        <v>-175</v>
      </c>
      <c r="AL572" s="1753">
        <f t="shared" ca="1" si="607"/>
        <v>175</v>
      </c>
      <c r="AM572" s="1878">
        <f t="shared" ca="1" si="594"/>
        <v>0</v>
      </c>
      <c r="AN572" s="185">
        <f ca="1">SUM(INDIRECT(AN$1&amp;AN$2&amp;$A572):INDIRECT(AN$1&amp;AN$3&amp;$A572))</f>
        <v>0</v>
      </c>
      <c r="AO572" s="1753">
        <f t="shared" ca="1" si="608"/>
        <v>0</v>
      </c>
      <c r="AP572" s="1878">
        <f t="shared" ca="1" si="595"/>
        <v>0</v>
      </c>
      <c r="AR572" s="185">
        <f ca="1">SUM((INDIRECT(AR$2&amp;(ROW())):INDIRECT(AR$3&amp;(ROW()))))</f>
        <v>0</v>
      </c>
      <c r="AS572" s="185">
        <f ca="1">SUM(INDIRECT(AS$1&amp;AS$2&amp;$B572):INDIRECT(AS$1&amp;AS$3&amp;$B572))</f>
        <v>-175</v>
      </c>
      <c r="AT572" s="1753">
        <f t="shared" ca="1" si="596"/>
        <v>175</v>
      </c>
      <c r="AU572" s="1878">
        <f t="shared" ca="1" si="597"/>
        <v>0</v>
      </c>
      <c r="AV572" s="185">
        <f ca="1">SUM(INDIRECT(AV$1&amp;AV$2&amp;$A572):INDIRECT(AV$1&amp;AV$3&amp;$A572))</f>
        <v>0</v>
      </c>
      <c r="AW572" s="1753">
        <f t="shared" ca="1" si="598"/>
        <v>0</v>
      </c>
      <c r="AX572" s="1878">
        <f t="shared" ca="1" si="599"/>
        <v>0</v>
      </c>
      <c r="AZ572" s="185">
        <f ca="1">SUM((INDIRECT(AZ$2&amp;(ROW())):INDIRECT(AZ$3&amp;(ROW()))))</f>
        <v>0</v>
      </c>
      <c r="BA572" s="185">
        <f ca="1">SUM(INDIRECT(BA$1&amp;BA$2&amp;$B572):INDIRECT(BA$1&amp;BA$3&amp;$B572))</f>
        <v>-479</v>
      </c>
      <c r="BB572" s="1753">
        <f t="shared" ca="1" si="600"/>
        <v>479</v>
      </c>
      <c r="BC572" s="1878">
        <f t="shared" ca="1" si="601"/>
        <v>0</v>
      </c>
      <c r="BD572" s="185">
        <f ca="1">SUM(INDIRECT(BD$1&amp;BD$2&amp;$A572):INDIRECT(BD$1&amp;BD$3&amp;$A572))</f>
        <v>0</v>
      </c>
      <c r="BE572" s="1753">
        <f t="shared" ca="1" si="602"/>
        <v>0</v>
      </c>
      <c r="BF572" s="1878">
        <f t="shared" ca="1" si="603"/>
        <v>0</v>
      </c>
    </row>
    <row r="573" spans="1:58">
      <c r="A573" s="2016">
        <v>556</v>
      </c>
      <c r="B573" s="2016">
        <v>570</v>
      </c>
      <c r="D573" s="657">
        <v>1</v>
      </c>
      <c r="H573" s="686"/>
      <c r="I573" s="687"/>
      <c r="J573" s="134"/>
      <c r="K573" s="134"/>
      <c r="L573" s="136"/>
      <c r="M573" s="136" t="s">
        <v>326</v>
      </c>
      <c r="N573" s="605"/>
      <c r="O573" s="605"/>
      <c r="P573" s="121">
        <f t="shared" ref="P573:AH573" si="658">P574+P575</f>
        <v>-657</v>
      </c>
      <c r="Q573" s="121">
        <f t="shared" si="658"/>
        <v>-426</v>
      </c>
      <c r="R573" s="121">
        <f t="shared" si="658"/>
        <v>-1238</v>
      </c>
      <c r="S573" s="121">
        <f t="shared" si="658"/>
        <v>-816</v>
      </c>
      <c r="T573" s="121">
        <f t="shared" si="658"/>
        <v>-794</v>
      </c>
      <c r="U573" s="121">
        <f t="shared" si="658"/>
        <v>-887</v>
      </c>
      <c r="V573" s="121">
        <f t="shared" si="658"/>
        <v>-1608</v>
      </c>
      <c r="W573" s="121">
        <f t="shared" si="658"/>
        <v>-1258</v>
      </c>
      <c r="X573" s="121">
        <f t="shared" si="658"/>
        <v>-408</v>
      </c>
      <c r="Y573" s="121">
        <f t="shared" si="658"/>
        <v>-812</v>
      </c>
      <c r="Z573" s="121">
        <f t="shared" si="658"/>
        <v>-333</v>
      </c>
      <c r="AA573" s="121">
        <f t="shared" si="658"/>
        <v>363</v>
      </c>
      <c r="AB573" s="121">
        <f t="shared" si="658"/>
        <v>-2321</v>
      </c>
      <c r="AC573" s="121">
        <f t="shared" si="658"/>
        <v>-2497</v>
      </c>
      <c r="AD573" s="121">
        <f t="shared" si="658"/>
        <v>-3274</v>
      </c>
      <c r="AE573" s="121">
        <f t="shared" si="658"/>
        <v>-782</v>
      </c>
      <c r="AF573" s="121">
        <f t="shared" si="658"/>
        <v>-4818</v>
      </c>
      <c r="AG573" s="121">
        <f t="shared" si="658"/>
        <v>-4056</v>
      </c>
      <c r="AH573" s="121">
        <f t="shared" si="658"/>
        <v>-8874</v>
      </c>
      <c r="AJ573" s="121">
        <f ca="1">SUM((INDIRECT(AJ$2&amp;(ROW())):INDIRECT(AJ$3&amp;(ROW()))))</f>
        <v>-812</v>
      </c>
      <c r="AK573" s="121">
        <f ca="1">SUM(INDIRECT(AK$1&amp;AK$2&amp;$B573):INDIRECT(AK$1&amp;AK$3&amp;$B573))</f>
        <v>-175</v>
      </c>
      <c r="AL573" s="1761">
        <f t="shared" ca="1" si="607"/>
        <v>-637</v>
      </c>
      <c r="AM573" s="1885">
        <f t="shared" ca="1" si="594"/>
        <v>4.6399999999999997</v>
      </c>
      <c r="AN573" s="121">
        <f ca="1">SUM(INDIRECT(AN$1&amp;AN$2&amp;$A573):INDIRECT(AN$1&amp;AN$3&amp;$A573))</f>
        <v>-515</v>
      </c>
      <c r="AO573" s="1761">
        <f t="shared" ca="1" si="608"/>
        <v>-297</v>
      </c>
      <c r="AP573" s="1885">
        <f t="shared" ca="1" si="595"/>
        <v>1.5766990291262135</v>
      </c>
      <c r="AR573" s="121">
        <f ca="1">SUM((INDIRECT(AR$2&amp;(ROW())):INDIRECT(AR$3&amp;(ROW()))))</f>
        <v>-812</v>
      </c>
      <c r="AS573" s="121">
        <f ca="1">SUM(INDIRECT(AS$1&amp;AS$2&amp;$B573):INDIRECT(AS$1&amp;AS$3&amp;$B573))</f>
        <v>-175</v>
      </c>
      <c r="AT573" s="1761">
        <f t="shared" ca="1" si="596"/>
        <v>-637</v>
      </c>
      <c r="AU573" s="1885">
        <f t="shared" ca="1" si="597"/>
        <v>4.6399999999999997</v>
      </c>
      <c r="AV573" s="121">
        <f ca="1">SUM(INDIRECT(AV$1&amp;AV$2&amp;$A573):INDIRECT(AV$1&amp;AV$3&amp;$A573))</f>
        <v>-515</v>
      </c>
      <c r="AW573" s="1761">
        <f t="shared" ca="1" si="598"/>
        <v>-297</v>
      </c>
      <c r="AX573" s="1885">
        <f t="shared" ca="1" si="599"/>
        <v>1.5766990291262135</v>
      </c>
      <c r="AZ573" s="121">
        <f ca="1">SUM((INDIRECT(AZ$2&amp;(ROW())):INDIRECT(AZ$3&amp;(ROW()))))</f>
        <v>-8904</v>
      </c>
      <c r="BA573" s="121">
        <f ca="1">SUM(INDIRECT(BA$1&amp;BA$2&amp;$B573):INDIRECT(BA$1&amp;BA$3&amp;$B573))</f>
        <v>-479</v>
      </c>
      <c r="BB573" s="1761">
        <f t="shared" ca="1" si="600"/>
        <v>-8425</v>
      </c>
      <c r="BC573" s="1885">
        <f t="shared" ca="1" si="601"/>
        <v>18.588726513569938</v>
      </c>
      <c r="BD573" s="121">
        <f ca="1">SUM(INDIRECT(BD$1&amp;BD$2&amp;$A573):INDIRECT(BD$1&amp;BD$3&amp;$A573))</f>
        <v>-8018</v>
      </c>
      <c r="BE573" s="1761">
        <f t="shared" ca="1" si="602"/>
        <v>-886</v>
      </c>
      <c r="BF573" s="1885">
        <f t="shared" ca="1" si="603"/>
        <v>1.1105013719131953</v>
      </c>
    </row>
    <row r="574" spans="1:58">
      <c r="A574" s="2016">
        <v>557</v>
      </c>
      <c r="B574" s="2016">
        <v>571</v>
      </c>
      <c r="D574" s="657">
        <v>1</v>
      </c>
      <c r="H574" s="686"/>
      <c r="I574" s="687"/>
      <c r="J574" s="134"/>
      <c r="K574" s="134"/>
      <c r="L574" s="136"/>
      <c r="M574" s="136"/>
      <c r="N574" s="609" t="s">
        <v>425</v>
      </c>
      <c r="O574" s="609"/>
      <c r="P574" s="610">
        <v>-8</v>
      </c>
      <c r="Q574" s="610">
        <v>149</v>
      </c>
      <c r="R574" s="610">
        <v>-673</v>
      </c>
      <c r="S574" s="610">
        <f>-353+126</f>
        <v>-227</v>
      </c>
      <c r="T574" s="610">
        <v>-212</v>
      </c>
      <c r="U574" s="610">
        <v>-296</v>
      </c>
      <c r="V574" s="610">
        <f>-1164+252</f>
        <v>-912</v>
      </c>
      <c r="W574" s="610">
        <v>-427</v>
      </c>
      <c r="X574" s="610">
        <f>-2133+2300</f>
        <v>167</v>
      </c>
      <c r="Y574" s="610">
        <f>-538+300</f>
        <v>-238</v>
      </c>
      <c r="Z574" s="610">
        <v>249</v>
      </c>
      <c r="AA574" s="610">
        <v>967</v>
      </c>
      <c r="AB574" s="121">
        <f>SUM(P574:R574)</f>
        <v>-532</v>
      </c>
      <c r="AC574" s="121">
        <f>SUM(S574:U574)</f>
        <v>-735</v>
      </c>
      <c r="AD574" s="121">
        <f>SUM(V574:X574)</f>
        <v>-1172</v>
      </c>
      <c r="AE574" s="121">
        <f>SUM(Y574:AA574)</f>
        <v>978</v>
      </c>
      <c r="AF574" s="121">
        <f>AB574+AC574</f>
        <v>-1267</v>
      </c>
      <c r="AG574" s="121">
        <f>AE574+AD574</f>
        <v>-194</v>
      </c>
      <c r="AH574" s="121">
        <f>AF574+AG574</f>
        <v>-1461</v>
      </c>
      <c r="AJ574" s="121">
        <f ca="1">SUM((INDIRECT(AJ$2&amp;(ROW())):INDIRECT(AJ$3&amp;(ROW()))))</f>
        <v>-238</v>
      </c>
      <c r="AK574" s="121">
        <f ca="1">SUM(INDIRECT(AK$1&amp;AK$2&amp;$B574):INDIRECT(AK$1&amp;AK$3&amp;$B574))</f>
        <v>0</v>
      </c>
      <c r="AL574" s="1761">
        <f t="shared" ca="1" si="607"/>
        <v>-238</v>
      </c>
      <c r="AM574" s="1885">
        <f t="shared" ca="1" si="594"/>
        <v>0</v>
      </c>
      <c r="AN574" s="121">
        <f ca="1">SUM(INDIRECT(AN$1&amp;AN$2&amp;$A574):INDIRECT(AN$1&amp;AN$3&amp;$A574))</f>
        <v>-29</v>
      </c>
      <c r="AO574" s="1761">
        <f t="shared" ca="1" si="608"/>
        <v>-209</v>
      </c>
      <c r="AP574" s="1885">
        <f t="shared" ca="1" si="595"/>
        <v>8.2068965517241388</v>
      </c>
      <c r="AR574" s="121">
        <f ca="1">SUM((INDIRECT(AR$2&amp;(ROW())):INDIRECT(AR$3&amp;(ROW()))))</f>
        <v>-238</v>
      </c>
      <c r="AS574" s="121">
        <f ca="1">SUM(INDIRECT(AS$1&amp;AS$2&amp;$B574):INDIRECT(AS$1&amp;AS$3&amp;$B574))</f>
        <v>0</v>
      </c>
      <c r="AT574" s="1761">
        <f t="shared" ca="1" si="596"/>
        <v>-238</v>
      </c>
      <c r="AU574" s="1885">
        <f t="shared" ca="1" si="597"/>
        <v>0</v>
      </c>
      <c r="AV574" s="121">
        <f ca="1">SUM(INDIRECT(AV$1&amp;AV$2&amp;$A574):INDIRECT(AV$1&amp;AV$3&amp;$A574))</f>
        <v>-29</v>
      </c>
      <c r="AW574" s="1761">
        <f t="shared" ca="1" si="598"/>
        <v>-209</v>
      </c>
      <c r="AX574" s="1885">
        <f t="shared" ca="1" si="599"/>
        <v>8.2068965517241388</v>
      </c>
      <c r="AZ574" s="121">
        <f ca="1">SUM((INDIRECT(AZ$2&amp;(ROW())):INDIRECT(AZ$3&amp;(ROW()))))</f>
        <v>-2677</v>
      </c>
      <c r="BA574" s="121">
        <f ca="1">SUM(INDIRECT(BA$1&amp;BA$2&amp;$B574):INDIRECT(BA$1&amp;BA$3&amp;$B574))</f>
        <v>0</v>
      </c>
      <c r="BB574" s="1761">
        <f t="shared" ca="1" si="600"/>
        <v>-2677</v>
      </c>
      <c r="BC574" s="1885">
        <f t="shared" ca="1" si="601"/>
        <v>0</v>
      </c>
      <c r="BD574" s="121">
        <f ca="1">SUM(INDIRECT(BD$1&amp;BD$2&amp;$A574):INDIRECT(BD$1&amp;BD$3&amp;$A574))</f>
        <v>-2605</v>
      </c>
      <c r="BE574" s="1761">
        <f t="shared" ca="1" si="602"/>
        <v>-72</v>
      </c>
      <c r="BF574" s="1885">
        <f t="shared" ca="1" si="603"/>
        <v>1.0276391554702495</v>
      </c>
    </row>
    <row r="575" spans="1:58" s="272" customFormat="1">
      <c r="A575" s="2016">
        <v>558</v>
      </c>
      <c r="B575" s="2016">
        <v>572</v>
      </c>
      <c r="C575" s="362"/>
      <c r="D575" s="657">
        <v>1</v>
      </c>
      <c r="E575" s="26"/>
      <c r="F575" s="26"/>
      <c r="G575" s="37"/>
      <c r="H575" s="686"/>
      <c r="I575" s="687"/>
      <c r="J575" s="134"/>
      <c r="K575" s="134"/>
      <c r="L575" s="136"/>
      <c r="M575" s="136"/>
      <c r="N575" s="611" t="s">
        <v>236</v>
      </c>
      <c r="O575" s="611"/>
      <c r="P575" s="596">
        <f t="shared" ref="P575:AA575" si="659">SUM(P576:P578)</f>
        <v>-649</v>
      </c>
      <c r="Q575" s="596">
        <f t="shared" si="659"/>
        <v>-575</v>
      </c>
      <c r="R575" s="596">
        <f t="shared" si="659"/>
        <v>-565</v>
      </c>
      <c r="S575" s="596">
        <f t="shared" si="659"/>
        <v>-589</v>
      </c>
      <c r="T575" s="596">
        <f t="shared" si="659"/>
        <v>-582</v>
      </c>
      <c r="U575" s="596">
        <f t="shared" si="659"/>
        <v>-591</v>
      </c>
      <c r="V575" s="596">
        <f t="shared" si="659"/>
        <v>-696</v>
      </c>
      <c r="W575" s="596">
        <f t="shared" si="659"/>
        <v>-831</v>
      </c>
      <c r="X575" s="596">
        <f t="shared" si="659"/>
        <v>-575</v>
      </c>
      <c r="Y575" s="596">
        <f t="shared" si="659"/>
        <v>-574</v>
      </c>
      <c r="Z575" s="596">
        <f t="shared" si="659"/>
        <v>-582</v>
      </c>
      <c r="AA575" s="596">
        <f t="shared" si="659"/>
        <v>-604</v>
      </c>
      <c r="AB575" s="596">
        <f>SUM(P575:R575)</f>
        <v>-1789</v>
      </c>
      <c r="AC575" s="596">
        <f>SUM(S575:U575)</f>
        <v>-1762</v>
      </c>
      <c r="AD575" s="596">
        <f>SUM(V575:X575)</f>
        <v>-2102</v>
      </c>
      <c r="AE575" s="596">
        <f>SUM(Y575:AA575)</f>
        <v>-1760</v>
      </c>
      <c r="AF575" s="596">
        <f>AB575+AC575</f>
        <v>-3551</v>
      </c>
      <c r="AG575" s="596">
        <f>AE575+AD575</f>
        <v>-3862</v>
      </c>
      <c r="AH575" s="596">
        <f>AF575+AG575</f>
        <v>-7413</v>
      </c>
      <c r="AJ575" s="596">
        <f ca="1">SUM((INDIRECT(AJ$2&amp;(ROW())):INDIRECT(AJ$3&amp;(ROW()))))</f>
        <v>-574</v>
      </c>
      <c r="AK575" s="596">
        <f ca="1">SUM(INDIRECT(AK$1&amp;AK$2&amp;$B575):INDIRECT(AK$1&amp;AK$3&amp;$B575))</f>
        <v>0</v>
      </c>
      <c r="AL575" s="1752">
        <f t="shared" ca="1" si="607"/>
        <v>-574</v>
      </c>
      <c r="AM575" s="1877">
        <f t="shared" ca="1" si="594"/>
        <v>0</v>
      </c>
      <c r="AN575" s="596">
        <f ca="1">SUM(INDIRECT(AN$1&amp;AN$2&amp;$A575):INDIRECT(AN$1&amp;AN$3&amp;$A575))</f>
        <v>-486</v>
      </c>
      <c r="AO575" s="1752">
        <f t="shared" ca="1" si="608"/>
        <v>-88</v>
      </c>
      <c r="AP575" s="1877">
        <f t="shared" ca="1" si="595"/>
        <v>1.1810699588477367</v>
      </c>
      <c r="AR575" s="596">
        <f ca="1">SUM((INDIRECT(AR$2&amp;(ROW())):INDIRECT(AR$3&amp;(ROW()))))</f>
        <v>-574</v>
      </c>
      <c r="AS575" s="596">
        <f ca="1">SUM(INDIRECT(AS$1&amp;AS$2&amp;$B575):INDIRECT(AS$1&amp;AS$3&amp;$B575))</f>
        <v>0</v>
      </c>
      <c r="AT575" s="1752">
        <f t="shared" ca="1" si="596"/>
        <v>-574</v>
      </c>
      <c r="AU575" s="1877">
        <f t="shared" ca="1" si="597"/>
        <v>0</v>
      </c>
      <c r="AV575" s="596">
        <f ca="1">SUM(INDIRECT(AV$1&amp;AV$2&amp;$A575):INDIRECT(AV$1&amp;AV$3&amp;$A575))</f>
        <v>-486</v>
      </c>
      <c r="AW575" s="1752">
        <f t="shared" ca="1" si="598"/>
        <v>-88</v>
      </c>
      <c r="AX575" s="1877">
        <f t="shared" ca="1" si="599"/>
        <v>1.1810699588477367</v>
      </c>
      <c r="AZ575" s="596">
        <f ca="1">SUM((INDIRECT(AZ$2&amp;(ROW())):INDIRECT(AZ$3&amp;(ROW()))))</f>
        <v>-6227</v>
      </c>
      <c r="BA575" s="596">
        <f ca="1">SUM(INDIRECT(BA$1&amp;BA$2&amp;$B575):INDIRECT(BA$1&amp;BA$3&amp;$B575))</f>
        <v>0</v>
      </c>
      <c r="BB575" s="1752">
        <f t="shared" ca="1" si="600"/>
        <v>-6227</v>
      </c>
      <c r="BC575" s="1877">
        <f t="shared" ca="1" si="601"/>
        <v>0</v>
      </c>
      <c r="BD575" s="596">
        <f ca="1">SUM(INDIRECT(BD$1&amp;BD$2&amp;$A575):INDIRECT(BD$1&amp;BD$3&amp;$A575))</f>
        <v>-5413</v>
      </c>
      <c r="BE575" s="1752">
        <f t="shared" ca="1" si="602"/>
        <v>-814</v>
      </c>
      <c r="BF575" s="1877">
        <f t="shared" ca="1" si="603"/>
        <v>1.1503787179013487</v>
      </c>
    </row>
    <row r="576" spans="1:58" s="272" customFormat="1">
      <c r="A576" s="2016">
        <v>559</v>
      </c>
      <c r="B576" s="2016">
        <v>573</v>
      </c>
      <c r="C576" s="362"/>
      <c r="D576" s="657">
        <v>1</v>
      </c>
      <c r="E576" s="26"/>
      <c r="F576" s="26"/>
      <c r="G576" s="37"/>
      <c r="H576" s="686"/>
      <c r="I576" s="687"/>
      <c r="J576" s="134"/>
      <c r="K576" s="134"/>
      <c r="L576" s="136"/>
      <c r="M576" s="136"/>
      <c r="N576" s="612"/>
      <c r="O576" s="593" t="s">
        <v>421</v>
      </c>
      <c r="P576" s="191">
        <v>-649</v>
      </c>
      <c r="Q576" s="191">
        <v>-575</v>
      </c>
      <c r="R576" s="191">
        <v>-565</v>
      </c>
      <c r="S576" s="191">
        <v>-578</v>
      </c>
      <c r="T576" s="191">
        <v>-575</v>
      </c>
      <c r="U576" s="191">
        <v>-574</v>
      </c>
      <c r="V576" s="191">
        <v>-649</v>
      </c>
      <c r="W576" s="191">
        <v>-768</v>
      </c>
      <c r="X576" s="191">
        <v>-575</v>
      </c>
      <c r="Y576" s="191">
        <v>-564</v>
      </c>
      <c r="Z576" s="191">
        <v>-573</v>
      </c>
      <c r="AA576" s="191">
        <v>-568</v>
      </c>
      <c r="AB576" s="121">
        <f>SUM(P576:R576)</f>
        <v>-1789</v>
      </c>
      <c r="AC576" s="186">
        <f>SUM(S576:U576)</f>
        <v>-1727</v>
      </c>
      <c r="AD576" s="186">
        <f>SUM(V576:X576)</f>
        <v>-1992</v>
      </c>
      <c r="AE576" s="186">
        <f>SUM(Y576:AA576)</f>
        <v>-1705</v>
      </c>
      <c r="AF576" s="186">
        <f>AB576+AC576</f>
        <v>-3516</v>
      </c>
      <c r="AG576" s="186">
        <f>AE576+AD576</f>
        <v>-3697</v>
      </c>
      <c r="AH576" s="186">
        <f>AF576+AG576</f>
        <v>-7213</v>
      </c>
      <c r="AJ576" s="186">
        <f ca="1">SUM((INDIRECT(AJ$2&amp;(ROW())):INDIRECT(AJ$3&amp;(ROW()))))</f>
        <v>-564</v>
      </c>
      <c r="AK576" s="186">
        <f ca="1">SUM(INDIRECT(AK$1&amp;AK$2&amp;$B576):INDIRECT(AK$1&amp;AK$3&amp;$B576))</f>
        <v>1366</v>
      </c>
      <c r="AL576" s="1748">
        <f t="shared" ca="1" si="607"/>
        <v>-1930</v>
      </c>
      <c r="AM576" s="1873">
        <f t="shared" ca="1" si="594"/>
        <v>-0.41288433382137629</v>
      </c>
      <c r="AN576" s="186">
        <f ca="1">SUM(INDIRECT(AN$1&amp;AN$2&amp;$A576):INDIRECT(AN$1&amp;AN$3&amp;$A576))</f>
        <v>-456</v>
      </c>
      <c r="AO576" s="1748">
        <f t="shared" ca="1" si="608"/>
        <v>-108</v>
      </c>
      <c r="AP576" s="1873">
        <f t="shared" ca="1" si="595"/>
        <v>1.236842105263158</v>
      </c>
      <c r="AR576" s="186">
        <f ca="1">SUM((INDIRECT(AR$2&amp;(ROW())):INDIRECT(AR$3&amp;(ROW()))))</f>
        <v>-564</v>
      </c>
      <c r="AS576" s="186">
        <f ca="1">SUM(INDIRECT(AS$1&amp;AS$2&amp;$B576):INDIRECT(AS$1&amp;AS$3&amp;$B576))</f>
        <v>1366</v>
      </c>
      <c r="AT576" s="1748">
        <f t="shared" ca="1" si="596"/>
        <v>-1930</v>
      </c>
      <c r="AU576" s="1873">
        <f t="shared" ca="1" si="597"/>
        <v>-0.41288433382137629</v>
      </c>
      <c r="AV576" s="186">
        <f ca="1">SUM(INDIRECT(AV$1&amp;AV$2&amp;$A576):INDIRECT(AV$1&amp;AV$3&amp;$A576))</f>
        <v>-456</v>
      </c>
      <c r="AW576" s="1748">
        <f t="shared" ca="1" si="598"/>
        <v>-108</v>
      </c>
      <c r="AX576" s="1873">
        <f t="shared" ca="1" si="599"/>
        <v>1.236842105263158</v>
      </c>
      <c r="AZ576" s="186">
        <f ca="1">SUM((INDIRECT(AZ$2&amp;(ROW())):INDIRECT(AZ$3&amp;(ROW()))))</f>
        <v>-6072</v>
      </c>
      <c r="BA576" s="186">
        <f ca="1">SUM(INDIRECT(BA$1&amp;BA$2&amp;$B576):INDIRECT(BA$1&amp;BA$3&amp;$B576))</f>
        <v>-5060</v>
      </c>
      <c r="BB576" s="1748">
        <f t="shared" ca="1" si="600"/>
        <v>-1012</v>
      </c>
      <c r="BC576" s="1873">
        <f t="shared" ca="1" si="601"/>
        <v>1.2</v>
      </c>
      <c r="BD576" s="186">
        <f ca="1">SUM(INDIRECT(BD$1&amp;BD$2&amp;$A576):INDIRECT(BD$1&amp;BD$3&amp;$A576))</f>
        <v>-5231</v>
      </c>
      <c r="BE576" s="1748">
        <f t="shared" ca="1" si="602"/>
        <v>-841</v>
      </c>
      <c r="BF576" s="1873">
        <f t="shared" ca="1" si="603"/>
        <v>1.1607723188682852</v>
      </c>
    </row>
    <row r="577" spans="1:58" s="272" customFormat="1">
      <c r="A577" s="2016">
        <v>560</v>
      </c>
      <c r="B577" s="2016">
        <v>574</v>
      </c>
      <c r="C577" s="362"/>
      <c r="D577" s="657">
        <v>1</v>
      </c>
      <c r="E577" s="26"/>
      <c r="F577" s="26"/>
      <c r="G577" s="37"/>
      <c r="H577" s="686"/>
      <c r="I577" s="687"/>
      <c r="J577" s="134"/>
      <c r="K577" s="134"/>
      <c r="L577" s="136"/>
      <c r="M577" s="136"/>
      <c r="N577" s="463"/>
      <c r="O577" s="621" t="s">
        <v>422</v>
      </c>
      <c r="P577" s="128"/>
      <c r="Q577" s="128"/>
      <c r="R577" s="128"/>
      <c r="S577" s="128">
        <v>-11</v>
      </c>
      <c r="T577" s="128">
        <v>-7</v>
      </c>
      <c r="U577" s="128">
        <v>-17</v>
      </c>
      <c r="V577" s="128">
        <v>-47</v>
      </c>
      <c r="W577" s="128">
        <v>-63</v>
      </c>
      <c r="X577" s="128"/>
      <c r="Y577" s="128">
        <v>-10</v>
      </c>
      <c r="Z577" s="128">
        <v>-9</v>
      </c>
      <c r="AA577" s="128">
        <v>-36</v>
      </c>
      <c r="AB577" s="185">
        <f>SUM(P577:R577)</f>
        <v>0</v>
      </c>
      <c r="AC577" s="185">
        <f>SUM(S577:U577)</f>
        <v>-35</v>
      </c>
      <c r="AD577" s="185">
        <f>SUM(V577:X577)</f>
        <v>-110</v>
      </c>
      <c r="AE577" s="185">
        <f>SUM(Y577:AA577)</f>
        <v>-55</v>
      </c>
      <c r="AF577" s="185">
        <f>AB577+AC577</f>
        <v>-35</v>
      </c>
      <c r="AG577" s="185">
        <f>AE577+AD577</f>
        <v>-165</v>
      </c>
      <c r="AH577" s="185">
        <f>AF577+AG577</f>
        <v>-200</v>
      </c>
      <c r="AJ577" s="185">
        <f ca="1">SUM((INDIRECT(AJ$2&amp;(ROW())):INDIRECT(AJ$3&amp;(ROW()))))</f>
        <v>-10</v>
      </c>
      <c r="AK577" s="185">
        <f ca="1">SUM(INDIRECT(AK$1&amp;AK$2&amp;$B577):INDIRECT(AK$1&amp;AK$3&amp;$B577))</f>
        <v>2023</v>
      </c>
      <c r="AL577" s="1753">
        <f t="shared" ca="1" si="607"/>
        <v>-2033</v>
      </c>
      <c r="AM577" s="1878">
        <f t="shared" ca="1" si="594"/>
        <v>-4.9431537320810681E-3</v>
      </c>
      <c r="AN577" s="185">
        <f ca="1">SUM(INDIRECT(AN$1&amp;AN$2&amp;$A577):INDIRECT(AN$1&amp;AN$3&amp;$A577))</f>
        <v>-30</v>
      </c>
      <c r="AO577" s="1753">
        <f t="shared" ca="1" si="608"/>
        <v>20</v>
      </c>
      <c r="AP577" s="1878">
        <f t="shared" ca="1" si="595"/>
        <v>0.33333333333333331</v>
      </c>
      <c r="AR577" s="185">
        <f ca="1">SUM((INDIRECT(AR$2&amp;(ROW())):INDIRECT(AR$3&amp;(ROW()))))</f>
        <v>-10</v>
      </c>
      <c r="AS577" s="185">
        <f ca="1">SUM(INDIRECT(AS$1&amp;AS$2&amp;$B577):INDIRECT(AS$1&amp;AS$3&amp;$B577))</f>
        <v>2023</v>
      </c>
      <c r="AT577" s="1753">
        <f t="shared" ca="1" si="596"/>
        <v>-2033</v>
      </c>
      <c r="AU577" s="1878">
        <f t="shared" ca="1" si="597"/>
        <v>-4.9431537320810681E-3</v>
      </c>
      <c r="AV577" s="185">
        <f ca="1">SUM(INDIRECT(AV$1&amp;AV$2&amp;$A577):INDIRECT(AV$1&amp;AV$3&amp;$A577))</f>
        <v>-30</v>
      </c>
      <c r="AW577" s="1753">
        <f t="shared" ca="1" si="598"/>
        <v>20</v>
      </c>
      <c r="AX577" s="1878">
        <f t="shared" ca="1" si="599"/>
        <v>0.33333333333333331</v>
      </c>
      <c r="AZ577" s="185">
        <f ca="1">SUM((INDIRECT(AZ$2&amp;(ROW())):INDIRECT(AZ$3&amp;(ROW()))))</f>
        <v>-155</v>
      </c>
      <c r="BA577" s="185">
        <f ca="1">SUM(INDIRECT(BA$1&amp;BA$2&amp;$B577):INDIRECT(BA$1&amp;BA$3&amp;$B577))</f>
        <v>-156</v>
      </c>
      <c r="BB577" s="1753">
        <f t="shared" ca="1" si="600"/>
        <v>1</v>
      </c>
      <c r="BC577" s="1878">
        <f t="shared" ca="1" si="601"/>
        <v>0.99358974358974361</v>
      </c>
      <c r="BD577" s="185">
        <f ca="1">SUM(INDIRECT(BD$1&amp;BD$2&amp;$A577):INDIRECT(BD$1&amp;BD$3&amp;$A577))</f>
        <v>-182</v>
      </c>
      <c r="BE577" s="1753">
        <f t="shared" ca="1" si="602"/>
        <v>27</v>
      </c>
      <c r="BF577" s="1878">
        <f t="shared" ca="1" si="603"/>
        <v>0.85164835164835162</v>
      </c>
    </row>
    <row r="578" spans="1:58" s="272" customFormat="1">
      <c r="A578" s="2016">
        <v>561</v>
      </c>
      <c r="B578" s="2016">
        <v>575</v>
      </c>
      <c r="C578" s="362"/>
      <c r="D578" s="657">
        <v>1</v>
      </c>
      <c r="E578" s="26"/>
      <c r="F578" s="26"/>
      <c r="G578" s="37"/>
      <c r="H578" s="686"/>
      <c r="I578" s="687"/>
      <c r="J578" s="134"/>
      <c r="K578" s="134"/>
      <c r="L578" s="136"/>
      <c r="M578" s="418"/>
      <c r="N578" s="464"/>
      <c r="O578" s="154" t="s">
        <v>431</v>
      </c>
      <c r="P578" s="135"/>
      <c r="Q578" s="135"/>
      <c r="R578" s="135"/>
      <c r="S578" s="135"/>
      <c r="T578" s="135"/>
      <c r="U578" s="135"/>
      <c r="V578" s="135"/>
      <c r="W578" s="135"/>
      <c r="X578" s="135"/>
      <c r="Y578" s="135"/>
      <c r="Z578" s="135"/>
      <c r="AA578" s="135"/>
      <c r="AB578" s="185">
        <f>SUM(P578:R578)</f>
        <v>0</v>
      </c>
      <c r="AC578" s="185">
        <f>SUM(S578:U578)</f>
        <v>0</v>
      </c>
      <c r="AD578" s="185">
        <f>SUM(V578:X578)</f>
        <v>0</v>
      </c>
      <c r="AE578" s="185">
        <f>SUM(Y578:AA578)</f>
        <v>0</v>
      </c>
      <c r="AF578" s="185">
        <f>AB578+AC578</f>
        <v>0</v>
      </c>
      <c r="AG578" s="185">
        <f>AE578+AD578</f>
        <v>0</v>
      </c>
      <c r="AH578" s="185">
        <f>AF578+AG578</f>
        <v>0</v>
      </c>
      <c r="AJ578" s="185">
        <f ca="1">SUM((INDIRECT(AJ$2&amp;(ROW())):INDIRECT(AJ$3&amp;(ROW()))))</f>
        <v>0</v>
      </c>
      <c r="AK578" s="185">
        <f ca="1">SUM(INDIRECT(AK$1&amp;AK$2&amp;$B578):INDIRECT(AK$1&amp;AK$3&amp;$B578))</f>
        <v>-657</v>
      </c>
      <c r="AL578" s="1753">
        <f t="shared" ca="1" si="607"/>
        <v>657</v>
      </c>
      <c r="AM578" s="1878">
        <f t="shared" ca="1" si="594"/>
        <v>0</v>
      </c>
      <c r="AN578" s="185">
        <f ca="1">SUM(INDIRECT(AN$1&amp;AN$2&amp;$A578):INDIRECT(AN$1&amp;AN$3&amp;$A578))</f>
        <v>0</v>
      </c>
      <c r="AO578" s="1753">
        <f t="shared" ca="1" si="608"/>
        <v>0</v>
      </c>
      <c r="AP578" s="1878">
        <f t="shared" ca="1" si="595"/>
        <v>0</v>
      </c>
      <c r="AR578" s="185">
        <f ca="1">SUM((INDIRECT(AR$2&amp;(ROW())):INDIRECT(AR$3&amp;(ROW()))))</f>
        <v>0</v>
      </c>
      <c r="AS578" s="185">
        <f ca="1">SUM(INDIRECT(AS$1&amp;AS$2&amp;$B578):INDIRECT(AS$1&amp;AS$3&amp;$B578))</f>
        <v>-657</v>
      </c>
      <c r="AT578" s="1753">
        <f t="shared" ca="1" si="596"/>
        <v>657</v>
      </c>
      <c r="AU578" s="1878">
        <f t="shared" ca="1" si="597"/>
        <v>0</v>
      </c>
      <c r="AV578" s="185">
        <f ca="1">SUM(INDIRECT(AV$1&amp;AV$2&amp;$A578):INDIRECT(AV$1&amp;AV$3&amp;$A578))</f>
        <v>0</v>
      </c>
      <c r="AW578" s="1753">
        <f t="shared" ca="1" si="598"/>
        <v>0</v>
      </c>
      <c r="AX578" s="1878">
        <f t="shared" ca="1" si="599"/>
        <v>0</v>
      </c>
      <c r="AZ578" s="185">
        <f ca="1">SUM((INDIRECT(AZ$2&amp;(ROW())):INDIRECT(AZ$3&amp;(ROW()))))</f>
        <v>0</v>
      </c>
      <c r="BA578" s="185">
        <f ca="1">SUM(INDIRECT(BA$1&amp;BA$2&amp;$B578):INDIRECT(BA$1&amp;BA$3&amp;$B578))</f>
        <v>-4904</v>
      </c>
      <c r="BB578" s="1753">
        <f t="shared" ca="1" si="600"/>
        <v>4904</v>
      </c>
      <c r="BC578" s="1878">
        <f t="shared" ca="1" si="601"/>
        <v>0</v>
      </c>
      <c r="BD578" s="185">
        <f ca="1">SUM(INDIRECT(BD$1&amp;BD$2&amp;$A578):INDIRECT(BD$1&amp;BD$3&amp;$A578))</f>
        <v>0</v>
      </c>
      <c r="BE578" s="1753">
        <f t="shared" ca="1" si="602"/>
        <v>0</v>
      </c>
      <c r="BF578" s="1878">
        <f t="shared" ca="1" si="603"/>
        <v>0</v>
      </c>
    </row>
    <row r="579" spans="1:58">
      <c r="A579" s="2016">
        <v>562</v>
      </c>
      <c r="B579" s="2016">
        <v>576</v>
      </c>
      <c r="D579" s="657">
        <v>1</v>
      </c>
      <c r="H579" s="686"/>
      <c r="I579" s="687"/>
      <c r="J579" s="134"/>
      <c r="K579" s="134"/>
      <c r="L579" s="136"/>
      <c r="M579" s="136" t="s">
        <v>221</v>
      </c>
      <c r="N579" s="605"/>
      <c r="O579" s="605"/>
      <c r="P579" s="121">
        <f t="shared" ref="P579:AH579" si="660">P580+P581</f>
        <v>0</v>
      </c>
      <c r="Q579" s="121">
        <f t="shared" si="660"/>
        <v>0</v>
      </c>
      <c r="R579" s="121">
        <f t="shared" si="660"/>
        <v>0</v>
      </c>
      <c r="S579" s="121">
        <f t="shared" si="660"/>
        <v>0</v>
      </c>
      <c r="T579" s="121">
        <f t="shared" si="660"/>
        <v>0</v>
      </c>
      <c r="U579" s="121">
        <f t="shared" si="660"/>
        <v>0</v>
      </c>
      <c r="V579" s="121">
        <f t="shared" si="660"/>
        <v>0</v>
      </c>
      <c r="W579" s="121">
        <f t="shared" si="660"/>
        <v>0</v>
      </c>
      <c r="X579" s="121">
        <f t="shared" si="660"/>
        <v>0</v>
      </c>
      <c r="Y579" s="121">
        <f t="shared" si="660"/>
        <v>0</v>
      </c>
      <c r="Z579" s="121">
        <f t="shared" si="660"/>
        <v>0</v>
      </c>
      <c r="AA579" s="121">
        <f t="shared" si="660"/>
        <v>0</v>
      </c>
      <c r="AB579" s="121">
        <f t="shared" si="660"/>
        <v>0</v>
      </c>
      <c r="AC579" s="121">
        <f t="shared" si="660"/>
        <v>0</v>
      </c>
      <c r="AD579" s="121">
        <f t="shared" si="660"/>
        <v>0</v>
      </c>
      <c r="AE579" s="121">
        <f t="shared" si="660"/>
        <v>0</v>
      </c>
      <c r="AF579" s="121">
        <f t="shared" si="660"/>
        <v>0</v>
      </c>
      <c r="AG579" s="121">
        <f t="shared" si="660"/>
        <v>0</v>
      </c>
      <c r="AH579" s="121">
        <f t="shared" si="660"/>
        <v>0</v>
      </c>
      <c r="AJ579" s="121">
        <f ca="1">SUM((INDIRECT(AJ$2&amp;(ROW())):INDIRECT(AJ$3&amp;(ROW()))))</f>
        <v>0</v>
      </c>
      <c r="AK579" s="121">
        <f ca="1">SUM(INDIRECT(AK$1&amp;AK$2&amp;$B579):INDIRECT(AK$1&amp;AK$3&amp;$B579))</f>
        <v>-657</v>
      </c>
      <c r="AL579" s="1761">
        <f t="shared" ca="1" si="607"/>
        <v>657</v>
      </c>
      <c r="AM579" s="1885">
        <f t="shared" ca="1" si="594"/>
        <v>0</v>
      </c>
      <c r="AN579" s="121">
        <f ca="1">SUM(INDIRECT(AN$1&amp;AN$2&amp;$A579):INDIRECT(AN$1&amp;AN$3&amp;$A579))</f>
        <v>0</v>
      </c>
      <c r="AO579" s="1761">
        <f t="shared" ca="1" si="608"/>
        <v>0</v>
      </c>
      <c r="AP579" s="1885">
        <f t="shared" ca="1" si="595"/>
        <v>0</v>
      </c>
      <c r="AR579" s="121">
        <f ca="1">SUM((INDIRECT(AR$2&amp;(ROW())):INDIRECT(AR$3&amp;(ROW()))))</f>
        <v>0</v>
      </c>
      <c r="AS579" s="121">
        <f ca="1">SUM(INDIRECT(AS$1&amp;AS$2&amp;$B579):INDIRECT(AS$1&amp;AS$3&amp;$B579))</f>
        <v>-657</v>
      </c>
      <c r="AT579" s="1761">
        <f t="shared" ca="1" si="596"/>
        <v>657</v>
      </c>
      <c r="AU579" s="1885">
        <f t="shared" ca="1" si="597"/>
        <v>0</v>
      </c>
      <c r="AV579" s="121">
        <f ca="1">SUM(INDIRECT(AV$1&amp;AV$2&amp;$A579):INDIRECT(AV$1&amp;AV$3&amp;$A579))</f>
        <v>0</v>
      </c>
      <c r="AW579" s="1761">
        <f t="shared" ca="1" si="598"/>
        <v>0</v>
      </c>
      <c r="AX579" s="1885">
        <f t="shared" ca="1" si="599"/>
        <v>0</v>
      </c>
      <c r="AZ579" s="121">
        <f ca="1">SUM((INDIRECT(AZ$2&amp;(ROW())):INDIRECT(AZ$3&amp;(ROW()))))</f>
        <v>0</v>
      </c>
      <c r="BA579" s="121">
        <f ca="1">SUM(INDIRECT(BA$1&amp;BA$2&amp;$B579):INDIRECT(BA$1&amp;BA$3&amp;$B579))</f>
        <v>-4822</v>
      </c>
      <c r="BB579" s="1761">
        <f t="shared" ca="1" si="600"/>
        <v>4822</v>
      </c>
      <c r="BC579" s="1885">
        <f t="shared" ca="1" si="601"/>
        <v>0</v>
      </c>
      <c r="BD579" s="121">
        <f ca="1">SUM(INDIRECT(BD$1&amp;BD$2&amp;$A579):INDIRECT(BD$1&amp;BD$3&amp;$A579))</f>
        <v>0</v>
      </c>
      <c r="BE579" s="1761">
        <f t="shared" ca="1" si="602"/>
        <v>0</v>
      </c>
      <c r="BF579" s="1885">
        <f t="shared" ca="1" si="603"/>
        <v>0</v>
      </c>
    </row>
    <row r="580" spans="1:58">
      <c r="A580" s="2016">
        <v>563</v>
      </c>
      <c r="B580" s="2016">
        <v>577</v>
      </c>
      <c r="D580" s="657">
        <v>1</v>
      </c>
      <c r="H580" s="686"/>
      <c r="I580" s="687"/>
      <c r="J580" s="134"/>
      <c r="K580" s="134"/>
      <c r="L580" s="136"/>
      <c r="M580" s="136"/>
      <c r="N580" s="609" t="s">
        <v>426</v>
      </c>
      <c r="O580" s="609"/>
      <c r="P580" s="610"/>
      <c r="Q580" s="610"/>
      <c r="R580" s="610"/>
      <c r="S580" s="610"/>
      <c r="T580" s="610"/>
      <c r="U580" s="610"/>
      <c r="V580" s="610"/>
      <c r="W580" s="610"/>
      <c r="X580" s="610"/>
      <c r="Y580" s="610"/>
      <c r="Z580" s="610"/>
      <c r="AA580" s="610"/>
      <c r="AB580" s="121">
        <f>SUM(P580:R580)</f>
        <v>0</v>
      </c>
      <c r="AC580" s="121">
        <f>SUM(S580:U580)</f>
        <v>0</v>
      </c>
      <c r="AD580" s="121">
        <f>SUM(V580:X580)</f>
        <v>0</v>
      </c>
      <c r="AE580" s="121">
        <f>SUM(Y580:AA580)</f>
        <v>0</v>
      </c>
      <c r="AF580" s="121">
        <f>AB580+AC580</f>
        <v>0</v>
      </c>
      <c r="AG580" s="121">
        <f>AE580+AD580</f>
        <v>0</v>
      </c>
      <c r="AH580" s="121">
        <f>AF580+AG580</f>
        <v>0</v>
      </c>
      <c r="AJ580" s="121">
        <f ca="1">SUM((INDIRECT(AJ$2&amp;(ROW())):INDIRECT(AJ$3&amp;(ROW()))))</f>
        <v>0</v>
      </c>
      <c r="AK580" s="121">
        <f ca="1">SUM(INDIRECT(AK$1&amp;AK$2&amp;$B580):INDIRECT(AK$1&amp;AK$3&amp;$B580))</f>
        <v>0</v>
      </c>
      <c r="AL580" s="1761">
        <f t="shared" ca="1" si="607"/>
        <v>0</v>
      </c>
      <c r="AM580" s="1885">
        <f t="shared" ca="1" si="594"/>
        <v>0</v>
      </c>
      <c r="AN580" s="121">
        <f ca="1">SUM(INDIRECT(AN$1&amp;AN$2&amp;$A580):INDIRECT(AN$1&amp;AN$3&amp;$A580))</f>
        <v>0</v>
      </c>
      <c r="AO580" s="1761">
        <f t="shared" ca="1" si="608"/>
        <v>0</v>
      </c>
      <c r="AP580" s="1885">
        <f t="shared" ca="1" si="595"/>
        <v>0</v>
      </c>
      <c r="AR580" s="121">
        <f ca="1">SUM((INDIRECT(AR$2&amp;(ROW())):INDIRECT(AR$3&amp;(ROW()))))</f>
        <v>0</v>
      </c>
      <c r="AS580" s="121">
        <f ca="1">SUM(INDIRECT(AS$1&amp;AS$2&amp;$B580):INDIRECT(AS$1&amp;AS$3&amp;$B580))</f>
        <v>0</v>
      </c>
      <c r="AT580" s="1761">
        <f t="shared" ca="1" si="596"/>
        <v>0</v>
      </c>
      <c r="AU580" s="1885">
        <f t="shared" ca="1" si="597"/>
        <v>0</v>
      </c>
      <c r="AV580" s="121">
        <f ca="1">SUM(INDIRECT(AV$1&amp;AV$2&amp;$A580):INDIRECT(AV$1&amp;AV$3&amp;$A580))</f>
        <v>0</v>
      </c>
      <c r="AW580" s="1761">
        <f t="shared" ca="1" si="598"/>
        <v>0</v>
      </c>
      <c r="AX580" s="1885">
        <f t="shared" ca="1" si="599"/>
        <v>0</v>
      </c>
      <c r="AZ580" s="121">
        <f ca="1">SUM((INDIRECT(AZ$2&amp;(ROW())):INDIRECT(AZ$3&amp;(ROW()))))</f>
        <v>0</v>
      </c>
      <c r="BA580" s="121">
        <f ca="1">SUM(INDIRECT(BA$1&amp;BA$2&amp;$B580):INDIRECT(BA$1&amp;BA$3&amp;$B580))</f>
        <v>-82</v>
      </c>
      <c r="BB580" s="1761">
        <f t="shared" ca="1" si="600"/>
        <v>82</v>
      </c>
      <c r="BC580" s="1885">
        <f t="shared" ca="1" si="601"/>
        <v>0</v>
      </c>
      <c r="BD580" s="121">
        <f ca="1">SUM(INDIRECT(BD$1&amp;BD$2&amp;$A580):INDIRECT(BD$1&amp;BD$3&amp;$A580))</f>
        <v>0</v>
      </c>
      <c r="BE580" s="1761">
        <f t="shared" ca="1" si="602"/>
        <v>0</v>
      </c>
      <c r="BF580" s="1885">
        <f t="shared" ca="1" si="603"/>
        <v>0</v>
      </c>
    </row>
    <row r="581" spans="1:58" s="272" customFormat="1">
      <c r="A581" s="2016">
        <v>564</v>
      </c>
      <c r="B581" s="2016">
        <v>578</v>
      </c>
      <c r="C581" s="362"/>
      <c r="D581" s="657">
        <v>1</v>
      </c>
      <c r="E581" s="26"/>
      <c r="F581" s="26"/>
      <c r="G581" s="37"/>
      <c r="H581" s="686"/>
      <c r="I581" s="687"/>
      <c r="J581" s="134"/>
      <c r="K581" s="134"/>
      <c r="L581" s="136"/>
      <c r="M581" s="136"/>
      <c r="N581" s="611" t="s">
        <v>236</v>
      </c>
      <c r="O581" s="611"/>
      <c r="P581" s="596">
        <f t="shared" ref="P581:AA581" si="661">SUM(P582:P584)</f>
        <v>0</v>
      </c>
      <c r="Q581" s="596">
        <f t="shared" si="661"/>
        <v>0</v>
      </c>
      <c r="R581" s="596">
        <f t="shared" si="661"/>
        <v>0</v>
      </c>
      <c r="S581" s="596">
        <f t="shared" si="661"/>
        <v>0</v>
      </c>
      <c r="T581" s="596">
        <f t="shared" si="661"/>
        <v>0</v>
      </c>
      <c r="U581" s="596">
        <f t="shared" si="661"/>
        <v>0</v>
      </c>
      <c r="V581" s="596">
        <f t="shared" si="661"/>
        <v>0</v>
      </c>
      <c r="W581" s="596">
        <f t="shared" si="661"/>
        <v>0</v>
      </c>
      <c r="X581" s="596">
        <f t="shared" si="661"/>
        <v>0</v>
      </c>
      <c r="Y581" s="596">
        <f t="shared" si="661"/>
        <v>0</v>
      </c>
      <c r="Z581" s="596">
        <f t="shared" si="661"/>
        <v>0</v>
      </c>
      <c r="AA581" s="596">
        <f t="shared" si="661"/>
        <v>0</v>
      </c>
      <c r="AB581" s="596">
        <f>SUM(P581:R581)</f>
        <v>0</v>
      </c>
      <c r="AC581" s="596">
        <f>SUM(S581:U581)</f>
        <v>0</v>
      </c>
      <c r="AD581" s="596">
        <f>SUM(V581:X581)</f>
        <v>0</v>
      </c>
      <c r="AE581" s="596">
        <f>SUM(Y581:AA581)</f>
        <v>0</v>
      </c>
      <c r="AF581" s="596">
        <f>AB581+AC581</f>
        <v>0</v>
      </c>
      <c r="AG581" s="596">
        <f>AE581+AD581</f>
        <v>0</v>
      </c>
      <c r="AH581" s="596">
        <f>AF581+AG581</f>
        <v>0</v>
      </c>
      <c r="AJ581" s="596">
        <f ca="1">SUM((INDIRECT(AJ$2&amp;(ROW())):INDIRECT(AJ$3&amp;(ROW()))))</f>
        <v>0</v>
      </c>
      <c r="AK581" s="596">
        <f ca="1">SUM(INDIRECT(AK$1&amp;AK$2&amp;$B581):INDIRECT(AK$1&amp;AK$3&amp;$B581))</f>
        <v>0</v>
      </c>
      <c r="AL581" s="1752">
        <f t="shared" ca="1" si="607"/>
        <v>0</v>
      </c>
      <c r="AM581" s="1877">
        <f t="shared" ca="1" si="594"/>
        <v>0</v>
      </c>
      <c r="AN581" s="596">
        <f ca="1">SUM(INDIRECT(AN$1&amp;AN$2&amp;$A581):INDIRECT(AN$1&amp;AN$3&amp;$A581))</f>
        <v>0</v>
      </c>
      <c r="AO581" s="1752">
        <f t="shared" ca="1" si="608"/>
        <v>0</v>
      </c>
      <c r="AP581" s="1877">
        <f t="shared" ca="1" si="595"/>
        <v>0</v>
      </c>
      <c r="AR581" s="596">
        <f ca="1">SUM((INDIRECT(AR$2&amp;(ROW())):INDIRECT(AR$3&amp;(ROW()))))</f>
        <v>0</v>
      </c>
      <c r="AS581" s="596">
        <f ca="1">SUM(INDIRECT(AS$1&amp;AS$2&amp;$B581):INDIRECT(AS$1&amp;AS$3&amp;$B581))</f>
        <v>0</v>
      </c>
      <c r="AT581" s="1752">
        <f t="shared" ca="1" si="596"/>
        <v>0</v>
      </c>
      <c r="AU581" s="1877">
        <f t="shared" ca="1" si="597"/>
        <v>0</v>
      </c>
      <c r="AV581" s="596">
        <f ca="1">SUM(INDIRECT(AV$1&amp;AV$2&amp;$A581):INDIRECT(AV$1&amp;AV$3&amp;$A581))</f>
        <v>0</v>
      </c>
      <c r="AW581" s="1752">
        <f t="shared" ca="1" si="598"/>
        <v>0</v>
      </c>
      <c r="AX581" s="1877">
        <f t="shared" ca="1" si="599"/>
        <v>0</v>
      </c>
      <c r="AZ581" s="596">
        <f ca="1">SUM((INDIRECT(AZ$2&amp;(ROW())):INDIRECT(AZ$3&amp;(ROW()))))</f>
        <v>0</v>
      </c>
      <c r="BA581" s="596">
        <f ca="1">SUM(INDIRECT(BA$1&amp;BA$2&amp;$B581):INDIRECT(BA$1&amp;BA$3&amp;$B581))</f>
        <v>0</v>
      </c>
      <c r="BB581" s="1752">
        <f t="shared" ca="1" si="600"/>
        <v>0</v>
      </c>
      <c r="BC581" s="1877">
        <f t="shared" ca="1" si="601"/>
        <v>0</v>
      </c>
      <c r="BD581" s="596">
        <f ca="1">SUM(INDIRECT(BD$1&amp;BD$2&amp;$A581):INDIRECT(BD$1&amp;BD$3&amp;$A581))</f>
        <v>0</v>
      </c>
      <c r="BE581" s="1752">
        <f t="shared" ca="1" si="602"/>
        <v>0</v>
      </c>
      <c r="BF581" s="1877">
        <f t="shared" ca="1" si="603"/>
        <v>0</v>
      </c>
    </row>
    <row r="582" spans="1:58" s="272" customFormat="1">
      <c r="A582" s="2016">
        <v>565</v>
      </c>
      <c r="B582" s="2016">
        <v>579</v>
      </c>
      <c r="C582" s="362"/>
      <c r="D582" s="657">
        <v>1</v>
      </c>
      <c r="E582" s="26"/>
      <c r="F582" s="26"/>
      <c r="G582" s="37"/>
      <c r="H582" s="686"/>
      <c r="I582" s="687"/>
      <c r="J582" s="134"/>
      <c r="K582" s="134"/>
      <c r="L582" s="136"/>
      <c r="M582" s="136"/>
      <c r="N582" s="612"/>
      <c r="O582" s="593" t="s">
        <v>421</v>
      </c>
      <c r="P582" s="191"/>
      <c r="Q582" s="191"/>
      <c r="R582" s="191"/>
      <c r="S582" s="191"/>
      <c r="T582" s="191"/>
      <c r="U582" s="191"/>
      <c r="V582" s="191"/>
      <c r="W582" s="191"/>
      <c r="X582" s="191"/>
      <c r="Y582" s="191"/>
      <c r="Z582" s="191"/>
      <c r="AA582" s="191"/>
      <c r="AB582" s="186">
        <f>SUM(P582:R582)</f>
        <v>0</v>
      </c>
      <c r="AC582" s="186">
        <f>SUM(S582:U582)</f>
        <v>0</v>
      </c>
      <c r="AD582" s="186">
        <f>SUM(V582:X582)</f>
        <v>0</v>
      </c>
      <c r="AE582" s="186">
        <f>SUM(Y582:AA582)</f>
        <v>0</v>
      </c>
      <c r="AF582" s="186">
        <f>AB582+AC582</f>
        <v>0</v>
      </c>
      <c r="AG582" s="186">
        <f>AE582+AD582</f>
        <v>0</v>
      </c>
      <c r="AH582" s="186">
        <f>AF582+AG582</f>
        <v>0</v>
      </c>
      <c r="AJ582" s="186">
        <f ca="1">SUM((INDIRECT(AJ$2&amp;(ROW())):INDIRECT(AJ$3&amp;(ROW()))))</f>
        <v>0</v>
      </c>
      <c r="AK582" s="186">
        <f ca="1">SUM(INDIRECT(AK$1&amp;AK$2&amp;$B582):INDIRECT(AK$1&amp;AK$3&amp;$B582))</f>
        <v>0</v>
      </c>
      <c r="AL582" s="1748">
        <f t="shared" ca="1" si="607"/>
        <v>0</v>
      </c>
      <c r="AM582" s="1873">
        <f t="shared" ca="1" si="594"/>
        <v>0</v>
      </c>
      <c r="AN582" s="186">
        <f ca="1">SUM(INDIRECT(AN$1&amp;AN$2&amp;$A582):INDIRECT(AN$1&amp;AN$3&amp;$A582))</f>
        <v>0</v>
      </c>
      <c r="AO582" s="1748">
        <f t="shared" ca="1" si="608"/>
        <v>0</v>
      </c>
      <c r="AP582" s="1873">
        <f t="shared" ca="1" si="595"/>
        <v>0</v>
      </c>
      <c r="AR582" s="186">
        <f ca="1">SUM((INDIRECT(AR$2&amp;(ROW())):INDIRECT(AR$3&amp;(ROW()))))</f>
        <v>0</v>
      </c>
      <c r="AS582" s="186">
        <f ca="1">SUM(INDIRECT(AS$1&amp;AS$2&amp;$B582):INDIRECT(AS$1&amp;AS$3&amp;$B582))</f>
        <v>0</v>
      </c>
      <c r="AT582" s="1748">
        <f t="shared" ca="1" si="596"/>
        <v>0</v>
      </c>
      <c r="AU582" s="1873">
        <f t="shared" ca="1" si="597"/>
        <v>0</v>
      </c>
      <c r="AV582" s="186">
        <f ca="1">SUM(INDIRECT(AV$1&amp;AV$2&amp;$A582):INDIRECT(AV$1&amp;AV$3&amp;$A582))</f>
        <v>0</v>
      </c>
      <c r="AW582" s="1748">
        <f t="shared" ca="1" si="598"/>
        <v>0</v>
      </c>
      <c r="AX582" s="1873">
        <f t="shared" ca="1" si="599"/>
        <v>0</v>
      </c>
      <c r="AZ582" s="186">
        <f ca="1">SUM((INDIRECT(AZ$2&amp;(ROW())):INDIRECT(AZ$3&amp;(ROW()))))</f>
        <v>0</v>
      </c>
      <c r="BA582" s="186">
        <f ca="1">SUM(INDIRECT(BA$1&amp;BA$2&amp;$B582):INDIRECT(BA$1&amp;BA$3&amp;$B582))</f>
        <v>0</v>
      </c>
      <c r="BB582" s="1748">
        <f t="shared" ca="1" si="600"/>
        <v>0</v>
      </c>
      <c r="BC582" s="1873">
        <f t="shared" ca="1" si="601"/>
        <v>0</v>
      </c>
      <c r="BD582" s="186">
        <f ca="1">SUM(INDIRECT(BD$1&amp;BD$2&amp;$A582):INDIRECT(BD$1&amp;BD$3&amp;$A582))</f>
        <v>0</v>
      </c>
      <c r="BE582" s="1748">
        <f t="shared" ca="1" si="602"/>
        <v>0</v>
      </c>
      <c r="BF582" s="1873">
        <f t="shared" ca="1" si="603"/>
        <v>0</v>
      </c>
    </row>
    <row r="583" spans="1:58" s="272" customFormat="1">
      <c r="A583" s="2016">
        <v>566</v>
      </c>
      <c r="B583" s="2016">
        <v>580</v>
      </c>
      <c r="C583" s="362"/>
      <c r="D583" s="657">
        <v>1</v>
      </c>
      <c r="E583" s="26"/>
      <c r="F583" s="26"/>
      <c r="G583" s="37"/>
      <c r="H583" s="686"/>
      <c r="I583" s="687"/>
      <c r="J583" s="134"/>
      <c r="K583" s="134"/>
      <c r="L583" s="136"/>
      <c r="M583" s="136"/>
      <c r="N583" s="463"/>
      <c r="O583" s="621" t="s">
        <v>422</v>
      </c>
      <c r="P583" s="128"/>
      <c r="Q583" s="128"/>
      <c r="R583" s="128"/>
      <c r="S583" s="128"/>
      <c r="T583" s="128"/>
      <c r="U583" s="128"/>
      <c r="V583" s="128"/>
      <c r="W583" s="128"/>
      <c r="X583" s="128"/>
      <c r="Y583" s="128"/>
      <c r="Z583" s="128"/>
      <c r="AA583" s="128"/>
      <c r="AB583" s="185">
        <f>SUM(P583:R583)</f>
        <v>0</v>
      </c>
      <c r="AC583" s="185">
        <f>SUM(S583:U583)</f>
        <v>0</v>
      </c>
      <c r="AD583" s="185">
        <f>SUM(V583:X583)</f>
        <v>0</v>
      </c>
      <c r="AE583" s="185">
        <f>SUM(Y583:AA583)</f>
        <v>0</v>
      </c>
      <c r="AF583" s="185">
        <f>AB583+AC583</f>
        <v>0</v>
      </c>
      <c r="AG583" s="185">
        <f>AE583+AD583</f>
        <v>0</v>
      </c>
      <c r="AH583" s="185">
        <f>AF583+AG583</f>
        <v>0</v>
      </c>
      <c r="AJ583" s="185">
        <f ca="1">SUM((INDIRECT(AJ$2&amp;(ROW())):INDIRECT(AJ$3&amp;(ROW()))))</f>
        <v>0</v>
      </c>
      <c r="AK583" s="185">
        <f ca="1">SUM(INDIRECT(AK$1&amp;AK$2&amp;$B583):INDIRECT(AK$1&amp;AK$3&amp;$B583))</f>
        <v>0</v>
      </c>
      <c r="AL583" s="1753">
        <f t="shared" ca="1" si="607"/>
        <v>0</v>
      </c>
      <c r="AM583" s="1878">
        <f t="shared" ca="1" si="594"/>
        <v>0</v>
      </c>
      <c r="AN583" s="185">
        <f ca="1">SUM(INDIRECT(AN$1&amp;AN$2&amp;$A583):INDIRECT(AN$1&amp;AN$3&amp;$A583))</f>
        <v>0</v>
      </c>
      <c r="AO583" s="1753">
        <f t="shared" ca="1" si="608"/>
        <v>0</v>
      </c>
      <c r="AP583" s="1878">
        <f t="shared" ca="1" si="595"/>
        <v>0</v>
      </c>
      <c r="AR583" s="185">
        <f ca="1">SUM((INDIRECT(AR$2&amp;(ROW())):INDIRECT(AR$3&amp;(ROW()))))</f>
        <v>0</v>
      </c>
      <c r="AS583" s="185">
        <f ca="1">SUM(INDIRECT(AS$1&amp;AS$2&amp;$B583):INDIRECT(AS$1&amp;AS$3&amp;$B583))</f>
        <v>0</v>
      </c>
      <c r="AT583" s="1753">
        <f t="shared" ca="1" si="596"/>
        <v>0</v>
      </c>
      <c r="AU583" s="1878">
        <f t="shared" ca="1" si="597"/>
        <v>0</v>
      </c>
      <c r="AV583" s="185">
        <f ca="1">SUM(INDIRECT(AV$1&amp;AV$2&amp;$A583):INDIRECT(AV$1&amp;AV$3&amp;$A583))</f>
        <v>0</v>
      </c>
      <c r="AW583" s="1753">
        <f t="shared" ca="1" si="598"/>
        <v>0</v>
      </c>
      <c r="AX583" s="1878">
        <f t="shared" ca="1" si="599"/>
        <v>0</v>
      </c>
      <c r="AZ583" s="185">
        <f ca="1">SUM((INDIRECT(AZ$2&amp;(ROW())):INDIRECT(AZ$3&amp;(ROW()))))</f>
        <v>0</v>
      </c>
      <c r="BA583" s="185">
        <f ca="1">SUM(INDIRECT(BA$1&amp;BA$2&amp;$B583):INDIRECT(BA$1&amp;BA$3&amp;$B583))</f>
        <v>0</v>
      </c>
      <c r="BB583" s="1753">
        <f t="shared" ca="1" si="600"/>
        <v>0</v>
      </c>
      <c r="BC583" s="1878">
        <f t="shared" ca="1" si="601"/>
        <v>0</v>
      </c>
      <c r="BD583" s="185">
        <f ca="1">SUM(INDIRECT(BD$1&amp;BD$2&amp;$A583):INDIRECT(BD$1&amp;BD$3&amp;$A583))</f>
        <v>0</v>
      </c>
      <c r="BE583" s="1753">
        <f t="shared" ca="1" si="602"/>
        <v>0</v>
      </c>
      <c r="BF583" s="1878">
        <f t="shared" ca="1" si="603"/>
        <v>0</v>
      </c>
    </row>
    <row r="584" spans="1:58" s="272" customFormat="1">
      <c r="A584" s="2016">
        <v>567</v>
      </c>
      <c r="B584" s="2016">
        <v>581</v>
      </c>
      <c r="C584" s="362"/>
      <c r="D584" s="657">
        <v>1</v>
      </c>
      <c r="E584" s="26"/>
      <c r="F584" s="26"/>
      <c r="G584" s="37"/>
      <c r="H584" s="686"/>
      <c r="I584" s="687"/>
      <c r="J584" s="134"/>
      <c r="K584" s="134"/>
      <c r="L584" s="136"/>
      <c r="M584" s="418"/>
      <c r="N584" s="464"/>
      <c r="O584" s="154" t="s">
        <v>431</v>
      </c>
      <c r="P584" s="135"/>
      <c r="Q584" s="135"/>
      <c r="R584" s="135"/>
      <c r="S584" s="135"/>
      <c r="T584" s="135"/>
      <c r="U584" s="135"/>
      <c r="V584" s="135"/>
      <c r="W584" s="135"/>
      <c r="X584" s="135"/>
      <c r="Y584" s="135"/>
      <c r="Z584" s="135"/>
      <c r="AA584" s="135"/>
      <c r="AB584" s="185">
        <f>SUM(P584:R584)</f>
        <v>0</v>
      </c>
      <c r="AC584" s="185">
        <f>SUM(S584:U584)</f>
        <v>0</v>
      </c>
      <c r="AD584" s="185">
        <f>SUM(V584:X584)</f>
        <v>0</v>
      </c>
      <c r="AE584" s="185">
        <f>SUM(Y584:AA584)</f>
        <v>0</v>
      </c>
      <c r="AF584" s="185">
        <f>AB584+AC584</f>
        <v>0</v>
      </c>
      <c r="AG584" s="185">
        <f>AE584+AD584</f>
        <v>0</v>
      </c>
      <c r="AH584" s="185">
        <f>AF584+AG584</f>
        <v>0</v>
      </c>
      <c r="AJ584" s="185">
        <f ca="1">SUM((INDIRECT(AJ$2&amp;(ROW())):INDIRECT(AJ$3&amp;(ROW()))))</f>
        <v>0</v>
      </c>
      <c r="AK584" s="185">
        <f ca="1">SUM(INDIRECT(AK$1&amp;AK$2&amp;$B584):INDIRECT(AK$1&amp;AK$3&amp;$B584))</f>
        <v>0</v>
      </c>
      <c r="AL584" s="1753">
        <f t="shared" ca="1" si="607"/>
        <v>0</v>
      </c>
      <c r="AM584" s="1878">
        <f t="shared" ref="AM584:AM639" ca="1" si="662">IFERROR(AJ584/AK584,0)</f>
        <v>0</v>
      </c>
      <c r="AN584" s="185">
        <f ca="1">SUM(INDIRECT(AN$1&amp;AN$2&amp;$A584):INDIRECT(AN$1&amp;AN$3&amp;$A584))</f>
        <v>0</v>
      </c>
      <c r="AO584" s="1753">
        <f t="shared" ca="1" si="608"/>
        <v>0</v>
      </c>
      <c r="AP584" s="1878">
        <f t="shared" ref="AP584:AP639" ca="1" si="663">IFERROR(AJ584/AN584,0)</f>
        <v>0</v>
      </c>
      <c r="AR584" s="185">
        <f ca="1">SUM((INDIRECT(AR$2&amp;(ROW())):INDIRECT(AR$3&amp;(ROW()))))</f>
        <v>0</v>
      </c>
      <c r="AS584" s="185">
        <f ca="1">SUM(INDIRECT(AS$1&amp;AS$2&amp;$B584):INDIRECT(AS$1&amp;AS$3&amp;$B584))</f>
        <v>0</v>
      </c>
      <c r="AT584" s="1753">
        <f t="shared" ref="AT584:AT639" ca="1" si="664">AR584-AS584</f>
        <v>0</v>
      </c>
      <c r="AU584" s="1878">
        <f t="shared" ref="AU584:AU639" ca="1" si="665">IFERROR(AR584/AS584,0)</f>
        <v>0</v>
      </c>
      <c r="AV584" s="185">
        <f ca="1">SUM(INDIRECT(AV$1&amp;AV$2&amp;$A584):INDIRECT(AV$1&amp;AV$3&amp;$A584))</f>
        <v>0</v>
      </c>
      <c r="AW584" s="1753">
        <f t="shared" ref="AW584:AW639" ca="1" si="666">AR584-AV584</f>
        <v>0</v>
      </c>
      <c r="AX584" s="1878">
        <f t="shared" ref="AX584:AX639" ca="1" si="667">IFERROR(AR584/AV584,0)</f>
        <v>0</v>
      </c>
      <c r="AZ584" s="185">
        <f ca="1">SUM((INDIRECT(AZ$2&amp;(ROW())):INDIRECT(AZ$3&amp;(ROW()))))</f>
        <v>0</v>
      </c>
      <c r="BA584" s="185">
        <f ca="1">SUM(INDIRECT(BA$1&amp;BA$2&amp;$B584):INDIRECT(BA$1&amp;BA$3&amp;$B584))</f>
        <v>0</v>
      </c>
      <c r="BB584" s="1753">
        <f t="shared" ref="BB584:BB639" ca="1" si="668">AZ584-BA584</f>
        <v>0</v>
      </c>
      <c r="BC584" s="1878">
        <f t="shared" ref="BC584:BC639" ca="1" si="669">IFERROR(AZ584/BA584,0)</f>
        <v>0</v>
      </c>
      <c r="BD584" s="185">
        <f ca="1">SUM(INDIRECT(BD$1&amp;BD$2&amp;$A584):INDIRECT(BD$1&amp;BD$3&amp;$A584))</f>
        <v>0</v>
      </c>
      <c r="BE584" s="1753">
        <f t="shared" ref="BE584:BE639" ca="1" si="670">AZ584-BD584</f>
        <v>0</v>
      </c>
      <c r="BF584" s="1878">
        <f t="shared" ref="BF584:BF639" ca="1" si="671">IFERROR(AZ584/BD584,0)</f>
        <v>0</v>
      </c>
    </row>
    <row r="585" spans="1:58">
      <c r="A585" s="2016">
        <v>568</v>
      </c>
      <c r="B585" s="2016">
        <v>582</v>
      </c>
      <c r="D585" s="657">
        <v>1</v>
      </c>
      <c r="H585" s="686"/>
      <c r="I585" s="687"/>
      <c r="J585" s="134"/>
      <c r="K585" s="134"/>
      <c r="L585" s="136"/>
      <c r="M585" s="136" t="s">
        <v>406</v>
      </c>
      <c r="N585" s="605"/>
      <c r="O585" s="605"/>
      <c r="P585" s="121">
        <f t="shared" ref="P585:AH585" si="672">P586+P587</f>
        <v>0</v>
      </c>
      <c r="Q585" s="121">
        <f t="shared" si="672"/>
        <v>0</v>
      </c>
      <c r="R585" s="121">
        <f t="shared" si="672"/>
        <v>0</v>
      </c>
      <c r="S585" s="121">
        <f t="shared" si="672"/>
        <v>0</v>
      </c>
      <c r="T585" s="121">
        <f t="shared" si="672"/>
        <v>0</v>
      </c>
      <c r="U585" s="121">
        <f t="shared" si="672"/>
        <v>0</v>
      </c>
      <c r="V585" s="121">
        <f t="shared" si="672"/>
        <v>0</v>
      </c>
      <c r="W585" s="121">
        <f t="shared" si="672"/>
        <v>0</v>
      </c>
      <c r="X585" s="121">
        <f t="shared" si="672"/>
        <v>0</v>
      </c>
      <c r="Y585" s="121">
        <f t="shared" si="672"/>
        <v>0</v>
      </c>
      <c r="Z585" s="121">
        <f t="shared" si="672"/>
        <v>0</v>
      </c>
      <c r="AA585" s="121">
        <f t="shared" si="672"/>
        <v>0</v>
      </c>
      <c r="AB585" s="121">
        <f t="shared" si="672"/>
        <v>0</v>
      </c>
      <c r="AC585" s="121">
        <f t="shared" si="672"/>
        <v>0</v>
      </c>
      <c r="AD585" s="121">
        <f t="shared" si="672"/>
        <v>0</v>
      </c>
      <c r="AE585" s="121">
        <f t="shared" si="672"/>
        <v>0</v>
      </c>
      <c r="AF585" s="121">
        <f t="shared" si="672"/>
        <v>0</v>
      </c>
      <c r="AG585" s="121">
        <f t="shared" si="672"/>
        <v>0</v>
      </c>
      <c r="AH585" s="121">
        <f t="shared" si="672"/>
        <v>0</v>
      </c>
      <c r="AJ585" s="121">
        <f ca="1">SUM((INDIRECT(AJ$2&amp;(ROW())):INDIRECT(AJ$3&amp;(ROW()))))</f>
        <v>0</v>
      </c>
      <c r="AK585" s="121">
        <f ca="1">SUM(INDIRECT(AK$1&amp;AK$2&amp;$B585):INDIRECT(AK$1&amp;AK$3&amp;$B585))</f>
        <v>0</v>
      </c>
      <c r="AL585" s="1761">
        <f t="shared" ca="1" si="607"/>
        <v>0</v>
      </c>
      <c r="AM585" s="1885">
        <f t="shared" ca="1" si="662"/>
        <v>0</v>
      </c>
      <c r="AN585" s="121">
        <f ca="1">SUM(INDIRECT(AN$1&amp;AN$2&amp;$A585):INDIRECT(AN$1&amp;AN$3&amp;$A585))</f>
        <v>0</v>
      </c>
      <c r="AO585" s="1761">
        <f t="shared" ca="1" si="608"/>
        <v>0</v>
      </c>
      <c r="AP585" s="1885">
        <f t="shared" ca="1" si="663"/>
        <v>0</v>
      </c>
      <c r="AR585" s="121">
        <f ca="1">SUM((INDIRECT(AR$2&amp;(ROW())):INDIRECT(AR$3&amp;(ROW()))))</f>
        <v>0</v>
      </c>
      <c r="AS585" s="121">
        <f ca="1">SUM(INDIRECT(AS$1&amp;AS$2&amp;$B585):INDIRECT(AS$1&amp;AS$3&amp;$B585))</f>
        <v>0</v>
      </c>
      <c r="AT585" s="1761">
        <f t="shared" ca="1" si="664"/>
        <v>0</v>
      </c>
      <c r="AU585" s="1885">
        <f t="shared" ca="1" si="665"/>
        <v>0</v>
      </c>
      <c r="AV585" s="121">
        <f ca="1">SUM(INDIRECT(AV$1&amp;AV$2&amp;$A585):INDIRECT(AV$1&amp;AV$3&amp;$A585))</f>
        <v>0</v>
      </c>
      <c r="AW585" s="1761">
        <f t="shared" ca="1" si="666"/>
        <v>0</v>
      </c>
      <c r="AX585" s="1885">
        <f t="shared" ca="1" si="667"/>
        <v>0</v>
      </c>
      <c r="AZ585" s="121">
        <f ca="1">SUM((INDIRECT(AZ$2&amp;(ROW())):INDIRECT(AZ$3&amp;(ROW()))))</f>
        <v>0</v>
      </c>
      <c r="BA585" s="121">
        <f ca="1">SUM(INDIRECT(BA$1&amp;BA$2&amp;$B585):INDIRECT(BA$1&amp;BA$3&amp;$B585))</f>
        <v>0</v>
      </c>
      <c r="BB585" s="1761">
        <f t="shared" ca="1" si="668"/>
        <v>0</v>
      </c>
      <c r="BC585" s="1885">
        <f t="shared" ca="1" si="669"/>
        <v>0</v>
      </c>
      <c r="BD585" s="121">
        <f ca="1">SUM(INDIRECT(BD$1&amp;BD$2&amp;$A585):INDIRECT(BD$1&amp;BD$3&amp;$A585))</f>
        <v>0</v>
      </c>
      <c r="BE585" s="1761">
        <f t="shared" ca="1" si="670"/>
        <v>0</v>
      </c>
      <c r="BF585" s="1885">
        <f t="shared" ca="1" si="671"/>
        <v>0</v>
      </c>
    </row>
    <row r="586" spans="1:58">
      <c r="A586" s="2016">
        <v>569</v>
      </c>
      <c r="B586" s="2016">
        <v>583</v>
      </c>
      <c r="D586" s="657">
        <v>1</v>
      </c>
      <c r="H586" s="686"/>
      <c r="I586" s="687"/>
      <c r="J586" s="134"/>
      <c r="K586" s="134"/>
      <c r="L586" s="136"/>
      <c r="M586" s="136"/>
      <c r="N586" s="609" t="s">
        <v>427</v>
      </c>
      <c r="O586" s="609"/>
      <c r="P586" s="610"/>
      <c r="Q586" s="610"/>
      <c r="R586" s="610"/>
      <c r="S586" s="610"/>
      <c r="T586" s="610"/>
      <c r="U586" s="610"/>
      <c r="V586" s="610"/>
      <c r="W586" s="610"/>
      <c r="X586" s="610"/>
      <c r="Y586" s="610"/>
      <c r="Z586" s="610"/>
      <c r="AA586" s="610"/>
      <c r="AB586" s="121">
        <f t="shared" ref="AB586:AB595" si="673">SUM(P586:R586)</f>
        <v>0</v>
      </c>
      <c r="AC586" s="121">
        <f t="shared" ref="AC586:AC595" si="674">SUM(S586:U586)</f>
        <v>0</v>
      </c>
      <c r="AD586" s="121">
        <f t="shared" ref="AD586:AD595" si="675">SUM(V586:X586)</f>
        <v>0</v>
      </c>
      <c r="AE586" s="121">
        <f t="shared" ref="AE586:AE595" si="676">SUM(Y586:AA586)</f>
        <v>0</v>
      </c>
      <c r="AF586" s="121">
        <f t="shared" ref="AF586:AF595" si="677">AB586+AC586</f>
        <v>0</v>
      </c>
      <c r="AG586" s="121">
        <f t="shared" ref="AG586:AG595" si="678">AE586+AD586</f>
        <v>0</v>
      </c>
      <c r="AH586" s="121">
        <f t="shared" ref="AH586:AH595" si="679">AF586+AG586</f>
        <v>0</v>
      </c>
      <c r="AJ586" s="121">
        <f ca="1">SUM((INDIRECT(AJ$2&amp;(ROW())):INDIRECT(AJ$3&amp;(ROW()))))</f>
        <v>0</v>
      </c>
      <c r="AK586" s="121">
        <f ca="1">SUM(INDIRECT(AK$1&amp;AK$2&amp;$B586):INDIRECT(AK$1&amp;AK$3&amp;$B586))</f>
        <v>0</v>
      </c>
      <c r="AL586" s="1761">
        <f t="shared" ref="AL586:AL649" ca="1" si="680">AJ586-AK586</f>
        <v>0</v>
      </c>
      <c r="AM586" s="1885">
        <f t="shared" ca="1" si="662"/>
        <v>0</v>
      </c>
      <c r="AN586" s="121">
        <f ca="1">SUM(INDIRECT(AN$1&amp;AN$2&amp;$A586):INDIRECT(AN$1&amp;AN$3&amp;$A586))</f>
        <v>0</v>
      </c>
      <c r="AO586" s="1761">
        <f t="shared" ref="AO586:AO649" ca="1" si="681">AJ586-AN586</f>
        <v>0</v>
      </c>
      <c r="AP586" s="1885">
        <f t="shared" ca="1" si="663"/>
        <v>0</v>
      </c>
      <c r="AR586" s="121">
        <f ca="1">SUM((INDIRECT(AR$2&amp;(ROW())):INDIRECT(AR$3&amp;(ROW()))))</f>
        <v>0</v>
      </c>
      <c r="AS586" s="121">
        <f ca="1">SUM(INDIRECT(AS$1&amp;AS$2&amp;$B586):INDIRECT(AS$1&amp;AS$3&amp;$B586))</f>
        <v>0</v>
      </c>
      <c r="AT586" s="1761">
        <f t="shared" ca="1" si="664"/>
        <v>0</v>
      </c>
      <c r="AU586" s="1885">
        <f t="shared" ca="1" si="665"/>
        <v>0</v>
      </c>
      <c r="AV586" s="121">
        <f ca="1">SUM(INDIRECT(AV$1&amp;AV$2&amp;$A586):INDIRECT(AV$1&amp;AV$3&amp;$A586))</f>
        <v>0</v>
      </c>
      <c r="AW586" s="1761">
        <f t="shared" ca="1" si="666"/>
        <v>0</v>
      </c>
      <c r="AX586" s="1885">
        <f t="shared" ca="1" si="667"/>
        <v>0</v>
      </c>
      <c r="AZ586" s="121">
        <f ca="1">SUM((INDIRECT(AZ$2&amp;(ROW())):INDIRECT(AZ$3&amp;(ROW()))))</f>
        <v>0</v>
      </c>
      <c r="BA586" s="121">
        <f ca="1">SUM(INDIRECT(BA$1&amp;BA$2&amp;$B586):INDIRECT(BA$1&amp;BA$3&amp;$B586))</f>
        <v>0</v>
      </c>
      <c r="BB586" s="1761">
        <f t="shared" ca="1" si="668"/>
        <v>0</v>
      </c>
      <c r="BC586" s="1885">
        <f t="shared" ca="1" si="669"/>
        <v>0</v>
      </c>
      <c r="BD586" s="121">
        <f ca="1">SUM(INDIRECT(BD$1&amp;BD$2&amp;$A586):INDIRECT(BD$1&amp;BD$3&amp;$A586))</f>
        <v>0</v>
      </c>
      <c r="BE586" s="1761">
        <f t="shared" ca="1" si="670"/>
        <v>0</v>
      </c>
      <c r="BF586" s="1885">
        <f t="shared" ca="1" si="671"/>
        <v>0</v>
      </c>
    </row>
    <row r="587" spans="1:58" s="272" customFormat="1">
      <c r="A587" s="2016">
        <v>570</v>
      </c>
      <c r="B587" s="2016">
        <v>584</v>
      </c>
      <c r="C587" s="362"/>
      <c r="D587" s="657">
        <v>1</v>
      </c>
      <c r="E587" s="26"/>
      <c r="F587" s="26"/>
      <c r="G587" s="37"/>
      <c r="H587" s="686"/>
      <c r="I587" s="687"/>
      <c r="J587" s="134"/>
      <c r="K587" s="134"/>
      <c r="L587" s="136"/>
      <c r="M587" s="136"/>
      <c r="N587" s="611" t="s">
        <v>407</v>
      </c>
      <c r="O587" s="611"/>
      <c r="P587" s="596">
        <f t="shared" ref="P587:AA587" si="682">SUM(P588:P590)</f>
        <v>0</v>
      </c>
      <c r="Q587" s="596">
        <f t="shared" si="682"/>
        <v>0</v>
      </c>
      <c r="R587" s="596">
        <f t="shared" si="682"/>
        <v>0</v>
      </c>
      <c r="S587" s="596">
        <f t="shared" si="682"/>
        <v>0</v>
      </c>
      <c r="T587" s="596">
        <f t="shared" si="682"/>
        <v>0</v>
      </c>
      <c r="U587" s="596">
        <f t="shared" si="682"/>
        <v>0</v>
      </c>
      <c r="V587" s="596">
        <f t="shared" si="682"/>
        <v>0</v>
      </c>
      <c r="W587" s="596">
        <f t="shared" si="682"/>
        <v>0</v>
      </c>
      <c r="X587" s="596">
        <f t="shared" si="682"/>
        <v>0</v>
      </c>
      <c r="Y587" s="596">
        <f t="shared" si="682"/>
        <v>0</v>
      </c>
      <c r="Z587" s="596">
        <f t="shared" si="682"/>
        <v>0</v>
      </c>
      <c r="AA587" s="596">
        <f t="shared" si="682"/>
        <v>0</v>
      </c>
      <c r="AB587" s="596">
        <f t="shared" si="673"/>
        <v>0</v>
      </c>
      <c r="AC587" s="596">
        <f t="shared" si="674"/>
        <v>0</v>
      </c>
      <c r="AD587" s="596">
        <f t="shared" si="675"/>
        <v>0</v>
      </c>
      <c r="AE587" s="596">
        <f t="shared" si="676"/>
        <v>0</v>
      </c>
      <c r="AF587" s="596">
        <f t="shared" si="677"/>
        <v>0</v>
      </c>
      <c r="AG587" s="596">
        <f t="shared" si="678"/>
        <v>0</v>
      </c>
      <c r="AH587" s="596">
        <f t="shared" si="679"/>
        <v>0</v>
      </c>
      <c r="AJ587" s="596">
        <f ca="1">SUM((INDIRECT(AJ$2&amp;(ROW())):INDIRECT(AJ$3&amp;(ROW()))))</f>
        <v>0</v>
      </c>
      <c r="AK587" s="596">
        <f ca="1">SUM(INDIRECT(AK$1&amp;AK$2&amp;$B587):INDIRECT(AK$1&amp;AK$3&amp;$B587))</f>
        <v>0</v>
      </c>
      <c r="AL587" s="1752">
        <f t="shared" ca="1" si="680"/>
        <v>0</v>
      </c>
      <c r="AM587" s="1877">
        <f t="shared" ca="1" si="662"/>
        <v>0</v>
      </c>
      <c r="AN587" s="596">
        <f ca="1">SUM(INDIRECT(AN$1&amp;AN$2&amp;$A587):INDIRECT(AN$1&amp;AN$3&amp;$A587))</f>
        <v>0</v>
      </c>
      <c r="AO587" s="1752">
        <f t="shared" ca="1" si="681"/>
        <v>0</v>
      </c>
      <c r="AP587" s="1877">
        <f t="shared" ca="1" si="663"/>
        <v>0</v>
      </c>
      <c r="AR587" s="596">
        <f ca="1">SUM((INDIRECT(AR$2&amp;(ROW())):INDIRECT(AR$3&amp;(ROW()))))</f>
        <v>0</v>
      </c>
      <c r="AS587" s="596">
        <f ca="1">SUM(INDIRECT(AS$1&amp;AS$2&amp;$B587):INDIRECT(AS$1&amp;AS$3&amp;$B587))</f>
        <v>0</v>
      </c>
      <c r="AT587" s="1752">
        <f t="shared" ca="1" si="664"/>
        <v>0</v>
      </c>
      <c r="AU587" s="1877">
        <f t="shared" ca="1" si="665"/>
        <v>0</v>
      </c>
      <c r="AV587" s="596">
        <f ca="1">SUM(INDIRECT(AV$1&amp;AV$2&amp;$A587):INDIRECT(AV$1&amp;AV$3&amp;$A587))</f>
        <v>0</v>
      </c>
      <c r="AW587" s="1752">
        <f t="shared" ca="1" si="666"/>
        <v>0</v>
      </c>
      <c r="AX587" s="1877">
        <f t="shared" ca="1" si="667"/>
        <v>0</v>
      </c>
      <c r="AZ587" s="596">
        <f ca="1">SUM((INDIRECT(AZ$2&amp;(ROW())):INDIRECT(AZ$3&amp;(ROW()))))</f>
        <v>0</v>
      </c>
      <c r="BA587" s="596">
        <f ca="1">SUM(INDIRECT(BA$1&amp;BA$2&amp;$B587):INDIRECT(BA$1&amp;BA$3&amp;$B587))</f>
        <v>0</v>
      </c>
      <c r="BB587" s="1752">
        <f t="shared" ca="1" si="668"/>
        <v>0</v>
      </c>
      <c r="BC587" s="1877">
        <f t="shared" ca="1" si="669"/>
        <v>0</v>
      </c>
      <c r="BD587" s="596">
        <f ca="1">SUM(INDIRECT(BD$1&amp;BD$2&amp;$A587):INDIRECT(BD$1&amp;BD$3&amp;$A587))</f>
        <v>0</v>
      </c>
      <c r="BE587" s="1752">
        <f t="shared" ca="1" si="670"/>
        <v>0</v>
      </c>
      <c r="BF587" s="1877">
        <f t="shared" ca="1" si="671"/>
        <v>0</v>
      </c>
    </row>
    <row r="588" spans="1:58" s="272" customFormat="1">
      <c r="A588" s="2016">
        <v>571</v>
      </c>
      <c r="B588" s="2016">
        <v>585</v>
      </c>
      <c r="C588" s="362"/>
      <c r="D588" s="657">
        <v>1</v>
      </c>
      <c r="E588" s="26"/>
      <c r="F588" s="26"/>
      <c r="G588" s="37"/>
      <c r="H588" s="686"/>
      <c r="I588" s="687"/>
      <c r="J588" s="134"/>
      <c r="K588" s="134"/>
      <c r="L588" s="136"/>
      <c r="M588" s="136"/>
      <c r="N588" s="612"/>
      <c r="O588" s="593" t="s">
        <v>421</v>
      </c>
      <c r="P588" s="191"/>
      <c r="Q588" s="191"/>
      <c r="R588" s="191"/>
      <c r="S588" s="191"/>
      <c r="T588" s="191"/>
      <c r="U588" s="191"/>
      <c r="V588" s="191"/>
      <c r="W588" s="191"/>
      <c r="X588" s="191"/>
      <c r="Y588" s="191"/>
      <c r="Z588" s="191"/>
      <c r="AA588" s="191"/>
      <c r="AB588" s="186">
        <f t="shared" si="673"/>
        <v>0</v>
      </c>
      <c r="AC588" s="186">
        <f t="shared" si="674"/>
        <v>0</v>
      </c>
      <c r="AD588" s="186">
        <f t="shared" si="675"/>
        <v>0</v>
      </c>
      <c r="AE588" s="186">
        <f t="shared" si="676"/>
        <v>0</v>
      </c>
      <c r="AF588" s="186">
        <f t="shared" si="677"/>
        <v>0</v>
      </c>
      <c r="AG588" s="186">
        <f t="shared" si="678"/>
        <v>0</v>
      </c>
      <c r="AH588" s="186">
        <f t="shared" si="679"/>
        <v>0</v>
      </c>
      <c r="AJ588" s="186">
        <f ca="1">SUM((INDIRECT(AJ$2&amp;(ROW())):INDIRECT(AJ$3&amp;(ROW()))))</f>
        <v>0</v>
      </c>
      <c r="AK588" s="186">
        <f ca="1">SUM(INDIRECT(AK$1&amp;AK$2&amp;$B588):INDIRECT(AK$1&amp;AK$3&amp;$B588))</f>
        <v>0</v>
      </c>
      <c r="AL588" s="1748">
        <f t="shared" ca="1" si="680"/>
        <v>0</v>
      </c>
      <c r="AM588" s="1873">
        <f t="shared" ca="1" si="662"/>
        <v>0</v>
      </c>
      <c r="AN588" s="186">
        <f ca="1">SUM(INDIRECT(AN$1&amp;AN$2&amp;$A588):INDIRECT(AN$1&amp;AN$3&amp;$A588))</f>
        <v>0</v>
      </c>
      <c r="AO588" s="1748">
        <f t="shared" ca="1" si="681"/>
        <v>0</v>
      </c>
      <c r="AP588" s="1873">
        <f t="shared" ca="1" si="663"/>
        <v>0</v>
      </c>
      <c r="AR588" s="186">
        <f ca="1">SUM((INDIRECT(AR$2&amp;(ROW())):INDIRECT(AR$3&amp;(ROW()))))</f>
        <v>0</v>
      </c>
      <c r="AS588" s="186">
        <f ca="1">SUM(INDIRECT(AS$1&amp;AS$2&amp;$B588):INDIRECT(AS$1&amp;AS$3&amp;$B588))</f>
        <v>0</v>
      </c>
      <c r="AT588" s="1748">
        <f t="shared" ca="1" si="664"/>
        <v>0</v>
      </c>
      <c r="AU588" s="1873">
        <f t="shared" ca="1" si="665"/>
        <v>0</v>
      </c>
      <c r="AV588" s="186">
        <f ca="1">SUM(INDIRECT(AV$1&amp;AV$2&amp;$A588):INDIRECT(AV$1&amp;AV$3&amp;$A588))</f>
        <v>0</v>
      </c>
      <c r="AW588" s="1748">
        <f t="shared" ca="1" si="666"/>
        <v>0</v>
      </c>
      <c r="AX588" s="1873">
        <f t="shared" ca="1" si="667"/>
        <v>0</v>
      </c>
      <c r="AZ588" s="186">
        <f ca="1">SUM((INDIRECT(AZ$2&amp;(ROW())):INDIRECT(AZ$3&amp;(ROW()))))</f>
        <v>0</v>
      </c>
      <c r="BA588" s="186">
        <f ca="1">SUM(INDIRECT(BA$1&amp;BA$2&amp;$B588):INDIRECT(BA$1&amp;BA$3&amp;$B588))</f>
        <v>0</v>
      </c>
      <c r="BB588" s="1748">
        <f t="shared" ca="1" si="668"/>
        <v>0</v>
      </c>
      <c r="BC588" s="1873">
        <f t="shared" ca="1" si="669"/>
        <v>0</v>
      </c>
      <c r="BD588" s="186">
        <f ca="1">SUM(INDIRECT(BD$1&amp;BD$2&amp;$A588):INDIRECT(BD$1&amp;BD$3&amp;$A588))</f>
        <v>0</v>
      </c>
      <c r="BE588" s="1748">
        <f t="shared" ca="1" si="670"/>
        <v>0</v>
      </c>
      <c r="BF588" s="1873">
        <f t="shared" ca="1" si="671"/>
        <v>0</v>
      </c>
    </row>
    <row r="589" spans="1:58" s="272" customFormat="1">
      <c r="A589" s="2016">
        <v>572</v>
      </c>
      <c r="B589" s="2016">
        <v>586</v>
      </c>
      <c r="C589" s="362"/>
      <c r="D589" s="657">
        <v>1</v>
      </c>
      <c r="E589" s="26"/>
      <c r="F589" s="26"/>
      <c r="G589" s="37"/>
      <c r="H589" s="686"/>
      <c r="I589" s="687"/>
      <c r="J589" s="134"/>
      <c r="K589" s="134"/>
      <c r="L589" s="136"/>
      <c r="M589" s="136"/>
      <c r="N589" s="463"/>
      <c r="O589" s="621" t="s">
        <v>422</v>
      </c>
      <c r="P589" s="128"/>
      <c r="Q589" s="128"/>
      <c r="R589" s="128"/>
      <c r="S589" s="128"/>
      <c r="T589" s="128"/>
      <c r="U589" s="128"/>
      <c r="V589" s="128"/>
      <c r="W589" s="128"/>
      <c r="X589" s="128"/>
      <c r="Y589" s="128"/>
      <c r="Z589" s="128"/>
      <c r="AA589" s="128"/>
      <c r="AB589" s="185">
        <f t="shared" si="673"/>
        <v>0</v>
      </c>
      <c r="AC589" s="185">
        <f t="shared" si="674"/>
        <v>0</v>
      </c>
      <c r="AD589" s="185">
        <f t="shared" si="675"/>
        <v>0</v>
      </c>
      <c r="AE589" s="185">
        <f t="shared" si="676"/>
        <v>0</v>
      </c>
      <c r="AF589" s="185">
        <f t="shared" si="677"/>
        <v>0</v>
      </c>
      <c r="AG589" s="185">
        <f t="shared" si="678"/>
        <v>0</v>
      </c>
      <c r="AH589" s="185">
        <f t="shared" si="679"/>
        <v>0</v>
      </c>
      <c r="AJ589" s="185">
        <f ca="1">SUM((INDIRECT(AJ$2&amp;(ROW())):INDIRECT(AJ$3&amp;(ROW()))))</f>
        <v>0</v>
      </c>
      <c r="AK589" s="185">
        <f ca="1">SUM(INDIRECT(AK$1&amp;AK$2&amp;$B589):INDIRECT(AK$1&amp;AK$3&amp;$B589))</f>
        <v>0</v>
      </c>
      <c r="AL589" s="1753">
        <f t="shared" ca="1" si="680"/>
        <v>0</v>
      </c>
      <c r="AM589" s="1878">
        <f t="shared" ca="1" si="662"/>
        <v>0</v>
      </c>
      <c r="AN589" s="185">
        <f ca="1">SUM(INDIRECT(AN$1&amp;AN$2&amp;$A589):INDIRECT(AN$1&amp;AN$3&amp;$A589))</f>
        <v>0</v>
      </c>
      <c r="AO589" s="1753">
        <f t="shared" ca="1" si="681"/>
        <v>0</v>
      </c>
      <c r="AP589" s="1878">
        <f t="shared" ca="1" si="663"/>
        <v>0</v>
      </c>
      <c r="AR589" s="185">
        <f ca="1">SUM((INDIRECT(AR$2&amp;(ROW())):INDIRECT(AR$3&amp;(ROW()))))</f>
        <v>0</v>
      </c>
      <c r="AS589" s="185">
        <f ca="1">SUM(INDIRECT(AS$1&amp;AS$2&amp;$B589):INDIRECT(AS$1&amp;AS$3&amp;$B589))</f>
        <v>0</v>
      </c>
      <c r="AT589" s="1753">
        <f t="shared" ca="1" si="664"/>
        <v>0</v>
      </c>
      <c r="AU589" s="1878">
        <f t="shared" ca="1" si="665"/>
        <v>0</v>
      </c>
      <c r="AV589" s="185">
        <f ca="1">SUM(INDIRECT(AV$1&amp;AV$2&amp;$A589):INDIRECT(AV$1&amp;AV$3&amp;$A589))</f>
        <v>0</v>
      </c>
      <c r="AW589" s="1753">
        <f t="shared" ca="1" si="666"/>
        <v>0</v>
      </c>
      <c r="AX589" s="1878">
        <f t="shared" ca="1" si="667"/>
        <v>0</v>
      </c>
      <c r="AZ589" s="185">
        <f ca="1">SUM((INDIRECT(AZ$2&amp;(ROW())):INDIRECT(AZ$3&amp;(ROW()))))</f>
        <v>0</v>
      </c>
      <c r="BA589" s="185">
        <f ca="1">SUM(INDIRECT(BA$1&amp;BA$2&amp;$B589):INDIRECT(BA$1&amp;BA$3&amp;$B589))</f>
        <v>0</v>
      </c>
      <c r="BB589" s="1753">
        <f t="shared" ca="1" si="668"/>
        <v>0</v>
      </c>
      <c r="BC589" s="1878">
        <f t="shared" ca="1" si="669"/>
        <v>0</v>
      </c>
      <c r="BD589" s="185">
        <f ca="1">SUM(INDIRECT(BD$1&amp;BD$2&amp;$A589):INDIRECT(BD$1&amp;BD$3&amp;$A589))</f>
        <v>0</v>
      </c>
      <c r="BE589" s="1753">
        <f t="shared" ca="1" si="670"/>
        <v>0</v>
      </c>
      <c r="BF589" s="1878">
        <f t="shared" ca="1" si="671"/>
        <v>0</v>
      </c>
    </row>
    <row r="590" spans="1:58" s="272" customFormat="1">
      <c r="A590" s="2016">
        <v>573</v>
      </c>
      <c r="B590" s="2016">
        <v>587</v>
      </c>
      <c r="C590" s="362"/>
      <c r="D590" s="657">
        <v>1</v>
      </c>
      <c r="E590" s="26"/>
      <c r="F590" s="26"/>
      <c r="G590" s="37"/>
      <c r="H590" s="686"/>
      <c r="I590" s="687"/>
      <c r="J590" s="134"/>
      <c r="K590" s="134"/>
      <c r="L590" s="136"/>
      <c r="M590" s="418"/>
      <c r="N590" s="464"/>
      <c r="O590" s="154" t="s">
        <v>431</v>
      </c>
      <c r="P590" s="135"/>
      <c r="Q590" s="135"/>
      <c r="R590" s="135"/>
      <c r="S590" s="135"/>
      <c r="T590" s="135"/>
      <c r="U590" s="135"/>
      <c r="V590" s="135"/>
      <c r="W590" s="135"/>
      <c r="X590" s="135"/>
      <c r="Y590" s="135"/>
      <c r="Z590" s="135"/>
      <c r="AA590" s="135"/>
      <c r="AB590" s="185">
        <f t="shared" si="673"/>
        <v>0</v>
      </c>
      <c r="AC590" s="185">
        <f t="shared" si="674"/>
        <v>0</v>
      </c>
      <c r="AD590" s="185">
        <f t="shared" si="675"/>
        <v>0</v>
      </c>
      <c r="AE590" s="185">
        <f t="shared" si="676"/>
        <v>0</v>
      </c>
      <c r="AF590" s="185">
        <f t="shared" si="677"/>
        <v>0</v>
      </c>
      <c r="AG590" s="185">
        <f t="shared" si="678"/>
        <v>0</v>
      </c>
      <c r="AH590" s="185">
        <f t="shared" si="679"/>
        <v>0</v>
      </c>
      <c r="AJ590" s="185">
        <f ca="1">SUM((INDIRECT(AJ$2&amp;(ROW())):INDIRECT(AJ$3&amp;(ROW()))))</f>
        <v>0</v>
      </c>
      <c r="AK590" s="185">
        <f ca="1">SUM(INDIRECT(AK$1&amp;AK$2&amp;$B590):INDIRECT(AK$1&amp;AK$3&amp;$B590))</f>
        <v>0</v>
      </c>
      <c r="AL590" s="1753">
        <f t="shared" ca="1" si="680"/>
        <v>0</v>
      </c>
      <c r="AM590" s="1878">
        <f t="shared" ca="1" si="662"/>
        <v>0</v>
      </c>
      <c r="AN590" s="185">
        <f ca="1">SUM(INDIRECT(AN$1&amp;AN$2&amp;$A590):INDIRECT(AN$1&amp;AN$3&amp;$A590))</f>
        <v>0</v>
      </c>
      <c r="AO590" s="1753">
        <f t="shared" ca="1" si="681"/>
        <v>0</v>
      </c>
      <c r="AP590" s="1878">
        <f t="shared" ca="1" si="663"/>
        <v>0</v>
      </c>
      <c r="AR590" s="185">
        <f ca="1">SUM((INDIRECT(AR$2&amp;(ROW())):INDIRECT(AR$3&amp;(ROW()))))</f>
        <v>0</v>
      </c>
      <c r="AS590" s="185">
        <f ca="1">SUM(INDIRECT(AS$1&amp;AS$2&amp;$B590):INDIRECT(AS$1&amp;AS$3&amp;$B590))</f>
        <v>0</v>
      </c>
      <c r="AT590" s="1753">
        <f t="shared" ca="1" si="664"/>
        <v>0</v>
      </c>
      <c r="AU590" s="1878">
        <f t="shared" ca="1" si="665"/>
        <v>0</v>
      </c>
      <c r="AV590" s="185">
        <f ca="1">SUM(INDIRECT(AV$1&amp;AV$2&amp;$A590):INDIRECT(AV$1&amp;AV$3&amp;$A590))</f>
        <v>0</v>
      </c>
      <c r="AW590" s="1753">
        <f t="shared" ca="1" si="666"/>
        <v>0</v>
      </c>
      <c r="AX590" s="1878">
        <f t="shared" ca="1" si="667"/>
        <v>0</v>
      </c>
      <c r="AZ590" s="185">
        <f ca="1">SUM((INDIRECT(AZ$2&amp;(ROW())):INDIRECT(AZ$3&amp;(ROW()))))</f>
        <v>0</v>
      </c>
      <c r="BA590" s="185">
        <f ca="1">SUM(INDIRECT(BA$1&amp;BA$2&amp;$B590):INDIRECT(BA$1&amp;BA$3&amp;$B590))</f>
        <v>0</v>
      </c>
      <c r="BB590" s="1753">
        <f t="shared" ca="1" si="668"/>
        <v>0</v>
      </c>
      <c r="BC590" s="1878">
        <f t="shared" ca="1" si="669"/>
        <v>0</v>
      </c>
      <c r="BD590" s="185">
        <f ca="1">SUM(INDIRECT(BD$1&amp;BD$2&amp;$A590):INDIRECT(BD$1&amp;BD$3&amp;$A590))</f>
        <v>0</v>
      </c>
      <c r="BE590" s="1753">
        <f t="shared" ca="1" si="670"/>
        <v>0</v>
      </c>
      <c r="BF590" s="1878">
        <f t="shared" ca="1" si="671"/>
        <v>0</v>
      </c>
    </row>
    <row r="591" spans="1:58" s="272" customFormat="1">
      <c r="A591" s="2016">
        <v>574</v>
      </c>
      <c r="B591" s="2016">
        <v>588</v>
      </c>
      <c r="C591" s="362"/>
      <c r="D591" s="657">
        <v>1</v>
      </c>
      <c r="E591" s="26"/>
      <c r="F591" s="26"/>
      <c r="G591" s="37"/>
      <c r="H591" s="686"/>
      <c r="I591" s="687"/>
      <c r="J591" s="134"/>
      <c r="K591" s="134"/>
      <c r="L591" s="136"/>
      <c r="M591" s="500" t="s">
        <v>541</v>
      </c>
      <c r="N591" s="579"/>
      <c r="O591" s="579"/>
      <c r="P591" s="591">
        <f>SUM(P592:P593)</f>
        <v>0</v>
      </c>
      <c r="Q591" s="591">
        <f t="shared" ref="Q591:AA591" si="683">SUM(Q592:Q593)</f>
        <v>0</v>
      </c>
      <c r="R591" s="591">
        <f t="shared" si="683"/>
        <v>0</v>
      </c>
      <c r="S591" s="591">
        <f t="shared" si="683"/>
        <v>0</v>
      </c>
      <c r="T591" s="591">
        <f t="shared" si="683"/>
        <v>0</v>
      </c>
      <c r="U591" s="591">
        <f t="shared" si="683"/>
        <v>0</v>
      </c>
      <c r="V591" s="591">
        <f t="shared" si="683"/>
        <v>0</v>
      </c>
      <c r="W591" s="591">
        <f t="shared" si="683"/>
        <v>0</v>
      </c>
      <c r="X591" s="591">
        <f t="shared" si="683"/>
        <v>0</v>
      </c>
      <c r="Y591" s="591">
        <f t="shared" si="683"/>
        <v>0</v>
      </c>
      <c r="Z591" s="591">
        <f t="shared" si="683"/>
        <v>0</v>
      </c>
      <c r="AA591" s="591">
        <f t="shared" si="683"/>
        <v>0</v>
      </c>
      <c r="AB591" s="591">
        <f t="shared" si="673"/>
        <v>0</v>
      </c>
      <c r="AC591" s="591">
        <f t="shared" si="674"/>
        <v>0</v>
      </c>
      <c r="AD591" s="591">
        <f t="shared" si="675"/>
        <v>0</v>
      </c>
      <c r="AE591" s="591">
        <f t="shared" si="676"/>
        <v>0</v>
      </c>
      <c r="AF591" s="591">
        <f t="shared" si="677"/>
        <v>0</v>
      </c>
      <c r="AG591" s="591">
        <f t="shared" si="678"/>
        <v>0</v>
      </c>
      <c r="AH591" s="591">
        <f t="shared" si="679"/>
        <v>0</v>
      </c>
      <c r="AJ591" s="591">
        <f ca="1">SUM((INDIRECT(AJ$2&amp;(ROW())):INDIRECT(AJ$3&amp;(ROW()))))</f>
        <v>0</v>
      </c>
      <c r="AK591" s="591">
        <f ca="1">SUM(INDIRECT(AK$1&amp;AK$2&amp;$B591):INDIRECT(AK$1&amp;AK$3&amp;$B591))</f>
        <v>0</v>
      </c>
      <c r="AL591" s="1751">
        <f t="shared" ca="1" si="680"/>
        <v>0</v>
      </c>
      <c r="AM591" s="1876">
        <f t="shared" ca="1" si="662"/>
        <v>0</v>
      </c>
      <c r="AN591" s="591">
        <f ca="1">SUM(INDIRECT(AN$1&amp;AN$2&amp;$A591):INDIRECT(AN$1&amp;AN$3&amp;$A591))</f>
        <v>0</v>
      </c>
      <c r="AO591" s="1751">
        <f t="shared" ca="1" si="681"/>
        <v>0</v>
      </c>
      <c r="AP591" s="1876">
        <f t="shared" ca="1" si="663"/>
        <v>0</v>
      </c>
      <c r="AR591" s="591">
        <f ca="1">SUM((INDIRECT(AR$2&amp;(ROW())):INDIRECT(AR$3&amp;(ROW()))))</f>
        <v>0</v>
      </c>
      <c r="AS591" s="591">
        <f ca="1">SUM(INDIRECT(AS$1&amp;AS$2&amp;$B591):INDIRECT(AS$1&amp;AS$3&amp;$B591))</f>
        <v>0</v>
      </c>
      <c r="AT591" s="1751">
        <f t="shared" ca="1" si="664"/>
        <v>0</v>
      </c>
      <c r="AU591" s="1876">
        <f t="shared" ca="1" si="665"/>
        <v>0</v>
      </c>
      <c r="AV591" s="591">
        <f ca="1">SUM(INDIRECT(AV$1&amp;AV$2&amp;$A591):INDIRECT(AV$1&amp;AV$3&amp;$A591))</f>
        <v>0</v>
      </c>
      <c r="AW591" s="1751">
        <f t="shared" ca="1" si="666"/>
        <v>0</v>
      </c>
      <c r="AX591" s="1876">
        <f t="shared" ca="1" si="667"/>
        <v>0</v>
      </c>
      <c r="AZ591" s="591">
        <f ca="1">SUM((INDIRECT(AZ$2&amp;(ROW())):INDIRECT(AZ$3&amp;(ROW()))))</f>
        <v>0</v>
      </c>
      <c r="BA591" s="591">
        <f ca="1">SUM(INDIRECT(BA$1&amp;BA$2&amp;$B591):INDIRECT(BA$1&amp;BA$3&amp;$B591))</f>
        <v>0</v>
      </c>
      <c r="BB591" s="1751">
        <f t="shared" ca="1" si="668"/>
        <v>0</v>
      </c>
      <c r="BC591" s="1876">
        <f t="shared" ca="1" si="669"/>
        <v>0</v>
      </c>
      <c r="BD591" s="591">
        <f ca="1">SUM(INDIRECT(BD$1&amp;BD$2&amp;$A591):INDIRECT(BD$1&amp;BD$3&amp;$A591))</f>
        <v>0</v>
      </c>
      <c r="BE591" s="1751">
        <f t="shared" ca="1" si="670"/>
        <v>0</v>
      </c>
      <c r="BF591" s="1876">
        <f t="shared" ca="1" si="671"/>
        <v>0</v>
      </c>
    </row>
    <row r="592" spans="1:58" s="272" customFormat="1">
      <c r="A592" s="2016">
        <v>575</v>
      </c>
      <c r="B592" s="2016">
        <v>589</v>
      </c>
      <c r="C592" s="362"/>
      <c r="D592" s="657">
        <v>1</v>
      </c>
      <c r="E592" s="26"/>
      <c r="F592" s="26"/>
      <c r="G592" s="37"/>
      <c r="H592" s="686"/>
      <c r="I592" s="687"/>
      <c r="J592" s="134"/>
      <c r="K592" s="134"/>
      <c r="L592" s="136"/>
      <c r="M592" s="463"/>
      <c r="N592" s="612"/>
      <c r="O592" s="612" t="s">
        <v>436</v>
      </c>
      <c r="P592" s="191"/>
      <c r="Q592" s="191"/>
      <c r="R592" s="191"/>
      <c r="S592" s="191"/>
      <c r="T592" s="191"/>
      <c r="U592" s="191"/>
      <c r="V592" s="191"/>
      <c r="W592" s="191"/>
      <c r="X592" s="191"/>
      <c r="Y592" s="191"/>
      <c r="Z592" s="191"/>
      <c r="AA592" s="191"/>
      <c r="AB592" s="186">
        <f t="shared" si="673"/>
        <v>0</v>
      </c>
      <c r="AC592" s="186">
        <f t="shared" si="674"/>
        <v>0</v>
      </c>
      <c r="AD592" s="186">
        <f t="shared" si="675"/>
        <v>0</v>
      </c>
      <c r="AE592" s="186">
        <f t="shared" si="676"/>
        <v>0</v>
      </c>
      <c r="AF592" s="186">
        <f t="shared" si="677"/>
        <v>0</v>
      </c>
      <c r="AG592" s="186">
        <f t="shared" si="678"/>
        <v>0</v>
      </c>
      <c r="AH592" s="186">
        <f t="shared" si="679"/>
        <v>0</v>
      </c>
      <c r="AJ592" s="186">
        <f ca="1">SUM((INDIRECT(AJ$2&amp;(ROW())):INDIRECT(AJ$3&amp;(ROW()))))</f>
        <v>0</v>
      </c>
      <c r="AK592" s="186">
        <f ca="1">SUM(INDIRECT(AK$1&amp;AK$2&amp;$B592):INDIRECT(AK$1&amp;AK$3&amp;$B592))</f>
        <v>0</v>
      </c>
      <c r="AL592" s="1748">
        <f t="shared" ca="1" si="680"/>
        <v>0</v>
      </c>
      <c r="AM592" s="1873">
        <f t="shared" ca="1" si="662"/>
        <v>0</v>
      </c>
      <c r="AN592" s="186">
        <f ca="1">SUM(INDIRECT(AN$1&amp;AN$2&amp;$A592):INDIRECT(AN$1&amp;AN$3&amp;$A592))</f>
        <v>0</v>
      </c>
      <c r="AO592" s="1748">
        <f t="shared" ca="1" si="681"/>
        <v>0</v>
      </c>
      <c r="AP592" s="1873">
        <f t="shared" ca="1" si="663"/>
        <v>0</v>
      </c>
      <c r="AR592" s="186">
        <f ca="1">SUM((INDIRECT(AR$2&amp;(ROW())):INDIRECT(AR$3&amp;(ROW()))))</f>
        <v>0</v>
      </c>
      <c r="AS592" s="186">
        <f ca="1">SUM(INDIRECT(AS$1&amp;AS$2&amp;$B592):INDIRECT(AS$1&amp;AS$3&amp;$B592))</f>
        <v>0</v>
      </c>
      <c r="AT592" s="1748">
        <f t="shared" ca="1" si="664"/>
        <v>0</v>
      </c>
      <c r="AU592" s="1873">
        <f t="shared" ca="1" si="665"/>
        <v>0</v>
      </c>
      <c r="AV592" s="186">
        <f ca="1">SUM(INDIRECT(AV$1&amp;AV$2&amp;$A592):INDIRECT(AV$1&amp;AV$3&amp;$A592))</f>
        <v>0</v>
      </c>
      <c r="AW592" s="1748">
        <f t="shared" ca="1" si="666"/>
        <v>0</v>
      </c>
      <c r="AX592" s="1873">
        <f t="shared" ca="1" si="667"/>
        <v>0</v>
      </c>
      <c r="AZ592" s="186">
        <f ca="1">SUM((INDIRECT(AZ$2&amp;(ROW())):INDIRECT(AZ$3&amp;(ROW()))))</f>
        <v>0</v>
      </c>
      <c r="BA592" s="186">
        <f ca="1">SUM(INDIRECT(BA$1&amp;BA$2&amp;$B592):INDIRECT(BA$1&amp;BA$3&amp;$B592))</f>
        <v>0</v>
      </c>
      <c r="BB592" s="1748">
        <f t="shared" ca="1" si="668"/>
        <v>0</v>
      </c>
      <c r="BC592" s="1873">
        <f t="shared" ca="1" si="669"/>
        <v>0</v>
      </c>
      <c r="BD592" s="186">
        <f ca="1">SUM(INDIRECT(BD$1&amp;BD$2&amp;$A592):INDIRECT(BD$1&amp;BD$3&amp;$A592))</f>
        <v>0</v>
      </c>
      <c r="BE592" s="1748">
        <f t="shared" ca="1" si="670"/>
        <v>0</v>
      </c>
      <c r="BF592" s="1873">
        <f t="shared" ca="1" si="671"/>
        <v>0</v>
      </c>
    </row>
    <row r="593" spans="1:58" s="272" customFormat="1">
      <c r="A593" s="2016">
        <v>576</v>
      </c>
      <c r="B593" s="2016">
        <v>590</v>
      </c>
      <c r="C593" s="362"/>
      <c r="D593" s="657">
        <v>1</v>
      </c>
      <c r="E593" s="26"/>
      <c r="F593" s="26"/>
      <c r="G593" s="37"/>
      <c r="H593" s="686"/>
      <c r="I593" s="687"/>
      <c r="J593" s="134"/>
      <c r="K593" s="134"/>
      <c r="L593" s="136"/>
      <c r="M593" s="464"/>
      <c r="N593" s="464"/>
      <c r="O593" s="464" t="s">
        <v>438</v>
      </c>
      <c r="P593" s="135"/>
      <c r="Q593" s="135"/>
      <c r="R593" s="135"/>
      <c r="S593" s="135"/>
      <c r="T593" s="135"/>
      <c r="U593" s="135"/>
      <c r="V593" s="135"/>
      <c r="W593" s="135"/>
      <c r="X593" s="135"/>
      <c r="Y593" s="135"/>
      <c r="Z593" s="135"/>
      <c r="AA593" s="135"/>
      <c r="AB593" s="185">
        <f t="shared" si="673"/>
        <v>0</v>
      </c>
      <c r="AC593" s="185">
        <f t="shared" si="674"/>
        <v>0</v>
      </c>
      <c r="AD593" s="185">
        <f t="shared" si="675"/>
        <v>0</v>
      </c>
      <c r="AE593" s="185">
        <f t="shared" si="676"/>
        <v>0</v>
      </c>
      <c r="AF593" s="185">
        <f t="shared" si="677"/>
        <v>0</v>
      </c>
      <c r="AG593" s="185">
        <f t="shared" si="678"/>
        <v>0</v>
      </c>
      <c r="AH593" s="185">
        <f t="shared" si="679"/>
        <v>0</v>
      </c>
      <c r="AJ593" s="185">
        <f ca="1">SUM((INDIRECT(AJ$2&amp;(ROW())):INDIRECT(AJ$3&amp;(ROW()))))</f>
        <v>0</v>
      </c>
      <c r="AK593" s="185">
        <f ca="1">SUM(INDIRECT(AK$1&amp;AK$2&amp;$B593):INDIRECT(AK$1&amp;AK$3&amp;$B593))</f>
        <v>0</v>
      </c>
      <c r="AL593" s="1753">
        <f t="shared" ca="1" si="680"/>
        <v>0</v>
      </c>
      <c r="AM593" s="1878">
        <f t="shared" ca="1" si="662"/>
        <v>0</v>
      </c>
      <c r="AN593" s="185">
        <f ca="1">SUM(INDIRECT(AN$1&amp;AN$2&amp;$A593):INDIRECT(AN$1&amp;AN$3&amp;$A593))</f>
        <v>0</v>
      </c>
      <c r="AO593" s="1753">
        <f t="shared" ca="1" si="681"/>
        <v>0</v>
      </c>
      <c r="AP593" s="1878">
        <f t="shared" ca="1" si="663"/>
        <v>0</v>
      </c>
      <c r="AR593" s="185">
        <f ca="1">SUM((INDIRECT(AR$2&amp;(ROW())):INDIRECT(AR$3&amp;(ROW()))))</f>
        <v>0</v>
      </c>
      <c r="AS593" s="185">
        <f ca="1">SUM(INDIRECT(AS$1&amp;AS$2&amp;$B593):INDIRECT(AS$1&amp;AS$3&amp;$B593))</f>
        <v>0</v>
      </c>
      <c r="AT593" s="1753">
        <f t="shared" ca="1" si="664"/>
        <v>0</v>
      </c>
      <c r="AU593" s="1878">
        <f t="shared" ca="1" si="665"/>
        <v>0</v>
      </c>
      <c r="AV593" s="185">
        <f ca="1">SUM(INDIRECT(AV$1&amp;AV$2&amp;$A593):INDIRECT(AV$1&amp;AV$3&amp;$A593))</f>
        <v>0</v>
      </c>
      <c r="AW593" s="1753">
        <f t="shared" ca="1" si="666"/>
        <v>0</v>
      </c>
      <c r="AX593" s="1878">
        <f t="shared" ca="1" si="667"/>
        <v>0</v>
      </c>
      <c r="AZ593" s="185">
        <f ca="1">SUM((INDIRECT(AZ$2&amp;(ROW())):INDIRECT(AZ$3&amp;(ROW()))))</f>
        <v>0</v>
      </c>
      <c r="BA593" s="185">
        <f ca="1">SUM(INDIRECT(BA$1&amp;BA$2&amp;$B593):INDIRECT(BA$1&amp;BA$3&amp;$B593))</f>
        <v>0</v>
      </c>
      <c r="BB593" s="1753">
        <f t="shared" ca="1" si="668"/>
        <v>0</v>
      </c>
      <c r="BC593" s="1878">
        <f t="shared" ca="1" si="669"/>
        <v>0</v>
      </c>
      <c r="BD593" s="185">
        <f ca="1">SUM(INDIRECT(BD$1&amp;BD$2&amp;$A593):INDIRECT(BD$1&amp;BD$3&amp;$A593))</f>
        <v>0</v>
      </c>
      <c r="BE593" s="1753">
        <f t="shared" ca="1" si="670"/>
        <v>0</v>
      </c>
      <c r="BF593" s="1878">
        <f t="shared" ca="1" si="671"/>
        <v>0</v>
      </c>
    </row>
    <row r="594" spans="1:58" s="272" customFormat="1">
      <c r="A594" s="2016">
        <v>577</v>
      </c>
      <c r="B594" s="2016">
        <v>591</v>
      </c>
      <c r="C594" s="362"/>
      <c r="D594" s="657">
        <v>1</v>
      </c>
      <c r="E594" s="26"/>
      <c r="F594" s="26"/>
      <c r="G594" s="37"/>
      <c r="H594" s="686"/>
      <c r="I594" s="687"/>
      <c r="J594" s="134"/>
      <c r="K594" s="134"/>
      <c r="L594" s="136"/>
      <c r="M594" s="463" t="s">
        <v>610</v>
      </c>
      <c r="N594" s="463"/>
      <c r="O594" s="464"/>
      <c r="P594" s="135"/>
      <c r="Q594" s="135"/>
      <c r="R594" s="135"/>
      <c r="S594" s="135"/>
      <c r="T594" s="135"/>
      <c r="U594" s="135"/>
      <c r="V594" s="135"/>
      <c r="W594" s="135"/>
      <c r="X594" s="135"/>
      <c r="Y594" s="135"/>
      <c r="Z594" s="135"/>
      <c r="AA594" s="135"/>
      <c r="AB594" s="185">
        <f>SUM(P594:R594)</f>
        <v>0</v>
      </c>
      <c r="AC594" s="185">
        <f>SUM(S594:U594)</f>
        <v>0</v>
      </c>
      <c r="AD594" s="185">
        <f>SUM(V594:X594)</f>
        <v>0</v>
      </c>
      <c r="AE594" s="185">
        <f>SUM(Y594:AA594)</f>
        <v>0</v>
      </c>
      <c r="AF594" s="185">
        <f>AB594+AC594</f>
        <v>0</v>
      </c>
      <c r="AG594" s="185">
        <f>AE594+AD594</f>
        <v>0</v>
      </c>
      <c r="AH594" s="185">
        <f>AF594+AG594</f>
        <v>0</v>
      </c>
      <c r="AJ594" s="185">
        <f ca="1">SUM((INDIRECT(AJ$2&amp;(ROW())):INDIRECT(AJ$3&amp;(ROW()))))</f>
        <v>0</v>
      </c>
      <c r="AK594" s="185">
        <f ca="1">SUM(INDIRECT(AK$1&amp;AK$2&amp;$B594):INDIRECT(AK$1&amp;AK$3&amp;$B594))</f>
        <v>0</v>
      </c>
      <c r="AL594" s="1753">
        <f t="shared" ca="1" si="680"/>
        <v>0</v>
      </c>
      <c r="AM594" s="1878">
        <f t="shared" ca="1" si="662"/>
        <v>0</v>
      </c>
      <c r="AN594" s="185">
        <f ca="1">SUM(INDIRECT(AN$1&amp;AN$2&amp;$A594):INDIRECT(AN$1&amp;AN$3&amp;$A594))</f>
        <v>0</v>
      </c>
      <c r="AO594" s="1753">
        <f t="shared" ca="1" si="681"/>
        <v>0</v>
      </c>
      <c r="AP594" s="1878">
        <f t="shared" ca="1" si="663"/>
        <v>0</v>
      </c>
      <c r="AR594" s="185">
        <f ca="1">SUM((INDIRECT(AR$2&amp;(ROW())):INDIRECT(AR$3&amp;(ROW()))))</f>
        <v>0</v>
      </c>
      <c r="AS594" s="185">
        <f ca="1">SUM(INDIRECT(AS$1&amp;AS$2&amp;$B594):INDIRECT(AS$1&amp;AS$3&amp;$B594))</f>
        <v>0</v>
      </c>
      <c r="AT594" s="1753">
        <f t="shared" ca="1" si="664"/>
        <v>0</v>
      </c>
      <c r="AU594" s="1878">
        <f t="shared" ca="1" si="665"/>
        <v>0</v>
      </c>
      <c r="AV594" s="185">
        <f ca="1">SUM(INDIRECT(AV$1&amp;AV$2&amp;$A594):INDIRECT(AV$1&amp;AV$3&amp;$A594))</f>
        <v>0</v>
      </c>
      <c r="AW594" s="1753">
        <f t="shared" ca="1" si="666"/>
        <v>0</v>
      </c>
      <c r="AX594" s="1878">
        <f t="shared" ca="1" si="667"/>
        <v>0</v>
      </c>
      <c r="AZ594" s="185">
        <f ca="1">SUM((INDIRECT(AZ$2&amp;(ROW())):INDIRECT(AZ$3&amp;(ROW()))))</f>
        <v>0</v>
      </c>
      <c r="BA594" s="185">
        <f ca="1">SUM(INDIRECT(BA$1&amp;BA$2&amp;$B594):INDIRECT(BA$1&amp;BA$3&amp;$B594))</f>
        <v>0</v>
      </c>
      <c r="BB594" s="1753">
        <f t="shared" ca="1" si="668"/>
        <v>0</v>
      </c>
      <c r="BC594" s="1878">
        <f t="shared" ca="1" si="669"/>
        <v>0</v>
      </c>
      <c r="BD594" s="185">
        <f ca="1">SUM(INDIRECT(BD$1&amp;BD$2&amp;$A594):INDIRECT(BD$1&amp;BD$3&amp;$A594))</f>
        <v>0</v>
      </c>
      <c r="BE594" s="1753">
        <f t="shared" ca="1" si="670"/>
        <v>0</v>
      </c>
      <c r="BF594" s="1878">
        <f t="shared" ca="1" si="671"/>
        <v>0</v>
      </c>
    </row>
    <row r="595" spans="1:58">
      <c r="A595" s="2016">
        <v>578</v>
      </c>
      <c r="B595" s="2016">
        <v>592</v>
      </c>
      <c r="D595" s="657">
        <v>1</v>
      </c>
      <c r="H595" s="686"/>
      <c r="I595" s="687"/>
      <c r="J595" s="133"/>
      <c r="K595" s="133"/>
      <c r="L595" s="418"/>
      <c r="M595" s="34" t="s">
        <v>215</v>
      </c>
      <c r="N595" s="34"/>
      <c r="O595" s="34"/>
      <c r="P595" s="126"/>
      <c r="Q595" s="126"/>
      <c r="R595" s="126"/>
      <c r="S595" s="126"/>
      <c r="T595" s="126"/>
      <c r="U595" s="126"/>
      <c r="V595" s="126"/>
      <c r="W595" s="126"/>
      <c r="X595" s="126"/>
      <c r="Y595" s="126"/>
      <c r="Z595" s="126"/>
      <c r="AA595" s="126"/>
      <c r="AB595" s="27">
        <f t="shared" si="673"/>
        <v>0</v>
      </c>
      <c r="AC595" s="27">
        <f t="shared" si="674"/>
        <v>0</v>
      </c>
      <c r="AD595" s="27">
        <f t="shared" si="675"/>
        <v>0</v>
      </c>
      <c r="AE595" s="27">
        <f t="shared" si="676"/>
        <v>0</v>
      </c>
      <c r="AF595" s="27">
        <f t="shared" si="677"/>
        <v>0</v>
      </c>
      <c r="AG595" s="27">
        <f t="shared" si="678"/>
        <v>0</v>
      </c>
      <c r="AH595" s="27">
        <f t="shared" si="679"/>
        <v>0</v>
      </c>
      <c r="AJ595" s="27">
        <f ca="1">SUM((INDIRECT(AJ$2&amp;(ROW())):INDIRECT(AJ$3&amp;(ROW()))))</f>
        <v>0</v>
      </c>
      <c r="AK595" s="27">
        <f ca="1">SUM(INDIRECT(AK$1&amp;AK$2&amp;$B595):INDIRECT(AK$1&amp;AK$3&amp;$B595))</f>
        <v>0</v>
      </c>
      <c r="AL595" s="1712">
        <f t="shared" ca="1" si="680"/>
        <v>0</v>
      </c>
      <c r="AM595" s="1823">
        <f t="shared" ca="1" si="662"/>
        <v>0</v>
      </c>
      <c r="AN595" s="27">
        <f ca="1">SUM(INDIRECT(AN$1&amp;AN$2&amp;$A595):INDIRECT(AN$1&amp;AN$3&amp;$A595))</f>
        <v>0</v>
      </c>
      <c r="AO595" s="1712">
        <f t="shared" ca="1" si="681"/>
        <v>0</v>
      </c>
      <c r="AP595" s="1823">
        <f t="shared" ca="1" si="663"/>
        <v>0</v>
      </c>
      <c r="AR595" s="27">
        <f ca="1">SUM((INDIRECT(AR$2&amp;(ROW())):INDIRECT(AR$3&amp;(ROW()))))</f>
        <v>0</v>
      </c>
      <c r="AS595" s="27">
        <f ca="1">SUM(INDIRECT(AS$1&amp;AS$2&amp;$B595):INDIRECT(AS$1&amp;AS$3&amp;$B595))</f>
        <v>0</v>
      </c>
      <c r="AT595" s="1712">
        <f t="shared" ca="1" si="664"/>
        <v>0</v>
      </c>
      <c r="AU595" s="1823">
        <f t="shared" ca="1" si="665"/>
        <v>0</v>
      </c>
      <c r="AV595" s="27">
        <f ca="1">SUM(INDIRECT(AV$1&amp;AV$2&amp;$A595):INDIRECT(AV$1&amp;AV$3&amp;$A595))</f>
        <v>0</v>
      </c>
      <c r="AW595" s="1712">
        <f t="shared" ca="1" si="666"/>
        <v>0</v>
      </c>
      <c r="AX595" s="1823">
        <f t="shared" ca="1" si="667"/>
        <v>0</v>
      </c>
      <c r="AZ595" s="27">
        <f ca="1">SUM((INDIRECT(AZ$2&amp;(ROW())):INDIRECT(AZ$3&amp;(ROW()))))</f>
        <v>0</v>
      </c>
      <c r="BA595" s="27">
        <f ca="1">SUM(INDIRECT(BA$1&amp;BA$2&amp;$B595):INDIRECT(BA$1&amp;BA$3&amp;$B595))</f>
        <v>0</v>
      </c>
      <c r="BB595" s="1712">
        <f t="shared" ca="1" si="668"/>
        <v>0</v>
      </c>
      <c r="BC595" s="1823">
        <f t="shared" ca="1" si="669"/>
        <v>0</v>
      </c>
      <c r="BD595" s="27">
        <f ca="1">SUM(INDIRECT(BD$1&amp;BD$2&amp;$A595):INDIRECT(BD$1&amp;BD$3&amp;$A595))</f>
        <v>0</v>
      </c>
      <c r="BE595" s="1712">
        <f t="shared" ca="1" si="670"/>
        <v>0</v>
      </c>
      <c r="BF595" s="1823">
        <f t="shared" ca="1" si="671"/>
        <v>0</v>
      </c>
    </row>
    <row r="596" spans="1:58">
      <c r="A596" s="2016">
        <v>579</v>
      </c>
      <c r="B596" s="2016">
        <v>593</v>
      </c>
      <c r="D596" s="657">
        <v>1</v>
      </c>
      <c r="H596" s="686"/>
      <c r="I596" s="687"/>
      <c r="J596" s="129" t="s">
        <v>232</v>
      </c>
      <c r="K596" s="129"/>
      <c r="L596" s="607"/>
      <c r="M596" s="607"/>
      <c r="N596" s="607"/>
      <c r="O596" s="607"/>
      <c r="P596" s="608">
        <f t="shared" ref="P596:AH596" si="684">P597+P604</f>
        <v>0</v>
      </c>
      <c r="Q596" s="608">
        <f t="shared" si="684"/>
        <v>0</v>
      </c>
      <c r="R596" s="608">
        <f t="shared" si="684"/>
        <v>0</v>
      </c>
      <c r="S596" s="608">
        <f t="shared" si="684"/>
        <v>0</v>
      </c>
      <c r="T596" s="608">
        <f t="shared" si="684"/>
        <v>0</v>
      </c>
      <c r="U596" s="608">
        <f t="shared" si="684"/>
        <v>0</v>
      </c>
      <c r="V596" s="608">
        <f t="shared" si="684"/>
        <v>0</v>
      </c>
      <c r="W596" s="608">
        <f t="shared" si="684"/>
        <v>0</v>
      </c>
      <c r="X596" s="608">
        <f t="shared" si="684"/>
        <v>0</v>
      </c>
      <c r="Y596" s="608">
        <f t="shared" si="684"/>
        <v>0</v>
      </c>
      <c r="Z596" s="608">
        <f t="shared" si="684"/>
        <v>0</v>
      </c>
      <c r="AA596" s="608">
        <f t="shared" si="684"/>
        <v>0</v>
      </c>
      <c r="AB596" s="608">
        <f t="shared" si="684"/>
        <v>0</v>
      </c>
      <c r="AC596" s="608">
        <f t="shared" si="684"/>
        <v>0</v>
      </c>
      <c r="AD596" s="608">
        <f t="shared" si="684"/>
        <v>0</v>
      </c>
      <c r="AE596" s="608">
        <f t="shared" si="684"/>
        <v>0</v>
      </c>
      <c r="AF596" s="608">
        <f t="shared" si="684"/>
        <v>0</v>
      </c>
      <c r="AG596" s="608">
        <f t="shared" si="684"/>
        <v>0</v>
      </c>
      <c r="AH596" s="608">
        <f t="shared" si="684"/>
        <v>0</v>
      </c>
      <c r="AJ596" s="608">
        <f ca="1">SUM((INDIRECT(AJ$2&amp;(ROW())):INDIRECT(AJ$3&amp;(ROW()))))</f>
        <v>0</v>
      </c>
      <c r="AK596" s="608">
        <f ca="1">SUM(INDIRECT(AK$1&amp;AK$2&amp;$B596):INDIRECT(AK$1&amp;AK$3&amp;$B596))</f>
        <v>0</v>
      </c>
      <c r="AL596" s="1765">
        <f t="shared" ca="1" si="680"/>
        <v>0</v>
      </c>
      <c r="AM596" s="1889">
        <f t="shared" ca="1" si="662"/>
        <v>0</v>
      </c>
      <c r="AN596" s="608">
        <f ca="1">SUM(INDIRECT(AN$1&amp;AN$2&amp;$A596):INDIRECT(AN$1&amp;AN$3&amp;$A596))</f>
        <v>0</v>
      </c>
      <c r="AO596" s="1765">
        <f t="shared" ca="1" si="681"/>
        <v>0</v>
      </c>
      <c r="AP596" s="1889">
        <f t="shared" ca="1" si="663"/>
        <v>0</v>
      </c>
      <c r="AR596" s="608">
        <f ca="1">SUM((INDIRECT(AR$2&amp;(ROW())):INDIRECT(AR$3&amp;(ROW()))))</f>
        <v>0</v>
      </c>
      <c r="AS596" s="608">
        <f ca="1">SUM(INDIRECT(AS$1&amp;AS$2&amp;$B596):INDIRECT(AS$1&amp;AS$3&amp;$B596))</f>
        <v>0</v>
      </c>
      <c r="AT596" s="1765">
        <f t="shared" ca="1" si="664"/>
        <v>0</v>
      </c>
      <c r="AU596" s="1889">
        <f t="shared" ca="1" si="665"/>
        <v>0</v>
      </c>
      <c r="AV596" s="608">
        <f ca="1">SUM(INDIRECT(AV$1&amp;AV$2&amp;$A596):INDIRECT(AV$1&amp;AV$3&amp;$A596))</f>
        <v>0</v>
      </c>
      <c r="AW596" s="1765">
        <f t="shared" ca="1" si="666"/>
        <v>0</v>
      </c>
      <c r="AX596" s="1889">
        <f t="shared" ca="1" si="667"/>
        <v>0</v>
      </c>
      <c r="AZ596" s="608">
        <f ca="1">SUM((INDIRECT(AZ$2&amp;(ROW())):INDIRECT(AZ$3&amp;(ROW()))))</f>
        <v>0</v>
      </c>
      <c r="BA596" s="608">
        <f ca="1">SUM(INDIRECT(BA$1&amp;BA$2&amp;$B596):INDIRECT(BA$1&amp;BA$3&amp;$B596))</f>
        <v>0</v>
      </c>
      <c r="BB596" s="1765">
        <f t="shared" ca="1" si="668"/>
        <v>0</v>
      </c>
      <c r="BC596" s="1889">
        <f t="shared" ca="1" si="669"/>
        <v>0</v>
      </c>
      <c r="BD596" s="608">
        <f ca="1">SUM(INDIRECT(BD$1&amp;BD$2&amp;$A596):INDIRECT(BD$1&amp;BD$3&amp;$A596))</f>
        <v>-35</v>
      </c>
      <c r="BE596" s="1765">
        <f t="shared" ca="1" si="670"/>
        <v>35</v>
      </c>
      <c r="BF596" s="1889">
        <f t="shared" ca="1" si="671"/>
        <v>0</v>
      </c>
    </row>
    <row r="597" spans="1:58">
      <c r="A597" s="2016">
        <v>580</v>
      </c>
      <c r="B597" s="2016">
        <v>594</v>
      </c>
      <c r="D597" s="657">
        <v>1</v>
      </c>
      <c r="H597" s="686"/>
      <c r="I597" s="687"/>
      <c r="J597" s="134"/>
      <c r="K597" s="134"/>
      <c r="L597" s="136" t="s">
        <v>330</v>
      </c>
      <c r="M597" s="605"/>
      <c r="N597" s="605"/>
      <c r="O597" s="605"/>
      <c r="P597" s="565">
        <f t="shared" ref="P597:AH597" si="685">SUM(P598:P603)</f>
        <v>0</v>
      </c>
      <c r="Q597" s="565">
        <f t="shared" si="685"/>
        <v>0</v>
      </c>
      <c r="R597" s="565">
        <f t="shared" si="685"/>
        <v>0</v>
      </c>
      <c r="S597" s="565">
        <f t="shared" si="685"/>
        <v>0</v>
      </c>
      <c r="T597" s="565">
        <f t="shared" si="685"/>
        <v>0</v>
      </c>
      <c r="U597" s="565">
        <f t="shared" si="685"/>
        <v>0</v>
      </c>
      <c r="V597" s="565">
        <f t="shared" si="685"/>
        <v>0</v>
      </c>
      <c r="W597" s="565">
        <f t="shared" si="685"/>
        <v>0</v>
      </c>
      <c r="X597" s="565">
        <f t="shared" si="685"/>
        <v>0</v>
      </c>
      <c r="Y597" s="565">
        <f t="shared" si="685"/>
        <v>0</v>
      </c>
      <c r="Z597" s="565">
        <f t="shared" si="685"/>
        <v>0</v>
      </c>
      <c r="AA597" s="565">
        <f t="shared" si="685"/>
        <v>0</v>
      </c>
      <c r="AB597" s="565">
        <f t="shared" si="685"/>
        <v>0</v>
      </c>
      <c r="AC597" s="565">
        <f t="shared" si="685"/>
        <v>0</v>
      </c>
      <c r="AD597" s="565">
        <f t="shared" si="685"/>
        <v>0</v>
      </c>
      <c r="AE597" s="565">
        <f t="shared" si="685"/>
        <v>0</v>
      </c>
      <c r="AF597" s="565">
        <f t="shared" si="685"/>
        <v>0</v>
      </c>
      <c r="AG597" s="565">
        <f t="shared" si="685"/>
        <v>0</v>
      </c>
      <c r="AH597" s="565">
        <f t="shared" si="685"/>
        <v>0</v>
      </c>
      <c r="AJ597" s="565">
        <f ca="1">SUM((INDIRECT(AJ$2&amp;(ROW())):INDIRECT(AJ$3&amp;(ROW()))))</f>
        <v>0</v>
      </c>
      <c r="AK597" s="565">
        <f ca="1">SUM(INDIRECT(AK$1&amp;AK$2&amp;$B597):INDIRECT(AK$1&amp;AK$3&amp;$B597))</f>
        <v>0</v>
      </c>
      <c r="AL597" s="1746">
        <f t="shared" ca="1" si="680"/>
        <v>0</v>
      </c>
      <c r="AM597" s="1871">
        <f t="shared" ca="1" si="662"/>
        <v>0</v>
      </c>
      <c r="AN597" s="565">
        <f ca="1">SUM(INDIRECT(AN$1&amp;AN$2&amp;$A597):INDIRECT(AN$1&amp;AN$3&amp;$A597))</f>
        <v>0</v>
      </c>
      <c r="AO597" s="1746">
        <f t="shared" ca="1" si="681"/>
        <v>0</v>
      </c>
      <c r="AP597" s="1871">
        <f t="shared" ca="1" si="663"/>
        <v>0</v>
      </c>
      <c r="AR597" s="565">
        <f ca="1">SUM((INDIRECT(AR$2&amp;(ROW())):INDIRECT(AR$3&amp;(ROW()))))</f>
        <v>0</v>
      </c>
      <c r="AS597" s="565">
        <f ca="1">SUM(INDIRECT(AS$1&amp;AS$2&amp;$B597):INDIRECT(AS$1&amp;AS$3&amp;$B597))</f>
        <v>0</v>
      </c>
      <c r="AT597" s="1746">
        <f t="shared" ca="1" si="664"/>
        <v>0</v>
      </c>
      <c r="AU597" s="1871">
        <f t="shared" ca="1" si="665"/>
        <v>0</v>
      </c>
      <c r="AV597" s="565">
        <f ca="1">SUM(INDIRECT(AV$1&amp;AV$2&amp;$A597):INDIRECT(AV$1&amp;AV$3&amp;$A597))</f>
        <v>0</v>
      </c>
      <c r="AW597" s="1746">
        <f t="shared" ca="1" si="666"/>
        <v>0</v>
      </c>
      <c r="AX597" s="1871">
        <f t="shared" ca="1" si="667"/>
        <v>0</v>
      </c>
      <c r="AZ597" s="565">
        <f ca="1">SUM((INDIRECT(AZ$2&amp;(ROW())):INDIRECT(AZ$3&amp;(ROW()))))</f>
        <v>0</v>
      </c>
      <c r="BA597" s="565">
        <f ca="1">SUM(INDIRECT(BA$1&amp;BA$2&amp;$B597):INDIRECT(BA$1&amp;BA$3&amp;$B597))</f>
        <v>0</v>
      </c>
      <c r="BB597" s="1746">
        <f t="shared" ca="1" si="668"/>
        <v>0</v>
      </c>
      <c r="BC597" s="1871">
        <f t="shared" ca="1" si="669"/>
        <v>0</v>
      </c>
      <c r="BD597" s="565">
        <f ca="1">SUM(INDIRECT(BD$1&amp;BD$2&amp;$A597):INDIRECT(BD$1&amp;BD$3&amp;$A597))</f>
        <v>0</v>
      </c>
      <c r="BE597" s="1746">
        <f t="shared" ca="1" si="670"/>
        <v>0</v>
      </c>
      <c r="BF597" s="1871">
        <f t="shared" ca="1" si="671"/>
        <v>0</v>
      </c>
    </row>
    <row r="598" spans="1:58">
      <c r="A598" s="2016">
        <v>581</v>
      </c>
      <c r="B598" s="2016">
        <v>595</v>
      </c>
      <c r="D598" s="657">
        <v>1</v>
      </c>
      <c r="H598" s="686"/>
      <c r="I598" s="687"/>
      <c r="J598" s="134"/>
      <c r="K598" s="134"/>
      <c r="L598" s="136"/>
      <c r="M598" s="606" t="s">
        <v>325</v>
      </c>
      <c r="N598" s="586"/>
      <c r="O598" s="586"/>
      <c r="P598" s="191"/>
      <c r="Q598" s="191"/>
      <c r="R598" s="191"/>
      <c r="S598" s="191"/>
      <c r="T598" s="191"/>
      <c r="U598" s="191"/>
      <c r="V598" s="191"/>
      <c r="W598" s="191"/>
      <c r="X598" s="191"/>
      <c r="Y598" s="191"/>
      <c r="Z598" s="191"/>
      <c r="AA598" s="191"/>
      <c r="AB598" s="187">
        <f t="shared" ref="AB598:AB603" si="686">SUM(P598:R598)</f>
        <v>0</v>
      </c>
      <c r="AC598" s="187">
        <f t="shared" ref="AC598:AC603" si="687">SUM(S598:U598)</f>
        <v>0</v>
      </c>
      <c r="AD598" s="187">
        <f t="shared" ref="AD598:AD603" si="688">SUM(V598:X598)</f>
        <v>0</v>
      </c>
      <c r="AE598" s="187">
        <f t="shared" ref="AE598:AE603" si="689">SUM(Y598:AA598)</f>
        <v>0</v>
      </c>
      <c r="AF598" s="187">
        <f t="shared" ref="AF598:AF603" si="690">AB598+AC598</f>
        <v>0</v>
      </c>
      <c r="AG598" s="187">
        <f t="shared" ref="AG598:AG603" si="691">AE598+AD598</f>
        <v>0</v>
      </c>
      <c r="AH598" s="187">
        <f t="shared" ref="AH598:AH603" si="692">AF598+AG598</f>
        <v>0</v>
      </c>
      <c r="AJ598" s="187">
        <f ca="1">SUM((INDIRECT(AJ$2&amp;(ROW())):INDIRECT(AJ$3&amp;(ROW()))))</f>
        <v>0</v>
      </c>
      <c r="AK598" s="187">
        <f ca="1">SUM(INDIRECT(AK$1&amp;AK$2&amp;$B598):INDIRECT(AK$1&amp;AK$3&amp;$B598))</f>
        <v>0</v>
      </c>
      <c r="AL598" s="1747">
        <f t="shared" ca="1" si="680"/>
        <v>0</v>
      </c>
      <c r="AM598" s="1872">
        <f t="shared" ca="1" si="662"/>
        <v>0</v>
      </c>
      <c r="AN598" s="187">
        <f ca="1">SUM(INDIRECT(AN$1&amp;AN$2&amp;$A598):INDIRECT(AN$1&amp;AN$3&amp;$A598))</f>
        <v>0</v>
      </c>
      <c r="AO598" s="1747">
        <f t="shared" ca="1" si="681"/>
        <v>0</v>
      </c>
      <c r="AP598" s="1872">
        <f t="shared" ca="1" si="663"/>
        <v>0</v>
      </c>
      <c r="AR598" s="187">
        <f ca="1">SUM((INDIRECT(AR$2&amp;(ROW())):INDIRECT(AR$3&amp;(ROW()))))</f>
        <v>0</v>
      </c>
      <c r="AS598" s="187">
        <f ca="1">SUM(INDIRECT(AS$1&amp;AS$2&amp;$B598):INDIRECT(AS$1&amp;AS$3&amp;$B598))</f>
        <v>0</v>
      </c>
      <c r="AT598" s="1747">
        <f t="shared" ca="1" si="664"/>
        <v>0</v>
      </c>
      <c r="AU598" s="1872">
        <f t="shared" ca="1" si="665"/>
        <v>0</v>
      </c>
      <c r="AV598" s="187">
        <f ca="1">SUM(INDIRECT(AV$1&amp;AV$2&amp;$A598):INDIRECT(AV$1&amp;AV$3&amp;$A598))</f>
        <v>0</v>
      </c>
      <c r="AW598" s="1747">
        <f t="shared" ca="1" si="666"/>
        <v>0</v>
      </c>
      <c r="AX598" s="1872">
        <f t="shared" ca="1" si="667"/>
        <v>0</v>
      </c>
      <c r="AZ598" s="187">
        <f ca="1">SUM((INDIRECT(AZ$2&amp;(ROW())):INDIRECT(AZ$3&amp;(ROW()))))</f>
        <v>0</v>
      </c>
      <c r="BA598" s="187">
        <f ca="1">SUM(INDIRECT(BA$1&amp;BA$2&amp;$B598):INDIRECT(BA$1&amp;BA$3&amp;$B598))</f>
        <v>0</v>
      </c>
      <c r="BB598" s="1747">
        <f t="shared" ca="1" si="668"/>
        <v>0</v>
      </c>
      <c r="BC598" s="1872">
        <f t="shared" ca="1" si="669"/>
        <v>0</v>
      </c>
      <c r="BD598" s="187">
        <f ca="1">SUM(INDIRECT(BD$1&amp;BD$2&amp;$A598):INDIRECT(BD$1&amp;BD$3&amp;$A598))</f>
        <v>0</v>
      </c>
      <c r="BE598" s="1747">
        <f t="shared" ca="1" si="670"/>
        <v>0</v>
      </c>
      <c r="BF598" s="1872">
        <f t="shared" ca="1" si="671"/>
        <v>0</v>
      </c>
    </row>
    <row r="599" spans="1:58">
      <c r="A599" s="2016">
        <v>582</v>
      </c>
      <c r="B599" s="2016">
        <v>596</v>
      </c>
      <c r="D599" s="657">
        <v>1</v>
      </c>
      <c r="H599" s="686"/>
      <c r="I599" s="687"/>
      <c r="J599" s="134"/>
      <c r="K599" s="134"/>
      <c r="L599" s="136"/>
      <c r="M599" s="427" t="s">
        <v>220</v>
      </c>
      <c r="N599" s="136"/>
      <c r="O599" s="136"/>
      <c r="P599" s="128"/>
      <c r="Q599" s="128"/>
      <c r="R599" s="128"/>
      <c r="S599" s="128"/>
      <c r="T599" s="128"/>
      <c r="U599" s="128"/>
      <c r="V599" s="128"/>
      <c r="W599" s="128"/>
      <c r="X599" s="128"/>
      <c r="Y599" s="128"/>
      <c r="Z599" s="128"/>
      <c r="AA599" s="128"/>
      <c r="AB599" s="25">
        <f t="shared" si="686"/>
        <v>0</v>
      </c>
      <c r="AC599" s="25">
        <f t="shared" si="687"/>
        <v>0</v>
      </c>
      <c r="AD599" s="25">
        <f t="shared" si="688"/>
        <v>0</v>
      </c>
      <c r="AE599" s="25">
        <f t="shared" si="689"/>
        <v>0</v>
      </c>
      <c r="AF599" s="25">
        <f t="shared" si="690"/>
        <v>0</v>
      </c>
      <c r="AG599" s="25">
        <f t="shared" si="691"/>
        <v>0</v>
      </c>
      <c r="AH599" s="25">
        <f t="shared" si="692"/>
        <v>0</v>
      </c>
      <c r="AJ599" s="25">
        <f ca="1">SUM((INDIRECT(AJ$2&amp;(ROW())):INDIRECT(AJ$3&amp;(ROW()))))</f>
        <v>0</v>
      </c>
      <c r="AK599" s="25">
        <f ca="1">SUM(INDIRECT(AK$1&amp;AK$2&amp;$B599):INDIRECT(AK$1&amp;AK$3&amp;$B599))</f>
        <v>0</v>
      </c>
      <c r="AL599" s="1714">
        <f t="shared" ca="1" si="680"/>
        <v>0</v>
      </c>
      <c r="AM599" s="1825">
        <f t="shared" ca="1" si="662"/>
        <v>0</v>
      </c>
      <c r="AN599" s="25">
        <f ca="1">SUM(INDIRECT(AN$1&amp;AN$2&amp;$A599):INDIRECT(AN$1&amp;AN$3&amp;$A599))</f>
        <v>0</v>
      </c>
      <c r="AO599" s="1714">
        <f t="shared" ca="1" si="681"/>
        <v>0</v>
      </c>
      <c r="AP599" s="1825">
        <f t="shared" ca="1" si="663"/>
        <v>0</v>
      </c>
      <c r="AR599" s="25">
        <f ca="1">SUM((INDIRECT(AR$2&amp;(ROW())):INDIRECT(AR$3&amp;(ROW()))))</f>
        <v>0</v>
      </c>
      <c r="AS599" s="25">
        <f ca="1">SUM(INDIRECT(AS$1&amp;AS$2&amp;$B599):INDIRECT(AS$1&amp;AS$3&amp;$B599))</f>
        <v>0</v>
      </c>
      <c r="AT599" s="1714">
        <f t="shared" ca="1" si="664"/>
        <v>0</v>
      </c>
      <c r="AU599" s="1825">
        <f t="shared" ca="1" si="665"/>
        <v>0</v>
      </c>
      <c r="AV599" s="25">
        <f ca="1">SUM(INDIRECT(AV$1&amp;AV$2&amp;$A599):INDIRECT(AV$1&amp;AV$3&amp;$A599))</f>
        <v>0</v>
      </c>
      <c r="AW599" s="1714">
        <f t="shared" ca="1" si="666"/>
        <v>0</v>
      </c>
      <c r="AX599" s="1825">
        <f t="shared" ca="1" si="667"/>
        <v>0</v>
      </c>
      <c r="AZ599" s="25">
        <f ca="1">SUM((INDIRECT(AZ$2&amp;(ROW())):INDIRECT(AZ$3&amp;(ROW()))))</f>
        <v>0</v>
      </c>
      <c r="BA599" s="25">
        <f ca="1">SUM(INDIRECT(BA$1&amp;BA$2&amp;$B599):INDIRECT(BA$1&amp;BA$3&amp;$B599))</f>
        <v>0</v>
      </c>
      <c r="BB599" s="1714">
        <f t="shared" ca="1" si="668"/>
        <v>0</v>
      </c>
      <c r="BC599" s="1825">
        <f t="shared" ca="1" si="669"/>
        <v>0</v>
      </c>
      <c r="BD599" s="25">
        <f ca="1">SUM(INDIRECT(BD$1&amp;BD$2&amp;$A599):INDIRECT(BD$1&amp;BD$3&amp;$A599))</f>
        <v>0</v>
      </c>
      <c r="BE599" s="1714">
        <f t="shared" ca="1" si="670"/>
        <v>0</v>
      </c>
      <c r="BF599" s="1825">
        <f t="shared" ca="1" si="671"/>
        <v>0</v>
      </c>
    </row>
    <row r="600" spans="1:58">
      <c r="A600" s="2016">
        <v>583</v>
      </c>
      <c r="B600" s="2016">
        <v>597</v>
      </c>
      <c r="D600" s="657">
        <v>1</v>
      </c>
      <c r="H600" s="686"/>
      <c r="I600" s="687"/>
      <c r="J600" s="134"/>
      <c r="K600" s="134"/>
      <c r="L600" s="136"/>
      <c r="M600" s="427" t="s">
        <v>326</v>
      </c>
      <c r="N600" s="136"/>
      <c r="O600" s="136"/>
      <c r="P600" s="128"/>
      <c r="Q600" s="128"/>
      <c r="R600" s="128"/>
      <c r="S600" s="128"/>
      <c r="T600" s="128"/>
      <c r="U600" s="128"/>
      <c r="V600" s="128"/>
      <c r="W600" s="128"/>
      <c r="X600" s="128"/>
      <c r="Y600" s="128"/>
      <c r="Z600" s="128"/>
      <c r="AA600" s="128"/>
      <c r="AB600" s="25">
        <f t="shared" si="686"/>
        <v>0</v>
      </c>
      <c r="AC600" s="25">
        <f t="shared" si="687"/>
        <v>0</v>
      </c>
      <c r="AD600" s="25">
        <f t="shared" si="688"/>
        <v>0</v>
      </c>
      <c r="AE600" s="25">
        <f t="shared" si="689"/>
        <v>0</v>
      </c>
      <c r="AF600" s="25">
        <f t="shared" si="690"/>
        <v>0</v>
      </c>
      <c r="AG600" s="25">
        <f t="shared" si="691"/>
        <v>0</v>
      </c>
      <c r="AH600" s="25">
        <f t="shared" si="692"/>
        <v>0</v>
      </c>
      <c r="AJ600" s="25">
        <f ca="1">SUM((INDIRECT(AJ$2&amp;(ROW())):INDIRECT(AJ$3&amp;(ROW()))))</f>
        <v>0</v>
      </c>
      <c r="AK600" s="25">
        <f ca="1">SUM(INDIRECT(AK$1&amp;AK$2&amp;$B600):INDIRECT(AK$1&amp;AK$3&amp;$B600))</f>
        <v>0</v>
      </c>
      <c r="AL600" s="1714">
        <f t="shared" ca="1" si="680"/>
        <v>0</v>
      </c>
      <c r="AM600" s="1825">
        <f t="shared" ca="1" si="662"/>
        <v>0</v>
      </c>
      <c r="AN600" s="25">
        <f ca="1">SUM(INDIRECT(AN$1&amp;AN$2&amp;$A600):INDIRECT(AN$1&amp;AN$3&amp;$A600))</f>
        <v>0</v>
      </c>
      <c r="AO600" s="1714">
        <f t="shared" ca="1" si="681"/>
        <v>0</v>
      </c>
      <c r="AP600" s="1825">
        <f t="shared" ca="1" si="663"/>
        <v>0</v>
      </c>
      <c r="AR600" s="25">
        <f ca="1">SUM((INDIRECT(AR$2&amp;(ROW())):INDIRECT(AR$3&amp;(ROW()))))</f>
        <v>0</v>
      </c>
      <c r="AS600" s="25">
        <f ca="1">SUM(INDIRECT(AS$1&amp;AS$2&amp;$B600):INDIRECT(AS$1&amp;AS$3&amp;$B600))</f>
        <v>0</v>
      </c>
      <c r="AT600" s="1714">
        <f t="shared" ca="1" si="664"/>
        <v>0</v>
      </c>
      <c r="AU600" s="1825">
        <f t="shared" ca="1" si="665"/>
        <v>0</v>
      </c>
      <c r="AV600" s="25">
        <f ca="1">SUM(INDIRECT(AV$1&amp;AV$2&amp;$A600):INDIRECT(AV$1&amp;AV$3&amp;$A600))</f>
        <v>0</v>
      </c>
      <c r="AW600" s="1714">
        <f t="shared" ca="1" si="666"/>
        <v>0</v>
      </c>
      <c r="AX600" s="1825">
        <f t="shared" ca="1" si="667"/>
        <v>0</v>
      </c>
      <c r="AZ600" s="25">
        <f ca="1">SUM((INDIRECT(AZ$2&amp;(ROW())):INDIRECT(AZ$3&amp;(ROW()))))</f>
        <v>0</v>
      </c>
      <c r="BA600" s="25">
        <f ca="1">SUM(INDIRECT(BA$1&amp;BA$2&amp;$B600):INDIRECT(BA$1&amp;BA$3&amp;$B600))</f>
        <v>0</v>
      </c>
      <c r="BB600" s="1714">
        <f t="shared" ca="1" si="668"/>
        <v>0</v>
      </c>
      <c r="BC600" s="1825">
        <f t="shared" ca="1" si="669"/>
        <v>0</v>
      </c>
      <c r="BD600" s="25">
        <f ca="1">SUM(INDIRECT(BD$1&amp;BD$2&amp;$A600):INDIRECT(BD$1&amp;BD$3&amp;$A600))</f>
        <v>0</v>
      </c>
      <c r="BE600" s="1714">
        <f t="shared" ca="1" si="670"/>
        <v>0</v>
      </c>
      <c r="BF600" s="1825">
        <f t="shared" ca="1" si="671"/>
        <v>0</v>
      </c>
    </row>
    <row r="601" spans="1:58">
      <c r="A601" s="2016">
        <v>584</v>
      </c>
      <c r="B601" s="2016">
        <v>598</v>
      </c>
      <c r="D601" s="657">
        <v>1</v>
      </c>
      <c r="H601" s="686"/>
      <c r="I601" s="687"/>
      <c r="J601" s="134"/>
      <c r="K601" s="134"/>
      <c r="L601" s="136"/>
      <c r="M601" s="427" t="s">
        <v>327</v>
      </c>
      <c r="N601" s="136"/>
      <c r="O601" s="136"/>
      <c r="P601" s="128"/>
      <c r="Q601" s="128"/>
      <c r="R601" s="128"/>
      <c r="S601" s="128"/>
      <c r="T601" s="128"/>
      <c r="U601" s="128"/>
      <c r="V601" s="128"/>
      <c r="W601" s="128"/>
      <c r="X601" s="128"/>
      <c r="Y601" s="128"/>
      <c r="Z601" s="128"/>
      <c r="AA601" s="128"/>
      <c r="AB601" s="25">
        <f t="shared" si="686"/>
        <v>0</v>
      </c>
      <c r="AC601" s="25">
        <f t="shared" si="687"/>
        <v>0</v>
      </c>
      <c r="AD601" s="25">
        <f t="shared" si="688"/>
        <v>0</v>
      </c>
      <c r="AE601" s="25">
        <f t="shared" si="689"/>
        <v>0</v>
      </c>
      <c r="AF601" s="25">
        <f t="shared" si="690"/>
        <v>0</v>
      </c>
      <c r="AG601" s="25">
        <f t="shared" si="691"/>
        <v>0</v>
      </c>
      <c r="AH601" s="25">
        <f t="shared" si="692"/>
        <v>0</v>
      </c>
      <c r="AJ601" s="25">
        <f ca="1">SUM((INDIRECT(AJ$2&amp;(ROW())):INDIRECT(AJ$3&amp;(ROW()))))</f>
        <v>0</v>
      </c>
      <c r="AK601" s="25">
        <f ca="1">SUM(INDIRECT(AK$1&amp;AK$2&amp;$B601):INDIRECT(AK$1&amp;AK$3&amp;$B601))</f>
        <v>0</v>
      </c>
      <c r="AL601" s="1714">
        <f t="shared" ca="1" si="680"/>
        <v>0</v>
      </c>
      <c r="AM601" s="1825">
        <f t="shared" ca="1" si="662"/>
        <v>0</v>
      </c>
      <c r="AN601" s="25">
        <f ca="1">SUM(INDIRECT(AN$1&amp;AN$2&amp;$A601):INDIRECT(AN$1&amp;AN$3&amp;$A601))</f>
        <v>0</v>
      </c>
      <c r="AO601" s="1714">
        <f t="shared" ca="1" si="681"/>
        <v>0</v>
      </c>
      <c r="AP601" s="1825">
        <f t="shared" ca="1" si="663"/>
        <v>0</v>
      </c>
      <c r="AR601" s="25">
        <f ca="1">SUM((INDIRECT(AR$2&amp;(ROW())):INDIRECT(AR$3&amp;(ROW()))))</f>
        <v>0</v>
      </c>
      <c r="AS601" s="25">
        <f ca="1">SUM(INDIRECT(AS$1&amp;AS$2&amp;$B601):INDIRECT(AS$1&amp;AS$3&amp;$B601))</f>
        <v>0</v>
      </c>
      <c r="AT601" s="1714">
        <f t="shared" ca="1" si="664"/>
        <v>0</v>
      </c>
      <c r="AU601" s="1825">
        <f t="shared" ca="1" si="665"/>
        <v>0</v>
      </c>
      <c r="AV601" s="25">
        <f ca="1">SUM(INDIRECT(AV$1&amp;AV$2&amp;$A601):INDIRECT(AV$1&amp;AV$3&amp;$A601))</f>
        <v>0</v>
      </c>
      <c r="AW601" s="1714">
        <f t="shared" ca="1" si="666"/>
        <v>0</v>
      </c>
      <c r="AX601" s="1825">
        <f t="shared" ca="1" si="667"/>
        <v>0</v>
      </c>
      <c r="AZ601" s="25">
        <f ca="1">SUM((INDIRECT(AZ$2&amp;(ROW())):INDIRECT(AZ$3&amp;(ROW()))))</f>
        <v>0</v>
      </c>
      <c r="BA601" s="25">
        <f ca="1">SUM(INDIRECT(BA$1&amp;BA$2&amp;$B601):INDIRECT(BA$1&amp;BA$3&amp;$B601))</f>
        <v>0</v>
      </c>
      <c r="BB601" s="1714">
        <f t="shared" ca="1" si="668"/>
        <v>0</v>
      </c>
      <c r="BC601" s="1825">
        <f t="shared" ca="1" si="669"/>
        <v>0</v>
      </c>
      <c r="BD601" s="25">
        <f ca="1">SUM(INDIRECT(BD$1&amp;BD$2&amp;$A601):INDIRECT(BD$1&amp;BD$3&amp;$A601))</f>
        <v>0</v>
      </c>
      <c r="BE601" s="1714">
        <f t="shared" ca="1" si="670"/>
        <v>0</v>
      </c>
      <c r="BF601" s="1825">
        <f t="shared" ca="1" si="671"/>
        <v>0</v>
      </c>
    </row>
    <row r="602" spans="1:58">
      <c r="A602" s="2016">
        <v>585</v>
      </c>
      <c r="B602" s="2016">
        <v>599</v>
      </c>
      <c r="D602" s="657">
        <v>1</v>
      </c>
      <c r="H602" s="686"/>
      <c r="I602" s="687"/>
      <c r="J602" s="134"/>
      <c r="K602" s="134"/>
      <c r="L602" s="136"/>
      <c r="M602" s="427" t="s">
        <v>317</v>
      </c>
      <c r="N602" s="136"/>
      <c r="O602" s="136"/>
      <c r="P602" s="128"/>
      <c r="Q602" s="128"/>
      <c r="R602" s="128"/>
      <c r="S602" s="128"/>
      <c r="T602" s="128"/>
      <c r="U602" s="128"/>
      <c r="V602" s="128"/>
      <c r="W602" s="128"/>
      <c r="X602" s="128"/>
      <c r="Y602" s="128"/>
      <c r="Z602" s="128"/>
      <c r="AA602" s="128"/>
      <c r="AB602" s="25">
        <f t="shared" si="686"/>
        <v>0</v>
      </c>
      <c r="AC602" s="25">
        <f t="shared" si="687"/>
        <v>0</v>
      </c>
      <c r="AD602" s="25">
        <f t="shared" si="688"/>
        <v>0</v>
      </c>
      <c r="AE602" s="25">
        <f t="shared" si="689"/>
        <v>0</v>
      </c>
      <c r="AF602" s="25">
        <f t="shared" si="690"/>
        <v>0</v>
      </c>
      <c r="AG602" s="25">
        <f t="shared" si="691"/>
        <v>0</v>
      </c>
      <c r="AH602" s="25">
        <f t="shared" si="692"/>
        <v>0</v>
      </c>
      <c r="AJ602" s="25">
        <f ca="1">SUM((INDIRECT(AJ$2&amp;(ROW())):INDIRECT(AJ$3&amp;(ROW()))))</f>
        <v>0</v>
      </c>
      <c r="AK602" s="25">
        <f ca="1">SUM(INDIRECT(AK$1&amp;AK$2&amp;$B602):INDIRECT(AK$1&amp;AK$3&amp;$B602))</f>
        <v>0</v>
      </c>
      <c r="AL602" s="1714">
        <f t="shared" ca="1" si="680"/>
        <v>0</v>
      </c>
      <c r="AM602" s="1825">
        <f t="shared" ca="1" si="662"/>
        <v>0</v>
      </c>
      <c r="AN602" s="25">
        <f ca="1">SUM(INDIRECT(AN$1&amp;AN$2&amp;$A602):INDIRECT(AN$1&amp;AN$3&amp;$A602))</f>
        <v>0</v>
      </c>
      <c r="AO602" s="1714">
        <f t="shared" ca="1" si="681"/>
        <v>0</v>
      </c>
      <c r="AP602" s="1825">
        <f t="shared" ca="1" si="663"/>
        <v>0</v>
      </c>
      <c r="AR602" s="25">
        <f ca="1">SUM((INDIRECT(AR$2&amp;(ROW())):INDIRECT(AR$3&amp;(ROW()))))</f>
        <v>0</v>
      </c>
      <c r="AS602" s="25">
        <f ca="1">SUM(INDIRECT(AS$1&amp;AS$2&amp;$B602):INDIRECT(AS$1&amp;AS$3&amp;$B602))</f>
        <v>0</v>
      </c>
      <c r="AT602" s="1714">
        <f t="shared" ca="1" si="664"/>
        <v>0</v>
      </c>
      <c r="AU602" s="1825">
        <f t="shared" ca="1" si="665"/>
        <v>0</v>
      </c>
      <c r="AV602" s="25">
        <f ca="1">SUM(INDIRECT(AV$1&amp;AV$2&amp;$A602):INDIRECT(AV$1&amp;AV$3&amp;$A602))</f>
        <v>0</v>
      </c>
      <c r="AW602" s="1714">
        <f t="shared" ca="1" si="666"/>
        <v>0</v>
      </c>
      <c r="AX602" s="1825">
        <f t="shared" ca="1" si="667"/>
        <v>0</v>
      </c>
      <c r="AZ602" s="25">
        <f ca="1">SUM((INDIRECT(AZ$2&amp;(ROW())):INDIRECT(AZ$3&amp;(ROW()))))</f>
        <v>0</v>
      </c>
      <c r="BA602" s="25">
        <f ca="1">SUM(INDIRECT(BA$1&amp;BA$2&amp;$B602):INDIRECT(BA$1&amp;BA$3&amp;$B602))</f>
        <v>0</v>
      </c>
      <c r="BB602" s="1714">
        <f t="shared" ca="1" si="668"/>
        <v>0</v>
      </c>
      <c r="BC602" s="1825">
        <f t="shared" ca="1" si="669"/>
        <v>0</v>
      </c>
      <c r="BD602" s="25">
        <f ca="1">SUM(INDIRECT(BD$1&amp;BD$2&amp;$A602):INDIRECT(BD$1&amp;BD$3&amp;$A602))</f>
        <v>0</v>
      </c>
      <c r="BE602" s="1714">
        <f t="shared" ca="1" si="670"/>
        <v>0</v>
      </c>
      <c r="BF602" s="1825">
        <f t="shared" ca="1" si="671"/>
        <v>0</v>
      </c>
    </row>
    <row r="603" spans="1:58">
      <c r="A603" s="2016">
        <v>586</v>
      </c>
      <c r="B603" s="2016">
        <v>600</v>
      </c>
      <c r="D603" s="657">
        <v>1</v>
      </c>
      <c r="H603" s="686"/>
      <c r="I603" s="687"/>
      <c r="J603" s="134"/>
      <c r="K603" s="134"/>
      <c r="L603" s="136"/>
      <c r="M603" s="418" t="s">
        <v>138</v>
      </c>
      <c r="N603" s="418"/>
      <c r="O603" s="418"/>
      <c r="P603" s="135"/>
      <c r="Q603" s="135"/>
      <c r="R603" s="135"/>
      <c r="S603" s="135"/>
      <c r="T603" s="135"/>
      <c r="U603" s="135"/>
      <c r="V603" s="135"/>
      <c r="W603" s="135"/>
      <c r="X603" s="135"/>
      <c r="Y603" s="135"/>
      <c r="Z603" s="135"/>
      <c r="AA603" s="135"/>
      <c r="AB603" s="23">
        <f t="shared" si="686"/>
        <v>0</v>
      </c>
      <c r="AC603" s="23">
        <f t="shared" si="687"/>
        <v>0</v>
      </c>
      <c r="AD603" s="23">
        <f t="shared" si="688"/>
        <v>0</v>
      </c>
      <c r="AE603" s="23">
        <f t="shared" si="689"/>
        <v>0</v>
      </c>
      <c r="AF603" s="23">
        <f t="shared" si="690"/>
        <v>0</v>
      </c>
      <c r="AG603" s="23">
        <f t="shared" si="691"/>
        <v>0</v>
      </c>
      <c r="AH603" s="23">
        <f t="shared" si="692"/>
        <v>0</v>
      </c>
      <c r="AJ603" s="23">
        <f ca="1">SUM((INDIRECT(AJ$2&amp;(ROW())):INDIRECT(AJ$3&amp;(ROW()))))</f>
        <v>0</v>
      </c>
      <c r="AK603" s="23">
        <f ca="1">SUM(INDIRECT(AK$1&amp;AK$2&amp;$B603):INDIRECT(AK$1&amp;AK$3&amp;$B603))</f>
        <v>0</v>
      </c>
      <c r="AL603" s="1715">
        <f t="shared" ca="1" si="680"/>
        <v>0</v>
      </c>
      <c r="AM603" s="1826">
        <f t="shared" ca="1" si="662"/>
        <v>0</v>
      </c>
      <c r="AN603" s="23">
        <f ca="1">SUM(INDIRECT(AN$1&amp;AN$2&amp;$A603):INDIRECT(AN$1&amp;AN$3&amp;$A603))</f>
        <v>0</v>
      </c>
      <c r="AO603" s="1715">
        <f t="shared" ca="1" si="681"/>
        <v>0</v>
      </c>
      <c r="AP603" s="1826">
        <f t="shared" ca="1" si="663"/>
        <v>0</v>
      </c>
      <c r="AR603" s="23">
        <f ca="1">SUM((INDIRECT(AR$2&amp;(ROW())):INDIRECT(AR$3&amp;(ROW()))))</f>
        <v>0</v>
      </c>
      <c r="AS603" s="23">
        <f ca="1">SUM(INDIRECT(AS$1&amp;AS$2&amp;$B603):INDIRECT(AS$1&amp;AS$3&amp;$B603))</f>
        <v>0</v>
      </c>
      <c r="AT603" s="1715">
        <f t="shared" ca="1" si="664"/>
        <v>0</v>
      </c>
      <c r="AU603" s="1826">
        <f t="shared" ca="1" si="665"/>
        <v>0</v>
      </c>
      <c r="AV603" s="23">
        <f ca="1">SUM(INDIRECT(AV$1&amp;AV$2&amp;$A603):INDIRECT(AV$1&amp;AV$3&amp;$A603))</f>
        <v>0</v>
      </c>
      <c r="AW603" s="1715">
        <f t="shared" ca="1" si="666"/>
        <v>0</v>
      </c>
      <c r="AX603" s="1826">
        <f t="shared" ca="1" si="667"/>
        <v>0</v>
      </c>
      <c r="AZ603" s="23">
        <f ca="1">SUM((INDIRECT(AZ$2&amp;(ROW())):INDIRECT(AZ$3&amp;(ROW()))))</f>
        <v>0</v>
      </c>
      <c r="BA603" s="23">
        <f ca="1">SUM(INDIRECT(BA$1&amp;BA$2&amp;$B603):INDIRECT(BA$1&amp;BA$3&amp;$B603))</f>
        <v>0</v>
      </c>
      <c r="BB603" s="1715">
        <f t="shared" ca="1" si="668"/>
        <v>0</v>
      </c>
      <c r="BC603" s="1826">
        <f t="shared" ca="1" si="669"/>
        <v>0</v>
      </c>
      <c r="BD603" s="23">
        <f ca="1">SUM(INDIRECT(BD$1&amp;BD$2&amp;$A603):INDIRECT(BD$1&amp;BD$3&amp;$A603))</f>
        <v>0</v>
      </c>
      <c r="BE603" s="1715">
        <f t="shared" ca="1" si="670"/>
        <v>0</v>
      </c>
      <c r="BF603" s="1826">
        <f t="shared" ca="1" si="671"/>
        <v>0</v>
      </c>
    </row>
    <row r="604" spans="1:58">
      <c r="A604" s="2016">
        <v>587</v>
      </c>
      <c r="B604" s="2016">
        <v>601</v>
      </c>
      <c r="D604" s="657">
        <v>1</v>
      </c>
      <c r="H604" s="686"/>
      <c r="I604" s="687"/>
      <c r="J604" s="134"/>
      <c r="K604" s="134"/>
      <c r="L604" s="433" t="s">
        <v>332</v>
      </c>
      <c r="M604" s="433"/>
      <c r="N604" s="433"/>
      <c r="O604" s="433"/>
      <c r="P604" s="122">
        <f t="shared" ref="P604:AH604" si="693">P605+P611+P617+P623+P629+P635+P638+P639</f>
        <v>0</v>
      </c>
      <c r="Q604" s="122">
        <f t="shared" si="693"/>
        <v>0</v>
      </c>
      <c r="R604" s="122">
        <f t="shared" si="693"/>
        <v>0</v>
      </c>
      <c r="S604" s="122">
        <f t="shared" si="693"/>
        <v>0</v>
      </c>
      <c r="T604" s="122">
        <f t="shared" si="693"/>
        <v>0</v>
      </c>
      <c r="U604" s="122">
        <f t="shared" si="693"/>
        <v>0</v>
      </c>
      <c r="V604" s="122">
        <f t="shared" si="693"/>
        <v>0</v>
      </c>
      <c r="W604" s="122">
        <f t="shared" si="693"/>
        <v>0</v>
      </c>
      <c r="X604" s="122">
        <f t="shared" si="693"/>
        <v>0</v>
      </c>
      <c r="Y604" s="122">
        <f t="shared" si="693"/>
        <v>0</v>
      </c>
      <c r="Z604" s="122">
        <f t="shared" si="693"/>
        <v>0</v>
      </c>
      <c r="AA604" s="122">
        <f t="shared" si="693"/>
        <v>0</v>
      </c>
      <c r="AB604" s="122">
        <f t="shared" si="693"/>
        <v>0</v>
      </c>
      <c r="AC604" s="122">
        <f t="shared" si="693"/>
        <v>0</v>
      </c>
      <c r="AD604" s="122">
        <f t="shared" si="693"/>
        <v>0</v>
      </c>
      <c r="AE604" s="122">
        <f t="shared" si="693"/>
        <v>0</v>
      </c>
      <c r="AF604" s="122">
        <f t="shared" si="693"/>
        <v>0</v>
      </c>
      <c r="AG604" s="122">
        <f t="shared" si="693"/>
        <v>0</v>
      </c>
      <c r="AH604" s="122">
        <f t="shared" si="693"/>
        <v>0</v>
      </c>
      <c r="AJ604" s="122">
        <f ca="1">SUM((INDIRECT(AJ$2&amp;(ROW())):INDIRECT(AJ$3&amp;(ROW()))))</f>
        <v>0</v>
      </c>
      <c r="AK604" s="122">
        <f ca="1">SUM(INDIRECT(AK$1&amp;AK$2&amp;$B604):INDIRECT(AK$1&amp;AK$3&amp;$B604))</f>
        <v>0</v>
      </c>
      <c r="AL604" s="1713">
        <f t="shared" ca="1" si="680"/>
        <v>0</v>
      </c>
      <c r="AM604" s="1824">
        <f t="shared" ca="1" si="662"/>
        <v>0</v>
      </c>
      <c r="AN604" s="122">
        <f ca="1">SUM(INDIRECT(AN$1&amp;AN$2&amp;$A604):INDIRECT(AN$1&amp;AN$3&amp;$A604))</f>
        <v>0</v>
      </c>
      <c r="AO604" s="1713">
        <f t="shared" ca="1" si="681"/>
        <v>0</v>
      </c>
      <c r="AP604" s="1824">
        <f t="shared" ca="1" si="663"/>
        <v>0</v>
      </c>
      <c r="AR604" s="122">
        <f ca="1">SUM((INDIRECT(AR$2&amp;(ROW())):INDIRECT(AR$3&amp;(ROW()))))</f>
        <v>0</v>
      </c>
      <c r="AS604" s="122">
        <f ca="1">SUM(INDIRECT(AS$1&amp;AS$2&amp;$B604):INDIRECT(AS$1&amp;AS$3&amp;$B604))</f>
        <v>0</v>
      </c>
      <c r="AT604" s="1713">
        <f t="shared" ca="1" si="664"/>
        <v>0</v>
      </c>
      <c r="AU604" s="1824">
        <f t="shared" ca="1" si="665"/>
        <v>0</v>
      </c>
      <c r="AV604" s="122">
        <f ca="1">SUM(INDIRECT(AV$1&amp;AV$2&amp;$A604):INDIRECT(AV$1&amp;AV$3&amp;$A604))</f>
        <v>0</v>
      </c>
      <c r="AW604" s="1713">
        <f t="shared" ca="1" si="666"/>
        <v>0</v>
      </c>
      <c r="AX604" s="1824">
        <f t="shared" ca="1" si="667"/>
        <v>0</v>
      </c>
      <c r="AZ604" s="122">
        <f ca="1">SUM((INDIRECT(AZ$2&amp;(ROW())):INDIRECT(AZ$3&amp;(ROW()))))</f>
        <v>0</v>
      </c>
      <c r="BA604" s="122">
        <f ca="1">SUM(INDIRECT(BA$1&amp;BA$2&amp;$B604):INDIRECT(BA$1&amp;BA$3&amp;$B604))</f>
        <v>0</v>
      </c>
      <c r="BB604" s="1713">
        <f t="shared" ca="1" si="668"/>
        <v>0</v>
      </c>
      <c r="BC604" s="1824">
        <f t="shared" ca="1" si="669"/>
        <v>0</v>
      </c>
      <c r="BD604" s="122">
        <f ca="1">SUM(INDIRECT(BD$1&amp;BD$2&amp;$A604):INDIRECT(BD$1&amp;BD$3&amp;$A604))</f>
        <v>-35</v>
      </c>
      <c r="BE604" s="1713">
        <f t="shared" ca="1" si="670"/>
        <v>35</v>
      </c>
      <c r="BF604" s="1824">
        <f t="shared" ca="1" si="671"/>
        <v>0</v>
      </c>
    </row>
    <row r="605" spans="1:58">
      <c r="A605" s="2016">
        <v>588</v>
      </c>
      <c r="B605" s="2016">
        <v>602</v>
      </c>
      <c r="D605" s="657">
        <v>1</v>
      </c>
      <c r="H605" s="686"/>
      <c r="I605" s="687"/>
      <c r="J605" s="134"/>
      <c r="K605" s="134"/>
      <c r="L605" s="136"/>
      <c r="M605" s="136" t="s">
        <v>408</v>
      </c>
      <c r="N605" s="605"/>
      <c r="O605" s="605"/>
      <c r="P605" s="565">
        <f t="shared" ref="P605:AH605" si="694">P606+P607</f>
        <v>0</v>
      </c>
      <c r="Q605" s="565">
        <f t="shared" si="694"/>
        <v>0</v>
      </c>
      <c r="R605" s="565">
        <f t="shared" si="694"/>
        <v>0</v>
      </c>
      <c r="S605" s="565">
        <f t="shared" si="694"/>
        <v>0</v>
      </c>
      <c r="T605" s="565">
        <f t="shared" si="694"/>
        <v>0</v>
      </c>
      <c r="U605" s="565">
        <f t="shared" si="694"/>
        <v>0</v>
      </c>
      <c r="V605" s="565">
        <f t="shared" si="694"/>
        <v>0</v>
      </c>
      <c r="W605" s="565">
        <f t="shared" si="694"/>
        <v>0</v>
      </c>
      <c r="X605" s="565">
        <f t="shared" si="694"/>
        <v>0</v>
      </c>
      <c r="Y605" s="565">
        <f t="shared" si="694"/>
        <v>0</v>
      </c>
      <c r="Z605" s="565">
        <f t="shared" si="694"/>
        <v>0</v>
      </c>
      <c r="AA605" s="565">
        <f t="shared" si="694"/>
        <v>0</v>
      </c>
      <c r="AB605" s="565">
        <f t="shared" si="694"/>
        <v>0</v>
      </c>
      <c r="AC605" s="565">
        <f t="shared" si="694"/>
        <v>0</v>
      </c>
      <c r="AD605" s="565">
        <f t="shared" si="694"/>
        <v>0</v>
      </c>
      <c r="AE605" s="565">
        <f t="shared" si="694"/>
        <v>0</v>
      </c>
      <c r="AF605" s="565">
        <f t="shared" si="694"/>
        <v>0</v>
      </c>
      <c r="AG605" s="565">
        <f t="shared" si="694"/>
        <v>0</v>
      </c>
      <c r="AH605" s="565">
        <f t="shared" si="694"/>
        <v>0</v>
      </c>
      <c r="AJ605" s="565">
        <f ca="1">SUM((INDIRECT(AJ$2&amp;(ROW())):INDIRECT(AJ$3&amp;(ROW()))))</f>
        <v>0</v>
      </c>
      <c r="AK605" s="565">
        <f ca="1">SUM(INDIRECT(AK$1&amp;AK$2&amp;$B605):INDIRECT(AK$1&amp;AK$3&amp;$B605))</f>
        <v>0</v>
      </c>
      <c r="AL605" s="1746">
        <f t="shared" ca="1" si="680"/>
        <v>0</v>
      </c>
      <c r="AM605" s="1871">
        <f t="shared" ca="1" si="662"/>
        <v>0</v>
      </c>
      <c r="AN605" s="565">
        <f ca="1">SUM(INDIRECT(AN$1&amp;AN$2&amp;$A605):INDIRECT(AN$1&amp;AN$3&amp;$A605))</f>
        <v>0</v>
      </c>
      <c r="AO605" s="1746">
        <f t="shared" ca="1" si="681"/>
        <v>0</v>
      </c>
      <c r="AP605" s="1871">
        <f t="shared" ca="1" si="663"/>
        <v>0</v>
      </c>
      <c r="AR605" s="565">
        <f ca="1">SUM((INDIRECT(AR$2&amp;(ROW())):INDIRECT(AR$3&amp;(ROW()))))</f>
        <v>0</v>
      </c>
      <c r="AS605" s="565">
        <f ca="1">SUM(INDIRECT(AS$1&amp;AS$2&amp;$B605):INDIRECT(AS$1&amp;AS$3&amp;$B605))</f>
        <v>0</v>
      </c>
      <c r="AT605" s="1746">
        <f t="shared" ca="1" si="664"/>
        <v>0</v>
      </c>
      <c r="AU605" s="1871">
        <f t="shared" ca="1" si="665"/>
        <v>0</v>
      </c>
      <c r="AV605" s="565">
        <f ca="1">SUM(INDIRECT(AV$1&amp;AV$2&amp;$A605):INDIRECT(AV$1&amp;AV$3&amp;$A605))</f>
        <v>0</v>
      </c>
      <c r="AW605" s="1746">
        <f t="shared" ca="1" si="666"/>
        <v>0</v>
      </c>
      <c r="AX605" s="1871">
        <f t="shared" ca="1" si="667"/>
        <v>0</v>
      </c>
      <c r="AZ605" s="565">
        <f ca="1">SUM((INDIRECT(AZ$2&amp;(ROW())):INDIRECT(AZ$3&amp;(ROW()))))</f>
        <v>0</v>
      </c>
      <c r="BA605" s="565">
        <f ca="1">SUM(INDIRECT(BA$1&amp;BA$2&amp;$B605):INDIRECT(BA$1&amp;BA$3&amp;$B605))</f>
        <v>0</v>
      </c>
      <c r="BB605" s="1746">
        <f t="shared" ca="1" si="668"/>
        <v>0</v>
      </c>
      <c r="BC605" s="1871">
        <f t="shared" ca="1" si="669"/>
        <v>0</v>
      </c>
      <c r="BD605" s="565">
        <f ca="1">SUM(INDIRECT(BD$1&amp;BD$2&amp;$A605):INDIRECT(BD$1&amp;BD$3&amp;$A605))</f>
        <v>0</v>
      </c>
      <c r="BE605" s="1746">
        <f t="shared" ca="1" si="670"/>
        <v>0</v>
      </c>
      <c r="BF605" s="1871">
        <f t="shared" ca="1" si="671"/>
        <v>0</v>
      </c>
    </row>
    <row r="606" spans="1:58">
      <c r="A606" s="2016">
        <v>589</v>
      </c>
      <c r="B606" s="2016">
        <v>603</v>
      </c>
      <c r="D606" s="657">
        <v>1</v>
      </c>
      <c r="H606" s="686"/>
      <c r="I606" s="687"/>
      <c r="J606" s="134"/>
      <c r="K606" s="134"/>
      <c r="L606" s="136"/>
      <c r="M606" s="136"/>
      <c r="N606" s="609" t="s">
        <v>428</v>
      </c>
      <c r="O606" s="609"/>
      <c r="P606" s="610"/>
      <c r="Q606" s="610"/>
      <c r="R606" s="610"/>
      <c r="S606" s="610"/>
      <c r="T606" s="610"/>
      <c r="U606" s="610"/>
      <c r="V606" s="610"/>
      <c r="W606" s="610"/>
      <c r="X606" s="610"/>
      <c r="Y606" s="610"/>
      <c r="Z606" s="610"/>
      <c r="AA606" s="610"/>
      <c r="AB606" s="121">
        <f>SUM(P606:R606)</f>
        <v>0</v>
      </c>
      <c r="AC606" s="121">
        <f>SUM(S606:U606)</f>
        <v>0</v>
      </c>
      <c r="AD606" s="121">
        <f>SUM(V606:X606)</f>
        <v>0</v>
      </c>
      <c r="AE606" s="121">
        <f>SUM(Y606:AA606)</f>
        <v>0</v>
      </c>
      <c r="AF606" s="121">
        <f>AB606+AC606</f>
        <v>0</v>
      </c>
      <c r="AG606" s="121">
        <f>AE606+AD606</f>
        <v>0</v>
      </c>
      <c r="AH606" s="121">
        <f>AF606+AG606</f>
        <v>0</v>
      </c>
      <c r="AJ606" s="121">
        <f ca="1">SUM((INDIRECT(AJ$2&amp;(ROW())):INDIRECT(AJ$3&amp;(ROW()))))</f>
        <v>0</v>
      </c>
      <c r="AK606" s="121">
        <f ca="1">SUM(INDIRECT(AK$1&amp;AK$2&amp;$B606):INDIRECT(AK$1&amp;AK$3&amp;$B606))</f>
        <v>0</v>
      </c>
      <c r="AL606" s="1761">
        <f t="shared" ca="1" si="680"/>
        <v>0</v>
      </c>
      <c r="AM606" s="1885">
        <f t="shared" ca="1" si="662"/>
        <v>0</v>
      </c>
      <c r="AN606" s="121">
        <f ca="1">SUM(INDIRECT(AN$1&amp;AN$2&amp;$A606):INDIRECT(AN$1&amp;AN$3&amp;$A606))</f>
        <v>0</v>
      </c>
      <c r="AO606" s="1761">
        <f t="shared" ca="1" si="681"/>
        <v>0</v>
      </c>
      <c r="AP606" s="1885">
        <f t="shared" ca="1" si="663"/>
        <v>0</v>
      </c>
      <c r="AR606" s="121">
        <f ca="1">SUM((INDIRECT(AR$2&amp;(ROW())):INDIRECT(AR$3&amp;(ROW()))))</f>
        <v>0</v>
      </c>
      <c r="AS606" s="121">
        <f ca="1">SUM(INDIRECT(AS$1&amp;AS$2&amp;$B606):INDIRECT(AS$1&amp;AS$3&amp;$B606))</f>
        <v>0</v>
      </c>
      <c r="AT606" s="1761">
        <f t="shared" ca="1" si="664"/>
        <v>0</v>
      </c>
      <c r="AU606" s="1885">
        <f t="shared" ca="1" si="665"/>
        <v>0</v>
      </c>
      <c r="AV606" s="121">
        <f ca="1">SUM(INDIRECT(AV$1&amp;AV$2&amp;$A606):INDIRECT(AV$1&amp;AV$3&amp;$A606))</f>
        <v>0</v>
      </c>
      <c r="AW606" s="1761">
        <f t="shared" ca="1" si="666"/>
        <v>0</v>
      </c>
      <c r="AX606" s="1885">
        <f t="shared" ca="1" si="667"/>
        <v>0</v>
      </c>
      <c r="AZ606" s="121">
        <f ca="1">SUM((INDIRECT(AZ$2&amp;(ROW())):INDIRECT(AZ$3&amp;(ROW()))))</f>
        <v>0</v>
      </c>
      <c r="BA606" s="121">
        <f ca="1">SUM(INDIRECT(BA$1&amp;BA$2&amp;$B606):INDIRECT(BA$1&amp;BA$3&amp;$B606))</f>
        <v>0</v>
      </c>
      <c r="BB606" s="1761">
        <f t="shared" ca="1" si="668"/>
        <v>0</v>
      </c>
      <c r="BC606" s="1885">
        <f t="shared" ca="1" si="669"/>
        <v>0</v>
      </c>
      <c r="BD606" s="121">
        <f ca="1">SUM(INDIRECT(BD$1&amp;BD$2&amp;$A606):INDIRECT(BD$1&amp;BD$3&amp;$A606))</f>
        <v>0</v>
      </c>
      <c r="BE606" s="1761">
        <f t="shared" ca="1" si="670"/>
        <v>0</v>
      </c>
      <c r="BF606" s="1885">
        <f t="shared" ca="1" si="671"/>
        <v>0</v>
      </c>
    </row>
    <row r="607" spans="1:58" s="272" customFormat="1">
      <c r="A607" s="2016">
        <v>590</v>
      </c>
      <c r="B607" s="2016">
        <v>604</v>
      </c>
      <c r="C607" s="362"/>
      <c r="D607" s="657">
        <v>1</v>
      </c>
      <c r="E607" s="26"/>
      <c r="F607" s="26"/>
      <c r="G607" s="37"/>
      <c r="H607" s="686"/>
      <c r="I607" s="687"/>
      <c r="J607" s="134"/>
      <c r="K607" s="134"/>
      <c r="L607" s="136"/>
      <c r="M607" s="136"/>
      <c r="N607" s="611" t="s">
        <v>409</v>
      </c>
      <c r="O607" s="611"/>
      <c r="P607" s="596">
        <f t="shared" ref="P607:AA607" si="695">SUM(P608:P610)</f>
        <v>0</v>
      </c>
      <c r="Q607" s="596">
        <f t="shared" si="695"/>
        <v>0</v>
      </c>
      <c r="R607" s="596">
        <f t="shared" si="695"/>
        <v>0</v>
      </c>
      <c r="S607" s="596">
        <f t="shared" si="695"/>
        <v>0</v>
      </c>
      <c r="T607" s="596">
        <f t="shared" si="695"/>
        <v>0</v>
      </c>
      <c r="U607" s="596">
        <f t="shared" si="695"/>
        <v>0</v>
      </c>
      <c r="V607" s="596">
        <f t="shared" si="695"/>
        <v>0</v>
      </c>
      <c r="W607" s="596">
        <f t="shared" si="695"/>
        <v>0</v>
      </c>
      <c r="X607" s="596">
        <f t="shared" si="695"/>
        <v>0</v>
      </c>
      <c r="Y607" s="596">
        <f t="shared" si="695"/>
        <v>0</v>
      </c>
      <c r="Z607" s="596">
        <f t="shared" si="695"/>
        <v>0</v>
      </c>
      <c r="AA607" s="596">
        <f t="shared" si="695"/>
        <v>0</v>
      </c>
      <c r="AB607" s="596">
        <f>SUM(P607:R607)</f>
        <v>0</v>
      </c>
      <c r="AC607" s="596">
        <f>SUM(S607:U607)</f>
        <v>0</v>
      </c>
      <c r="AD607" s="596">
        <f>SUM(V607:X607)</f>
        <v>0</v>
      </c>
      <c r="AE607" s="596">
        <f>SUM(Y607:AA607)</f>
        <v>0</v>
      </c>
      <c r="AF607" s="596">
        <f>AB607+AC607</f>
        <v>0</v>
      </c>
      <c r="AG607" s="596">
        <f>AE607+AD607</f>
        <v>0</v>
      </c>
      <c r="AH607" s="596">
        <f>AF607+AG607</f>
        <v>0</v>
      </c>
      <c r="AJ607" s="596">
        <f ca="1">SUM((INDIRECT(AJ$2&amp;(ROW())):INDIRECT(AJ$3&amp;(ROW()))))</f>
        <v>0</v>
      </c>
      <c r="AK607" s="596">
        <f ca="1">SUM(INDIRECT(AK$1&amp;AK$2&amp;$B607):INDIRECT(AK$1&amp;AK$3&amp;$B607))</f>
        <v>0</v>
      </c>
      <c r="AL607" s="1752">
        <f t="shared" ca="1" si="680"/>
        <v>0</v>
      </c>
      <c r="AM607" s="1877">
        <f t="shared" ca="1" si="662"/>
        <v>0</v>
      </c>
      <c r="AN607" s="596">
        <f ca="1">SUM(INDIRECT(AN$1&amp;AN$2&amp;$A607):INDIRECT(AN$1&amp;AN$3&amp;$A607))</f>
        <v>0</v>
      </c>
      <c r="AO607" s="1752">
        <f t="shared" ca="1" si="681"/>
        <v>0</v>
      </c>
      <c r="AP607" s="1877">
        <f t="shared" ca="1" si="663"/>
        <v>0</v>
      </c>
      <c r="AR607" s="596">
        <f ca="1">SUM((INDIRECT(AR$2&amp;(ROW())):INDIRECT(AR$3&amp;(ROW()))))</f>
        <v>0</v>
      </c>
      <c r="AS607" s="596">
        <f ca="1">SUM(INDIRECT(AS$1&amp;AS$2&amp;$B607):INDIRECT(AS$1&amp;AS$3&amp;$B607))</f>
        <v>0</v>
      </c>
      <c r="AT607" s="1752">
        <f t="shared" ca="1" si="664"/>
        <v>0</v>
      </c>
      <c r="AU607" s="1877">
        <f t="shared" ca="1" si="665"/>
        <v>0</v>
      </c>
      <c r="AV607" s="596">
        <f ca="1">SUM(INDIRECT(AV$1&amp;AV$2&amp;$A607):INDIRECT(AV$1&amp;AV$3&amp;$A607))</f>
        <v>0</v>
      </c>
      <c r="AW607" s="1752">
        <f t="shared" ca="1" si="666"/>
        <v>0</v>
      </c>
      <c r="AX607" s="1877">
        <f t="shared" ca="1" si="667"/>
        <v>0</v>
      </c>
      <c r="AZ607" s="596">
        <f ca="1">SUM((INDIRECT(AZ$2&amp;(ROW())):INDIRECT(AZ$3&amp;(ROW()))))</f>
        <v>0</v>
      </c>
      <c r="BA607" s="596">
        <f ca="1">SUM(INDIRECT(BA$1&amp;BA$2&amp;$B607):INDIRECT(BA$1&amp;BA$3&amp;$B607))</f>
        <v>0</v>
      </c>
      <c r="BB607" s="1752">
        <f t="shared" ca="1" si="668"/>
        <v>0</v>
      </c>
      <c r="BC607" s="1877">
        <f t="shared" ca="1" si="669"/>
        <v>0</v>
      </c>
      <c r="BD607" s="596">
        <f ca="1">SUM(INDIRECT(BD$1&amp;BD$2&amp;$A607):INDIRECT(BD$1&amp;BD$3&amp;$A607))</f>
        <v>0</v>
      </c>
      <c r="BE607" s="1752">
        <f t="shared" ca="1" si="670"/>
        <v>0</v>
      </c>
      <c r="BF607" s="1877">
        <f t="shared" ca="1" si="671"/>
        <v>0</v>
      </c>
    </row>
    <row r="608" spans="1:58" s="272" customFormat="1">
      <c r="A608" s="2016">
        <v>591</v>
      </c>
      <c r="B608" s="2016">
        <v>605</v>
      </c>
      <c r="C608" s="362"/>
      <c r="D608" s="657">
        <v>1</v>
      </c>
      <c r="E608" s="26"/>
      <c r="F608" s="26"/>
      <c r="G608" s="37"/>
      <c r="H608" s="686"/>
      <c r="I608" s="687"/>
      <c r="J608" s="134"/>
      <c r="K608" s="134"/>
      <c r="L608" s="136"/>
      <c r="M608" s="136"/>
      <c r="N608" s="612"/>
      <c r="O608" s="593" t="s">
        <v>421</v>
      </c>
      <c r="P608" s="191"/>
      <c r="Q608" s="191"/>
      <c r="R608" s="191"/>
      <c r="S608" s="191"/>
      <c r="T608" s="191"/>
      <c r="U608" s="191"/>
      <c r="V608" s="191"/>
      <c r="W608" s="191"/>
      <c r="X608" s="191"/>
      <c r="Y608" s="191"/>
      <c r="Z608" s="191"/>
      <c r="AA608" s="191"/>
      <c r="AB608" s="186">
        <f>SUM(P608:R608)</f>
        <v>0</v>
      </c>
      <c r="AC608" s="186">
        <f>SUM(S608:U608)</f>
        <v>0</v>
      </c>
      <c r="AD608" s="186">
        <f>SUM(V608:X608)</f>
        <v>0</v>
      </c>
      <c r="AE608" s="186">
        <f>SUM(Y608:AA608)</f>
        <v>0</v>
      </c>
      <c r="AF608" s="186">
        <f>AB608+AC608</f>
        <v>0</v>
      </c>
      <c r="AG608" s="186">
        <f>AE608+AD608</f>
        <v>0</v>
      </c>
      <c r="AH608" s="186">
        <f>AF608+AG608</f>
        <v>0</v>
      </c>
      <c r="AJ608" s="186">
        <f ca="1">SUM((INDIRECT(AJ$2&amp;(ROW())):INDIRECT(AJ$3&amp;(ROW()))))</f>
        <v>0</v>
      </c>
      <c r="AK608" s="186">
        <f ca="1">SUM(INDIRECT(AK$1&amp;AK$2&amp;$B608):INDIRECT(AK$1&amp;AK$3&amp;$B608))</f>
        <v>0</v>
      </c>
      <c r="AL608" s="1748">
        <f t="shared" ca="1" si="680"/>
        <v>0</v>
      </c>
      <c r="AM608" s="1873">
        <f t="shared" ca="1" si="662"/>
        <v>0</v>
      </c>
      <c r="AN608" s="186">
        <f ca="1">SUM(INDIRECT(AN$1&amp;AN$2&amp;$A608):INDIRECT(AN$1&amp;AN$3&amp;$A608))</f>
        <v>0</v>
      </c>
      <c r="AO608" s="1748">
        <f t="shared" ca="1" si="681"/>
        <v>0</v>
      </c>
      <c r="AP608" s="1873">
        <f t="shared" ca="1" si="663"/>
        <v>0</v>
      </c>
      <c r="AR608" s="186">
        <f ca="1">SUM((INDIRECT(AR$2&amp;(ROW())):INDIRECT(AR$3&amp;(ROW()))))</f>
        <v>0</v>
      </c>
      <c r="AS608" s="186">
        <f ca="1">SUM(INDIRECT(AS$1&amp;AS$2&amp;$B608):INDIRECT(AS$1&amp;AS$3&amp;$B608))</f>
        <v>0</v>
      </c>
      <c r="AT608" s="1748">
        <f t="shared" ca="1" si="664"/>
        <v>0</v>
      </c>
      <c r="AU608" s="1873">
        <f t="shared" ca="1" si="665"/>
        <v>0</v>
      </c>
      <c r="AV608" s="186">
        <f ca="1">SUM(INDIRECT(AV$1&amp;AV$2&amp;$A608):INDIRECT(AV$1&amp;AV$3&amp;$A608))</f>
        <v>0</v>
      </c>
      <c r="AW608" s="1748">
        <f t="shared" ca="1" si="666"/>
        <v>0</v>
      </c>
      <c r="AX608" s="1873">
        <f t="shared" ca="1" si="667"/>
        <v>0</v>
      </c>
      <c r="AZ608" s="186">
        <f ca="1">SUM((INDIRECT(AZ$2&amp;(ROW())):INDIRECT(AZ$3&amp;(ROW()))))</f>
        <v>0</v>
      </c>
      <c r="BA608" s="186">
        <f ca="1">SUM(INDIRECT(BA$1&amp;BA$2&amp;$B608):INDIRECT(BA$1&amp;BA$3&amp;$B608))</f>
        <v>0</v>
      </c>
      <c r="BB608" s="1748">
        <f t="shared" ca="1" si="668"/>
        <v>0</v>
      </c>
      <c r="BC608" s="1873">
        <f t="shared" ca="1" si="669"/>
        <v>0</v>
      </c>
      <c r="BD608" s="186">
        <f ca="1">SUM(INDIRECT(BD$1&amp;BD$2&amp;$A608):INDIRECT(BD$1&amp;BD$3&amp;$A608))</f>
        <v>0</v>
      </c>
      <c r="BE608" s="1748">
        <f t="shared" ca="1" si="670"/>
        <v>0</v>
      </c>
      <c r="BF608" s="1873">
        <f t="shared" ca="1" si="671"/>
        <v>0</v>
      </c>
    </row>
    <row r="609" spans="1:58" s="272" customFormat="1">
      <c r="A609" s="2016">
        <v>592</v>
      </c>
      <c r="B609" s="2016">
        <v>606</v>
      </c>
      <c r="C609" s="362"/>
      <c r="D609" s="657">
        <v>1</v>
      </c>
      <c r="E609" s="26"/>
      <c r="F609" s="26"/>
      <c r="G609" s="37"/>
      <c r="H609" s="686"/>
      <c r="I609" s="687"/>
      <c r="J609" s="134"/>
      <c r="K609" s="134"/>
      <c r="L609" s="136"/>
      <c r="M609" s="136"/>
      <c r="N609" s="463"/>
      <c r="O609" s="621" t="s">
        <v>422</v>
      </c>
      <c r="P609" s="128"/>
      <c r="Q609" s="128"/>
      <c r="R609" s="128"/>
      <c r="S609" s="128"/>
      <c r="T609" s="128"/>
      <c r="U609" s="128"/>
      <c r="V609" s="128"/>
      <c r="W609" s="128"/>
      <c r="X609" s="128"/>
      <c r="Y609" s="128"/>
      <c r="Z609" s="128"/>
      <c r="AA609" s="128"/>
      <c r="AB609" s="185">
        <f>SUM(P609:R609)</f>
        <v>0</v>
      </c>
      <c r="AC609" s="185">
        <f>SUM(S609:U609)</f>
        <v>0</v>
      </c>
      <c r="AD609" s="185">
        <f>SUM(V609:X609)</f>
        <v>0</v>
      </c>
      <c r="AE609" s="185">
        <f>SUM(Y609:AA609)</f>
        <v>0</v>
      </c>
      <c r="AF609" s="185">
        <f>AB609+AC609</f>
        <v>0</v>
      </c>
      <c r="AG609" s="185">
        <f>AE609+AD609</f>
        <v>0</v>
      </c>
      <c r="AH609" s="185">
        <f>AF609+AG609</f>
        <v>0</v>
      </c>
      <c r="AJ609" s="185">
        <f ca="1">SUM((INDIRECT(AJ$2&amp;(ROW())):INDIRECT(AJ$3&amp;(ROW()))))</f>
        <v>0</v>
      </c>
      <c r="AK609" s="185">
        <f ca="1">SUM(INDIRECT(AK$1&amp;AK$2&amp;$B609):INDIRECT(AK$1&amp;AK$3&amp;$B609))</f>
        <v>0</v>
      </c>
      <c r="AL609" s="1753">
        <f t="shared" ca="1" si="680"/>
        <v>0</v>
      </c>
      <c r="AM609" s="1878">
        <f t="shared" ca="1" si="662"/>
        <v>0</v>
      </c>
      <c r="AN609" s="185">
        <f ca="1">SUM(INDIRECT(AN$1&amp;AN$2&amp;$A609):INDIRECT(AN$1&amp;AN$3&amp;$A609))</f>
        <v>0</v>
      </c>
      <c r="AO609" s="1753">
        <f t="shared" ca="1" si="681"/>
        <v>0</v>
      </c>
      <c r="AP609" s="1878">
        <f t="shared" ca="1" si="663"/>
        <v>0</v>
      </c>
      <c r="AR609" s="185">
        <f ca="1">SUM((INDIRECT(AR$2&amp;(ROW())):INDIRECT(AR$3&amp;(ROW()))))</f>
        <v>0</v>
      </c>
      <c r="AS609" s="185">
        <f ca="1">SUM(INDIRECT(AS$1&amp;AS$2&amp;$B609):INDIRECT(AS$1&amp;AS$3&amp;$B609))</f>
        <v>0</v>
      </c>
      <c r="AT609" s="1753">
        <f t="shared" ca="1" si="664"/>
        <v>0</v>
      </c>
      <c r="AU609" s="1878">
        <f t="shared" ca="1" si="665"/>
        <v>0</v>
      </c>
      <c r="AV609" s="185">
        <f ca="1">SUM(INDIRECT(AV$1&amp;AV$2&amp;$A609):INDIRECT(AV$1&amp;AV$3&amp;$A609))</f>
        <v>0</v>
      </c>
      <c r="AW609" s="1753">
        <f t="shared" ca="1" si="666"/>
        <v>0</v>
      </c>
      <c r="AX609" s="1878">
        <f t="shared" ca="1" si="667"/>
        <v>0</v>
      </c>
      <c r="AZ609" s="185">
        <f ca="1">SUM((INDIRECT(AZ$2&amp;(ROW())):INDIRECT(AZ$3&amp;(ROW()))))</f>
        <v>0</v>
      </c>
      <c r="BA609" s="185">
        <f ca="1">SUM(INDIRECT(BA$1&amp;BA$2&amp;$B609):INDIRECT(BA$1&amp;BA$3&amp;$B609))</f>
        <v>0</v>
      </c>
      <c r="BB609" s="1753">
        <f t="shared" ca="1" si="668"/>
        <v>0</v>
      </c>
      <c r="BC609" s="1878">
        <f t="shared" ca="1" si="669"/>
        <v>0</v>
      </c>
      <c r="BD609" s="185">
        <f ca="1">SUM(INDIRECT(BD$1&amp;BD$2&amp;$A609):INDIRECT(BD$1&amp;BD$3&amp;$A609))</f>
        <v>0</v>
      </c>
      <c r="BE609" s="1753">
        <f t="shared" ca="1" si="670"/>
        <v>0</v>
      </c>
      <c r="BF609" s="1878">
        <f t="shared" ca="1" si="671"/>
        <v>0</v>
      </c>
    </row>
    <row r="610" spans="1:58" s="272" customFormat="1">
      <c r="A610" s="2016">
        <v>593</v>
      </c>
      <c r="B610" s="2016">
        <v>607</v>
      </c>
      <c r="C610" s="362"/>
      <c r="D610" s="657">
        <v>1</v>
      </c>
      <c r="E610" s="26"/>
      <c r="F610" s="26"/>
      <c r="G610" s="37"/>
      <c r="H610" s="686"/>
      <c r="I610" s="687"/>
      <c r="J610" s="134"/>
      <c r="K610" s="134"/>
      <c r="L610" s="136"/>
      <c r="M610" s="418"/>
      <c r="N610" s="464"/>
      <c r="O610" s="154" t="s">
        <v>431</v>
      </c>
      <c r="P610" s="135"/>
      <c r="Q610" s="135"/>
      <c r="R610" s="135"/>
      <c r="S610" s="135"/>
      <c r="T610" s="135"/>
      <c r="U610" s="135"/>
      <c r="V610" s="135"/>
      <c r="W610" s="135"/>
      <c r="X610" s="135"/>
      <c r="Y610" s="135"/>
      <c r="Z610" s="135"/>
      <c r="AA610" s="135"/>
      <c r="AB610" s="185">
        <f>SUM(P610:R610)</f>
        <v>0</v>
      </c>
      <c r="AC610" s="185">
        <f>SUM(S610:U610)</f>
        <v>0</v>
      </c>
      <c r="AD610" s="185">
        <f>SUM(V610:X610)</f>
        <v>0</v>
      </c>
      <c r="AE610" s="185">
        <f>SUM(Y610:AA610)</f>
        <v>0</v>
      </c>
      <c r="AF610" s="185">
        <f>AB610+AC610</f>
        <v>0</v>
      </c>
      <c r="AG610" s="185">
        <f>AE610+AD610</f>
        <v>0</v>
      </c>
      <c r="AH610" s="185">
        <f>AF610+AG610</f>
        <v>0</v>
      </c>
      <c r="AJ610" s="185">
        <f ca="1">SUM((INDIRECT(AJ$2&amp;(ROW())):INDIRECT(AJ$3&amp;(ROW()))))</f>
        <v>0</v>
      </c>
      <c r="AK610" s="185">
        <f ca="1">SUM(INDIRECT(AK$1&amp;AK$2&amp;$B610):INDIRECT(AK$1&amp;AK$3&amp;$B610))</f>
        <v>0</v>
      </c>
      <c r="AL610" s="1753">
        <f t="shared" ca="1" si="680"/>
        <v>0</v>
      </c>
      <c r="AM610" s="1878">
        <f t="shared" ca="1" si="662"/>
        <v>0</v>
      </c>
      <c r="AN610" s="185">
        <f ca="1">SUM(INDIRECT(AN$1&amp;AN$2&amp;$A610):INDIRECT(AN$1&amp;AN$3&amp;$A610))</f>
        <v>0</v>
      </c>
      <c r="AO610" s="1753">
        <f t="shared" ca="1" si="681"/>
        <v>0</v>
      </c>
      <c r="AP610" s="1878">
        <f t="shared" ca="1" si="663"/>
        <v>0</v>
      </c>
      <c r="AR610" s="185">
        <f ca="1">SUM((INDIRECT(AR$2&amp;(ROW())):INDIRECT(AR$3&amp;(ROW()))))</f>
        <v>0</v>
      </c>
      <c r="AS610" s="185">
        <f ca="1">SUM(INDIRECT(AS$1&amp;AS$2&amp;$B610):INDIRECT(AS$1&amp;AS$3&amp;$B610))</f>
        <v>0</v>
      </c>
      <c r="AT610" s="1753">
        <f t="shared" ca="1" si="664"/>
        <v>0</v>
      </c>
      <c r="AU610" s="1878">
        <f t="shared" ca="1" si="665"/>
        <v>0</v>
      </c>
      <c r="AV610" s="185">
        <f ca="1">SUM(INDIRECT(AV$1&amp;AV$2&amp;$A610):INDIRECT(AV$1&amp;AV$3&amp;$A610))</f>
        <v>0</v>
      </c>
      <c r="AW610" s="1753">
        <f t="shared" ca="1" si="666"/>
        <v>0</v>
      </c>
      <c r="AX610" s="1878">
        <f t="shared" ca="1" si="667"/>
        <v>0</v>
      </c>
      <c r="AZ610" s="185">
        <f ca="1">SUM((INDIRECT(AZ$2&amp;(ROW())):INDIRECT(AZ$3&amp;(ROW()))))</f>
        <v>0</v>
      </c>
      <c r="BA610" s="185">
        <f ca="1">SUM(INDIRECT(BA$1&amp;BA$2&amp;$B610):INDIRECT(BA$1&amp;BA$3&amp;$B610))</f>
        <v>0</v>
      </c>
      <c r="BB610" s="1753">
        <f t="shared" ca="1" si="668"/>
        <v>0</v>
      </c>
      <c r="BC610" s="1878">
        <f t="shared" ca="1" si="669"/>
        <v>0</v>
      </c>
      <c r="BD610" s="185">
        <f ca="1">SUM(INDIRECT(BD$1&amp;BD$2&amp;$A610):INDIRECT(BD$1&amp;BD$3&amp;$A610))</f>
        <v>0</v>
      </c>
      <c r="BE610" s="1753">
        <f t="shared" ca="1" si="670"/>
        <v>0</v>
      </c>
      <c r="BF610" s="1878">
        <f t="shared" ca="1" si="671"/>
        <v>0</v>
      </c>
    </row>
    <row r="611" spans="1:58">
      <c r="A611" s="2016">
        <v>594</v>
      </c>
      <c r="B611" s="2016">
        <v>608</v>
      </c>
      <c r="D611" s="657">
        <v>1</v>
      </c>
      <c r="H611" s="686"/>
      <c r="I611" s="687"/>
      <c r="J611" s="134"/>
      <c r="K611" s="134"/>
      <c r="L611" s="136"/>
      <c r="M611" s="136" t="s">
        <v>410</v>
      </c>
      <c r="N611" s="605"/>
      <c r="O611" s="605"/>
      <c r="P611" s="121">
        <f t="shared" ref="P611:AH611" si="696">P612+P613</f>
        <v>0</v>
      </c>
      <c r="Q611" s="121">
        <f t="shared" si="696"/>
        <v>0</v>
      </c>
      <c r="R611" s="121">
        <f t="shared" si="696"/>
        <v>0</v>
      </c>
      <c r="S611" s="121">
        <f t="shared" si="696"/>
        <v>0</v>
      </c>
      <c r="T611" s="121">
        <f t="shared" si="696"/>
        <v>0</v>
      </c>
      <c r="U611" s="121">
        <f t="shared" si="696"/>
        <v>0</v>
      </c>
      <c r="V611" s="121">
        <f t="shared" si="696"/>
        <v>0</v>
      </c>
      <c r="W611" s="121">
        <f t="shared" si="696"/>
        <v>0</v>
      </c>
      <c r="X611" s="121">
        <f t="shared" si="696"/>
        <v>0</v>
      </c>
      <c r="Y611" s="121">
        <f t="shared" si="696"/>
        <v>0</v>
      </c>
      <c r="Z611" s="121">
        <f t="shared" si="696"/>
        <v>0</v>
      </c>
      <c r="AA611" s="121">
        <f t="shared" si="696"/>
        <v>0</v>
      </c>
      <c r="AB611" s="121">
        <f t="shared" si="696"/>
        <v>0</v>
      </c>
      <c r="AC611" s="121">
        <f t="shared" si="696"/>
        <v>0</v>
      </c>
      <c r="AD611" s="121">
        <f t="shared" si="696"/>
        <v>0</v>
      </c>
      <c r="AE611" s="121">
        <f t="shared" si="696"/>
        <v>0</v>
      </c>
      <c r="AF611" s="121">
        <f t="shared" si="696"/>
        <v>0</v>
      </c>
      <c r="AG611" s="121">
        <f t="shared" si="696"/>
        <v>0</v>
      </c>
      <c r="AH611" s="121">
        <f t="shared" si="696"/>
        <v>0</v>
      </c>
      <c r="AJ611" s="121">
        <f ca="1">SUM((INDIRECT(AJ$2&amp;(ROW())):INDIRECT(AJ$3&amp;(ROW()))))</f>
        <v>0</v>
      </c>
      <c r="AK611" s="121">
        <f ca="1">SUM(INDIRECT(AK$1&amp;AK$2&amp;$B611):INDIRECT(AK$1&amp;AK$3&amp;$B611))</f>
        <v>0</v>
      </c>
      <c r="AL611" s="1761">
        <f t="shared" ca="1" si="680"/>
        <v>0</v>
      </c>
      <c r="AM611" s="1885">
        <f t="shared" ca="1" si="662"/>
        <v>0</v>
      </c>
      <c r="AN611" s="121">
        <f ca="1">SUM(INDIRECT(AN$1&amp;AN$2&amp;$A611):INDIRECT(AN$1&amp;AN$3&amp;$A611))</f>
        <v>0</v>
      </c>
      <c r="AO611" s="1761">
        <f t="shared" ca="1" si="681"/>
        <v>0</v>
      </c>
      <c r="AP611" s="1885">
        <f t="shared" ca="1" si="663"/>
        <v>0</v>
      </c>
      <c r="AR611" s="121">
        <f ca="1">SUM((INDIRECT(AR$2&amp;(ROW())):INDIRECT(AR$3&amp;(ROW()))))</f>
        <v>0</v>
      </c>
      <c r="AS611" s="121">
        <f ca="1">SUM(INDIRECT(AS$1&amp;AS$2&amp;$B611):INDIRECT(AS$1&amp;AS$3&amp;$B611))</f>
        <v>0</v>
      </c>
      <c r="AT611" s="1761">
        <f t="shared" ca="1" si="664"/>
        <v>0</v>
      </c>
      <c r="AU611" s="1885">
        <f t="shared" ca="1" si="665"/>
        <v>0</v>
      </c>
      <c r="AV611" s="121">
        <f ca="1">SUM(INDIRECT(AV$1&amp;AV$2&amp;$A611):INDIRECT(AV$1&amp;AV$3&amp;$A611))</f>
        <v>0</v>
      </c>
      <c r="AW611" s="1761">
        <f t="shared" ca="1" si="666"/>
        <v>0</v>
      </c>
      <c r="AX611" s="1885">
        <f t="shared" ca="1" si="667"/>
        <v>0</v>
      </c>
      <c r="AZ611" s="121">
        <f ca="1">SUM((INDIRECT(AZ$2&amp;(ROW())):INDIRECT(AZ$3&amp;(ROW()))))</f>
        <v>0</v>
      </c>
      <c r="BA611" s="121">
        <f ca="1">SUM(INDIRECT(BA$1&amp;BA$2&amp;$B611):INDIRECT(BA$1&amp;BA$3&amp;$B611))</f>
        <v>0</v>
      </c>
      <c r="BB611" s="1761">
        <f t="shared" ca="1" si="668"/>
        <v>0</v>
      </c>
      <c r="BC611" s="1885">
        <f t="shared" ca="1" si="669"/>
        <v>0</v>
      </c>
      <c r="BD611" s="121">
        <f ca="1">SUM(INDIRECT(BD$1&amp;BD$2&amp;$A611):INDIRECT(BD$1&amp;BD$3&amp;$A611))</f>
        <v>0</v>
      </c>
      <c r="BE611" s="1761">
        <f t="shared" ca="1" si="670"/>
        <v>0</v>
      </c>
      <c r="BF611" s="1885">
        <f t="shared" ca="1" si="671"/>
        <v>0</v>
      </c>
    </row>
    <row r="612" spans="1:58">
      <c r="A612" s="2016">
        <v>595</v>
      </c>
      <c r="B612" s="2016">
        <v>609</v>
      </c>
      <c r="D612" s="657">
        <v>1</v>
      </c>
      <c r="H612" s="686"/>
      <c r="I612" s="687"/>
      <c r="J612" s="134"/>
      <c r="K612" s="134"/>
      <c r="L612" s="136"/>
      <c r="M612" s="136"/>
      <c r="N612" s="609" t="s">
        <v>429</v>
      </c>
      <c r="O612" s="609"/>
      <c r="P612" s="610"/>
      <c r="Q612" s="610"/>
      <c r="R612" s="610"/>
      <c r="S612" s="610"/>
      <c r="T612" s="610"/>
      <c r="U612" s="610"/>
      <c r="V612" s="610"/>
      <c r="W612" s="610"/>
      <c r="X612" s="610"/>
      <c r="Y612" s="610"/>
      <c r="Z612" s="610"/>
      <c r="AA612" s="610"/>
      <c r="AB612" s="121">
        <f>SUM(P612:R612)</f>
        <v>0</v>
      </c>
      <c r="AC612" s="121">
        <f>SUM(S612:U612)</f>
        <v>0</v>
      </c>
      <c r="AD612" s="121">
        <f>SUM(V612:X612)</f>
        <v>0</v>
      </c>
      <c r="AE612" s="121">
        <f>SUM(Y612:AA612)</f>
        <v>0</v>
      </c>
      <c r="AF612" s="121">
        <f>AB612+AC612</f>
        <v>0</v>
      </c>
      <c r="AG612" s="121">
        <f>AE612+AD612</f>
        <v>0</v>
      </c>
      <c r="AH612" s="121">
        <f>AF612+AG612</f>
        <v>0</v>
      </c>
      <c r="AJ612" s="121">
        <f ca="1">SUM((INDIRECT(AJ$2&amp;(ROW())):INDIRECT(AJ$3&amp;(ROW()))))</f>
        <v>0</v>
      </c>
      <c r="AK612" s="121">
        <f ca="1">SUM(INDIRECT(AK$1&amp;AK$2&amp;$B612):INDIRECT(AK$1&amp;AK$3&amp;$B612))</f>
        <v>0</v>
      </c>
      <c r="AL612" s="1761">
        <f t="shared" ca="1" si="680"/>
        <v>0</v>
      </c>
      <c r="AM612" s="1885">
        <f t="shared" ca="1" si="662"/>
        <v>0</v>
      </c>
      <c r="AN612" s="121">
        <f ca="1">SUM(INDIRECT(AN$1&amp;AN$2&amp;$A612):INDIRECT(AN$1&amp;AN$3&amp;$A612))</f>
        <v>0</v>
      </c>
      <c r="AO612" s="1761">
        <f t="shared" ca="1" si="681"/>
        <v>0</v>
      </c>
      <c r="AP612" s="1885">
        <f t="shared" ca="1" si="663"/>
        <v>0</v>
      </c>
      <c r="AR612" s="121">
        <f ca="1">SUM((INDIRECT(AR$2&amp;(ROW())):INDIRECT(AR$3&amp;(ROW()))))</f>
        <v>0</v>
      </c>
      <c r="AS612" s="121">
        <f ca="1">SUM(INDIRECT(AS$1&amp;AS$2&amp;$B612):INDIRECT(AS$1&amp;AS$3&amp;$B612))</f>
        <v>0</v>
      </c>
      <c r="AT612" s="1761">
        <f t="shared" ca="1" si="664"/>
        <v>0</v>
      </c>
      <c r="AU612" s="1885">
        <f t="shared" ca="1" si="665"/>
        <v>0</v>
      </c>
      <c r="AV612" s="121">
        <f ca="1">SUM(INDIRECT(AV$1&amp;AV$2&amp;$A612):INDIRECT(AV$1&amp;AV$3&amp;$A612))</f>
        <v>0</v>
      </c>
      <c r="AW612" s="1761">
        <f t="shared" ca="1" si="666"/>
        <v>0</v>
      </c>
      <c r="AX612" s="1885">
        <f t="shared" ca="1" si="667"/>
        <v>0</v>
      </c>
      <c r="AZ612" s="121">
        <f ca="1">SUM((INDIRECT(AZ$2&amp;(ROW())):INDIRECT(AZ$3&amp;(ROW()))))</f>
        <v>0</v>
      </c>
      <c r="BA612" s="121">
        <f ca="1">SUM(INDIRECT(BA$1&amp;BA$2&amp;$B612):INDIRECT(BA$1&amp;BA$3&amp;$B612))</f>
        <v>0</v>
      </c>
      <c r="BB612" s="1761">
        <f t="shared" ca="1" si="668"/>
        <v>0</v>
      </c>
      <c r="BC612" s="1885">
        <f t="shared" ca="1" si="669"/>
        <v>0</v>
      </c>
      <c r="BD612" s="121">
        <f ca="1">SUM(INDIRECT(BD$1&amp;BD$2&amp;$A612):INDIRECT(BD$1&amp;BD$3&amp;$A612))</f>
        <v>0</v>
      </c>
      <c r="BE612" s="1761">
        <f t="shared" ca="1" si="670"/>
        <v>0</v>
      </c>
      <c r="BF612" s="1885">
        <f t="shared" ca="1" si="671"/>
        <v>0</v>
      </c>
    </row>
    <row r="613" spans="1:58" s="272" customFormat="1">
      <c r="A613" s="2016">
        <v>596</v>
      </c>
      <c r="B613" s="2016">
        <v>610</v>
      </c>
      <c r="C613" s="362"/>
      <c r="D613" s="657">
        <v>1</v>
      </c>
      <c r="E613" s="26"/>
      <c r="F613" s="26"/>
      <c r="G613" s="37"/>
      <c r="H613" s="686"/>
      <c r="I613" s="687"/>
      <c r="J613" s="134"/>
      <c r="K613" s="134"/>
      <c r="L613" s="136"/>
      <c r="M613" s="136"/>
      <c r="N613" s="611" t="s">
        <v>409</v>
      </c>
      <c r="O613" s="611"/>
      <c r="P613" s="596">
        <f t="shared" ref="P613:AA613" si="697">SUM(P614:P616)</f>
        <v>0</v>
      </c>
      <c r="Q613" s="596">
        <f t="shared" si="697"/>
        <v>0</v>
      </c>
      <c r="R613" s="596">
        <f t="shared" si="697"/>
        <v>0</v>
      </c>
      <c r="S613" s="596">
        <f t="shared" si="697"/>
        <v>0</v>
      </c>
      <c r="T613" s="596">
        <f t="shared" si="697"/>
        <v>0</v>
      </c>
      <c r="U613" s="596">
        <f t="shared" si="697"/>
        <v>0</v>
      </c>
      <c r="V613" s="596">
        <f t="shared" si="697"/>
        <v>0</v>
      </c>
      <c r="W613" s="596">
        <f t="shared" si="697"/>
        <v>0</v>
      </c>
      <c r="X613" s="596">
        <f t="shared" si="697"/>
        <v>0</v>
      </c>
      <c r="Y613" s="596">
        <f t="shared" si="697"/>
        <v>0</v>
      </c>
      <c r="Z613" s="596">
        <f t="shared" si="697"/>
        <v>0</v>
      </c>
      <c r="AA613" s="596">
        <f t="shared" si="697"/>
        <v>0</v>
      </c>
      <c r="AB613" s="596">
        <f>SUM(P613:R613)</f>
        <v>0</v>
      </c>
      <c r="AC613" s="596">
        <f>SUM(S613:U613)</f>
        <v>0</v>
      </c>
      <c r="AD613" s="596">
        <f>SUM(V613:X613)</f>
        <v>0</v>
      </c>
      <c r="AE613" s="596">
        <f>SUM(Y613:AA613)</f>
        <v>0</v>
      </c>
      <c r="AF613" s="596">
        <f>AB613+AC613</f>
        <v>0</v>
      </c>
      <c r="AG613" s="596">
        <f>AE613+AD613</f>
        <v>0</v>
      </c>
      <c r="AH613" s="596">
        <f>AF613+AG613</f>
        <v>0</v>
      </c>
      <c r="AJ613" s="596">
        <f ca="1">SUM((INDIRECT(AJ$2&amp;(ROW())):INDIRECT(AJ$3&amp;(ROW()))))</f>
        <v>0</v>
      </c>
      <c r="AK613" s="596">
        <f ca="1">SUM(INDIRECT(AK$1&amp;AK$2&amp;$B613):INDIRECT(AK$1&amp;AK$3&amp;$B613))</f>
        <v>0</v>
      </c>
      <c r="AL613" s="1752">
        <f t="shared" ca="1" si="680"/>
        <v>0</v>
      </c>
      <c r="AM613" s="1877">
        <f t="shared" ca="1" si="662"/>
        <v>0</v>
      </c>
      <c r="AN613" s="596">
        <f ca="1">SUM(INDIRECT(AN$1&amp;AN$2&amp;$A613):INDIRECT(AN$1&amp;AN$3&amp;$A613))</f>
        <v>0</v>
      </c>
      <c r="AO613" s="1752">
        <f t="shared" ca="1" si="681"/>
        <v>0</v>
      </c>
      <c r="AP613" s="1877">
        <f t="shared" ca="1" si="663"/>
        <v>0</v>
      </c>
      <c r="AR613" s="596">
        <f ca="1">SUM((INDIRECT(AR$2&amp;(ROW())):INDIRECT(AR$3&amp;(ROW()))))</f>
        <v>0</v>
      </c>
      <c r="AS613" s="596">
        <f ca="1">SUM(INDIRECT(AS$1&amp;AS$2&amp;$B613):INDIRECT(AS$1&amp;AS$3&amp;$B613))</f>
        <v>0</v>
      </c>
      <c r="AT613" s="1752">
        <f t="shared" ca="1" si="664"/>
        <v>0</v>
      </c>
      <c r="AU613" s="1877">
        <f t="shared" ca="1" si="665"/>
        <v>0</v>
      </c>
      <c r="AV613" s="596">
        <f ca="1">SUM(INDIRECT(AV$1&amp;AV$2&amp;$A613):INDIRECT(AV$1&amp;AV$3&amp;$A613))</f>
        <v>0</v>
      </c>
      <c r="AW613" s="1752">
        <f t="shared" ca="1" si="666"/>
        <v>0</v>
      </c>
      <c r="AX613" s="1877">
        <f t="shared" ca="1" si="667"/>
        <v>0</v>
      </c>
      <c r="AZ613" s="596">
        <f ca="1">SUM((INDIRECT(AZ$2&amp;(ROW())):INDIRECT(AZ$3&amp;(ROW()))))</f>
        <v>0</v>
      </c>
      <c r="BA613" s="596">
        <f ca="1">SUM(INDIRECT(BA$1&amp;BA$2&amp;$B613):INDIRECT(BA$1&amp;BA$3&amp;$B613))</f>
        <v>0</v>
      </c>
      <c r="BB613" s="1752">
        <f t="shared" ca="1" si="668"/>
        <v>0</v>
      </c>
      <c r="BC613" s="1877">
        <f t="shared" ca="1" si="669"/>
        <v>0</v>
      </c>
      <c r="BD613" s="596">
        <f ca="1">SUM(INDIRECT(BD$1&amp;BD$2&amp;$A613):INDIRECT(BD$1&amp;BD$3&amp;$A613))</f>
        <v>0</v>
      </c>
      <c r="BE613" s="1752">
        <f t="shared" ca="1" si="670"/>
        <v>0</v>
      </c>
      <c r="BF613" s="1877">
        <f t="shared" ca="1" si="671"/>
        <v>0</v>
      </c>
    </row>
    <row r="614" spans="1:58" s="272" customFormat="1">
      <c r="A614" s="2016">
        <v>597</v>
      </c>
      <c r="B614" s="2016">
        <v>611</v>
      </c>
      <c r="C614" s="362"/>
      <c r="D614" s="657">
        <v>1</v>
      </c>
      <c r="E614" s="26"/>
      <c r="F614" s="26"/>
      <c r="G614" s="37"/>
      <c r="H614" s="686"/>
      <c r="I614" s="687"/>
      <c r="J614" s="134"/>
      <c r="K614" s="134"/>
      <c r="L614" s="136"/>
      <c r="M614" s="136"/>
      <c r="N614" s="612"/>
      <c r="O614" s="593" t="s">
        <v>421</v>
      </c>
      <c r="P614" s="191"/>
      <c r="Q614" s="191"/>
      <c r="R614" s="191"/>
      <c r="S614" s="191"/>
      <c r="T614" s="191"/>
      <c r="U614" s="191"/>
      <c r="V614" s="191"/>
      <c r="W614" s="191"/>
      <c r="X614" s="191"/>
      <c r="Y614" s="191"/>
      <c r="Z614" s="191"/>
      <c r="AA614" s="191"/>
      <c r="AB614" s="186">
        <f>SUM(P614:R614)</f>
        <v>0</v>
      </c>
      <c r="AC614" s="186">
        <f>SUM(S614:U614)</f>
        <v>0</v>
      </c>
      <c r="AD614" s="186">
        <f>SUM(V614:X614)</f>
        <v>0</v>
      </c>
      <c r="AE614" s="186">
        <f>SUM(Y614:AA614)</f>
        <v>0</v>
      </c>
      <c r="AF614" s="186">
        <f>AB614+AC614</f>
        <v>0</v>
      </c>
      <c r="AG614" s="186">
        <f>AE614+AD614</f>
        <v>0</v>
      </c>
      <c r="AH614" s="186">
        <f>AF614+AG614</f>
        <v>0</v>
      </c>
      <c r="AJ614" s="186">
        <f ca="1">SUM((INDIRECT(AJ$2&amp;(ROW())):INDIRECT(AJ$3&amp;(ROW()))))</f>
        <v>0</v>
      </c>
      <c r="AK614" s="186">
        <f ca="1">SUM(INDIRECT(AK$1&amp;AK$2&amp;$B614):INDIRECT(AK$1&amp;AK$3&amp;$B614))</f>
        <v>0</v>
      </c>
      <c r="AL614" s="1748">
        <f t="shared" ca="1" si="680"/>
        <v>0</v>
      </c>
      <c r="AM614" s="1873">
        <f t="shared" ca="1" si="662"/>
        <v>0</v>
      </c>
      <c r="AN614" s="186">
        <f ca="1">SUM(INDIRECT(AN$1&amp;AN$2&amp;$A614):INDIRECT(AN$1&amp;AN$3&amp;$A614))</f>
        <v>0</v>
      </c>
      <c r="AO614" s="1748">
        <f t="shared" ca="1" si="681"/>
        <v>0</v>
      </c>
      <c r="AP614" s="1873">
        <f t="shared" ca="1" si="663"/>
        <v>0</v>
      </c>
      <c r="AR614" s="186">
        <f ca="1">SUM((INDIRECT(AR$2&amp;(ROW())):INDIRECT(AR$3&amp;(ROW()))))</f>
        <v>0</v>
      </c>
      <c r="AS614" s="186">
        <f ca="1">SUM(INDIRECT(AS$1&amp;AS$2&amp;$B614):INDIRECT(AS$1&amp;AS$3&amp;$B614))</f>
        <v>0</v>
      </c>
      <c r="AT614" s="1748">
        <f t="shared" ca="1" si="664"/>
        <v>0</v>
      </c>
      <c r="AU614" s="1873">
        <f t="shared" ca="1" si="665"/>
        <v>0</v>
      </c>
      <c r="AV614" s="186">
        <f ca="1">SUM(INDIRECT(AV$1&amp;AV$2&amp;$A614):INDIRECT(AV$1&amp;AV$3&amp;$A614))</f>
        <v>0</v>
      </c>
      <c r="AW614" s="1748">
        <f t="shared" ca="1" si="666"/>
        <v>0</v>
      </c>
      <c r="AX614" s="1873">
        <f t="shared" ca="1" si="667"/>
        <v>0</v>
      </c>
      <c r="AZ614" s="186">
        <f ca="1">SUM((INDIRECT(AZ$2&amp;(ROW())):INDIRECT(AZ$3&amp;(ROW()))))</f>
        <v>0</v>
      </c>
      <c r="BA614" s="186">
        <f ca="1">SUM(INDIRECT(BA$1&amp;BA$2&amp;$B614):INDIRECT(BA$1&amp;BA$3&amp;$B614))</f>
        <v>0</v>
      </c>
      <c r="BB614" s="1748">
        <f t="shared" ca="1" si="668"/>
        <v>0</v>
      </c>
      <c r="BC614" s="1873">
        <f t="shared" ca="1" si="669"/>
        <v>0</v>
      </c>
      <c r="BD614" s="186">
        <f ca="1">SUM(INDIRECT(BD$1&amp;BD$2&amp;$A614):INDIRECT(BD$1&amp;BD$3&amp;$A614))</f>
        <v>0</v>
      </c>
      <c r="BE614" s="1748">
        <f t="shared" ca="1" si="670"/>
        <v>0</v>
      </c>
      <c r="BF614" s="1873">
        <f t="shared" ca="1" si="671"/>
        <v>0</v>
      </c>
    </row>
    <row r="615" spans="1:58" s="272" customFormat="1">
      <c r="A615" s="2016">
        <v>598</v>
      </c>
      <c r="B615" s="2016">
        <v>612</v>
      </c>
      <c r="C615" s="362"/>
      <c r="D615" s="657">
        <v>1</v>
      </c>
      <c r="E615" s="26"/>
      <c r="F615" s="26"/>
      <c r="G615" s="37"/>
      <c r="H615" s="686"/>
      <c r="I615" s="687"/>
      <c r="J615" s="134"/>
      <c r="K615" s="134"/>
      <c r="L615" s="136"/>
      <c r="M615" s="136"/>
      <c r="N615" s="463"/>
      <c r="O615" s="621" t="s">
        <v>422</v>
      </c>
      <c r="P615" s="128"/>
      <c r="Q615" s="128"/>
      <c r="R615" s="128"/>
      <c r="S615" s="128"/>
      <c r="T615" s="128"/>
      <c r="U615" s="128"/>
      <c r="V615" s="128"/>
      <c r="W615" s="128"/>
      <c r="X615" s="128"/>
      <c r="Y615" s="128"/>
      <c r="Z615" s="128"/>
      <c r="AA615" s="128"/>
      <c r="AB615" s="185">
        <f>SUM(P615:R615)</f>
        <v>0</v>
      </c>
      <c r="AC615" s="185">
        <f>SUM(S615:U615)</f>
        <v>0</v>
      </c>
      <c r="AD615" s="185">
        <f>SUM(V615:X615)</f>
        <v>0</v>
      </c>
      <c r="AE615" s="185">
        <f>SUM(Y615:AA615)</f>
        <v>0</v>
      </c>
      <c r="AF615" s="185">
        <f>AB615+AC615</f>
        <v>0</v>
      </c>
      <c r="AG615" s="185">
        <f>AE615+AD615</f>
        <v>0</v>
      </c>
      <c r="AH615" s="185">
        <f>AF615+AG615</f>
        <v>0</v>
      </c>
      <c r="AJ615" s="185">
        <f ca="1">SUM((INDIRECT(AJ$2&amp;(ROW())):INDIRECT(AJ$3&amp;(ROW()))))</f>
        <v>0</v>
      </c>
      <c r="AK615" s="185">
        <f ca="1">SUM(INDIRECT(AK$1&amp;AK$2&amp;$B615):INDIRECT(AK$1&amp;AK$3&amp;$B615))</f>
        <v>0</v>
      </c>
      <c r="AL615" s="1753">
        <f t="shared" ca="1" si="680"/>
        <v>0</v>
      </c>
      <c r="AM615" s="1878">
        <f t="shared" ca="1" si="662"/>
        <v>0</v>
      </c>
      <c r="AN615" s="185">
        <f ca="1">SUM(INDIRECT(AN$1&amp;AN$2&amp;$A615):INDIRECT(AN$1&amp;AN$3&amp;$A615))</f>
        <v>0</v>
      </c>
      <c r="AO615" s="1753">
        <f t="shared" ca="1" si="681"/>
        <v>0</v>
      </c>
      <c r="AP615" s="1878">
        <f t="shared" ca="1" si="663"/>
        <v>0</v>
      </c>
      <c r="AR615" s="185">
        <f ca="1">SUM((INDIRECT(AR$2&amp;(ROW())):INDIRECT(AR$3&amp;(ROW()))))</f>
        <v>0</v>
      </c>
      <c r="AS615" s="185">
        <f ca="1">SUM(INDIRECT(AS$1&amp;AS$2&amp;$B615):INDIRECT(AS$1&amp;AS$3&amp;$B615))</f>
        <v>0</v>
      </c>
      <c r="AT615" s="1753">
        <f t="shared" ca="1" si="664"/>
        <v>0</v>
      </c>
      <c r="AU615" s="1878">
        <f t="shared" ca="1" si="665"/>
        <v>0</v>
      </c>
      <c r="AV615" s="185">
        <f ca="1">SUM(INDIRECT(AV$1&amp;AV$2&amp;$A615):INDIRECT(AV$1&amp;AV$3&amp;$A615))</f>
        <v>0</v>
      </c>
      <c r="AW615" s="1753">
        <f t="shared" ca="1" si="666"/>
        <v>0</v>
      </c>
      <c r="AX615" s="1878">
        <f t="shared" ca="1" si="667"/>
        <v>0</v>
      </c>
      <c r="AZ615" s="185">
        <f ca="1">SUM((INDIRECT(AZ$2&amp;(ROW())):INDIRECT(AZ$3&amp;(ROW()))))</f>
        <v>0</v>
      </c>
      <c r="BA615" s="185">
        <f ca="1">SUM(INDIRECT(BA$1&amp;BA$2&amp;$B615):INDIRECT(BA$1&amp;BA$3&amp;$B615))</f>
        <v>0</v>
      </c>
      <c r="BB615" s="1753">
        <f t="shared" ca="1" si="668"/>
        <v>0</v>
      </c>
      <c r="BC615" s="1878">
        <f t="shared" ca="1" si="669"/>
        <v>0</v>
      </c>
      <c r="BD615" s="185">
        <f ca="1">SUM(INDIRECT(BD$1&amp;BD$2&amp;$A615):INDIRECT(BD$1&amp;BD$3&amp;$A615))</f>
        <v>0</v>
      </c>
      <c r="BE615" s="1753">
        <f t="shared" ca="1" si="670"/>
        <v>0</v>
      </c>
      <c r="BF615" s="1878">
        <f t="shared" ca="1" si="671"/>
        <v>0</v>
      </c>
    </row>
    <row r="616" spans="1:58" s="272" customFormat="1">
      <c r="A616" s="2016">
        <v>599</v>
      </c>
      <c r="B616" s="2016">
        <v>613</v>
      </c>
      <c r="C616" s="362"/>
      <c r="D616" s="657">
        <v>1</v>
      </c>
      <c r="E616" s="26"/>
      <c r="F616" s="26"/>
      <c r="G616" s="37"/>
      <c r="H616" s="686"/>
      <c r="I616" s="687"/>
      <c r="J616" s="134"/>
      <c r="K616" s="134"/>
      <c r="L616" s="136"/>
      <c r="M616" s="418"/>
      <c r="N616" s="464"/>
      <c r="O616" s="154" t="s">
        <v>431</v>
      </c>
      <c r="P616" s="135"/>
      <c r="Q616" s="135"/>
      <c r="R616" s="135"/>
      <c r="S616" s="135"/>
      <c r="T616" s="135"/>
      <c r="U616" s="135"/>
      <c r="V616" s="135"/>
      <c r="W616" s="135"/>
      <c r="X616" s="135"/>
      <c r="Y616" s="135"/>
      <c r="Z616" s="135"/>
      <c r="AA616" s="135"/>
      <c r="AB616" s="185">
        <f>SUM(P616:R616)</f>
        <v>0</v>
      </c>
      <c r="AC616" s="185">
        <f>SUM(S616:U616)</f>
        <v>0</v>
      </c>
      <c r="AD616" s="185">
        <f>SUM(V616:X616)</f>
        <v>0</v>
      </c>
      <c r="AE616" s="185">
        <f>SUM(Y616:AA616)</f>
        <v>0</v>
      </c>
      <c r="AF616" s="185">
        <f>AB616+AC616</f>
        <v>0</v>
      </c>
      <c r="AG616" s="185">
        <f>AE616+AD616</f>
        <v>0</v>
      </c>
      <c r="AH616" s="185">
        <f>AF616+AG616</f>
        <v>0</v>
      </c>
      <c r="AJ616" s="185">
        <f ca="1">SUM((INDIRECT(AJ$2&amp;(ROW())):INDIRECT(AJ$3&amp;(ROW()))))</f>
        <v>0</v>
      </c>
      <c r="AK616" s="185">
        <f ca="1">SUM(INDIRECT(AK$1&amp;AK$2&amp;$B616):INDIRECT(AK$1&amp;AK$3&amp;$B616))</f>
        <v>0</v>
      </c>
      <c r="AL616" s="1753">
        <f t="shared" ca="1" si="680"/>
        <v>0</v>
      </c>
      <c r="AM616" s="1878">
        <f t="shared" ca="1" si="662"/>
        <v>0</v>
      </c>
      <c r="AN616" s="185">
        <f ca="1">SUM(INDIRECT(AN$1&amp;AN$2&amp;$A616):INDIRECT(AN$1&amp;AN$3&amp;$A616))</f>
        <v>0</v>
      </c>
      <c r="AO616" s="1753">
        <f t="shared" ca="1" si="681"/>
        <v>0</v>
      </c>
      <c r="AP616" s="1878">
        <f t="shared" ca="1" si="663"/>
        <v>0</v>
      </c>
      <c r="AR616" s="185">
        <f ca="1">SUM((INDIRECT(AR$2&amp;(ROW())):INDIRECT(AR$3&amp;(ROW()))))</f>
        <v>0</v>
      </c>
      <c r="AS616" s="185">
        <f ca="1">SUM(INDIRECT(AS$1&amp;AS$2&amp;$B616):INDIRECT(AS$1&amp;AS$3&amp;$B616))</f>
        <v>0</v>
      </c>
      <c r="AT616" s="1753">
        <f t="shared" ca="1" si="664"/>
        <v>0</v>
      </c>
      <c r="AU616" s="1878">
        <f t="shared" ca="1" si="665"/>
        <v>0</v>
      </c>
      <c r="AV616" s="185">
        <f ca="1">SUM(INDIRECT(AV$1&amp;AV$2&amp;$A616):INDIRECT(AV$1&amp;AV$3&amp;$A616))</f>
        <v>0</v>
      </c>
      <c r="AW616" s="1753">
        <f t="shared" ca="1" si="666"/>
        <v>0</v>
      </c>
      <c r="AX616" s="1878">
        <f t="shared" ca="1" si="667"/>
        <v>0</v>
      </c>
      <c r="AZ616" s="185">
        <f ca="1">SUM((INDIRECT(AZ$2&amp;(ROW())):INDIRECT(AZ$3&amp;(ROW()))))</f>
        <v>0</v>
      </c>
      <c r="BA616" s="185">
        <f ca="1">SUM(INDIRECT(BA$1&amp;BA$2&amp;$B616):INDIRECT(BA$1&amp;BA$3&amp;$B616))</f>
        <v>0</v>
      </c>
      <c r="BB616" s="1753">
        <f t="shared" ca="1" si="668"/>
        <v>0</v>
      </c>
      <c r="BC616" s="1878">
        <f t="shared" ca="1" si="669"/>
        <v>0</v>
      </c>
      <c r="BD616" s="185">
        <f ca="1">SUM(INDIRECT(BD$1&amp;BD$2&amp;$A616):INDIRECT(BD$1&amp;BD$3&amp;$A616))</f>
        <v>0</v>
      </c>
      <c r="BE616" s="1753">
        <f t="shared" ca="1" si="670"/>
        <v>0</v>
      </c>
      <c r="BF616" s="1878">
        <f t="shared" ca="1" si="671"/>
        <v>0</v>
      </c>
    </row>
    <row r="617" spans="1:58">
      <c r="A617" s="2016">
        <v>600</v>
      </c>
      <c r="B617" s="2016">
        <v>614</v>
      </c>
      <c r="D617" s="657">
        <v>1</v>
      </c>
      <c r="H617" s="686"/>
      <c r="I617" s="687"/>
      <c r="J617" s="134"/>
      <c r="K617" s="134"/>
      <c r="L617" s="136"/>
      <c r="M617" s="136" t="s">
        <v>411</v>
      </c>
      <c r="N617" s="605"/>
      <c r="O617" s="605"/>
      <c r="P617" s="121">
        <f t="shared" ref="P617:AH617" si="698">P618+P619</f>
        <v>0</v>
      </c>
      <c r="Q617" s="121">
        <f t="shared" si="698"/>
        <v>0</v>
      </c>
      <c r="R617" s="121">
        <f t="shared" si="698"/>
        <v>0</v>
      </c>
      <c r="S617" s="121">
        <f t="shared" si="698"/>
        <v>0</v>
      </c>
      <c r="T617" s="121">
        <f t="shared" si="698"/>
        <v>0</v>
      </c>
      <c r="U617" s="121">
        <f t="shared" si="698"/>
        <v>0</v>
      </c>
      <c r="V617" s="121">
        <f t="shared" si="698"/>
        <v>0</v>
      </c>
      <c r="W617" s="121">
        <f t="shared" si="698"/>
        <v>0</v>
      </c>
      <c r="X617" s="121">
        <f t="shared" si="698"/>
        <v>0</v>
      </c>
      <c r="Y617" s="121">
        <f t="shared" si="698"/>
        <v>0</v>
      </c>
      <c r="Z617" s="121">
        <f t="shared" si="698"/>
        <v>0</v>
      </c>
      <c r="AA617" s="121">
        <f t="shared" si="698"/>
        <v>0</v>
      </c>
      <c r="AB617" s="121">
        <f t="shared" si="698"/>
        <v>0</v>
      </c>
      <c r="AC617" s="121">
        <f t="shared" si="698"/>
        <v>0</v>
      </c>
      <c r="AD617" s="121">
        <f t="shared" si="698"/>
        <v>0</v>
      </c>
      <c r="AE617" s="121">
        <f t="shared" si="698"/>
        <v>0</v>
      </c>
      <c r="AF617" s="121">
        <f t="shared" si="698"/>
        <v>0</v>
      </c>
      <c r="AG617" s="121">
        <f t="shared" si="698"/>
        <v>0</v>
      </c>
      <c r="AH617" s="121">
        <f t="shared" si="698"/>
        <v>0</v>
      </c>
      <c r="AJ617" s="121">
        <f ca="1">SUM((INDIRECT(AJ$2&amp;(ROW())):INDIRECT(AJ$3&amp;(ROW()))))</f>
        <v>0</v>
      </c>
      <c r="AK617" s="121">
        <f ca="1">SUM(INDIRECT(AK$1&amp;AK$2&amp;$B617):INDIRECT(AK$1&amp;AK$3&amp;$B617))</f>
        <v>0</v>
      </c>
      <c r="AL617" s="1761">
        <f t="shared" ca="1" si="680"/>
        <v>0</v>
      </c>
      <c r="AM617" s="1885">
        <f t="shared" ca="1" si="662"/>
        <v>0</v>
      </c>
      <c r="AN617" s="121">
        <f ca="1">SUM(INDIRECT(AN$1&amp;AN$2&amp;$A617):INDIRECT(AN$1&amp;AN$3&amp;$A617))</f>
        <v>0</v>
      </c>
      <c r="AO617" s="1761">
        <f t="shared" ca="1" si="681"/>
        <v>0</v>
      </c>
      <c r="AP617" s="1885">
        <f t="shared" ca="1" si="663"/>
        <v>0</v>
      </c>
      <c r="AR617" s="121">
        <f ca="1">SUM((INDIRECT(AR$2&amp;(ROW())):INDIRECT(AR$3&amp;(ROW()))))</f>
        <v>0</v>
      </c>
      <c r="AS617" s="121">
        <f ca="1">SUM(INDIRECT(AS$1&amp;AS$2&amp;$B617):INDIRECT(AS$1&amp;AS$3&amp;$B617))</f>
        <v>0</v>
      </c>
      <c r="AT617" s="1761">
        <f t="shared" ca="1" si="664"/>
        <v>0</v>
      </c>
      <c r="AU617" s="1885">
        <f t="shared" ca="1" si="665"/>
        <v>0</v>
      </c>
      <c r="AV617" s="121">
        <f ca="1">SUM(INDIRECT(AV$1&amp;AV$2&amp;$A617):INDIRECT(AV$1&amp;AV$3&amp;$A617))</f>
        <v>0</v>
      </c>
      <c r="AW617" s="1761">
        <f t="shared" ca="1" si="666"/>
        <v>0</v>
      </c>
      <c r="AX617" s="1885">
        <f t="shared" ca="1" si="667"/>
        <v>0</v>
      </c>
      <c r="AZ617" s="121">
        <f ca="1">SUM((INDIRECT(AZ$2&amp;(ROW())):INDIRECT(AZ$3&amp;(ROW()))))</f>
        <v>0</v>
      </c>
      <c r="BA617" s="121">
        <f ca="1">SUM(INDIRECT(BA$1&amp;BA$2&amp;$B617):INDIRECT(BA$1&amp;BA$3&amp;$B617))</f>
        <v>0</v>
      </c>
      <c r="BB617" s="1761">
        <f t="shared" ca="1" si="668"/>
        <v>0</v>
      </c>
      <c r="BC617" s="1885">
        <f t="shared" ca="1" si="669"/>
        <v>0</v>
      </c>
      <c r="BD617" s="121">
        <f ca="1">SUM(INDIRECT(BD$1&amp;BD$2&amp;$A617):INDIRECT(BD$1&amp;BD$3&amp;$A617))</f>
        <v>-35</v>
      </c>
      <c r="BE617" s="1761">
        <f t="shared" ca="1" si="670"/>
        <v>35</v>
      </c>
      <c r="BF617" s="1885">
        <f t="shared" ca="1" si="671"/>
        <v>0</v>
      </c>
    </row>
    <row r="618" spans="1:58">
      <c r="A618" s="2016">
        <v>601</v>
      </c>
      <c r="B618" s="2016">
        <v>615</v>
      </c>
      <c r="D618" s="657">
        <v>1</v>
      </c>
      <c r="H618" s="686"/>
      <c r="I618" s="687"/>
      <c r="J618" s="134"/>
      <c r="K618" s="134"/>
      <c r="L618" s="136"/>
      <c r="M618" s="136"/>
      <c r="N618" s="609" t="s">
        <v>425</v>
      </c>
      <c r="O618" s="609"/>
      <c r="P618" s="610"/>
      <c r="Q618" s="610"/>
      <c r="R618" s="610"/>
      <c r="S618" s="610"/>
      <c r="T618" s="610"/>
      <c r="U618" s="610"/>
      <c r="V618" s="610"/>
      <c r="W618" s="610"/>
      <c r="X618" s="610"/>
      <c r="Y618" s="610"/>
      <c r="Z618" s="610"/>
      <c r="AA618" s="610"/>
      <c r="AB618" s="121">
        <f>SUM(P618:R618)</f>
        <v>0</v>
      </c>
      <c r="AC618" s="121">
        <f>SUM(S618:U618)</f>
        <v>0</v>
      </c>
      <c r="AD618" s="121">
        <f>SUM(V618:X618)</f>
        <v>0</v>
      </c>
      <c r="AE618" s="121">
        <f>SUM(Y618:AA618)</f>
        <v>0</v>
      </c>
      <c r="AF618" s="121">
        <f>AB618+AC618</f>
        <v>0</v>
      </c>
      <c r="AG618" s="121">
        <f>AE618+AD618</f>
        <v>0</v>
      </c>
      <c r="AH618" s="121">
        <f>AF618+AG618</f>
        <v>0</v>
      </c>
      <c r="AJ618" s="121">
        <f ca="1">SUM((INDIRECT(AJ$2&amp;(ROW())):INDIRECT(AJ$3&amp;(ROW()))))</f>
        <v>0</v>
      </c>
      <c r="AK618" s="121">
        <f ca="1">SUM(INDIRECT(AK$1&amp;AK$2&amp;$B618):INDIRECT(AK$1&amp;AK$3&amp;$B618))</f>
        <v>0</v>
      </c>
      <c r="AL618" s="1761">
        <f t="shared" ca="1" si="680"/>
        <v>0</v>
      </c>
      <c r="AM618" s="1885">
        <f t="shared" ca="1" si="662"/>
        <v>0</v>
      </c>
      <c r="AN618" s="121">
        <f ca="1">SUM(INDIRECT(AN$1&amp;AN$2&amp;$A618):INDIRECT(AN$1&amp;AN$3&amp;$A618))</f>
        <v>0</v>
      </c>
      <c r="AO618" s="1761">
        <f t="shared" ca="1" si="681"/>
        <v>0</v>
      </c>
      <c r="AP618" s="1885">
        <f t="shared" ca="1" si="663"/>
        <v>0</v>
      </c>
      <c r="AR618" s="121">
        <f ca="1">SUM((INDIRECT(AR$2&amp;(ROW())):INDIRECT(AR$3&amp;(ROW()))))</f>
        <v>0</v>
      </c>
      <c r="AS618" s="121">
        <f ca="1">SUM(INDIRECT(AS$1&amp;AS$2&amp;$B618):INDIRECT(AS$1&amp;AS$3&amp;$B618))</f>
        <v>0</v>
      </c>
      <c r="AT618" s="1761">
        <f t="shared" ca="1" si="664"/>
        <v>0</v>
      </c>
      <c r="AU618" s="1885">
        <f t="shared" ca="1" si="665"/>
        <v>0</v>
      </c>
      <c r="AV618" s="121">
        <f ca="1">SUM(INDIRECT(AV$1&amp;AV$2&amp;$A618):INDIRECT(AV$1&amp;AV$3&amp;$A618))</f>
        <v>0</v>
      </c>
      <c r="AW618" s="1761">
        <f t="shared" ca="1" si="666"/>
        <v>0</v>
      </c>
      <c r="AX618" s="1885">
        <f t="shared" ca="1" si="667"/>
        <v>0</v>
      </c>
      <c r="AZ618" s="121">
        <f ca="1">SUM((INDIRECT(AZ$2&amp;(ROW())):INDIRECT(AZ$3&amp;(ROW()))))</f>
        <v>0</v>
      </c>
      <c r="BA618" s="121">
        <f ca="1">SUM(INDIRECT(BA$1&amp;BA$2&amp;$B618):INDIRECT(BA$1&amp;BA$3&amp;$B618))</f>
        <v>0</v>
      </c>
      <c r="BB618" s="1761">
        <f t="shared" ca="1" si="668"/>
        <v>0</v>
      </c>
      <c r="BC618" s="1885">
        <f t="shared" ca="1" si="669"/>
        <v>0</v>
      </c>
      <c r="BD618" s="121">
        <f ca="1">SUM(INDIRECT(BD$1&amp;BD$2&amp;$A618):INDIRECT(BD$1&amp;BD$3&amp;$A618))</f>
        <v>-35</v>
      </c>
      <c r="BE618" s="1761">
        <f t="shared" ca="1" si="670"/>
        <v>35</v>
      </c>
      <c r="BF618" s="1885">
        <f t="shared" ca="1" si="671"/>
        <v>0</v>
      </c>
    </row>
    <row r="619" spans="1:58" s="272" customFormat="1">
      <c r="A619" s="2016">
        <v>602</v>
      </c>
      <c r="B619" s="2016">
        <v>616</v>
      </c>
      <c r="C619" s="362"/>
      <c r="D619" s="657">
        <v>1</v>
      </c>
      <c r="E619" s="26"/>
      <c r="F619" s="26"/>
      <c r="G619" s="37"/>
      <c r="H619" s="686"/>
      <c r="I619" s="687"/>
      <c r="J619" s="134"/>
      <c r="K619" s="134"/>
      <c r="L619" s="136"/>
      <c r="M619" s="136"/>
      <c r="N619" s="611" t="s">
        <v>409</v>
      </c>
      <c r="O619" s="611"/>
      <c r="P619" s="596">
        <f t="shared" ref="P619:AA619" si="699">SUM(P620:P622)</f>
        <v>0</v>
      </c>
      <c r="Q619" s="596">
        <f t="shared" si="699"/>
        <v>0</v>
      </c>
      <c r="R619" s="596">
        <f t="shared" si="699"/>
        <v>0</v>
      </c>
      <c r="S619" s="596">
        <f t="shared" si="699"/>
        <v>0</v>
      </c>
      <c r="T619" s="596">
        <f t="shared" si="699"/>
        <v>0</v>
      </c>
      <c r="U619" s="596">
        <f t="shared" si="699"/>
        <v>0</v>
      </c>
      <c r="V619" s="596">
        <f t="shared" si="699"/>
        <v>0</v>
      </c>
      <c r="W619" s="596">
        <f t="shared" si="699"/>
        <v>0</v>
      </c>
      <c r="X619" s="596">
        <f t="shared" si="699"/>
        <v>0</v>
      </c>
      <c r="Y619" s="596">
        <f t="shared" si="699"/>
        <v>0</v>
      </c>
      <c r="Z619" s="596">
        <f t="shared" si="699"/>
        <v>0</v>
      </c>
      <c r="AA619" s="596">
        <f t="shared" si="699"/>
        <v>0</v>
      </c>
      <c r="AB619" s="596">
        <f>SUM(P619:R619)</f>
        <v>0</v>
      </c>
      <c r="AC619" s="596">
        <f>SUM(S619:U619)</f>
        <v>0</v>
      </c>
      <c r="AD619" s="596">
        <f>SUM(V619:X619)</f>
        <v>0</v>
      </c>
      <c r="AE619" s="596">
        <f>SUM(Y619:AA619)</f>
        <v>0</v>
      </c>
      <c r="AF619" s="596">
        <f>AB619+AC619</f>
        <v>0</v>
      </c>
      <c r="AG619" s="596">
        <f>AE619+AD619</f>
        <v>0</v>
      </c>
      <c r="AH619" s="596">
        <f>AF619+AG619</f>
        <v>0</v>
      </c>
      <c r="AJ619" s="596">
        <f ca="1">SUM((INDIRECT(AJ$2&amp;(ROW())):INDIRECT(AJ$3&amp;(ROW()))))</f>
        <v>0</v>
      </c>
      <c r="AK619" s="596">
        <f ca="1">SUM(INDIRECT(AK$1&amp;AK$2&amp;$B619):INDIRECT(AK$1&amp;AK$3&amp;$B619))</f>
        <v>0</v>
      </c>
      <c r="AL619" s="1752">
        <f t="shared" ca="1" si="680"/>
        <v>0</v>
      </c>
      <c r="AM619" s="1877">
        <f t="shared" ca="1" si="662"/>
        <v>0</v>
      </c>
      <c r="AN619" s="596">
        <f ca="1">SUM(INDIRECT(AN$1&amp;AN$2&amp;$A619):INDIRECT(AN$1&amp;AN$3&amp;$A619))</f>
        <v>0</v>
      </c>
      <c r="AO619" s="1752">
        <f t="shared" ca="1" si="681"/>
        <v>0</v>
      </c>
      <c r="AP619" s="1877">
        <f t="shared" ca="1" si="663"/>
        <v>0</v>
      </c>
      <c r="AR619" s="596">
        <f ca="1">SUM((INDIRECT(AR$2&amp;(ROW())):INDIRECT(AR$3&amp;(ROW()))))</f>
        <v>0</v>
      </c>
      <c r="AS619" s="596">
        <f ca="1">SUM(INDIRECT(AS$1&amp;AS$2&amp;$B619):INDIRECT(AS$1&amp;AS$3&amp;$B619))</f>
        <v>0</v>
      </c>
      <c r="AT619" s="1752">
        <f t="shared" ca="1" si="664"/>
        <v>0</v>
      </c>
      <c r="AU619" s="1877">
        <f t="shared" ca="1" si="665"/>
        <v>0</v>
      </c>
      <c r="AV619" s="596">
        <f ca="1">SUM(INDIRECT(AV$1&amp;AV$2&amp;$A619):INDIRECT(AV$1&amp;AV$3&amp;$A619))</f>
        <v>0</v>
      </c>
      <c r="AW619" s="1752">
        <f t="shared" ca="1" si="666"/>
        <v>0</v>
      </c>
      <c r="AX619" s="1877">
        <f t="shared" ca="1" si="667"/>
        <v>0</v>
      </c>
      <c r="AZ619" s="596">
        <f ca="1">SUM((INDIRECT(AZ$2&amp;(ROW())):INDIRECT(AZ$3&amp;(ROW()))))</f>
        <v>0</v>
      </c>
      <c r="BA619" s="596">
        <f ca="1">SUM(INDIRECT(BA$1&amp;BA$2&amp;$B619):INDIRECT(BA$1&amp;BA$3&amp;$B619))</f>
        <v>0</v>
      </c>
      <c r="BB619" s="1752">
        <f t="shared" ca="1" si="668"/>
        <v>0</v>
      </c>
      <c r="BC619" s="1877">
        <f t="shared" ca="1" si="669"/>
        <v>0</v>
      </c>
      <c r="BD619" s="596">
        <f ca="1">SUM(INDIRECT(BD$1&amp;BD$2&amp;$A619):INDIRECT(BD$1&amp;BD$3&amp;$A619))</f>
        <v>0</v>
      </c>
      <c r="BE619" s="1752">
        <f t="shared" ca="1" si="670"/>
        <v>0</v>
      </c>
      <c r="BF619" s="1877">
        <f t="shared" ca="1" si="671"/>
        <v>0</v>
      </c>
    </row>
    <row r="620" spans="1:58" s="272" customFormat="1">
      <c r="A620" s="2016">
        <v>603</v>
      </c>
      <c r="B620" s="2016">
        <v>617</v>
      </c>
      <c r="C620" s="362"/>
      <c r="D620" s="657">
        <v>1</v>
      </c>
      <c r="E620" s="26"/>
      <c r="F620" s="26"/>
      <c r="G620" s="37"/>
      <c r="H620" s="686"/>
      <c r="I620" s="687"/>
      <c r="J620" s="134"/>
      <c r="K620" s="134"/>
      <c r="L620" s="136"/>
      <c r="M620" s="136"/>
      <c r="N620" s="612"/>
      <c r="O620" s="593" t="s">
        <v>421</v>
      </c>
      <c r="P620" s="191"/>
      <c r="Q620" s="191"/>
      <c r="R620" s="191"/>
      <c r="S620" s="191"/>
      <c r="T620" s="191"/>
      <c r="U620" s="191"/>
      <c r="V620" s="191"/>
      <c r="W620" s="191"/>
      <c r="X620" s="191"/>
      <c r="Y620" s="191"/>
      <c r="Z620" s="191"/>
      <c r="AA620" s="191"/>
      <c r="AB620" s="186">
        <f>SUM(P620:R620)</f>
        <v>0</v>
      </c>
      <c r="AC620" s="186">
        <f>SUM(S620:U620)</f>
        <v>0</v>
      </c>
      <c r="AD620" s="186">
        <f>SUM(V620:X620)</f>
        <v>0</v>
      </c>
      <c r="AE620" s="186">
        <f>SUM(Y620:AA620)</f>
        <v>0</v>
      </c>
      <c r="AF620" s="186">
        <f>AB620+AC620</f>
        <v>0</v>
      </c>
      <c r="AG620" s="186">
        <f>AE620+AD620</f>
        <v>0</v>
      </c>
      <c r="AH620" s="186">
        <f>AF620+AG620</f>
        <v>0</v>
      </c>
      <c r="AJ620" s="186">
        <f ca="1">SUM((INDIRECT(AJ$2&amp;(ROW())):INDIRECT(AJ$3&amp;(ROW()))))</f>
        <v>0</v>
      </c>
      <c r="AK620" s="186">
        <f ca="1">SUM(INDIRECT(AK$1&amp;AK$2&amp;$B620):INDIRECT(AK$1&amp;AK$3&amp;$B620))</f>
        <v>0</v>
      </c>
      <c r="AL620" s="1748">
        <f t="shared" ca="1" si="680"/>
        <v>0</v>
      </c>
      <c r="AM620" s="1873">
        <f t="shared" ca="1" si="662"/>
        <v>0</v>
      </c>
      <c r="AN620" s="186">
        <f ca="1">SUM(INDIRECT(AN$1&amp;AN$2&amp;$A620):INDIRECT(AN$1&amp;AN$3&amp;$A620))</f>
        <v>0</v>
      </c>
      <c r="AO620" s="1748">
        <f t="shared" ca="1" si="681"/>
        <v>0</v>
      </c>
      <c r="AP620" s="1873">
        <f t="shared" ca="1" si="663"/>
        <v>0</v>
      </c>
      <c r="AR620" s="186">
        <f ca="1">SUM((INDIRECT(AR$2&amp;(ROW())):INDIRECT(AR$3&amp;(ROW()))))</f>
        <v>0</v>
      </c>
      <c r="AS620" s="186">
        <f ca="1">SUM(INDIRECT(AS$1&amp;AS$2&amp;$B620):INDIRECT(AS$1&amp;AS$3&amp;$B620))</f>
        <v>0</v>
      </c>
      <c r="AT620" s="1748">
        <f t="shared" ca="1" si="664"/>
        <v>0</v>
      </c>
      <c r="AU620" s="1873">
        <f t="shared" ca="1" si="665"/>
        <v>0</v>
      </c>
      <c r="AV620" s="186">
        <f ca="1">SUM(INDIRECT(AV$1&amp;AV$2&amp;$A620):INDIRECT(AV$1&amp;AV$3&amp;$A620))</f>
        <v>0</v>
      </c>
      <c r="AW620" s="1748">
        <f t="shared" ca="1" si="666"/>
        <v>0</v>
      </c>
      <c r="AX620" s="1873">
        <f t="shared" ca="1" si="667"/>
        <v>0</v>
      </c>
      <c r="AZ620" s="186">
        <f ca="1">SUM((INDIRECT(AZ$2&amp;(ROW())):INDIRECT(AZ$3&amp;(ROW()))))</f>
        <v>0</v>
      </c>
      <c r="BA620" s="186">
        <f ca="1">SUM(INDIRECT(BA$1&amp;BA$2&amp;$B620):INDIRECT(BA$1&amp;BA$3&amp;$B620))</f>
        <v>0</v>
      </c>
      <c r="BB620" s="1748">
        <f t="shared" ca="1" si="668"/>
        <v>0</v>
      </c>
      <c r="BC620" s="1873">
        <f t="shared" ca="1" si="669"/>
        <v>0</v>
      </c>
      <c r="BD620" s="186">
        <f ca="1">SUM(INDIRECT(BD$1&amp;BD$2&amp;$A620):INDIRECT(BD$1&amp;BD$3&amp;$A620))</f>
        <v>0</v>
      </c>
      <c r="BE620" s="1748">
        <f t="shared" ca="1" si="670"/>
        <v>0</v>
      </c>
      <c r="BF620" s="1873">
        <f t="shared" ca="1" si="671"/>
        <v>0</v>
      </c>
    </row>
    <row r="621" spans="1:58" s="272" customFormat="1">
      <c r="A621" s="2016">
        <v>604</v>
      </c>
      <c r="B621" s="2016">
        <v>618</v>
      </c>
      <c r="C621" s="362"/>
      <c r="D621" s="657">
        <v>1</v>
      </c>
      <c r="E621" s="26"/>
      <c r="F621" s="26"/>
      <c r="G621" s="37"/>
      <c r="H621" s="686"/>
      <c r="I621" s="687"/>
      <c r="J621" s="134"/>
      <c r="K621" s="134"/>
      <c r="L621" s="136"/>
      <c r="M621" s="136"/>
      <c r="N621" s="463"/>
      <c r="O621" s="621" t="s">
        <v>422</v>
      </c>
      <c r="P621" s="128"/>
      <c r="Q621" s="128"/>
      <c r="R621" s="128"/>
      <c r="S621" s="128"/>
      <c r="T621" s="128"/>
      <c r="U621" s="128"/>
      <c r="V621" s="128"/>
      <c r="W621" s="128"/>
      <c r="X621" s="128"/>
      <c r="Y621" s="128"/>
      <c r="Z621" s="128"/>
      <c r="AA621" s="128"/>
      <c r="AB621" s="185">
        <f>SUM(P621:R621)</f>
        <v>0</v>
      </c>
      <c r="AC621" s="185">
        <f>SUM(S621:U621)</f>
        <v>0</v>
      </c>
      <c r="AD621" s="185">
        <f>SUM(V621:X621)</f>
        <v>0</v>
      </c>
      <c r="AE621" s="185">
        <f>SUM(Y621:AA621)</f>
        <v>0</v>
      </c>
      <c r="AF621" s="185">
        <f>AB621+AC621</f>
        <v>0</v>
      </c>
      <c r="AG621" s="185">
        <f>AE621+AD621</f>
        <v>0</v>
      </c>
      <c r="AH621" s="185">
        <f>AF621+AG621</f>
        <v>0</v>
      </c>
      <c r="AJ621" s="185">
        <f ca="1">SUM((INDIRECT(AJ$2&amp;(ROW())):INDIRECT(AJ$3&amp;(ROW()))))</f>
        <v>0</v>
      </c>
      <c r="AK621" s="185">
        <f ca="1">SUM(INDIRECT(AK$1&amp;AK$2&amp;$B621):INDIRECT(AK$1&amp;AK$3&amp;$B621))</f>
        <v>0</v>
      </c>
      <c r="AL621" s="1753">
        <f t="shared" ca="1" si="680"/>
        <v>0</v>
      </c>
      <c r="AM621" s="1878">
        <f t="shared" ca="1" si="662"/>
        <v>0</v>
      </c>
      <c r="AN621" s="185">
        <f ca="1">SUM(INDIRECT(AN$1&amp;AN$2&amp;$A621):INDIRECT(AN$1&amp;AN$3&amp;$A621))</f>
        <v>0</v>
      </c>
      <c r="AO621" s="1753">
        <f t="shared" ca="1" si="681"/>
        <v>0</v>
      </c>
      <c r="AP621" s="1878">
        <f t="shared" ca="1" si="663"/>
        <v>0</v>
      </c>
      <c r="AR621" s="185">
        <f ca="1">SUM((INDIRECT(AR$2&amp;(ROW())):INDIRECT(AR$3&amp;(ROW()))))</f>
        <v>0</v>
      </c>
      <c r="AS621" s="185">
        <f ca="1">SUM(INDIRECT(AS$1&amp;AS$2&amp;$B621):INDIRECT(AS$1&amp;AS$3&amp;$B621))</f>
        <v>0</v>
      </c>
      <c r="AT621" s="1753">
        <f t="shared" ca="1" si="664"/>
        <v>0</v>
      </c>
      <c r="AU621" s="1878">
        <f t="shared" ca="1" si="665"/>
        <v>0</v>
      </c>
      <c r="AV621" s="185">
        <f ca="1">SUM(INDIRECT(AV$1&amp;AV$2&amp;$A621):INDIRECT(AV$1&amp;AV$3&amp;$A621))</f>
        <v>0</v>
      </c>
      <c r="AW621" s="1753">
        <f t="shared" ca="1" si="666"/>
        <v>0</v>
      </c>
      <c r="AX621" s="1878">
        <f t="shared" ca="1" si="667"/>
        <v>0</v>
      </c>
      <c r="AZ621" s="185">
        <f ca="1">SUM((INDIRECT(AZ$2&amp;(ROW())):INDIRECT(AZ$3&amp;(ROW()))))</f>
        <v>0</v>
      </c>
      <c r="BA621" s="185">
        <f ca="1">SUM(INDIRECT(BA$1&amp;BA$2&amp;$B621):INDIRECT(BA$1&amp;BA$3&amp;$B621))</f>
        <v>0</v>
      </c>
      <c r="BB621" s="1753">
        <f t="shared" ca="1" si="668"/>
        <v>0</v>
      </c>
      <c r="BC621" s="1878">
        <f t="shared" ca="1" si="669"/>
        <v>0</v>
      </c>
      <c r="BD621" s="185">
        <f ca="1">SUM(INDIRECT(BD$1&amp;BD$2&amp;$A621):INDIRECT(BD$1&amp;BD$3&amp;$A621))</f>
        <v>0</v>
      </c>
      <c r="BE621" s="1753">
        <f t="shared" ca="1" si="670"/>
        <v>0</v>
      </c>
      <c r="BF621" s="1878">
        <f t="shared" ca="1" si="671"/>
        <v>0</v>
      </c>
    </row>
    <row r="622" spans="1:58" s="272" customFormat="1">
      <c r="A622" s="2016">
        <v>605</v>
      </c>
      <c r="B622" s="2016">
        <v>619</v>
      </c>
      <c r="C622" s="362"/>
      <c r="D622" s="657">
        <v>1</v>
      </c>
      <c r="E622" s="26"/>
      <c r="F622" s="26"/>
      <c r="G622" s="37"/>
      <c r="H622" s="686"/>
      <c r="I622" s="687"/>
      <c r="J622" s="134"/>
      <c r="K622" s="134"/>
      <c r="L622" s="136"/>
      <c r="M622" s="418"/>
      <c r="N622" s="464"/>
      <c r="O622" s="154" t="s">
        <v>431</v>
      </c>
      <c r="P622" s="135"/>
      <c r="Q622" s="135"/>
      <c r="R622" s="135"/>
      <c r="S622" s="135"/>
      <c r="T622" s="135"/>
      <c r="U622" s="135"/>
      <c r="V622" s="135"/>
      <c r="W622" s="135"/>
      <c r="X622" s="135"/>
      <c r="Y622" s="135"/>
      <c r="Z622" s="135"/>
      <c r="AA622" s="135"/>
      <c r="AB622" s="185">
        <f>SUM(P622:R622)</f>
        <v>0</v>
      </c>
      <c r="AC622" s="185">
        <f>SUM(S622:U622)</f>
        <v>0</v>
      </c>
      <c r="AD622" s="185">
        <f>SUM(V622:X622)</f>
        <v>0</v>
      </c>
      <c r="AE622" s="185">
        <f>SUM(Y622:AA622)</f>
        <v>0</v>
      </c>
      <c r="AF622" s="185">
        <f>AB622+AC622</f>
        <v>0</v>
      </c>
      <c r="AG622" s="185">
        <f>AE622+AD622</f>
        <v>0</v>
      </c>
      <c r="AH622" s="185">
        <f>AF622+AG622</f>
        <v>0</v>
      </c>
      <c r="AJ622" s="185">
        <f ca="1">SUM((INDIRECT(AJ$2&amp;(ROW())):INDIRECT(AJ$3&amp;(ROW()))))</f>
        <v>0</v>
      </c>
      <c r="AK622" s="185">
        <f ca="1">SUM(INDIRECT(AK$1&amp;AK$2&amp;$B622):INDIRECT(AK$1&amp;AK$3&amp;$B622))</f>
        <v>0</v>
      </c>
      <c r="AL622" s="1753">
        <f t="shared" ca="1" si="680"/>
        <v>0</v>
      </c>
      <c r="AM622" s="1878">
        <f t="shared" ca="1" si="662"/>
        <v>0</v>
      </c>
      <c r="AN622" s="185">
        <f ca="1">SUM(INDIRECT(AN$1&amp;AN$2&amp;$A622):INDIRECT(AN$1&amp;AN$3&amp;$A622))</f>
        <v>0</v>
      </c>
      <c r="AO622" s="1753">
        <f t="shared" ca="1" si="681"/>
        <v>0</v>
      </c>
      <c r="AP622" s="1878">
        <f t="shared" ca="1" si="663"/>
        <v>0</v>
      </c>
      <c r="AR622" s="185">
        <f ca="1">SUM((INDIRECT(AR$2&amp;(ROW())):INDIRECT(AR$3&amp;(ROW()))))</f>
        <v>0</v>
      </c>
      <c r="AS622" s="185">
        <f ca="1">SUM(INDIRECT(AS$1&amp;AS$2&amp;$B622):INDIRECT(AS$1&amp;AS$3&amp;$B622))</f>
        <v>0</v>
      </c>
      <c r="AT622" s="1753">
        <f t="shared" ca="1" si="664"/>
        <v>0</v>
      </c>
      <c r="AU622" s="1878">
        <f t="shared" ca="1" si="665"/>
        <v>0</v>
      </c>
      <c r="AV622" s="185">
        <f ca="1">SUM(INDIRECT(AV$1&amp;AV$2&amp;$A622):INDIRECT(AV$1&amp;AV$3&amp;$A622))</f>
        <v>0</v>
      </c>
      <c r="AW622" s="1753">
        <f t="shared" ca="1" si="666"/>
        <v>0</v>
      </c>
      <c r="AX622" s="1878">
        <f t="shared" ca="1" si="667"/>
        <v>0</v>
      </c>
      <c r="AZ622" s="185">
        <f ca="1">SUM((INDIRECT(AZ$2&amp;(ROW())):INDIRECT(AZ$3&amp;(ROW()))))</f>
        <v>0</v>
      </c>
      <c r="BA622" s="185">
        <f ca="1">SUM(INDIRECT(BA$1&amp;BA$2&amp;$B622):INDIRECT(BA$1&amp;BA$3&amp;$B622))</f>
        <v>0</v>
      </c>
      <c r="BB622" s="1753">
        <f t="shared" ca="1" si="668"/>
        <v>0</v>
      </c>
      <c r="BC622" s="1878">
        <f t="shared" ca="1" si="669"/>
        <v>0</v>
      </c>
      <c r="BD622" s="185">
        <f ca="1">SUM(INDIRECT(BD$1&amp;BD$2&amp;$A622):INDIRECT(BD$1&amp;BD$3&amp;$A622))</f>
        <v>0</v>
      </c>
      <c r="BE622" s="1753">
        <f t="shared" ca="1" si="670"/>
        <v>0</v>
      </c>
      <c r="BF622" s="1878">
        <f t="shared" ca="1" si="671"/>
        <v>0</v>
      </c>
    </row>
    <row r="623" spans="1:58">
      <c r="A623" s="2016">
        <v>606</v>
      </c>
      <c r="B623" s="2016">
        <v>620</v>
      </c>
      <c r="D623" s="657">
        <v>1</v>
      </c>
      <c r="H623" s="686"/>
      <c r="I623" s="687"/>
      <c r="J623" s="134"/>
      <c r="K623" s="134"/>
      <c r="L623" s="136"/>
      <c r="M623" s="136" t="s">
        <v>412</v>
      </c>
      <c r="N623" s="605"/>
      <c r="O623" s="605"/>
      <c r="P623" s="121">
        <f t="shared" ref="P623:AH623" si="700">P624+P625</f>
        <v>0</v>
      </c>
      <c r="Q623" s="121">
        <f t="shared" si="700"/>
        <v>0</v>
      </c>
      <c r="R623" s="121">
        <f t="shared" si="700"/>
        <v>0</v>
      </c>
      <c r="S623" s="121">
        <f t="shared" si="700"/>
        <v>0</v>
      </c>
      <c r="T623" s="121">
        <f t="shared" si="700"/>
        <v>0</v>
      </c>
      <c r="U623" s="121">
        <f t="shared" si="700"/>
        <v>0</v>
      </c>
      <c r="V623" s="121">
        <f t="shared" si="700"/>
        <v>0</v>
      </c>
      <c r="W623" s="121">
        <f t="shared" si="700"/>
        <v>0</v>
      </c>
      <c r="X623" s="121">
        <f t="shared" si="700"/>
        <v>0</v>
      </c>
      <c r="Y623" s="121">
        <f t="shared" si="700"/>
        <v>0</v>
      </c>
      <c r="Z623" s="121">
        <f t="shared" si="700"/>
        <v>0</v>
      </c>
      <c r="AA623" s="121">
        <f t="shared" si="700"/>
        <v>0</v>
      </c>
      <c r="AB623" s="121">
        <f t="shared" si="700"/>
        <v>0</v>
      </c>
      <c r="AC623" s="121">
        <f t="shared" si="700"/>
        <v>0</v>
      </c>
      <c r="AD623" s="121">
        <f t="shared" si="700"/>
        <v>0</v>
      </c>
      <c r="AE623" s="121">
        <f t="shared" si="700"/>
        <v>0</v>
      </c>
      <c r="AF623" s="121">
        <f t="shared" si="700"/>
        <v>0</v>
      </c>
      <c r="AG623" s="121">
        <f t="shared" si="700"/>
        <v>0</v>
      </c>
      <c r="AH623" s="121">
        <f t="shared" si="700"/>
        <v>0</v>
      </c>
      <c r="AJ623" s="121">
        <f ca="1">SUM((INDIRECT(AJ$2&amp;(ROW())):INDIRECT(AJ$3&amp;(ROW()))))</f>
        <v>0</v>
      </c>
      <c r="AK623" s="121">
        <f ca="1">SUM(INDIRECT(AK$1&amp;AK$2&amp;$B623):INDIRECT(AK$1&amp;AK$3&amp;$B623))</f>
        <v>0</v>
      </c>
      <c r="AL623" s="1761">
        <f t="shared" ca="1" si="680"/>
        <v>0</v>
      </c>
      <c r="AM623" s="1885">
        <f t="shared" ca="1" si="662"/>
        <v>0</v>
      </c>
      <c r="AN623" s="121">
        <f ca="1">SUM(INDIRECT(AN$1&amp;AN$2&amp;$A623):INDIRECT(AN$1&amp;AN$3&amp;$A623))</f>
        <v>0</v>
      </c>
      <c r="AO623" s="1761">
        <f t="shared" ca="1" si="681"/>
        <v>0</v>
      </c>
      <c r="AP623" s="1885">
        <f t="shared" ca="1" si="663"/>
        <v>0</v>
      </c>
      <c r="AR623" s="121">
        <f ca="1">SUM((INDIRECT(AR$2&amp;(ROW())):INDIRECT(AR$3&amp;(ROW()))))</f>
        <v>0</v>
      </c>
      <c r="AS623" s="121">
        <f ca="1">SUM(INDIRECT(AS$1&amp;AS$2&amp;$B623):INDIRECT(AS$1&amp;AS$3&amp;$B623))</f>
        <v>0</v>
      </c>
      <c r="AT623" s="1761">
        <f t="shared" ca="1" si="664"/>
        <v>0</v>
      </c>
      <c r="AU623" s="1885">
        <f t="shared" ca="1" si="665"/>
        <v>0</v>
      </c>
      <c r="AV623" s="121">
        <f ca="1">SUM(INDIRECT(AV$1&amp;AV$2&amp;$A623):INDIRECT(AV$1&amp;AV$3&amp;$A623))</f>
        <v>0</v>
      </c>
      <c r="AW623" s="1761">
        <f t="shared" ca="1" si="666"/>
        <v>0</v>
      </c>
      <c r="AX623" s="1885">
        <f t="shared" ca="1" si="667"/>
        <v>0</v>
      </c>
      <c r="AZ623" s="121">
        <f ca="1">SUM((INDIRECT(AZ$2&amp;(ROW())):INDIRECT(AZ$3&amp;(ROW()))))</f>
        <v>0</v>
      </c>
      <c r="BA623" s="121">
        <f ca="1">SUM(INDIRECT(BA$1&amp;BA$2&amp;$B623):INDIRECT(BA$1&amp;BA$3&amp;$B623))</f>
        <v>0</v>
      </c>
      <c r="BB623" s="1761">
        <f t="shared" ca="1" si="668"/>
        <v>0</v>
      </c>
      <c r="BC623" s="1885">
        <f t="shared" ca="1" si="669"/>
        <v>0</v>
      </c>
      <c r="BD623" s="121">
        <f ca="1">SUM(INDIRECT(BD$1&amp;BD$2&amp;$A623):INDIRECT(BD$1&amp;BD$3&amp;$A623))</f>
        <v>0</v>
      </c>
      <c r="BE623" s="1761">
        <f t="shared" ca="1" si="670"/>
        <v>0</v>
      </c>
      <c r="BF623" s="1885">
        <f t="shared" ca="1" si="671"/>
        <v>0</v>
      </c>
    </row>
    <row r="624" spans="1:58">
      <c r="A624" s="2016">
        <v>607</v>
      </c>
      <c r="B624" s="2016">
        <v>621</v>
      </c>
      <c r="D624" s="657">
        <v>1</v>
      </c>
      <c r="H624" s="686"/>
      <c r="I624" s="687"/>
      <c r="J624" s="134"/>
      <c r="K624" s="134"/>
      <c r="L624" s="136"/>
      <c r="M624" s="136"/>
      <c r="N624" s="609" t="s">
        <v>426</v>
      </c>
      <c r="O624" s="609"/>
      <c r="P624" s="610"/>
      <c r="Q624" s="610"/>
      <c r="R624" s="610"/>
      <c r="S624" s="610"/>
      <c r="T624" s="610"/>
      <c r="U624" s="610"/>
      <c r="V624" s="610"/>
      <c r="W624" s="610"/>
      <c r="X624" s="610"/>
      <c r="Y624" s="610"/>
      <c r="Z624" s="610"/>
      <c r="AA624" s="610"/>
      <c r="AB624" s="121">
        <f>SUM(P624:R624)</f>
        <v>0</v>
      </c>
      <c r="AC624" s="121">
        <f>SUM(S624:U624)</f>
        <v>0</v>
      </c>
      <c r="AD624" s="121">
        <f>SUM(V624:X624)</f>
        <v>0</v>
      </c>
      <c r="AE624" s="121">
        <f>SUM(Y624:AA624)</f>
        <v>0</v>
      </c>
      <c r="AF624" s="121">
        <f>AB624+AC624</f>
        <v>0</v>
      </c>
      <c r="AG624" s="121">
        <f>AE624+AD624</f>
        <v>0</v>
      </c>
      <c r="AH624" s="121">
        <f>AF624+AG624</f>
        <v>0</v>
      </c>
      <c r="AJ624" s="121">
        <f ca="1">SUM((INDIRECT(AJ$2&amp;(ROW())):INDIRECT(AJ$3&amp;(ROW()))))</f>
        <v>0</v>
      </c>
      <c r="AK624" s="121">
        <f ca="1">SUM(INDIRECT(AK$1&amp;AK$2&amp;$B624):INDIRECT(AK$1&amp;AK$3&amp;$B624))</f>
        <v>0</v>
      </c>
      <c r="AL624" s="1761">
        <f t="shared" ca="1" si="680"/>
        <v>0</v>
      </c>
      <c r="AM624" s="1885">
        <f t="shared" ca="1" si="662"/>
        <v>0</v>
      </c>
      <c r="AN624" s="121">
        <f ca="1">SUM(INDIRECT(AN$1&amp;AN$2&amp;$A624):INDIRECT(AN$1&amp;AN$3&amp;$A624))</f>
        <v>0</v>
      </c>
      <c r="AO624" s="1761">
        <f t="shared" ca="1" si="681"/>
        <v>0</v>
      </c>
      <c r="AP624" s="1885">
        <f t="shared" ca="1" si="663"/>
        <v>0</v>
      </c>
      <c r="AR624" s="121">
        <f ca="1">SUM((INDIRECT(AR$2&amp;(ROW())):INDIRECT(AR$3&amp;(ROW()))))</f>
        <v>0</v>
      </c>
      <c r="AS624" s="121">
        <f ca="1">SUM(INDIRECT(AS$1&amp;AS$2&amp;$B624):INDIRECT(AS$1&amp;AS$3&amp;$B624))</f>
        <v>0</v>
      </c>
      <c r="AT624" s="1761">
        <f t="shared" ca="1" si="664"/>
        <v>0</v>
      </c>
      <c r="AU624" s="1885">
        <f t="shared" ca="1" si="665"/>
        <v>0</v>
      </c>
      <c r="AV624" s="121">
        <f ca="1">SUM(INDIRECT(AV$1&amp;AV$2&amp;$A624):INDIRECT(AV$1&amp;AV$3&amp;$A624))</f>
        <v>0</v>
      </c>
      <c r="AW624" s="1761">
        <f t="shared" ca="1" si="666"/>
        <v>0</v>
      </c>
      <c r="AX624" s="1885">
        <f t="shared" ca="1" si="667"/>
        <v>0</v>
      </c>
      <c r="AZ624" s="121">
        <f ca="1">SUM((INDIRECT(AZ$2&amp;(ROW())):INDIRECT(AZ$3&amp;(ROW()))))</f>
        <v>0</v>
      </c>
      <c r="BA624" s="121">
        <f ca="1">SUM(INDIRECT(BA$1&amp;BA$2&amp;$B624):INDIRECT(BA$1&amp;BA$3&amp;$B624))</f>
        <v>0</v>
      </c>
      <c r="BB624" s="1761">
        <f t="shared" ca="1" si="668"/>
        <v>0</v>
      </c>
      <c r="BC624" s="1885">
        <f t="shared" ca="1" si="669"/>
        <v>0</v>
      </c>
      <c r="BD624" s="121">
        <f ca="1">SUM(INDIRECT(BD$1&amp;BD$2&amp;$A624):INDIRECT(BD$1&amp;BD$3&amp;$A624))</f>
        <v>0</v>
      </c>
      <c r="BE624" s="1761">
        <f t="shared" ca="1" si="670"/>
        <v>0</v>
      </c>
      <c r="BF624" s="1885">
        <f t="shared" ca="1" si="671"/>
        <v>0</v>
      </c>
    </row>
    <row r="625" spans="1:58" s="272" customFormat="1">
      <c r="A625" s="2016">
        <v>608</v>
      </c>
      <c r="B625" s="2016">
        <v>622</v>
      </c>
      <c r="C625" s="362"/>
      <c r="D625" s="657">
        <v>1</v>
      </c>
      <c r="E625" s="26"/>
      <c r="F625" s="26"/>
      <c r="G625" s="37"/>
      <c r="H625" s="686"/>
      <c r="I625" s="687"/>
      <c r="J625" s="134"/>
      <c r="K625" s="134"/>
      <c r="L625" s="136"/>
      <c r="M625" s="136"/>
      <c r="N625" s="611" t="s">
        <v>409</v>
      </c>
      <c r="O625" s="611"/>
      <c r="P625" s="596">
        <f t="shared" ref="P625:AA625" si="701">SUM(P626:P628)</f>
        <v>0</v>
      </c>
      <c r="Q625" s="596">
        <f t="shared" si="701"/>
        <v>0</v>
      </c>
      <c r="R625" s="596">
        <f t="shared" si="701"/>
        <v>0</v>
      </c>
      <c r="S625" s="596">
        <f t="shared" si="701"/>
        <v>0</v>
      </c>
      <c r="T625" s="596">
        <f t="shared" si="701"/>
        <v>0</v>
      </c>
      <c r="U625" s="596">
        <f t="shared" si="701"/>
        <v>0</v>
      </c>
      <c r="V625" s="596">
        <f t="shared" si="701"/>
        <v>0</v>
      </c>
      <c r="W625" s="596">
        <f t="shared" si="701"/>
        <v>0</v>
      </c>
      <c r="X625" s="596">
        <f t="shared" si="701"/>
        <v>0</v>
      </c>
      <c r="Y625" s="596">
        <f t="shared" si="701"/>
        <v>0</v>
      </c>
      <c r="Z625" s="596">
        <f t="shared" si="701"/>
        <v>0</v>
      </c>
      <c r="AA625" s="596">
        <f t="shared" si="701"/>
        <v>0</v>
      </c>
      <c r="AB625" s="596">
        <f>SUM(P625:R625)</f>
        <v>0</v>
      </c>
      <c r="AC625" s="596">
        <f>SUM(S625:U625)</f>
        <v>0</v>
      </c>
      <c r="AD625" s="596">
        <f>SUM(V625:X625)</f>
        <v>0</v>
      </c>
      <c r="AE625" s="596">
        <f>SUM(Y625:AA625)</f>
        <v>0</v>
      </c>
      <c r="AF625" s="596">
        <f>AB625+AC625</f>
        <v>0</v>
      </c>
      <c r="AG625" s="596">
        <f>AE625+AD625</f>
        <v>0</v>
      </c>
      <c r="AH625" s="596">
        <f>AF625+AG625</f>
        <v>0</v>
      </c>
      <c r="AJ625" s="596">
        <f ca="1">SUM((INDIRECT(AJ$2&amp;(ROW())):INDIRECT(AJ$3&amp;(ROW()))))</f>
        <v>0</v>
      </c>
      <c r="AK625" s="596">
        <f ca="1">SUM(INDIRECT(AK$1&amp;AK$2&amp;$B625):INDIRECT(AK$1&amp;AK$3&amp;$B625))</f>
        <v>0</v>
      </c>
      <c r="AL625" s="1752">
        <f t="shared" ca="1" si="680"/>
        <v>0</v>
      </c>
      <c r="AM625" s="1877">
        <f t="shared" ca="1" si="662"/>
        <v>0</v>
      </c>
      <c r="AN625" s="596">
        <f ca="1">SUM(INDIRECT(AN$1&amp;AN$2&amp;$A625):INDIRECT(AN$1&amp;AN$3&amp;$A625))</f>
        <v>0</v>
      </c>
      <c r="AO625" s="1752">
        <f t="shared" ca="1" si="681"/>
        <v>0</v>
      </c>
      <c r="AP625" s="1877">
        <f t="shared" ca="1" si="663"/>
        <v>0</v>
      </c>
      <c r="AR625" s="596">
        <f ca="1">SUM((INDIRECT(AR$2&amp;(ROW())):INDIRECT(AR$3&amp;(ROW()))))</f>
        <v>0</v>
      </c>
      <c r="AS625" s="596">
        <f ca="1">SUM(INDIRECT(AS$1&amp;AS$2&amp;$B625):INDIRECT(AS$1&amp;AS$3&amp;$B625))</f>
        <v>0</v>
      </c>
      <c r="AT625" s="1752">
        <f t="shared" ca="1" si="664"/>
        <v>0</v>
      </c>
      <c r="AU625" s="1877">
        <f t="shared" ca="1" si="665"/>
        <v>0</v>
      </c>
      <c r="AV625" s="596">
        <f ca="1">SUM(INDIRECT(AV$1&amp;AV$2&amp;$A625):INDIRECT(AV$1&amp;AV$3&amp;$A625))</f>
        <v>0</v>
      </c>
      <c r="AW625" s="1752">
        <f t="shared" ca="1" si="666"/>
        <v>0</v>
      </c>
      <c r="AX625" s="1877">
        <f t="shared" ca="1" si="667"/>
        <v>0</v>
      </c>
      <c r="AZ625" s="596">
        <f ca="1">SUM((INDIRECT(AZ$2&amp;(ROW())):INDIRECT(AZ$3&amp;(ROW()))))</f>
        <v>0</v>
      </c>
      <c r="BA625" s="596">
        <f ca="1">SUM(INDIRECT(BA$1&amp;BA$2&amp;$B625):INDIRECT(BA$1&amp;BA$3&amp;$B625))</f>
        <v>0</v>
      </c>
      <c r="BB625" s="1752">
        <f t="shared" ca="1" si="668"/>
        <v>0</v>
      </c>
      <c r="BC625" s="1877">
        <f t="shared" ca="1" si="669"/>
        <v>0</v>
      </c>
      <c r="BD625" s="596">
        <f ca="1">SUM(INDIRECT(BD$1&amp;BD$2&amp;$A625):INDIRECT(BD$1&amp;BD$3&amp;$A625))</f>
        <v>0</v>
      </c>
      <c r="BE625" s="1752">
        <f t="shared" ca="1" si="670"/>
        <v>0</v>
      </c>
      <c r="BF625" s="1877">
        <f t="shared" ca="1" si="671"/>
        <v>0</v>
      </c>
    </row>
    <row r="626" spans="1:58" s="272" customFormat="1">
      <c r="A626" s="2016">
        <v>609</v>
      </c>
      <c r="B626" s="2016">
        <v>623</v>
      </c>
      <c r="C626" s="362"/>
      <c r="D626" s="657">
        <v>1</v>
      </c>
      <c r="E626" s="26"/>
      <c r="F626" s="26"/>
      <c r="G626" s="37"/>
      <c r="H626" s="686"/>
      <c r="I626" s="687"/>
      <c r="J626" s="134"/>
      <c r="K626" s="134"/>
      <c r="L626" s="136"/>
      <c r="M626" s="136"/>
      <c r="N626" s="612"/>
      <c r="O626" s="593" t="s">
        <v>421</v>
      </c>
      <c r="P626" s="191"/>
      <c r="Q626" s="191"/>
      <c r="R626" s="191"/>
      <c r="S626" s="191"/>
      <c r="T626" s="191"/>
      <c r="U626" s="191"/>
      <c r="V626" s="191"/>
      <c r="W626" s="191"/>
      <c r="X626" s="191"/>
      <c r="Y626" s="191"/>
      <c r="Z626" s="191"/>
      <c r="AA626" s="191"/>
      <c r="AB626" s="186">
        <f>SUM(P626:R626)</f>
        <v>0</v>
      </c>
      <c r="AC626" s="186">
        <f>SUM(S626:U626)</f>
        <v>0</v>
      </c>
      <c r="AD626" s="186">
        <f>SUM(V626:X626)</f>
        <v>0</v>
      </c>
      <c r="AE626" s="186">
        <f>SUM(Y626:AA626)</f>
        <v>0</v>
      </c>
      <c r="AF626" s="186">
        <f>AB626+AC626</f>
        <v>0</v>
      </c>
      <c r="AG626" s="186">
        <f>AE626+AD626</f>
        <v>0</v>
      </c>
      <c r="AH626" s="186">
        <f>AF626+AG626</f>
        <v>0</v>
      </c>
      <c r="AJ626" s="186">
        <f ca="1">SUM((INDIRECT(AJ$2&amp;(ROW())):INDIRECT(AJ$3&amp;(ROW()))))</f>
        <v>0</v>
      </c>
      <c r="AK626" s="186">
        <f ca="1">SUM(INDIRECT(AK$1&amp;AK$2&amp;$B626):INDIRECT(AK$1&amp;AK$3&amp;$B626))</f>
        <v>0</v>
      </c>
      <c r="AL626" s="1748">
        <f t="shared" ca="1" si="680"/>
        <v>0</v>
      </c>
      <c r="AM626" s="1873">
        <f t="shared" ca="1" si="662"/>
        <v>0</v>
      </c>
      <c r="AN626" s="186">
        <f ca="1">SUM(INDIRECT(AN$1&amp;AN$2&amp;$A626):INDIRECT(AN$1&amp;AN$3&amp;$A626))</f>
        <v>0</v>
      </c>
      <c r="AO626" s="1748">
        <f t="shared" ca="1" si="681"/>
        <v>0</v>
      </c>
      <c r="AP626" s="1873">
        <f t="shared" ca="1" si="663"/>
        <v>0</v>
      </c>
      <c r="AR626" s="186">
        <f ca="1">SUM((INDIRECT(AR$2&amp;(ROW())):INDIRECT(AR$3&amp;(ROW()))))</f>
        <v>0</v>
      </c>
      <c r="AS626" s="186">
        <f ca="1">SUM(INDIRECT(AS$1&amp;AS$2&amp;$B626):INDIRECT(AS$1&amp;AS$3&amp;$B626))</f>
        <v>0</v>
      </c>
      <c r="AT626" s="1748">
        <f t="shared" ca="1" si="664"/>
        <v>0</v>
      </c>
      <c r="AU626" s="1873">
        <f t="shared" ca="1" si="665"/>
        <v>0</v>
      </c>
      <c r="AV626" s="186">
        <f ca="1">SUM(INDIRECT(AV$1&amp;AV$2&amp;$A626):INDIRECT(AV$1&amp;AV$3&amp;$A626))</f>
        <v>0</v>
      </c>
      <c r="AW626" s="1748">
        <f t="shared" ca="1" si="666"/>
        <v>0</v>
      </c>
      <c r="AX626" s="1873">
        <f t="shared" ca="1" si="667"/>
        <v>0</v>
      </c>
      <c r="AZ626" s="186">
        <f ca="1">SUM((INDIRECT(AZ$2&amp;(ROW())):INDIRECT(AZ$3&amp;(ROW()))))</f>
        <v>0</v>
      </c>
      <c r="BA626" s="186">
        <f ca="1">SUM(INDIRECT(BA$1&amp;BA$2&amp;$B626):INDIRECT(BA$1&amp;BA$3&amp;$B626))</f>
        <v>0</v>
      </c>
      <c r="BB626" s="1748">
        <f t="shared" ca="1" si="668"/>
        <v>0</v>
      </c>
      <c r="BC626" s="1873">
        <f t="shared" ca="1" si="669"/>
        <v>0</v>
      </c>
      <c r="BD626" s="186">
        <f ca="1">SUM(INDIRECT(BD$1&amp;BD$2&amp;$A626):INDIRECT(BD$1&amp;BD$3&amp;$A626))</f>
        <v>0</v>
      </c>
      <c r="BE626" s="1748">
        <f t="shared" ca="1" si="670"/>
        <v>0</v>
      </c>
      <c r="BF626" s="1873">
        <f t="shared" ca="1" si="671"/>
        <v>0</v>
      </c>
    </row>
    <row r="627" spans="1:58" s="272" customFormat="1">
      <c r="A627" s="2016">
        <v>610</v>
      </c>
      <c r="B627" s="2016">
        <v>624</v>
      </c>
      <c r="C627" s="362"/>
      <c r="D627" s="657">
        <v>1</v>
      </c>
      <c r="E627" s="26"/>
      <c r="F627" s="26"/>
      <c r="G627" s="37"/>
      <c r="H627" s="686"/>
      <c r="I627" s="687"/>
      <c r="J627" s="134"/>
      <c r="K627" s="134"/>
      <c r="L627" s="136"/>
      <c r="M627" s="136"/>
      <c r="N627" s="463"/>
      <c r="O627" s="621" t="s">
        <v>422</v>
      </c>
      <c r="P627" s="128"/>
      <c r="Q627" s="128"/>
      <c r="R627" s="128"/>
      <c r="S627" s="128"/>
      <c r="T627" s="128"/>
      <c r="U627" s="128"/>
      <c r="V627" s="128"/>
      <c r="W627" s="128"/>
      <c r="X627" s="128"/>
      <c r="Y627" s="128"/>
      <c r="Z627" s="128"/>
      <c r="AA627" s="128"/>
      <c r="AB627" s="185">
        <f>SUM(P627:R627)</f>
        <v>0</v>
      </c>
      <c r="AC627" s="185">
        <f>SUM(S627:U627)</f>
        <v>0</v>
      </c>
      <c r="AD627" s="185">
        <f>SUM(V627:X627)</f>
        <v>0</v>
      </c>
      <c r="AE627" s="185">
        <f>SUM(Y627:AA627)</f>
        <v>0</v>
      </c>
      <c r="AF627" s="185">
        <f>AB627+AC627</f>
        <v>0</v>
      </c>
      <c r="AG627" s="185">
        <f>AE627+AD627</f>
        <v>0</v>
      </c>
      <c r="AH627" s="185">
        <f>AF627+AG627</f>
        <v>0</v>
      </c>
      <c r="AJ627" s="185">
        <f ca="1">SUM((INDIRECT(AJ$2&amp;(ROW())):INDIRECT(AJ$3&amp;(ROW()))))</f>
        <v>0</v>
      </c>
      <c r="AK627" s="185">
        <f ca="1">SUM(INDIRECT(AK$1&amp;AK$2&amp;$B627):INDIRECT(AK$1&amp;AK$3&amp;$B627))</f>
        <v>0</v>
      </c>
      <c r="AL627" s="1753">
        <f t="shared" ca="1" si="680"/>
        <v>0</v>
      </c>
      <c r="AM627" s="1878">
        <f t="shared" ca="1" si="662"/>
        <v>0</v>
      </c>
      <c r="AN627" s="185">
        <f ca="1">SUM(INDIRECT(AN$1&amp;AN$2&amp;$A627):INDIRECT(AN$1&amp;AN$3&amp;$A627))</f>
        <v>0</v>
      </c>
      <c r="AO627" s="1753">
        <f t="shared" ca="1" si="681"/>
        <v>0</v>
      </c>
      <c r="AP627" s="1878">
        <f t="shared" ca="1" si="663"/>
        <v>0</v>
      </c>
      <c r="AR627" s="185">
        <f ca="1">SUM((INDIRECT(AR$2&amp;(ROW())):INDIRECT(AR$3&amp;(ROW()))))</f>
        <v>0</v>
      </c>
      <c r="AS627" s="185">
        <f ca="1">SUM(INDIRECT(AS$1&amp;AS$2&amp;$B627):INDIRECT(AS$1&amp;AS$3&amp;$B627))</f>
        <v>0</v>
      </c>
      <c r="AT627" s="1753">
        <f t="shared" ca="1" si="664"/>
        <v>0</v>
      </c>
      <c r="AU627" s="1878">
        <f t="shared" ca="1" si="665"/>
        <v>0</v>
      </c>
      <c r="AV627" s="185">
        <f ca="1">SUM(INDIRECT(AV$1&amp;AV$2&amp;$A627):INDIRECT(AV$1&amp;AV$3&amp;$A627))</f>
        <v>0</v>
      </c>
      <c r="AW627" s="1753">
        <f t="shared" ca="1" si="666"/>
        <v>0</v>
      </c>
      <c r="AX627" s="1878">
        <f t="shared" ca="1" si="667"/>
        <v>0</v>
      </c>
      <c r="AZ627" s="185">
        <f ca="1">SUM((INDIRECT(AZ$2&amp;(ROW())):INDIRECT(AZ$3&amp;(ROW()))))</f>
        <v>0</v>
      </c>
      <c r="BA627" s="185">
        <f ca="1">SUM(INDIRECT(BA$1&amp;BA$2&amp;$B627):INDIRECT(BA$1&amp;BA$3&amp;$B627))</f>
        <v>0</v>
      </c>
      <c r="BB627" s="1753">
        <f t="shared" ca="1" si="668"/>
        <v>0</v>
      </c>
      <c r="BC627" s="1878">
        <f t="shared" ca="1" si="669"/>
        <v>0</v>
      </c>
      <c r="BD627" s="185">
        <f ca="1">SUM(INDIRECT(BD$1&amp;BD$2&amp;$A627):INDIRECT(BD$1&amp;BD$3&amp;$A627))</f>
        <v>0</v>
      </c>
      <c r="BE627" s="1753">
        <f t="shared" ca="1" si="670"/>
        <v>0</v>
      </c>
      <c r="BF627" s="1878">
        <f t="shared" ca="1" si="671"/>
        <v>0</v>
      </c>
    </row>
    <row r="628" spans="1:58" s="272" customFormat="1">
      <c r="A628" s="2016">
        <v>611</v>
      </c>
      <c r="B628" s="2016">
        <v>625</v>
      </c>
      <c r="C628" s="362"/>
      <c r="D628" s="657">
        <v>1</v>
      </c>
      <c r="E628" s="26"/>
      <c r="F628" s="26"/>
      <c r="G628" s="37"/>
      <c r="H628" s="686"/>
      <c r="I628" s="687"/>
      <c r="J628" s="134"/>
      <c r="K628" s="134"/>
      <c r="L628" s="136"/>
      <c r="M628" s="418"/>
      <c r="N628" s="464"/>
      <c r="O628" s="154" t="s">
        <v>431</v>
      </c>
      <c r="P628" s="135"/>
      <c r="Q628" s="135"/>
      <c r="R628" s="135"/>
      <c r="S628" s="135"/>
      <c r="T628" s="135"/>
      <c r="U628" s="135"/>
      <c r="V628" s="135"/>
      <c r="W628" s="135"/>
      <c r="X628" s="135"/>
      <c r="Y628" s="135"/>
      <c r="Z628" s="135"/>
      <c r="AA628" s="135"/>
      <c r="AB628" s="185">
        <f>SUM(P628:R628)</f>
        <v>0</v>
      </c>
      <c r="AC628" s="185">
        <f>SUM(S628:U628)</f>
        <v>0</v>
      </c>
      <c r="AD628" s="185">
        <f>SUM(V628:X628)</f>
        <v>0</v>
      </c>
      <c r="AE628" s="185">
        <f>SUM(Y628:AA628)</f>
        <v>0</v>
      </c>
      <c r="AF628" s="185">
        <f>AB628+AC628</f>
        <v>0</v>
      </c>
      <c r="AG628" s="185">
        <f>AE628+AD628</f>
        <v>0</v>
      </c>
      <c r="AH628" s="185">
        <f>AF628+AG628</f>
        <v>0</v>
      </c>
      <c r="AJ628" s="185">
        <f ca="1">SUM((INDIRECT(AJ$2&amp;(ROW())):INDIRECT(AJ$3&amp;(ROW()))))</f>
        <v>0</v>
      </c>
      <c r="AK628" s="185">
        <f ca="1">SUM(INDIRECT(AK$1&amp;AK$2&amp;$B628):INDIRECT(AK$1&amp;AK$3&amp;$B628))</f>
        <v>0</v>
      </c>
      <c r="AL628" s="1753">
        <f t="shared" ca="1" si="680"/>
        <v>0</v>
      </c>
      <c r="AM628" s="1878">
        <f t="shared" ca="1" si="662"/>
        <v>0</v>
      </c>
      <c r="AN628" s="185">
        <f ca="1">SUM(INDIRECT(AN$1&amp;AN$2&amp;$A628):INDIRECT(AN$1&amp;AN$3&amp;$A628))</f>
        <v>0</v>
      </c>
      <c r="AO628" s="1753">
        <f t="shared" ca="1" si="681"/>
        <v>0</v>
      </c>
      <c r="AP628" s="1878">
        <f t="shared" ca="1" si="663"/>
        <v>0</v>
      </c>
      <c r="AR628" s="185">
        <f ca="1">SUM((INDIRECT(AR$2&amp;(ROW())):INDIRECT(AR$3&amp;(ROW()))))</f>
        <v>0</v>
      </c>
      <c r="AS628" s="185">
        <f ca="1">SUM(INDIRECT(AS$1&amp;AS$2&amp;$B628):INDIRECT(AS$1&amp;AS$3&amp;$B628))</f>
        <v>0</v>
      </c>
      <c r="AT628" s="1753">
        <f t="shared" ca="1" si="664"/>
        <v>0</v>
      </c>
      <c r="AU628" s="1878">
        <f t="shared" ca="1" si="665"/>
        <v>0</v>
      </c>
      <c r="AV628" s="185">
        <f ca="1">SUM(INDIRECT(AV$1&amp;AV$2&amp;$A628):INDIRECT(AV$1&amp;AV$3&amp;$A628))</f>
        <v>0</v>
      </c>
      <c r="AW628" s="1753">
        <f t="shared" ca="1" si="666"/>
        <v>0</v>
      </c>
      <c r="AX628" s="1878">
        <f t="shared" ca="1" si="667"/>
        <v>0</v>
      </c>
      <c r="AZ628" s="185">
        <f ca="1">SUM((INDIRECT(AZ$2&amp;(ROW())):INDIRECT(AZ$3&amp;(ROW()))))</f>
        <v>0</v>
      </c>
      <c r="BA628" s="185">
        <f ca="1">SUM(INDIRECT(BA$1&amp;BA$2&amp;$B628):INDIRECT(BA$1&amp;BA$3&amp;$B628))</f>
        <v>0</v>
      </c>
      <c r="BB628" s="1753">
        <f t="shared" ca="1" si="668"/>
        <v>0</v>
      </c>
      <c r="BC628" s="1878">
        <f t="shared" ca="1" si="669"/>
        <v>0</v>
      </c>
      <c r="BD628" s="185">
        <f ca="1">SUM(INDIRECT(BD$1&amp;BD$2&amp;$A628):INDIRECT(BD$1&amp;BD$3&amp;$A628))</f>
        <v>0</v>
      </c>
      <c r="BE628" s="1753">
        <f t="shared" ca="1" si="670"/>
        <v>0</v>
      </c>
      <c r="BF628" s="1878">
        <f t="shared" ca="1" si="671"/>
        <v>0</v>
      </c>
    </row>
    <row r="629" spans="1:58">
      <c r="A629" s="2016">
        <v>612</v>
      </c>
      <c r="B629" s="2016">
        <v>626</v>
      </c>
      <c r="D629" s="657">
        <v>1</v>
      </c>
      <c r="H629" s="686"/>
      <c r="I629" s="687"/>
      <c r="J629" s="134"/>
      <c r="K629" s="134"/>
      <c r="L629" s="136"/>
      <c r="M629" s="136" t="s">
        <v>413</v>
      </c>
      <c r="N629" s="605"/>
      <c r="O629" s="605"/>
      <c r="P629" s="121">
        <f t="shared" ref="P629:AH629" si="702">P630+P631</f>
        <v>0</v>
      </c>
      <c r="Q629" s="121">
        <f t="shared" si="702"/>
        <v>0</v>
      </c>
      <c r="R629" s="121">
        <f t="shared" si="702"/>
        <v>0</v>
      </c>
      <c r="S629" s="121">
        <f t="shared" si="702"/>
        <v>0</v>
      </c>
      <c r="T629" s="121">
        <f t="shared" si="702"/>
        <v>0</v>
      </c>
      <c r="U629" s="121">
        <f t="shared" si="702"/>
        <v>0</v>
      </c>
      <c r="V629" s="121">
        <f t="shared" si="702"/>
        <v>0</v>
      </c>
      <c r="W629" s="121">
        <f t="shared" si="702"/>
        <v>0</v>
      </c>
      <c r="X629" s="121">
        <f t="shared" si="702"/>
        <v>0</v>
      </c>
      <c r="Y629" s="121">
        <f t="shared" si="702"/>
        <v>0</v>
      </c>
      <c r="Z629" s="121">
        <f t="shared" si="702"/>
        <v>0</v>
      </c>
      <c r="AA629" s="121">
        <f t="shared" si="702"/>
        <v>0</v>
      </c>
      <c r="AB629" s="121">
        <f t="shared" si="702"/>
        <v>0</v>
      </c>
      <c r="AC629" s="121">
        <f t="shared" si="702"/>
        <v>0</v>
      </c>
      <c r="AD629" s="121">
        <f t="shared" si="702"/>
        <v>0</v>
      </c>
      <c r="AE629" s="121">
        <f t="shared" si="702"/>
        <v>0</v>
      </c>
      <c r="AF629" s="121">
        <f t="shared" si="702"/>
        <v>0</v>
      </c>
      <c r="AG629" s="121">
        <f t="shared" si="702"/>
        <v>0</v>
      </c>
      <c r="AH629" s="121">
        <f t="shared" si="702"/>
        <v>0</v>
      </c>
      <c r="AJ629" s="121">
        <f ca="1">SUM((INDIRECT(AJ$2&amp;(ROW())):INDIRECT(AJ$3&amp;(ROW()))))</f>
        <v>0</v>
      </c>
      <c r="AK629" s="121">
        <f ca="1">SUM(INDIRECT(AK$1&amp;AK$2&amp;$B629):INDIRECT(AK$1&amp;AK$3&amp;$B629))</f>
        <v>0</v>
      </c>
      <c r="AL629" s="1761">
        <f t="shared" ca="1" si="680"/>
        <v>0</v>
      </c>
      <c r="AM629" s="1885">
        <f t="shared" ca="1" si="662"/>
        <v>0</v>
      </c>
      <c r="AN629" s="121">
        <f ca="1">SUM(INDIRECT(AN$1&amp;AN$2&amp;$A629):INDIRECT(AN$1&amp;AN$3&amp;$A629))</f>
        <v>0</v>
      </c>
      <c r="AO629" s="1761">
        <f t="shared" ca="1" si="681"/>
        <v>0</v>
      </c>
      <c r="AP629" s="1885">
        <f t="shared" ca="1" si="663"/>
        <v>0</v>
      </c>
      <c r="AR629" s="121">
        <f ca="1">SUM((INDIRECT(AR$2&amp;(ROW())):INDIRECT(AR$3&amp;(ROW()))))</f>
        <v>0</v>
      </c>
      <c r="AS629" s="121">
        <f ca="1">SUM(INDIRECT(AS$1&amp;AS$2&amp;$B629):INDIRECT(AS$1&amp;AS$3&amp;$B629))</f>
        <v>0</v>
      </c>
      <c r="AT629" s="1761">
        <f t="shared" ca="1" si="664"/>
        <v>0</v>
      </c>
      <c r="AU629" s="1885">
        <f t="shared" ca="1" si="665"/>
        <v>0</v>
      </c>
      <c r="AV629" s="121">
        <f ca="1">SUM(INDIRECT(AV$1&amp;AV$2&amp;$A629):INDIRECT(AV$1&amp;AV$3&amp;$A629))</f>
        <v>0</v>
      </c>
      <c r="AW629" s="1761">
        <f t="shared" ca="1" si="666"/>
        <v>0</v>
      </c>
      <c r="AX629" s="1885">
        <f t="shared" ca="1" si="667"/>
        <v>0</v>
      </c>
      <c r="AZ629" s="121">
        <f ca="1">SUM((INDIRECT(AZ$2&amp;(ROW())):INDIRECT(AZ$3&amp;(ROW()))))</f>
        <v>0</v>
      </c>
      <c r="BA629" s="121">
        <f ca="1">SUM(INDIRECT(BA$1&amp;BA$2&amp;$B629):INDIRECT(BA$1&amp;BA$3&amp;$B629))</f>
        <v>0</v>
      </c>
      <c r="BB629" s="1761">
        <f t="shared" ca="1" si="668"/>
        <v>0</v>
      </c>
      <c r="BC629" s="1885">
        <f t="shared" ca="1" si="669"/>
        <v>0</v>
      </c>
      <c r="BD629" s="121">
        <f ca="1">SUM(INDIRECT(BD$1&amp;BD$2&amp;$A629):INDIRECT(BD$1&amp;BD$3&amp;$A629))</f>
        <v>0</v>
      </c>
      <c r="BE629" s="1761">
        <f t="shared" ca="1" si="670"/>
        <v>0</v>
      </c>
      <c r="BF629" s="1885">
        <f t="shared" ca="1" si="671"/>
        <v>0</v>
      </c>
    </row>
    <row r="630" spans="1:58">
      <c r="A630" s="2016">
        <v>613</v>
      </c>
      <c r="B630" s="2016">
        <v>627</v>
      </c>
      <c r="D630" s="657">
        <v>1</v>
      </c>
      <c r="H630" s="686"/>
      <c r="I630" s="687"/>
      <c r="J630" s="134"/>
      <c r="K630" s="134"/>
      <c r="L630" s="136"/>
      <c r="M630" s="136"/>
      <c r="N630" s="609" t="s">
        <v>430</v>
      </c>
      <c r="O630" s="609"/>
      <c r="P630" s="610"/>
      <c r="Q630" s="610"/>
      <c r="R630" s="610"/>
      <c r="S630" s="610"/>
      <c r="T630" s="610"/>
      <c r="U630" s="610"/>
      <c r="V630" s="610"/>
      <c r="W630" s="610"/>
      <c r="X630" s="610"/>
      <c r="Y630" s="610"/>
      <c r="Z630" s="610"/>
      <c r="AA630" s="610"/>
      <c r="AB630" s="121">
        <f>SUM(P630:R630)</f>
        <v>0</v>
      </c>
      <c r="AC630" s="121">
        <f>SUM(S630:U630)</f>
        <v>0</v>
      </c>
      <c r="AD630" s="121">
        <f t="shared" ref="AD630:AD639" si="703">SUM(V630:X630)</f>
        <v>0</v>
      </c>
      <c r="AE630" s="121">
        <f t="shared" ref="AE630:AE639" si="704">SUM(Y630:AA630)</f>
        <v>0</v>
      </c>
      <c r="AF630" s="121">
        <f t="shared" ref="AF630:AF639" si="705">AB630+AC630</f>
        <v>0</v>
      </c>
      <c r="AG630" s="121">
        <f t="shared" ref="AG630:AG639" si="706">AE630+AD630</f>
        <v>0</v>
      </c>
      <c r="AH630" s="121">
        <f t="shared" ref="AH630:AH639" si="707">AF630+AG630</f>
        <v>0</v>
      </c>
      <c r="AJ630" s="121">
        <f ca="1">SUM((INDIRECT(AJ$2&amp;(ROW())):INDIRECT(AJ$3&amp;(ROW()))))</f>
        <v>0</v>
      </c>
      <c r="AK630" s="121">
        <f ca="1">SUM(INDIRECT(AK$1&amp;AK$2&amp;$B630):INDIRECT(AK$1&amp;AK$3&amp;$B630))</f>
        <v>0</v>
      </c>
      <c r="AL630" s="1761">
        <f t="shared" ca="1" si="680"/>
        <v>0</v>
      </c>
      <c r="AM630" s="1885">
        <f t="shared" ca="1" si="662"/>
        <v>0</v>
      </c>
      <c r="AN630" s="121">
        <f ca="1">SUM(INDIRECT(AN$1&amp;AN$2&amp;$A630):INDIRECT(AN$1&amp;AN$3&amp;$A630))</f>
        <v>0</v>
      </c>
      <c r="AO630" s="1761">
        <f t="shared" ca="1" si="681"/>
        <v>0</v>
      </c>
      <c r="AP630" s="1885">
        <f t="shared" ca="1" si="663"/>
        <v>0</v>
      </c>
      <c r="AR630" s="121">
        <f ca="1">SUM((INDIRECT(AR$2&amp;(ROW())):INDIRECT(AR$3&amp;(ROW()))))</f>
        <v>0</v>
      </c>
      <c r="AS630" s="121">
        <f ca="1">SUM(INDIRECT(AS$1&amp;AS$2&amp;$B630):INDIRECT(AS$1&amp;AS$3&amp;$B630))</f>
        <v>0</v>
      </c>
      <c r="AT630" s="1761">
        <f t="shared" ca="1" si="664"/>
        <v>0</v>
      </c>
      <c r="AU630" s="1885">
        <f t="shared" ca="1" si="665"/>
        <v>0</v>
      </c>
      <c r="AV630" s="121">
        <f ca="1">SUM(INDIRECT(AV$1&amp;AV$2&amp;$A630):INDIRECT(AV$1&amp;AV$3&amp;$A630))</f>
        <v>0</v>
      </c>
      <c r="AW630" s="1761">
        <f t="shared" ca="1" si="666"/>
        <v>0</v>
      </c>
      <c r="AX630" s="1885">
        <f t="shared" ca="1" si="667"/>
        <v>0</v>
      </c>
      <c r="AZ630" s="121">
        <f ca="1">SUM((INDIRECT(AZ$2&amp;(ROW())):INDIRECT(AZ$3&amp;(ROW()))))</f>
        <v>0</v>
      </c>
      <c r="BA630" s="121">
        <f ca="1">SUM(INDIRECT(BA$1&amp;BA$2&amp;$B630):INDIRECT(BA$1&amp;BA$3&amp;$B630))</f>
        <v>0</v>
      </c>
      <c r="BB630" s="1761">
        <f t="shared" ca="1" si="668"/>
        <v>0</v>
      </c>
      <c r="BC630" s="1885">
        <f t="shared" ca="1" si="669"/>
        <v>0</v>
      </c>
      <c r="BD630" s="121">
        <f ca="1">SUM(INDIRECT(BD$1&amp;BD$2&amp;$A630):INDIRECT(BD$1&amp;BD$3&amp;$A630))</f>
        <v>0</v>
      </c>
      <c r="BE630" s="1761">
        <f t="shared" ca="1" si="670"/>
        <v>0</v>
      </c>
      <c r="BF630" s="1885">
        <f t="shared" ca="1" si="671"/>
        <v>0</v>
      </c>
    </row>
    <row r="631" spans="1:58" s="272" customFormat="1">
      <c r="A631" s="2016">
        <v>614</v>
      </c>
      <c r="B631" s="2016">
        <v>628</v>
      </c>
      <c r="C631" s="362"/>
      <c r="D631" s="657">
        <v>1</v>
      </c>
      <c r="E631" s="26"/>
      <c r="F631" s="26"/>
      <c r="G631" s="37"/>
      <c r="H631" s="686"/>
      <c r="I631" s="687"/>
      <c r="J631" s="134"/>
      <c r="K631" s="134"/>
      <c r="L631" s="136"/>
      <c r="M631" s="136"/>
      <c r="N631" s="611" t="s">
        <v>409</v>
      </c>
      <c r="O631" s="611"/>
      <c r="P631" s="596">
        <f t="shared" ref="P631:AA631" si="708">SUM(P632:P634)</f>
        <v>0</v>
      </c>
      <c r="Q631" s="596">
        <f t="shared" si="708"/>
        <v>0</v>
      </c>
      <c r="R631" s="596">
        <f t="shared" si="708"/>
        <v>0</v>
      </c>
      <c r="S631" s="596">
        <f t="shared" si="708"/>
        <v>0</v>
      </c>
      <c r="T631" s="596">
        <f t="shared" si="708"/>
        <v>0</v>
      </c>
      <c r="U631" s="596">
        <f t="shared" si="708"/>
        <v>0</v>
      </c>
      <c r="V631" s="596">
        <f t="shared" si="708"/>
        <v>0</v>
      </c>
      <c r="W631" s="596">
        <f t="shared" si="708"/>
        <v>0</v>
      </c>
      <c r="X631" s="596">
        <f t="shared" si="708"/>
        <v>0</v>
      </c>
      <c r="Y631" s="596">
        <f t="shared" si="708"/>
        <v>0</v>
      </c>
      <c r="Z631" s="596">
        <f t="shared" si="708"/>
        <v>0</v>
      </c>
      <c r="AA631" s="596">
        <f t="shared" si="708"/>
        <v>0</v>
      </c>
      <c r="AB631" s="596">
        <f t="shared" ref="AB631:AB639" si="709">SUM(P631:R631)</f>
        <v>0</v>
      </c>
      <c r="AC631" s="596">
        <f t="shared" ref="AC631:AC639" si="710">SUM(S631:U631)</f>
        <v>0</v>
      </c>
      <c r="AD631" s="596">
        <f t="shared" si="703"/>
        <v>0</v>
      </c>
      <c r="AE631" s="596">
        <f t="shared" si="704"/>
        <v>0</v>
      </c>
      <c r="AF631" s="596">
        <f t="shared" si="705"/>
        <v>0</v>
      </c>
      <c r="AG631" s="596">
        <f t="shared" si="706"/>
        <v>0</v>
      </c>
      <c r="AH631" s="596">
        <f t="shared" si="707"/>
        <v>0</v>
      </c>
      <c r="AJ631" s="596">
        <f ca="1">SUM((INDIRECT(AJ$2&amp;(ROW())):INDIRECT(AJ$3&amp;(ROW()))))</f>
        <v>0</v>
      </c>
      <c r="AK631" s="596">
        <f ca="1">SUM(INDIRECT(AK$1&amp;AK$2&amp;$B631):INDIRECT(AK$1&amp;AK$3&amp;$B631))</f>
        <v>0</v>
      </c>
      <c r="AL631" s="1752">
        <f t="shared" ca="1" si="680"/>
        <v>0</v>
      </c>
      <c r="AM631" s="1877">
        <f t="shared" ca="1" si="662"/>
        <v>0</v>
      </c>
      <c r="AN631" s="596">
        <f ca="1">SUM(INDIRECT(AN$1&amp;AN$2&amp;$A631):INDIRECT(AN$1&amp;AN$3&amp;$A631))</f>
        <v>0</v>
      </c>
      <c r="AO631" s="1752">
        <f t="shared" ca="1" si="681"/>
        <v>0</v>
      </c>
      <c r="AP631" s="1877">
        <f t="shared" ca="1" si="663"/>
        <v>0</v>
      </c>
      <c r="AR631" s="596">
        <f ca="1">SUM((INDIRECT(AR$2&amp;(ROW())):INDIRECT(AR$3&amp;(ROW()))))</f>
        <v>0</v>
      </c>
      <c r="AS631" s="596">
        <f ca="1">SUM(INDIRECT(AS$1&amp;AS$2&amp;$B631):INDIRECT(AS$1&amp;AS$3&amp;$B631))</f>
        <v>0</v>
      </c>
      <c r="AT631" s="1752">
        <f t="shared" ca="1" si="664"/>
        <v>0</v>
      </c>
      <c r="AU631" s="1877">
        <f t="shared" ca="1" si="665"/>
        <v>0</v>
      </c>
      <c r="AV631" s="596">
        <f ca="1">SUM(INDIRECT(AV$1&amp;AV$2&amp;$A631):INDIRECT(AV$1&amp;AV$3&amp;$A631))</f>
        <v>0</v>
      </c>
      <c r="AW631" s="1752">
        <f t="shared" ca="1" si="666"/>
        <v>0</v>
      </c>
      <c r="AX631" s="1877">
        <f t="shared" ca="1" si="667"/>
        <v>0</v>
      </c>
      <c r="AZ631" s="596">
        <f ca="1">SUM((INDIRECT(AZ$2&amp;(ROW())):INDIRECT(AZ$3&amp;(ROW()))))</f>
        <v>0</v>
      </c>
      <c r="BA631" s="596">
        <f ca="1">SUM(INDIRECT(BA$1&amp;BA$2&amp;$B631):INDIRECT(BA$1&amp;BA$3&amp;$B631))</f>
        <v>0</v>
      </c>
      <c r="BB631" s="1752">
        <f t="shared" ca="1" si="668"/>
        <v>0</v>
      </c>
      <c r="BC631" s="1877">
        <f t="shared" ca="1" si="669"/>
        <v>0</v>
      </c>
      <c r="BD631" s="596">
        <f ca="1">SUM(INDIRECT(BD$1&amp;BD$2&amp;$A631):INDIRECT(BD$1&amp;BD$3&amp;$A631))</f>
        <v>0</v>
      </c>
      <c r="BE631" s="1752">
        <f t="shared" ca="1" si="670"/>
        <v>0</v>
      </c>
      <c r="BF631" s="1877">
        <f t="shared" ca="1" si="671"/>
        <v>0</v>
      </c>
    </row>
    <row r="632" spans="1:58" s="272" customFormat="1">
      <c r="A632" s="2016">
        <v>615</v>
      </c>
      <c r="B632" s="2016">
        <v>629</v>
      </c>
      <c r="C632" s="362"/>
      <c r="D632" s="657">
        <v>1</v>
      </c>
      <c r="E632" s="26"/>
      <c r="F632" s="26"/>
      <c r="G632" s="37"/>
      <c r="H632" s="686"/>
      <c r="I632" s="687"/>
      <c r="J632" s="134"/>
      <c r="K632" s="134"/>
      <c r="L632" s="136"/>
      <c r="M632" s="136"/>
      <c r="N632" s="612"/>
      <c r="O632" s="593" t="s">
        <v>421</v>
      </c>
      <c r="P632" s="191"/>
      <c r="Q632" s="191"/>
      <c r="R632" s="191"/>
      <c r="S632" s="191"/>
      <c r="T632" s="191"/>
      <c r="U632" s="191"/>
      <c r="V632" s="191"/>
      <c r="W632" s="191"/>
      <c r="X632" s="191"/>
      <c r="Y632" s="191"/>
      <c r="Z632" s="191"/>
      <c r="AA632" s="191"/>
      <c r="AB632" s="186">
        <f t="shared" si="709"/>
        <v>0</v>
      </c>
      <c r="AC632" s="186">
        <f t="shared" si="710"/>
        <v>0</v>
      </c>
      <c r="AD632" s="186">
        <f t="shared" si="703"/>
        <v>0</v>
      </c>
      <c r="AE632" s="186">
        <f t="shared" si="704"/>
        <v>0</v>
      </c>
      <c r="AF632" s="186">
        <f t="shared" si="705"/>
        <v>0</v>
      </c>
      <c r="AG632" s="186">
        <f t="shared" si="706"/>
        <v>0</v>
      </c>
      <c r="AH632" s="186">
        <f t="shared" si="707"/>
        <v>0</v>
      </c>
      <c r="AJ632" s="186">
        <f ca="1">SUM((INDIRECT(AJ$2&amp;(ROW())):INDIRECT(AJ$3&amp;(ROW()))))</f>
        <v>0</v>
      </c>
      <c r="AK632" s="186">
        <f ca="1">SUM(INDIRECT(AK$1&amp;AK$2&amp;$B632):INDIRECT(AK$1&amp;AK$3&amp;$B632))</f>
        <v>0</v>
      </c>
      <c r="AL632" s="1748">
        <f t="shared" ca="1" si="680"/>
        <v>0</v>
      </c>
      <c r="AM632" s="1873">
        <f t="shared" ca="1" si="662"/>
        <v>0</v>
      </c>
      <c r="AN632" s="186">
        <f ca="1">SUM(INDIRECT(AN$1&amp;AN$2&amp;$A632):INDIRECT(AN$1&amp;AN$3&amp;$A632))</f>
        <v>0</v>
      </c>
      <c r="AO632" s="1748">
        <f t="shared" ca="1" si="681"/>
        <v>0</v>
      </c>
      <c r="AP632" s="1873">
        <f t="shared" ca="1" si="663"/>
        <v>0</v>
      </c>
      <c r="AR632" s="186">
        <f ca="1">SUM((INDIRECT(AR$2&amp;(ROW())):INDIRECT(AR$3&amp;(ROW()))))</f>
        <v>0</v>
      </c>
      <c r="AS632" s="186">
        <f ca="1">SUM(INDIRECT(AS$1&amp;AS$2&amp;$B632):INDIRECT(AS$1&amp;AS$3&amp;$B632))</f>
        <v>0</v>
      </c>
      <c r="AT632" s="1748">
        <f t="shared" ca="1" si="664"/>
        <v>0</v>
      </c>
      <c r="AU632" s="1873">
        <f t="shared" ca="1" si="665"/>
        <v>0</v>
      </c>
      <c r="AV632" s="186">
        <f ca="1">SUM(INDIRECT(AV$1&amp;AV$2&amp;$A632):INDIRECT(AV$1&amp;AV$3&amp;$A632))</f>
        <v>0</v>
      </c>
      <c r="AW632" s="1748">
        <f t="shared" ca="1" si="666"/>
        <v>0</v>
      </c>
      <c r="AX632" s="1873">
        <f t="shared" ca="1" si="667"/>
        <v>0</v>
      </c>
      <c r="AZ632" s="186">
        <f ca="1">SUM((INDIRECT(AZ$2&amp;(ROW())):INDIRECT(AZ$3&amp;(ROW()))))</f>
        <v>0</v>
      </c>
      <c r="BA632" s="186">
        <f ca="1">SUM(INDIRECT(BA$1&amp;BA$2&amp;$B632):INDIRECT(BA$1&amp;BA$3&amp;$B632))</f>
        <v>0</v>
      </c>
      <c r="BB632" s="1748">
        <f t="shared" ca="1" si="668"/>
        <v>0</v>
      </c>
      <c r="BC632" s="1873">
        <f t="shared" ca="1" si="669"/>
        <v>0</v>
      </c>
      <c r="BD632" s="186">
        <f ca="1">SUM(INDIRECT(BD$1&amp;BD$2&amp;$A632):INDIRECT(BD$1&amp;BD$3&amp;$A632))</f>
        <v>0</v>
      </c>
      <c r="BE632" s="1748">
        <f t="shared" ca="1" si="670"/>
        <v>0</v>
      </c>
      <c r="BF632" s="1873">
        <f t="shared" ca="1" si="671"/>
        <v>0</v>
      </c>
    </row>
    <row r="633" spans="1:58" s="272" customFormat="1">
      <c r="A633" s="2016">
        <v>616</v>
      </c>
      <c r="B633" s="2016">
        <v>630</v>
      </c>
      <c r="C633" s="362"/>
      <c r="D633" s="657">
        <v>1</v>
      </c>
      <c r="E633" s="26"/>
      <c r="F633" s="26"/>
      <c r="G633" s="37"/>
      <c r="H633" s="686"/>
      <c r="I633" s="687"/>
      <c r="J633" s="134"/>
      <c r="K633" s="134"/>
      <c r="L633" s="136"/>
      <c r="M633" s="136"/>
      <c r="N633" s="463"/>
      <c r="O633" s="621" t="s">
        <v>422</v>
      </c>
      <c r="P633" s="128"/>
      <c r="Q633" s="128"/>
      <c r="R633" s="128"/>
      <c r="S633" s="128"/>
      <c r="T633" s="128"/>
      <c r="U633" s="128"/>
      <c r="V633" s="128"/>
      <c r="W633" s="128"/>
      <c r="X633" s="128"/>
      <c r="Y633" s="128"/>
      <c r="Z633" s="128"/>
      <c r="AA633" s="128"/>
      <c r="AB633" s="185">
        <f t="shared" si="709"/>
        <v>0</v>
      </c>
      <c r="AC633" s="185">
        <f t="shared" si="710"/>
        <v>0</v>
      </c>
      <c r="AD633" s="185">
        <f t="shared" si="703"/>
        <v>0</v>
      </c>
      <c r="AE633" s="185">
        <f t="shared" si="704"/>
        <v>0</v>
      </c>
      <c r="AF633" s="185">
        <f t="shared" si="705"/>
        <v>0</v>
      </c>
      <c r="AG633" s="185">
        <f t="shared" si="706"/>
        <v>0</v>
      </c>
      <c r="AH633" s="185">
        <f t="shared" si="707"/>
        <v>0</v>
      </c>
      <c r="AJ633" s="185">
        <f ca="1">SUM((INDIRECT(AJ$2&amp;(ROW())):INDIRECT(AJ$3&amp;(ROW()))))</f>
        <v>0</v>
      </c>
      <c r="AK633" s="185">
        <f ca="1">SUM(INDIRECT(AK$1&amp;AK$2&amp;$B633):INDIRECT(AK$1&amp;AK$3&amp;$B633))</f>
        <v>0</v>
      </c>
      <c r="AL633" s="1753">
        <f t="shared" ca="1" si="680"/>
        <v>0</v>
      </c>
      <c r="AM633" s="1878">
        <f t="shared" ca="1" si="662"/>
        <v>0</v>
      </c>
      <c r="AN633" s="185">
        <f ca="1">SUM(INDIRECT(AN$1&amp;AN$2&amp;$A633):INDIRECT(AN$1&amp;AN$3&amp;$A633))</f>
        <v>0</v>
      </c>
      <c r="AO633" s="1753">
        <f t="shared" ca="1" si="681"/>
        <v>0</v>
      </c>
      <c r="AP633" s="1878">
        <f t="shared" ca="1" si="663"/>
        <v>0</v>
      </c>
      <c r="AR633" s="185">
        <f ca="1">SUM((INDIRECT(AR$2&amp;(ROW())):INDIRECT(AR$3&amp;(ROW()))))</f>
        <v>0</v>
      </c>
      <c r="AS633" s="185">
        <f ca="1">SUM(INDIRECT(AS$1&amp;AS$2&amp;$B633):INDIRECT(AS$1&amp;AS$3&amp;$B633))</f>
        <v>0</v>
      </c>
      <c r="AT633" s="1753">
        <f t="shared" ca="1" si="664"/>
        <v>0</v>
      </c>
      <c r="AU633" s="1878">
        <f t="shared" ca="1" si="665"/>
        <v>0</v>
      </c>
      <c r="AV633" s="185">
        <f ca="1">SUM(INDIRECT(AV$1&amp;AV$2&amp;$A633):INDIRECT(AV$1&amp;AV$3&amp;$A633))</f>
        <v>0</v>
      </c>
      <c r="AW633" s="1753">
        <f t="shared" ca="1" si="666"/>
        <v>0</v>
      </c>
      <c r="AX633" s="1878">
        <f t="shared" ca="1" si="667"/>
        <v>0</v>
      </c>
      <c r="AZ633" s="185">
        <f ca="1">SUM((INDIRECT(AZ$2&amp;(ROW())):INDIRECT(AZ$3&amp;(ROW()))))</f>
        <v>0</v>
      </c>
      <c r="BA633" s="185">
        <f ca="1">SUM(INDIRECT(BA$1&amp;BA$2&amp;$B633):INDIRECT(BA$1&amp;BA$3&amp;$B633))</f>
        <v>0</v>
      </c>
      <c r="BB633" s="1753">
        <f t="shared" ca="1" si="668"/>
        <v>0</v>
      </c>
      <c r="BC633" s="1878">
        <f t="shared" ca="1" si="669"/>
        <v>0</v>
      </c>
      <c r="BD633" s="185">
        <f ca="1">SUM(INDIRECT(BD$1&amp;BD$2&amp;$A633):INDIRECT(BD$1&amp;BD$3&amp;$A633))</f>
        <v>0</v>
      </c>
      <c r="BE633" s="1753">
        <f t="shared" ca="1" si="670"/>
        <v>0</v>
      </c>
      <c r="BF633" s="1878">
        <f t="shared" ca="1" si="671"/>
        <v>0</v>
      </c>
    </row>
    <row r="634" spans="1:58" s="272" customFormat="1">
      <c r="A634" s="2016">
        <v>617</v>
      </c>
      <c r="B634" s="2016">
        <v>631</v>
      </c>
      <c r="C634" s="362"/>
      <c r="D634" s="657">
        <v>1</v>
      </c>
      <c r="E634" s="26"/>
      <c r="F634" s="26"/>
      <c r="G634" s="37"/>
      <c r="H634" s="686"/>
      <c r="I634" s="687"/>
      <c r="J634" s="134"/>
      <c r="K634" s="134"/>
      <c r="L634" s="136"/>
      <c r="M634" s="418"/>
      <c r="N634" s="464"/>
      <c r="O634" s="154" t="s">
        <v>431</v>
      </c>
      <c r="P634" s="135"/>
      <c r="Q634" s="135"/>
      <c r="R634" s="135"/>
      <c r="S634" s="135"/>
      <c r="T634" s="135"/>
      <c r="U634" s="135"/>
      <c r="V634" s="135"/>
      <c r="W634" s="135"/>
      <c r="X634" s="135"/>
      <c r="Y634" s="135"/>
      <c r="Z634" s="135"/>
      <c r="AA634" s="135"/>
      <c r="AB634" s="185">
        <f t="shared" si="709"/>
        <v>0</v>
      </c>
      <c r="AC634" s="185">
        <f t="shared" si="710"/>
        <v>0</v>
      </c>
      <c r="AD634" s="185">
        <f t="shared" si="703"/>
        <v>0</v>
      </c>
      <c r="AE634" s="185">
        <f t="shared" si="704"/>
        <v>0</v>
      </c>
      <c r="AF634" s="185">
        <f t="shared" si="705"/>
        <v>0</v>
      </c>
      <c r="AG634" s="185">
        <f t="shared" si="706"/>
        <v>0</v>
      </c>
      <c r="AH634" s="185">
        <f t="shared" si="707"/>
        <v>0</v>
      </c>
      <c r="AJ634" s="185">
        <f ca="1">SUM((INDIRECT(AJ$2&amp;(ROW())):INDIRECT(AJ$3&amp;(ROW()))))</f>
        <v>0</v>
      </c>
      <c r="AK634" s="185">
        <f ca="1">SUM(INDIRECT(AK$1&amp;AK$2&amp;$B634):INDIRECT(AK$1&amp;AK$3&amp;$B634))</f>
        <v>0</v>
      </c>
      <c r="AL634" s="1753">
        <f t="shared" ca="1" si="680"/>
        <v>0</v>
      </c>
      <c r="AM634" s="1878">
        <f t="shared" ca="1" si="662"/>
        <v>0</v>
      </c>
      <c r="AN634" s="185">
        <f ca="1">SUM(INDIRECT(AN$1&amp;AN$2&amp;$A634):INDIRECT(AN$1&amp;AN$3&amp;$A634))</f>
        <v>0</v>
      </c>
      <c r="AO634" s="1753">
        <f t="shared" ca="1" si="681"/>
        <v>0</v>
      </c>
      <c r="AP634" s="1878">
        <f t="shared" ca="1" si="663"/>
        <v>0</v>
      </c>
      <c r="AR634" s="185">
        <f ca="1">SUM((INDIRECT(AR$2&amp;(ROW())):INDIRECT(AR$3&amp;(ROW()))))</f>
        <v>0</v>
      </c>
      <c r="AS634" s="185">
        <f ca="1">SUM(INDIRECT(AS$1&amp;AS$2&amp;$B634):INDIRECT(AS$1&amp;AS$3&amp;$B634))</f>
        <v>0</v>
      </c>
      <c r="AT634" s="1753">
        <f t="shared" ca="1" si="664"/>
        <v>0</v>
      </c>
      <c r="AU634" s="1878">
        <f t="shared" ca="1" si="665"/>
        <v>0</v>
      </c>
      <c r="AV634" s="185">
        <f ca="1">SUM(INDIRECT(AV$1&amp;AV$2&amp;$A634):INDIRECT(AV$1&amp;AV$3&amp;$A634))</f>
        <v>0</v>
      </c>
      <c r="AW634" s="1753">
        <f t="shared" ca="1" si="666"/>
        <v>0</v>
      </c>
      <c r="AX634" s="1878">
        <f t="shared" ca="1" si="667"/>
        <v>0</v>
      </c>
      <c r="AZ634" s="185">
        <f ca="1">SUM((INDIRECT(AZ$2&amp;(ROW())):INDIRECT(AZ$3&amp;(ROW()))))</f>
        <v>0</v>
      </c>
      <c r="BA634" s="185">
        <f ca="1">SUM(INDIRECT(BA$1&amp;BA$2&amp;$B634):INDIRECT(BA$1&amp;BA$3&amp;$B634))</f>
        <v>0</v>
      </c>
      <c r="BB634" s="1753">
        <f t="shared" ca="1" si="668"/>
        <v>0</v>
      </c>
      <c r="BC634" s="1878">
        <f t="shared" ca="1" si="669"/>
        <v>0</v>
      </c>
      <c r="BD634" s="185">
        <f ca="1">SUM(INDIRECT(BD$1&amp;BD$2&amp;$A634):INDIRECT(BD$1&amp;BD$3&amp;$A634))</f>
        <v>0</v>
      </c>
      <c r="BE634" s="1753">
        <f t="shared" ca="1" si="670"/>
        <v>0</v>
      </c>
      <c r="BF634" s="1878">
        <f t="shared" ca="1" si="671"/>
        <v>0</v>
      </c>
    </row>
    <row r="635" spans="1:58" s="272" customFormat="1">
      <c r="A635" s="2016">
        <v>618</v>
      </c>
      <c r="B635" s="2016">
        <v>632</v>
      </c>
      <c r="C635" s="362"/>
      <c r="D635" s="657">
        <v>1</v>
      </c>
      <c r="E635" s="26"/>
      <c r="F635" s="26"/>
      <c r="G635" s="37"/>
      <c r="H635" s="686"/>
      <c r="I635" s="687"/>
      <c r="J635" s="134"/>
      <c r="K635" s="134"/>
      <c r="L635" s="136"/>
      <c r="M635" s="500" t="s">
        <v>542</v>
      </c>
      <c r="N635" s="579"/>
      <c r="O635" s="579"/>
      <c r="P635" s="591">
        <f>SUM(P636:P637)</f>
        <v>0</v>
      </c>
      <c r="Q635" s="591">
        <f t="shared" ref="Q635:AA635" si="711">SUM(Q636:Q637)</f>
        <v>0</v>
      </c>
      <c r="R635" s="591">
        <f t="shared" si="711"/>
        <v>0</v>
      </c>
      <c r="S635" s="591">
        <f t="shared" si="711"/>
        <v>0</v>
      </c>
      <c r="T635" s="591">
        <f t="shared" si="711"/>
        <v>0</v>
      </c>
      <c r="U635" s="591">
        <f t="shared" si="711"/>
        <v>0</v>
      </c>
      <c r="V635" s="591">
        <f t="shared" si="711"/>
        <v>0</v>
      </c>
      <c r="W635" s="591">
        <f t="shared" si="711"/>
        <v>0</v>
      </c>
      <c r="X635" s="591">
        <f t="shared" si="711"/>
        <v>0</v>
      </c>
      <c r="Y635" s="591">
        <f t="shared" si="711"/>
        <v>0</v>
      </c>
      <c r="Z635" s="591">
        <f t="shared" si="711"/>
        <v>0</v>
      </c>
      <c r="AA635" s="591">
        <f t="shared" si="711"/>
        <v>0</v>
      </c>
      <c r="AB635" s="591">
        <f t="shared" si="709"/>
        <v>0</v>
      </c>
      <c r="AC635" s="591">
        <f t="shared" si="710"/>
        <v>0</v>
      </c>
      <c r="AD635" s="591">
        <f t="shared" si="703"/>
        <v>0</v>
      </c>
      <c r="AE635" s="591">
        <f t="shared" si="704"/>
        <v>0</v>
      </c>
      <c r="AF635" s="591">
        <f t="shared" si="705"/>
        <v>0</v>
      </c>
      <c r="AG635" s="591">
        <f t="shared" si="706"/>
        <v>0</v>
      </c>
      <c r="AH635" s="591">
        <f t="shared" si="707"/>
        <v>0</v>
      </c>
      <c r="AJ635" s="591">
        <f ca="1">SUM((INDIRECT(AJ$2&amp;(ROW())):INDIRECT(AJ$3&amp;(ROW()))))</f>
        <v>0</v>
      </c>
      <c r="AK635" s="591">
        <f ca="1">SUM(INDIRECT(AK$1&amp;AK$2&amp;$B635):INDIRECT(AK$1&amp;AK$3&amp;$B635))</f>
        <v>0</v>
      </c>
      <c r="AL635" s="1751">
        <f t="shared" ca="1" si="680"/>
        <v>0</v>
      </c>
      <c r="AM635" s="1876">
        <f t="shared" ca="1" si="662"/>
        <v>0</v>
      </c>
      <c r="AN635" s="591">
        <f ca="1">SUM(INDIRECT(AN$1&amp;AN$2&amp;$A635):INDIRECT(AN$1&amp;AN$3&amp;$A635))</f>
        <v>0</v>
      </c>
      <c r="AO635" s="1751">
        <f t="shared" ca="1" si="681"/>
        <v>0</v>
      </c>
      <c r="AP635" s="1876">
        <f t="shared" ca="1" si="663"/>
        <v>0</v>
      </c>
      <c r="AR635" s="591">
        <f ca="1">SUM((INDIRECT(AR$2&amp;(ROW())):INDIRECT(AR$3&amp;(ROW()))))</f>
        <v>0</v>
      </c>
      <c r="AS635" s="591">
        <f ca="1">SUM(INDIRECT(AS$1&amp;AS$2&amp;$B635):INDIRECT(AS$1&amp;AS$3&amp;$B635))</f>
        <v>0</v>
      </c>
      <c r="AT635" s="1751">
        <f t="shared" ca="1" si="664"/>
        <v>0</v>
      </c>
      <c r="AU635" s="1876">
        <f t="shared" ca="1" si="665"/>
        <v>0</v>
      </c>
      <c r="AV635" s="591">
        <f ca="1">SUM(INDIRECT(AV$1&amp;AV$2&amp;$A635):INDIRECT(AV$1&amp;AV$3&amp;$A635))</f>
        <v>0</v>
      </c>
      <c r="AW635" s="1751">
        <f t="shared" ca="1" si="666"/>
        <v>0</v>
      </c>
      <c r="AX635" s="1876">
        <f t="shared" ca="1" si="667"/>
        <v>0</v>
      </c>
      <c r="AZ635" s="591">
        <f ca="1">SUM((INDIRECT(AZ$2&amp;(ROW())):INDIRECT(AZ$3&amp;(ROW()))))</f>
        <v>0</v>
      </c>
      <c r="BA635" s="591">
        <f ca="1">SUM(INDIRECT(BA$1&amp;BA$2&amp;$B635):INDIRECT(BA$1&amp;BA$3&amp;$B635))</f>
        <v>0</v>
      </c>
      <c r="BB635" s="1751">
        <f t="shared" ca="1" si="668"/>
        <v>0</v>
      </c>
      <c r="BC635" s="1876">
        <f t="shared" ca="1" si="669"/>
        <v>0</v>
      </c>
      <c r="BD635" s="591">
        <f ca="1">SUM(INDIRECT(BD$1&amp;BD$2&amp;$A635):INDIRECT(BD$1&amp;BD$3&amp;$A635))</f>
        <v>0</v>
      </c>
      <c r="BE635" s="1751">
        <f t="shared" ca="1" si="670"/>
        <v>0</v>
      </c>
      <c r="BF635" s="1876">
        <f t="shared" ca="1" si="671"/>
        <v>0</v>
      </c>
    </row>
    <row r="636" spans="1:58" s="272" customFormat="1">
      <c r="A636" s="2016">
        <v>619</v>
      </c>
      <c r="B636" s="2016">
        <v>633</v>
      </c>
      <c r="C636" s="362"/>
      <c r="D636" s="657">
        <v>1</v>
      </c>
      <c r="E636" s="26"/>
      <c r="F636" s="26"/>
      <c r="G636" s="37"/>
      <c r="H636" s="686"/>
      <c r="I636" s="687"/>
      <c r="J636" s="134"/>
      <c r="K636" s="134"/>
      <c r="L636" s="136"/>
      <c r="M636" s="463"/>
      <c r="N636" s="612"/>
      <c r="O636" s="612" t="s">
        <v>436</v>
      </c>
      <c r="P636" s="191"/>
      <c r="Q636" s="191"/>
      <c r="R636" s="191"/>
      <c r="S636" s="191"/>
      <c r="T636" s="191"/>
      <c r="U636" s="191"/>
      <c r="V636" s="191"/>
      <c r="W636" s="191"/>
      <c r="X636" s="191"/>
      <c r="Y636" s="191"/>
      <c r="Z636" s="191"/>
      <c r="AA636" s="191"/>
      <c r="AB636" s="186">
        <f t="shared" si="709"/>
        <v>0</v>
      </c>
      <c r="AC636" s="186">
        <f t="shared" si="710"/>
        <v>0</v>
      </c>
      <c r="AD636" s="186">
        <f t="shared" si="703"/>
        <v>0</v>
      </c>
      <c r="AE636" s="186">
        <f t="shared" si="704"/>
        <v>0</v>
      </c>
      <c r="AF636" s="186">
        <f t="shared" si="705"/>
        <v>0</v>
      </c>
      <c r="AG636" s="186">
        <f t="shared" si="706"/>
        <v>0</v>
      </c>
      <c r="AH636" s="186">
        <f t="shared" si="707"/>
        <v>0</v>
      </c>
      <c r="AJ636" s="186">
        <f ca="1">SUM((INDIRECT(AJ$2&amp;(ROW())):INDIRECT(AJ$3&amp;(ROW()))))</f>
        <v>0</v>
      </c>
      <c r="AK636" s="186">
        <f ca="1">SUM(INDIRECT(AK$1&amp;AK$2&amp;$B636):INDIRECT(AK$1&amp;AK$3&amp;$B636))</f>
        <v>0</v>
      </c>
      <c r="AL636" s="1748">
        <f t="shared" ca="1" si="680"/>
        <v>0</v>
      </c>
      <c r="AM636" s="1873">
        <f t="shared" ca="1" si="662"/>
        <v>0</v>
      </c>
      <c r="AN636" s="186">
        <f ca="1">SUM(INDIRECT(AN$1&amp;AN$2&amp;$A636):INDIRECT(AN$1&amp;AN$3&amp;$A636))</f>
        <v>0</v>
      </c>
      <c r="AO636" s="1748">
        <f t="shared" ca="1" si="681"/>
        <v>0</v>
      </c>
      <c r="AP636" s="1873">
        <f t="shared" ca="1" si="663"/>
        <v>0</v>
      </c>
      <c r="AR636" s="186">
        <f ca="1">SUM((INDIRECT(AR$2&amp;(ROW())):INDIRECT(AR$3&amp;(ROW()))))</f>
        <v>0</v>
      </c>
      <c r="AS636" s="186">
        <f ca="1">SUM(INDIRECT(AS$1&amp;AS$2&amp;$B636):INDIRECT(AS$1&amp;AS$3&amp;$B636))</f>
        <v>0</v>
      </c>
      <c r="AT636" s="1748">
        <f t="shared" ca="1" si="664"/>
        <v>0</v>
      </c>
      <c r="AU636" s="1873">
        <f t="shared" ca="1" si="665"/>
        <v>0</v>
      </c>
      <c r="AV636" s="186">
        <f ca="1">SUM(INDIRECT(AV$1&amp;AV$2&amp;$A636):INDIRECT(AV$1&amp;AV$3&amp;$A636))</f>
        <v>0</v>
      </c>
      <c r="AW636" s="1748">
        <f t="shared" ca="1" si="666"/>
        <v>0</v>
      </c>
      <c r="AX636" s="1873">
        <f t="shared" ca="1" si="667"/>
        <v>0</v>
      </c>
      <c r="AZ636" s="186">
        <f ca="1">SUM((INDIRECT(AZ$2&amp;(ROW())):INDIRECT(AZ$3&amp;(ROW()))))</f>
        <v>0</v>
      </c>
      <c r="BA636" s="186">
        <f ca="1">SUM(INDIRECT(BA$1&amp;BA$2&amp;$B636):INDIRECT(BA$1&amp;BA$3&amp;$B636))</f>
        <v>0</v>
      </c>
      <c r="BB636" s="1748">
        <f t="shared" ca="1" si="668"/>
        <v>0</v>
      </c>
      <c r="BC636" s="1873">
        <f t="shared" ca="1" si="669"/>
        <v>0</v>
      </c>
      <c r="BD636" s="186">
        <f ca="1">SUM(INDIRECT(BD$1&amp;BD$2&amp;$A636):INDIRECT(BD$1&amp;BD$3&amp;$A636))</f>
        <v>0</v>
      </c>
      <c r="BE636" s="1748">
        <f t="shared" ca="1" si="670"/>
        <v>0</v>
      </c>
      <c r="BF636" s="1873">
        <f t="shared" ca="1" si="671"/>
        <v>0</v>
      </c>
    </row>
    <row r="637" spans="1:58" s="272" customFormat="1">
      <c r="A637" s="2016">
        <v>620</v>
      </c>
      <c r="B637" s="2016">
        <v>634</v>
      </c>
      <c r="C637" s="362"/>
      <c r="D637" s="657">
        <v>1</v>
      </c>
      <c r="E637" s="26"/>
      <c r="F637" s="26"/>
      <c r="G637" s="37"/>
      <c r="H637" s="686"/>
      <c r="I637" s="687"/>
      <c r="J637" s="134"/>
      <c r="K637" s="134"/>
      <c r="L637" s="136"/>
      <c r="M637" s="464"/>
      <c r="N637" s="464"/>
      <c r="O637" s="464" t="s">
        <v>438</v>
      </c>
      <c r="P637" s="135"/>
      <c r="Q637" s="135"/>
      <c r="R637" s="135"/>
      <c r="S637" s="135"/>
      <c r="T637" s="135"/>
      <c r="U637" s="135"/>
      <c r="V637" s="135"/>
      <c r="W637" s="135"/>
      <c r="X637" s="135"/>
      <c r="Y637" s="135"/>
      <c r="Z637" s="135"/>
      <c r="AA637" s="135"/>
      <c r="AB637" s="185">
        <f t="shared" si="709"/>
        <v>0</v>
      </c>
      <c r="AC637" s="185">
        <f t="shared" si="710"/>
        <v>0</v>
      </c>
      <c r="AD637" s="185">
        <f t="shared" si="703"/>
        <v>0</v>
      </c>
      <c r="AE637" s="185">
        <f t="shared" si="704"/>
        <v>0</v>
      </c>
      <c r="AF637" s="185">
        <f t="shared" si="705"/>
        <v>0</v>
      </c>
      <c r="AG637" s="185">
        <f t="shared" si="706"/>
        <v>0</v>
      </c>
      <c r="AH637" s="185">
        <f t="shared" si="707"/>
        <v>0</v>
      </c>
      <c r="AJ637" s="185">
        <f ca="1">SUM((INDIRECT(AJ$2&amp;(ROW())):INDIRECT(AJ$3&amp;(ROW()))))</f>
        <v>0</v>
      </c>
      <c r="AK637" s="185">
        <f ca="1">SUM(INDIRECT(AK$1&amp;AK$2&amp;$B637):INDIRECT(AK$1&amp;AK$3&amp;$B637))</f>
        <v>0</v>
      </c>
      <c r="AL637" s="1753">
        <f t="shared" ca="1" si="680"/>
        <v>0</v>
      </c>
      <c r="AM637" s="1878">
        <f t="shared" ca="1" si="662"/>
        <v>0</v>
      </c>
      <c r="AN637" s="185">
        <f ca="1">SUM(INDIRECT(AN$1&amp;AN$2&amp;$A637):INDIRECT(AN$1&amp;AN$3&amp;$A637))</f>
        <v>0</v>
      </c>
      <c r="AO637" s="1753">
        <f t="shared" ca="1" si="681"/>
        <v>0</v>
      </c>
      <c r="AP637" s="1878">
        <f t="shared" ca="1" si="663"/>
        <v>0</v>
      </c>
      <c r="AR637" s="185">
        <f ca="1">SUM((INDIRECT(AR$2&amp;(ROW())):INDIRECT(AR$3&amp;(ROW()))))</f>
        <v>0</v>
      </c>
      <c r="AS637" s="185">
        <f ca="1">SUM(INDIRECT(AS$1&amp;AS$2&amp;$B637):INDIRECT(AS$1&amp;AS$3&amp;$B637))</f>
        <v>0</v>
      </c>
      <c r="AT637" s="1753">
        <f t="shared" ca="1" si="664"/>
        <v>0</v>
      </c>
      <c r="AU637" s="1878">
        <f t="shared" ca="1" si="665"/>
        <v>0</v>
      </c>
      <c r="AV637" s="185">
        <f ca="1">SUM(INDIRECT(AV$1&amp;AV$2&amp;$A637):INDIRECT(AV$1&amp;AV$3&amp;$A637))</f>
        <v>0</v>
      </c>
      <c r="AW637" s="1753">
        <f t="shared" ca="1" si="666"/>
        <v>0</v>
      </c>
      <c r="AX637" s="1878">
        <f t="shared" ca="1" si="667"/>
        <v>0</v>
      </c>
      <c r="AZ637" s="185">
        <f ca="1">SUM((INDIRECT(AZ$2&amp;(ROW())):INDIRECT(AZ$3&amp;(ROW()))))</f>
        <v>0</v>
      </c>
      <c r="BA637" s="185">
        <f ca="1">SUM(INDIRECT(BA$1&amp;BA$2&amp;$B637):INDIRECT(BA$1&amp;BA$3&amp;$B637))</f>
        <v>0</v>
      </c>
      <c r="BB637" s="1753">
        <f t="shared" ca="1" si="668"/>
        <v>0</v>
      </c>
      <c r="BC637" s="1878">
        <f t="shared" ca="1" si="669"/>
        <v>0</v>
      </c>
      <c r="BD637" s="185">
        <f ca="1">SUM(INDIRECT(BD$1&amp;BD$2&amp;$A637):INDIRECT(BD$1&amp;BD$3&amp;$A637))</f>
        <v>0</v>
      </c>
      <c r="BE637" s="1753">
        <f t="shared" ca="1" si="670"/>
        <v>0</v>
      </c>
      <c r="BF637" s="1878">
        <f t="shared" ca="1" si="671"/>
        <v>0</v>
      </c>
    </row>
    <row r="638" spans="1:58" s="272" customFormat="1">
      <c r="A638" s="2016">
        <v>621</v>
      </c>
      <c r="B638" s="2016">
        <v>635</v>
      </c>
      <c r="C638" s="362"/>
      <c r="D638" s="657">
        <v>1</v>
      </c>
      <c r="E638" s="26"/>
      <c r="F638" s="26"/>
      <c r="G638" s="37"/>
      <c r="H638" s="686"/>
      <c r="I638" s="687"/>
      <c r="J638" s="134"/>
      <c r="K638" s="134"/>
      <c r="L638" s="136"/>
      <c r="M638" s="463" t="s">
        <v>611</v>
      </c>
      <c r="N638" s="463"/>
      <c r="O638" s="612"/>
      <c r="P638" s="191"/>
      <c r="Q638" s="191"/>
      <c r="R638" s="191"/>
      <c r="S638" s="191"/>
      <c r="T638" s="191"/>
      <c r="U638" s="191"/>
      <c r="V638" s="191"/>
      <c r="W638" s="191"/>
      <c r="X638" s="191"/>
      <c r="Y638" s="191"/>
      <c r="Z638" s="191"/>
      <c r="AA638" s="191"/>
      <c r="AB638" s="186">
        <f>SUM(P638:R638)</f>
        <v>0</v>
      </c>
      <c r="AC638" s="186">
        <f>SUM(S638:U638)</f>
        <v>0</v>
      </c>
      <c r="AD638" s="186">
        <f>SUM(V638:X638)</f>
        <v>0</v>
      </c>
      <c r="AE638" s="186">
        <f>SUM(Y638:AA638)</f>
        <v>0</v>
      </c>
      <c r="AF638" s="186">
        <f>AB638+AC638</f>
        <v>0</v>
      </c>
      <c r="AG638" s="186">
        <f>AE638+AD638</f>
        <v>0</v>
      </c>
      <c r="AH638" s="186">
        <f>AF638+AG638</f>
        <v>0</v>
      </c>
      <c r="AJ638" s="186">
        <f ca="1">SUM((INDIRECT(AJ$2&amp;(ROW())):INDIRECT(AJ$3&amp;(ROW()))))</f>
        <v>0</v>
      </c>
      <c r="AK638" s="186">
        <f ca="1">SUM(INDIRECT(AK$1&amp;AK$2&amp;$B638):INDIRECT(AK$1&amp;AK$3&amp;$B638))</f>
        <v>0</v>
      </c>
      <c r="AL638" s="1748">
        <f t="shared" ca="1" si="680"/>
        <v>0</v>
      </c>
      <c r="AM638" s="1873">
        <f t="shared" ca="1" si="662"/>
        <v>0</v>
      </c>
      <c r="AN638" s="186">
        <f ca="1">SUM(INDIRECT(AN$1&amp;AN$2&amp;$A638):INDIRECT(AN$1&amp;AN$3&amp;$A638))</f>
        <v>0</v>
      </c>
      <c r="AO638" s="1748">
        <f t="shared" ca="1" si="681"/>
        <v>0</v>
      </c>
      <c r="AP638" s="1873">
        <f t="shared" ca="1" si="663"/>
        <v>0</v>
      </c>
      <c r="AR638" s="186">
        <f ca="1">SUM((INDIRECT(AR$2&amp;(ROW())):INDIRECT(AR$3&amp;(ROW()))))</f>
        <v>0</v>
      </c>
      <c r="AS638" s="186">
        <f ca="1">SUM(INDIRECT(AS$1&amp;AS$2&amp;$B638):INDIRECT(AS$1&amp;AS$3&amp;$B638))</f>
        <v>0</v>
      </c>
      <c r="AT638" s="1748">
        <f t="shared" ca="1" si="664"/>
        <v>0</v>
      </c>
      <c r="AU638" s="1873">
        <f t="shared" ca="1" si="665"/>
        <v>0</v>
      </c>
      <c r="AV638" s="186">
        <f ca="1">SUM(INDIRECT(AV$1&amp;AV$2&amp;$A638):INDIRECT(AV$1&amp;AV$3&amp;$A638))</f>
        <v>0</v>
      </c>
      <c r="AW638" s="1748">
        <f t="shared" ca="1" si="666"/>
        <v>0</v>
      </c>
      <c r="AX638" s="1873">
        <f t="shared" ca="1" si="667"/>
        <v>0</v>
      </c>
      <c r="AZ638" s="186">
        <f ca="1">SUM((INDIRECT(AZ$2&amp;(ROW())):INDIRECT(AZ$3&amp;(ROW()))))</f>
        <v>0</v>
      </c>
      <c r="BA638" s="186">
        <f ca="1">SUM(INDIRECT(BA$1&amp;BA$2&amp;$B638):INDIRECT(BA$1&amp;BA$3&amp;$B638))</f>
        <v>0</v>
      </c>
      <c r="BB638" s="1748">
        <f t="shared" ca="1" si="668"/>
        <v>0</v>
      </c>
      <c r="BC638" s="1873">
        <f t="shared" ca="1" si="669"/>
        <v>0</v>
      </c>
      <c r="BD638" s="186">
        <f ca="1">SUM(INDIRECT(BD$1&amp;BD$2&amp;$A638):INDIRECT(BD$1&amp;BD$3&amp;$A638))</f>
        <v>0</v>
      </c>
      <c r="BE638" s="1748">
        <f t="shared" ca="1" si="670"/>
        <v>0</v>
      </c>
      <c r="BF638" s="1873">
        <f t="shared" ca="1" si="671"/>
        <v>0</v>
      </c>
    </row>
    <row r="639" spans="1:58">
      <c r="A639" s="2016">
        <v>622</v>
      </c>
      <c r="B639" s="2016">
        <v>636</v>
      </c>
      <c r="D639" s="657">
        <v>1</v>
      </c>
      <c r="H639" s="688"/>
      <c r="I639" s="689"/>
      <c r="J639" s="133"/>
      <c r="K639" s="133"/>
      <c r="L639" s="418"/>
      <c r="M639" s="34" t="s">
        <v>138</v>
      </c>
      <c r="N639" s="34"/>
      <c r="O639" s="33"/>
      <c r="P639" s="126"/>
      <c r="Q639" s="126"/>
      <c r="R639" s="126"/>
      <c r="S639" s="126"/>
      <c r="T639" s="126"/>
      <c r="U639" s="126"/>
      <c r="V639" s="126"/>
      <c r="W639" s="126"/>
      <c r="X639" s="126"/>
      <c r="Y639" s="126"/>
      <c r="Z639" s="126"/>
      <c r="AA639" s="126"/>
      <c r="AB639" s="27">
        <f t="shared" si="709"/>
        <v>0</v>
      </c>
      <c r="AC639" s="27">
        <f t="shared" si="710"/>
        <v>0</v>
      </c>
      <c r="AD639" s="27">
        <f t="shared" si="703"/>
        <v>0</v>
      </c>
      <c r="AE639" s="27">
        <f t="shared" si="704"/>
        <v>0</v>
      </c>
      <c r="AF639" s="27">
        <f t="shared" si="705"/>
        <v>0</v>
      </c>
      <c r="AG639" s="27">
        <f t="shared" si="706"/>
        <v>0</v>
      </c>
      <c r="AH639" s="27">
        <f t="shared" si="707"/>
        <v>0</v>
      </c>
      <c r="AJ639" s="27">
        <f ca="1">SUM((INDIRECT(AJ$2&amp;(ROW())):INDIRECT(AJ$3&amp;(ROW()))))</f>
        <v>0</v>
      </c>
      <c r="AK639" s="27">
        <f ca="1">SUM(INDIRECT(AK$1&amp;AK$2&amp;$B639):INDIRECT(AK$1&amp;AK$3&amp;$B639))</f>
        <v>0</v>
      </c>
      <c r="AL639" s="1712">
        <f t="shared" ca="1" si="680"/>
        <v>0</v>
      </c>
      <c r="AM639" s="1823">
        <f t="shared" ca="1" si="662"/>
        <v>0</v>
      </c>
      <c r="AN639" s="27">
        <f ca="1">SUM(INDIRECT(AN$1&amp;AN$2&amp;$A639):INDIRECT(AN$1&amp;AN$3&amp;$A639))</f>
        <v>0</v>
      </c>
      <c r="AO639" s="1712">
        <f t="shared" ca="1" si="681"/>
        <v>0</v>
      </c>
      <c r="AP639" s="1823">
        <f t="shared" ca="1" si="663"/>
        <v>0</v>
      </c>
      <c r="AR639" s="27">
        <f ca="1">SUM((INDIRECT(AR$2&amp;(ROW())):INDIRECT(AR$3&amp;(ROW()))))</f>
        <v>0</v>
      </c>
      <c r="AS639" s="27">
        <f ca="1">SUM(INDIRECT(AS$1&amp;AS$2&amp;$B639):INDIRECT(AS$1&amp;AS$3&amp;$B639))</f>
        <v>0</v>
      </c>
      <c r="AT639" s="1712">
        <f t="shared" ca="1" si="664"/>
        <v>0</v>
      </c>
      <c r="AU639" s="1823">
        <f t="shared" ca="1" si="665"/>
        <v>0</v>
      </c>
      <c r="AV639" s="27">
        <f ca="1">SUM(INDIRECT(AV$1&amp;AV$2&amp;$A639):INDIRECT(AV$1&amp;AV$3&amp;$A639))</f>
        <v>0</v>
      </c>
      <c r="AW639" s="1712">
        <f t="shared" ca="1" si="666"/>
        <v>0</v>
      </c>
      <c r="AX639" s="1823">
        <f t="shared" ca="1" si="667"/>
        <v>0</v>
      </c>
      <c r="AZ639" s="27">
        <f ca="1">SUM((INDIRECT(AZ$2&amp;(ROW())):INDIRECT(AZ$3&amp;(ROW()))))</f>
        <v>0</v>
      </c>
      <c r="BA639" s="27">
        <f ca="1">SUM(INDIRECT(BA$1&amp;BA$2&amp;$B639):INDIRECT(BA$1&amp;BA$3&amp;$B639))</f>
        <v>0</v>
      </c>
      <c r="BB639" s="1712">
        <f t="shared" ca="1" si="668"/>
        <v>0</v>
      </c>
      <c r="BC639" s="1823">
        <f t="shared" ca="1" si="669"/>
        <v>0</v>
      </c>
      <c r="BD639" s="27">
        <f ca="1">SUM(INDIRECT(BD$1&amp;BD$2&amp;$A639):INDIRECT(BD$1&amp;BD$3&amp;$A639))</f>
        <v>0</v>
      </c>
      <c r="BE639" s="1712">
        <f t="shared" ca="1" si="670"/>
        <v>0</v>
      </c>
      <c r="BF639" s="1823">
        <f t="shared" ca="1" si="671"/>
        <v>0</v>
      </c>
    </row>
    <row r="640" spans="1:58" s="136" customFormat="1">
      <c r="A640" s="2016"/>
      <c r="B640" s="2016">
        <v>637</v>
      </c>
      <c r="C640" s="18"/>
      <c r="D640" s="657">
        <v>1</v>
      </c>
      <c r="E640" s="97"/>
      <c r="F640" s="97"/>
      <c r="G640" s="97"/>
      <c r="H640" s="20"/>
      <c r="I640" s="55"/>
      <c r="J640" s="137"/>
      <c r="K640" s="137"/>
      <c r="L640" s="55"/>
      <c r="M640" s="73"/>
      <c r="N640" s="73"/>
      <c r="O640" s="73"/>
      <c r="P640" s="153"/>
      <c r="Q640" s="153"/>
      <c r="R640" s="153"/>
      <c r="S640" s="153"/>
      <c r="T640" s="153"/>
      <c r="U640" s="153"/>
      <c r="V640" s="153"/>
      <c r="W640" s="153"/>
      <c r="X640" s="153"/>
      <c r="Y640" s="153"/>
      <c r="Z640" s="153"/>
      <c r="AA640" s="153"/>
      <c r="AB640" s="153"/>
      <c r="AC640" s="153"/>
      <c r="AD640" s="153"/>
      <c r="AE640" s="153"/>
      <c r="AF640" s="153"/>
      <c r="AG640" s="153"/>
      <c r="AH640" s="153"/>
      <c r="AJ640" s="153"/>
      <c r="AK640" s="153"/>
      <c r="AL640" s="153"/>
      <c r="AM640" s="153"/>
      <c r="AN640" s="153"/>
      <c r="AO640" s="153"/>
      <c r="AP640" s="153"/>
      <c r="AR640" s="153"/>
      <c r="AS640" s="153"/>
      <c r="AT640" s="153"/>
      <c r="AU640" s="153"/>
      <c r="AV640" s="153"/>
      <c r="AW640" s="153"/>
      <c r="AX640" s="153"/>
      <c r="AZ640" s="153"/>
      <c r="BA640" s="153"/>
      <c r="BB640" s="153"/>
      <c r="BC640" s="153"/>
      <c r="BD640" s="153"/>
      <c r="BE640" s="153"/>
      <c r="BF640" s="153"/>
    </row>
    <row r="641" spans="1:58">
      <c r="A641" s="2016">
        <v>692</v>
      </c>
      <c r="B641" s="2016">
        <v>638</v>
      </c>
      <c r="D641" s="657">
        <v>1</v>
      </c>
      <c r="G641" s="49" t="s">
        <v>843</v>
      </c>
      <c r="H641" s="48"/>
      <c r="I641" s="47"/>
      <c r="J641" s="48"/>
      <c r="K641" s="48"/>
      <c r="L641" s="47"/>
      <c r="M641" s="47"/>
      <c r="N641" s="47"/>
      <c r="O641" s="446"/>
      <c r="P641" s="46"/>
      <c r="Q641" s="46"/>
      <c r="R641" s="46"/>
      <c r="S641" s="46"/>
      <c r="T641" s="46"/>
      <c r="U641" s="46"/>
      <c r="Z641" s="1"/>
      <c r="AA641" s="1"/>
      <c r="AB641" s="1"/>
      <c r="AC641" s="1"/>
      <c r="AD641" s="1"/>
      <c r="AE641" s="1"/>
      <c r="AF641" s="1"/>
      <c r="AG641" s="1"/>
      <c r="AH641" s="1"/>
      <c r="AJ641" s="1"/>
      <c r="AK641" s="1"/>
      <c r="AL641" s="1"/>
      <c r="AM641" s="1"/>
      <c r="AN641" s="1"/>
      <c r="AO641" s="1"/>
      <c r="AP641" s="1"/>
      <c r="AR641" s="1"/>
      <c r="AS641" s="1"/>
      <c r="AT641" s="1"/>
      <c r="AU641" s="1"/>
      <c r="AV641" s="1"/>
      <c r="AW641" s="1"/>
      <c r="AX641" s="1"/>
      <c r="AZ641" s="1"/>
      <c r="BA641" s="1"/>
      <c r="BB641" s="1"/>
      <c r="BC641" s="1"/>
      <c r="BD641" s="1"/>
      <c r="BE641" s="1"/>
      <c r="BF641" s="1"/>
    </row>
    <row r="642" spans="1:58">
      <c r="A642" s="2016">
        <v>693</v>
      </c>
      <c r="B642" s="2016">
        <v>639</v>
      </c>
      <c r="D642" s="657">
        <v>1</v>
      </c>
      <c r="H642" s="169" t="s">
        <v>9</v>
      </c>
      <c r="I642" s="168"/>
      <c r="J642" s="441"/>
      <c r="K642" s="441"/>
      <c r="L642" s="441"/>
      <c r="M642" s="441"/>
      <c r="N642" s="441"/>
      <c r="O642" s="441"/>
      <c r="P642" s="526">
        <f t="shared" ref="P642:AH642" si="712">P643+P652</f>
        <v>0</v>
      </c>
      <c r="Q642" s="526">
        <f t="shared" si="712"/>
        <v>0</v>
      </c>
      <c r="R642" s="526">
        <f t="shared" si="712"/>
        <v>0</v>
      </c>
      <c r="S642" s="526">
        <f t="shared" si="712"/>
        <v>0</v>
      </c>
      <c r="T642" s="526">
        <f t="shared" si="712"/>
        <v>0</v>
      </c>
      <c r="U642" s="526">
        <f t="shared" si="712"/>
        <v>0</v>
      </c>
      <c r="V642" s="526">
        <f t="shared" si="712"/>
        <v>0</v>
      </c>
      <c r="W642" s="526">
        <f t="shared" si="712"/>
        <v>0</v>
      </c>
      <c r="X642" s="526">
        <f t="shared" si="712"/>
        <v>0</v>
      </c>
      <c r="Y642" s="526">
        <f t="shared" si="712"/>
        <v>0</v>
      </c>
      <c r="Z642" s="526">
        <f t="shared" si="712"/>
        <v>0</v>
      </c>
      <c r="AA642" s="526">
        <f t="shared" si="712"/>
        <v>0</v>
      </c>
      <c r="AB642" s="526">
        <f t="shared" si="712"/>
        <v>0</v>
      </c>
      <c r="AC642" s="526">
        <f t="shared" si="712"/>
        <v>0</v>
      </c>
      <c r="AD642" s="526">
        <f t="shared" si="712"/>
        <v>0</v>
      </c>
      <c r="AE642" s="526">
        <f t="shared" si="712"/>
        <v>0</v>
      </c>
      <c r="AF642" s="526">
        <f t="shared" si="712"/>
        <v>0</v>
      </c>
      <c r="AG642" s="526">
        <f t="shared" si="712"/>
        <v>0</v>
      </c>
      <c r="AH642" s="526">
        <f t="shared" si="712"/>
        <v>0</v>
      </c>
      <c r="AJ642" s="526">
        <f ca="1">SUM((INDIRECT(AJ$2&amp;(ROW())):INDIRECT(AJ$3&amp;(ROW()))))</f>
        <v>0</v>
      </c>
      <c r="AK642" s="526">
        <f ca="1">SUM(INDIRECT(AK$1&amp;AK$2&amp;$B642):INDIRECT(AK$1&amp;AK$3&amp;$B642))</f>
        <v>0</v>
      </c>
      <c r="AL642" s="1767">
        <f t="shared" ca="1" si="680"/>
        <v>0</v>
      </c>
      <c r="AM642" s="1891">
        <f t="shared" ref="AM642:AM667" ca="1" si="713">IFERROR(AJ642/AK642,0)</f>
        <v>0</v>
      </c>
      <c r="AN642" s="526">
        <f ca="1">SUM(INDIRECT(AN$1&amp;AN$2&amp;$A642):INDIRECT(AN$1&amp;AN$3&amp;$A642))</f>
        <v>0</v>
      </c>
      <c r="AO642" s="1767">
        <f t="shared" ca="1" si="681"/>
        <v>0</v>
      </c>
      <c r="AP642" s="1891">
        <f t="shared" ref="AP642:AP667" ca="1" si="714">IFERROR(AJ642/AN642,0)</f>
        <v>0</v>
      </c>
      <c r="AR642" s="526">
        <f ca="1">SUM((INDIRECT(AR$2&amp;(ROW())):INDIRECT(AR$3&amp;(ROW()))))</f>
        <v>0</v>
      </c>
      <c r="AS642" s="526">
        <f ca="1">SUM(INDIRECT(AS$1&amp;AS$2&amp;$B642):INDIRECT(AS$1&amp;AS$3&amp;$B642))</f>
        <v>0</v>
      </c>
      <c r="AT642" s="1767">
        <f t="shared" ref="AT642:AT667" ca="1" si="715">AR642-AS642</f>
        <v>0</v>
      </c>
      <c r="AU642" s="1891">
        <f t="shared" ref="AU642:AU667" ca="1" si="716">IFERROR(AR642/AS642,0)</f>
        <v>0</v>
      </c>
      <c r="AV642" s="526">
        <f ca="1">SUM(INDIRECT(AV$1&amp;AV$2&amp;$A642):INDIRECT(AV$1&amp;AV$3&amp;$A642))</f>
        <v>0</v>
      </c>
      <c r="AW642" s="1767">
        <f t="shared" ref="AW642:AW667" ca="1" si="717">AR642-AV642</f>
        <v>0</v>
      </c>
      <c r="AX642" s="1891">
        <f t="shared" ref="AX642:AX667" ca="1" si="718">IFERROR(AR642/AV642,0)</f>
        <v>0</v>
      </c>
      <c r="AZ642" s="526">
        <f ca="1">SUM((INDIRECT(AZ$2&amp;(ROW())):INDIRECT(AZ$3&amp;(ROW()))))</f>
        <v>0</v>
      </c>
      <c r="BA642" s="526">
        <f ca="1">SUM(INDIRECT(BA$1&amp;BA$2&amp;$B642):INDIRECT(BA$1&amp;BA$3&amp;$B642))</f>
        <v>0</v>
      </c>
      <c r="BB642" s="1767">
        <f t="shared" ref="BB642:BB667" ca="1" si="719">AZ642-BA642</f>
        <v>0</v>
      </c>
      <c r="BC642" s="1891">
        <f t="shared" ref="BC642:BC667" ca="1" si="720">IFERROR(AZ642/BA642,0)</f>
        <v>0</v>
      </c>
      <c r="BD642" s="526">
        <f ca="1">SUM(INDIRECT(BD$1&amp;BD$2&amp;$A642):INDIRECT(BD$1&amp;BD$3&amp;$A642))</f>
        <v>0</v>
      </c>
      <c r="BE642" s="1767">
        <f t="shared" ref="BE642:BE667" ca="1" si="721">AZ642-BD642</f>
        <v>0</v>
      </c>
      <c r="BF642" s="1891">
        <f t="shared" ref="BF642:BF667" ca="1" si="722">IFERROR(AZ642/BD642,0)</f>
        <v>0</v>
      </c>
    </row>
    <row r="643" spans="1:58">
      <c r="A643" s="2016">
        <v>694</v>
      </c>
      <c r="B643" s="2016">
        <v>640</v>
      </c>
      <c r="D643" s="657">
        <v>1</v>
      </c>
      <c r="H643" s="166"/>
      <c r="I643" s="165"/>
      <c r="J643" s="437" t="s">
        <v>336</v>
      </c>
      <c r="K643" s="437"/>
      <c r="L643" s="437"/>
      <c r="M643" s="437"/>
      <c r="N643" s="437"/>
      <c r="O643" s="438"/>
      <c r="P643" s="439">
        <f t="shared" ref="P643:AH643" si="723">P644+P647</f>
        <v>0</v>
      </c>
      <c r="Q643" s="439">
        <f t="shared" si="723"/>
        <v>0</v>
      </c>
      <c r="R643" s="439">
        <f t="shared" si="723"/>
        <v>0</v>
      </c>
      <c r="S643" s="439">
        <f t="shared" si="723"/>
        <v>0</v>
      </c>
      <c r="T643" s="439">
        <f t="shared" si="723"/>
        <v>0</v>
      </c>
      <c r="U643" s="439">
        <f t="shared" si="723"/>
        <v>0</v>
      </c>
      <c r="V643" s="439">
        <f t="shared" si="723"/>
        <v>0</v>
      </c>
      <c r="W643" s="439">
        <f t="shared" si="723"/>
        <v>0</v>
      </c>
      <c r="X643" s="439">
        <f t="shared" si="723"/>
        <v>0</v>
      </c>
      <c r="Y643" s="439">
        <f t="shared" si="723"/>
        <v>0</v>
      </c>
      <c r="Z643" s="439">
        <f t="shared" si="723"/>
        <v>0</v>
      </c>
      <c r="AA643" s="439">
        <f t="shared" si="723"/>
        <v>0</v>
      </c>
      <c r="AB643" s="439">
        <f t="shared" si="723"/>
        <v>0</v>
      </c>
      <c r="AC643" s="439">
        <f t="shared" si="723"/>
        <v>0</v>
      </c>
      <c r="AD643" s="439">
        <f t="shared" si="723"/>
        <v>0</v>
      </c>
      <c r="AE643" s="439">
        <f t="shared" si="723"/>
        <v>0</v>
      </c>
      <c r="AF643" s="439">
        <f t="shared" si="723"/>
        <v>0</v>
      </c>
      <c r="AG643" s="439">
        <f t="shared" si="723"/>
        <v>0</v>
      </c>
      <c r="AH643" s="440">
        <f t="shared" si="723"/>
        <v>0</v>
      </c>
      <c r="AJ643" s="440">
        <f ca="1">SUM((INDIRECT(AJ$2&amp;(ROW())):INDIRECT(AJ$3&amp;(ROW()))))</f>
        <v>0</v>
      </c>
      <c r="AK643" s="440">
        <f ca="1">SUM(INDIRECT(AK$1&amp;AK$2&amp;$B643):INDIRECT(AK$1&amp;AK$3&amp;$B643))</f>
        <v>0</v>
      </c>
      <c r="AL643" s="1768">
        <f t="shared" ca="1" si="680"/>
        <v>0</v>
      </c>
      <c r="AM643" s="1892">
        <f t="shared" ca="1" si="713"/>
        <v>0</v>
      </c>
      <c r="AN643" s="440">
        <f ca="1">SUM(INDIRECT(AN$1&amp;AN$2&amp;$A643):INDIRECT(AN$1&amp;AN$3&amp;$A643))</f>
        <v>0</v>
      </c>
      <c r="AO643" s="1768">
        <f t="shared" ca="1" si="681"/>
        <v>0</v>
      </c>
      <c r="AP643" s="1892">
        <f t="shared" ca="1" si="714"/>
        <v>0</v>
      </c>
      <c r="AR643" s="440">
        <f ca="1">SUM((INDIRECT(AR$2&amp;(ROW())):INDIRECT(AR$3&amp;(ROW()))))</f>
        <v>0</v>
      </c>
      <c r="AS643" s="440">
        <f ca="1">SUM(INDIRECT(AS$1&amp;AS$2&amp;$B643):INDIRECT(AS$1&amp;AS$3&amp;$B643))</f>
        <v>0</v>
      </c>
      <c r="AT643" s="1768">
        <f t="shared" ca="1" si="715"/>
        <v>0</v>
      </c>
      <c r="AU643" s="1892">
        <f t="shared" ca="1" si="716"/>
        <v>0</v>
      </c>
      <c r="AV643" s="440">
        <f ca="1">SUM(INDIRECT(AV$1&amp;AV$2&amp;$A643):INDIRECT(AV$1&amp;AV$3&amp;$A643))</f>
        <v>0</v>
      </c>
      <c r="AW643" s="1768">
        <f t="shared" ca="1" si="717"/>
        <v>0</v>
      </c>
      <c r="AX643" s="1892">
        <f t="shared" ca="1" si="718"/>
        <v>0</v>
      </c>
      <c r="AZ643" s="440">
        <f ca="1">SUM((INDIRECT(AZ$2&amp;(ROW())):INDIRECT(AZ$3&amp;(ROW()))))</f>
        <v>0</v>
      </c>
      <c r="BA643" s="440">
        <f ca="1">SUM(INDIRECT(BA$1&amp;BA$2&amp;$B643):INDIRECT(BA$1&amp;BA$3&amp;$B643))</f>
        <v>0</v>
      </c>
      <c r="BB643" s="1768">
        <f t="shared" ca="1" si="719"/>
        <v>0</v>
      </c>
      <c r="BC643" s="1892">
        <f t="shared" ca="1" si="720"/>
        <v>0</v>
      </c>
      <c r="BD643" s="440">
        <f ca="1">SUM(INDIRECT(BD$1&amp;BD$2&amp;$A643):INDIRECT(BD$1&amp;BD$3&amp;$A643))</f>
        <v>0</v>
      </c>
      <c r="BE643" s="1768">
        <f t="shared" ca="1" si="721"/>
        <v>0</v>
      </c>
      <c r="BF643" s="1892">
        <f t="shared" ca="1" si="722"/>
        <v>0</v>
      </c>
    </row>
    <row r="644" spans="1:58">
      <c r="A644" s="2016">
        <v>695</v>
      </c>
      <c r="B644" s="2016">
        <v>641</v>
      </c>
      <c r="D644" s="657">
        <v>1</v>
      </c>
      <c r="H644" s="166"/>
      <c r="I644" s="165"/>
      <c r="J644" s="423"/>
      <c r="K644" s="423"/>
      <c r="L644" s="44" t="s">
        <v>798</v>
      </c>
      <c r="M644" s="6"/>
      <c r="N644" s="89"/>
      <c r="O644" s="89"/>
      <c r="P644" s="616">
        <f t="shared" ref="P644:AH644" si="724">SUM(P645:P646)</f>
        <v>0</v>
      </c>
      <c r="Q644" s="616">
        <f t="shared" si="724"/>
        <v>0</v>
      </c>
      <c r="R644" s="616">
        <f t="shared" si="724"/>
        <v>0</v>
      </c>
      <c r="S644" s="616">
        <f t="shared" si="724"/>
        <v>0</v>
      </c>
      <c r="T644" s="616">
        <f t="shared" si="724"/>
        <v>0</v>
      </c>
      <c r="U644" s="616">
        <f t="shared" si="724"/>
        <v>0</v>
      </c>
      <c r="V644" s="616">
        <f t="shared" si="724"/>
        <v>0</v>
      </c>
      <c r="W644" s="616">
        <f t="shared" si="724"/>
        <v>0</v>
      </c>
      <c r="X644" s="616">
        <f t="shared" si="724"/>
        <v>0</v>
      </c>
      <c r="Y644" s="616">
        <f t="shared" si="724"/>
        <v>0</v>
      </c>
      <c r="Z644" s="616">
        <f t="shared" si="724"/>
        <v>0</v>
      </c>
      <c r="AA644" s="616">
        <f t="shared" si="724"/>
        <v>0</v>
      </c>
      <c r="AB644" s="624">
        <f t="shared" si="724"/>
        <v>0</v>
      </c>
      <c r="AC644" s="624">
        <f t="shared" si="724"/>
        <v>0</v>
      </c>
      <c r="AD644" s="624">
        <f t="shared" si="724"/>
        <v>0</v>
      </c>
      <c r="AE644" s="624">
        <f t="shared" si="724"/>
        <v>0</v>
      </c>
      <c r="AF644" s="624">
        <f t="shared" si="724"/>
        <v>0</v>
      </c>
      <c r="AG644" s="624">
        <f t="shared" si="724"/>
        <v>0</v>
      </c>
      <c r="AH644" s="624">
        <f t="shared" si="724"/>
        <v>0</v>
      </c>
      <c r="AJ644" s="624">
        <f ca="1">SUM((INDIRECT(AJ$2&amp;(ROW())):INDIRECT(AJ$3&amp;(ROW()))))</f>
        <v>0</v>
      </c>
      <c r="AK644" s="624">
        <f ca="1">SUM(INDIRECT(AK$1&amp;AK$2&amp;$B644):INDIRECT(AK$1&amp;AK$3&amp;$B644))</f>
        <v>0</v>
      </c>
      <c r="AL644" s="1769">
        <f t="shared" ca="1" si="680"/>
        <v>0</v>
      </c>
      <c r="AM644" s="1893">
        <f t="shared" ca="1" si="713"/>
        <v>0</v>
      </c>
      <c r="AN644" s="624">
        <f ca="1">SUM(INDIRECT(AN$1&amp;AN$2&amp;$A644):INDIRECT(AN$1&amp;AN$3&amp;$A644))</f>
        <v>0</v>
      </c>
      <c r="AO644" s="1769">
        <f t="shared" ca="1" si="681"/>
        <v>0</v>
      </c>
      <c r="AP644" s="1893">
        <f t="shared" ca="1" si="714"/>
        <v>0</v>
      </c>
      <c r="AR644" s="624">
        <f ca="1">SUM((INDIRECT(AR$2&amp;(ROW())):INDIRECT(AR$3&amp;(ROW()))))</f>
        <v>0</v>
      </c>
      <c r="AS644" s="624">
        <f ca="1">SUM(INDIRECT(AS$1&amp;AS$2&amp;$B644):INDIRECT(AS$1&amp;AS$3&amp;$B644))</f>
        <v>0</v>
      </c>
      <c r="AT644" s="1769">
        <f t="shared" ca="1" si="715"/>
        <v>0</v>
      </c>
      <c r="AU644" s="1893">
        <f t="shared" ca="1" si="716"/>
        <v>0</v>
      </c>
      <c r="AV644" s="624">
        <f ca="1">SUM(INDIRECT(AV$1&amp;AV$2&amp;$A644):INDIRECT(AV$1&amp;AV$3&amp;$A644))</f>
        <v>0</v>
      </c>
      <c r="AW644" s="1769">
        <f t="shared" ca="1" si="717"/>
        <v>0</v>
      </c>
      <c r="AX644" s="1893">
        <f t="shared" ca="1" si="718"/>
        <v>0</v>
      </c>
      <c r="AZ644" s="624">
        <f ca="1">SUM((INDIRECT(AZ$2&amp;(ROW())):INDIRECT(AZ$3&amp;(ROW()))))</f>
        <v>0</v>
      </c>
      <c r="BA644" s="624">
        <f ca="1">SUM(INDIRECT(BA$1&amp;BA$2&amp;$B644):INDIRECT(BA$1&amp;BA$3&amp;$B644))</f>
        <v>0</v>
      </c>
      <c r="BB644" s="1769">
        <f t="shared" ca="1" si="719"/>
        <v>0</v>
      </c>
      <c r="BC644" s="1893">
        <f t="shared" ca="1" si="720"/>
        <v>0</v>
      </c>
      <c r="BD644" s="624">
        <f ca="1">SUM(INDIRECT(BD$1&amp;BD$2&amp;$A644):INDIRECT(BD$1&amp;BD$3&amp;$A644))</f>
        <v>0</v>
      </c>
      <c r="BE644" s="1769">
        <f t="shared" ca="1" si="721"/>
        <v>0</v>
      </c>
      <c r="BF644" s="1893">
        <f t="shared" ca="1" si="722"/>
        <v>0</v>
      </c>
    </row>
    <row r="645" spans="1:58">
      <c r="A645" s="2016">
        <v>696</v>
      </c>
      <c r="B645" s="2016">
        <v>642</v>
      </c>
      <c r="D645" s="657">
        <v>1</v>
      </c>
      <c r="H645" s="166"/>
      <c r="I645" s="165"/>
      <c r="J645" s="423"/>
      <c r="K645" s="423"/>
      <c r="L645" s="18"/>
      <c r="M645" s="189" t="s">
        <v>613</v>
      </c>
      <c r="N645" s="189"/>
      <c r="O645" s="189"/>
      <c r="P645" s="191"/>
      <c r="Q645" s="583"/>
      <c r="R645" s="191"/>
      <c r="S645" s="191"/>
      <c r="T645" s="191"/>
      <c r="U645" s="191"/>
      <c r="V645" s="191"/>
      <c r="W645" s="191"/>
      <c r="X645" s="191"/>
      <c r="Y645" s="191"/>
      <c r="Z645" s="191"/>
      <c r="AA645" s="191"/>
      <c r="AB645" s="187">
        <f>SUM(P645:R645)</f>
        <v>0</v>
      </c>
      <c r="AC645" s="187">
        <f>SUM(S645:U645)</f>
        <v>0</v>
      </c>
      <c r="AD645" s="187">
        <f>SUM(V645:X645)</f>
        <v>0</v>
      </c>
      <c r="AE645" s="187">
        <f>SUM(Y645:AA645)</f>
        <v>0</v>
      </c>
      <c r="AF645" s="187">
        <f>AB645+AC645</f>
        <v>0</v>
      </c>
      <c r="AG645" s="187">
        <f>AE645+AD645</f>
        <v>0</v>
      </c>
      <c r="AH645" s="584">
        <f>AF645+AG645</f>
        <v>0</v>
      </c>
      <c r="AJ645" s="187">
        <f ca="1">SUM((INDIRECT(AJ$2&amp;(ROW())):INDIRECT(AJ$3&amp;(ROW()))))</f>
        <v>0</v>
      </c>
      <c r="AK645" s="584">
        <f ca="1">SUM(INDIRECT(AK$1&amp;AK$2&amp;$B645):INDIRECT(AK$1&amp;AK$3&amp;$B645))</f>
        <v>0</v>
      </c>
      <c r="AL645" s="1770">
        <f t="shared" ca="1" si="680"/>
        <v>0</v>
      </c>
      <c r="AM645" s="1894">
        <f t="shared" ca="1" si="713"/>
        <v>0</v>
      </c>
      <c r="AN645" s="584">
        <f ca="1">SUM(INDIRECT(AN$1&amp;AN$2&amp;$A645):INDIRECT(AN$1&amp;AN$3&amp;$A645))</f>
        <v>0</v>
      </c>
      <c r="AO645" s="1770">
        <f t="shared" ca="1" si="681"/>
        <v>0</v>
      </c>
      <c r="AP645" s="1894">
        <f t="shared" ca="1" si="714"/>
        <v>0</v>
      </c>
      <c r="AR645" s="187">
        <f ca="1">SUM((INDIRECT(AR$2&amp;(ROW())):INDIRECT(AR$3&amp;(ROW()))))</f>
        <v>0</v>
      </c>
      <c r="AS645" s="584">
        <f ca="1">SUM(INDIRECT(AS$1&amp;AS$2&amp;$B645):INDIRECT(AS$1&amp;AS$3&amp;$B645))</f>
        <v>0</v>
      </c>
      <c r="AT645" s="1770">
        <f t="shared" ca="1" si="715"/>
        <v>0</v>
      </c>
      <c r="AU645" s="1894">
        <f t="shared" ca="1" si="716"/>
        <v>0</v>
      </c>
      <c r="AV645" s="584">
        <f ca="1">SUM(INDIRECT(AV$1&amp;AV$2&amp;$A645):INDIRECT(AV$1&amp;AV$3&amp;$A645))</f>
        <v>0</v>
      </c>
      <c r="AW645" s="1770">
        <f t="shared" ca="1" si="717"/>
        <v>0</v>
      </c>
      <c r="AX645" s="1894">
        <f t="shared" ca="1" si="718"/>
        <v>0</v>
      </c>
      <c r="AZ645" s="187">
        <f ca="1">SUM((INDIRECT(AZ$2&amp;(ROW())):INDIRECT(AZ$3&amp;(ROW()))))</f>
        <v>0</v>
      </c>
      <c r="BA645" s="584">
        <f ca="1">SUM(INDIRECT(BA$1&amp;BA$2&amp;$B645):INDIRECT(BA$1&amp;BA$3&amp;$B645))</f>
        <v>0</v>
      </c>
      <c r="BB645" s="1770">
        <f t="shared" ca="1" si="719"/>
        <v>0</v>
      </c>
      <c r="BC645" s="1894">
        <f t="shared" ca="1" si="720"/>
        <v>0</v>
      </c>
      <c r="BD645" s="584">
        <f ca="1">SUM(INDIRECT(BD$1&amp;BD$2&amp;$A645):INDIRECT(BD$1&amp;BD$3&amp;$A645))</f>
        <v>0</v>
      </c>
      <c r="BE645" s="1770">
        <f t="shared" ca="1" si="721"/>
        <v>0</v>
      </c>
      <c r="BF645" s="1894">
        <f t="shared" ca="1" si="722"/>
        <v>0</v>
      </c>
    </row>
    <row r="646" spans="1:58">
      <c r="A646" s="2016">
        <v>697</v>
      </c>
      <c r="B646" s="2016">
        <v>643</v>
      </c>
      <c r="D646" s="657">
        <v>1</v>
      </c>
      <c r="H646" s="166"/>
      <c r="I646" s="165"/>
      <c r="J646" s="423"/>
      <c r="K646" s="423"/>
      <c r="L646" s="16"/>
      <c r="M646" s="16" t="s">
        <v>614</v>
      </c>
      <c r="N646" s="16"/>
      <c r="O646" s="16"/>
      <c r="P646" s="135"/>
      <c r="Q646" s="178"/>
      <c r="R646" s="135"/>
      <c r="S646" s="135"/>
      <c r="T646" s="135"/>
      <c r="U646" s="135"/>
      <c r="V646" s="135"/>
      <c r="W646" s="135"/>
      <c r="X646" s="135"/>
      <c r="Y646" s="135"/>
      <c r="Z646" s="135"/>
      <c r="AA646" s="135"/>
      <c r="AB646" s="23">
        <f>SUM(P646:R646)</f>
        <v>0</v>
      </c>
      <c r="AC646" s="23">
        <f>SUM(S646:U646)</f>
        <v>0</v>
      </c>
      <c r="AD646" s="23">
        <f>SUM(V646:X646)</f>
        <v>0</v>
      </c>
      <c r="AE646" s="23">
        <f>SUM(Y646:AA646)</f>
        <v>0</v>
      </c>
      <c r="AF646" s="23">
        <f>AB646+AC646</f>
        <v>0</v>
      </c>
      <c r="AG646" s="23">
        <f>AE646+AD646</f>
        <v>0</v>
      </c>
      <c r="AH646" s="174">
        <f>AF646+AG646</f>
        <v>0</v>
      </c>
      <c r="AJ646" s="23">
        <f ca="1">SUM((INDIRECT(AJ$2&amp;(ROW())):INDIRECT(AJ$3&amp;(ROW()))))</f>
        <v>0</v>
      </c>
      <c r="AK646" s="174">
        <f ca="1">SUM(INDIRECT(AK$1&amp;AK$2&amp;$B646):INDIRECT(AK$1&amp;AK$3&amp;$B646))</f>
        <v>0</v>
      </c>
      <c r="AL646" s="1771">
        <f t="shared" ca="1" si="680"/>
        <v>0</v>
      </c>
      <c r="AM646" s="1895">
        <f t="shared" ca="1" si="713"/>
        <v>0</v>
      </c>
      <c r="AN646" s="174">
        <f ca="1">SUM(INDIRECT(AN$1&amp;AN$2&amp;$A646):INDIRECT(AN$1&amp;AN$3&amp;$A646))</f>
        <v>0</v>
      </c>
      <c r="AO646" s="1771">
        <f t="shared" ca="1" si="681"/>
        <v>0</v>
      </c>
      <c r="AP646" s="1895">
        <f t="shared" ca="1" si="714"/>
        <v>0</v>
      </c>
      <c r="AR646" s="23">
        <f ca="1">SUM((INDIRECT(AR$2&amp;(ROW())):INDIRECT(AR$3&amp;(ROW()))))</f>
        <v>0</v>
      </c>
      <c r="AS646" s="174">
        <f ca="1">SUM(INDIRECT(AS$1&amp;AS$2&amp;$B646):INDIRECT(AS$1&amp;AS$3&amp;$B646))</f>
        <v>0</v>
      </c>
      <c r="AT646" s="1771">
        <f t="shared" ca="1" si="715"/>
        <v>0</v>
      </c>
      <c r="AU646" s="1895">
        <f t="shared" ca="1" si="716"/>
        <v>0</v>
      </c>
      <c r="AV646" s="174">
        <f ca="1">SUM(INDIRECT(AV$1&amp;AV$2&amp;$A646):INDIRECT(AV$1&amp;AV$3&amp;$A646))</f>
        <v>0</v>
      </c>
      <c r="AW646" s="1771">
        <f t="shared" ca="1" si="717"/>
        <v>0</v>
      </c>
      <c r="AX646" s="1895">
        <f t="shared" ca="1" si="718"/>
        <v>0</v>
      </c>
      <c r="AZ646" s="23">
        <f ca="1">SUM((INDIRECT(AZ$2&amp;(ROW())):INDIRECT(AZ$3&amp;(ROW()))))</f>
        <v>0</v>
      </c>
      <c r="BA646" s="174">
        <f ca="1">SUM(INDIRECT(BA$1&amp;BA$2&amp;$B646):INDIRECT(BA$1&amp;BA$3&amp;$B646))</f>
        <v>0</v>
      </c>
      <c r="BB646" s="1771">
        <f t="shared" ca="1" si="719"/>
        <v>0</v>
      </c>
      <c r="BC646" s="1895">
        <f t="shared" ca="1" si="720"/>
        <v>0</v>
      </c>
      <c r="BD646" s="174">
        <f ca="1">SUM(INDIRECT(BD$1&amp;BD$2&amp;$A646):INDIRECT(BD$1&amp;BD$3&amp;$A646))</f>
        <v>0</v>
      </c>
      <c r="BE646" s="1771">
        <f t="shared" ca="1" si="721"/>
        <v>0</v>
      </c>
      <c r="BF646" s="1895">
        <f t="shared" ca="1" si="722"/>
        <v>0</v>
      </c>
    </row>
    <row r="647" spans="1:58">
      <c r="A647" s="2016">
        <v>698</v>
      </c>
      <c r="B647" s="2016">
        <v>644</v>
      </c>
      <c r="D647" s="657">
        <v>1</v>
      </c>
      <c r="H647" s="166"/>
      <c r="I647" s="165"/>
      <c r="J647" s="423"/>
      <c r="K647" s="423"/>
      <c r="L647" s="136" t="s">
        <v>847</v>
      </c>
      <c r="M647" s="6"/>
      <c r="N647" s="89"/>
      <c r="O647" s="1181" t="s">
        <v>722</v>
      </c>
      <c r="P647" s="616">
        <f>SUM(P648:P651)</f>
        <v>0</v>
      </c>
      <c r="Q647" s="616">
        <f t="shared" ref="Q647:AH647" si="725">SUM(Q648:Q651)</f>
        <v>0</v>
      </c>
      <c r="R647" s="616">
        <f t="shared" si="725"/>
        <v>0</v>
      </c>
      <c r="S647" s="616">
        <f t="shared" si="725"/>
        <v>0</v>
      </c>
      <c r="T647" s="616">
        <f t="shared" si="725"/>
        <v>0</v>
      </c>
      <c r="U647" s="616">
        <f t="shared" si="725"/>
        <v>0</v>
      </c>
      <c r="V647" s="616">
        <f t="shared" si="725"/>
        <v>0</v>
      </c>
      <c r="W647" s="616">
        <f t="shared" si="725"/>
        <v>0</v>
      </c>
      <c r="X647" s="616">
        <f t="shared" si="725"/>
        <v>0</v>
      </c>
      <c r="Y647" s="616">
        <f t="shared" si="725"/>
        <v>0</v>
      </c>
      <c r="Z647" s="616">
        <f t="shared" si="725"/>
        <v>0</v>
      </c>
      <c r="AA647" s="616">
        <f t="shared" si="725"/>
        <v>0</v>
      </c>
      <c r="AB647" s="624">
        <f t="shared" si="725"/>
        <v>0</v>
      </c>
      <c r="AC647" s="624">
        <f t="shared" si="725"/>
        <v>0</v>
      </c>
      <c r="AD647" s="624">
        <f t="shared" si="725"/>
        <v>0</v>
      </c>
      <c r="AE647" s="624">
        <f t="shared" si="725"/>
        <v>0</v>
      </c>
      <c r="AF647" s="624">
        <f t="shared" si="725"/>
        <v>0</v>
      </c>
      <c r="AG647" s="624">
        <f t="shared" si="725"/>
        <v>0</v>
      </c>
      <c r="AH647" s="624">
        <f t="shared" si="725"/>
        <v>0</v>
      </c>
      <c r="AJ647" s="624">
        <f ca="1">SUM((INDIRECT(AJ$2&amp;(ROW())):INDIRECT(AJ$3&amp;(ROW()))))</f>
        <v>0</v>
      </c>
      <c r="AK647" s="624">
        <f ca="1">SUM(INDIRECT(AK$1&amp;AK$2&amp;$B647):INDIRECT(AK$1&amp;AK$3&amp;$B647))</f>
        <v>0</v>
      </c>
      <c r="AL647" s="1769">
        <f t="shared" ca="1" si="680"/>
        <v>0</v>
      </c>
      <c r="AM647" s="1893">
        <f t="shared" ca="1" si="713"/>
        <v>0</v>
      </c>
      <c r="AN647" s="624">
        <f ca="1">SUM(INDIRECT(AN$1&amp;AN$2&amp;$A647):INDIRECT(AN$1&amp;AN$3&amp;$A647))</f>
        <v>0</v>
      </c>
      <c r="AO647" s="1769">
        <f t="shared" ca="1" si="681"/>
        <v>0</v>
      </c>
      <c r="AP647" s="1893">
        <f t="shared" ca="1" si="714"/>
        <v>0</v>
      </c>
      <c r="AR647" s="624">
        <f ca="1">SUM((INDIRECT(AR$2&amp;(ROW())):INDIRECT(AR$3&amp;(ROW()))))</f>
        <v>0</v>
      </c>
      <c r="AS647" s="624">
        <f ca="1">SUM(INDIRECT(AS$1&amp;AS$2&amp;$B647):INDIRECT(AS$1&amp;AS$3&amp;$B647))</f>
        <v>0</v>
      </c>
      <c r="AT647" s="1769">
        <f t="shared" ca="1" si="715"/>
        <v>0</v>
      </c>
      <c r="AU647" s="1893">
        <f t="shared" ca="1" si="716"/>
        <v>0</v>
      </c>
      <c r="AV647" s="624">
        <f ca="1">SUM(INDIRECT(AV$1&amp;AV$2&amp;$A647):INDIRECT(AV$1&amp;AV$3&amp;$A647))</f>
        <v>0</v>
      </c>
      <c r="AW647" s="1769">
        <f t="shared" ca="1" si="717"/>
        <v>0</v>
      </c>
      <c r="AX647" s="1893">
        <f t="shared" ca="1" si="718"/>
        <v>0</v>
      </c>
      <c r="AZ647" s="624">
        <f ca="1">SUM((INDIRECT(AZ$2&amp;(ROW())):INDIRECT(AZ$3&amp;(ROW()))))</f>
        <v>0</v>
      </c>
      <c r="BA647" s="624">
        <f ca="1">SUM(INDIRECT(BA$1&amp;BA$2&amp;$B647):INDIRECT(BA$1&amp;BA$3&amp;$B647))</f>
        <v>0</v>
      </c>
      <c r="BB647" s="1769">
        <f t="shared" ca="1" si="719"/>
        <v>0</v>
      </c>
      <c r="BC647" s="1893">
        <f t="shared" ca="1" si="720"/>
        <v>0</v>
      </c>
      <c r="BD647" s="624">
        <f ca="1">SUM(INDIRECT(BD$1&amp;BD$2&amp;$A647):INDIRECT(BD$1&amp;BD$3&amp;$A647))</f>
        <v>0</v>
      </c>
      <c r="BE647" s="1769">
        <f t="shared" ca="1" si="721"/>
        <v>0</v>
      </c>
      <c r="BF647" s="1893">
        <f t="shared" ca="1" si="722"/>
        <v>0</v>
      </c>
    </row>
    <row r="648" spans="1:58">
      <c r="B648" s="2016">
        <v>645</v>
      </c>
      <c r="D648" s="657">
        <v>1</v>
      </c>
      <c r="H648" s="166"/>
      <c r="I648" s="165"/>
      <c r="J648" s="423"/>
      <c r="K648" s="423"/>
      <c r="L648" s="18"/>
      <c r="M648" s="189" t="s">
        <v>613</v>
      </c>
      <c r="N648" s="189"/>
      <c r="O648" s="189"/>
      <c r="P648" s="191"/>
      <c r="Q648" s="583"/>
      <c r="R648" s="191"/>
      <c r="S648" s="191"/>
      <c r="T648" s="191"/>
      <c r="U648" s="191"/>
      <c r="V648" s="191"/>
      <c r="W648" s="191"/>
      <c r="X648" s="191"/>
      <c r="Y648" s="191"/>
      <c r="Z648" s="191"/>
      <c r="AA648" s="191"/>
      <c r="AB648" s="187">
        <f>SUM(P648:R648)</f>
        <v>0</v>
      </c>
      <c r="AC648" s="187">
        <f>SUM(S648:U648)</f>
        <v>0</v>
      </c>
      <c r="AD648" s="187">
        <f>SUM(V648:X648)</f>
        <v>0</v>
      </c>
      <c r="AE648" s="187">
        <f>SUM(Y648:AA648)</f>
        <v>0</v>
      </c>
      <c r="AF648" s="187">
        <f>AB648+AC648</f>
        <v>0</v>
      </c>
      <c r="AG648" s="187">
        <f>AE648+AD648</f>
        <v>0</v>
      </c>
      <c r="AH648" s="584">
        <f>AF648+AG648</f>
        <v>0</v>
      </c>
      <c r="AJ648" s="187">
        <f ca="1">SUM((INDIRECT(AJ$2&amp;(ROW())):INDIRECT(AJ$3&amp;(ROW()))))</f>
        <v>0</v>
      </c>
      <c r="AK648" s="584">
        <f ca="1">SUM(INDIRECT(AK$1&amp;AK$2&amp;$B648):INDIRECT(AK$1&amp;AK$3&amp;$B648))</f>
        <v>0</v>
      </c>
      <c r="AL648" s="1770">
        <f t="shared" ca="1" si="680"/>
        <v>0</v>
      </c>
      <c r="AM648" s="1894">
        <f t="shared" ca="1" si="713"/>
        <v>0</v>
      </c>
      <c r="AN648" s="584"/>
      <c r="AO648" s="1770">
        <f t="shared" ca="1" si="681"/>
        <v>0</v>
      </c>
      <c r="AP648" s="1894">
        <f t="shared" ca="1" si="714"/>
        <v>0</v>
      </c>
      <c r="AR648" s="187">
        <f ca="1">SUM((INDIRECT(AR$2&amp;(ROW())):INDIRECT(AR$3&amp;(ROW()))))</f>
        <v>0</v>
      </c>
      <c r="AS648" s="584">
        <f ca="1">SUM(INDIRECT(AS$1&amp;AS$2&amp;$B648):INDIRECT(AS$1&amp;AS$3&amp;$B648))</f>
        <v>0</v>
      </c>
      <c r="AT648" s="1770">
        <f t="shared" ca="1" si="715"/>
        <v>0</v>
      </c>
      <c r="AU648" s="1894">
        <f t="shared" ca="1" si="716"/>
        <v>0</v>
      </c>
      <c r="AV648" s="584"/>
      <c r="AW648" s="1770">
        <f t="shared" ca="1" si="717"/>
        <v>0</v>
      </c>
      <c r="AX648" s="1894">
        <f t="shared" ca="1" si="718"/>
        <v>0</v>
      </c>
      <c r="AZ648" s="187">
        <f ca="1">SUM((INDIRECT(AZ$2&amp;(ROW())):INDIRECT(AZ$3&amp;(ROW()))))</f>
        <v>0</v>
      </c>
      <c r="BA648" s="584">
        <f ca="1">SUM(INDIRECT(BA$1&amp;BA$2&amp;$B648):INDIRECT(BA$1&amp;BA$3&amp;$B648))</f>
        <v>0</v>
      </c>
      <c r="BB648" s="1770">
        <f t="shared" ca="1" si="719"/>
        <v>0</v>
      </c>
      <c r="BC648" s="1894">
        <f t="shared" ca="1" si="720"/>
        <v>0</v>
      </c>
      <c r="BD648" s="584"/>
      <c r="BE648" s="1770">
        <f t="shared" ca="1" si="721"/>
        <v>0</v>
      </c>
      <c r="BF648" s="1894">
        <f t="shared" ca="1" si="722"/>
        <v>0</v>
      </c>
    </row>
    <row r="649" spans="1:58">
      <c r="B649" s="2016">
        <v>646</v>
      </c>
      <c r="D649" s="657">
        <v>1</v>
      </c>
      <c r="H649" s="166"/>
      <c r="I649" s="165"/>
      <c r="J649" s="423"/>
      <c r="K649" s="423"/>
      <c r="L649" s="18"/>
      <c r="M649" s="18" t="s">
        <v>614</v>
      </c>
      <c r="N649" s="18"/>
      <c r="O649" s="18"/>
      <c r="P649" s="128"/>
      <c r="Q649" s="175"/>
      <c r="R649" s="128"/>
      <c r="S649" s="128"/>
      <c r="T649" s="128"/>
      <c r="U649" s="128"/>
      <c r="V649" s="128"/>
      <c r="W649" s="128"/>
      <c r="X649" s="128"/>
      <c r="Y649" s="128"/>
      <c r="Z649" s="128"/>
      <c r="AA649" s="128"/>
      <c r="AB649" s="25">
        <f>SUM(P649:R649)</f>
        <v>0</v>
      </c>
      <c r="AC649" s="25">
        <f>SUM(S649:U649)</f>
        <v>0</v>
      </c>
      <c r="AD649" s="25">
        <f>SUM(V649:X649)</f>
        <v>0</v>
      </c>
      <c r="AE649" s="25">
        <f>SUM(Y649:AA649)</f>
        <v>0</v>
      </c>
      <c r="AF649" s="25">
        <f>AB649+AC649</f>
        <v>0</v>
      </c>
      <c r="AG649" s="25">
        <f>AE649+AD649</f>
        <v>0</v>
      </c>
      <c r="AH649" s="176">
        <f>AF649+AG649</f>
        <v>0</v>
      </c>
      <c r="AJ649" s="25">
        <f ca="1">SUM((INDIRECT(AJ$2&amp;(ROW())):INDIRECT(AJ$3&amp;(ROW()))))</f>
        <v>0</v>
      </c>
      <c r="AK649" s="176">
        <f ca="1">SUM(INDIRECT(AK$1&amp;AK$2&amp;$B649):INDIRECT(AK$1&amp;AK$3&amp;$B649))</f>
        <v>0</v>
      </c>
      <c r="AL649" s="1772">
        <f t="shared" ca="1" si="680"/>
        <v>0</v>
      </c>
      <c r="AM649" s="1896">
        <f t="shared" ca="1" si="713"/>
        <v>0</v>
      </c>
      <c r="AN649" s="176"/>
      <c r="AO649" s="1772">
        <f t="shared" ca="1" si="681"/>
        <v>0</v>
      </c>
      <c r="AP649" s="1896">
        <f t="shared" ca="1" si="714"/>
        <v>0</v>
      </c>
      <c r="AR649" s="25">
        <f ca="1">SUM((INDIRECT(AR$2&amp;(ROW())):INDIRECT(AR$3&amp;(ROW()))))</f>
        <v>0</v>
      </c>
      <c r="AS649" s="176">
        <f ca="1">SUM(INDIRECT(AS$1&amp;AS$2&amp;$B649):INDIRECT(AS$1&amp;AS$3&amp;$B649))</f>
        <v>0</v>
      </c>
      <c r="AT649" s="1772">
        <f t="shared" ca="1" si="715"/>
        <v>0</v>
      </c>
      <c r="AU649" s="1896">
        <f t="shared" ca="1" si="716"/>
        <v>0</v>
      </c>
      <c r="AV649" s="176"/>
      <c r="AW649" s="1772">
        <f t="shared" ca="1" si="717"/>
        <v>0</v>
      </c>
      <c r="AX649" s="1896">
        <f t="shared" ca="1" si="718"/>
        <v>0</v>
      </c>
      <c r="AZ649" s="25">
        <f ca="1">SUM((INDIRECT(AZ$2&amp;(ROW())):INDIRECT(AZ$3&amp;(ROW()))))</f>
        <v>0</v>
      </c>
      <c r="BA649" s="176">
        <f ca="1">SUM(INDIRECT(BA$1&amp;BA$2&amp;$B649):INDIRECT(BA$1&amp;BA$3&amp;$B649))</f>
        <v>0</v>
      </c>
      <c r="BB649" s="1772">
        <f t="shared" ca="1" si="719"/>
        <v>0</v>
      </c>
      <c r="BC649" s="1896">
        <f t="shared" ca="1" si="720"/>
        <v>0</v>
      </c>
      <c r="BD649" s="176"/>
      <c r="BE649" s="1772">
        <f t="shared" ca="1" si="721"/>
        <v>0</v>
      </c>
      <c r="BF649" s="1896">
        <f t="shared" ca="1" si="722"/>
        <v>0</v>
      </c>
    </row>
    <row r="650" spans="1:58">
      <c r="A650" s="2016">
        <v>699</v>
      </c>
      <c r="B650" s="2016">
        <v>647</v>
      </c>
      <c r="D650" s="657">
        <v>1</v>
      </c>
      <c r="H650" s="166"/>
      <c r="I650" s="165"/>
      <c r="J650" s="423"/>
      <c r="K650" s="423"/>
      <c r="L650" s="18"/>
      <c r="M650" s="18" t="s">
        <v>41</v>
      </c>
      <c r="N650" s="460"/>
      <c r="O650" s="460"/>
      <c r="P650" s="128"/>
      <c r="Q650" s="128"/>
      <c r="R650" s="128"/>
      <c r="S650" s="128"/>
      <c r="T650" s="128"/>
      <c r="U650" s="128"/>
      <c r="V650" s="128"/>
      <c r="W650" s="128"/>
      <c r="X650" s="128"/>
      <c r="Y650" s="128"/>
      <c r="Z650" s="128"/>
      <c r="AA650" s="128"/>
      <c r="AB650" s="25">
        <f>SUM(P650:R650)</f>
        <v>0</v>
      </c>
      <c r="AC650" s="25">
        <f>SUM(S650:U650)</f>
        <v>0</v>
      </c>
      <c r="AD650" s="25">
        <f>SUM(V650:X650)</f>
        <v>0</v>
      </c>
      <c r="AE650" s="25">
        <f>SUM(Y650:AA650)</f>
        <v>0</v>
      </c>
      <c r="AF650" s="25">
        <f>AB650+AC650</f>
        <v>0</v>
      </c>
      <c r="AG650" s="25">
        <f>AE650+AD650</f>
        <v>0</v>
      </c>
      <c r="AH650" s="176">
        <f>AF650+AG650</f>
        <v>0</v>
      </c>
      <c r="AJ650" s="25">
        <f ca="1">SUM((INDIRECT(AJ$2&amp;(ROW())):INDIRECT(AJ$3&amp;(ROW()))))</f>
        <v>0</v>
      </c>
      <c r="AK650" s="176">
        <f ca="1">SUM(INDIRECT(AK$1&amp;AK$2&amp;$B650):INDIRECT(AK$1&amp;AK$3&amp;$B650))</f>
        <v>0</v>
      </c>
      <c r="AL650" s="1772">
        <f t="shared" ref="AL650:AL713" ca="1" si="726">AJ650-AK650</f>
        <v>0</v>
      </c>
      <c r="AM650" s="1896">
        <f t="shared" ca="1" si="713"/>
        <v>0</v>
      </c>
      <c r="AN650" s="176">
        <f ca="1">SUM(INDIRECT(AN$1&amp;AN$2&amp;$A650):INDIRECT(AN$1&amp;AN$3&amp;$A650))</f>
        <v>0</v>
      </c>
      <c r="AO650" s="1772">
        <f t="shared" ref="AO650:AO713" ca="1" si="727">AJ650-AN650</f>
        <v>0</v>
      </c>
      <c r="AP650" s="1896">
        <f t="shared" ca="1" si="714"/>
        <v>0</v>
      </c>
      <c r="AR650" s="25">
        <f ca="1">SUM((INDIRECT(AR$2&amp;(ROW())):INDIRECT(AR$3&amp;(ROW()))))</f>
        <v>0</v>
      </c>
      <c r="AS650" s="176">
        <f ca="1">SUM(INDIRECT(AS$1&amp;AS$2&amp;$B650):INDIRECT(AS$1&amp;AS$3&amp;$B650))</f>
        <v>0</v>
      </c>
      <c r="AT650" s="1772">
        <f t="shared" ca="1" si="715"/>
        <v>0</v>
      </c>
      <c r="AU650" s="1896">
        <f t="shared" ca="1" si="716"/>
        <v>0</v>
      </c>
      <c r="AV650" s="176">
        <f ca="1">SUM(INDIRECT(AV$1&amp;AV$2&amp;$A650):INDIRECT(AV$1&amp;AV$3&amp;$A650))</f>
        <v>0</v>
      </c>
      <c r="AW650" s="1772">
        <f t="shared" ca="1" si="717"/>
        <v>0</v>
      </c>
      <c r="AX650" s="1896">
        <f t="shared" ca="1" si="718"/>
        <v>0</v>
      </c>
      <c r="AZ650" s="25">
        <f ca="1">SUM((INDIRECT(AZ$2&amp;(ROW())):INDIRECT(AZ$3&amp;(ROW()))))</f>
        <v>0</v>
      </c>
      <c r="BA650" s="176">
        <f ca="1">SUM(INDIRECT(BA$1&amp;BA$2&amp;$B650):INDIRECT(BA$1&amp;BA$3&amp;$B650))</f>
        <v>0</v>
      </c>
      <c r="BB650" s="1772">
        <f t="shared" ca="1" si="719"/>
        <v>0</v>
      </c>
      <c r="BC650" s="1896">
        <f t="shared" ca="1" si="720"/>
        <v>0</v>
      </c>
      <c r="BD650" s="176">
        <f ca="1">SUM(INDIRECT(BD$1&amp;BD$2&amp;$A650):INDIRECT(BD$1&amp;BD$3&amp;$A650))</f>
        <v>0</v>
      </c>
      <c r="BE650" s="1772">
        <f t="shared" ca="1" si="721"/>
        <v>0</v>
      </c>
      <c r="BF650" s="1896">
        <f t="shared" ca="1" si="722"/>
        <v>0</v>
      </c>
    </row>
    <row r="651" spans="1:58">
      <c r="A651" s="2016">
        <v>700</v>
      </c>
      <c r="B651" s="2016">
        <v>648</v>
      </c>
      <c r="D651" s="657">
        <v>1</v>
      </c>
      <c r="H651" s="166"/>
      <c r="I651" s="165"/>
      <c r="J651" s="423"/>
      <c r="K651" s="423"/>
      <c r="L651" s="16"/>
      <c r="M651" s="16" t="s">
        <v>42</v>
      </c>
      <c r="N651" s="16"/>
      <c r="O651" s="16"/>
      <c r="P651" s="135"/>
      <c r="Q651" s="135"/>
      <c r="R651" s="135"/>
      <c r="S651" s="135"/>
      <c r="T651" s="135"/>
      <c r="U651" s="135"/>
      <c r="V651" s="135"/>
      <c r="W651" s="135"/>
      <c r="X651" s="135"/>
      <c r="Y651" s="135"/>
      <c r="Z651" s="135"/>
      <c r="AA651" s="135"/>
      <c r="AB651" s="23">
        <f>SUM(P651:R651)</f>
        <v>0</v>
      </c>
      <c r="AC651" s="23">
        <f>SUM(S651:U651)</f>
        <v>0</v>
      </c>
      <c r="AD651" s="23">
        <f>SUM(V651:X651)</f>
        <v>0</v>
      </c>
      <c r="AE651" s="23">
        <f>SUM(Y651:AA651)</f>
        <v>0</v>
      </c>
      <c r="AF651" s="23">
        <f>AB651+AC651</f>
        <v>0</v>
      </c>
      <c r="AG651" s="23">
        <f>AE651+AD651</f>
        <v>0</v>
      </c>
      <c r="AH651" s="174">
        <f>AF651+AG651</f>
        <v>0</v>
      </c>
      <c r="AJ651" s="23">
        <f ca="1">SUM((INDIRECT(AJ$2&amp;(ROW())):INDIRECT(AJ$3&amp;(ROW()))))</f>
        <v>0</v>
      </c>
      <c r="AK651" s="174">
        <f ca="1">SUM(INDIRECT(AK$1&amp;AK$2&amp;$B651):INDIRECT(AK$1&amp;AK$3&amp;$B651))</f>
        <v>0</v>
      </c>
      <c r="AL651" s="1771">
        <f t="shared" ca="1" si="726"/>
        <v>0</v>
      </c>
      <c r="AM651" s="1895">
        <f t="shared" ca="1" si="713"/>
        <v>0</v>
      </c>
      <c r="AN651" s="174">
        <f ca="1">SUM(INDIRECT(AN$1&amp;AN$2&amp;$A651):INDIRECT(AN$1&amp;AN$3&amp;$A651))</f>
        <v>0</v>
      </c>
      <c r="AO651" s="1771">
        <f t="shared" ca="1" si="727"/>
        <v>0</v>
      </c>
      <c r="AP651" s="1895">
        <f t="shared" ca="1" si="714"/>
        <v>0</v>
      </c>
      <c r="AR651" s="23">
        <f ca="1">SUM((INDIRECT(AR$2&amp;(ROW())):INDIRECT(AR$3&amp;(ROW()))))</f>
        <v>0</v>
      </c>
      <c r="AS651" s="174">
        <f ca="1">SUM(INDIRECT(AS$1&amp;AS$2&amp;$B651):INDIRECT(AS$1&amp;AS$3&amp;$B651))</f>
        <v>0</v>
      </c>
      <c r="AT651" s="1771">
        <f t="shared" ca="1" si="715"/>
        <v>0</v>
      </c>
      <c r="AU651" s="1895">
        <f t="shared" ca="1" si="716"/>
        <v>0</v>
      </c>
      <c r="AV651" s="174">
        <f ca="1">SUM(INDIRECT(AV$1&amp;AV$2&amp;$A651):INDIRECT(AV$1&amp;AV$3&amp;$A651))</f>
        <v>0</v>
      </c>
      <c r="AW651" s="1771">
        <f t="shared" ca="1" si="717"/>
        <v>0</v>
      </c>
      <c r="AX651" s="1895">
        <f t="shared" ca="1" si="718"/>
        <v>0</v>
      </c>
      <c r="AZ651" s="23">
        <f ca="1">SUM((INDIRECT(AZ$2&amp;(ROW())):INDIRECT(AZ$3&amp;(ROW()))))</f>
        <v>0</v>
      </c>
      <c r="BA651" s="174">
        <f ca="1">SUM(INDIRECT(BA$1&amp;BA$2&amp;$B651):INDIRECT(BA$1&amp;BA$3&amp;$B651))</f>
        <v>0</v>
      </c>
      <c r="BB651" s="1771">
        <f t="shared" ca="1" si="719"/>
        <v>0</v>
      </c>
      <c r="BC651" s="1895">
        <f t="shared" ca="1" si="720"/>
        <v>0</v>
      </c>
      <c r="BD651" s="174">
        <f ca="1">SUM(INDIRECT(BD$1&amp;BD$2&amp;$A651):INDIRECT(BD$1&amp;BD$3&amp;$A651))</f>
        <v>0</v>
      </c>
      <c r="BE651" s="1771">
        <f t="shared" ca="1" si="721"/>
        <v>0</v>
      </c>
      <c r="BF651" s="1895">
        <f t="shared" ca="1" si="722"/>
        <v>0</v>
      </c>
    </row>
    <row r="652" spans="1:58">
      <c r="A652" s="2016">
        <v>701</v>
      </c>
      <c r="B652" s="2016">
        <v>649</v>
      </c>
      <c r="D652" s="657">
        <v>1</v>
      </c>
      <c r="H652" s="166"/>
      <c r="I652" s="165"/>
      <c r="J652" s="434" t="s">
        <v>337</v>
      </c>
      <c r="K652" s="434"/>
      <c r="L652" s="434"/>
      <c r="M652" s="434"/>
      <c r="N652" s="434"/>
      <c r="O652" s="435"/>
      <c r="P652" s="436">
        <f t="shared" ref="P652:AH652" si="728">P653+P654</f>
        <v>0</v>
      </c>
      <c r="Q652" s="436">
        <f t="shared" si="728"/>
        <v>0</v>
      </c>
      <c r="R652" s="436">
        <f t="shared" si="728"/>
        <v>0</v>
      </c>
      <c r="S652" s="436">
        <f t="shared" si="728"/>
        <v>0</v>
      </c>
      <c r="T652" s="436">
        <f t="shared" si="728"/>
        <v>0</v>
      </c>
      <c r="U652" s="436">
        <f t="shared" si="728"/>
        <v>0</v>
      </c>
      <c r="V652" s="436">
        <f t="shared" si="728"/>
        <v>0</v>
      </c>
      <c r="W652" s="436">
        <f t="shared" si="728"/>
        <v>0</v>
      </c>
      <c r="X652" s="436">
        <f t="shared" si="728"/>
        <v>0</v>
      </c>
      <c r="Y652" s="436">
        <f t="shared" si="728"/>
        <v>0</v>
      </c>
      <c r="Z652" s="436">
        <f t="shared" si="728"/>
        <v>0</v>
      </c>
      <c r="AA652" s="436">
        <f t="shared" si="728"/>
        <v>0</v>
      </c>
      <c r="AB652" s="436">
        <f t="shared" si="728"/>
        <v>0</v>
      </c>
      <c r="AC652" s="436">
        <f t="shared" si="728"/>
        <v>0</v>
      </c>
      <c r="AD652" s="436">
        <f t="shared" si="728"/>
        <v>0</v>
      </c>
      <c r="AE652" s="436">
        <f t="shared" si="728"/>
        <v>0</v>
      </c>
      <c r="AF652" s="436">
        <f t="shared" si="728"/>
        <v>0</v>
      </c>
      <c r="AG652" s="436">
        <f t="shared" si="728"/>
        <v>0</v>
      </c>
      <c r="AH652" s="626">
        <f t="shared" si="728"/>
        <v>0</v>
      </c>
      <c r="AJ652" s="626">
        <f ca="1">SUM((INDIRECT(AJ$2&amp;(ROW())):INDIRECT(AJ$3&amp;(ROW()))))</f>
        <v>0</v>
      </c>
      <c r="AK652" s="626">
        <f ca="1">SUM(INDIRECT(AK$1&amp;AK$2&amp;$B652):INDIRECT(AK$1&amp;AK$3&amp;$B652))</f>
        <v>0</v>
      </c>
      <c r="AL652" s="1773">
        <f t="shared" ca="1" si="726"/>
        <v>0</v>
      </c>
      <c r="AM652" s="1897">
        <f t="shared" ca="1" si="713"/>
        <v>0</v>
      </c>
      <c r="AN652" s="626">
        <f ca="1">SUM(INDIRECT(AN$1&amp;AN$2&amp;$A652):INDIRECT(AN$1&amp;AN$3&amp;$A652))</f>
        <v>0</v>
      </c>
      <c r="AO652" s="1773">
        <f t="shared" ca="1" si="727"/>
        <v>0</v>
      </c>
      <c r="AP652" s="1897">
        <f t="shared" ca="1" si="714"/>
        <v>0</v>
      </c>
      <c r="AR652" s="626">
        <f ca="1">SUM((INDIRECT(AR$2&amp;(ROW())):INDIRECT(AR$3&amp;(ROW()))))</f>
        <v>0</v>
      </c>
      <c r="AS652" s="626">
        <f ca="1">SUM(INDIRECT(AS$1&amp;AS$2&amp;$B652):INDIRECT(AS$1&amp;AS$3&amp;$B652))</f>
        <v>0</v>
      </c>
      <c r="AT652" s="1773">
        <f t="shared" ca="1" si="715"/>
        <v>0</v>
      </c>
      <c r="AU652" s="1897">
        <f t="shared" ca="1" si="716"/>
        <v>0</v>
      </c>
      <c r="AV652" s="626">
        <f ca="1">SUM(INDIRECT(AV$1&amp;AV$2&amp;$A652):INDIRECT(AV$1&amp;AV$3&amp;$A652))</f>
        <v>0</v>
      </c>
      <c r="AW652" s="1773">
        <f t="shared" ca="1" si="717"/>
        <v>0</v>
      </c>
      <c r="AX652" s="1897">
        <f t="shared" ca="1" si="718"/>
        <v>0</v>
      </c>
      <c r="AZ652" s="626">
        <f ca="1">SUM((INDIRECT(AZ$2&amp;(ROW())):INDIRECT(AZ$3&amp;(ROW()))))</f>
        <v>0</v>
      </c>
      <c r="BA652" s="626">
        <f ca="1">SUM(INDIRECT(BA$1&amp;BA$2&amp;$B652):INDIRECT(BA$1&amp;BA$3&amp;$B652))</f>
        <v>0</v>
      </c>
      <c r="BB652" s="1773">
        <f t="shared" ca="1" si="719"/>
        <v>0</v>
      </c>
      <c r="BC652" s="1897">
        <f t="shared" ca="1" si="720"/>
        <v>0</v>
      </c>
      <c r="BD652" s="626">
        <f ca="1">SUM(INDIRECT(BD$1&amp;BD$2&amp;$A652):INDIRECT(BD$1&amp;BD$3&amp;$A652))</f>
        <v>0</v>
      </c>
      <c r="BE652" s="1773">
        <f t="shared" ca="1" si="721"/>
        <v>0</v>
      </c>
      <c r="BF652" s="1897">
        <f t="shared" ca="1" si="722"/>
        <v>0</v>
      </c>
    </row>
    <row r="653" spans="1:58">
      <c r="A653" s="2016">
        <v>702</v>
      </c>
      <c r="B653" s="2016">
        <v>650</v>
      </c>
      <c r="D653" s="657">
        <v>1</v>
      </c>
      <c r="H653" s="166"/>
      <c r="I653" s="165"/>
      <c r="J653" s="423"/>
      <c r="K653" s="423"/>
      <c r="L653" s="44" t="s">
        <v>797</v>
      </c>
      <c r="M653" s="6"/>
      <c r="N653" s="6"/>
      <c r="O653" s="6"/>
      <c r="P653" s="19"/>
      <c r="Q653" s="19"/>
      <c r="R653" s="19"/>
      <c r="S653" s="19"/>
      <c r="T653" s="19"/>
      <c r="U653" s="19"/>
      <c r="V653" s="19"/>
      <c r="W653" s="19"/>
      <c r="X653" s="19"/>
      <c r="Y653" s="19"/>
      <c r="Z653" s="19"/>
      <c r="AA653" s="19"/>
      <c r="AB653" s="17">
        <f>SUM(P653:R653)</f>
        <v>0</v>
      </c>
      <c r="AC653" s="17">
        <f>SUM(S653:U653)</f>
        <v>0</v>
      </c>
      <c r="AD653" s="17">
        <f>SUM(V653:X653)</f>
        <v>0</v>
      </c>
      <c r="AE653" s="17">
        <f>SUM(Y653:AA653)</f>
        <v>0</v>
      </c>
      <c r="AF653" s="17">
        <f>AB653+AC653</f>
        <v>0</v>
      </c>
      <c r="AG653" s="17">
        <f>AE653+AD653</f>
        <v>0</v>
      </c>
      <c r="AH653" s="17">
        <f>AF653+AG653</f>
        <v>0</v>
      </c>
      <c r="AJ653" s="17">
        <f ca="1">SUM((INDIRECT(AJ$2&amp;(ROW())):INDIRECT(AJ$3&amp;(ROW()))))</f>
        <v>0</v>
      </c>
      <c r="AK653" s="17">
        <f ca="1">SUM(INDIRECT(AK$1&amp;AK$2&amp;$B653):INDIRECT(AK$1&amp;AK$3&amp;$B653))</f>
        <v>0</v>
      </c>
      <c r="AL653" s="1774">
        <f t="shared" ca="1" si="726"/>
        <v>0</v>
      </c>
      <c r="AM653" s="1898">
        <f t="shared" ca="1" si="713"/>
        <v>0</v>
      </c>
      <c r="AN653" s="17">
        <f ca="1">SUM(INDIRECT(AN$1&amp;AN$2&amp;$A653):INDIRECT(AN$1&amp;AN$3&amp;$A653))</f>
        <v>0</v>
      </c>
      <c r="AO653" s="1774">
        <f t="shared" ca="1" si="727"/>
        <v>0</v>
      </c>
      <c r="AP653" s="1898">
        <f t="shared" ca="1" si="714"/>
        <v>0</v>
      </c>
      <c r="AR653" s="17">
        <f ca="1">SUM((INDIRECT(AR$2&amp;(ROW())):INDIRECT(AR$3&amp;(ROW()))))</f>
        <v>0</v>
      </c>
      <c r="AS653" s="17">
        <f ca="1">SUM(INDIRECT(AS$1&amp;AS$2&amp;$B653):INDIRECT(AS$1&amp;AS$3&amp;$B653))</f>
        <v>0</v>
      </c>
      <c r="AT653" s="1774">
        <f t="shared" ca="1" si="715"/>
        <v>0</v>
      </c>
      <c r="AU653" s="1898">
        <f t="shared" ca="1" si="716"/>
        <v>0</v>
      </c>
      <c r="AV653" s="17">
        <f ca="1">SUM(INDIRECT(AV$1&amp;AV$2&amp;$A653):INDIRECT(AV$1&amp;AV$3&amp;$A653))</f>
        <v>0</v>
      </c>
      <c r="AW653" s="1774">
        <f t="shared" ca="1" si="717"/>
        <v>0</v>
      </c>
      <c r="AX653" s="1898">
        <f t="shared" ca="1" si="718"/>
        <v>0</v>
      </c>
      <c r="AZ653" s="17">
        <f ca="1">SUM((INDIRECT(AZ$2&amp;(ROW())):INDIRECT(AZ$3&amp;(ROW()))))</f>
        <v>0</v>
      </c>
      <c r="BA653" s="17">
        <f ca="1">SUM(INDIRECT(BA$1&amp;BA$2&amp;$B653):INDIRECT(BA$1&amp;BA$3&amp;$B653))</f>
        <v>0</v>
      </c>
      <c r="BB653" s="1774">
        <f t="shared" ca="1" si="719"/>
        <v>0</v>
      </c>
      <c r="BC653" s="1898">
        <f t="shared" ca="1" si="720"/>
        <v>0</v>
      </c>
      <c r="BD653" s="17">
        <f ca="1">SUM(INDIRECT(BD$1&amp;BD$2&amp;$A653):INDIRECT(BD$1&amp;BD$3&amp;$A653))</f>
        <v>0</v>
      </c>
      <c r="BE653" s="1774">
        <f t="shared" ca="1" si="721"/>
        <v>0</v>
      </c>
      <c r="BF653" s="1898">
        <f t="shared" ca="1" si="722"/>
        <v>0</v>
      </c>
    </row>
    <row r="654" spans="1:58">
      <c r="A654" s="2016">
        <v>705</v>
      </c>
      <c r="B654" s="2016">
        <v>651</v>
      </c>
      <c r="D654" s="657">
        <v>1</v>
      </c>
      <c r="H654" s="164"/>
      <c r="I654" s="163"/>
      <c r="J654" s="423"/>
      <c r="K654" s="423"/>
      <c r="L654" s="44" t="s">
        <v>847</v>
      </c>
      <c r="M654" s="3"/>
      <c r="N654" s="3"/>
      <c r="O654" s="1182" t="s">
        <v>722</v>
      </c>
      <c r="P654" s="15"/>
      <c r="Q654" s="15"/>
      <c r="R654" s="15"/>
      <c r="S654" s="15"/>
      <c r="T654" s="15"/>
      <c r="U654" s="15"/>
      <c r="V654" s="15"/>
      <c r="W654" s="15"/>
      <c r="X654" s="15"/>
      <c r="Y654" s="15"/>
      <c r="Z654" s="15"/>
      <c r="AA654" s="15"/>
      <c r="AB654" s="14">
        <f>SUM(P654:R654)</f>
        <v>0</v>
      </c>
      <c r="AC654" s="14">
        <f>SUM(S654:U654)</f>
        <v>0</v>
      </c>
      <c r="AD654" s="14">
        <f>SUM(V654:X654)</f>
        <v>0</v>
      </c>
      <c r="AE654" s="14">
        <f>SUM(Y654:AA654)</f>
        <v>0</v>
      </c>
      <c r="AF654" s="14">
        <f>AB654+AC654</f>
        <v>0</v>
      </c>
      <c r="AG654" s="14">
        <f>AE654+AD654</f>
        <v>0</v>
      </c>
      <c r="AH654" s="14">
        <f>AF654+AG654</f>
        <v>0</v>
      </c>
      <c r="AJ654" s="14">
        <f ca="1">SUM((INDIRECT(AJ$2&amp;(ROW())):INDIRECT(AJ$3&amp;(ROW()))))</f>
        <v>0</v>
      </c>
      <c r="AK654" s="14">
        <f ca="1">SUM(INDIRECT(AK$1&amp;AK$2&amp;$B654):INDIRECT(AK$1&amp;AK$3&amp;$B654))</f>
        <v>0</v>
      </c>
      <c r="AL654" s="1775">
        <f t="shared" ca="1" si="726"/>
        <v>0</v>
      </c>
      <c r="AM654" s="1899">
        <f t="shared" ca="1" si="713"/>
        <v>0</v>
      </c>
      <c r="AN654" s="14">
        <f ca="1">SUM(INDIRECT(AN$1&amp;AN$2&amp;$A654):INDIRECT(AN$1&amp;AN$3&amp;$A654))</f>
        <v>0</v>
      </c>
      <c r="AO654" s="1775">
        <f t="shared" ca="1" si="727"/>
        <v>0</v>
      </c>
      <c r="AP654" s="1899">
        <f t="shared" ca="1" si="714"/>
        <v>0</v>
      </c>
      <c r="AR654" s="14">
        <f ca="1">SUM((INDIRECT(AR$2&amp;(ROW())):INDIRECT(AR$3&amp;(ROW()))))</f>
        <v>0</v>
      </c>
      <c r="AS654" s="14">
        <f ca="1">SUM(INDIRECT(AS$1&amp;AS$2&amp;$B654):INDIRECT(AS$1&amp;AS$3&amp;$B654))</f>
        <v>0</v>
      </c>
      <c r="AT654" s="1775">
        <f t="shared" ca="1" si="715"/>
        <v>0</v>
      </c>
      <c r="AU654" s="1899">
        <f t="shared" ca="1" si="716"/>
        <v>0</v>
      </c>
      <c r="AV654" s="14">
        <f ca="1">SUM(INDIRECT(AV$1&amp;AV$2&amp;$A654):INDIRECT(AV$1&amp;AV$3&amp;$A654))</f>
        <v>0</v>
      </c>
      <c r="AW654" s="1775">
        <f t="shared" ca="1" si="717"/>
        <v>0</v>
      </c>
      <c r="AX654" s="1899">
        <f t="shared" ca="1" si="718"/>
        <v>0</v>
      </c>
      <c r="AZ654" s="14">
        <f ca="1">SUM((INDIRECT(AZ$2&amp;(ROW())):INDIRECT(AZ$3&amp;(ROW()))))</f>
        <v>0</v>
      </c>
      <c r="BA654" s="14">
        <f ca="1">SUM(INDIRECT(BA$1&amp;BA$2&amp;$B654):INDIRECT(BA$1&amp;BA$3&amp;$B654))</f>
        <v>0</v>
      </c>
      <c r="BB654" s="1775">
        <f t="shared" ca="1" si="719"/>
        <v>0</v>
      </c>
      <c r="BC654" s="1899">
        <f t="shared" ca="1" si="720"/>
        <v>0</v>
      </c>
      <c r="BD654" s="14">
        <f ca="1">SUM(INDIRECT(BD$1&amp;BD$2&amp;$A654):INDIRECT(BD$1&amp;BD$3&amp;$A654))</f>
        <v>0</v>
      </c>
      <c r="BE654" s="1775">
        <f t="shared" ca="1" si="721"/>
        <v>0</v>
      </c>
      <c r="BF654" s="1899">
        <f t="shared" ca="1" si="722"/>
        <v>0</v>
      </c>
    </row>
    <row r="655" spans="1:58">
      <c r="A655" s="2016">
        <v>708</v>
      </c>
      <c r="B655" s="2016">
        <v>652</v>
      </c>
      <c r="D655" s="657">
        <v>1</v>
      </c>
      <c r="H655" s="166" t="s">
        <v>141</v>
      </c>
      <c r="I655" s="165"/>
      <c r="J655" s="441"/>
      <c r="K655" s="441"/>
      <c r="L655" s="441"/>
      <c r="M655" s="441"/>
      <c r="N655" s="441"/>
      <c r="O655" s="230"/>
      <c r="P655" s="526">
        <f t="shared" ref="P655:AH655" si="729">P656+P665</f>
        <v>0</v>
      </c>
      <c r="Q655" s="526">
        <f t="shared" si="729"/>
        <v>0</v>
      </c>
      <c r="R655" s="526">
        <f t="shared" si="729"/>
        <v>0</v>
      </c>
      <c r="S655" s="526">
        <f t="shared" si="729"/>
        <v>0</v>
      </c>
      <c r="T655" s="526">
        <f t="shared" si="729"/>
        <v>0</v>
      </c>
      <c r="U655" s="526">
        <f t="shared" si="729"/>
        <v>0</v>
      </c>
      <c r="V655" s="526">
        <f t="shared" si="729"/>
        <v>0</v>
      </c>
      <c r="W655" s="526">
        <f t="shared" si="729"/>
        <v>0</v>
      </c>
      <c r="X655" s="526">
        <f t="shared" si="729"/>
        <v>0</v>
      </c>
      <c r="Y655" s="526">
        <f t="shared" si="729"/>
        <v>0</v>
      </c>
      <c r="Z655" s="526">
        <f t="shared" si="729"/>
        <v>0</v>
      </c>
      <c r="AA655" s="526">
        <f t="shared" si="729"/>
        <v>0</v>
      </c>
      <c r="AB655" s="526">
        <f t="shared" si="729"/>
        <v>0</v>
      </c>
      <c r="AC655" s="526">
        <f t="shared" si="729"/>
        <v>0</v>
      </c>
      <c r="AD655" s="526">
        <f t="shared" si="729"/>
        <v>0</v>
      </c>
      <c r="AE655" s="526">
        <f t="shared" si="729"/>
        <v>0</v>
      </c>
      <c r="AF655" s="526">
        <f t="shared" si="729"/>
        <v>0</v>
      </c>
      <c r="AG655" s="526">
        <f t="shared" si="729"/>
        <v>0</v>
      </c>
      <c r="AH655" s="526">
        <f t="shared" si="729"/>
        <v>0</v>
      </c>
      <c r="AJ655" s="526">
        <f ca="1">SUM((INDIRECT(AJ$2&amp;(ROW())):INDIRECT(AJ$3&amp;(ROW()))))</f>
        <v>0</v>
      </c>
      <c r="AK655" s="526">
        <f ca="1">SUM(INDIRECT(AK$1&amp;AK$2&amp;$B655):INDIRECT(AK$1&amp;AK$3&amp;$B655))</f>
        <v>0</v>
      </c>
      <c r="AL655" s="1767">
        <f t="shared" ca="1" si="726"/>
        <v>0</v>
      </c>
      <c r="AM655" s="1891">
        <f t="shared" ca="1" si="713"/>
        <v>0</v>
      </c>
      <c r="AN655" s="526">
        <f ca="1">SUM(INDIRECT(AN$1&amp;AN$2&amp;$A655):INDIRECT(AN$1&amp;AN$3&amp;$A655))</f>
        <v>0</v>
      </c>
      <c r="AO655" s="1767">
        <f t="shared" ca="1" si="727"/>
        <v>0</v>
      </c>
      <c r="AP655" s="1891">
        <f t="shared" ca="1" si="714"/>
        <v>0</v>
      </c>
      <c r="AR655" s="526">
        <f ca="1">SUM((INDIRECT(AR$2&amp;(ROW())):INDIRECT(AR$3&amp;(ROW()))))</f>
        <v>0</v>
      </c>
      <c r="AS655" s="526">
        <f ca="1">SUM(INDIRECT(AS$1&amp;AS$2&amp;$B655):INDIRECT(AS$1&amp;AS$3&amp;$B655))</f>
        <v>0</v>
      </c>
      <c r="AT655" s="1767">
        <f t="shared" ca="1" si="715"/>
        <v>0</v>
      </c>
      <c r="AU655" s="1891">
        <f t="shared" ca="1" si="716"/>
        <v>0</v>
      </c>
      <c r="AV655" s="526">
        <f ca="1">SUM(INDIRECT(AV$1&amp;AV$2&amp;$A655):INDIRECT(AV$1&amp;AV$3&amp;$A655))</f>
        <v>0</v>
      </c>
      <c r="AW655" s="1767">
        <f t="shared" ca="1" si="717"/>
        <v>0</v>
      </c>
      <c r="AX655" s="1891">
        <f t="shared" ca="1" si="718"/>
        <v>0</v>
      </c>
      <c r="AZ655" s="526">
        <f ca="1">SUM((INDIRECT(AZ$2&amp;(ROW())):INDIRECT(AZ$3&amp;(ROW()))))</f>
        <v>0</v>
      </c>
      <c r="BA655" s="526">
        <f ca="1">SUM(INDIRECT(BA$1&amp;BA$2&amp;$B655):INDIRECT(BA$1&amp;BA$3&amp;$B655))</f>
        <v>0</v>
      </c>
      <c r="BB655" s="1767">
        <f t="shared" ca="1" si="719"/>
        <v>0</v>
      </c>
      <c r="BC655" s="1891">
        <f t="shared" ca="1" si="720"/>
        <v>0</v>
      </c>
      <c r="BD655" s="526">
        <f ca="1">SUM(INDIRECT(BD$1&amp;BD$2&amp;$A655):INDIRECT(BD$1&amp;BD$3&amp;$A655))</f>
        <v>0</v>
      </c>
      <c r="BE655" s="1767">
        <f t="shared" ca="1" si="721"/>
        <v>0</v>
      </c>
      <c r="BF655" s="1891">
        <f t="shared" ca="1" si="722"/>
        <v>0</v>
      </c>
    </row>
    <row r="656" spans="1:58">
      <c r="A656" s="2016">
        <v>709</v>
      </c>
      <c r="B656" s="2016">
        <v>653</v>
      </c>
      <c r="D656" s="657">
        <v>1</v>
      </c>
      <c r="H656" s="166"/>
      <c r="I656" s="165"/>
      <c r="J656" s="437" t="s">
        <v>336</v>
      </c>
      <c r="K656" s="437"/>
      <c r="L656" s="1183"/>
      <c r="M656" s="437"/>
      <c r="N656" s="437"/>
      <c r="O656" s="438"/>
      <c r="P656" s="440">
        <f>P657+P660</f>
        <v>0</v>
      </c>
      <c r="Q656" s="439">
        <f t="shared" ref="Q656:AH656" si="730">Q657+Q660</f>
        <v>0</v>
      </c>
      <c r="R656" s="439">
        <f t="shared" si="730"/>
        <v>0</v>
      </c>
      <c r="S656" s="439">
        <f t="shared" si="730"/>
        <v>0</v>
      </c>
      <c r="T656" s="439">
        <f t="shared" si="730"/>
        <v>0</v>
      </c>
      <c r="U656" s="439">
        <f t="shared" si="730"/>
        <v>0</v>
      </c>
      <c r="V656" s="439">
        <f t="shared" si="730"/>
        <v>0</v>
      </c>
      <c r="W656" s="439">
        <f t="shared" si="730"/>
        <v>0</v>
      </c>
      <c r="X656" s="439">
        <f t="shared" si="730"/>
        <v>0</v>
      </c>
      <c r="Y656" s="439">
        <f t="shared" si="730"/>
        <v>0</v>
      </c>
      <c r="Z656" s="439">
        <f t="shared" si="730"/>
        <v>0</v>
      </c>
      <c r="AA656" s="439">
        <f t="shared" si="730"/>
        <v>0</v>
      </c>
      <c r="AB656" s="439">
        <f t="shared" si="730"/>
        <v>0</v>
      </c>
      <c r="AC656" s="439">
        <f t="shared" si="730"/>
        <v>0</v>
      </c>
      <c r="AD656" s="439">
        <f t="shared" si="730"/>
        <v>0</v>
      </c>
      <c r="AE656" s="439">
        <f t="shared" si="730"/>
        <v>0</v>
      </c>
      <c r="AF656" s="439">
        <f t="shared" si="730"/>
        <v>0</v>
      </c>
      <c r="AG656" s="439">
        <f t="shared" si="730"/>
        <v>0</v>
      </c>
      <c r="AH656" s="440">
        <f t="shared" si="730"/>
        <v>0</v>
      </c>
      <c r="AJ656" s="440">
        <f ca="1">SUM((INDIRECT(AJ$2&amp;(ROW())):INDIRECT(AJ$3&amp;(ROW()))))</f>
        <v>0</v>
      </c>
      <c r="AK656" s="440">
        <f ca="1">SUM(INDIRECT(AK$1&amp;AK$2&amp;$B656):INDIRECT(AK$1&amp;AK$3&amp;$B656))</f>
        <v>0</v>
      </c>
      <c r="AL656" s="1768">
        <f t="shared" ca="1" si="726"/>
        <v>0</v>
      </c>
      <c r="AM656" s="1892">
        <f t="shared" ca="1" si="713"/>
        <v>0</v>
      </c>
      <c r="AN656" s="440">
        <f ca="1">SUM(INDIRECT(AN$1&amp;AN$2&amp;$A656):INDIRECT(AN$1&amp;AN$3&amp;$A656))</f>
        <v>0</v>
      </c>
      <c r="AO656" s="1768">
        <f t="shared" ca="1" si="727"/>
        <v>0</v>
      </c>
      <c r="AP656" s="1892">
        <f t="shared" ca="1" si="714"/>
        <v>0</v>
      </c>
      <c r="AR656" s="440">
        <f ca="1">SUM((INDIRECT(AR$2&amp;(ROW())):INDIRECT(AR$3&amp;(ROW()))))</f>
        <v>0</v>
      </c>
      <c r="AS656" s="440">
        <f ca="1">SUM(INDIRECT(AS$1&amp;AS$2&amp;$B656):INDIRECT(AS$1&amp;AS$3&amp;$B656))</f>
        <v>0</v>
      </c>
      <c r="AT656" s="1768">
        <f t="shared" ca="1" si="715"/>
        <v>0</v>
      </c>
      <c r="AU656" s="1892">
        <f t="shared" ca="1" si="716"/>
        <v>0</v>
      </c>
      <c r="AV656" s="440">
        <f ca="1">SUM(INDIRECT(AV$1&amp;AV$2&amp;$A656):INDIRECT(AV$1&amp;AV$3&amp;$A656))</f>
        <v>0</v>
      </c>
      <c r="AW656" s="1768">
        <f t="shared" ca="1" si="717"/>
        <v>0</v>
      </c>
      <c r="AX656" s="1892">
        <f t="shared" ca="1" si="718"/>
        <v>0</v>
      </c>
      <c r="AZ656" s="440">
        <f ca="1">SUM((INDIRECT(AZ$2&amp;(ROW())):INDIRECT(AZ$3&amp;(ROW()))))</f>
        <v>0</v>
      </c>
      <c r="BA656" s="440">
        <f ca="1">SUM(INDIRECT(BA$1&amp;BA$2&amp;$B656):INDIRECT(BA$1&amp;BA$3&amp;$B656))</f>
        <v>0</v>
      </c>
      <c r="BB656" s="1768">
        <f t="shared" ca="1" si="719"/>
        <v>0</v>
      </c>
      <c r="BC656" s="1892">
        <f t="shared" ca="1" si="720"/>
        <v>0</v>
      </c>
      <c r="BD656" s="440">
        <f ca="1">SUM(INDIRECT(BD$1&amp;BD$2&amp;$A656):INDIRECT(BD$1&amp;BD$3&amp;$A656))</f>
        <v>0</v>
      </c>
      <c r="BE656" s="1768">
        <f t="shared" ca="1" si="721"/>
        <v>0</v>
      </c>
      <c r="BF656" s="1892">
        <f t="shared" ca="1" si="722"/>
        <v>0</v>
      </c>
    </row>
    <row r="657" spans="1:58">
      <c r="A657" s="2016">
        <v>710</v>
      </c>
      <c r="B657" s="2016">
        <v>654</v>
      </c>
      <c r="D657" s="657">
        <v>1</v>
      </c>
      <c r="H657" s="166"/>
      <c r="I657" s="165"/>
      <c r="J657" s="423"/>
      <c r="K657" s="423"/>
      <c r="L657" s="44" t="s">
        <v>798</v>
      </c>
      <c r="M657" s="6"/>
      <c r="N657" s="89"/>
      <c r="O657" s="223"/>
      <c r="P657" s="616">
        <f>SUM(P658:P659)</f>
        <v>0</v>
      </c>
      <c r="Q657" s="616">
        <f t="shared" ref="Q657:AH657" si="731">SUM(Q658:Q659)</f>
        <v>0</v>
      </c>
      <c r="R657" s="616">
        <f t="shared" si="731"/>
        <v>0</v>
      </c>
      <c r="S657" s="616">
        <f t="shared" si="731"/>
        <v>0</v>
      </c>
      <c r="T657" s="616">
        <f t="shared" si="731"/>
        <v>0</v>
      </c>
      <c r="U657" s="616">
        <f t="shared" si="731"/>
        <v>0</v>
      </c>
      <c r="V657" s="616">
        <f t="shared" si="731"/>
        <v>0</v>
      </c>
      <c r="W657" s="616">
        <f t="shared" si="731"/>
        <v>0</v>
      </c>
      <c r="X657" s="616">
        <f t="shared" si="731"/>
        <v>0</v>
      </c>
      <c r="Y657" s="616">
        <f t="shared" si="731"/>
        <v>0</v>
      </c>
      <c r="Z657" s="616">
        <f t="shared" si="731"/>
        <v>0</v>
      </c>
      <c r="AA657" s="616">
        <f t="shared" si="731"/>
        <v>0</v>
      </c>
      <c r="AB657" s="624">
        <f t="shared" si="731"/>
        <v>0</v>
      </c>
      <c r="AC657" s="624">
        <f t="shared" si="731"/>
        <v>0</v>
      </c>
      <c r="AD657" s="624">
        <f t="shared" si="731"/>
        <v>0</v>
      </c>
      <c r="AE657" s="624">
        <f t="shared" si="731"/>
        <v>0</v>
      </c>
      <c r="AF657" s="624">
        <f t="shared" si="731"/>
        <v>0</v>
      </c>
      <c r="AG657" s="624">
        <f t="shared" si="731"/>
        <v>0</v>
      </c>
      <c r="AH657" s="624">
        <f t="shared" si="731"/>
        <v>0</v>
      </c>
      <c r="AJ657" s="624">
        <f ca="1">SUM((INDIRECT(AJ$2&amp;(ROW())):INDIRECT(AJ$3&amp;(ROW()))))</f>
        <v>0</v>
      </c>
      <c r="AK657" s="624">
        <f ca="1">SUM(INDIRECT(AK$1&amp;AK$2&amp;$B657):INDIRECT(AK$1&amp;AK$3&amp;$B657))</f>
        <v>0</v>
      </c>
      <c r="AL657" s="1769">
        <f t="shared" ca="1" si="726"/>
        <v>0</v>
      </c>
      <c r="AM657" s="1893">
        <f t="shared" ca="1" si="713"/>
        <v>0</v>
      </c>
      <c r="AN657" s="624">
        <f ca="1">SUM(INDIRECT(AN$1&amp;AN$2&amp;$A657):INDIRECT(AN$1&amp;AN$3&amp;$A657))</f>
        <v>0</v>
      </c>
      <c r="AO657" s="1769">
        <f t="shared" ca="1" si="727"/>
        <v>0</v>
      </c>
      <c r="AP657" s="1893">
        <f t="shared" ca="1" si="714"/>
        <v>0</v>
      </c>
      <c r="AR657" s="624">
        <f ca="1">SUM((INDIRECT(AR$2&amp;(ROW())):INDIRECT(AR$3&amp;(ROW()))))</f>
        <v>0</v>
      </c>
      <c r="AS657" s="624">
        <f ca="1">SUM(INDIRECT(AS$1&amp;AS$2&amp;$B657):INDIRECT(AS$1&amp;AS$3&amp;$B657))</f>
        <v>0</v>
      </c>
      <c r="AT657" s="1769">
        <f t="shared" ca="1" si="715"/>
        <v>0</v>
      </c>
      <c r="AU657" s="1893">
        <f t="shared" ca="1" si="716"/>
        <v>0</v>
      </c>
      <c r="AV657" s="624">
        <f ca="1">SUM(INDIRECT(AV$1&amp;AV$2&amp;$A657):INDIRECT(AV$1&amp;AV$3&amp;$A657))</f>
        <v>0</v>
      </c>
      <c r="AW657" s="1769">
        <f t="shared" ca="1" si="717"/>
        <v>0</v>
      </c>
      <c r="AX657" s="1893">
        <f t="shared" ca="1" si="718"/>
        <v>0</v>
      </c>
      <c r="AZ657" s="624">
        <f ca="1">SUM((INDIRECT(AZ$2&amp;(ROW())):INDIRECT(AZ$3&amp;(ROW()))))</f>
        <v>0</v>
      </c>
      <c r="BA657" s="624">
        <f ca="1">SUM(INDIRECT(BA$1&amp;BA$2&amp;$B657):INDIRECT(BA$1&amp;BA$3&amp;$B657))</f>
        <v>0</v>
      </c>
      <c r="BB657" s="1769">
        <f t="shared" ca="1" si="719"/>
        <v>0</v>
      </c>
      <c r="BC657" s="1893">
        <f t="shared" ca="1" si="720"/>
        <v>0</v>
      </c>
      <c r="BD657" s="624">
        <f ca="1">SUM(INDIRECT(BD$1&amp;BD$2&amp;$A657):INDIRECT(BD$1&amp;BD$3&amp;$A657))</f>
        <v>0</v>
      </c>
      <c r="BE657" s="1769">
        <f t="shared" ca="1" si="721"/>
        <v>0</v>
      </c>
      <c r="BF657" s="1893">
        <f t="shared" ca="1" si="722"/>
        <v>0</v>
      </c>
    </row>
    <row r="658" spans="1:58">
      <c r="A658" s="2016">
        <v>711</v>
      </c>
      <c r="B658" s="2016">
        <v>655</v>
      </c>
      <c r="D658" s="657">
        <v>1</v>
      </c>
      <c r="H658" s="166"/>
      <c r="I658" s="165"/>
      <c r="J658" s="423"/>
      <c r="K658" s="423"/>
      <c r="L658" s="18"/>
      <c r="M658" s="189" t="s">
        <v>613</v>
      </c>
      <c r="N658" s="189"/>
      <c r="O658" s="580"/>
      <c r="P658" s="577"/>
      <c r="Q658" s="577"/>
      <c r="R658" s="577"/>
      <c r="S658" s="577"/>
      <c r="T658" s="577"/>
      <c r="U658" s="577"/>
      <c r="V658" s="577"/>
      <c r="W658" s="577"/>
      <c r="X658" s="577"/>
      <c r="Y658" s="577"/>
      <c r="Z658" s="577"/>
      <c r="AA658" s="577"/>
      <c r="AB658" s="578">
        <f>SUM(P658:R658)</f>
        <v>0</v>
      </c>
      <c r="AC658" s="578">
        <f>SUM(S658:U658)</f>
        <v>0</v>
      </c>
      <c r="AD658" s="578">
        <f>SUM(V658:X658)</f>
        <v>0</v>
      </c>
      <c r="AE658" s="578">
        <f>SUM(Y658:AA658)</f>
        <v>0</v>
      </c>
      <c r="AF658" s="578">
        <f>AB658+AC658</f>
        <v>0</v>
      </c>
      <c r="AG658" s="578">
        <f>AE658+AD658</f>
        <v>0</v>
      </c>
      <c r="AH658" s="578">
        <f>AF658+AG658</f>
        <v>0</v>
      </c>
      <c r="AJ658" s="578">
        <f ca="1">SUM((INDIRECT(AJ$2&amp;(ROW())):INDIRECT(AJ$3&amp;(ROW()))))</f>
        <v>0</v>
      </c>
      <c r="AK658" s="578">
        <f ca="1">SUM(INDIRECT(AK$1&amp;AK$2&amp;$B658):INDIRECT(AK$1&amp;AK$3&amp;$B658))</f>
        <v>0</v>
      </c>
      <c r="AL658" s="1776">
        <f t="shared" ca="1" si="726"/>
        <v>0</v>
      </c>
      <c r="AM658" s="1900">
        <f t="shared" ca="1" si="713"/>
        <v>0</v>
      </c>
      <c r="AN658" s="578">
        <f ca="1">SUM(INDIRECT(AN$1&amp;AN$2&amp;$A658):INDIRECT(AN$1&amp;AN$3&amp;$A658))</f>
        <v>0</v>
      </c>
      <c r="AO658" s="1776">
        <f t="shared" ca="1" si="727"/>
        <v>0</v>
      </c>
      <c r="AP658" s="1900">
        <f t="shared" ca="1" si="714"/>
        <v>0</v>
      </c>
      <c r="AR658" s="578">
        <f ca="1">SUM((INDIRECT(AR$2&amp;(ROW())):INDIRECT(AR$3&amp;(ROW()))))</f>
        <v>0</v>
      </c>
      <c r="AS658" s="578">
        <f ca="1">SUM(INDIRECT(AS$1&amp;AS$2&amp;$B658):INDIRECT(AS$1&amp;AS$3&amp;$B658))</f>
        <v>0</v>
      </c>
      <c r="AT658" s="1776">
        <f t="shared" ca="1" si="715"/>
        <v>0</v>
      </c>
      <c r="AU658" s="1900">
        <f t="shared" ca="1" si="716"/>
        <v>0</v>
      </c>
      <c r="AV658" s="578">
        <f ca="1">SUM(INDIRECT(AV$1&amp;AV$2&amp;$A658):INDIRECT(AV$1&amp;AV$3&amp;$A658))</f>
        <v>0</v>
      </c>
      <c r="AW658" s="1776">
        <f t="shared" ca="1" si="717"/>
        <v>0</v>
      </c>
      <c r="AX658" s="1900">
        <f t="shared" ca="1" si="718"/>
        <v>0</v>
      </c>
      <c r="AZ658" s="578">
        <f ca="1">SUM((INDIRECT(AZ$2&amp;(ROW())):INDIRECT(AZ$3&amp;(ROW()))))</f>
        <v>0</v>
      </c>
      <c r="BA658" s="578">
        <f ca="1">SUM(INDIRECT(BA$1&amp;BA$2&amp;$B658):INDIRECT(BA$1&amp;BA$3&amp;$B658))</f>
        <v>0</v>
      </c>
      <c r="BB658" s="1776">
        <f t="shared" ca="1" si="719"/>
        <v>0</v>
      </c>
      <c r="BC658" s="1900">
        <f t="shared" ca="1" si="720"/>
        <v>0</v>
      </c>
      <c r="BD658" s="578">
        <f ca="1">SUM(INDIRECT(BD$1&amp;BD$2&amp;$A658):INDIRECT(BD$1&amp;BD$3&amp;$A658))</f>
        <v>0</v>
      </c>
      <c r="BE658" s="1776">
        <f t="shared" ca="1" si="721"/>
        <v>0</v>
      </c>
      <c r="BF658" s="1900">
        <f t="shared" ca="1" si="722"/>
        <v>0</v>
      </c>
    </row>
    <row r="659" spans="1:58">
      <c r="A659" s="2016">
        <v>712</v>
      </c>
      <c r="B659" s="2016">
        <v>656</v>
      </c>
      <c r="D659" s="657">
        <v>1</v>
      </c>
      <c r="H659" s="166"/>
      <c r="I659" s="165"/>
      <c r="J659" s="423"/>
      <c r="K659" s="423"/>
      <c r="L659" s="16"/>
      <c r="M659" s="16" t="s">
        <v>614</v>
      </c>
      <c r="N659" s="16"/>
      <c r="O659" s="3"/>
      <c r="P659" s="15"/>
      <c r="Q659" s="15"/>
      <c r="R659" s="15"/>
      <c r="S659" s="15"/>
      <c r="T659" s="15"/>
      <c r="U659" s="15"/>
      <c r="V659" s="15"/>
      <c r="W659" s="15"/>
      <c r="X659" s="15"/>
      <c r="Y659" s="15"/>
      <c r="Z659" s="15"/>
      <c r="AA659" s="15"/>
      <c r="AB659" s="14">
        <f>SUM(P659:R659)</f>
        <v>0</v>
      </c>
      <c r="AC659" s="14">
        <f>SUM(S659:U659)</f>
        <v>0</v>
      </c>
      <c r="AD659" s="14">
        <f>SUM(V659:X659)</f>
        <v>0</v>
      </c>
      <c r="AE659" s="14">
        <f>SUM(Y659:AA659)</f>
        <v>0</v>
      </c>
      <c r="AF659" s="14">
        <f>AB659+AC659</f>
        <v>0</v>
      </c>
      <c r="AG659" s="14">
        <f>AE659+AD659</f>
        <v>0</v>
      </c>
      <c r="AH659" s="14">
        <f>AF659+AG659</f>
        <v>0</v>
      </c>
      <c r="AJ659" s="14">
        <f ca="1">SUM((INDIRECT(AJ$2&amp;(ROW())):INDIRECT(AJ$3&amp;(ROW()))))</f>
        <v>0</v>
      </c>
      <c r="AK659" s="14">
        <f ca="1">SUM(INDIRECT(AK$1&amp;AK$2&amp;$B659):INDIRECT(AK$1&amp;AK$3&amp;$B659))</f>
        <v>0</v>
      </c>
      <c r="AL659" s="1775">
        <f t="shared" ca="1" si="726"/>
        <v>0</v>
      </c>
      <c r="AM659" s="1899">
        <f t="shared" ca="1" si="713"/>
        <v>0</v>
      </c>
      <c r="AN659" s="14">
        <f ca="1">SUM(INDIRECT(AN$1&amp;AN$2&amp;$A659):INDIRECT(AN$1&amp;AN$3&amp;$A659))</f>
        <v>0</v>
      </c>
      <c r="AO659" s="1775">
        <f t="shared" ca="1" si="727"/>
        <v>0</v>
      </c>
      <c r="AP659" s="1899">
        <f t="shared" ca="1" si="714"/>
        <v>0</v>
      </c>
      <c r="AR659" s="14">
        <f ca="1">SUM((INDIRECT(AR$2&amp;(ROW())):INDIRECT(AR$3&amp;(ROW()))))</f>
        <v>0</v>
      </c>
      <c r="AS659" s="14">
        <f ca="1">SUM(INDIRECT(AS$1&amp;AS$2&amp;$B659):INDIRECT(AS$1&amp;AS$3&amp;$B659))</f>
        <v>0</v>
      </c>
      <c r="AT659" s="1775">
        <f t="shared" ca="1" si="715"/>
        <v>0</v>
      </c>
      <c r="AU659" s="1899">
        <f t="shared" ca="1" si="716"/>
        <v>0</v>
      </c>
      <c r="AV659" s="14">
        <f ca="1">SUM(INDIRECT(AV$1&amp;AV$2&amp;$A659):INDIRECT(AV$1&amp;AV$3&amp;$A659))</f>
        <v>0</v>
      </c>
      <c r="AW659" s="1775">
        <f t="shared" ca="1" si="717"/>
        <v>0</v>
      </c>
      <c r="AX659" s="1899">
        <f t="shared" ca="1" si="718"/>
        <v>0</v>
      </c>
      <c r="AZ659" s="14">
        <f ca="1">SUM((INDIRECT(AZ$2&amp;(ROW())):INDIRECT(AZ$3&amp;(ROW()))))</f>
        <v>0</v>
      </c>
      <c r="BA659" s="14">
        <f ca="1">SUM(INDIRECT(BA$1&amp;BA$2&amp;$B659):INDIRECT(BA$1&amp;BA$3&amp;$B659))</f>
        <v>0</v>
      </c>
      <c r="BB659" s="1775">
        <f t="shared" ca="1" si="719"/>
        <v>0</v>
      </c>
      <c r="BC659" s="1899">
        <f t="shared" ca="1" si="720"/>
        <v>0</v>
      </c>
      <c r="BD659" s="14">
        <f ca="1">SUM(INDIRECT(BD$1&amp;BD$2&amp;$A659):INDIRECT(BD$1&amp;BD$3&amp;$A659))</f>
        <v>0</v>
      </c>
      <c r="BE659" s="1775">
        <f t="shared" ca="1" si="721"/>
        <v>0</v>
      </c>
      <c r="BF659" s="1899">
        <f t="shared" ca="1" si="722"/>
        <v>0</v>
      </c>
    </row>
    <row r="660" spans="1:58">
      <c r="A660" s="2016">
        <v>713</v>
      </c>
      <c r="B660" s="2016">
        <v>657</v>
      </c>
      <c r="D660" s="657">
        <v>1</v>
      </c>
      <c r="H660" s="166"/>
      <c r="I660" s="165"/>
      <c r="J660" s="423"/>
      <c r="K660" s="423"/>
      <c r="L660" s="136" t="s">
        <v>846</v>
      </c>
      <c r="M660" s="6"/>
      <c r="N660" s="89"/>
      <c r="O660" s="1181" t="s">
        <v>722</v>
      </c>
      <c r="P660" s="616">
        <f t="shared" ref="P660:AH660" si="732">SUM(P661:P664)</f>
        <v>0</v>
      </c>
      <c r="Q660" s="616">
        <f t="shared" si="732"/>
        <v>0</v>
      </c>
      <c r="R660" s="616">
        <f t="shared" si="732"/>
        <v>0</v>
      </c>
      <c r="S660" s="616">
        <f t="shared" si="732"/>
        <v>0</v>
      </c>
      <c r="T660" s="616">
        <f t="shared" si="732"/>
        <v>0</v>
      </c>
      <c r="U660" s="616">
        <f t="shared" si="732"/>
        <v>0</v>
      </c>
      <c r="V660" s="616">
        <f t="shared" si="732"/>
        <v>0</v>
      </c>
      <c r="W660" s="616">
        <f t="shared" si="732"/>
        <v>0</v>
      </c>
      <c r="X660" s="616">
        <f t="shared" si="732"/>
        <v>0</v>
      </c>
      <c r="Y660" s="616">
        <f t="shared" si="732"/>
        <v>0</v>
      </c>
      <c r="Z660" s="616">
        <f t="shared" si="732"/>
        <v>0</v>
      </c>
      <c r="AA660" s="616">
        <f t="shared" si="732"/>
        <v>0</v>
      </c>
      <c r="AB660" s="624">
        <f t="shared" si="732"/>
        <v>0</v>
      </c>
      <c r="AC660" s="624">
        <f t="shared" si="732"/>
        <v>0</v>
      </c>
      <c r="AD660" s="624">
        <f t="shared" si="732"/>
        <v>0</v>
      </c>
      <c r="AE660" s="624">
        <f t="shared" si="732"/>
        <v>0</v>
      </c>
      <c r="AF660" s="624">
        <f t="shared" si="732"/>
        <v>0</v>
      </c>
      <c r="AG660" s="624">
        <f t="shared" si="732"/>
        <v>0</v>
      </c>
      <c r="AH660" s="624">
        <f t="shared" si="732"/>
        <v>0</v>
      </c>
      <c r="AJ660" s="624">
        <f ca="1">SUM((INDIRECT(AJ$2&amp;(ROW())):INDIRECT(AJ$3&amp;(ROW()))))</f>
        <v>0</v>
      </c>
      <c r="AK660" s="624">
        <f ca="1">SUM(INDIRECT(AK$1&amp;AK$2&amp;$B660):INDIRECT(AK$1&amp;AK$3&amp;$B660))</f>
        <v>0</v>
      </c>
      <c r="AL660" s="1769">
        <f t="shared" ca="1" si="726"/>
        <v>0</v>
      </c>
      <c r="AM660" s="1893">
        <f t="shared" ca="1" si="713"/>
        <v>0</v>
      </c>
      <c r="AN660" s="624">
        <f ca="1">SUM(INDIRECT(AN$1&amp;AN$2&amp;$A660):INDIRECT(AN$1&amp;AN$3&amp;$A660))</f>
        <v>0</v>
      </c>
      <c r="AO660" s="1769">
        <f t="shared" ca="1" si="727"/>
        <v>0</v>
      </c>
      <c r="AP660" s="1893">
        <f t="shared" ca="1" si="714"/>
        <v>0</v>
      </c>
      <c r="AR660" s="624">
        <f ca="1">SUM((INDIRECT(AR$2&amp;(ROW())):INDIRECT(AR$3&amp;(ROW()))))</f>
        <v>0</v>
      </c>
      <c r="AS660" s="624">
        <f ca="1">SUM(INDIRECT(AS$1&amp;AS$2&amp;$B660):INDIRECT(AS$1&amp;AS$3&amp;$B660))</f>
        <v>0</v>
      </c>
      <c r="AT660" s="1769">
        <f t="shared" ca="1" si="715"/>
        <v>0</v>
      </c>
      <c r="AU660" s="1893">
        <f t="shared" ca="1" si="716"/>
        <v>0</v>
      </c>
      <c r="AV660" s="624">
        <f ca="1">SUM(INDIRECT(AV$1&amp;AV$2&amp;$A660):INDIRECT(AV$1&amp;AV$3&amp;$A660))</f>
        <v>0</v>
      </c>
      <c r="AW660" s="1769">
        <f t="shared" ca="1" si="717"/>
        <v>0</v>
      </c>
      <c r="AX660" s="1893">
        <f t="shared" ca="1" si="718"/>
        <v>0</v>
      </c>
      <c r="AZ660" s="624">
        <f ca="1">SUM((INDIRECT(AZ$2&amp;(ROW())):INDIRECT(AZ$3&amp;(ROW()))))</f>
        <v>0</v>
      </c>
      <c r="BA660" s="624">
        <f ca="1">SUM(INDIRECT(BA$1&amp;BA$2&amp;$B660):INDIRECT(BA$1&amp;BA$3&amp;$B660))</f>
        <v>0</v>
      </c>
      <c r="BB660" s="1769">
        <f t="shared" ca="1" si="719"/>
        <v>0</v>
      </c>
      <c r="BC660" s="1893">
        <f t="shared" ca="1" si="720"/>
        <v>0</v>
      </c>
      <c r="BD660" s="624">
        <f ca="1">SUM(INDIRECT(BD$1&amp;BD$2&amp;$A660):INDIRECT(BD$1&amp;BD$3&amp;$A660))</f>
        <v>0</v>
      </c>
      <c r="BE660" s="1769">
        <f t="shared" ca="1" si="721"/>
        <v>0</v>
      </c>
      <c r="BF660" s="1893">
        <f t="shared" ca="1" si="722"/>
        <v>0</v>
      </c>
    </row>
    <row r="661" spans="1:58">
      <c r="B661" s="2016">
        <v>658</v>
      </c>
      <c r="D661" s="657">
        <v>1</v>
      </c>
      <c r="H661" s="166"/>
      <c r="I661" s="165"/>
      <c r="J661" s="423"/>
      <c r="K661" s="423"/>
      <c r="L661" s="18"/>
      <c r="M661" s="189" t="s">
        <v>613</v>
      </c>
      <c r="N661" s="189"/>
      <c r="O661" s="189"/>
      <c r="P661" s="191"/>
      <c r="Q661" s="583"/>
      <c r="R661" s="191"/>
      <c r="S661" s="191"/>
      <c r="T661" s="191"/>
      <c r="U661" s="191"/>
      <c r="V661" s="191"/>
      <c r="W661" s="191"/>
      <c r="X661" s="191"/>
      <c r="Y661" s="191"/>
      <c r="Z661" s="191"/>
      <c r="AA661" s="191"/>
      <c r="AB661" s="187">
        <f>SUM(P661:R661)</f>
        <v>0</v>
      </c>
      <c r="AC661" s="187">
        <f>SUM(S661:U661)</f>
        <v>0</v>
      </c>
      <c r="AD661" s="187">
        <f>SUM(V661:X661)</f>
        <v>0</v>
      </c>
      <c r="AE661" s="187">
        <f>SUM(Y661:AA661)</f>
        <v>0</v>
      </c>
      <c r="AF661" s="187">
        <f>AB661+AC661</f>
        <v>0</v>
      </c>
      <c r="AG661" s="187">
        <f>AE661+AD661</f>
        <v>0</v>
      </c>
      <c r="AH661" s="584">
        <f>AF661+AG661</f>
        <v>0</v>
      </c>
      <c r="AJ661" s="187">
        <f ca="1">SUM((INDIRECT(AJ$2&amp;(ROW())):INDIRECT(AJ$3&amp;(ROW()))))</f>
        <v>0</v>
      </c>
      <c r="AK661" s="584">
        <f ca="1">SUM(INDIRECT(AK$1&amp;AK$2&amp;$B661):INDIRECT(AK$1&amp;AK$3&amp;$B661))</f>
        <v>0</v>
      </c>
      <c r="AL661" s="1770">
        <f t="shared" ca="1" si="726"/>
        <v>0</v>
      </c>
      <c r="AM661" s="1894">
        <f t="shared" ca="1" si="713"/>
        <v>0</v>
      </c>
      <c r="AN661" s="584"/>
      <c r="AO661" s="1770">
        <f t="shared" ca="1" si="727"/>
        <v>0</v>
      </c>
      <c r="AP661" s="1894">
        <f t="shared" ca="1" si="714"/>
        <v>0</v>
      </c>
      <c r="AR661" s="187">
        <f ca="1">SUM((INDIRECT(AR$2&amp;(ROW())):INDIRECT(AR$3&amp;(ROW()))))</f>
        <v>0</v>
      </c>
      <c r="AS661" s="584">
        <f ca="1">SUM(INDIRECT(AS$1&amp;AS$2&amp;$B661):INDIRECT(AS$1&amp;AS$3&amp;$B661))</f>
        <v>0</v>
      </c>
      <c r="AT661" s="1770">
        <f t="shared" ca="1" si="715"/>
        <v>0</v>
      </c>
      <c r="AU661" s="1894">
        <f t="shared" ca="1" si="716"/>
        <v>0</v>
      </c>
      <c r="AV661" s="584"/>
      <c r="AW661" s="1770">
        <f t="shared" ca="1" si="717"/>
        <v>0</v>
      </c>
      <c r="AX661" s="1894">
        <f t="shared" ca="1" si="718"/>
        <v>0</v>
      </c>
      <c r="AZ661" s="187">
        <f ca="1">SUM((INDIRECT(AZ$2&amp;(ROW())):INDIRECT(AZ$3&amp;(ROW()))))</f>
        <v>0</v>
      </c>
      <c r="BA661" s="584">
        <f ca="1">SUM(INDIRECT(BA$1&amp;BA$2&amp;$B661):INDIRECT(BA$1&amp;BA$3&amp;$B661))</f>
        <v>0</v>
      </c>
      <c r="BB661" s="1770">
        <f t="shared" ca="1" si="719"/>
        <v>0</v>
      </c>
      <c r="BC661" s="1894">
        <f t="shared" ca="1" si="720"/>
        <v>0</v>
      </c>
      <c r="BD661" s="584"/>
      <c r="BE661" s="1770">
        <f t="shared" ca="1" si="721"/>
        <v>0</v>
      </c>
      <c r="BF661" s="1894">
        <f t="shared" ca="1" si="722"/>
        <v>0</v>
      </c>
    </row>
    <row r="662" spans="1:58">
      <c r="B662" s="2016">
        <v>659</v>
      </c>
      <c r="D662" s="657">
        <v>1</v>
      </c>
      <c r="H662" s="166"/>
      <c r="I662" s="165"/>
      <c r="J662" s="423"/>
      <c r="K662" s="423"/>
      <c r="L662" s="18"/>
      <c r="M662" s="18" t="s">
        <v>614</v>
      </c>
      <c r="N662" s="18"/>
      <c r="O662" s="18"/>
      <c r="P662" s="128"/>
      <c r="Q662" s="175"/>
      <c r="R662" s="128"/>
      <c r="S662" s="128"/>
      <c r="T662" s="128"/>
      <c r="U662" s="128"/>
      <c r="V662" s="128"/>
      <c r="W662" s="128"/>
      <c r="X662" s="128"/>
      <c r="Y662" s="128"/>
      <c r="Z662" s="128"/>
      <c r="AA662" s="128"/>
      <c r="AB662" s="25">
        <f>SUM(P662:R662)</f>
        <v>0</v>
      </c>
      <c r="AC662" s="25">
        <f>SUM(S662:U662)</f>
        <v>0</v>
      </c>
      <c r="AD662" s="25">
        <f>SUM(V662:X662)</f>
        <v>0</v>
      </c>
      <c r="AE662" s="25">
        <f>SUM(Y662:AA662)</f>
        <v>0</v>
      </c>
      <c r="AF662" s="25">
        <f>AB662+AC662</f>
        <v>0</v>
      </c>
      <c r="AG662" s="25">
        <f>AE662+AD662</f>
        <v>0</v>
      </c>
      <c r="AH662" s="176">
        <f>AF662+AG662</f>
        <v>0</v>
      </c>
      <c r="AJ662" s="25">
        <f ca="1">SUM((INDIRECT(AJ$2&amp;(ROW())):INDIRECT(AJ$3&amp;(ROW()))))</f>
        <v>0</v>
      </c>
      <c r="AK662" s="176">
        <f ca="1">SUM(INDIRECT(AK$1&amp;AK$2&amp;$B662):INDIRECT(AK$1&amp;AK$3&amp;$B662))</f>
        <v>0</v>
      </c>
      <c r="AL662" s="1772">
        <f t="shared" ca="1" si="726"/>
        <v>0</v>
      </c>
      <c r="AM662" s="1896">
        <f t="shared" ca="1" si="713"/>
        <v>0</v>
      </c>
      <c r="AN662" s="176"/>
      <c r="AO662" s="1772">
        <f t="shared" ca="1" si="727"/>
        <v>0</v>
      </c>
      <c r="AP662" s="1896">
        <f t="shared" ca="1" si="714"/>
        <v>0</v>
      </c>
      <c r="AR662" s="25">
        <f ca="1">SUM((INDIRECT(AR$2&amp;(ROW())):INDIRECT(AR$3&amp;(ROW()))))</f>
        <v>0</v>
      </c>
      <c r="AS662" s="176">
        <f ca="1">SUM(INDIRECT(AS$1&amp;AS$2&amp;$B662):INDIRECT(AS$1&amp;AS$3&amp;$B662))</f>
        <v>0</v>
      </c>
      <c r="AT662" s="1772">
        <f t="shared" ca="1" si="715"/>
        <v>0</v>
      </c>
      <c r="AU662" s="1896">
        <f t="shared" ca="1" si="716"/>
        <v>0</v>
      </c>
      <c r="AV662" s="176"/>
      <c r="AW662" s="1772">
        <f t="shared" ca="1" si="717"/>
        <v>0</v>
      </c>
      <c r="AX662" s="1896">
        <f t="shared" ca="1" si="718"/>
        <v>0</v>
      </c>
      <c r="AZ662" s="25">
        <f ca="1">SUM((INDIRECT(AZ$2&amp;(ROW())):INDIRECT(AZ$3&amp;(ROW()))))</f>
        <v>0</v>
      </c>
      <c r="BA662" s="176">
        <f ca="1">SUM(INDIRECT(BA$1&amp;BA$2&amp;$B662):INDIRECT(BA$1&amp;BA$3&amp;$B662))</f>
        <v>0</v>
      </c>
      <c r="BB662" s="1772">
        <f t="shared" ca="1" si="719"/>
        <v>0</v>
      </c>
      <c r="BC662" s="1896">
        <f t="shared" ca="1" si="720"/>
        <v>0</v>
      </c>
      <c r="BD662" s="176"/>
      <c r="BE662" s="1772">
        <f t="shared" ca="1" si="721"/>
        <v>0</v>
      </c>
      <c r="BF662" s="1896">
        <f t="shared" ca="1" si="722"/>
        <v>0</v>
      </c>
    </row>
    <row r="663" spans="1:58">
      <c r="A663" s="2016">
        <v>714</v>
      </c>
      <c r="B663" s="2016">
        <v>660</v>
      </c>
      <c r="D663" s="657">
        <v>1</v>
      </c>
      <c r="H663" s="166"/>
      <c r="I663" s="165"/>
      <c r="J663" s="423"/>
      <c r="K663" s="423"/>
      <c r="L663" s="18"/>
      <c r="M663" s="18" t="s">
        <v>41</v>
      </c>
      <c r="N663" s="460"/>
      <c r="O663" s="460"/>
      <c r="P663" s="128"/>
      <c r="Q663" s="128"/>
      <c r="R663" s="128"/>
      <c r="S663" s="128"/>
      <c r="T663" s="128"/>
      <c r="U663" s="128"/>
      <c r="V663" s="128"/>
      <c r="W663" s="128"/>
      <c r="X663" s="128"/>
      <c r="Y663" s="128"/>
      <c r="Z663" s="128"/>
      <c r="AA663" s="128"/>
      <c r="AB663" s="25">
        <f>SUM(P663:R663)</f>
        <v>0</v>
      </c>
      <c r="AC663" s="25">
        <f>SUM(S663:U663)</f>
        <v>0</v>
      </c>
      <c r="AD663" s="25">
        <f>SUM(V663:X663)</f>
        <v>0</v>
      </c>
      <c r="AE663" s="25">
        <f>SUM(Y663:AA663)</f>
        <v>0</v>
      </c>
      <c r="AF663" s="25">
        <f>AB663+AC663</f>
        <v>0</v>
      </c>
      <c r="AG663" s="25">
        <f>AE663+AD663</f>
        <v>0</v>
      </c>
      <c r="AH663" s="176">
        <f>AF663+AG663</f>
        <v>0</v>
      </c>
      <c r="AJ663" s="25">
        <f ca="1">SUM((INDIRECT(AJ$2&amp;(ROW())):INDIRECT(AJ$3&amp;(ROW()))))</f>
        <v>0</v>
      </c>
      <c r="AK663" s="176">
        <f ca="1">SUM(INDIRECT(AK$1&amp;AK$2&amp;$B663):INDIRECT(AK$1&amp;AK$3&amp;$B663))</f>
        <v>0</v>
      </c>
      <c r="AL663" s="1772">
        <f t="shared" ca="1" si="726"/>
        <v>0</v>
      </c>
      <c r="AM663" s="1896">
        <f t="shared" ca="1" si="713"/>
        <v>0</v>
      </c>
      <c r="AN663" s="176">
        <f ca="1">SUM(INDIRECT(AN$1&amp;AN$2&amp;$A663):INDIRECT(AN$1&amp;AN$3&amp;$A663))</f>
        <v>0</v>
      </c>
      <c r="AO663" s="1772">
        <f t="shared" ca="1" si="727"/>
        <v>0</v>
      </c>
      <c r="AP663" s="1896">
        <f t="shared" ca="1" si="714"/>
        <v>0</v>
      </c>
      <c r="AR663" s="25">
        <f ca="1">SUM((INDIRECT(AR$2&amp;(ROW())):INDIRECT(AR$3&amp;(ROW()))))</f>
        <v>0</v>
      </c>
      <c r="AS663" s="176">
        <f ca="1">SUM(INDIRECT(AS$1&amp;AS$2&amp;$B663):INDIRECT(AS$1&amp;AS$3&amp;$B663))</f>
        <v>0</v>
      </c>
      <c r="AT663" s="1772">
        <f t="shared" ca="1" si="715"/>
        <v>0</v>
      </c>
      <c r="AU663" s="1896">
        <f t="shared" ca="1" si="716"/>
        <v>0</v>
      </c>
      <c r="AV663" s="176">
        <f ca="1">SUM(INDIRECT(AV$1&amp;AV$2&amp;$A663):INDIRECT(AV$1&amp;AV$3&amp;$A663))</f>
        <v>0</v>
      </c>
      <c r="AW663" s="1772">
        <f t="shared" ca="1" si="717"/>
        <v>0</v>
      </c>
      <c r="AX663" s="1896">
        <f t="shared" ca="1" si="718"/>
        <v>0</v>
      </c>
      <c r="AZ663" s="25">
        <f ca="1">SUM((INDIRECT(AZ$2&amp;(ROW())):INDIRECT(AZ$3&amp;(ROW()))))</f>
        <v>0</v>
      </c>
      <c r="BA663" s="176">
        <f ca="1">SUM(INDIRECT(BA$1&amp;BA$2&amp;$B663):INDIRECT(BA$1&amp;BA$3&amp;$B663))</f>
        <v>0</v>
      </c>
      <c r="BB663" s="1772">
        <f t="shared" ca="1" si="719"/>
        <v>0</v>
      </c>
      <c r="BC663" s="1896">
        <f t="shared" ca="1" si="720"/>
        <v>0</v>
      </c>
      <c r="BD663" s="176">
        <f ca="1">SUM(INDIRECT(BD$1&amp;BD$2&amp;$A663):INDIRECT(BD$1&amp;BD$3&amp;$A663))</f>
        <v>0</v>
      </c>
      <c r="BE663" s="1772">
        <f t="shared" ca="1" si="721"/>
        <v>0</v>
      </c>
      <c r="BF663" s="1896">
        <f t="shared" ca="1" si="722"/>
        <v>0</v>
      </c>
    </row>
    <row r="664" spans="1:58">
      <c r="A664" s="2016">
        <v>715</v>
      </c>
      <c r="B664" s="2016">
        <v>661</v>
      </c>
      <c r="D664" s="657">
        <v>1</v>
      </c>
      <c r="H664" s="166"/>
      <c r="I664" s="165"/>
      <c r="J664" s="424"/>
      <c r="K664" s="424"/>
      <c r="L664" s="16"/>
      <c r="M664" s="16" t="s">
        <v>42</v>
      </c>
      <c r="N664" s="16"/>
      <c r="O664" s="16"/>
      <c r="P664" s="135"/>
      <c r="Q664" s="135"/>
      <c r="R664" s="135"/>
      <c r="S664" s="135"/>
      <c r="T664" s="135"/>
      <c r="U664" s="135"/>
      <c r="V664" s="135"/>
      <c r="W664" s="135"/>
      <c r="X664" s="135"/>
      <c r="Y664" s="135"/>
      <c r="Z664" s="135"/>
      <c r="AA664" s="135"/>
      <c r="AB664" s="23">
        <f>SUM(P664:R664)</f>
        <v>0</v>
      </c>
      <c r="AC664" s="23">
        <f>SUM(S664:U664)</f>
        <v>0</v>
      </c>
      <c r="AD664" s="23">
        <f>SUM(V664:X664)</f>
        <v>0</v>
      </c>
      <c r="AE664" s="23">
        <f>SUM(Y664:AA664)</f>
        <v>0</v>
      </c>
      <c r="AF664" s="23">
        <f>AB664+AC664</f>
        <v>0</v>
      </c>
      <c r="AG664" s="23">
        <f>AE664+AD664</f>
        <v>0</v>
      </c>
      <c r="AH664" s="174">
        <f>AF664+AG664</f>
        <v>0</v>
      </c>
      <c r="AJ664" s="23">
        <f ca="1">SUM((INDIRECT(AJ$2&amp;(ROW())):INDIRECT(AJ$3&amp;(ROW()))))</f>
        <v>0</v>
      </c>
      <c r="AK664" s="174">
        <f ca="1">SUM(INDIRECT(AK$1&amp;AK$2&amp;$B664):INDIRECT(AK$1&amp;AK$3&amp;$B664))</f>
        <v>0</v>
      </c>
      <c r="AL664" s="1771">
        <f t="shared" ca="1" si="726"/>
        <v>0</v>
      </c>
      <c r="AM664" s="1895">
        <f t="shared" ca="1" si="713"/>
        <v>0</v>
      </c>
      <c r="AN664" s="174">
        <f ca="1">SUM(INDIRECT(AN$1&amp;AN$2&amp;$A664):INDIRECT(AN$1&amp;AN$3&amp;$A664))</f>
        <v>0</v>
      </c>
      <c r="AO664" s="1771">
        <f t="shared" ca="1" si="727"/>
        <v>0</v>
      </c>
      <c r="AP664" s="1895">
        <f t="shared" ca="1" si="714"/>
        <v>0</v>
      </c>
      <c r="AR664" s="23">
        <f ca="1">SUM((INDIRECT(AR$2&amp;(ROW())):INDIRECT(AR$3&amp;(ROW()))))</f>
        <v>0</v>
      </c>
      <c r="AS664" s="174">
        <f ca="1">SUM(INDIRECT(AS$1&amp;AS$2&amp;$B664):INDIRECT(AS$1&amp;AS$3&amp;$B664))</f>
        <v>0</v>
      </c>
      <c r="AT664" s="1771">
        <f t="shared" ca="1" si="715"/>
        <v>0</v>
      </c>
      <c r="AU664" s="1895">
        <f t="shared" ca="1" si="716"/>
        <v>0</v>
      </c>
      <c r="AV664" s="174">
        <f ca="1">SUM(INDIRECT(AV$1&amp;AV$2&amp;$A664):INDIRECT(AV$1&amp;AV$3&amp;$A664))</f>
        <v>0</v>
      </c>
      <c r="AW664" s="1771">
        <f t="shared" ca="1" si="717"/>
        <v>0</v>
      </c>
      <c r="AX664" s="1895">
        <f t="shared" ca="1" si="718"/>
        <v>0</v>
      </c>
      <c r="AZ664" s="23">
        <f ca="1">SUM((INDIRECT(AZ$2&amp;(ROW())):INDIRECT(AZ$3&amp;(ROW()))))</f>
        <v>0</v>
      </c>
      <c r="BA664" s="174">
        <f ca="1">SUM(INDIRECT(BA$1&amp;BA$2&amp;$B664):INDIRECT(BA$1&amp;BA$3&amp;$B664))</f>
        <v>0</v>
      </c>
      <c r="BB664" s="1771">
        <f t="shared" ca="1" si="719"/>
        <v>0</v>
      </c>
      <c r="BC664" s="1895">
        <f t="shared" ca="1" si="720"/>
        <v>0</v>
      </c>
      <c r="BD664" s="174">
        <f ca="1">SUM(INDIRECT(BD$1&amp;BD$2&amp;$A664):INDIRECT(BD$1&amp;BD$3&amp;$A664))</f>
        <v>0</v>
      </c>
      <c r="BE664" s="1771">
        <f t="shared" ca="1" si="721"/>
        <v>0</v>
      </c>
      <c r="BF664" s="1895">
        <f t="shared" ca="1" si="722"/>
        <v>0</v>
      </c>
    </row>
    <row r="665" spans="1:58">
      <c r="A665" s="2016">
        <v>716</v>
      </c>
      <c r="B665" s="2016">
        <v>662</v>
      </c>
      <c r="D665" s="657">
        <v>1</v>
      </c>
      <c r="H665" s="166"/>
      <c r="I665" s="165"/>
      <c r="J665" s="437" t="s">
        <v>337</v>
      </c>
      <c r="K665" s="437"/>
      <c r="L665" s="437"/>
      <c r="M665" s="437"/>
      <c r="N665" s="622"/>
      <c r="O665" s="623"/>
      <c r="P665" s="536">
        <f t="shared" ref="P665:AH665" si="733">P666+P667</f>
        <v>0</v>
      </c>
      <c r="Q665" s="536">
        <f t="shared" si="733"/>
        <v>0</v>
      </c>
      <c r="R665" s="536">
        <f t="shared" si="733"/>
        <v>0</v>
      </c>
      <c r="S665" s="536">
        <f t="shared" si="733"/>
        <v>0</v>
      </c>
      <c r="T665" s="536">
        <f t="shared" si="733"/>
        <v>0</v>
      </c>
      <c r="U665" s="536">
        <f t="shared" si="733"/>
        <v>0</v>
      </c>
      <c r="V665" s="536">
        <f t="shared" si="733"/>
        <v>0</v>
      </c>
      <c r="W665" s="536">
        <f t="shared" si="733"/>
        <v>0</v>
      </c>
      <c r="X665" s="536">
        <f t="shared" si="733"/>
        <v>0</v>
      </c>
      <c r="Y665" s="536">
        <f t="shared" si="733"/>
        <v>0</v>
      </c>
      <c r="Z665" s="536">
        <f t="shared" si="733"/>
        <v>0</v>
      </c>
      <c r="AA665" s="536">
        <f t="shared" si="733"/>
        <v>0</v>
      </c>
      <c r="AB665" s="536">
        <f t="shared" si="733"/>
        <v>0</v>
      </c>
      <c r="AC665" s="536">
        <f t="shared" si="733"/>
        <v>0</v>
      </c>
      <c r="AD665" s="536">
        <f t="shared" si="733"/>
        <v>0</v>
      </c>
      <c r="AE665" s="536">
        <f t="shared" si="733"/>
        <v>0</v>
      </c>
      <c r="AF665" s="536">
        <f t="shared" si="733"/>
        <v>0</v>
      </c>
      <c r="AG665" s="536">
        <f t="shared" si="733"/>
        <v>0</v>
      </c>
      <c r="AH665" s="625">
        <f t="shared" si="733"/>
        <v>0</v>
      </c>
      <c r="AJ665" s="625">
        <f ca="1">SUM((INDIRECT(AJ$2&amp;(ROW())):INDIRECT(AJ$3&amp;(ROW()))))</f>
        <v>0</v>
      </c>
      <c r="AK665" s="625">
        <f ca="1">SUM(INDIRECT(AK$1&amp;AK$2&amp;$B665):INDIRECT(AK$1&amp;AK$3&amp;$B665))</f>
        <v>0</v>
      </c>
      <c r="AL665" s="1777">
        <f t="shared" ca="1" si="726"/>
        <v>0</v>
      </c>
      <c r="AM665" s="1901">
        <f t="shared" ca="1" si="713"/>
        <v>0</v>
      </c>
      <c r="AN665" s="625">
        <f ca="1">SUM(INDIRECT(AN$1&amp;AN$2&amp;$A665):INDIRECT(AN$1&amp;AN$3&amp;$A665))</f>
        <v>0</v>
      </c>
      <c r="AO665" s="1777">
        <f t="shared" ca="1" si="727"/>
        <v>0</v>
      </c>
      <c r="AP665" s="1901">
        <f t="shared" ca="1" si="714"/>
        <v>0</v>
      </c>
      <c r="AR665" s="625">
        <f ca="1">SUM((INDIRECT(AR$2&amp;(ROW())):INDIRECT(AR$3&amp;(ROW()))))</f>
        <v>0</v>
      </c>
      <c r="AS665" s="625">
        <f ca="1">SUM(INDIRECT(AS$1&amp;AS$2&amp;$B665):INDIRECT(AS$1&amp;AS$3&amp;$B665))</f>
        <v>0</v>
      </c>
      <c r="AT665" s="1777">
        <f t="shared" ca="1" si="715"/>
        <v>0</v>
      </c>
      <c r="AU665" s="1901">
        <f t="shared" ca="1" si="716"/>
        <v>0</v>
      </c>
      <c r="AV665" s="625">
        <f ca="1">SUM(INDIRECT(AV$1&amp;AV$2&amp;$A665):INDIRECT(AV$1&amp;AV$3&amp;$A665))</f>
        <v>0</v>
      </c>
      <c r="AW665" s="1777">
        <f t="shared" ca="1" si="717"/>
        <v>0</v>
      </c>
      <c r="AX665" s="1901">
        <f t="shared" ca="1" si="718"/>
        <v>0</v>
      </c>
      <c r="AZ665" s="625">
        <f ca="1">SUM((INDIRECT(AZ$2&amp;(ROW())):INDIRECT(AZ$3&amp;(ROW()))))</f>
        <v>0</v>
      </c>
      <c r="BA665" s="625">
        <f ca="1">SUM(INDIRECT(BA$1&amp;BA$2&amp;$B665):INDIRECT(BA$1&amp;BA$3&amp;$B665))</f>
        <v>0</v>
      </c>
      <c r="BB665" s="1777">
        <f t="shared" ca="1" si="719"/>
        <v>0</v>
      </c>
      <c r="BC665" s="1901">
        <f t="shared" ca="1" si="720"/>
        <v>0</v>
      </c>
      <c r="BD665" s="625">
        <f ca="1">SUM(INDIRECT(BD$1&amp;BD$2&amp;$A665):INDIRECT(BD$1&amp;BD$3&amp;$A665))</f>
        <v>0</v>
      </c>
      <c r="BE665" s="1777">
        <f t="shared" ca="1" si="721"/>
        <v>0</v>
      </c>
      <c r="BF665" s="1901">
        <f t="shared" ca="1" si="722"/>
        <v>0</v>
      </c>
    </row>
    <row r="666" spans="1:58">
      <c r="A666" s="2016">
        <v>717</v>
      </c>
      <c r="B666" s="2016">
        <v>663</v>
      </c>
      <c r="D666" s="657">
        <v>1</v>
      </c>
      <c r="H666" s="166"/>
      <c r="I666" s="165"/>
      <c r="J666" s="423"/>
      <c r="K666" s="423"/>
      <c r="L666" s="44" t="s">
        <v>797</v>
      </c>
      <c r="M666" s="6"/>
      <c r="N666" s="6"/>
      <c r="O666" s="6"/>
      <c r="P666" s="19"/>
      <c r="Q666" s="19"/>
      <c r="R666" s="19"/>
      <c r="S666" s="19"/>
      <c r="T666" s="19"/>
      <c r="U666" s="19"/>
      <c r="V666" s="19"/>
      <c r="W666" s="19"/>
      <c r="X666" s="19"/>
      <c r="Y666" s="19"/>
      <c r="Z666" s="19"/>
      <c r="AA666" s="19"/>
      <c r="AB666" s="17">
        <f>SUM(P666:R666)</f>
        <v>0</v>
      </c>
      <c r="AC666" s="17">
        <f>SUM(S666:U666)</f>
        <v>0</v>
      </c>
      <c r="AD666" s="17">
        <f>SUM(V666:X666)</f>
        <v>0</v>
      </c>
      <c r="AE666" s="17">
        <f>SUM(Y666:AA666)</f>
        <v>0</v>
      </c>
      <c r="AF666" s="17">
        <f>AB666+AC666</f>
        <v>0</v>
      </c>
      <c r="AG666" s="17">
        <f>AE666+AD666</f>
        <v>0</v>
      </c>
      <c r="AH666" s="17">
        <f>AF666+AG666</f>
        <v>0</v>
      </c>
      <c r="AJ666" s="17">
        <f ca="1">SUM((INDIRECT(AJ$2&amp;(ROW())):INDIRECT(AJ$3&amp;(ROW()))))</f>
        <v>0</v>
      </c>
      <c r="AK666" s="17">
        <f ca="1">SUM(INDIRECT(AK$1&amp;AK$2&amp;$B666):INDIRECT(AK$1&amp;AK$3&amp;$B666))</f>
        <v>0</v>
      </c>
      <c r="AL666" s="1774">
        <f t="shared" ca="1" si="726"/>
        <v>0</v>
      </c>
      <c r="AM666" s="1898">
        <f t="shared" ca="1" si="713"/>
        <v>0</v>
      </c>
      <c r="AN666" s="17">
        <f ca="1">SUM(INDIRECT(AN$1&amp;AN$2&amp;$A666):INDIRECT(AN$1&amp;AN$3&amp;$A666))</f>
        <v>0</v>
      </c>
      <c r="AO666" s="1774">
        <f t="shared" ca="1" si="727"/>
        <v>0</v>
      </c>
      <c r="AP666" s="1898">
        <f t="shared" ca="1" si="714"/>
        <v>0</v>
      </c>
      <c r="AR666" s="17">
        <f ca="1">SUM((INDIRECT(AR$2&amp;(ROW())):INDIRECT(AR$3&amp;(ROW()))))</f>
        <v>0</v>
      </c>
      <c r="AS666" s="17">
        <f ca="1">SUM(INDIRECT(AS$1&amp;AS$2&amp;$B666):INDIRECT(AS$1&amp;AS$3&amp;$B666))</f>
        <v>0</v>
      </c>
      <c r="AT666" s="1774">
        <f t="shared" ca="1" si="715"/>
        <v>0</v>
      </c>
      <c r="AU666" s="1898">
        <f t="shared" ca="1" si="716"/>
        <v>0</v>
      </c>
      <c r="AV666" s="17">
        <f ca="1">SUM(INDIRECT(AV$1&amp;AV$2&amp;$A666):INDIRECT(AV$1&amp;AV$3&amp;$A666))</f>
        <v>0</v>
      </c>
      <c r="AW666" s="1774">
        <f t="shared" ca="1" si="717"/>
        <v>0</v>
      </c>
      <c r="AX666" s="1898">
        <f t="shared" ca="1" si="718"/>
        <v>0</v>
      </c>
      <c r="AZ666" s="17">
        <f ca="1">SUM((INDIRECT(AZ$2&amp;(ROW())):INDIRECT(AZ$3&amp;(ROW()))))</f>
        <v>0</v>
      </c>
      <c r="BA666" s="17">
        <f ca="1">SUM(INDIRECT(BA$1&amp;BA$2&amp;$B666):INDIRECT(BA$1&amp;BA$3&amp;$B666))</f>
        <v>0</v>
      </c>
      <c r="BB666" s="1774">
        <f t="shared" ca="1" si="719"/>
        <v>0</v>
      </c>
      <c r="BC666" s="1898">
        <f t="shared" ca="1" si="720"/>
        <v>0</v>
      </c>
      <c r="BD666" s="17">
        <f ca="1">SUM(INDIRECT(BD$1&amp;BD$2&amp;$A666):INDIRECT(BD$1&amp;BD$3&amp;$A666))</f>
        <v>0</v>
      </c>
      <c r="BE666" s="1774">
        <f t="shared" ca="1" si="721"/>
        <v>0</v>
      </c>
      <c r="BF666" s="1898">
        <f t="shared" ca="1" si="722"/>
        <v>0</v>
      </c>
    </row>
    <row r="667" spans="1:58">
      <c r="A667" s="2016">
        <v>720</v>
      </c>
      <c r="B667" s="2016">
        <v>664</v>
      </c>
      <c r="D667" s="657">
        <v>1</v>
      </c>
      <c r="H667" s="164"/>
      <c r="I667" s="163"/>
      <c r="J667" s="424"/>
      <c r="K667" s="424"/>
      <c r="L667" s="167" t="s">
        <v>846</v>
      </c>
      <c r="M667" s="3"/>
      <c r="N667" s="3"/>
      <c r="O667" s="1182" t="s">
        <v>722</v>
      </c>
      <c r="P667" s="15"/>
      <c r="Q667" s="15"/>
      <c r="R667" s="15"/>
      <c r="S667" s="15"/>
      <c r="T667" s="15"/>
      <c r="U667" s="15"/>
      <c r="V667" s="15"/>
      <c r="W667" s="15"/>
      <c r="X667" s="15"/>
      <c r="Y667" s="15"/>
      <c r="Z667" s="15"/>
      <c r="AA667" s="15"/>
      <c r="AB667" s="14">
        <f>SUM(P667:R667)</f>
        <v>0</v>
      </c>
      <c r="AC667" s="14">
        <f>SUM(S667:U667)</f>
        <v>0</v>
      </c>
      <c r="AD667" s="14">
        <f>SUM(V667:X667)</f>
        <v>0</v>
      </c>
      <c r="AE667" s="14">
        <f>SUM(Y667:AA667)</f>
        <v>0</v>
      </c>
      <c r="AF667" s="14">
        <f>AB667+AC667</f>
        <v>0</v>
      </c>
      <c r="AG667" s="14">
        <f>AE667+AD667</f>
        <v>0</v>
      </c>
      <c r="AH667" s="14">
        <f>AF667+AG667</f>
        <v>0</v>
      </c>
      <c r="AJ667" s="14">
        <f ca="1">SUM((INDIRECT(AJ$2&amp;(ROW())):INDIRECT(AJ$3&amp;(ROW()))))</f>
        <v>0</v>
      </c>
      <c r="AK667" s="14">
        <f ca="1">SUM(INDIRECT(AK$1&amp;AK$2&amp;$B667):INDIRECT(AK$1&amp;AK$3&amp;$B667))</f>
        <v>0</v>
      </c>
      <c r="AL667" s="1775">
        <f t="shared" ca="1" si="726"/>
        <v>0</v>
      </c>
      <c r="AM667" s="1899">
        <f t="shared" ca="1" si="713"/>
        <v>0</v>
      </c>
      <c r="AN667" s="14">
        <f ca="1">SUM(INDIRECT(AN$1&amp;AN$2&amp;$A667):INDIRECT(AN$1&amp;AN$3&amp;$A667))</f>
        <v>0</v>
      </c>
      <c r="AO667" s="1775">
        <f t="shared" ca="1" si="727"/>
        <v>0</v>
      </c>
      <c r="AP667" s="1899">
        <f t="shared" ca="1" si="714"/>
        <v>0</v>
      </c>
      <c r="AR667" s="14">
        <f ca="1">SUM((INDIRECT(AR$2&amp;(ROW())):INDIRECT(AR$3&amp;(ROW()))))</f>
        <v>0</v>
      </c>
      <c r="AS667" s="14">
        <f ca="1">SUM(INDIRECT(AS$1&amp;AS$2&amp;$B667):INDIRECT(AS$1&amp;AS$3&amp;$B667))</f>
        <v>0</v>
      </c>
      <c r="AT667" s="1775">
        <f t="shared" ca="1" si="715"/>
        <v>0</v>
      </c>
      <c r="AU667" s="1899">
        <f t="shared" ca="1" si="716"/>
        <v>0</v>
      </c>
      <c r="AV667" s="14">
        <f ca="1">SUM(INDIRECT(AV$1&amp;AV$2&amp;$A667):INDIRECT(AV$1&amp;AV$3&amp;$A667))</f>
        <v>0</v>
      </c>
      <c r="AW667" s="1775">
        <f t="shared" ca="1" si="717"/>
        <v>0</v>
      </c>
      <c r="AX667" s="1899">
        <f t="shared" ca="1" si="718"/>
        <v>0</v>
      </c>
      <c r="AZ667" s="14">
        <f ca="1">SUM((INDIRECT(AZ$2&amp;(ROW())):INDIRECT(AZ$3&amp;(ROW()))))</f>
        <v>0</v>
      </c>
      <c r="BA667" s="14">
        <f ca="1">SUM(INDIRECT(BA$1&amp;BA$2&amp;$B667):INDIRECT(BA$1&amp;BA$3&amp;$B667))</f>
        <v>0</v>
      </c>
      <c r="BB667" s="1775">
        <f t="shared" ca="1" si="719"/>
        <v>0</v>
      </c>
      <c r="BC667" s="1899">
        <f t="shared" ca="1" si="720"/>
        <v>0</v>
      </c>
      <c r="BD667" s="14">
        <f ca="1">SUM(INDIRECT(BD$1&amp;BD$2&amp;$A667):INDIRECT(BD$1&amp;BD$3&amp;$A667))</f>
        <v>0</v>
      </c>
      <c r="BE667" s="1775">
        <f t="shared" ca="1" si="721"/>
        <v>0</v>
      </c>
      <c r="BF667" s="1899">
        <f t="shared" ca="1" si="722"/>
        <v>0</v>
      </c>
    </row>
    <row r="668" spans="1:58">
      <c r="B668" s="2016">
        <v>665</v>
      </c>
      <c r="D668" s="657">
        <v>1</v>
      </c>
      <c r="E668" s="137"/>
      <c r="F668" s="137"/>
      <c r="H668" s="137"/>
      <c r="I668" s="136"/>
      <c r="J668" s="137"/>
      <c r="K668" s="137"/>
      <c r="L668" s="136"/>
      <c r="M668" s="136"/>
      <c r="N668" s="136"/>
      <c r="O668" s="136"/>
      <c r="P668" s="365"/>
      <c r="Q668" s="365"/>
      <c r="R668" s="365"/>
      <c r="S668" s="365"/>
      <c r="T668" s="365"/>
      <c r="U668" s="365"/>
      <c r="V668" s="365"/>
      <c r="W668" s="365"/>
      <c r="X668" s="365"/>
      <c r="Y668" s="365"/>
      <c r="Z668" s="365"/>
      <c r="AA668" s="365"/>
      <c r="AB668" s="365"/>
      <c r="AC668" s="365"/>
      <c r="AD668" s="365"/>
      <c r="AE668" s="365"/>
      <c r="AF668" s="365"/>
      <c r="AG668" s="365"/>
      <c r="AH668" s="365"/>
      <c r="AJ668" s="365"/>
      <c r="AK668" s="365"/>
      <c r="AL668" s="365"/>
      <c r="AM668" s="365"/>
      <c r="AN668" s="365"/>
      <c r="AO668" s="365"/>
      <c r="AP668" s="365"/>
      <c r="AR668" s="365"/>
      <c r="AS668" s="365"/>
      <c r="AT668" s="365"/>
      <c r="AU668" s="365"/>
      <c r="AV668" s="365"/>
      <c r="AW668" s="365"/>
      <c r="AX668" s="365"/>
      <c r="AZ668" s="365"/>
      <c r="BA668" s="365"/>
      <c r="BB668" s="365"/>
      <c r="BC668" s="365"/>
      <c r="BD668" s="365"/>
      <c r="BE668" s="365"/>
      <c r="BF668" s="365"/>
    </row>
    <row r="669" spans="1:58">
      <c r="A669" s="2016">
        <v>624</v>
      </c>
      <c r="B669" s="2016">
        <v>666</v>
      </c>
      <c r="D669" s="657">
        <v>1</v>
      </c>
      <c r="G669" s="49" t="s">
        <v>842</v>
      </c>
      <c r="O669" s="446"/>
      <c r="Z669" s="1"/>
      <c r="AA669" s="1"/>
      <c r="AB669" s="1"/>
      <c r="AC669" s="1"/>
      <c r="AD669" s="1"/>
      <c r="AE669" s="1"/>
      <c r="AF669" s="1"/>
      <c r="AG669" s="1"/>
      <c r="AH669" s="1"/>
      <c r="AJ669" s="1"/>
      <c r="AK669" s="1"/>
      <c r="AL669" s="1"/>
      <c r="AM669" s="1"/>
      <c r="AN669" s="1"/>
      <c r="AO669" s="1"/>
      <c r="AP669" s="1"/>
      <c r="AR669" s="1"/>
      <c r="AS669" s="1"/>
      <c r="AT669" s="1"/>
      <c r="AU669" s="1"/>
      <c r="AV669" s="1"/>
      <c r="AW669" s="1"/>
      <c r="AX669" s="1"/>
      <c r="AZ669" s="1"/>
      <c r="BA669" s="1"/>
      <c r="BB669" s="1"/>
      <c r="BC669" s="1"/>
      <c r="BD669" s="1"/>
      <c r="BE669" s="1"/>
      <c r="BF669" s="1"/>
    </row>
    <row r="670" spans="1:58">
      <c r="A670" s="2016">
        <v>625</v>
      </c>
      <c r="B670" s="2016">
        <v>667</v>
      </c>
      <c r="D670" s="657">
        <v>1</v>
      </c>
      <c r="H670" s="22" t="s">
        <v>222</v>
      </c>
      <c r="I670" s="180"/>
      <c r="J670" s="633"/>
      <c r="K670" s="633"/>
      <c r="L670" s="633"/>
      <c r="M670" s="633"/>
      <c r="N670" s="633"/>
      <c r="O670" s="633"/>
      <c r="P670" s="634">
        <f t="shared" ref="P670:AH670" si="734">P671+P692</f>
        <v>702</v>
      </c>
      <c r="Q670" s="635">
        <f t="shared" si="734"/>
        <v>1555</v>
      </c>
      <c r="R670" s="634">
        <f t="shared" si="734"/>
        <v>1621</v>
      </c>
      <c r="S670" s="634">
        <f t="shared" si="734"/>
        <v>1180</v>
      </c>
      <c r="T670" s="634">
        <f t="shared" si="734"/>
        <v>1070</v>
      </c>
      <c r="U670" s="634">
        <f t="shared" si="734"/>
        <v>1196</v>
      </c>
      <c r="V670" s="634">
        <f t="shared" si="734"/>
        <v>1084</v>
      </c>
      <c r="W670" s="634">
        <f t="shared" si="734"/>
        <v>1657</v>
      </c>
      <c r="X670" s="634">
        <f t="shared" si="734"/>
        <v>1841</v>
      </c>
      <c r="Y670" s="634">
        <f t="shared" si="734"/>
        <v>981</v>
      </c>
      <c r="Z670" s="634">
        <f t="shared" si="734"/>
        <v>2210</v>
      </c>
      <c r="AA670" s="634">
        <f t="shared" si="734"/>
        <v>4148</v>
      </c>
      <c r="AB670" s="634">
        <f t="shared" si="734"/>
        <v>3878</v>
      </c>
      <c r="AC670" s="634">
        <f t="shared" si="734"/>
        <v>3446</v>
      </c>
      <c r="AD670" s="634">
        <f t="shared" si="734"/>
        <v>4582</v>
      </c>
      <c r="AE670" s="634">
        <f t="shared" si="734"/>
        <v>7339</v>
      </c>
      <c r="AF670" s="634">
        <f t="shared" si="734"/>
        <v>7324</v>
      </c>
      <c r="AG670" s="634">
        <f t="shared" si="734"/>
        <v>11921</v>
      </c>
      <c r="AH670" s="179">
        <f t="shared" si="734"/>
        <v>19245</v>
      </c>
      <c r="AJ670" s="634">
        <f ca="1">SUM((INDIRECT(AJ$2&amp;(ROW())):INDIRECT(AJ$3&amp;(ROW()))))</f>
        <v>981</v>
      </c>
      <c r="AK670" s="1655">
        <f ca="1">SUM(INDIRECT(AK$1&amp;AK$2&amp;$B670):INDIRECT(AK$1&amp;AK$3&amp;$B670))</f>
        <v>0</v>
      </c>
      <c r="AL670" s="1742">
        <f t="shared" ca="1" si="726"/>
        <v>981</v>
      </c>
      <c r="AM670" s="1866">
        <f t="shared" ref="AM670:AM723" ca="1" si="735">IFERROR(AJ670/AK670,0)</f>
        <v>0</v>
      </c>
      <c r="AN670" s="1655">
        <f ca="1">SUM(INDIRECT(AN$1&amp;AN$2&amp;$A670):INDIRECT(AN$1&amp;AN$3&amp;$A670))</f>
        <v>1968</v>
      </c>
      <c r="AO670" s="1742">
        <f t="shared" ca="1" si="727"/>
        <v>-987</v>
      </c>
      <c r="AP670" s="1866">
        <f t="shared" ref="AP670:AP723" ca="1" si="736">IFERROR(AJ670/AN670,0)</f>
        <v>0.49847560975609756</v>
      </c>
      <c r="AR670" s="634">
        <f ca="1">SUM((INDIRECT(AR$2&amp;(ROW())):INDIRECT(AR$3&amp;(ROW()))))</f>
        <v>981</v>
      </c>
      <c r="AS670" s="1655">
        <f ca="1">SUM(INDIRECT(AS$1&amp;AS$2&amp;$B670):INDIRECT(AS$1&amp;AS$3&amp;$B670))</f>
        <v>0</v>
      </c>
      <c r="AT670" s="1742">
        <f t="shared" ref="AT670:AT723" ca="1" si="737">AR670-AS670</f>
        <v>981</v>
      </c>
      <c r="AU670" s="1866">
        <f t="shared" ref="AU670:AU723" ca="1" si="738">IFERROR(AR670/AS670,0)</f>
        <v>0</v>
      </c>
      <c r="AV670" s="1655">
        <f ca="1">SUM(INDIRECT(AV$1&amp;AV$2&amp;$A670):INDIRECT(AV$1&amp;AV$3&amp;$A670))</f>
        <v>1968</v>
      </c>
      <c r="AW670" s="1742">
        <f t="shared" ref="AW670:AW723" ca="1" si="739">AR670-AV670</f>
        <v>-987</v>
      </c>
      <c r="AX670" s="1866">
        <f t="shared" ref="AX670:AX723" ca="1" si="740">IFERROR(AR670/AV670,0)</f>
        <v>0.49847560975609756</v>
      </c>
      <c r="AZ670" s="634">
        <f ca="1">SUM((INDIRECT(AZ$2&amp;(ROW())):INDIRECT(AZ$3&amp;(ROW()))))</f>
        <v>12887</v>
      </c>
      <c r="BA670" s="1655">
        <f ca="1">SUM(INDIRECT(BA$1&amp;BA$2&amp;$B670):INDIRECT(BA$1&amp;BA$3&amp;$B670))</f>
        <v>0</v>
      </c>
      <c r="BB670" s="1742">
        <f t="shared" ref="BB670:BB723" ca="1" si="741">AZ670-BA670</f>
        <v>12887</v>
      </c>
      <c r="BC670" s="1866">
        <f t="shared" ref="BC670:BC723" ca="1" si="742">IFERROR(AZ670/BA670,0)</f>
        <v>0</v>
      </c>
      <c r="BD670" s="1655">
        <f ca="1">SUM(INDIRECT(BD$1&amp;BD$2&amp;$A670):INDIRECT(BD$1&amp;BD$3&amp;$A670))</f>
        <v>18842</v>
      </c>
      <c r="BE670" s="1742">
        <f t="shared" ref="BE670:BE723" ca="1" si="743">AZ670-BD670</f>
        <v>-5955</v>
      </c>
      <c r="BF670" s="1866">
        <f t="shared" ref="BF670:BF723" ca="1" si="744">IFERROR(AZ670/BD670,0)</f>
        <v>0.68395074832820291</v>
      </c>
    </row>
    <row r="671" spans="1:58">
      <c r="A671" s="2016">
        <v>626</v>
      </c>
      <c r="B671" s="2016">
        <v>668</v>
      </c>
      <c r="D671" s="657">
        <v>1</v>
      </c>
      <c r="H671" s="173"/>
      <c r="I671" s="172"/>
      <c r="J671" s="134" t="s">
        <v>223</v>
      </c>
      <c r="K671" s="134"/>
      <c r="L671" s="552"/>
      <c r="M671" s="552"/>
      <c r="N671" s="552"/>
      <c r="O671" s="552"/>
      <c r="P671" s="555">
        <f t="shared" ref="P671:AH671" si="745">P644+P672+P677+P682+P687</f>
        <v>702</v>
      </c>
      <c r="Q671" s="636">
        <f t="shared" si="745"/>
        <v>1555</v>
      </c>
      <c r="R671" s="555">
        <f t="shared" si="745"/>
        <v>1597</v>
      </c>
      <c r="S671" s="555">
        <f t="shared" si="745"/>
        <v>1053</v>
      </c>
      <c r="T671" s="555">
        <f t="shared" si="745"/>
        <v>932</v>
      </c>
      <c r="U671" s="555">
        <f t="shared" si="745"/>
        <v>997</v>
      </c>
      <c r="V671" s="555">
        <f t="shared" si="745"/>
        <v>1007</v>
      </c>
      <c r="W671" s="555">
        <f t="shared" si="745"/>
        <v>1537</v>
      </c>
      <c r="X671" s="555">
        <f t="shared" si="745"/>
        <v>1525</v>
      </c>
      <c r="Y671" s="555">
        <f t="shared" si="745"/>
        <v>981</v>
      </c>
      <c r="Z671" s="555">
        <f t="shared" si="745"/>
        <v>1837</v>
      </c>
      <c r="AA671" s="555">
        <f t="shared" si="745"/>
        <v>2782</v>
      </c>
      <c r="AB671" s="555">
        <f t="shared" si="745"/>
        <v>3854</v>
      </c>
      <c r="AC671" s="555">
        <f t="shared" si="745"/>
        <v>2982</v>
      </c>
      <c r="AD671" s="555">
        <f t="shared" si="745"/>
        <v>4069</v>
      </c>
      <c r="AE671" s="555">
        <f t="shared" si="745"/>
        <v>5600</v>
      </c>
      <c r="AF671" s="555">
        <f t="shared" si="745"/>
        <v>6836</v>
      </c>
      <c r="AG671" s="555">
        <f t="shared" si="745"/>
        <v>9669</v>
      </c>
      <c r="AH671" s="637">
        <f t="shared" si="745"/>
        <v>16505</v>
      </c>
      <c r="AJ671" s="555">
        <f ca="1">SUM((INDIRECT(AJ$2&amp;(ROW())):INDIRECT(AJ$3&amp;(ROW()))))</f>
        <v>981</v>
      </c>
      <c r="AK671" s="637">
        <f ca="1">SUM(INDIRECT(AK$1&amp;AK$2&amp;$B671):INDIRECT(AK$1&amp;AK$3&amp;$B671))</f>
        <v>0</v>
      </c>
      <c r="AL671" s="1778">
        <f t="shared" ca="1" si="726"/>
        <v>981</v>
      </c>
      <c r="AM671" s="1902">
        <f t="shared" ca="1" si="735"/>
        <v>0</v>
      </c>
      <c r="AN671" s="637">
        <f ca="1">SUM(INDIRECT(AN$1&amp;AN$2&amp;$A671):INDIRECT(AN$1&amp;AN$3&amp;$A671))</f>
        <v>1532</v>
      </c>
      <c r="AO671" s="1778">
        <f t="shared" ca="1" si="727"/>
        <v>-551</v>
      </c>
      <c r="AP671" s="1902">
        <f t="shared" ca="1" si="736"/>
        <v>0.64033942558746737</v>
      </c>
      <c r="AR671" s="555">
        <f ca="1">SUM((INDIRECT(AR$2&amp;(ROW())):INDIRECT(AR$3&amp;(ROW()))))</f>
        <v>981</v>
      </c>
      <c r="AS671" s="637">
        <f ca="1">SUM(INDIRECT(AS$1&amp;AS$2&amp;$B671):INDIRECT(AS$1&amp;AS$3&amp;$B671))</f>
        <v>0</v>
      </c>
      <c r="AT671" s="1778">
        <f t="shared" ca="1" si="737"/>
        <v>981</v>
      </c>
      <c r="AU671" s="1902">
        <f t="shared" ca="1" si="738"/>
        <v>0</v>
      </c>
      <c r="AV671" s="637">
        <f ca="1">SUM(INDIRECT(AV$1&amp;AV$2&amp;$A671):INDIRECT(AV$1&amp;AV$3&amp;$A671))</f>
        <v>1532</v>
      </c>
      <c r="AW671" s="1778">
        <f t="shared" ca="1" si="739"/>
        <v>-551</v>
      </c>
      <c r="AX671" s="1902">
        <f t="shared" ca="1" si="740"/>
        <v>0.64033942558746737</v>
      </c>
      <c r="AZ671" s="555">
        <f ca="1">SUM((INDIRECT(AZ$2&amp;(ROW())):INDIRECT(AZ$3&amp;(ROW()))))</f>
        <v>11886</v>
      </c>
      <c r="BA671" s="637">
        <f ca="1">SUM(INDIRECT(BA$1&amp;BA$2&amp;$B671):INDIRECT(BA$1&amp;BA$3&amp;$B671))</f>
        <v>0</v>
      </c>
      <c r="BB671" s="1778">
        <f t="shared" ca="1" si="741"/>
        <v>11886</v>
      </c>
      <c r="BC671" s="1902">
        <f t="shared" ca="1" si="742"/>
        <v>0</v>
      </c>
      <c r="BD671" s="637">
        <f ca="1">SUM(INDIRECT(BD$1&amp;BD$2&amp;$A671):INDIRECT(BD$1&amp;BD$3&amp;$A671))</f>
        <v>13303</v>
      </c>
      <c r="BE671" s="1778">
        <f t="shared" ca="1" si="743"/>
        <v>-1417</v>
      </c>
      <c r="BF671" s="1902">
        <f t="shared" ca="1" si="744"/>
        <v>0.89348267308125984</v>
      </c>
    </row>
    <row r="672" spans="1:58">
      <c r="A672" s="2016">
        <v>627</v>
      </c>
      <c r="B672" s="2016">
        <v>669</v>
      </c>
      <c r="D672" s="657">
        <v>1</v>
      </c>
      <c r="H672" s="173"/>
      <c r="I672" s="172"/>
      <c r="J672" s="134"/>
      <c r="K672" s="134"/>
      <c r="L672" s="131" t="s">
        <v>800</v>
      </c>
      <c r="M672" s="560"/>
      <c r="N672" s="560"/>
      <c r="O672" s="560"/>
      <c r="P672" s="558">
        <f>SUM(P673:P676)</f>
        <v>0</v>
      </c>
      <c r="Q672" s="581">
        <f t="shared" ref="Q672:AH672" si="746">SUM(Q673:Q676)</f>
        <v>0</v>
      </c>
      <c r="R672" s="558">
        <f t="shared" si="746"/>
        <v>0</v>
      </c>
      <c r="S672" s="558">
        <f t="shared" si="746"/>
        <v>0</v>
      </c>
      <c r="T672" s="558">
        <f t="shared" si="746"/>
        <v>0</v>
      </c>
      <c r="U672" s="558">
        <f t="shared" si="746"/>
        <v>0</v>
      </c>
      <c r="V672" s="558">
        <f t="shared" si="746"/>
        <v>0</v>
      </c>
      <c r="W672" s="558">
        <f t="shared" si="746"/>
        <v>0</v>
      </c>
      <c r="X672" s="558">
        <f t="shared" si="746"/>
        <v>0</v>
      </c>
      <c r="Y672" s="558">
        <f t="shared" si="746"/>
        <v>0</v>
      </c>
      <c r="Z672" s="558">
        <f t="shared" si="746"/>
        <v>0</v>
      </c>
      <c r="AA672" s="558">
        <f t="shared" si="746"/>
        <v>0</v>
      </c>
      <c r="AB672" s="558">
        <f t="shared" si="746"/>
        <v>0</v>
      </c>
      <c r="AC672" s="558">
        <f t="shared" si="746"/>
        <v>0</v>
      </c>
      <c r="AD672" s="558">
        <f t="shared" si="746"/>
        <v>0</v>
      </c>
      <c r="AE672" s="558">
        <f t="shared" si="746"/>
        <v>0</v>
      </c>
      <c r="AF672" s="558">
        <f t="shared" si="746"/>
        <v>0</v>
      </c>
      <c r="AG672" s="558">
        <f t="shared" si="746"/>
        <v>0</v>
      </c>
      <c r="AH672" s="582">
        <f t="shared" si="746"/>
        <v>0</v>
      </c>
      <c r="AJ672" s="558">
        <f ca="1">SUM((INDIRECT(AJ$2&amp;(ROW())):INDIRECT(AJ$3&amp;(ROW()))))</f>
        <v>0</v>
      </c>
      <c r="AK672" s="582">
        <f ca="1">SUM(INDIRECT(AK$1&amp;AK$2&amp;$B672):INDIRECT(AK$1&amp;AK$3&amp;$B672))</f>
        <v>0</v>
      </c>
      <c r="AL672" s="1779">
        <f t="shared" ca="1" si="726"/>
        <v>0</v>
      </c>
      <c r="AM672" s="1903">
        <f t="shared" ca="1" si="735"/>
        <v>0</v>
      </c>
      <c r="AN672" s="582">
        <f ca="1">SUM(INDIRECT(AN$1&amp;AN$2&amp;$A672):INDIRECT(AN$1&amp;AN$3&amp;$A672))</f>
        <v>0</v>
      </c>
      <c r="AO672" s="1779">
        <f t="shared" ca="1" si="727"/>
        <v>0</v>
      </c>
      <c r="AP672" s="1903">
        <f t="shared" ca="1" si="736"/>
        <v>0</v>
      </c>
      <c r="AR672" s="558">
        <f ca="1">SUM((INDIRECT(AR$2&amp;(ROW())):INDIRECT(AR$3&amp;(ROW()))))</f>
        <v>0</v>
      </c>
      <c r="AS672" s="582">
        <f ca="1">SUM(INDIRECT(AS$1&amp;AS$2&amp;$B672):INDIRECT(AS$1&amp;AS$3&amp;$B672))</f>
        <v>0</v>
      </c>
      <c r="AT672" s="1779">
        <f t="shared" ca="1" si="737"/>
        <v>0</v>
      </c>
      <c r="AU672" s="1903">
        <f t="shared" ca="1" si="738"/>
        <v>0</v>
      </c>
      <c r="AV672" s="582">
        <f ca="1">SUM(INDIRECT(AV$1&amp;AV$2&amp;$A672):INDIRECT(AV$1&amp;AV$3&amp;$A672))</f>
        <v>0</v>
      </c>
      <c r="AW672" s="1779">
        <f t="shared" ca="1" si="739"/>
        <v>0</v>
      </c>
      <c r="AX672" s="1903">
        <f t="shared" ca="1" si="740"/>
        <v>0</v>
      </c>
      <c r="AZ672" s="558">
        <f ca="1">SUM((INDIRECT(AZ$2&amp;(ROW())):INDIRECT(AZ$3&amp;(ROW()))))</f>
        <v>0</v>
      </c>
      <c r="BA672" s="582">
        <f ca="1">SUM(INDIRECT(BA$1&amp;BA$2&amp;$B672):INDIRECT(BA$1&amp;BA$3&amp;$B672))</f>
        <v>0</v>
      </c>
      <c r="BB672" s="1779">
        <f t="shared" ca="1" si="741"/>
        <v>0</v>
      </c>
      <c r="BC672" s="1903">
        <f t="shared" ca="1" si="742"/>
        <v>0</v>
      </c>
      <c r="BD672" s="582">
        <f ca="1">SUM(INDIRECT(BD$1&amp;BD$2&amp;$A672):INDIRECT(BD$1&amp;BD$3&amp;$A672))</f>
        <v>0</v>
      </c>
      <c r="BE672" s="1779">
        <f t="shared" ca="1" si="743"/>
        <v>0</v>
      </c>
      <c r="BF672" s="1903">
        <f t="shared" ca="1" si="744"/>
        <v>0</v>
      </c>
    </row>
    <row r="673" spans="1:58">
      <c r="A673" s="2016">
        <v>628</v>
      </c>
      <c r="B673" s="2016">
        <v>670</v>
      </c>
      <c r="D673" s="657">
        <v>1</v>
      </c>
      <c r="H673" s="173"/>
      <c r="I673" s="172"/>
      <c r="J673" s="134"/>
      <c r="K673" s="134"/>
      <c r="L673" s="18"/>
      <c r="M673" s="189" t="s">
        <v>613</v>
      </c>
      <c r="N673" s="189"/>
      <c r="O673" s="189"/>
      <c r="P673" s="191"/>
      <c r="Q673" s="583"/>
      <c r="R673" s="191"/>
      <c r="S673" s="191"/>
      <c r="T673" s="191"/>
      <c r="U673" s="191"/>
      <c r="V673" s="191"/>
      <c r="W673" s="191"/>
      <c r="X673" s="191"/>
      <c r="Y673" s="191"/>
      <c r="Z673" s="191"/>
      <c r="AA673" s="191"/>
      <c r="AB673" s="187">
        <f>SUM(P673:R673)</f>
        <v>0</v>
      </c>
      <c r="AC673" s="187">
        <f>SUM(S673:U673)</f>
        <v>0</v>
      </c>
      <c r="AD673" s="187">
        <f>SUM(V673:X673)</f>
        <v>0</v>
      </c>
      <c r="AE673" s="187">
        <f>SUM(Y673:AA673)</f>
        <v>0</v>
      </c>
      <c r="AF673" s="187">
        <f>AB673+AC673</f>
        <v>0</v>
      </c>
      <c r="AG673" s="187">
        <f>AE673+AD673</f>
        <v>0</v>
      </c>
      <c r="AH673" s="584">
        <f>AF673+AG673</f>
        <v>0</v>
      </c>
      <c r="AJ673" s="187">
        <f ca="1">SUM((INDIRECT(AJ$2&amp;(ROW())):INDIRECT(AJ$3&amp;(ROW()))))</f>
        <v>0</v>
      </c>
      <c r="AK673" s="584">
        <f ca="1">SUM(INDIRECT(AK$1&amp;AK$2&amp;$B673):INDIRECT(AK$1&amp;AK$3&amp;$B673))</f>
        <v>2472.7777777777783</v>
      </c>
      <c r="AL673" s="1770">
        <f t="shared" ca="1" si="726"/>
        <v>-2472.7777777777783</v>
      </c>
      <c r="AM673" s="1894">
        <f t="shared" ca="1" si="735"/>
        <v>0</v>
      </c>
      <c r="AN673" s="584">
        <f ca="1">SUM(INDIRECT(AN$1&amp;AN$2&amp;$A673):INDIRECT(AN$1&amp;AN$3&amp;$A673))</f>
        <v>0</v>
      </c>
      <c r="AO673" s="1770">
        <f t="shared" ca="1" si="727"/>
        <v>0</v>
      </c>
      <c r="AP673" s="1894">
        <f t="shared" ca="1" si="736"/>
        <v>0</v>
      </c>
      <c r="AR673" s="187">
        <f ca="1">SUM((INDIRECT(AR$2&amp;(ROW())):INDIRECT(AR$3&amp;(ROW()))))</f>
        <v>0</v>
      </c>
      <c r="AS673" s="584">
        <f ca="1">SUM(INDIRECT(AS$1&amp;AS$2&amp;$B673):INDIRECT(AS$1&amp;AS$3&amp;$B673))</f>
        <v>2472.7777777777783</v>
      </c>
      <c r="AT673" s="1770">
        <f t="shared" ca="1" si="737"/>
        <v>-2472.7777777777783</v>
      </c>
      <c r="AU673" s="1894">
        <f t="shared" ca="1" si="738"/>
        <v>0</v>
      </c>
      <c r="AV673" s="584">
        <f ca="1">SUM(INDIRECT(AV$1&amp;AV$2&amp;$A673):INDIRECT(AV$1&amp;AV$3&amp;$A673))</f>
        <v>0</v>
      </c>
      <c r="AW673" s="1770">
        <f t="shared" ca="1" si="739"/>
        <v>0</v>
      </c>
      <c r="AX673" s="1894">
        <f t="shared" ca="1" si="740"/>
        <v>0</v>
      </c>
      <c r="AZ673" s="187">
        <f ca="1">SUM((INDIRECT(AZ$2&amp;(ROW())):INDIRECT(AZ$3&amp;(ROW()))))</f>
        <v>0</v>
      </c>
      <c r="BA673" s="584">
        <f ca="1">SUM(INDIRECT(BA$1&amp;BA$2&amp;$B673):INDIRECT(BA$1&amp;BA$3&amp;$B673))</f>
        <v>10880.777777777777</v>
      </c>
      <c r="BB673" s="1770">
        <f t="shared" ca="1" si="741"/>
        <v>-10880.777777777777</v>
      </c>
      <c r="BC673" s="1894">
        <f t="shared" ca="1" si="742"/>
        <v>0</v>
      </c>
      <c r="BD673" s="584">
        <f ca="1">SUM(INDIRECT(BD$1&amp;BD$2&amp;$A673):INDIRECT(BD$1&amp;BD$3&amp;$A673))</f>
        <v>0</v>
      </c>
      <c r="BE673" s="1770">
        <f t="shared" ca="1" si="743"/>
        <v>0</v>
      </c>
      <c r="BF673" s="1894">
        <f t="shared" ca="1" si="744"/>
        <v>0</v>
      </c>
    </row>
    <row r="674" spans="1:58">
      <c r="A674" s="2016">
        <v>629</v>
      </c>
      <c r="B674" s="2016">
        <v>671</v>
      </c>
      <c r="D674" s="657">
        <v>1</v>
      </c>
      <c r="H674" s="173"/>
      <c r="I674" s="172"/>
      <c r="J674" s="134"/>
      <c r="K674" s="134"/>
      <c r="L674" s="18"/>
      <c r="M674" s="18" t="s">
        <v>614</v>
      </c>
      <c r="N674" s="18"/>
      <c r="O674" s="18"/>
      <c r="P674" s="128"/>
      <c r="Q674" s="175"/>
      <c r="R674" s="128"/>
      <c r="S674" s="128"/>
      <c r="T674" s="128"/>
      <c r="U674" s="128"/>
      <c r="V674" s="128"/>
      <c r="W674" s="128"/>
      <c r="X674" s="128"/>
      <c r="Y674" s="128"/>
      <c r="Z674" s="128"/>
      <c r="AA674" s="128"/>
      <c r="AB674" s="25">
        <f>SUM(P674:R674)</f>
        <v>0</v>
      </c>
      <c r="AC674" s="25">
        <f>SUM(S674:U674)</f>
        <v>0</v>
      </c>
      <c r="AD674" s="25">
        <f>SUM(V674:X674)</f>
        <v>0</v>
      </c>
      <c r="AE674" s="25">
        <f>SUM(Y674:AA674)</f>
        <v>0</v>
      </c>
      <c r="AF674" s="25">
        <f>AB674+AC674</f>
        <v>0</v>
      </c>
      <c r="AG674" s="25">
        <f>AE674+AD674</f>
        <v>0</v>
      </c>
      <c r="AH674" s="176">
        <f>AF674+AG674</f>
        <v>0</v>
      </c>
      <c r="AJ674" s="25">
        <f ca="1">SUM((INDIRECT(AJ$2&amp;(ROW())):INDIRECT(AJ$3&amp;(ROW()))))</f>
        <v>0</v>
      </c>
      <c r="AK674" s="176">
        <f ca="1">SUM(INDIRECT(AK$1&amp;AK$2&amp;$B674):INDIRECT(AK$1&amp;AK$3&amp;$B674))</f>
        <v>1972.7777777777781</v>
      </c>
      <c r="AL674" s="1772">
        <f t="shared" ca="1" si="726"/>
        <v>-1972.7777777777781</v>
      </c>
      <c r="AM674" s="1896">
        <f t="shared" ca="1" si="735"/>
        <v>0</v>
      </c>
      <c r="AN674" s="176">
        <f ca="1">SUM(INDIRECT(AN$1&amp;AN$2&amp;$A674):INDIRECT(AN$1&amp;AN$3&amp;$A674))</f>
        <v>0</v>
      </c>
      <c r="AO674" s="1772">
        <f t="shared" ca="1" si="727"/>
        <v>0</v>
      </c>
      <c r="AP674" s="1896">
        <f t="shared" ca="1" si="736"/>
        <v>0</v>
      </c>
      <c r="AR674" s="25">
        <f ca="1">SUM((INDIRECT(AR$2&amp;(ROW())):INDIRECT(AR$3&amp;(ROW()))))</f>
        <v>0</v>
      </c>
      <c r="AS674" s="176">
        <f ca="1">SUM(INDIRECT(AS$1&amp;AS$2&amp;$B674):INDIRECT(AS$1&amp;AS$3&amp;$B674))</f>
        <v>1972.7777777777781</v>
      </c>
      <c r="AT674" s="1772">
        <f t="shared" ca="1" si="737"/>
        <v>-1972.7777777777781</v>
      </c>
      <c r="AU674" s="1896">
        <f t="shared" ca="1" si="738"/>
        <v>0</v>
      </c>
      <c r="AV674" s="176">
        <f ca="1">SUM(INDIRECT(AV$1&amp;AV$2&amp;$A674):INDIRECT(AV$1&amp;AV$3&amp;$A674))</f>
        <v>0</v>
      </c>
      <c r="AW674" s="1772">
        <f t="shared" ca="1" si="739"/>
        <v>0</v>
      </c>
      <c r="AX674" s="1896">
        <f t="shared" ca="1" si="740"/>
        <v>0</v>
      </c>
      <c r="AZ674" s="25">
        <f ca="1">SUM((INDIRECT(AZ$2&amp;(ROW())):INDIRECT(AZ$3&amp;(ROW()))))</f>
        <v>0</v>
      </c>
      <c r="BA674" s="176">
        <f ca="1">SUM(INDIRECT(BA$1&amp;BA$2&amp;$B674):INDIRECT(BA$1&amp;BA$3&amp;$B674))</f>
        <v>9815.7777777777774</v>
      </c>
      <c r="BB674" s="1772">
        <f t="shared" ca="1" si="741"/>
        <v>-9815.7777777777774</v>
      </c>
      <c r="BC674" s="1896">
        <f t="shared" ca="1" si="742"/>
        <v>0</v>
      </c>
      <c r="BD674" s="176">
        <f ca="1">SUM(INDIRECT(BD$1&amp;BD$2&amp;$A674):INDIRECT(BD$1&amp;BD$3&amp;$A674))</f>
        <v>0</v>
      </c>
      <c r="BE674" s="1772">
        <f t="shared" ca="1" si="743"/>
        <v>0</v>
      </c>
      <c r="BF674" s="1896">
        <f t="shared" ca="1" si="744"/>
        <v>0</v>
      </c>
    </row>
    <row r="675" spans="1:58">
      <c r="A675" s="2016">
        <v>630</v>
      </c>
      <c r="B675" s="2016">
        <v>672</v>
      </c>
      <c r="D675" s="657">
        <v>1</v>
      </c>
      <c r="H675" s="173"/>
      <c r="I675" s="172"/>
      <c r="J675" s="134"/>
      <c r="K675" s="134"/>
      <c r="L675" s="18"/>
      <c r="M675" s="18" t="s">
        <v>41</v>
      </c>
      <c r="N675" s="18"/>
      <c r="O675" s="18"/>
      <c r="P675" s="128"/>
      <c r="Q675" s="175"/>
      <c r="R675" s="128"/>
      <c r="S675" s="128"/>
      <c r="T675" s="128"/>
      <c r="U675" s="128"/>
      <c r="V675" s="128"/>
      <c r="W675" s="128"/>
      <c r="X675" s="128"/>
      <c r="Y675" s="128"/>
      <c r="Z675" s="128"/>
      <c r="AA675" s="128"/>
      <c r="AB675" s="25">
        <f>SUM(P675:R675)</f>
        <v>0</v>
      </c>
      <c r="AC675" s="25">
        <f>SUM(S675:U675)</f>
        <v>0</v>
      </c>
      <c r="AD675" s="25">
        <f>SUM(V675:X675)</f>
        <v>0</v>
      </c>
      <c r="AE675" s="25">
        <f>SUM(Y675:AA675)</f>
        <v>0</v>
      </c>
      <c r="AF675" s="25">
        <f>AB675+AC675</f>
        <v>0</v>
      </c>
      <c r="AG675" s="25">
        <f>AE675+AD675</f>
        <v>0</v>
      </c>
      <c r="AH675" s="176">
        <f>AF675+AG675</f>
        <v>0</v>
      </c>
      <c r="AJ675" s="25">
        <f ca="1">SUM((INDIRECT(AJ$2&amp;(ROW())):INDIRECT(AJ$3&amp;(ROW()))))</f>
        <v>0</v>
      </c>
      <c r="AK675" s="176">
        <f ca="1">SUM(INDIRECT(AK$1&amp;AK$2&amp;$B675):INDIRECT(AK$1&amp;AK$3&amp;$B675))</f>
        <v>0</v>
      </c>
      <c r="AL675" s="1772">
        <f t="shared" ca="1" si="726"/>
        <v>0</v>
      </c>
      <c r="AM675" s="1896">
        <f t="shared" ca="1" si="735"/>
        <v>0</v>
      </c>
      <c r="AN675" s="176">
        <f ca="1">SUM(INDIRECT(AN$1&amp;AN$2&amp;$A675):INDIRECT(AN$1&amp;AN$3&amp;$A675))</f>
        <v>0</v>
      </c>
      <c r="AO675" s="1772">
        <f t="shared" ca="1" si="727"/>
        <v>0</v>
      </c>
      <c r="AP675" s="1896">
        <f t="shared" ca="1" si="736"/>
        <v>0</v>
      </c>
      <c r="AR675" s="25">
        <f ca="1">SUM((INDIRECT(AR$2&amp;(ROW())):INDIRECT(AR$3&amp;(ROW()))))</f>
        <v>0</v>
      </c>
      <c r="AS675" s="176">
        <f ca="1">SUM(INDIRECT(AS$1&amp;AS$2&amp;$B675):INDIRECT(AS$1&amp;AS$3&amp;$B675))</f>
        <v>0</v>
      </c>
      <c r="AT675" s="1772">
        <f t="shared" ca="1" si="737"/>
        <v>0</v>
      </c>
      <c r="AU675" s="1896">
        <f t="shared" ca="1" si="738"/>
        <v>0</v>
      </c>
      <c r="AV675" s="176">
        <f ca="1">SUM(INDIRECT(AV$1&amp;AV$2&amp;$A675):INDIRECT(AV$1&amp;AV$3&amp;$A675))</f>
        <v>0</v>
      </c>
      <c r="AW675" s="1772">
        <f t="shared" ca="1" si="739"/>
        <v>0</v>
      </c>
      <c r="AX675" s="1896">
        <f t="shared" ca="1" si="740"/>
        <v>0</v>
      </c>
      <c r="AZ675" s="25">
        <f ca="1">SUM((INDIRECT(AZ$2&amp;(ROW())):INDIRECT(AZ$3&amp;(ROW()))))</f>
        <v>0</v>
      </c>
      <c r="BA675" s="176">
        <f ca="1">SUM(INDIRECT(BA$1&amp;BA$2&amp;$B675):INDIRECT(BA$1&amp;BA$3&amp;$B675))</f>
        <v>0</v>
      </c>
      <c r="BB675" s="1772">
        <f t="shared" ca="1" si="741"/>
        <v>0</v>
      </c>
      <c r="BC675" s="1896">
        <f t="shared" ca="1" si="742"/>
        <v>0</v>
      </c>
      <c r="BD675" s="176">
        <f ca="1">SUM(INDIRECT(BD$1&amp;BD$2&amp;$A675):INDIRECT(BD$1&amp;BD$3&amp;$A675))</f>
        <v>0</v>
      </c>
      <c r="BE675" s="1772">
        <f t="shared" ca="1" si="743"/>
        <v>0</v>
      </c>
      <c r="BF675" s="1896">
        <f t="shared" ca="1" si="744"/>
        <v>0</v>
      </c>
    </row>
    <row r="676" spans="1:58">
      <c r="A676" s="2016">
        <v>631</v>
      </c>
      <c r="B676" s="2016">
        <v>673</v>
      </c>
      <c r="D676" s="657">
        <v>1</v>
      </c>
      <c r="H676" s="173"/>
      <c r="I676" s="172"/>
      <c r="J676" s="134"/>
      <c r="K676" s="134"/>
      <c r="L676" s="18"/>
      <c r="M676" s="18" t="s">
        <v>42</v>
      </c>
      <c r="N676" s="18"/>
      <c r="O676" s="18"/>
      <c r="P676" s="128"/>
      <c r="Q676" s="175"/>
      <c r="R676" s="128"/>
      <c r="S676" s="128"/>
      <c r="T676" s="128"/>
      <c r="U676" s="128"/>
      <c r="V676" s="128"/>
      <c r="W676" s="128"/>
      <c r="X676" s="128"/>
      <c r="Y676" s="128"/>
      <c r="Z676" s="128"/>
      <c r="AA676" s="128"/>
      <c r="AB676" s="25">
        <f>SUM(P676:R676)</f>
        <v>0</v>
      </c>
      <c r="AC676" s="25">
        <f>SUM(S676:U676)</f>
        <v>0</v>
      </c>
      <c r="AD676" s="25">
        <f>SUM(V676:X676)</f>
        <v>0</v>
      </c>
      <c r="AE676" s="25">
        <f>SUM(Y676:AA676)</f>
        <v>0</v>
      </c>
      <c r="AF676" s="25">
        <f>AB676+AC676</f>
        <v>0</v>
      </c>
      <c r="AG676" s="25">
        <f>AE676+AD676</f>
        <v>0</v>
      </c>
      <c r="AH676" s="176">
        <f>AF676+AG676</f>
        <v>0</v>
      </c>
      <c r="AJ676" s="25">
        <f ca="1">SUM((INDIRECT(AJ$2&amp;(ROW())):INDIRECT(AJ$3&amp;(ROW()))))</f>
        <v>0</v>
      </c>
      <c r="AK676" s="176">
        <f ca="1">SUM(INDIRECT(AK$1&amp;AK$2&amp;$B676):INDIRECT(AK$1&amp;AK$3&amp;$B676))</f>
        <v>0</v>
      </c>
      <c r="AL676" s="1772">
        <f t="shared" ca="1" si="726"/>
        <v>0</v>
      </c>
      <c r="AM676" s="1896">
        <f t="shared" ca="1" si="735"/>
        <v>0</v>
      </c>
      <c r="AN676" s="176">
        <f ca="1">SUM(INDIRECT(AN$1&amp;AN$2&amp;$A676):INDIRECT(AN$1&amp;AN$3&amp;$A676))</f>
        <v>0</v>
      </c>
      <c r="AO676" s="1772">
        <f t="shared" ca="1" si="727"/>
        <v>0</v>
      </c>
      <c r="AP676" s="1896">
        <f t="shared" ca="1" si="736"/>
        <v>0</v>
      </c>
      <c r="AR676" s="25">
        <f ca="1">SUM((INDIRECT(AR$2&amp;(ROW())):INDIRECT(AR$3&amp;(ROW()))))</f>
        <v>0</v>
      </c>
      <c r="AS676" s="176">
        <f ca="1">SUM(INDIRECT(AS$1&amp;AS$2&amp;$B676):INDIRECT(AS$1&amp;AS$3&amp;$B676))</f>
        <v>0</v>
      </c>
      <c r="AT676" s="1772">
        <f t="shared" ca="1" si="737"/>
        <v>0</v>
      </c>
      <c r="AU676" s="1896">
        <f t="shared" ca="1" si="738"/>
        <v>0</v>
      </c>
      <c r="AV676" s="176">
        <f ca="1">SUM(INDIRECT(AV$1&amp;AV$2&amp;$A676):INDIRECT(AV$1&amp;AV$3&amp;$A676))</f>
        <v>0</v>
      </c>
      <c r="AW676" s="1772">
        <f t="shared" ca="1" si="739"/>
        <v>0</v>
      </c>
      <c r="AX676" s="1896">
        <f t="shared" ca="1" si="740"/>
        <v>0</v>
      </c>
      <c r="AZ676" s="25">
        <f ca="1">SUM((INDIRECT(AZ$2&amp;(ROW())):INDIRECT(AZ$3&amp;(ROW()))))</f>
        <v>0</v>
      </c>
      <c r="BA676" s="176">
        <f ca="1">SUM(INDIRECT(BA$1&amp;BA$2&amp;$B676):INDIRECT(BA$1&amp;BA$3&amp;$B676))</f>
        <v>0</v>
      </c>
      <c r="BB676" s="1772">
        <f t="shared" ca="1" si="741"/>
        <v>0</v>
      </c>
      <c r="BC676" s="1896">
        <f t="shared" ca="1" si="742"/>
        <v>0</v>
      </c>
      <c r="BD676" s="176">
        <f ca="1">SUM(INDIRECT(BD$1&amp;BD$2&amp;$A676):INDIRECT(BD$1&amp;BD$3&amp;$A676))</f>
        <v>0</v>
      </c>
      <c r="BE676" s="1772">
        <f t="shared" ca="1" si="743"/>
        <v>0</v>
      </c>
      <c r="BF676" s="1896">
        <f t="shared" ca="1" si="744"/>
        <v>0</v>
      </c>
    </row>
    <row r="677" spans="1:58">
      <c r="A677" s="2016">
        <v>632</v>
      </c>
      <c r="B677" s="2016">
        <v>674</v>
      </c>
      <c r="D677" s="657">
        <v>1</v>
      </c>
      <c r="H677" s="173"/>
      <c r="I677" s="172"/>
      <c r="J677" s="134"/>
      <c r="K677" s="134"/>
      <c r="L677" s="131" t="s">
        <v>802</v>
      </c>
      <c r="M677" s="560"/>
      <c r="N677" s="560"/>
      <c r="O677" s="560"/>
      <c r="P677" s="558">
        <f>SUM(P678:P681)</f>
        <v>109</v>
      </c>
      <c r="Q677" s="581">
        <f t="shared" ref="Q677:AH677" si="747">SUM(Q678:Q681)</f>
        <v>49</v>
      </c>
      <c r="R677" s="558">
        <f t="shared" si="747"/>
        <v>660</v>
      </c>
      <c r="S677" s="558">
        <f t="shared" si="747"/>
        <v>16</v>
      </c>
      <c r="T677" s="558">
        <f t="shared" si="747"/>
        <v>0</v>
      </c>
      <c r="U677" s="558">
        <f t="shared" si="747"/>
        <v>0</v>
      </c>
      <c r="V677" s="558">
        <f t="shared" si="747"/>
        <v>0</v>
      </c>
      <c r="W677" s="558">
        <f t="shared" si="747"/>
        <v>0</v>
      </c>
      <c r="X677" s="558">
        <f t="shared" si="747"/>
        <v>306</v>
      </c>
      <c r="Y677" s="558">
        <f t="shared" si="747"/>
        <v>45</v>
      </c>
      <c r="Z677" s="558">
        <f t="shared" si="747"/>
        <v>0</v>
      </c>
      <c r="AA677" s="558">
        <f t="shared" si="747"/>
        <v>101</v>
      </c>
      <c r="AB677" s="558">
        <f t="shared" si="747"/>
        <v>818</v>
      </c>
      <c r="AC677" s="558">
        <f t="shared" si="747"/>
        <v>16</v>
      </c>
      <c r="AD677" s="558">
        <f t="shared" si="747"/>
        <v>306</v>
      </c>
      <c r="AE677" s="558">
        <f t="shared" si="747"/>
        <v>146</v>
      </c>
      <c r="AF677" s="558">
        <f t="shared" si="747"/>
        <v>834</v>
      </c>
      <c r="AG677" s="558">
        <f t="shared" si="747"/>
        <v>452</v>
      </c>
      <c r="AH677" s="582">
        <f t="shared" si="747"/>
        <v>1286</v>
      </c>
      <c r="AJ677" s="558">
        <f ca="1">SUM((INDIRECT(AJ$2&amp;(ROW())):INDIRECT(AJ$3&amp;(ROW()))))</f>
        <v>45</v>
      </c>
      <c r="AK677" s="582">
        <f ca="1">SUM(INDIRECT(AK$1&amp;AK$2&amp;$B677):INDIRECT(AK$1&amp;AK$3&amp;$B677))</f>
        <v>0</v>
      </c>
      <c r="AL677" s="1779">
        <f t="shared" ca="1" si="726"/>
        <v>45</v>
      </c>
      <c r="AM677" s="1903">
        <f t="shared" ca="1" si="735"/>
        <v>0</v>
      </c>
      <c r="AN677" s="582">
        <f ca="1">SUM(INDIRECT(AN$1&amp;AN$2&amp;$A677):INDIRECT(AN$1&amp;AN$3&amp;$A677))</f>
        <v>92</v>
      </c>
      <c r="AO677" s="1779">
        <f t="shared" ca="1" si="727"/>
        <v>-47</v>
      </c>
      <c r="AP677" s="1903">
        <f t="shared" ca="1" si="736"/>
        <v>0.4891304347826087</v>
      </c>
      <c r="AR677" s="558">
        <f ca="1">SUM((INDIRECT(AR$2&amp;(ROW())):INDIRECT(AR$3&amp;(ROW()))))</f>
        <v>45</v>
      </c>
      <c r="AS677" s="582">
        <f ca="1">SUM(INDIRECT(AS$1&amp;AS$2&amp;$B677):INDIRECT(AS$1&amp;AS$3&amp;$B677))</f>
        <v>0</v>
      </c>
      <c r="AT677" s="1779">
        <f t="shared" ca="1" si="737"/>
        <v>45</v>
      </c>
      <c r="AU677" s="1903">
        <f t="shared" ca="1" si="738"/>
        <v>0</v>
      </c>
      <c r="AV677" s="582">
        <f ca="1">SUM(INDIRECT(AV$1&amp;AV$2&amp;$A677):INDIRECT(AV$1&amp;AV$3&amp;$A677))</f>
        <v>92</v>
      </c>
      <c r="AW677" s="1779">
        <f t="shared" ca="1" si="739"/>
        <v>-47</v>
      </c>
      <c r="AX677" s="1903">
        <f t="shared" ca="1" si="740"/>
        <v>0.4891304347826087</v>
      </c>
      <c r="AZ677" s="558">
        <f ca="1">SUM((INDIRECT(AZ$2&amp;(ROW())):INDIRECT(AZ$3&amp;(ROW()))))</f>
        <v>1185</v>
      </c>
      <c r="BA677" s="582">
        <f ca="1">SUM(INDIRECT(BA$1&amp;BA$2&amp;$B677):INDIRECT(BA$1&amp;BA$3&amp;$B677))</f>
        <v>0</v>
      </c>
      <c r="BB677" s="1779">
        <f t="shared" ca="1" si="741"/>
        <v>1185</v>
      </c>
      <c r="BC677" s="1903">
        <f t="shared" ca="1" si="742"/>
        <v>0</v>
      </c>
      <c r="BD677" s="582">
        <f ca="1">SUM(INDIRECT(BD$1&amp;BD$2&amp;$A677):INDIRECT(BD$1&amp;BD$3&amp;$A677))</f>
        <v>698</v>
      </c>
      <c r="BE677" s="1779">
        <f t="shared" ca="1" si="743"/>
        <v>487</v>
      </c>
      <c r="BF677" s="1903">
        <f t="shared" ca="1" si="744"/>
        <v>1.6977077363896849</v>
      </c>
    </row>
    <row r="678" spans="1:58">
      <c r="A678" s="2016">
        <v>633</v>
      </c>
      <c r="B678" s="2016">
        <v>675</v>
      </c>
      <c r="D678" s="657">
        <v>1</v>
      </c>
      <c r="H678" s="173"/>
      <c r="I678" s="172"/>
      <c r="J678" s="134"/>
      <c r="K678" s="134"/>
      <c r="L678" s="18"/>
      <c r="M678" s="189" t="s">
        <v>613</v>
      </c>
      <c r="N678" s="189"/>
      <c r="O678" s="189"/>
      <c r="P678" s="191">
        <v>109</v>
      </c>
      <c r="Q678" s="583">
        <v>49</v>
      </c>
      <c r="R678" s="191">
        <v>660</v>
      </c>
      <c r="S678" s="191">
        <v>16</v>
      </c>
      <c r="T678" s="191"/>
      <c r="U678" s="191"/>
      <c r="V678" s="191"/>
      <c r="W678" s="191"/>
      <c r="X678" s="191">
        <v>306</v>
      </c>
      <c r="Y678" s="191">
        <v>45</v>
      </c>
      <c r="Z678" s="191"/>
      <c r="AA678" s="191">
        <v>101</v>
      </c>
      <c r="AB678" s="25">
        <f>SUM(P678:R678)</f>
        <v>818</v>
      </c>
      <c r="AC678" s="187">
        <f>SUM(S678:U678)</f>
        <v>16</v>
      </c>
      <c r="AD678" s="187">
        <f>SUM(V678:X678)</f>
        <v>306</v>
      </c>
      <c r="AE678" s="187">
        <f>SUM(Y678:AA678)</f>
        <v>146</v>
      </c>
      <c r="AF678" s="187">
        <f>AB678+AC678</f>
        <v>834</v>
      </c>
      <c r="AG678" s="187">
        <f>AE678+AD678</f>
        <v>452</v>
      </c>
      <c r="AH678" s="584">
        <f>AF678+AG678</f>
        <v>1286</v>
      </c>
      <c r="AJ678" s="187">
        <f ca="1">SUM((INDIRECT(AJ$2&amp;(ROW())):INDIRECT(AJ$3&amp;(ROW()))))</f>
        <v>45</v>
      </c>
      <c r="AK678" s="584">
        <f ca="1">SUM(INDIRECT(AK$1&amp;AK$2&amp;$B678):INDIRECT(AK$1&amp;AK$3&amp;$B678))</f>
        <v>0</v>
      </c>
      <c r="AL678" s="1770">
        <f t="shared" ca="1" si="726"/>
        <v>45</v>
      </c>
      <c r="AM678" s="1894">
        <f t="shared" ca="1" si="735"/>
        <v>0</v>
      </c>
      <c r="AN678" s="584">
        <f ca="1">SUM(INDIRECT(AN$1&amp;AN$2&amp;$A678):INDIRECT(AN$1&amp;AN$3&amp;$A678))</f>
        <v>0</v>
      </c>
      <c r="AO678" s="1770">
        <f t="shared" ca="1" si="727"/>
        <v>45</v>
      </c>
      <c r="AP678" s="1894">
        <f t="shared" ca="1" si="736"/>
        <v>0</v>
      </c>
      <c r="AR678" s="187">
        <f ca="1">SUM((INDIRECT(AR$2&amp;(ROW())):INDIRECT(AR$3&amp;(ROW()))))</f>
        <v>45</v>
      </c>
      <c r="AS678" s="584">
        <f ca="1">SUM(INDIRECT(AS$1&amp;AS$2&amp;$B678):INDIRECT(AS$1&amp;AS$3&amp;$B678))</f>
        <v>0</v>
      </c>
      <c r="AT678" s="1770">
        <f t="shared" ca="1" si="737"/>
        <v>45</v>
      </c>
      <c r="AU678" s="1894">
        <f t="shared" ca="1" si="738"/>
        <v>0</v>
      </c>
      <c r="AV678" s="584">
        <f ca="1">SUM(INDIRECT(AV$1&amp;AV$2&amp;$A678):INDIRECT(AV$1&amp;AV$3&amp;$A678))</f>
        <v>0</v>
      </c>
      <c r="AW678" s="1770">
        <f t="shared" ca="1" si="739"/>
        <v>45</v>
      </c>
      <c r="AX678" s="1894">
        <f t="shared" ca="1" si="740"/>
        <v>0</v>
      </c>
      <c r="AZ678" s="187">
        <f ca="1">SUM((INDIRECT(AZ$2&amp;(ROW())):INDIRECT(AZ$3&amp;(ROW()))))</f>
        <v>1185</v>
      </c>
      <c r="BA678" s="584">
        <f ca="1">SUM(INDIRECT(BA$1&amp;BA$2&amp;$B678):INDIRECT(BA$1&amp;BA$3&amp;$B678))</f>
        <v>0</v>
      </c>
      <c r="BB678" s="1770">
        <f t="shared" ca="1" si="741"/>
        <v>1185</v>
      </c>
      <c r="BC678" s="1894">
        <f t="shared" ca="1" si="742"/>
        <v>0</v>
      </c>
      <c r="BD678" s="584">
        <f ca="1">SUM(INDIRECT(BD$1&amp;BD$2&amp;$A678):INDIRECT(BD$1&amp;BD$3&amp;$A678))</f>
        <v>0</v>
      </c>
      <c r="BE678" s="1770">
        <f t="shared" ca="1" si="743"/>
        <v>1185</v>
      </c>
      <c r="BF678" s="1894">
        <f t="shared" ca="1" si="744"/>
        <v>0</v>
      </c>
    </row>
    <row r="679" spans="1:58">
      <c r="A679" s="2016">
        <v>634</v>
      </c>
      <c r="B679" s="2016">
        <v>676</v>
      </c>
      <c r="D679" s="657">
        <v>1</v>
      </c>
      <c r="H679" s="173"/>
      <c r="I679" s="172"/>
      <c r="J679" s="134"/>
      <c r="K679" s="134"/>
      <c r="L679" s="18"/>
      <c r="M679" s="18" t="s">
        <v>614</v>
      </c>
      <c r="N679" s="18"/>
      <c r="O679" s="18"/>
      <c r="P679" s="128"/>
      <c r="Q679" s="175"/>
      <c r="R679" s="128"/>
      <c r="S679" s="128"/>
      <c r="T679" s="128"/>
      <c r="U679" s="128"/>
      <c r="V679" s="128"/>
      <c r="W679" s="128"/>
      <c r="X679" s="128"/>
      <c r="Y679" s="128"/>
      <c r="Z679" s="128"/>
      <c r="AA679" s="128"/>
      <c r="AB679" s="25">
        <f>SUM(P679:R679)</f>
        <v>0</v>
      </c>
      <c r="AC679" s="25">
        <f>SUM(S679:U679)</f>
        <v>0</v>
      </c>
      <c r="AD679" s="25">
        <f>SUM(V679:X679)</f>
        <v>0</v>
      </c>
      <c r="AE679" s="25">
        <f>SUM(Y679:AA679)</f>
        <v>0</v>
      </c>
      <c r="AF679" s="25">
        <f>AB679+AC679</f>
        <v>0</v>
      </c>
      <c r="AG679" s="25">
        <f>AE679+AD679</f>
        <v>0</v>
      </c>
      <c r="AH679" s="176">
        <f>AF679+AG679</f>
        <v>0</v>
      </c>
      <c r="AJ679" s="25">
        <f ca="1">SUM((INDIRECT(AJ$2&amp;(ROW())):INDIRECT(AJ$3&amp;(ROW()))))</f>
        <v>0</v>
      </c>
      <c r="AK679" s="176">
        <f ca="1">SUM(INDIRECT(AK$1&amp;AK$2&amp;$B679):INDIRECT(AK$1&amp;AK$3&amp;$B679))</f>
        <v>0</v>
      </c>
      <c r="AL679" s="1772">
        <f t="shared" ca="1" si="726"/>
        <v>0</v>
      </c>
      <c r="AM679" s="1896">
        <f t="shared" ca="1" si="735"/>
        <v>0</v>
      </c>
      <c r="AN679" s="176">
        <f ca="1">SUM(INDIRECT(AN$1&amp;AN$2&amp;$A679):INDIRECT(AN$1&amp;AN$3&amp;$A679))</f>
        <v>92</v>
      </c>
      <c r="AO679" s="1772">
        <f t="shared" ca="1" si="727"/>
        <v>-92</v>
      </c>
      <c r="AP679" s="1896">
        <f t="shared" ca="1" si="736"/>
        <v>0</v>
      </c>
      <c r="AR679" s="25">
        <f ca="1">SUM((INDIRECT(AR$2&amp;(ROW())):INDIRECT(AR$3&amp;(ROW()))))</f>
        <v>0</v>
      </c>
      <c r="AS679" s="176">
        <f ca="1">SUM(INDIRECT(AS$1&amp;AS$2&amp;$B679):INDIRECT(AS$1&amp;AS$3&amp;$B679))</f>
        <v>0</v>
      </c>
      <c r="AT679" s="1772">
        <f t="shared" ca="1" si="737"/>
        <v>0</v>
      </c>
      <c r="AU679" s="1896">
        <f t="shared" ca="1" si="738"/>
        <v>0</v>
      </c>
      <c r="AV679" s="176">
        <f ca="1">SUM(INDIRECT(AV$1&amp;AV$2&amp;$A679):INDIRECT(AV$1&amp;AV$3&amp;$A679))</f>
        <v>92</v>
      </c>
      <c r="AW679" s="1772">
        <f t="shared" ca="1" si="739"/>
        <v>-92</v>
      </c>
      <c r="AX679" s="1896">
        <f t="shared" ca="1" si="740"/>
        <v>0</v>
      </c>
      <c r="AZ679" s="25">
        <f ca="1">SUM((INDIRECT(AZ$2&amp;(ROW())):INDIRECT(AZ$3&amp;(ROW()))))</f>
        <v>0</v>
      </c>
      <c r="BA679" s="176">
        <f ca="1">SUM(INDIRECT(BA$1&amp;BA$2&amp;$B679):INDIRECT(BA$1&amp;BA$3&amp;$B679))</f>
        <v>0</v>
      </c>
      <c r="BB679" s="1772">
        <f t="shared" ca="1" si="741"/>
        <v>0</v>
      </c>
      <c r="BC679" s="1896">
        <f t="shared" ca="1" si="742"/>
        <v>0</v>
      </c>
      <c r="BD679" s="176">
        <f ca="1">SUM(INDIRECT(BD$1&amp;BD$2&amp;$A679):INDIRECT(BD$1&amp;BD$3&amp;$A679))</f>
        <v>698</v>
      </c>
      <c r="BE679" s="1772">
        <f t="shared" ca="1" si="743"/>
        <v>-698</v>
      </c>
      <c r="BF679" s="1896">
        <f t="shared" ca="1" si="744"/>
        <v>0</v>
      </c>
    </row>
    <row r="680" spans="1:58">
      <c r="A680" s="2016">
        <v>635</v>
      </c>
      <c r="B680" s="2016">
        <v>677</v>
      </c>
      <c r="D680" s="657">
        <v>1</v>
      </c>
      <c r="H680" s="173"/>
      <c r="I680" s="172"/>
      <c r="J680" s="134"/>
      <c r="K680" s="134"/>
      <c r="L680" s="18"/>
      <c r="M680" s="18" t="s">
        <v>41</v>
      </c>
      <c r="N680" s="18"/>
      <c r="O680" s="18"/>
      <c r="P680" s="128"/>
      <c r="Q680" s="175"/>
      <c r="R680" s="128"/>
      <c r="S680" s="128"/>
      <c r="T680" s="128"/>
      <c r="U680" s="128"/>
      <c r="V680" s="128"/>
      <c r="W680" s="128"/>
      <c r="X680" s="128"/>
      <c r="Y680" s="128"/>
      <c r="Z680" s="128"/>
      <c r="AA680" s="128"/>
      <c r="AB680" s="25">
        <f>SUM(P680:R680)</f>
        <v>0</v>
      </c>
      <c r="AC680" s="25">
        <f>SUM(S680:U680)</f>
        <v>0</v>
      </c>
      <c r="AD680" s="25">
        <f>SUM(V680:X680)</f>
        <v>0</v>
      </c>
      <c r="AE680" s="25">
        <f>SUM(Y680:AA680)</f>
        <v>0</v>
      </c>
      <c r="AF680" s="25">
        <f>AB680+AC680</f>
        <v>0</v>
      </c>
      <c r="AG680" s="25">
        <f>AE680+AD680</f>
        <v>0</v>
      </c>
      <c r="AH680" s="176">
        <f>AF680+AG680</f>
        <v>0</v>
      </c>
      <c r="AJ680" s="25">
        <f ca="1">SUM((INDIRECT(AJ$2&amp;(ROW())):INDIRECT(AJ$3&amp;(ROW()))))</f>
        <v>0</v>
      </c>
      <c r="AK680" s="176">
        <f ca="1">SUM(INDIRECT(AK$1&amp;AK$2&amp;$B680):INDIRECT(AK$1&amp;AK$3&amp;$B680))</f>
        <v>1177.5</v>
      </c>
      <c r="AL680" s="1772">
        <f t="shared" ca="1" si="726"/>
        <v>-1177.5</v>
      </c>
      <c r="AM680" s="1896">
        <f t="shared" ca="1" si="735"/>
        <v>0</v>
      </c>
      <c r="AN680" s="176">
        <f ca="1">SUM(INDIRECT(AN$1&amp;AN$2&amp;$A680):INDIRECT(AN$1&amp;AN$3&amp;$A680))</f>
        <v>0</v>
      </c>
      <c r="AO680" s="1772">
        <f t="shared" ca="1" si="727"/>
        <v>0</v>
      </c>
      <c r="AP680" s="1896">
        <f t="shared" ca="1" si="736"/>
        <v>0</v>
      </c>
      <c r="AR680" s="25">
        <f ca="1">SUM((INDIRECT(AR$2&amp;(ROW())):INDIRECT(AR$3&amp;(ROW()))))</f>
        <v>0</v>
      </c>
      <c r="AS680" s="176">
        <f ca="1">SUM(INDIRECT(AS$1&amp;AS$2&amp;$B680):INDIRECT(AS$1&amp;AS$3&amp;$B680))</f>
        <v>1177.5</v>
      </c>
      <c r="AT680" s="1772">
        <f t="shared" ca="1" si="737"/>
        <v>-1177.5</v>
      </c>
      <c r="AU680" s="1896">
        <f t="shared" ca="1" si="738"/>
        <v>0</v>
      </c>
      <c r="AV680" s="176">
        <f ca="1">SUM(INDIRECT(AV$1&amp;AV$2&amp;$A680):INDIRECT(AV$1&amp;AV$3&amp;$A680))</f>
        <v>0</v>
      </c>
      <c r="AW680" s="1772">
        <f t="shared" ca="1" si="739"/>
        <v>0</v>
      </c>
      <c r="AX680" s="1896">
        <f t="shared" ca="1" si="740"/>
        <v>0</v>
      </c>
      <c r="AZ680" s="25">
        <f ca="1">SUM((INDIRECT(AZ$2&amp;(ROW())):INDIRECT(AZ$3&amp;(ROW()))))</f>
        <v>0</v>
      </c>
      <c r="BA680" s="176">
        <f ca="1">SUM(INDIRECT(BA$1&amp;BA$2&amp;$B680):INDIRECT(BA$1&amp;BA$3&amp;$B680))</f>
        <v>2011.5</v>
      </c>
      <c r="BB680" s="1772">
        <f t="shared" ca="1" si="741"/>
        <v>-2011.5</v>
      </c>
      <c r="BC680" s="1896">
        <f t="shared" ca="1" si="742"/>
        <v>0</v>
      </c>
      <c r="BD680" s="176">
        <f ca="1">SUM(INDIRECT(BD$1&amp;BD$2&amp;$A680):INDIRECT(BD$1&amp;BD$3&amp;$A680))</f>
        <v>0</v>
      </c>
      <c r="BE680" s="1772">
        <f t="shared" ca="1" si="743"/>
        <v>0</v>
      </c>
      <c r="BF680" s="1896">
        <f t="shared" ca="1" si="744"/>
        <v>0</v>
      </c>
    </row>
    <row r="681" spans="1:58">
      <c r="A681" s="2016">
        <v>636</v>
      </c>
      <c r="B681" s="2016">
        <v>678</v>
      </c>
      <c r="D681" s="657">
        <v>1</v>
      </c>
      <c r="H681" s="173"/>
      <c r="I681" s="172"/>
      <c r="J681" s="134"/>
      <c r="K681" s="134"/>
      <c r="L681" s="18"/>
      <c r="M681" s="18" t="s">
        <v>42</v>
      </c>
      <c r="N681" s="18"/>
      <c r="O681" s="18"/>
      <c r="P681" s="128"/>
      <c r="Q681" s="175"/>
      <c r="R681" s="128"/>
      <c r="S681" s="128"/>
      <c r="T681" s="128"/>
      <c r="U681" s="128"/>
      <c r="V681" s="128"/>
      <c r="W681" s="128"/>
      <c r="X681" s="128"/>
      <c r="Y681" s="128"/>
      <c r="Z681" s="128"/>
      <c r="AA681" s="128"/>
      <c r="AB681" s="25">
        <f>SUM(P681:R681)</f>
        <v>0</v>
      </c>
      <c r="AC681" s="25">
        <f>SUM(S681:U681)</f>
        <v>0</v>
      </c>
      <c r="AD681" s="25">
        <f>SUM(V681:X681)</f>
        <v>0</v>
      </c>
      <c r="AE681" s="25">
        <f>SUM(Y681:AA681)</f>
        <v>0</v>
      </c>
      <c r="AF681" s="25">
        <f>AB681+AC681</f>
        <v>0</v>
      </c>
      <c r="AG681" s="25">
        <f>AE681+AD681</f>
        <v>0</v>
      </c>
      <c r="AH681" s="176">
        <f>AF681+AG681</f>
        <v>0</v>
      </c>
      <c r="AJ681" s="25">
        <f ca="1">SUM((INDIRECT(AJ$2&amp;(ROW())):INDIRECT(AJ$3&amp;(ROW()))))</f>
        <v>0</v>
      </c>
      <c r="AK681" s="176">
        <f ca="1">SUM(INDIRECT(AK$1&amp;AK$2&amp;$B681):INDIRECT(AK$1&amp;AK$3&amp;$B681))</f>
        <v>1177.5</v>
      </c>
      <c r="AL681" s="1772">
        <f t="shared" ca="1" si="726"/>
        <v>-1177.5</v>
      </c>
      <c r="AM681" s="1896">
        <f t="shared" ca="1" si="735"/>
        <v>0</v>
      </c>
      <c r="AN681" s="176">
        <f ca="1">SUM(INDIRECT(AN$1&amp;AN$2&amp;$A681):INDIRECT(AN$1&amp;AN$3&amp;$A681))</f>
        <v>0</v>
      </c>
      <c r="AO681" s="1772">
        <f t="shared" ca="1" si="727"/>
        <v>0</v>
      </c>
      <c r="AP681" s="1896">
        <f t="shared" ca="1" si="736"/>
        <v>0</v>
      </c>
      <c r="AR681" s="25">
        <f ca="1">SUM((INDIRECT(AR$2&amp;(ROW())):INDIRECT(AR$3&amp;(ROW()))))</f>
        <v>0</v>
      </c>
      <c r="AS681" s="176">
        <f ca="1">SUM(INDIRECT(AS$1&amp;AS$2&amp;$B681):INDIRECT(AS$1&amp;AS$3&amp;$B681))</f>
        <v>1177.5</v>
      </c>
      <c r="AT681" s="1772">
        <f t="shared" ca="1" si="737"/>
        <v>-1177.5</v>
      </c>
      <c r="AU681" s="1896">
        <f t="shared" ca="1" si="738"/>
        <v>0</v>
      </c>
      <c r="AV681" s="176">
        <f ca="1">SUM(INDIRECT(AV$1&amp;AV$2&amp;$A681):INDIRECT(AV$1&amp;AV$3&amp;$A681))</f>
        <v>0</v>
      </c>
      <c r="AW681" s="1772">
        <f t="shared" ca="1" si="739"/>
        <v>0</v>
      </c>
      <c r="AX681" s="1896">
        <f t="shared" ca="1" si="740"/>
        <v>0</v>
      </c>
      <c r="AZ681" s="25">
        <f ca="1">SUM((INDIRECT(AZ$2&amp;(ROW())):INDIRECT(AZ$3&amp;(ROW()))))</f>
        <v>0</v>
      </c>
      <c r="BA681" s="176">
        <f ca="1">SUM(INDIRECT(BA$1&amp;BA$2&amp;$B681):INDIRECT(BA$1&amp;BA$3&amp;$B681))</f>
        <v>2011.5</v>
      </c>
      <c r="BB681" s="1772">
        <f t="shared" ca="1" si="741"/>
        <v>-2011.5</v>
      </c>
      <c r="BC681" s="1896">
        <f t="shared" ca="1" si="742"/>
        <v>0</v>
      </c>
      <c r="BD681" s="176">
        <f ca="1">SUM(INDIRECT(BD$1&amp;BD$2&amp;$A681):INDIRECT(BD$1&amp;BD$3&amp;$A681))</f>
        <v>0</v>
      </c>
      <c r="BE681" s="1772">
        <f t="shared" ca="1" si="743"/>
        <v>0</v>
      </c>
      <c r="BF681" s="1896">
        <f t="shared" ca="1" si="744"/>
        <v>0</v>
      </c>
    </row>
    <row r="682" spans="1:58">
      <c r="A682" s="2016">
        <v>637</v>
      </c>
      <c r="B682" s="2016">
        <v>679</v>
      </c>
      <c r="D682" s="657">
        <v>1</v>
      </c>
      <c r="H682" s="173"/>
      <c r="I682" s="172"/>
      <c r="J682" s="134"/>
      <c r="K682" s="134"/>
      <c r="L682" s="131" t="s">
        <v>804</v>
      </c>
      <c r="M682" s="560"/>
      <c r="N682" s="560"/>
      <c r="O682" s="560"/>
      <c r="P682" s="558">
        <f>SUM(P683:P686)</f>
        <v>0</v>
      </c>
      <c r="Q682" s="581">
        <f t="shared" ref="Q682:AH682" si="748">SUM(Q683:Q686)</f>
        <v>0</v>
      </c>
      <c r="R682" s="558">
        <f t="shared" si="748"/>
        <v>0</v>
      </c>
      <c r="S682" s="558">
        <f t="shared" si="748"/>
        <v>0</v>
      </c>
      <c r="T682" s="558">
        <f t="shared" si="748"/>
        <v>0</v>
      </c>
      <c r="U682" s="558">
        <f t="shared" si="748"/>
        <v>0</v>
      </c>
      <c r="V682" s="558">
        <f t="shared" si="748"/>
        <v>0</v>
      </c>
      <c r="W682" s="558">
        <f t="shared" si="748"/>
        <v>0</v>
      </c>
      <c r="X682" s="558">
        <f t="shared" si="748"/>
        <v>0</v>
      </c>
      <c r="Y682" s="558">
        <f t="shared" si="748"/>
        <v>0</v>
      </c>
      <c r="Z682" s="558">
        <f t="shared" si="748"/>
        <v>0</v>
      </c>
      <c r="AA682" s="558">
        <f t="shared" si="748"/>
        <v>0</v>
      </c>
      <c r="AB682" s="558">
        <f t="shared" si="748"/>
        <v>0</v>
      </c>
      <c r="AC682" s="558">
        <f t="shared" si="748"/>
        <v>0</v>
      </c>
      <c r="AD682" s="558">
        <f t="shared" si="748"/>
        <v>0</v>
      </c>
      <c r="AE682" s="558">
        <f t="shared" si="748"/>
        <v>0</v>
      </c>
      <c r="AF682" s="558">
        <f t="shared" si="748"/>
        <v>0</v>
      </c>
      <c r="AG682" s="558">
        <f t="shared" si="748"/>
        <v>0</v>
      </c>
      <c r="AH682" s="582">
        <f t="shared" si="748"/>
        <v>0</v>
      </c>
      <c r="AJ682" s="558">
        <f ca="1">SUM((INDIRECT(AJ$2&amp;(ROW())):INDIRECT(AJ$3&amp;(ROW()))))</f>
        <v>0</v>
      </c>
      <c r="AK682" s="582">
        <f ca="1">SUM(INDIRECT(AK$1&amp;AK$2&amp;$B682):INDIRECT(AK$1&amp;AK$3&amp;$B682))</f>
        <v>0</v>
      </c>
      <c r="AL682" s="1779">
        <f t="shared" ca="1" si="726"/>
        <v>0</v>
      </c>
      <c r="AM682" s="1903">
        <f t="shared" ca="1" si="735"/>
        <v>0</v>
      </c>
      <c r="AN682" s="582">
        <f ca="1">SUM(INDIRECT(AN$1&amp;AN$2&amp;$A682):INDIRECT(AN$1&amp;AN$3&amp;$A682))</f>
        <v>0</v>
      </c>
      <c r="AO682" s="1779">
        <f t="shared" ca="1" si="727"/>
        <v>0</v>
      </c>
      <c r="AP682" s="1903">
        <f t="shared" ca="1" si="736"/>
        <v>0</v>
      </c>
      <c r="AR682" s="558">
        <f ca="1">SUM((INDIRECT(AR$2&amp;(ROW())):INDIRECT(AR$3&amp;(ROW()))))</f>
        <v>0</v>
      </c>
      <c r="AS682" s="582">
        <f ca="1">SUM(INDIRECT(AS$1&amp;AS$2&amp;$B682):INDIRECT(AS$1&amp;AS$3&amp;$B682))</f>
        <v>0</v>
      </c>
      <c r="AT682" s="1779">
        <f t="shared" ca="1" si="737"/>
        <v>0</v>
      </c>
      <c r="AU682" s="1903">
        <f t="shared" ca="1" si="738"/>
        <v>0</v>
      </c>
      <c r="AV682" s="582">
        <f ca="1">SUM(INDIRECT(AV$1&amp;AV$2&amp;$A682):INDIRECT(AV$1&amp;AV$3&amp;$A682))</f>
        <v>0</v>
      </c>
      <c r="AW682" s="1779">
        <f t="shared" ca="1" si="739"/>
        <v>0</v>
      </c>
      <c r="AX682" s="1903">
        <f t="shared" ca="1" si="740"/>
        <v>0</v>
      </c>
      <c r="AZ682" s="558">
        <f ca="1">SUM((INDIRECT(AZ$2&amp;(ROW())):INDIRECT(AZ$3&amp;(ROW()))))</f>
        <v>0</v>
      </c>
      <c r="BA682" s="582">
        <f ca="1">SUM(INDIRECT(BA$1&amp;BA$2&amp;$B682):INDIRECT(BA$1&amp;BA$3&amp;$B682))</f>
        <v>0</v>
      </c>
      <c r="BB682" s="1779">
        <f t="shared" ca="1" si="741"/>
        <v>0</v>
      </c>
      <c r="BC682" s="1903">
        <f t="shared" ca="1" si="742"/>
        <v>0</v>
      </c>
      <c r="BD682" s="582">
        <f ca="1">SUM(INDIRECT(BD$1&amp;BD$2&amp;$A682):INDIRECT(BD$1&amp;BD$3&amp;$A682))</f>
        <v>0</v>
      </c>
      <c r="BE682" s="1779">
        <f t="shared" ca="1" si="743"/>
        <v>0</v>
      </c>
      <c r="BF682" s="1903">
        <f t="shared" ca="1" si="744"/>
        <v>0</v>
      </c>
    </row>
    <row r="683" spans="1:58">
      <c r="A683" s="2016">
        <v>638</v>
      </c>
      <c r="B683" s="2016">
        <v>680</v>
      </c>
      <c r="D683" s="657">
        <v>1</v>
      </c>
      <c r="H683" s="173"/>
      <c r="I683" s="172"/>
      <c r="J683" s="134"/>
      <c r="K683" s="134"/>
      <c r="L683" s="18"/>
      <c r="M683" s="189" t="s">
        <v>613</v>
      </c>
      <c r="N683" s="189"/>
      <c r="O683" s="189"/>
      <c r="P683" s="191"/>
      <c r="Q683" s="583"/>
      <c r="R683" s="191"/>
      <c r="S683" s="191"/>
      <c r="T683" s="191"/>
      <c r="U683" s="191"/>
      <c r="V683" s="191"/>
      <c r="W683" s="191"/>
      <c r="X683" s="191"/>
      <c r="Y683" s="191"/>
      <c r="Z683" s="191"/>
      <c r="AA683" s="191"/>
      <c r="AB683" s="187">
        <f>SUM(P683:R683)</f>
        <v>0</v>
      </c>
      <c r="AC683" s="187">
        <f>SUM(S683:U683)</f>
        <v>0</v>
      </c>
      <c r="AD683" s="187">
        <f>SUM(V683:X683)</f>
        <v>0</v>
      </c>
      <c r="AE683" s="187">
        <f>SUM(Y683:AA683)</f>
        <v>0</v>
      </c>
      <c r="AF683" s="187">
        <f>AB683+AC683</f>
        <v>0</v>
      </c>
      <c r="AG683" s="187">
        <f>AE683+AD683</f>
        <v>0</v>
      </c>
      <c r="AH683" s="584">
        <f>AF683+AG683</f>
        <v>0</v>
      </c>
      <c r="AJ683" s="187">
        <f ca="1">SUM((INDIRECT(AJ$2&amp;(ROW())):INDIRECT(AJ$3&amp;(ROW()))))</f>
        <v>0</v>
      </c>
      <c r="AK683" s="584">
        <f ca="1">SUM(INDIRECT(AK$1&amp;AK$2&amp;$B683):INDIRECT(AK$1&amp;AK$3&amp;$B683))</f>
        <v>0</v>
      </c>
      <c r="AL683" s="1770">
        <f t="shared" ca="1" si="726"/>
        <v>0</v>
      </c>
      <c r="AM683" s="1894">
        <f t="shared" ca="1" si="735"/>
        <v>0</v>
      </c>
      <c r="AN683" s="584">
        <f ca="1">SUM(INDIRECT(AN$1&amp;AN$2&amp;$A683):INDIRECT(AN$1&amp;AN$3&amp;$A683))</f>
        <v>0</v>
      </c>
      <c r="AO683" s="1770">
        <f t="shared" ca="1" si="727"/>
        <v>0</v>
      </c>
      <c r="AP683" s="1894">
        <f t="shared" ca="1" si="736"/>
        <v>0</v>
      </c>
      <c r="AR683" s="187">
        <f ca="1">SUM((INDIRECT(AR$2&amp;(ROW())):INDIRECT(AR$3&amp;(ROW()))))</f>
        <v>0</v>
      </c>
      <c r="AS683" s="584">
        <f ca="1">SUM(INDIRECT(AS$1&amp;AS$2&amp;$B683):INDIRECT(AS$1&amp;AS$3&amp;$B683))</f>
        <v>0</v>
      </c>
      <c r="AT683" s="1770">
        <f t="shared" ca="1" si="737"/>
        <v>0</v>
      </c>
      <c r="AU683" s="1894">
        <f t="shared" ca="1" si="738"/>
        <v>0</v>
      </c>
      <c r="AV683" s="584">
        <f ca="1">SUM(INDIRECT(AV$1&amp;AV$2&amp;$A683):INDIRECT(AV$1&amp;AV$3&amp;$A683))</f>
        <v>0</v>
      </c>
      <c r="AW683" s="1770">
        <f t="shared" ca="1" si="739"/>
        <v>0</v>
      </c>
      <c r="AX683" s="1894">
        <f t="shared" ca="1" si="740"/>
        <v>0</v>
      </c>
      <c r="AZ683" s="187">
        <f ca="1">SUM((INDIRECT(AZ$2&amp;(ROW())):INDIRECT(AZ$3&amp;(ROW()))))</f>
        <v>0</v>
      </c>
      <c r="BA683" s="584">
        <f ca="1">SUM(INDIRECT(BA$1&amp;BA$2&amp;$B683):INDIRECT(BA$1&amp;BA$3&amp;$B683))</f>
        <v>0</v>
      </c>
      <c r="BB683" s="1770">
        <f t="shared" ca="1" si="741"/>
        <v>0</v>
      </c>
      <c r="BC683" s="1894">
        <f t="shared" ca="1" si="742"/>
        <v>0</v>
      </c>
      <c r="BD683" s="584">
        <f ca="1">SUM(INDIRECT(BD$1&amp;BD$2&amp;$A683):INDIRECT(BD$1&amp;BD$3&amp;$A683))</f>
        <v>0</v>
      </c>
      <c r="BE683" s="1770">
        <f t="shared" ca="1" si="743"/>
        <v>0</v>
      </c>
      <c r="BF683" s="1894">
        <f t="shared" ca="1" si="744"/>
        <v>0</v>
      </c>
    </row>
    <row r="684" spans="1:58">
      <c r="A684" s="2016">
        <v>639</v>
      </c>
      <c r="B684" s="2016">
        <v>681</v>
      </c>
      <c r="D684" s="657">
        <v>1</v>
      </c>
      <c r="H684" s="173"/>
      <c r="I684" s="172"/>
      <c r="J684" s="134"/>
      <c r="K684" s="134"/>
      <c r="L684" s="18"/>
      <c r="M684" s="18" t="s">
        <v>614</v>
      </c>
      <c r="N684" s="18"/>
      <c r="O684" s="18"/>
      <c r="P684" s="128"/>
      <c r="Q684" s="175"/>
      <c r="R684" s="128"/>
      <c r="S684" s="128"/>
      <c r="T684" s="128"/>
      <c r="U684" s="128"/>
      <c r="V684" s="128"/>
      <c r="W684" s="128"/>
      <c r="X684" s="128"/>
      <c r="Y684" s="128"/>
      <c r="Z684" s="128"/>
      <c r="AA684" s="128"/>
      <c r="AB684" s="25">
        <f>SUM(P684:R684)</f>
        <v>0</v>
      </c>
      <c r="AC684" s="25">
        <f>SUM(S684:U684)</f>
        <v>0</v>
      </c>
      <c r="AD684" s="25">
        <f>SUM(V684:X684)</f>
        <v>0</v>
      </c>
      <c r="AE684" s="25">
        <f>SUM(Y684:AA684)</f>
        <v>0</v>
      </c>
      <c r="AF684" s="25">
        <f>AB684+AC684</f>
        <v>0</v>
      </c>
      <c r="AG684" s="25">
        <f>AE684+AD684</f>
        <v>0</v>
      </c>
      <c r="AH684" s="176">
        <f>AF684+AG684</f>
        <v>0</v>
      </c>
      <c r="AJ684" s="25">
        <f ca="1">SUM((INDIRECT(AJ$2&amp;(ROW())):INDIRECT(AJ$3&amp;(ROW()))))</f>
        <v>0</v>
      </c>
      <c r="AK684" s="176">
        <f ca="1">SUM(INDIRECT(AK$1&amp;AK$2&amp;$B684):INDIRECT(AK$1&amp;AK$3&amp;$B684))</f>
        <v>0</v>
      </c>
      <c r="AL684" s="1772">
        <f t="shared" ca="1" si="726"/>
        <v>0</v>
      </c>
      <c r="AM684" s="1896">
        <f t="shared" ca="1" si="735"/>
        <v>0</v>
      </c>
      <c r="AN684" s="176">
        <f ca="1">SUM(INDIRECT(AN$1&amp;AN$2&amp;$A684):INDIRECT(AN$1&amp;AN$3&amp;$A684))</f>
        <v>0</v>
      </c>
      <c r="AO684" s="1772">
        <f t="shared" ca="1" si="727"/>
        <v>0</v>
      </c>
      <c r="AP684" s="1896">
        <f t="shared" ca="1" si="736"/>
        <v>0</v>
      </c>
      <c r="AR684" s="25">
        <f ca="1">SUM((INDIRECT(AR$2&amp;(ROW())):INDIRECT(AR$3&amp;(ROW()))))</f>
        <v>0</v>
      </c>
      <c r="AS684" s="176">
        <f ca="1">SUM(INDIRECT(AS$1&amp;AS$2&amp;$B684):INDIRECT(AS$1&amp;AS$3&amp;$B684))</f>
        <v>0</v>
      </c>
      <c r="AT684" s="1772">
        <f t="shared" ca="1" si="737"/>
        <v>0</v>
      </c>
      <c r="AU684" s="1896">
        <f t="shared" ca="1" si="738"/>
        <v>0</v>
      </c>
      <c r="AV684" s="176">
        <f ca="1">SUM(INDIRECT(AV$1&amp;AV$2&amp;$A684):INDIRECT(AV$1&amp;AV$3&amp;$A684))</f>
        <v>0</v>
      </c>
      <c r="AW684" s="1772">
        <f t="shared" ca="1" si="739"/>
        <v>0</v>
      </c>
      <c r="AX684" s="1896">
        <f t="shared" ca="1" si="740"/>
        <v>0</v>
      </c>
      <c r="AZ684" s="25">
        <f ca="1">SUM((INDIRECT(AZ$2&amp;(ROW())):INDIRECT(AZ$3&amp;(ROW()))))</f>
        <v>0</v>
      </c>
      <c r="BA684" s="176">
        <f ca="1">SUM(INDIRECT(BA$1&amp;BA$2&amp;$B684):INDIRECT(BA$1&amp;BA$3&amp;$B684))</f>
        <v>0</v>
      </c>
      <c r="BB684" s="1772">
        <f t="shared" ca="1" si="741"/>
        <v>0</v>
      </c>
      <c r="BC684" s="1896">
        <f t="shared" ca="1" si="742"/>
        <v>0</v>
      </c>
      <c r="BD684" s="176">
        <f ca="1">SUM(INDIRECT(BD$1&amp;BD$2&amp;$A684):INDIRECT(BD$1&amp;BD$3&amp;$A684))</f>
        <v>0</v>
      </c>
      <c r="BE684" s="1772">
        <f t="shared" ca="1" si="743"/>
        <v>0</v>
      </c>
      <c r="BF684" s="1896">
        <f t="shared" ca="1" si="744"/>
        <v>0</v>
      </c>
    </row>
    <row r="685" spans="1:58">
      <c r="A685" s="2016">
        <v>640</v>
      </c>
      <c r="B685" s="2016">
        <v>682</v>
      </c>
      <c r="D685" s="657">
        <v>1</v>
      </c>
      <c r="H685" s="173"/>
      <c r="I685" s="172"/>
      <c r="J685" s="134"/>
      <c r="K685" s="134"/>
      <c r="L685" s="18"/>
      <c r="M685" s="18" t="s">
        <v>41</v>
      </c>
      <c r="N685" s="18"/>
      <c r="O685" s="18"/>
      <c r="P685" s="128"/>
      <c r="Q685" s="175"/>
      <c r="R685" s="128"/>
      <c r="S685" s="128"/>
      <c r="T685" s="128"/>
      <c r="U685" s="128"/>
      <c r="V685" s="128"/>
      <c r="W685" s="128"/>
      <c r="X685" s="128"/>
      <c r="Y685" s="128"/>
      <c r="Z685" s="128"/>
      <c r="AA685" s="128"/>
      <c r="AB685" s="25">
        <f>SUM(P685:R685)</f>
        <v>0</v>
      </c>
      <c r="AC685" s="25">
        <f>SUM(S685:U685)</f>
        <v>0</v>
      </c>
      <c r="AD685" s="25">
        <f>SUM(V685:X685)</f>
        <v>0</v>
      </c>
      <c r="AE685" s="25">
        <f>SUM(Y685:AA685)</f>
        <v>0</v>
      </c>
      <c r="AF685" s="25">
        <f>AB685+AC685</f>
        <v>0</v>
      </c>
      <c r="AG685" s="25">
        <f>AE685+AD685</f>
        <v>0</v>
      </c>
      <c r="AH685" s="176">
        <f>AF685+AG685</f>
        <v>0</v>
      </c>
      <c r="AJ685" s="25">
        <f ca="1">SUM((INDIRECT(AJ$2&amp;(ROW())):INDIRECT(AJ$3&amp;(ROW()))))</f>
        <v>0</v>
      </c>
      <c r="AK685" s="176">
        <f ca="1">SUM(INDIRECT(AK$1&amp;AK$2&amp;$B685):INDIRECT(AK$1&amp;AK$3&amp;$B685))</f>
        <v>0</v>
      </c>
      <c r="AL685" s="1772">
        <f t="shared" ca="1" si="726"/>
        <v>0</v>
      </c>
      <c r="AM685" s="1896">
        <f t="shared" ca="1" si="735"/>
        <v>0</v>
      </c>
      <c r="AN685" s="176">
        <f ca="1">SUM(INDIRECT(AN$1&amp;AN$2&amp;$A685):INDIRECT(AN$1&amp;AN$3&amp;$A685))</f>
        <v>0</v>
      </c>
      <c r="AO685" s="1772">
        <f t="shared" ca="1" si="727"/>
        <v>0</v>
      </c>
      <c r="AP685" s="1896">
        <f t="shared" ca="1" si="736"/>
        <v>0</v>
      </c>
      <c r="AR685" s="25">
        <f ca="1">SUM((INDIRECT(AR$2&amp;(ROW())):INDIRECT(AR$3&amp;(ROW()))))</f>
        <v>0</v>
      </c>
      <c r="AS685" s="176">
        <f ca="1">SUM(INDIRECT(AS$1&amp;AS$2&amp;$B685):INDIRECT(AS$1&amp;AS$3&amp;$B685))</f>
        <v>0</v>
      </c>
      <c r="AT685" s="1772">
        <f t="shared" ca="1" si="737"/>
        <v>0</v>
      </c>
      <c r="AU685" s="1896">
        <f t="shared" ca="1" si="738"/>
        <v>0</v>
      </c>
      <c r="AV685" s="176">
        <f ca="1">SUM(INDIRECT(AV$1&amp;AV$2&amp;$A685):INDIRECT(AV$1&amp;AV$3&amp;$A685))</f>
        <v>0</v>
      </c>
      <c r="AW685" s="1772">
        <f t="shared" ca="1" si="739"/>
        <v>0</v>
      </c>
      <c r="AX685" s="1896">
        <f t="shared" ca="1" si="740"/>
        <v>0</v>
      </c>
      <c r="AZ685" s="25">
        <f ca="1">SUM((INDIRECT(AZ$2&amp;(ROW())):INDIRECT(AZ$3&amp;(ROW()))))</f>
        <v>0</v>
      </c>
      <c r="BA685" s="176">
        <f ca="1">SUM(INDIRECT(BA$1&amp;BA$2&amp;$B685):INDIRECT(BA$1&amp;BA$3&amp;$B685))</f>
        <v>0</v>
      </c>
      <c r="BB685" s="1772">
        <f t="shared" ca="1" si="741"/>
        <v>0</v>
      </c>
      <c r="BC685" s="1896">
        <f t="shared" ca="1" si="742"/>
        <v>0</v>
      </c>
      <c r="BD685" s="176">
        <f ca="1">SUM(INDIRECT(BD$1&amp;BD$2&amp;$A685):INDIRECT(BD$1&amp;BD$3&amp;$A685))</f>
        <v>0</v>
      </c>
      <c r="BE685" s="1772">
        <f t="shared" ca="1" si="743"/>
        <v>0</v>
      </c>
      <c r="BF685" s="1896">
        <f t="shared" ca="1" si="744"/>
        <v>0</v>
      </c>
    </row>
    <row r="686" spans="1:58">
      <c r="A686" s="2016">
        <v>641</v>
      </c>
      <c r="B686" s="2016">
        <v>683</v>
      </c>
      <c r="D686" s="657">
        <v>1</v>
      </c>
      <c r="H686" s="173"/>
      <c r="I686" s="172"/>
      <c r="J686" s="134"/>
      <c r="K686" s="134"/>
      <c r="L686" s="18"/>
      <c r="M686" s="18" t="s">
        <v>42</v>
      </c>
      <c r="N686" s="18"/>
      <c r="O686" s="18"/>
      <c r="P686" s="128"/>
      <c r="Q686" s="175"/>
      <c r="R686" s="128"/>
      <c r="S686" s="128"/>
      <c r="T686" s="128"/>
      <c r="U686" s="128"/>
      <c r="V686" s="128"/>
      <c r="W686" s="128"/>
      <c r="X686" s="128"/>
      <c r="Y686" s="128"/>
      <c r="Z686" s="128"/>
      <c r="AA686" s="128"/>
      <c r="AB686" s="25">
        <f>SUM(P686:R686)</f>
        <v>0</v>
      </c>
      <c r="AC686" s="25">
        <f>SUM(S686:U686)</f>
        <v>0</v>
      </c>
      <c r="AD686" s="25">
        <f>SUM(V686:X686)</f>
        <v>0</v>
      </c>
      <c r="AE686" s="25">
        <f>SUM(Y686:AA686)</f>
        <v>0</v>
      </c>
      <c r="AF686" s="25">
        <f>AB686+AC686</f>
        <v>0</v>
      </c>
      <c r="AG686" s="25">
        <f>AE686+AD686</f>
        <v>0</v>
      </c>
      <c r="AH686" s="176">
        <f>AF686+AG686</f>
        <v>0</v>
      </c>
      <c r="AJ686" s="25">
        <f ca="1">SUM((INDIRECT(AJ$2&amp;(ROW())):INDIRECT(AJ$3&amp;(ROW()))))</f>
        <v>0</v>
      </c>
      <c r="AK686" s="176">
        <f ca="1">SUM(INDIRECT(AK$1&amp;AK$2&amp;$B686):INDIRECT(AK$1&amp;AK$3&amp;$B686))</f>
        <v>0</v>
      </c>
      <c r="AL686" s="1772">
        <f t="shared" ca="1" si="726"/>
        <v>0</v>
      </c>
      <c r="AM686" s="1896">
        <f t="shared" ca="1" si="735"/>
        <v>0</v>
      </c>
      <c r="AN686" s="176">
        <f ca="1">SUM(INDIRECT(AN$1&amp;AN$2&amp;$A686):INDIRECT(AN$1&amp;AN$3&amp;$A686))</f>
        <v>0</v>
      </c>
      <c r="AO686" s="1772">
        <f t="shared" ca="1" si="727"/>
        <v>0</v>
      </c>
      <c r="AP686" s="1896">
        <f t="shared" ca="1" si="736"/>
        <v>0</v>
      </c>
      <c r="AR686" s="25">
        <f ca="1">SUM((INDIRECT(AR$2&amp;(ROW())):INDIRECT(AR$3&amp;(ROW()))))</f>
        <v>0</v>
      </c>
      <c r="AS686" s="176">
        <f ca="1">SUM(INDIRECT(AS$1&amp;AS$2&amp;$B686):INDIRECT(AS$1&amp;AS$3&amp;$B686))</f>
        <v>0</v>
      </c>
      <c r="AT686" s="1772">
        <f t="shared" ca="1" si="737"/>
        <v>0</v>
      </c>
      <c r="AU686" s="1896">
        <f t="shared" ca="1" si="738"/>
        <v>0</v>
      </c>
      <c r="AV686" s="176">
        <f ca="1">SUM(INDIRECT(AV$1&amp;AV$2&amp;$A686):INDIRECT(AV$1&amp;AV$3&amp;$A686))</f>
        <v>0</v>
      </c>
      <c r="AW686" s="1772">
        <f t="shared" ca="1" si="739"/>
        <v>0</v>
      </c>
      <c r="AX686" s="1896">
        <f t="shared" ca="1" si="740"/>
        <v>0</v>
      </c>
      <c r="AZ686" s="25">
        <f ca="1">SUM((INDIRECT(AZ$2&amp;(ROW())):INDIRECT(AZ$3&amp;(ROW()))))</f>
        <v>0</v>
      </c>
      <c r="BA686" s="176">
        <f ca="1">SUM(INDIRECT(BA$1&amp;BA$2&amp;$B686):INDIRECT(BA$1&amp;BA$3&amp;$B686))</f>
        <v>0</v>
      </c>
      <c r="BB686" s="1772">
        <f t="shared" ca="1" si="741"/>
        <v>0</v>
      </c>
      <c r="BC686" s="1896">
        <f t="shared" ca="1" si="742"/>
        <v>0</v>
      </c>
      <c r="BD686" s="176">
        <f ca="1">SUM(INDIRECT(BD$1&amp;BD$2&amp;$A686):INDIRECT(BD$1&amp;BD$3&amp;$A686))</f>
        <v>0</v>
      </c>
      <c r="BE686" s="1772">
        <f t="shared" ca="1" si="743"/>
        <v>0</v>
      </c>
      <c r="BF686" s="1896">
        <f t="shared" ca="1" si="744"/>
        <v>0</v>
      </c>
    </row>
    <row r="687" spans="1:58">
      <c r="A687" s="2016">
        <v>642</v>
      </c>
      <c r="B687" s="2016">
        <v>684</v>
      </c>
      <c r="D687" s="657">
        <v>1</v>
      </c>
      <c r="H687" s="173"/>
      <c r="I687" s="172"/>
      <c r="J687" s="134"/>
      <c r="K687" s="134"/>
      <c r="L687" s="433" t="s">
        <v>806</v>
      </c>
      <c r="M687" s="585"/>
      <c r="N687" s="585"/>
      <c r="O687" s="585"/>
      <c r="P687" s="558">
        <f t="shared" ref="P687:AH687" si="749">SUM(P688:P691)</f>
        <v>593</v>
      </c>
      <c r="Q687" s="558">
        <f t="shared" si="749"/>
        <v>1506</v>
      </c>
      <c r="R687" s="558">
        <f t="shared" si="749"/>
        <v>937</v>
      </c>
      <c r="S687" s="558">
        <f t="shared" si="749"/>
        <v>1037</v>
      </c>
      <c r="T687" s="558">
        <f t="shared" si="749"/>
        <v>932</v>
      </c>
      <c r="U687" s="558">
        <f t="shared" si="749"/>
        <v>997</v>
      </c>
      <c r="V687" s="558">
        <f t="shared" si="749"/>
        <v>1007</v>
      </c>
      <c r="W687" s="558">
        <f t="shared" si="749"/>
        <v>1537</v>
      </c>
      <c r="X687" s="558">
        <f t="shared" si="749"/>
        <v>1219</v>
      </c>
      <c r="Y687" s="558">
        <f t="shared" si="749"/>
        <v>936</v>
      </c>
      <c r="Z687" s="558">
        <f t="shared" si="749"/>
        <v>1837</v>
      </c>
      <c r="AA687" s="558">
        <f t="shared" si="749"/>
        <v>2681</v>
      </c>
      <c r="AB687" s="558">
        <f t="shared" si="749"/>
        <v>3036</v>
      </c>
      <c r="AC687" s="558">
        <f t="shared" si="749"/>
        <v>2966</v>
      </c>
      <c r="AD687" s="558">
        <f t="shared" si="749"/>
        <v>3763</v>
      </c>
      <c r="AE687" s="558">
        <f t="shared" si="749"/>
        <v>5454</v>
      </c>
      <c r="AF687" s="558">
        <f t="shared" si="749"/>
        <v>6002</v>
      </c>
      <c r="AG687" s="558">
        <f t="shared" si="749"/>
        <v>9217</v>
      </c>
      <c r="AH687" s="582">
        <f t="shared" si="749"/>
        <v>15219</v>
      </c>
      <c r="AJ687" s="558">
        <f ca="1">SUM((INDIRECT(AJ$2&amp;(ROW())):INDIRECT(AJ$3&amp;(ROW()))))</f>
        <v>936</v>
      </c>
      <c r="AK687" s="582">
        <f ca="1">SUM(INDIRECT(AK$1&amp;AK$2&amp;$B687):INDIRECT(AK$1&amp;AK$3&amp;$B687))</f>
        <v>0</v>
      </c>
      <c r="AL687" s="1779">
        <f t="shared" ca="1" si="726"/>
        <v>936</v>
      </c>
      <c r="AM687" s="1903">
        <f t="shared" ca="1" si="735"/>
        <v>0</v>
      </c>
      <c r="AN687" s="582">
        <f ca="1">SUM(INDIRECT(AN$1&amp;AN$2&amp;$A687):INDIRECT(AN$1&amp;AN$3&amp;$A687))</f>
        <v>1440</v>
      </c>
      <c r="AO687" s="1779">
        <f t="shared" ca="1" si="727"/>
        <v>-504</v>
      </c>
      <c r="AP687" s="1903">
        <f t="shared" ca="1" si="736"/>
        <v>0.65</v>
      </c>
      <c r="AR687" s="558">
        <f ca="1">SUM((INDIRECT(AR$2&amp;(ROW())):INDIRECT(AR$3&amp;(ROW()))))</f>
        <v>936</v>
      </c>
      <c r="AS687" s="582">
        <f ca="1">SUM(INDIRECT(AS$1&amp;AS$2&amp;$B687):INDIRECT(AS$1&amp;AS$3&amp;$B687))</f>
        <v>0</v>
      </c>
      <c r="AT687" s="1779">
        <f t="shared" ca="1" si="737"/>
        <v>936</v>
      </c>
      <c r="AU687" s="1903">
        <f t="shared" ca="1" si="738"/>
        <v>0</v>
      </c>
      <c r="AV687" s="582">
        <f ca="1">SUM(INDIRECT(AV$1&amp;AV$2&amp;$A687):INDIRECT(AV$1&amp;AV$3&amp;$A687))</f>
        <v>1440</v>
      </c>
      <c r="AW687" s="1779">
        <f t="shared" ca="1" si="739"/>
        <v>-504</v>
      </c>
      <c r="AX687" s="1903">
        <f t="shared" ca="1" si="740"/>
        <v>0.65</v>
      </c>
      <c r="AZ687" s="558">
        <f ca="1">SUM((INDIRECT(AZ$2&amp;(ROW())):INDIRECT(AZ$3&amp;(ROW()))))</f>
        <v>10701</v>
      </c>
      <c r="BA687" s="582">
        <f ca="1">SUM(INDIRECT(BA$1&amp;BA$2&amp;$B687):INDIRECT(BA$1&amp;BA$3&amp;$B687))</f>
        <v>0</v>
      </c>
      <c r="BB687" s="1779">
        <f t="shared" ca="1" si="741"/>
        <v>10701</v>
      </c>
      <c r="BC687" s="1903">
        <f t="shared" ca="1" si="742"/>
        <v>0</v>
      </c>
      <c r="BD687" s="582">
        <f ca="1">SUM(INDIRECT(BD$1&amp;BD$2&amp;$A687):INDIRECT(BD$1&amp;BD$3&amp;$A687))</f>
        <v>12605</v>
      </c>
      <c r="BE687" s="1779">
        <f t="shared" ca="1" si="743"/>
        <v>-1904</v>
      </c>
      <c r="BF687" s="1903">
        <f t="shared" ca="1" si="744"/>
        <v>0.84894882982943276</v>
      </c>
    </row>
    <row r="688" spans="1:58">
      <c r="A688" s="2016">
        <v>643</v>
      </c>
      <c r="B688" s="2016">
        <v>685</v>
      </c>
      <c r="D688" s="657">
        <v>1</v>
      </c>
      <c r="H688" s="173"/>
      <c r="I688" s="172"/>
      <c r="J688" s="134"/>
      <c r="K688" s="134"/>
      <c r="L688" s="136"/>
      <c r="M688" s="189" t="s">
        <v>613</v>
      </c>
      <c r="N688" s="586"/>
      <c r="O688" s="189"/>
      <c r="P688" s="191"/>
      <c r="Q688" s="191"/>
      <c r="R688" s="191"/>
      <c r="S688" s="191"/>
      <c r="T688" s="191"/>
      <c r="U688" s="191"/>
      <c r="V688" s="191"/>
      <c r="W688" s="191"/>
      <c r="X688" s="191"/>
      <c r="Y688" s="191"/>
      <c r="Z688" s="191"/>
      <c r="AA688" s="191"/>
      <c r="AB688" s="187">
        <f>SUM(P688:R688)</f>
        <v>0</v>
      </c>
      <c r="AC688" s="187">
        <f>SUM(S688:U688)</f>
        <v>0</v>
      </c>
      <c r="AD688" s="187">
        <f>SUM(V688:X688)</f>
        <v>0</v>
      </c>
      <c r="AE688" s="187">
        <f>SUM(Y688:AA688)</f>
        <v>0</v>
      </c>
      <c r="AF688" s="187">
        <f>AB688+AC688</f>
        <v>0</v>
      </c>
      <c r="AG688" s="187">
        <f>AE688+AD688</f>
        <v>0</v>
      </c>
      <c r="AH688" s="584">
        <f>AF688+AG688</f>
        <v>0</v>
      </c>
      <c r="AJ688" s="187">
        <f ca="1">SUM((INDIRECT(AJ$2&amp;(ROW())):INDIRECT(AJ$3&amp;(ROW()))))</f>
        <v>0</v>
      </c>
      <c r="AK688" s="584">
        <f ca="1">SUM(INDIRECT(AK$1&amp;AK$2&amp;$B688):INDIRECT(AK$1&amp;AK$3&amp;$B688))</f>
        <v>0</v>
      </c>
      <c r="AL688" s="1770">
        <f t="shared" ca="1" si="726"/>
        <v>0</v>
      </c>
      <c r="AM688" s="1894">
        <f t="shared" ca="1" si="735"/>
        <v>0</v>
      </c>
      <c r="AN688" s="584">
        <f ca="1">SUM(INDIRECT(AN$1&amp;AN$2&amp;$A688):INDIRECT(AN$1&amp;AN$3&amp;$A688))</f>
        <v>0</v>
      </c>
      <c r="AO688" s="1770">
        <f t="shared" ca="1" si="727"/>
        <v>0</v>
      </c>
      <c r="AP688" s="1894">
        <f t="shared" ca="1" si="736"/>
        <v>0</v>
      </c>
      <c r="AR688" s="187">
        <f ca="1">SUM((INDIRECT(AR$2&amp;(ROW())):INDIRECT(AR$3&amp;(ROW()))))</f>
        <v>0</v>
      </c>
      <c r="AS688" s="584">
        <f ca="1">SUM(INDIRECT(AS$1&amp;AS$2&amp;$B688):INDIRECT(AS$1&amp;AS$3&amp;$B688))</f>
        <v>0</v>
      </c>
      <c r="AT688" s="1770">
        <f t="shared" ca="1" si="737"/>
        <v>0</v>
      </c>
      <c r="AU688" s="1894">
        <f t="shared" ca="1" si="738"/>
        <v>0</v>
      </c>
      <c r="AV688" s="584">
        <f ca="1">SUM(INDIRECT(AV$1&amp;AV$2&amp;$A688):INDIRECT(AV$1&amp;AV$3&amp;$A688))</f>
        <v>0</v>
      </c>
      <c r="AW688" s="1770">
        <f t="shared" ca="1" si="739"/>
        <v>0</v>
      </c>
      <c r="AX688" s="1894">
        <f t="shared" ca="1" si="740"/>
        <v>0</v>
      </c>
      <c r="AZ688" s="187">
        <f ca="1">SUM((INDIRECT(AZ$2&amp;(ROW())):INDIRECT(AZ$3&amp;(ROW()))))</f>
        <v>0</v>
      </c>
      <c r="BA688" s="584">
        <f ca="1">SUM(INDIRECT(BA$1&amp;BA$2&amp;$B688):INDIRECT(BA$1&amp;BA$3&amp;$B688))</f>
        <v>0</v>
      </c>
      <c r="BB688" s="1770">
        <f t="shared" ca="1" si="741"/>
        <v>0</v>
      </c>
      <c r="BC688" s="1894">
        <f t="shared" ca="1" si="742"/>
        <v>0</v>
      </c>
      <c r="BD688" s="584">
        <f ca="1">SUM(INDIRECT(BD$1&amp;BD$2&amp;$A688):INDIRECT(BD$1&amp;BD$3&amp;$A688))</f>
        <v>0</v>
      </c>
      <c r="BE688" s="1770">
        <f t="shared" ca="1" si="743"/>
        <v>0</v>
      </c>
      <c r="BF688" s="1894">
        <f t="shared" ca="1" si="744"/>
        <v>0</v>
      </c>
    </row>
    <row r="689" spans="1:58">
      <c r="A689" s="2016">
        <v>644</v>
      </c>
      <c r="B689" s="2016">
        <v>686</v>
      </c>
      <c r="D689" s="657">
        <v>1</v>
      </c>
      <c r="H689" s="173"/>
      <c r="I689" s="172"/>
      <c r="J689" s="134"/>
      <c r="K689" s="134"/>
      <c r="L689" s="136"/>
      <c r="M689" s="18" t="s">
        <v>614</v>
      </c>
      <c r="N689" s="136"/>
      <c r="O689" s="18"/>
      <c r="P689" s="128">
        <f>369+224</f>
        <v>593</v>
      </c>
      <c r="Q689" s="128">
        <f>1282+224</f>
        <v>1506</v>
      </c>
      <c r="R689" s="128">
        <f>713+224</f>
        <v>937</v>
      </c>
      <c r="S689" s="128">
        <f>813+224</f>
        <v>1037</v>
      </c>
      <c r="T689" s="128">
        <v>932</v>
      </c>
      <c r="U689" s="128">
        <v>997</v>
      </c>
      <c r="V689" s="128">
        <v>1007</v>
      </c>
      <c r="W689" s="128">
        <v>1537</v>
      </c>
      <c r="X689" s="128">
        <v>1219</v>
      </c>
      <c r="Y689" s="128">
        <v>936</v>
      </c>
      <c r="Z689" s="128">
        <v>1837</v>
      </c>
      <c r="AA689" s="128">
        <f>2457+224</f>
        <v>2681</v>
      </c>
      <c r="AB689" s="25">
        <f>SUM(P689:R689)</f>
        <v>3036</v>
      </c>
      <c r="AC689" s="25">
        <f>SUM(S689:U689)</f>
        <v>2966</v>
      </c>
      <c r="AD689" s="25">
        <f>SUM(V689:X689)</f>
        <v>3763</v>
      </c>
      <c r="AE689" s="25">
        <f>SUM(Y689:AA689)</f>
        <v>5454</v>
      </c>
      <c r="AF689" s="25">
        <f>AB689+AC689</f>
        <v>6002</v>
      </c>
      <c r="AG689" s="25">
        <f>AE689+AD689</f>
        <v>9217</v>
      </c>
      <c r="AH689" s="176">
        <f>AF689+AG689</f>
        <v>15219</v>
      </c>
      <c r="AJ689" s="25">
        <f ca="1">SUM((INDIRECT(AJ$2&amp;(ROW())):INDIRECT(AJ$3&amp;(ROW()))))</f>
        <v>936</v>
      </c>
      <c r="AK689" s="176">
        <f ca="1">SUM(INDIRECT(AK$1&amp;AK$2&amp;$B689):INDIRECT(AK$1&amp;AK$3&amp;$B689))</f>
        <v>0</v>
      </c>
      <c r="AL689" s="1772">
        <f t="shared" ca="1" si="726"/>
        <v>936</v>
      </c>
      <c r="AM689" s="1896">
        <f t="shared" ca="1" si="735"/>
        <v>0</v>
      </c>
      <c r="AN689" s="176">
        <f ca="1">SUM(INDIRECT(AN$1&amp;AN$2&amp;$A689):INDIRECT(AN$1&amp;AN$3&amp;$A689))</f>
        <v>1440</v>
      </c>
      <c r="AO689" s="1772">
        <f t="shared" ca="1" si="727"/>
        <v>-504</v>
      </c>
      <c r="AP689" s="1896">
        <f t="shared" ca="1" si="736"/>
        <v>0.65</v>
      </c>
      <c r="AR689" s="25">
        <f ca="1">SUM((INDIRECT(AR$2&amp;(ROW())):INDIRECT(AR$3&amp;(ROW()))))</f>
        <v>936</v>
      </c>
      <c r="AS689" s="176">
        <f ca="1">SUM(INDIRECT(AS$1&amp;AS$2&amp;$B689):INDIRECT(AS$1&amp;AS$3&amp;$B689))</f>
        <v>0</v>
      </c>
      <c r="AT689" s="1772">
        <f t="shared" ca="1" si="737"/>
        <v>936</v>
      </c>
      <c r="AU689" s="1896">
        <f t="shared" ca="1" si="738"/>
        <v>0</v>
      </c>
      <c r="AV689" s="176">
        <f ca="1">SUM(INDIRECT(AV$1&amp;AV$2&amp;$A689):INDIRECT(AV$1&amp;AV$3&amp;$A689))</f>
        <v>1440</v>
      </c>
      <c r="AW689" s="1772">
        <f t="shared" ca="1" si="739"/>
        <v>-504</v>
      </c>
      <c r="AX689" s="1896">
        <f t="shared" ca="1" si="740"/>
        <v>0.65</v>
      </c>
      <c r="AZ689" s="25">
        <f ca="1">SUM((INDIRECT(AZ$2&amp;(ROW())):INDIRECT(AZ$3&amp;(ROW()))))</f>
        <v>10701</v>
      </c>
      <c r="BA689" s="176">
        <f ca="1">SUM(INDIRECT(BA$1&amp;BA$2&amp;$B689):INDIRECT(BA$1&amp;BA$3&amp;$B689))</f>
        <v>0</v>
      </c>
      <c r="BB689" s="1772">
        <f t="shared" ca="1" si="741"/>
        <v>10701</v>
      </c>
      <c r="BC689" s="1896">
        <f t="shared" ca="1" si="742"/>
        <v>0</v>
      </c>
      <c r="BD689" s="176">
        <f ca="1">SUM(INDIRECT(BD$1&amp;BD$2&amp;$A689):INDIRECT(BD$1&amp;BD$3&amp;$A689))</f>
        <v>12605</v>
      </c>
      <c r="BE689" s="1772">
        <f t="shared" ca="1" si="743"/>
        <v>-1904</v>
      </c>
      <c r="BF689" s="1896">
        <f t="shared" ca="1" si="744"/>
        <v>0.84894882982943276</v>
      </c>
    </row>
    <row r="690" spans="1:58">
      <c r="A690" s="2016">
        <v>645</v>
      </c>
      <c r="B690" s="2016">
        <v>687</v>
      </c>
      <c r="D690" s="657">
        <v>1</v>
      </c>
      <c r="H690" s="173"/>
      <c r="I690" s="172"/>
      <c r="J690" s="134"/>
      <c r="K690" s="134"/>
      <c r="L690" s="136"/>
      <c r="M690" s="18" t="s">
        <v>41</v>
      </c>
      <c r="N690" s="136"/>
      <c r="O690" s="18"/>
      <c r="P690" s="128"/>
      <c r="Q690" s="128"/>
      <c r="R690" s="128"/>
      <c r="S690" s="128"/>
      <c r="T690" s="128"/>
      <c r="U690" s="128"/>
      <c r="V690" s="128"/>
      <c r="W690" s="128"/>
      <c r="X690" s="128"/>
      <c r="Y690" s="128"/>
      <c r="Z690" s="128"/>
      <c r="AA690" s="128"/>
      <c r="AB690" s="25">
        <f>SUM(P690:R690)</f>
        <v>0</v>
      </c>
      <c r="AC690" s="25">
        <f>SUM(S690:U690)</f>
        <v>0</v>
      </c>
      <c r="AD690" s="25">
        <f>SUM(V690:X690)</f>
        <v>0</v>
      </c>
      <c r="AE690" s="25">
        <f>SUM(Y690:AA690)</f>
        <v>0</v>
      </c>
      <c r="AF690" s="25">
        <f>AB690+AC690</f>
        <v>0</v>
      </c>
      <c r="AG690" s="25">
        <f>AE690+AD690</f>
        <v>0</v>
      </c>
      <c r="AH690" s="176">
        <f>AF690+AG690</f>
        <v>0</v>
      </c>
      <c r="AJ690" s="25">
        <f ca="1">SUM((INDIRECT(AJ$2&amp;(ROW())):INDIRECT(AJ$3&amp;(ROW()))))</f>
        <v>0</v>
      </c>
      <c r="AK690" s="176">
        <f ca="1">SUM(INDIRECT(AK$1&amp;AK$2&amp;$B690):INDIRECT(AK$1&amp;AK$3&amp;$B690))</f>
        <v>795.27777777777806</v>
      </c>
      <c r="AL690" s="1772">
        <f t="shared" ca="1" si="726"/>
        <v>-795.27777777777806</v>
      </c>
      <c r="AM690" s="1896">
        <f t="shared" ca="1" si="735"/>
        <v>0</v>
      </c>
      <c r="AN690" s="176">
        <f ca="1">SUM(INDIRECT(AN$1&amp;AN$2&amp;$A690):INDIRECT(AN$1&amp;AN$3&amp;$A690))</f>
        <v>0</v>
      </c>
      <c r="AO690" s="1772">
        <f t="shared" ca="1" si="727"/>
        <v>0</v>
      </c>
      <c r="AP690" s="1896">
        <f t="shared" ca="1" si="736"/>
        <v>0</v>
      </c>
      <c r="AR690" s="25">
        <f ca="1">SUM((INDIRECT(AR$2&amp;(ROW())):INDIRECT(AR$3&amp;(ROW()))))</f>
        <v>0</v>
      </c>
      <c r="AS690" s="176">
        <f ca="1">SUM(INDIRECT(AS$1&amp;AS$2&amp;$B690):INDIRECT(AS$1&amp;AS$3&amp;$B690))</f>
        <v>795.27777777777806</v>
      </c>
      <c r="AT690" s="1772">
        <f t="shared" ca="1" si="737"/>
        <v>-795.27777777777806</v>
      </c>
      <c r="AU690" s="1896">
        <f t="shared" ca="1" si="738"/>
        <v>0</v>
      </c>
      <c r="AV690" s="176">
        <f ca="1">SUM(INDIRECT(AV$1&amp;AV$2&amp;$A690):INDIRECT(AV$1&amp;AV$3&amp;$A690))</f>
        <v>0</v>
      </c>
      <c r="AW690" s="1772">
        <f t="shared" ca="1" si="739"/>
        <v>0</v>
      </c>
      <c r="AX690" s="1896">
        <f t="shared" ca="1" si="740"/>
        <v>0</v>
      </c>
      <c r="AZ690" s="25">
        <f ca="1">SUM((INDIRECT(AZ$2&amp;(ROW())):INDIRECT(AZ$3&amp;(ROW()))))</f>
        <v>0</v>
      </c>
      <c r="BA690" s="176">
        <f ca="1">SUM(INDIRECT(BA$1&amp;BA$2&amp;$B690):INDIRECT(BA$1&amp;BA$3&amp;$B690))</f>
        <v>7804.2777777777783</v>
      </c>
      <c r="BB690" s="1772">
        <f t="shared" ca="1" si="741"/>
        <v>-7804.2777777777783</v>
      </c>
      <c r="BC690" s="1896">
        <f t="shared" ca="1" si="742"/>
        <v>0</v>
      </c>
      <c r="BD690" s="176">
        <f ca="1">SUM(INDIRECT(BD$1&amp;BD$2&amp;$A690):INDIRECT(BD$1&amp;BD$3&amp;$A690))</f>
        <v>0</v>
      </c>
      <c r="BE690" s="1772">
        <f t="shared" ca="1" si="743"/>
        <v>0</v>
      </c>
      <c r="BF690" s="1896">
        <f t="shared" ca="1" si="744"/>
        <v>0</v>
      </c>
    </row>
    <row r="691" spans="1:58">
      <c r="A691" s="2016">
        <v>646</v>
      </c>
      <c r="B691" s="2016">
        <v>688</v>
      </c>
      <c r="D691" s="657">
        <v>1</v>
      </c>
      <c r="H691" s="173"/>
      <c r="I691" s="172"/>
      <c r="J691" s="133"/>
      <c r="K691" s="133"/>
      <c r="L691" s="418"/>
      <c r="M691" s="18" t="s">
        <v>42</v>
      </c>
      <c r="N691" s="136"/>
      <c r="O691" s="18"/>
      <c r="P691" s="128"/>
      <c r="Q691" s="128"/>
      <c r="R691" s="128"/>
      <c r="S691" s="128"/>
      <c r="T691" s="128"/>
      <c r="U691" s="128"/>
      <c r="V691" s="128"/>
      <c r="W691" s="128"/>
      <c r="X691" s="128"/>
      <c r="Y691" s="128"/>
      <c r="Z691" s="128"/>
      <c r="AA691" s="128"/>
      <c r="AB691" s="25">
        <f>SUM(P691:R691)</f>
        <v>0</v>
      </c>
      <c r="AC691" s="25">
        <f>SUM(S691:U691)</f>
        <v>0</v>
      </c>
      <c r="AD691" s="25">
        <f>SUM(V691:X691)</f>
        <v>0</v>
      </c>
      <c r="AE691" s="25">
        <f>SUM(Y691:AA691)</f>
        <v>0</v>
      </c>
      <c r="AF691" s="25">
        <f>AB691+AC691</f>
        <v>0</v>
      </c>
      <c r="AG691" s="25">
        <f>AE691+AD691</f>
        <v>0</v>
      </c>
      <c r="AH691" s="176">
        <f>AF691+AG691</f>
        <v>0</v>
      </c>
      <c r="AJ691" s="25">
        <f ca="1">SUM((INDIRECT(AJ$2&amp;(ROW())):INDIRECT(AJ$3&amp;(ROW()))))</f>
        <v>0</v>
      </c>
      <c r="AK691" s="176">
        <f ca="1">SUM(INDIRECT(AK$1&amp;AK$2&amp;$B691):INDIRECT(AK$1&amp;AK$3&amp;$B691))</f>
        <v>0</v>
      </c>
      <c r="AL691" s="1772">
        <f t="shared" ca="1" si="726"/>
        <v>0</v>
      </c>
      <c r="AM691" s="1896">
        <f t="shared" ca="1" si="735"/>
        <v>0</v>
      </c>
      <c r="AN691" s="176">
        <f ca="1">SUM(INDIRECT(AN$1&amp;AN$2&amp;$A691):INDIRECT(AN$1&amp;AN$3&amp;$A691))</f>
        <v>0</v>
      </c>
      <c r="AO691" s="1772">
        <f t="shared" ca="1" si="727"/>
        <v>0</v>
      </c>
      <c r="AP691" s="1896">
        <f t="shared" ca="1" si="736"/>
        <v>0</v>
      </c>
      <c r="AR691" s="25">
        <f ca="1">SUM((INDIRECT(AR$2&amp;(ROW())):INDIRECT(AR$3&amp;(ROW()))))</f>
        <v>0</v>
      </c>
      <c r="AS691" s="176">
        <f ca="1">SUM(INDIRECT(AS$1&amp;AS$2&amp;$B691):INDIRECT(AS$1&amp;AS$3&amp;$B691))</f>
        <v>0</v>
      </c>
      <c r="AT691" s="1772">
        <f t="shared" ca="1" si="737"/>
        <v>0</v>
      </c>
      <c r="AU691" s="1896">
        <f t="shared" ca="1" si="738"/>
        <v>0</v>
      </c>
      <c r="AV691" s="176">
        <f ca="1">SUM(INDIRECT(AV$1&amp;AV$2&amp;$A691):INDIRECT(AV$1&amp;AV$3&amp;$A691))</f>
        <v>0</v>
      </c>
      <c r="AW691" s="1772">
        <f t="shared" ca="1" si="739"/>
        <v>0</v>
      </c>
      <c r="AX691" s="1896">
        <f t="shared" ca="1" si="740"/>
        <v>0</v>
      </c>
      <c r="AZ691" s="25">
        <f ca="1">SUM((INDIRECT(AZ$2&amp;(ROW())):INDIRECT(AZ$3&amp;(ROW()))))</f>
        <v>0</v>
      </c>
      <c r="BA691" s="176">
        <f ca="1">SUM(INDIRECT(BA$1&amp;BA$2&amp;$B691):INDIRECT(BA$1&amp;BA$3&amp;$B691))</f>
        <v>0</v>
      </c>
      <c r="BB691" s="1772">
        <f t="shared" ca="1" si="741"/>
        <v>0</v>
      </c>
      <c r="BC691" s="1896">
        <f t="shared" ca="1" si="742"/>
        <v>0</v>
      </c>
      <c r="BD691" s="176">
        <f ca="1">SUM(INDIRECT(BD$1&amp;BD$2&amp;$A691):INDIRECT(BD$1&amp;BD$3&amp;$A691))</f>
        <v>0</v>
      </c>
      <c r="BE691" s="1772">
        <f t="shared" ca="1" si="743"/>
        <v>0</v>
      </c>
      <c r="BF691" s="1896">
        <f t="shared" ca="1" si="744"/>
        <v>0</v>
      </c>
    </row>
    <row r="692" spans="1:58">
      <c r="A692" s="2016">
        <v>652</v>
      </c>
      <c r="B692" s="2016">
        <v>689</v>
      </c>
      <c r="D692" s="657">
        <v>1</v>
      </c>
      <c r="H692" s="173"/>
      <c r="I692" s="172"/>
      <c r="J692" s="129" t="s">
        <v>232</v>
      </c>
      <c r="K692" s="129"/>
      <c r="L692" s="1005"/>
      <c r="M692" s="1005"/>
      <c r="N692" s="1005"/>
      <c r="O692" s="1005"/>
      <c r="P692" s="608">
        <f t="shared" ref="P692:AH692" si="750">SUM(P693:P696)</f>
        <v>0</v>
      </c>
      <c r="Q692" s="1006">
        <f t="shared" si="750"/>
        <v>0</v>
      </c>
      <c r="R692" s="608">
        <f t="shared" si="750"/>
        <v>24</v>
      </c>
      <c r="S692" s="608">
        <f t="shared" si="750"/>
        <v>127</v>
      </c>
      <c r="T692" s="608">
        <f t="shared" si="750"/>
        <v>138</v>
      </c>
      <c r="U692" s="608">
        <f t="shared" si="750"/>
        <v>199</v>
      </c>
      <c r="V692" s="608">
        <f t="shared" si="750"/>
        <v>77</v>
      </c>
      <c r="W692" s="608">
        <f t="shared" si="750"/>
        <v>120</v>
      </c>
      <c r="X692" s="608">
        <f t="shared" si="750"/>
        <v>316</v>
      </c>
      <c r="Y692" s="608">
        <f t="shared" si="750"/>
        <v>0</v>
      </c>
      <c r="Z692" s="608">
        <f t="shared" si="750"/>
        <v>373</v>
      </c>
      <c r="AA692" s="608">
        <f t="shared" si="750"/>
        <v>1366</v>
      </c>
      <c r="AB692" s="608">
        <f t="shared" si="750"/>
        <v>24</v>
      </c>
      <c r="AC692" s="608">
        <f t="shared" si="750"/>
        <v>464</v>
      </c>
      <c r="AD692" s="608">
        <f t="shared" si="750"/>
        <v>513</v>
      </c>
      <c r="AE692" s="608">
        <f t="shared" si="750"/>
        <v>1739</v>
      </c>
      <c r="AF692" s="608">
        <f t="shared" si="750"/>
        <v>488</v>
      </c>
      <c r="AG692" s="608">
        <f t="shared" si="750"/>
        <v>2252</v>
      </c>
      <c r="AH692" s="1007">
        <f t="shared" si="750"/>
        <v>2740</v>
      </c>
      <c r="AJ692" s="608">
        <f ca="1">SUM((INDIRECT(AJ$2&amp;(ROW())):INDIRECT(AJ$3&amp;(ROW()))))</f>
        <v>0</v>
      </c>
      <c r="AK692" s="1666">
        <f ca="1">SUM(INDIRECT(AK$1&amp;AK$2&amp;$B692):INDIRECT(AK$1&amp;AK$3&amp;$B692))</f>
        <v>795.27777777777806</v>
      </c>
      <c r="AL692" s="1780">
        <f t="shared" ca="1" si="726"/>
        <v>-795.27777777777806</v>
      </c>
      <c r="AM692" s="1904">
        <f t="shared" ca="1" si="735"/>
        <v>0</v>
      </c>
      <c r="AN692" s="1666">
        <f ca="1">SUM(INDIRECT(AN$1&amp;AN$2&amp;$A692):INDIRECT(AN$1&amp;AN$3&amp;$A692))</f>
        <v>436</v>
      </c>
      <c r="AO692" s="1780">
        <f t="shared" ca="1" si="727"/>
        <v>-436</v>
      </c>
      <c r="AP692" s="1904">
        <f t="shared" ca="1" si="736"/>
        <v>0</v>
      </c>
      <c r="AR692" s="608">
        <f ca="1">SUM((INDIRECT(AR$2&amp;(ROW())):INDIRECT(AR$3&amp;(ROW()))))</f>
        <v>0</v>
      </c>
      <c r="AS692" s="1666">
        <f ca="1">SUM(INDIRECT(AS$1&amp;AS$2&amp;$B692):INDIRECT(AS$1&amp;AS$3&amp;$B692))</f>
        <v>795.27777777777806</v>
      </c>
      <c r="AT692" s="1780">
        <f t="shared" ca="1" si="737"/>
        <v>-795.27777777777806</v>
      </c>
      <c r="AU692" s="1904">
        <f t="shared" ca="1" si="738"/>
        <v>0</v>
      </c>
      <c r="AV692" s="1666">
        <f ca="1">SUM(INDIRECT(AV$1&amp;AV$2&amp;$A692):INDIRECT(AV$1&amp;AV$3&amp;$A692))</f>
        <v>436</v>
      </c>
      <c r="AW692" s="1780">
        <f t="shared" ca="1" si="739"/>
        <v>-436</v>
      </c>
      <c r="AX692" s="1904">
        <f t="shared" ca="1" si="740"/>
        <v>0</v>
      </c>
      <c r="AZ692" s="608">
        <f ca="1">SUM((INDIRECT(AZ$2&amp;(ROW())):INDIRECT(AZ$3&amp;(ROW()))))</f>
        <v>1001</v>
      </c>
      <c r="BA692" s="1666">
        <f ca="1">SUM(INDIRECT(BA$1&amp;BA$2&amp;$B692):INDIRECT(BA$1&amp;BA$3&amp;$B692))</f>
        <v>7804.2777777777783</v>
      </c>
      <c r="BB692" s="1780">
        <f t="shared" ca="1" si="741"/>
        <v>-6803.2777777777783</v>
      </c>
      <c r="BC692" s="1904">
        <f t="shared" ca="1" si="742"/>
        <v>0.12826298967090696</v>
      </c>
      <c r="BD692" s="1666">
        <f ca="1">SUM(INDIRECT(BD$1&amp;BD$2&amp;$A692):INDIRECT(BD$1&amp;BD$3&amp;$A692))</f>
        <v>5539</v>
      </c>
      <c r="BE692" s="1780">
        <f t="shared" ca="1" si="743"/>
        <v>-4538</v>
      </c>
      <c r="BF692" s="1904">
        <f t="shared" ca="1" si="744"/>
        <v>0.18071854125293374</v>
      </c>
    </row>
    <row r="693" spans="1:58">
      <c r="A693" s="2016">
        <v>653</v>
      </c>
      <c r="B693" s="2016">
        <v>690</v>
      </c>
      <c r="D693" s="657">
        <v>1</v>
      </c>
      <c r="H693" s="173"/>
      <c r="I693" s="172"/>
      <c r="J693" s="129"/>
      <c r="K693" s="129"/>
      <c r="L693" s="18" t="s">
        <v>799</v>
      </c>
      <c r="M693" s="18"/>
      <c r="N693" s="18"/>
      <c r="O693" s="18"/>
      <c r="P693" s="128"/>
      <c r="Q693" s="175"/>
      <c r="R693" s="128"/>
      <c r="S693" s="128"/>
      <c r="T693" s="128"/>
      <c r="U693" s="128"/>
      <c r="V693" s="128"/>
      <c r="W693" s="128"/>
      <c r="X693" s="128"/>
      <c r="Y693" s="128"/>
      <c r="Z693" s="128"/>
      <c r="AA693" s="128"/>
      <c r="AB693" s="25">
        <f>SUM(P693:R693)</f>
        <v>0</v>
      </c>
      <c r="AC693" s="25">
        <f>SUM(S693:U693)</f>
        <v>0</v>
      </c>
      <c r="AD693" s="25">
        <f>SUM(V693:X693)</f>
        <v>0</v>
      </c>
      <c r="AE693" s="25">
        <f>SUM(Y693:AA693)</f>
        <v>0</v>
      </c>
      <c r="AF693" s="25">
        <f>AB693+AC693</f>
        <v>0</v>
      </c>
      <c r="AG693" s="25">
        <f>AE693+AD693</f>
        <v>0</v>
      </c>
      <c r="AH693" s="176">
        <f>AF693+AG693</f>
        <v>0</v>
      </c>
      <c r="AJ693" s="25">
        <f ca="1">SUM((INDIRECT(AJ$2&amp;(ROW())):INDIRECT(AJ$3&amp;(ROW()))))</f>
        <v>0</v>
      </c>
      <c r="AK693" s="176">
        <f ca="1">SUM(INDIRECT(AK$1&amp;AK$2&amp;$B693):INDIRECT(AK$1&amp;AK$3&amp;$B693))</f>
        <v>0</v>
      </c>
      <c r="AL693" s="1772">
        <f t="shared" ca="1" si="726"/>
        <v>0</v>
      </c>
      <c r="AM693" s="1896">
        <f t="shared" ca="1" si="735"/>
        <v>0</v>
      </c>
      <c r="AN693" s="176">
        <f ca="1">SUM(INDIRECT(AN$1&amp;AN$2&amp;$A693):INDIRECT(AN$1&amp;AN$3&amp;$A693))</f>
        <v>0</v>
      </c>
      <c r="AO693" s="1772">
        <f t="shared" ca="1" si="727"/>
        <v>0</v>
      </c>
      <c r="AP693" s="1896">
        <f t="shared" ca="1" si="736"/>
        <v>0</v>
      </c>
      <c r="AR693" s="25">
        <f ca="1">SUM((INDIRECT(AR$2&amp;(ROW())):INDIRECT(AR$3&amp;(ROW()))))</f>
        <v>0</v>
      </c>
      <c r="AS693" s="176">
        <f ca="1">SUM(INDIRECT(AS$1&amp;AS$2&amp;$B693):INDIRECT(AS$1&amp;AS$3&amp;$B693))</f>
        <v>0</v>
      </c>
      <c r="AT693" s="1772">
        <f t="shared" ca="1" si="737"/>
        <v>0</v>
      </c>
      <c r="AU693" s="1896">
        <f t="shared" ca="1" si="738"/>
        <v>0</v>
      </c>
      <c r="AV693" s="176">
        <f ca="1">SUM(INDIRECT(AV$1&amp;AV$2&amp;$A693):INDIRECT(AV$1&amp;AV$3&amp;$A693))</f>
        <v>0</v>
      </c>
      <c r="AW693" s="1772">
        <f t="shared" ca="1" si="739"/>
        <v>0</v>
      </c>
      <c r="AX693" s="1896">
        <f t="shared" ca="1" si="740"/>
        <v>0</v>
      </c>
      <c r="AZ693" s="25">
        <f ca="1">SUM((INDIRECT(AZ$2&amp;(ROW())):INDIRECT(AZ$3&amp;(ROW()))))</f>
        <v>0</v>
      </c>
      <c r="BA693" s="176">
        <f ca="1">SUM(INDIRECT(BA$1&amp;BA$2&amp;$B693):INDIRECT(BA$1&amp;BA$3&amp;$B693))</f>
        <v>0</v>
      </c>
      <c r="BB693" s="1772">
        <f t="shared" ca="1" si="741"/>
        <v>0</v>
      </c>
      <c r="BC693" s="1896">
        <f t="shared" ca="1" si="742"/>
        <v>0</v>
      </c>
      <c r="BD693" s="176">
        <f ca="1">SUM(INDIRECT(BD$1&amp;BD$2&amp;$A693):INDIRECT(BD$1&amp;BD$3&amp;$A693))</f>
        <v>0</v>
      </c>
      <c r="BE693" s="1772">
        <f t="shared" ca="1" si="743"/>
        <v>0</v>
      </c>
      <c r="BF693" s="1896">
        <f t="shared" ca="1" si="744"/>
        <v>0</v>
      </c>
    </row>
    <row r="694" spans="1:58">
      <c r="A694" s="2016">
        <v>654</v>
      </c>
      <c r="B694" s="2016">
        <v>691</v>
      </c>
      <c r="D694" s="657">
        <v>1</v>
      </c>
      <c r="H694" s="173"/>
      <c r="I694" s="172"/>
      <c r="J694" s="129"/>
      <c r="K694" s="129"/>
      <c r="L694" s="18" t="s">
        <v>801</v>
      </c>
      <c r="M694" s="18"/>
      <c r="N694" s="18"/>
      <c r="O694" s="18"/>
      <c r="P694" s="128"/>
      <c r="Q694" s="175"/>
      <c r="R694" s="128"/>
      <c r="S694" s="128"/>
      <c r="T694" s="128"/>
      <c r="U694" s="128"/>
      <c r="V694" s="128"/>
      <c r="W694" s="128"/>
      <c r="X694" s="128"/>
      <c r="Y694" s="128"/>
      <c r="Z694" s="128"/>
      <c r="AA694" s="128"/>
      <c r="AB694" s="25">
        <f>SUM(P694:R694)</f>
        <v>0</v>
      </c>
      <c r="AC694" s="25">
        <f>SUM(S694:U694)</f>
        <v>0</v>
      </c>
      <c r="AD694" s="25">
        <f>SUM(V694:X694)</f>
        <v>0</v>
      </c>
      <c r="AE694" s="25">
        <f>SUM(Y694:AA694)</f>
        <v>0</v>
      </c>
      <c r="AF694" s="25">
        <f>AB694+AC694</f>
        <v>0</v>
      </c>
      <c r="AG694" s="25">
        <f>AE694+AD694</f>
        <v>0</v>
      </c>
      <c r="AH694" s="176">
        <f>AF694+AG694</f>
        <v>0</v>
      </c>
      <c r="AJ694" s="25">
        <f ca="1">SUM((INDIRECT(AJ$2&amp;(ROW())):INDIRECT(AJ$3&amp;(ROW()))))</f>
        <v>0</v>
      </c>
      <c r="AK694" s="176">
        <f ca="1">SUM(INDIRECT(AK$1&amp;AK$2&amp;$B694):INDIRECT(AK$1&amp;AK$3&amp;$B694))</f>
        <v>0</v>
      </c>
      <c r="AL694" s="1772">
        <f t="shared" ca="1" si="726"/>
        <v>0</v>
      </c>
      <c r="AM694" s="1896">
        <f t="shared" ca="1" si="735"/>
        <v>0</v>
      </c>
      <c r="AN694" s="176">
        <f ca="1">SUM(INDIRECT(AN$1&amp;AN$2&amp;$A694):INDIRECT(AN$1&amp;AN$3&amp;$A694))</f>
        <v>0</v>
      </c>
      <c r="AO694" s="1772">
        <f t="shared" ca="1" si="727"/>
        <v>0</v>
      </c>
      <c r="AP694" s="1896">
        <f t="shared" ca="1" si="736"/>
        <v>0</v>
      </c>
      <c r="AR694" s="25">
        <f ca="1">SUM((INDIRECT(AR$2&amp;(ROW())):INDIRECT(AR$3&amp;(ROW()))))</f>
        <v>0</v>
      </c>
      <c r="AS694" s="176">
        <f ca="1">SUM(INDIRECT(AS$1&amp;AS$2&amp;$B694):INDIRECT(AS$1&amp;AS$3&amp;$B694))</f>
        <v>0</v>
      </c>
      <c r="AT694" s="1772">
        <f t="shared" ca="1" si="737"/>
        <v>0</v>
      </c>
      <c r="AU694" s="1896">
        <f t="shared" ca="1" si="738"/>
        <v>0</v>
      </c>
      <c r="AV694" s="176">
        <f ca="1">SUM(INDIRECT(AV$1&amp;AV$2&amp;$A694):INDIRECT(AV$1&amp;AV$3&amp;$A694))</f>
        <v>0</v>
      </c>
      <c r="AW694" s="1772">
        <f t="shared" ca="1" si="739"/>
        <v>0</v>
      </c>
      <c r="AX694" s="1896">
        <f t="shared" ca="1" si="740"/>
        <v>0</v>
      </c>
      <c r="AZ694" s="25">
        <f ca="1">SUM((INDIRECT(AZ$2&amp;(ROW())):INDIRECT(AZ$3&amp;(ROW()))))</f>
        <v>0</v>
      </c>
      <c r="BA694" s="176">
        <f ca="1">SUM(INDIRECT(BA$1&amp;BA$2&amp;$B694):INDIRECT(BA$1&amp;BA$3&amp;$B694))</f>
        <v>0</v>
      </c>
      <c r="BB694" s="1772">
        <f t="shared" ca="1" si="741"/>
        <v>0</v>
      </c>
      <c r="BC694" s="1896">
        <f t="shared" ca="1" si="742"/>
        <v>0</v>
      </c>
      <c r="BD694" s="176">
        <f ca="1">SUM(INDIRECT(BD$1&amp;BD$2&amp;$A694):INDIRECT(BD$1&amp;BD$3&amp;$A694))</f>
        <v>0</v>
      </c>
      <c r="BE694" s="1772">
        <f t="shared" ca="1" si="743"/>
        <v>0</v>
      </c>
      <c r="BF694" s="1896">
        <f t="shared" ca="1" si="744"/>
        <v>0</v>
      </c>
    </row>
    <row r="695" spans="1:58">
      <c r="A695" s="2016">
        <v>655</v>
      </c>
      <c r="B695" s="2016">
        <v>692</v>
      </c>
      <c r="D695" s="657">
        <v>1</v>
      </c>
      <c r="H695" s="173"/>
      <c r="I695" s="172"/>
      <c r="J695" s="129"/>
      <c r="K695" s="129"/>
      <c r="L695" s="18" t="s">
        <v>803</v>
      </c>
      <c r="M695" s="18"/>
      <c r="N695" s="18"/>
      <c r="O695" s="18"/>
      <c r="P695" s="128"/>
      <c r="Q695" s="175"/>
      <c r="R695" s="128"/>
      <c r="S695" s="128"/>
      <c r="T695" s="128"/>
      <c r="U695" s="128"/>
      <c r="V695" s="128"/>
      <c r="W695" s="128"/>
      <c r="X695" s="128"/>
      <c r="Y695" s="128"/>
      <c r="Z695" s="128"/>
      <c r="AA695" s="128"/>
      <c r="AB695" s="25">
        <f>SUM(P695:R695)</f>
        <v>0</v>
      </c>
      <c r="AC695" s="25">
        <f>SUM(S695:U695)</f>
        <v>0</v>
      </c>
      <c r="AD695" s="25">
        <f>SUM(V695:X695)</f>
        <v>0</v>
      </c>
      <c r="AE695" s="25">
        <f>SUM(Y695:AA695)</f>
        <v>0</v>
      </c>
      <c r="AF695" s="25">
        <f>AB695+AC695</f>
        <v>0</v>
      </c>
      <c r="AG695" s="25">
        <f>AE695+AD695</f>
        <v>0</v>
      </c>
      <c r="AH695" s="176">
        <f>AF695+AG695</f>
        <v>0</v>
      </c>
      <c r="AJ695" s="25">
        <f ca="1">SUM((INDIRECT(AJ$2&amp;(ROW())):INDIRECT(AJ$3&amp;(ROW()))))</f>
        <v>0</v>
      </c>
      <c r="AK695" s="176">
        <f ca="1">SUM(INDIRECT(AK$1&amp;AK$2&amp;$B695):INDIRECT(AK$1&amp;AK$3&amp;$B695))</f>
        <v>500</v>
      </c>
      <c r="AL695" s="1772">
        <f t="shared" ca="1" si="726"/>
        <v>-500</v>
      </c>
      <c r="AM695" s="1896">
        <f t="shared" ca="1" si="735"/>
        <v>0</v>
      </c>
      <c r="AN695" s="176">
        <f ca="1">SUM(INDIRECT(AN$1&amp;AN$2&amp;$A695):INDIRECT(AN$1&amp;AN$3&amp;$A695))</f>
        <v>0</v>
      </c>
      <c r="AO695" s="1772">
        <f t="shared" ca="1" si="727"/>
        <v>0</v>
      </c>
      <c r="AP695" s="1896">
        <f t="shared" ca="1" si="736"/>
        <v>0</v>
      </c>
      <c r="AR695" s="25">
        <f ca="1">SUM((INDIRECT(AR$2&amp;(ROW())):INDIRECT(AR$3&amp;(ROW()))))</f>
        <v>0</v>
      </c>
      <c r="AS695" s="176">
        <f ca="1">SUM(INDIRECT(AS$1&amp;AS$2&amp;$B695):INDIRECT(AS$1&amp;AS$3&amp;$B695))</f>
        <v>500</v>
      </c>
      <c r="AT695" s="1772">
        <f t="shared" ca="1" si="737"/>
        <v>-500</v>
      </c>
      <c r="AU695" s="1896">
        <f t="shared" ca="1" si="738"/>
        <v>0</v>
      </c>
      <c r="AV695" s="176">
        <f ca="1">SUM(INDIRECT(AV$1&amp;AV$2&amp;$A695):INDIRECT(AV$1&amp;AV$3&amp;$A695))</f>
        <v>0</v>
      </c>
      <c r="AW695" s="1772">
        <f t="shared" ca="1" si="739"/>
        <v>0</v>
      </c>
      <c r="AX695" s="1896">
        <f t="shared" ca="1" si="740"/>
        <v>0</v>
      </c>
      <c r="AZ695" s="25">
        <f ca="1">SUM((INDIRECT(AZ$2&amp;(ROW())):INDIRECT(AZ$3&amp;(ROW()))))</f>
        <v>0</v>
      </c>
      <c r="BA695" s="176">
        <f ca="1">SUM(INDIRECT(BA$1&amp;BA$2&amp;$B695):INDIRECT(BA$1&amp;BA$3&amp;$B695))</f>
        <v>1065</v>
      </c>
      <c r="BB695" s="1772">
        <f t="shared" ca="1" si="741"/>
        <v>-1065</v>
      </c>
      <c r="BC695" s="1896">
        <f t="shared" ca="1" si="742"/>
        <v>0</v>
      </c>
      <c r="BD695" s="176">
        <f ca="1">SUM(INDIRECT(BD$1&amp;BD$2&amp;$A695):INDIRECT(BD$1&amp;BD$3&amp;$A695))</f>
        <v>0</v>
      </c>
      <c r="BE695" s="1772">
        <f t="shared" ca="1" si="743"/>
        <v>0</v>
      </c>
      <c r="BF695" s="1896">
        <f t="shared" ca="1" si="744"/>
        <v>0</v>
      </c>
    </row>
    <row r="696" spans="1:58">
      <c r="A696" s="2016">
        <v>656</v>
      </c>
      <c r="B696" s="2016">
        <v>693</v>
      </c>
      <c r="D696" s="657">
        <v>1</v>
      </c>
      <c r="H696" s="173"/>
      <c r="I696" s="172"/>
      <c r="J696" s="129"/>
      <c r="K696" s="129"/>
      <c r="L696" s="136" t="s">
        <v>805</v>
      </c>
      <c r="M696" s="136"/>
      <c r="N696" s="136"/>
      <c r="O696" s="1118"/>
      <c r="P696" s="128"/>
      <c r="Q696" s="175"/>
      <c r="R696" s="128">
        <v>24</v>
      </c>
      <c r="S696" s="128">
        <v>127</v>
      </c>
      <c r="T696" s="128">
        <v>138</v>
      </c>
      <c r="U696" s="128">
        <v>199</v>
      </c>
      <c r="V696" s="128">
        <v>77</v>
      </c>
      <c r="W696" s="128">
        <v>120</v>
      </c>
      <c r="X696" s="128">
        <v>316</v>
      </c>
      <c r="Y696" s="128"/>
      <c r="Z696" s="128">
        <v>373</v>
      </c>
      <c r="AA696" s="128">
        <v>1366</v>
      </c>
      <c r="AB696" s="25">
        <f>SUM(P696:R696)</f>
        <v>24</v>
      </c>
      <c r="AC696" s="25">
        <f>SUM(S696:U696)</f>
        <v>464</v>
      </c>
      <c r="AD696" s="25">
        <f>SUM(V696:X696)</f>
        <v>513</v>
      </c>
      <c r="AE696" s="25">
        <f>SUM(Y696:AA696)</f>
        <v>1739</v>
      </c>
      <c r="AF696" s="25">
        <f>AB696+AC696</f>
        <v>488</v>
      </c>
      <c r="AG696" s="25">
        <f>AE696+AD696</f>
        <v>2252</v>
      </c>
      <c r="AH696" s="176">
        <f>AF696+AG696</f>
        <v>2740</v>
      </c>
      <c r="AJ696" s="25">
        <f ca="1">SUM((INDIRECT(AJ$2&amp;(ROW())):INDIRECT(AJ$3&amp;(ROW()))))</f>
        <v>0</v>
      </c>
      <c r="AK696" s="176">
        <f ca="1">SUM(INDIRECT(AK$1&amp;AK$2&amp;$B696):INDIRECT(AK$1&amp;AK$3&amp;$B696))</f>
        <v>0</v>
      </c>
      <c r="AL696" s="1772">
        <f t="shared" ca="1" si="726"/>
        <v>0</v>
      </c>
      <c r="AM696" s="1896">
        <f t="shared" ca="1" si="735"/>
        <v>0</v>
      </c>
      <c r="AN696" s="176">
        <f ca="1">SUM(INDIRECT(AN$1&amp;AN$2&amp;$A696):INDIRECT(AN$1&amp;AN$3&amp;$A696))</f>
        <v>436</v>
      </c>
      <c r="AO696" s="1772">
        <f t="shared" ca="1" si="727"/>
        <v>-436</v>
      </c>
      <c r="AP696" s="1896">
        <f t="shared" ca="1" si="736"/>
        <v>0</v>
      </c>
      <c r="AR696" s="25">
        <f ca="1">SUM((INDIRECT(AR$2&amp;(ROW())):INDIRECT(AR$3&amp;(ROW()))))</f>
        <v>0</v>
      </c>
      <c r="AS696" s="176">
        <f ca="1">SUM(INDIRECT(AS$1&amp;AS$2&amp;$B696):INDIRECT(AS$1&amp;AS$3&amp;$B696))</f>
        <v>0</v>
      </c>
      <c r="AT696" s="1772">
        <f t="shared" ca="1" si="737"/>
        <v>0</v>
      </c>
      <c r="AU696" s="1896">
        <f t="shared" ca="1" si="738"/>
        <v>0</v>
      </c>
      <c r="AV696" s="176">
        <f ca="1">SUM(INDIRECT(AV$1&amp;AV$2&amp;$A696):INDIRECT(AV$1&amp;AV$3&amp;$A696))</f>
        <v>436</v>
      </c>
      <c r="AW696" s="1772">
        <f t="shared" ca="1" si="739"/>
        <v>-436</v>
      </c>
      <c r="AX696" s="1896">
        <f t="shared" ca="1" si="740"/>
        <v>0</v>
      </c>
      <c r="AZ696" s="25">
        <f ca="1">SUM((INDIRECT(AZ$2&amp;(ROW())):INDIRECT(AZ$3&amp;(ROW()))))</f>
        <v>1001</v>
      </c>
      <c r="BA696" s="176">
        <f ca="1">SUM(INDIRECT(BA$1&amp;BA$2&amp;$B696):INDIRECT(BA$1&amp;BA$3&amp;$B696))</f>
        <v>0</v>
      </c>
      <c r="BB696" s="1772">
        <f t="shared" ca="1" si="741"/>
        <v>1001</v>
      </c>
      <c r="BC696" s="1896">
        <f t="shared" ca="1" si="742"/>
        <v>0</v>
      </c>
      <c r="BD696" s="176">
        <f ca="1">SUM(INDIRECT(BD$1&amp;BD$2&amp;$A696):INDIRECT(BD$1&amp;BD$3&amp;$A696))</f>
        <v>5539</v>
      </c>
      <c r="BE696" s="1772">
        <f t="shared" ca="1" si="743"/>
        <v>-4538</v>
      </c>
      <c r="BF696" s="1896">
        <f t="shared" ca="1" si="744"/>
        <v>0.18071854125293374</v>
      </c>
    </row>
    <row r="697" spans="1:58">
      <c r="A697" s="2016">
        <v>658</v>
      </c>
      <c r="B697" s="2016">
        <v>694</v>
      </c>
      <c r="D697" s="657">
        <v>1</v>
      </c>
      <c r="H697" s="22" t="s">
        <v>235</v>
      </c>
      <c r="I697" s="180"/>
      <c r="J697" s="633"/>
      <c r="K697" s="633"/>
      <c r="L697" s="633"/>
      <c r="M697" s="633"/>
      <c r="N697" s="633"/>
      <c r="O697" s="633"/>
      <c r="P697" s="634">
        <f t="shared" ref="P697:AH697" si="751">+P698+P719</f>
        <v>572</v>
      </c>
      <c r="Q697" s="635">
        <f t="shared" si="751"/>
        <v>723</v>
      </c>
      <c r="R697" s="634">
        <f t="shared" si="751"/>
        <v>1141</v>
      </c>
      <c r="S697" s="634">
        <f t="shared" si="751"/>
        <v>746</v>
      </c>
      <c r="T697" s="634">
        <f t="shared" si="751"/>
        <v>1093</v>
      </c>
      <c r="U697" s="634">
        <f t="shared" si="751"/>
        <v>731</v>
      </c>
      <c r="V697" s="634">
        <f t="shared" si="751"/>
        <v>574</v>
      </c>
      <c r="W697" s="634">
        <f t="shared" si="751"/>
        <v>1062</v>
      </c>
      <c r="X697" s="634">
        <f t="shared" si="751"/>
        <v>1364</v>
      </c>
      <c r="Y697" s="634">
        <f t="shared" si="751"/>
        <v>714</v>
      </c>
      <c r="Z697" s="634">
        <f t="shared" si="751"/>
        <v>1553</v>
      </c>
      <c r="AA697" s="634">
        <f t="shared" si="751"/>
        <v>2707</v>
      </c>
      <c r="AB697" s="634">
        <f t="shared" si="751"/>
        <v>2436</v>
      </c>
      <c r="AC697" s="634">
        <f t="shared" si="751"/>
        <v>2570</v>
      </c>
      <c r="AD697" s="634">
        <f t="shared" si="751"/>
        <v>3000</v>
      </c>
      <c r="AE697" s="634">
        <f t="shared" si="751"/>
        <v>4974</v>
      </c>
      <c r="AF697" s="634">
        <f t="shared" si="751"/>
        <v>5006</v>
      </c>
      <c r="AG697" s="634">
        <f t="shared" si="751"/>
        <v>7974</v>
      </c>
      <c r="AH697" s="179">
        <f t="shared" si="751"/>
        <v>12980</v>
      </c>
      <c r="AJ697" s="634">
        <f ca="1">SUM((INDIRECT(AJ$2&amp;(ROW())):INDIRECT(AJ$3&amp;(ROW()))))</f>
        <v>714</v>
      </c>
      <c r="AK697" s="1655">
        <f ca="1">SUM(INDIRECT(AK$1&amp;AK$2&amp;$B697):INDIRECT(AK$1&amp;AK$3&amp;$B697))</f>
        <v>0</v>
      </c>
      <c r="AL697" s="1742">
        <f t="shared" ca="1" si="726"/>
        <v>714</v>
      </c>
      <c r="AM697" s="1866">
        <f t="shared" ca="1" si="735"/>
        <v>0</v>
      </c>
      <c r="AN697" s="1655">
        <f ca="1">SUM(INDIRECT(AN$1&amp;AN$2&amp;$A697):INDIRECT(AN$1&amp;AN$3&amp;$A697))</f>
        <v>1298</v>
      </c>
      <c r="AO697" s="1742">
        <f t="shared" ca="1" si="727"/>
        <v>-584</v>
      </c>
      <c r="AP697" s="1866">
        <f t="shared" ca="1" si="736"/>
        <v>0.55007704160246529</v>
      </c>
      <c r="AR697" s="634">
        <f ca="1">SUM((INDIRECT(AR$2&amp;(ROW())):INDIRECT(AR$3&amp;(ROW()))))</f>
        <v>714</v>
      </c>
      <c r="AS697" s="1655">
        <f ca="1">SUM(INDIRECT(AS$1&amp;AS$2&amp;$B697):INDIRECT(AS$1&amp;AS$3&amp;$B697))</f>
        <v>0</v>
      </c>
      <c r="AT697" s="1742">
        <f t="shared" ca="1" si="737"/>
        <v>714</v>
      </c>
      <c r="AU697" s="1866">
        <f t="shared" ca="1" si="738"/>
        <v>0</v>
      </c>
      <c r="AV697" s="1655">
        <f ca="1">SUM(INDIRECT(AV$1&amp;AV$2&amp;$A697):INDIRECT(AV$1&amp;AV$3&amp;$A697))</f>
        <v>1298</v>
      </c>
      <c r="AW697" s="1742">
        <f t="shared" ca="1" si="739"/>
        <v>-584</v>
      </c>
      <c r="AX697" s="1866">
        <f t="shared" ca="1" si="740"/>
        <v>0.55007704160246529</v>
      </c>
      <c r="AZ697" s="634">
        <f ca="1">SUM((INDIRECT(AZ$2&amp;(ROW())):INDIRECT(AZ$3&amp;(ROW()))))</f>
        <v>8720</v>
      </c>
      <c r="BA697" s="1655">
        <f ca="1">SUM(INDIRECT(BA$1&amp;BA$2&amp;$B697):INDIRECT(BA$1&amp;BA$3&amp;$B697))</f>
        <v>0</v>
      </c>
      <c r="BB697" s="1742">
        <f t="shared" ca="1" si="741"/>
        <v>8720</v>
      </c>
      <c r="BC697" s="1866">
        <f t="shared" ca="1" si="742"/>
        <v>0</v>
      </c>
      <c r="BD697" s="1655">
        <f ca="1">SUM(INDIRECT(BD$1&amp;BD$2&amp;$A697):INDIRECT(BD$1&amp;BD$3&amp;$A697))</f>
        <v>11809</v>
      </c>
      <c r="BE697" s="1742">
        <f t="shared" ca="1" si="743"/>
        <v>-3089</v>
      </c>
      <c r="BF697" s="1866">
        <f t="shared" ca="1" si="744"/>
        <v>0.73841984926750781</v>
      </c>
    </row>
    <row r="698" spans="1:58">
      <c r="A698" s="2016">
        <v>659</v>
      </c>
      <c r="B698" s="2016">
        <v>695</v>
      </c>
      <c r="D698" s="657">
        <v>1</v>
      </c>
      <c r="H698" s="173"/>
      <c r="I698" s="172"/>
      <c r="J698" s="134" t="s">
        <v>223</v>
      </c>
      <c r="K698" s="134"/>
      <c r="L698" s="552"/>
      <c r="M698" s="552"/>
      <c r="N698" s="552"/>
      <c r="O698" s="552"/>
      <c r="P698" s="555">
        <f>P699+P704+P709+P714</f>
        <v>572</v>
      </c>
      <c r="Q698" s="636">
        <f t="shared" ref="Q698:AH698" si="752">Q699+Q704+Q709+Q714</f>
        <v>723</v>
      </c>
      <c r="R698" s="555">
        <f t="shared" si="752"/>
        <v>1155</v>
      </c>
      <c r="S698" s="555">
        <f t="shared" si="752"/>
        <v>679</v>
      </c>
      <c r="T698" s="555">
        <f t="shared" si="752"/>
        <v>1010</v>
      </c>
      <c r="U698" s="555">
        <f t="shared" si="752"/>
        <v>615</v>
      </c>
      <c r="V698" s="555">
        <f t="shared" si="752"/>
        <v>530</v>
      </c>
      <c r="W698" s="555">
        <f t="shared" si="752"/>
        <v>972</v>
      </c>
      <c r="X698" s="555">
        <f t="shared" si="752"/>
        <v>1127</v>
      </c>
      <c r="Y698" s="555">
        <f t="shared" si="752"/>
        <v>714</v>
      </c>
      <c r="Z698" s="555">
        <f t="shared" si="752"/>
        <v>1288</v>
      </c>
      <c r="AA698" s="555">
        <f t="shared" si="752"/>
        <v>1810</v>
      </c>
      <c r="AB698" s="555">
        <f t="shared" si="752"/>
        <v>2450</v>
      </c>
      <c r="AC698" s="555">
        <f t="shared" si="752"/>
        <v>2304</v>
      </c>
      <c r="AD698" s="555">
        <f t="shared" si="752"/>
        <v>2629</v>
      </c>
      <c r="AE698" s="555">
        <f t="shared" si="752"/>
        <v>3812</v>
      </c>
      <c r="AF698" s="555">
        <f t="shared" si="752"/>
        <v>4754</v>
      </c>
      <c r="AG698" s="555">
        <f t="shared" si="752"/>
        <v>6441</v>
      </c>
      <c r="AH698" s="637">
        <f t="shared" si="752"/>
        <v>11195</v>
      </c>
      <c r="AJ698" s="555">
        <f ca="1">SUM((INDIRECT(AJ$2&amp;(ROW())):INDIRECT(AJ$3&amp;(ROW()))))</f>
        <v>714</v>
      </c>
      <c r="AK698" s="637">
        <f ca="1">SUM(INDIRECT(AK$1&amp;AK$2&amp;$B698):INDIRECT(AK$1&amp;AK$3&amp;$B698))</f>
        <v>0</v>
      </c>
      <c r="AL698" s="1778">
        <f t="shared" ca="1" si="726"/>
        <v>714</v>
      </c>
      <c r="AM698" s="1902">
        <f t="shared" ca="1" si="735"/>
        <v>0</v>
      </c>
      <c r="AN698" s="637">
        <f ca="1">SUM(INDIRECT(AN$1&amp;AN$2&amp;$A698):INDIRECT(AN$1&amp;AN$3&amp;$A698))</f>
        <v>1029</v>
      </c>
      <c r="AO698" s="1778">
        <f t="shared" ca="1" si="727"/>
        <v>-315</v>
      </c>
      <c r="AP698" s="1902">
        <f t="shared" ca="1" si="736"/>
        <v>0.69387755102040816</v>
      </c>
      <c r="AR698" s="555">
        <f ca="1">SUM((INDIRECT(AR$2&amp;(ROW())):INDIRECT(AR$3&amp;(ROW()))))</f>
        <v>714</v>
      </c>
      <c r="AS698" s="637">
        <f ca="1">SUM(INDIRECT(AS$1&amp;AS$2&amp;$B698):INDIRECT(AS$1&amp;AS$3&amp;$B698))</f>
        <v>0</v>
      </c>
      <c r="AT698" s="1778">
        <f t="shared" ca="1" si="737"/>
        <v>714</v>
      </c>
      <c r="AU698" s="1902">
        <f t="shared" ca="1" si="738"/>
        <v>0</v>
      </c>
      <c r="AV698" s="637">
        <f ca="1">SUM(INDIRECT(AV$1&amp;AV$2&amp;$A698):INDIRECT(AV$1&amp;AV$3&amp;$A698))</f>
        <v>1029</v>
      </c>
      <c r="AW698" s="1778">
        <f t="shared" ca="1" si="739"/>
        <v>-315</v>
      </c>
      <c r="AX698" s="1902">
        <f t="shared" ca="1" si="740"/>
        <v>0.69387755102040816</v>
      </c>
      <c r="AZ698" s="555">
        <f ca="1">SUM((INDIRECT(AZ$2&amp;(ROW())):INDIRECT(AZ$3&amp;(ROW()))))</f>
        <v>8097</v>
      </c>
      <c r="BA698" s="637">
        <f ca="1">SUM(INDIRECT(BA$1&amp;BA$2&amp;$B698):INDIRECT(BA$1&amp;BA$3&amp;$B698))</f>
        <v>0</v>
      </c>
      <c r="BB698" s="1778">
        <f t="shared" ca="1" si="741"/>
        <v>8097</v>
      </c>
      <c r="BC698" s="1902">
        <f t="shared" ca="1" si="742"/>
        <v>0</v>
      </c>
      <c r="BD698" s="637">
        <f ca="1">SUM(INDIRECT(BD$1&amp;BD$2&amp;$A698):INDIRECT(BD$1&amp;BD$3&amp;$A698))</f>
        <v>8168</v>
      </c>
      <c r="BE698" s="1778">
        <f t="shared" ca="1" si="743"/>
        <v>-71</v>
      </c>
      <c r="BF698" s="1902">
        <f t="shared" ca="1" si="744"/>
        <v>0.99130754162585699</v>
      </c>
    </row>
    <row r="699" spans="1:58">
      <c r="A699" s="2016">
        <v>660</v>
      </c>
      <c r="B699" s="2016">
        <v>696</v>
      </c>
      <c r="D699" s="657">
        <v>1</v>
      </c>
      <c r="H699" s="173"/>
      <c r="I699" s="172"/>
      <c r="J699" s="134"/>
      <c r="K699" s="134"/>
      <c r="L699" s="18" t="s">
        <v>800</v>
      </c>
      <c r="M699" s="561"/>
      <c r="N699" s="561"/>
      <c r="O699" s="561"/>
      <c r="P699" s="565">
        <f>SUM(P700:P703)</f>
        <v>0</v>
      </c>
      <c r="Q699" s="638">
        <f t="shared" ref="Q699:AH699" si="753">SUM(Q700:Q703)</f>
        <v>0</v>
      </c>
      <c r="R699" s="565">
        <f t="shared" si="753"/>
        <v>0</v>
      </c>
      <c r="S699" s="565">
        <f t="shared" si="753"/>
        <v>0</v>
      </c>
      <c r="T699" s="565">
        <f t="shared" si="753"/>
        <v>0</v>
      </c>
      <c r="U699" s="565">
        <f t="shared" si="753"/>
        <v>0</v>
      </c>
      <c r="V699" s="565">
        <f t="shared" si="753"/>
        <v>0</v>
      </c>
      <c r="W699" s="565">
        <f t="shared" si="753"/>
        <v>0</v>
      </c>
      <c r="X699" s="565">
        <f t="shared" si="753"/>
        <v>0</v>
      </c>
      <c r="Y699" s="565">
        <f t="shared" si="753"/>
        <v>0</v>
      </c>
      <c r="Z699" s="565">
        <f t="shared" si="753"/>
        <v>0</v>
      </c>
      <c r="AA699" s="565">
        <f t="shared" si="753"/>
        <v>0</v>
      </c>
      <c r="AB699" s="565">
        <f t="shared" si="753"/>
        <v>0</v>
      </c>
      <c r="AC699" s="565">
        <f t="shared" si="753"/>
        <v>0</v>
      </c>
      <c r="AD699" s="565">
        <f t="shared" si="753"/>
        <v>0</v>
      </c>
      <c r="AE699" s="565">
        <f t="shared" si="753"/>
        <v>0</v>
      </c>
      <c r="AF699" s="565">
        <f t="shared" si="753"/>
        <v>0</v>
      </c>
      <c r="AG699" s="565">
        <f t="shared" si="753"/>
        <v>0</v>
      </c>
      <c r="AH699" s="639">
        <f t="shared" si="753"/>
        <v>0</v>
      </c>
      <c r="AJ699" s="565">
        <f ca="1">SUM((INDIRECT(AJ$2&amp;(ROW())):INDIRECT(AJ$3&amp;(ROW()))))</f>
        <v>0</v>
      </c>
      <c r="AK699" s="639">
        <f ca="1">SUM(INDIRECT(AK$1&amp;AK$2&amp;$B699):INDIRECT(AK$1&amp;AK$3&amp;$B699))</f>
        <v>500</v>
      </c>
      <c r="AL699" s="1781">
        <f t="shared" ca="1" si="726"/>
        <v>-500</v>
      </c>
      <c r="AM699" s="1905">
        <f t="shared" ca="1" si="735"/>
        <v>0</v>
      </c>
      <c r="AN699" s="639">
        <f ca="1">SUM(INDIRECT(AN$1&amp;AN$2&amp;$A699):INDIRECT(AN$1&amp;AN$3&amp;$A699))</f>
        <v>0</v>
      </c>
      <c r="AO699" s="1781">
        <f t="shared" ca="1" si="727"/>
        <v>0</v>
      </c>
      <c r="AP699" s="1905">
        <f t="shared" ca="1" si="736"/>
        <v>0</v>
      </c>
      <c r="AR699" s="565">
        <f ca="1">SUM((INDIRECT(AR$2&amp;(ROW())):INDIRECT(AR$3&amp;(ROW()))))</f>
        <v>0</v>
      </c>
      <c r="AS699" s="639">
        <f ca="1">SUM(INDIRECT(AS$1&amp;AS$2&amp;$B699):INDIRECT(AS$1&amp;AS$3&amp;$B699))</f>
        <v>500</v>
      </c>
      <c r="AT699" s="1781">
        <f t="shared" ca="1" si="737"/>
        <v>-500</v>
      </c>
      <c r="AU699" s="1905">
        <f t="shared" ca="1" si="738"/>
        <v>0</v>
      </c>
      <c r="AV699" s="639">
        <f ca="1">SUM(INDIRECT(AV$1&amp;AV$2&amp;$A699):INDIRECT(AV$1&amp;AV$3&amp;$A699))</f>
        <v>0</v>
      </c>
      <c r="AW699" s="1781">
        <f t="shared" ca="1" si="739"/>
        <v>0</v>
      </c>
      <c r="AX699" s="1905">
        <f t="shared" ca="1" si="740"/>
        <v>0</v>
      </c>
      <c r="AZ699" s="565">
        <f ca="1">SUM((INDIRECT(AZ$2&amp;(ROW())):INDIRECT(AZ$3&amp;(ROW()))))</f>
        <v>0</v>
      </c>
      <c r="BA699" s="639">
        <f ca="1">SUM(INDIRECT(BA$1&amp;BA$2&amp;$B699):INDIRECT(BA$1&amp;BA$3&amp;$B699))</f>
        <v>1065</v>
      </c>
      <c r="BB699" s="1781">
        <f t="shared" ca="1" si="741"/>
        <v>-1065</v>
      </c>
      <c r="BC699" s="1905">
        <f t="shared" ca="1" si="742"/>
        <v>0</v>
      </c>
      <c r="BD699" s="639">
        <f ca="1">SUM(INDIRECT(BD$1&amp;BD$2&amp;$A699):INDIRECT(BD$1&amp;BD$3&amp;$A699))</f>
        <v>0</v>
      </c>
      <c r="BE699" s="1781">
        <f t="shared" ca="1" si="743"/>
        <v>0</v>
      </c>
      <c r="BF699" s="1905">
        <f t="shared" ca="1" si="744"/>
        <v>0</v>
      </c>
    </row>
    <row r="700" spans="1:58">
      <c r="A700" s="2016">
        <v>661</v>
      </c>
      <c r="B700" s="2016">
        <v>697</v>
      </c>
      <c r="D700" s="657">
        <v>1</v>
      </c>
      <c r="H700" s="173"/>
      <c r="I700" s="172"/>
      <c r="J700" s="134"/>
      <c r="K700" s="134"/>
      <c r="L700" s="18"/>
      <c r="M700" s="189" t="s">
        <v>613</v>
      </c>
      <c r="N700" s="189"/>
      <c r="O700" s="189"/>
      <c r="P700" s="191"/>
      <c r="Q700" s="583"/>
      <c r="R700" s="191"/>
      <c r="S700" s="191"/>
      <c r="T700" s="191"/>
      <c r="U700" s="191"/>
      <c r="V700" s="191"/>
      <c r="W700" s="191"/>
      <c r="X700" s="191"/>
      <c r="Y700" s="191"/>
      <c r="Z700" s="191"/>
      <c r="AA700" s="191"/>
      <c r="AB700" s="187">
        <f>SUM(P700:R700)</f>
        <v>0</v>
      </c>
      <c r="AC700" s="187">
        <f>SUM(S700:U700)</f>
        <v>0</v>
      </c>
      <c r="AD700" s="187">
        <f>SUM(V700:X700)</f>
        <v>0</v>
      </c>
      <c r="AE700" s="187">
        <f>SUM(Y700:AA700)</f>
        <v>0</v>
      </c>
      <c r="AF700" s="187">
        <f>AB700+AC700</f>
        <v>0</v>
      </c>
      <c r="AG700" s="187">
        <f>AE700+AD700</f>
        <v>0</v>
      </c>
      <c r="AH700" s="584">
        <f>AF700+AG700</f>
        <v>0</v>
      </c>
      <c r="AJ700" s="187">
        <f ca="1">SUM((INDIRECT(AJ$2&amp;(ROW())):INDIRECT(AJ$3&amp;(ROW()))))</f>
        <v>0</v>
      </c>
      <c r="AK700" s="584">
        <f ca="1">SUM(INDIRECT(AK$1&amp;AK$2&amp;$B700):INDIRECT(AK$1&amp;AK$3&amp;$B700))</f>
        <v>1395.626666666667</v>
      </c>
      <c r="AL700" s="1770">
        <f t="shared" ca="1" si="726"/>
        <v>-1395.626666666667</v>
      </c>
      <c r="AM700" s="1894">
        <f t="shared" ca="1" si="735"/>
        <v>0</v>
      </c>
      <c r="AN700" s="584">
        <f ca="1">SUM(INDIRECT(AN$1&amp;AN$2&amp;$A700):INDIRECT(AN$1&amp;AN$3&amp;$A700))</f>
        <v>0</v>
      </c>
      <c r="AO700" s="1770">
        <f t="shared" ca="1" si="727"/>
        <v>0</v>
      </c>
      <c r="AP700" s="1894">
        <f t="shared" ca="1" si="736"/>
        <v>0</v>
      </c>
      <c r="AR700" s="187">
        <f ca="1">SUM((INDIRECT(AR$2&amp;(ROW())):INDIRECT(AR$3&amp;(ROW()))))</f>
        <v>0</v>
      </c>
      <c r="AS700" s="584">
        <f ca="1">SUM(INDIRECT(AS$1&amp;AS$2&amp;$B700):INDIRECT(AS$1&amp;AS$3&amp;$B700))</f>
        <v>1395.626666666667</v>
      </c>
      <c r="AT700" s="1770">
        <f t="shared" ca="1" si="737"/>
        <v>-1395.626666666667</v>
      </c>
      <c r="AU700" s="1894">
        <f t="shared" ca="1" si="738"/>
        <v>0</v>
      </c>
      <c r="AV700" s="584">
        <f ca="1">SUM(INDIRECT(AV$1&amp;AV$2&amp;$A700):INDIRECT(AV$1&amp;AV$3&amp;$A700))</f>
        <v>0</v>
      </c>
      <c r="AW700" s="1770">
        <f t="shared" ca="1" si="739"/>
        <v>0</v>
      </c>
      <c r="AX700" s="1894">
        <f t="shared" ca="1" si="740"/>
        <v>0</v>
      </c>
      <c r="AZ700" s="187">
        <f ca="1">SUM((INDIRECT(AZ$2&amp;(ROW())):INDIRECT(AZ$3&amp;(ROW()))))</f>
        <v>0</v>
      </c>
      <c r="BA700" s="584">
        <f ca="1">SUM(INDIRECT(BA$1&amp;BA$2&amp;$B700):INDIRECT(BA$1&amp;BA$3&amp;$B700))</f>
        <v>6975.626666666667</v>
      </c>
      <c r="BB700" s="1770">
        <f t="shared" ca="1" si="741"/>
        <v>-6975.626666666667</v>
      </c>
      <c r="BC700" s="1894">
        <f t="shared" ca="1" si="742"/>
        <v>0</v>
      </c>
      <c r="BD700" s="584">
        <f ca="1">SUM(INDIRECT(BD$1&amp;BD$2&amp;$A700):INDIRECT(BD$1&amp;BD$3&amp;$A700))</f>
        <v>0</v>
      </c>
      <c r="BE700" s="1770">
        <f t="shared" ca="1" si="743"/>
        <v>0</v>
      </c>
      <c r="BF700" s="1894">
        <f t="shared" ca="1" si="744"/>
        <v>0</v>
      </c>
    </row>
    <row r="701" spans="1:58">
      <c r="A701" s="2016">
        <v>662</v>
      </c>
      <c r="B701" s="2016">
        <v>698</v>
      </c>
      <c r="D701" s="657">
        <v>1</v>
      </c>
      <c r="H701" s="173"/>
      <c r="I701" s="172"/>
      <c r="J701" s="134"/>
      <c r="K701" s="134"/>
      <c r="L701" s="18"/>
      <c r="M701" s="18" t="s">
        <v>614</v>
      </c>
      <c r="N701" s="18"/>
      <c r="O701" s="18"/>
      <c r="P701" s="128"/>
      <c r="Q701" s="175"/>
      <c r="R701" s="128"/>
      <c r="S701" s="128"/>
      <c r="T701" s="128"/>
      <c r="U701" s="128"/>
      <c r="V701" s="128"/>
      <c r="W701" s="128"/>
      <c r="X701" s="128"/>
      <c r="Y701" s="128"/>
      <c r="Z701" s="128"/>
      <c r="AA701" s="128"/>
      <c r="AB701" s="25">
        <f>SUM(P701:R701)</f>
        <v>0</v>
      </c>
      <c r="AC701" s="25">
        <f>SUM(S701:U701)</f>
        <v>0</v>
      </c>
      <c r="AD701" s="25">
        <f>SUM(V701:X701)</f>
        <v>0</v>
      </c>
      <c r="AE701" s="25">
        <f>SUM(Y701:AA701)</f>
        <v>0</v>
      </c>
      <c r="AF701" s="25">
        <f>AB701+AC701</f>
        <v>0</v>
      </c>
      <c r="AG701" s="25">
        <f>AE701+AD701</f>
        <v>0</v>
      </c>
      <c r="AH701" s="176">
        <f>AF701+AG701</f>
        <v>0</v>
      </c>
      <c r="AJ701" s="25">
        <f ca="1">SUM((INDIRECT(AJ$2&amp;(ROW())):INDIRECT(AJ$3&amp;(ROW()))))</f>
        <v>0</v>
      </c>
      <c r="AK701" s="176">
        <f ca="1">SUM(INDIRECT(AK$1&amp;AK$2&amp;$B701):INDIRECT(AK$1&amp;AK$3&amp;$B701))</f>
        <v>1147.626666666667</v>
      </c>
      <c r="AL701" s="1772">
        <f t="shared" ca="1" si="726"/>
        <v>-1147.626666666667</v>
      </c>
      <c r="AM701" s="1896">
        <f t="shared" ca="1" si="735"/>
        <v>0</v>
      </c>
      <c r="AN701" s="176">
        <f ca="1">SUM(INDIRECT(AN$1&amp;AN$2&amp;$A701):INDIRECT(AN$1&amp;AN$3&amp;$A701))</f>
        <v>0</v>
      </c>
      <c r="AO701" s="1772">
        <f t="shared" ca="1" si="727"/>
        <v>0</v>
      </c>
      <c r="AP701" s="1896">
        <f t="shared" ca="1" si="736"/>
        <v>0</v>
      </c>
      <c r="AR701" s="25">
        <f ca="1">SUM((INDIRECT(AR$2&amp;(ROW())):INDIRECT(AR$3&amp;(ROW()))))</f>
        <v>0</v>
      </c>
      <c r="AS701" s="176">
        <f ca="1">SUM(INDIRECT(AS$1&amp;AS$2&amp;$B701):INDIRECT(AS$1&amp;AS$3&amp;$B701))</f>
        <v>1147.626666666667</v>
      </c>
      <c r="AT701" s="1772">
        <f t="shared" ca="1" si="737"/>
        <v>-1147.626666666667</v>
      </c>
      <c r="AU701" s="1896">
        <f t="shared" ca="1" si="738"/>
        <v>0</v>
      </c>
      <c r="AV701" s="176">
        <f ca="1">SUM(INDIRECT(AV$1&amp;AV$2&amp;$A701):INDIRECT(AV$1&amp;AV$3&amp;$A701))</f>
        <v>0</v>
      </c>
      <c r="AW701" s="1772">
        <f t="shared" ca="1" si="739"/>
        <v>0</v>
      </c>
      <c r="AX701" s="1896">
        <f t="shared" ca="1" si="740"/>
        <v>0</v>
      </c>
      <c r="AZ701" s="25">
        <f ca="1">SUM((INDIRECT(AZ$2&amp;(ROW())):INDIRECT(AZ$3&amp;(ROW()))))</f>
        <v>0</v>
      </c>
      <c r="BA701" s="176">
        <f ca="1">SUM(INDIRECT(BA$1&amp;BA$2&amp;$B701):INDIRECT(BA$1&amp;BA$3&amp;$B701))</f>
        <v>6431.626666666667</v>
      </c>
      <c r="BB701" s="1772">
        <f t="shared" ca="1" si="741"/>
        <v>-6431.626666666667</v>
      </c>
      <c r="BC701" s="1896">
        <f t="shared" ca="1" si="742"/>
        <v>0</v>
      </c>
      <c r="BD701" s="176">
        <f ca="1">SUM(INDIRECT(BD$1&amp;BD$2&amp;$A701):INDIRECT(BD$1&amp;BD$3&amp;$A701))</f>
        <v>0</v>
      </c>
      <c r="BE701" s="1772">
        <f t="shared" ca="1" si="743"/>
        <v>0</v>
      </c>
      <c r="BF701" s="1896">
        <f t="shared" ca="1" si="744"/>
        <v>0</v>
      </c>
    </row>
    <row r="702" spans="1:58">
      <c r="A702" s="2016">
        <v>663</v>
      </c>
      <c r="B702" s="2016">
        <v>699</v>
      </c>
      <c r="D702" s="657">
        <v>1</v>
      </c>
      <c r="H702" s="173"/>
      <c r="I702" s="172"/>
      <c r="J702" s="134"/>
      <c r="K702" s="134"/>
      <c r="L702" s="18"/>
      <c r="M702" s="18" t="s">
        <v>41</v>
      </c>
      <c r="N702" s="460"/>
      <c r="O702" s="460"/>
      <c r="P702" s="128"/>
      <c r="Q702" s="128"/>
      <c r="R702" s="128"/>
      <c r="S702" s="128"/>
      <c r="T702" s="128"/>
      <c r="U702" s="128"/>
      <c r="V702" s="128"/>
      <c r="W702" s="128"/>
      <c r="X702" s="128"/>
      <c r="Y702" s="128"/>
      <c r="Z702" s="128"/>
      <c r="AA702" s="128"/>
      <c r="AB702" s="25">
        <f>SUM(P702:R702)</f>
        <v>0</v>
      </c>
      <c r="AC702" s="25">
        <f>SUM(S702:U702)</f>
        <v>0</v>
      </c>
      <c r="AD702" s="25">
        <f>SUM(V702:X702)</f>
        <v>0</v>
      </c>
      <c r="AE702" s="25">
        <f>SUM(Y702:AA702)</f>
        <v>0</v>
      </c>
      <c r="AF702" s="25">
        <f>AB702+AC702</f>
        <v>0</v>
      </c>
      <c r="AG702" s="25">
        <f>AE702+AD702</f>
        <v>0</v>
      </c>
      <c r="AH702" s="176">
        <f>AF702+AG702</f>
        <v>0</v>
      </c>
      <c r="AJ702" s="25">
        <f ca="1">SUM((INDIRECT(AJ$2&amp;(ROW())):INDIRECT(AJ$3&amp;(ROW()))))</f>
        <v>0</v>
      </c>
      <c r="AK702" s="176">
        <f ca="1">SUM(INDIRECT(AK$1&amp;AK$2&amp;$B702):INDIRECT(AK$1&amp;AK$3&amp;$B702))</f>
        <v>0</v>
      </c>
      <c r="AL702" s="1772">
        <f t="shared" ca="1" si="726"/>
        <v>0</v>
      </c>
      <c r="AM702" s="1896">
        <f t="shared" ca="1" si="735"/>
        <v>0</v>
      </c>
      <c r="AN702" s="176">
        <f ca="1">SUM(INDIRECT(AN$1&amp;AN$2&amp;$A702):INDIRECT(AN$1&amp;AN$3&amp;$A702))</f>
        <v>0</v>
      </c>
      <c r="AO702" s="1772">
        <f t="shared" ca="1" si="727"/>
        <v>0</v>
      </c>
      <c r="AP702" s="1896">
        <f t="shared" ca="1" si="736"/>
        <v>0</v>
      </c>
      <c r="AR702" s="25">
        <f ca="1">SUM((INDIRECT(AR$2&amp;(ROW())):INDIRECT(AR$3&amp;(ROW()))))</f>
        <v>0</v>
      </c>
      <c r="AS702" s="176">
        <f ca="1">SUM(INDIRECT(AS$1&amp;AS$2&amp;$B702):INDIRECT(AS$1&amp;AS$3&amp;$B702))</f>
        <v>0</v>
      </c>
      <c r="AT702" s="1772">
        <f t="shared" ca="1" si="737"/>
        <v>0</v>
      </c>
      <c r="AU702" s="1896">
        <f t="shared" ca="1" si="738"/>
        <v>0</v>
      </c>
      <c r="AV702" s="176">
        <f ca="1">SUM(INDIRECT(AV$1&amp;AV$2&amp;$A702):INDIRECT(AV$1&amp;AV$3&amp;$A702))</f>
        <v>0</v>
      </c>
      <c r="AW702" s="1772">
        <f t="shared" ca="1" si="739"/>
        <v>0</v>
      </c>
      <c r="AX702" s="1896">
        <f t="shared" ca="1" si="740"/>
        <v>0</v>
      </c>
      <c r="AZ702" s="25">
        <f ca="1">SUM((INDIRECT(AZ$2&amp;(ROW())):INDIRECT(AZ$3&amp;(ROW()))))</f>
        <v>0</v>
      </c>
      <c r="BA702" s="176">
        <f ca="1">SUM(INDIRECT(BA$1&amp;BA$2&amp;$B702):INDIRECT(BA$1&amp;BA$3&amp;$B702))</f>
        <v>0</v>
      </c>
      <c r="BB702" s="1772">
        <f t="shared" ca="1" si="741"/>
        <v>0</v>
      </c>
      <c r="BC702" s="1896">
        <f t="shared" ca="1" si="742"/>
        <v>0</v>
      </c>
      <c r="BD702" s="176">
        <f ca="1">SUM(INDIRECT(BD$1&amp;BD$2&amp;$A702):INDIRECT(BD$1&amp;BD$3&amp;$A702))</f>
        <v>0</v>
      </c>
      <c r="BE702" s="1772">
        <f t="shared" ca="1" si="743"/>
        <v>0</v>
      </c>
      <c r="BF702" s="1896">
        <f t="shared" ca="1" si="744"/>
        <v>0</v>
      </c>
    </row>
    <row r="703" spans="1:58">
      <c r="A703" s="2016">
        <v>664</v>
      </c>
      <c r="B703" s="2016">
        <v>700</v>
      </c>
      <c r="D703" s="657">
        <v>1</v>
      </c>
      <c r="H703" s="173"/>
      <c r="I703" s="172"/>
      <c r="J703" s="134"/>
      <c r="K703" s="134"/>
      <c r="L703" s="18"/>
      <c r="M703" s="16" t="s">
        <v>42</v>
      </c>
      <c r="N703" s="16"/>
      <c r="O703" s="16"/>
      <c r="P703" s="135"/>
      <c r="Q703" s="135"/>
      <c r="R703" s="135"/>
      <c r="S703" s="135"/>
      <c r="T703" s="135"/>
      <c r="U703" s="135"/>
      <c r="V703" s="135"/>
      <c r="W703" s="135"/>
      <c r="X703" s="135"/>
      <c r="Y703" s="135"/>
      <c r="Z703" s="135"/>
      <c r="AA703" s="135"/>
      <c r="AB703" s="23">
        <f>SUM(P703:R703)</f>
        <v>0</v>
      </c>
      <c r="AC703" s="23">
        <f>SUM(S703:U703)</f>
        <v>0</v>
      </c>
      <c r="AD703" s="23">
        <f>SUM(V703:X703)</f>
        <v>0</v>
      </c>
      <c r="AE703" s="23">
        <f>SUM(Y703:AA703)</f>
        <v>0</v>
      </c>
      <c r="AF703" s="23">
        <f>AB703+AC703</f>
        <v>0</v>
      </c>
      <c r="AG703" s="23">
        <f>AE703+AD703</f>
        <v>0</v>
      </c>
      <c r="AH703" s="174">
        <f>AF703+AG703</f>
        <v>0</v>
      </c>
      <c r="AJ703" s="23">
        <f ca="1">SUM((INDIRECT(AJ$2&amp;(ROW())):INDIRECT(AJ$3&amp;(ROW()))))</f>
        <v>0</v>
      </c>
      <c r="AK703" s="174">
        <f ca="1">SUM(INDIRECT(AK$1&amp;AK$2&amp;$B703):INDIRECT(AK$1&amp;AK$3&amp;$B703))</f>
        <v>0</v>
      </c>
      <c r="AL703" s="1771">
        <f t="shared" ca="1" si="726"/>
        <v>0</v>
      </c>
      <c r="AM703" s="1895">
        <f t="shared" ca="1" si="735"/>
        <v>0</v>
      </c>
      <c r="AN703" s="174">
        <f ca="1">SUM(INDIRECT(AN$1&amp;AN$2&amp;$A703):INDIRECT(AN$1&amp;AN$3&amp;$A703))</f>
        <v>0</v>
      </c>
      <c r="AO703" s="1771">
        <f t="shared" ca="1" si="727"/>
        <v>0</v>
      </c>
      <c r="AP703" s="1895">
        <f t="shared" ca="1" si="736"/>
        <v>0</v>
      </c>
      <c r="AR703" s="23">
        <f ca="1">SUM((INDIRECT(AR$2&amp;(ROW())):INDIRECT(AR$3&amp;(ROW()))))</f>
        <v>0</v>
      </c>
      <c r="AS703" s="174">
        <f ca="1">SUM(INDIRECT(AS$1&amp;AS$2&amp;$B703):INDIRECT(AS$1&amp;AS$3&amp;$B703))</f>
        <v>0</v>
      </c>
      <c r="AT703" s="1771">
        <f t="shared" ca="1" si="737"/>
        <v>0</v>
      </c>
      <c r="AU703" s="1895">
        <f t="shared" ca="1" si="738"/>
        <v>0</v>
      </c>
      <c r="AV703" s="174">
        <f ca="1">SUM(INDIRECT(AV$1&amp;AV$2&amp;$A703):INDIRECT(AV$1&amp;AV$3&amp;$A703))</f>
        <v>0</v>
      </c>
      <c r="AW703" s="1771">
        <f t="shared" ca="1" si="739"/>
        <v>0</v>
      </c>
      <c r="AX703" s="1895">
        <f t="shared" ca="1" si="740"/>
        <v>0</v>
      </c>
      <c r="AZ703" s="23">
        <f ca="1">SUM((INDIRECT(AZ$2&amp;(ROW())):INDIRECT(AZ$3&amp;(ROW()))))</f>
        <v>0</v>
      </c>
      <c r="BA703" s="174">
        <f ca="1">SUM(INDIRECT(BA$1&amp;BA$2&amp;$B703):INDIRECT(BA$1&amp;BA$3&amp;$B703))</f>
        <v>0</v>
      </c>
      <c r="BB703" s="1771">
        <f t="shared" ca="1" si="741"/>
        <v>0</v>
      </c>
      <c r="BC703" s="1895">
        <f t="shared" ca="1" si="742"/>
        <v>0</v>
      </c>
      <c r="BD703" s="174">
        <f ca="1">SUM(INDIRECT(BD$1&amp;BD$2&amp;$A703):INDIRECT(BD$1&amp;BD$3&amp;$A703))</f>
        <v>0</v>
      </c>
      <c r="BE703" s="1771">
        <f t="shared" ca="1" si="743"/>
        <v>0</v>
      </c>
      <c r="BF703" s="1895">
        <f t="shared" ca="1" si="744"/>
        <v>0</v>
      </c>
    </row>
    <row r="704" spans="1:58">
      <c r="A704" s="2016">
        <v>665</v>
      </c>
      <c r="B704" s="2016">
        <v>701</v>
      </c>
      <c r="D704" s="657">
        <v>1</v>
      </c>
      <c r="H704" s="173"/>
      <c r="I704" s="172"/>
      <c r="J704" s="134"/>
      <c r="K704" s="134"/>
      <c r="L704" s="131" t="s">
        <v>802</v>
      </c>
      <c r="M704" s="560"/>
      <c r="N704" s="560"/>
      <c r="O704" s="560"/>
      <c r="P704" s="565">
        <f t="shared" ref="P704:AH704" si="754">SUM(P705:P708)</f>
        <v>91</v>
      </c>
      <c r="Q704" s="638">
        <f t="shared" si="754"/>
        <v>-10</v>
      </c>
      <c r="R704" s="565">
        <f t="shared" si="754"/>
        <v>523</v>
      </c>
      <c r="S704" s="565">
        <f t="shared" si="754"/>
        <v>7</v>
      </c>
      <c r="T704" s="565">
        <f t="shared" si="754"/>
        <v>0</v>
      </c>
      <c r="U704" s="565">
        <f t="shared" si="754"/>
        <v>0</v>
      </c>
      <c r="V704" s="565">
        <f t="shared" si="754"/>
        <v>0</v>
      </c>
      <c r="W704" s="565">
        <f t="shared" si="754"/>
        <v>0</v>
      </c>
      <c r="X704" s="565">
        <f t="shared" si="754"/>
        <v>185</v>
      </c>
      <c r="Y704" s="565">
        <f t="shared" si="754"/>
        <v>34</v>
      </c>
      <c r="Z704" s="565">
        <f t="shared" si="754"/>
        <v>0</v>
      </c>
      <c r="AA704" s="565">
        <f t="shared" si="754"/>
        <v>18</v>
      </c>
      <c r="AB704" s="565">
        <f t="shared" si="754"/>
        <v>604</v>
      </c>
      <c r="AC704" s="565">
        <f t="shared" si="754"/>
        <v>7</v>
      </c>
      <c r="AD704" s="565">
        <f t="shared" si="754"/>
        <v>185</v>
      </c>
      <c r="AE704" s="565">
        <f t="shared" si="754"/>
        <v>52</v>
      </c>
      <c r="AF704" s="565">
        <f t="shared" si="754"/>
        <v>611</v>
      </c>
      <c r="AG704" s="565">
        <f t="shared" si="754"/>
        <v>237</v>
      </c>
      <c r="AH704" s="639">
        <f t="shared" si="754"/>
        <v>848</v>
      </c>
      <c r="AJ704" s="565">
        <f ca="1">SUM((INDIRECT(AJ$2&amp;(ROW())):INDIRECT(AJ$3&amp;(ROW()))))</f>
        <v>34</v>
      </c>
      <c r="AK704" s="639">
        <f ca="1">SUM(INDIRECT(AK$1&amp;AK$2&amp;$B704):INDIRECT(AK$1&amp;AK$3&amp;$B704))</f>
        <v>0</v>
      </c>
      <c r="AL704" s="1781">
        <f t="shared" ca="1" si="726"/>
        <v>34</v>
      </c>
      <c r="AM704" s="1905">
        <f t="shared" ca="1" si="735"/>
        <v>0</v>
      </c>
      <c r="AN704" s="639">
        <f ca="1">SUM(INDIRECT(AN$1&amp;AN$2&amp;$A704):INDIRECT(AN$1&amp;AN$3&amp;$A704))</f>
        <v>67</v>
      </c>
      <c r="AO704" s="1781">
        <f t="shared" ca="1" si="727"/>
        <v>-33</v>
      </c>
      <c r="AP704" s="1905">
        <f t="shared" ca="1" si="736"/>
        <v>0.5074626865671642</v>
      </c>
      <c r="AR704" s="565">
        <f ca="1">SUM((INDIRECT(AR$2&amp;(ROW())):INDIRECT(AR$3&amp;(ROW()))))</f>
        <v>34</v>
      </c>
      <c r="AS704" s="639">
        <f ca="1">SUM(INDIRECT(AS$1&amp;AS$2&amp;$B704):INDIRECT(AS$1&amp;AS$3&amp;$B704))</f>
        <v>0</v>
      </c>
      <c r="AT704" s="1781">
        <f t="shared" ca="1" si="737"/>
        <v>34</v>
      </c>
      <c r="AU704" s="1905">
        <f t="shared" ca="1" si="738"/>
        <v>0</v>
      </c>
      <c r="AV704" s="639">
        <f ca="1">SUM(INDIRECT(AV$1&amp;AV$2&amp;$A704):INDIRECT(AV$1&amp;AV$3&amp;$A704))</f>
        <v>67</v>
      </c>
      <c r="AW704" s="1781">
        <f t="shared" ca="1" si="739"/>
        <v>-33</v>
      </c>
      <c r="AX704" s="1905">
        <f t="shared" ca="1" si="740"/>
        <v>0.5074626865671642</v>
      </c>
      <c r="AZ704" s="565">
        <f ca="1">SUM((INDIRECT(AZ$2&amp;(ROW())):INDIRECT(AZ$3&amp;(ROW()))))</f>
        <v>830</v>
      </c>
      <c r="BA704" s="639">
        <f ca="1">SUM(INDIRECT(BA$1&amp;BA$2&amp;$B704):INDIRECT(BA$1&amp;BA$3&amp;$B704))</f>
        <v>0</v>
      </c>
      <c r="BB704" s="1781">
        <f t="shared" ca="1" si="741"/>
        <v>830</v>
      </c>
      <c r="BC704" s="1905">
        <f t="shared" ca="1" si="742"/>
        <v>0</v>
      </c>
      <c r="BD704" s="639">
        <f ca="1">SUM(INDIRECT(BD$1&amp;BD$2&amp;$A704):INDIRECT(BD$1&amp;BD$3&amp;$A704))</f>
        <v>429</v>
      </c>
      <c r="BE704" s="1781">
        <f t="shared" ca="1" si="743"/>
        <v>401</v>
      </c>
      <c r="BF704" s="1905">
        <f t="shared" ca="1" si="744"/>
        <v>1.9347319347319347</v>
      </c>
    </row>
    <row r="705" spans="1:58">
      <c r="A705" s="2016">
        <v>666</v>
      </c>
      <c r="B705" s="2016">
        <v>702</v>
      </c>
      <c r="D705" s="657">
        <v>1</v>
      </c>
      <c r="H705" s="173"/>
      <c r="I705" s="172"/>
      <c r="J705" s="134"/>
      <c r="K705" s="134"/>
      <c r="L705" s="18"/>
      <c r="M705" s="189" t="s">
        <v>613</v>
      </c>
      <c r="N705" s="189"/>
      <c r="O705" s="189"/>
      <c r="P705" s="191">
        <v>91</v>
      </c>
      <c r="Q705" s="583">
        <v>-10</v>
      </c>
      <c r="R705" s="191">
        <v>523</v>
      </c>
      <c r="S705" s="191">
        <v>7</v>
      </c>
      <c r="T705" s="191"/>
      <c r="U705" s="191"/>
      <c r="V705" s="191"/>
      <c r="W705" s="191"/>
      <c r="X705" s="191">
        <v>185</v>
      </c>
      <c r="Y705" s="191">
        <v>34</v>
      </c>
      <c r="Z705" s="191"/>
      <c r="AA705" s="191">
        <v>18</v>
      </c>
      <c r="AB705" s="25">
        <f>SUM(P705:R705)</f>
        <v>604</v>
      </c>
      <c r="AC705" s="187">
        <f>SUM(S705:U705)</f>
        <v>7</v>
      </c>
      <c r="AD705" s="187">
        <f>SUM(V705:X705)</f>
        <v>185</v>
      </c>
      <c r="AE705" s="187">
        <f>SUM(Y705:AA705)</f>
        <v>52</v>
      </c>
      <c r="AF705" s="187">
        <f>AB705+AC705</f>
        <v>611</v>
      </c>
      <c r="AG705" s="187">
        <f>AE705+AD705</f>
        <v>237</v>
      </c>
      <c r="AH705" s="584">
        <f>AF705+AG705</f>
        <v>848</v>
      </c>
      <c r="AJ705" s="187">
        <f ca="1">SUM((INDIRECT(AJ$2&amp;(ROW())):INDIRECT(AJ$3&amp;(ROW()))))</f>
        <v>34</v>
      </c>
      <c r="AK705" s="584">
        <f ca="1">SUM(INDIRECT(AK$1&amp;AK$2&amp;$B705):INDIRECT(AK$1&amp;AK$3&amp;$B705))</f>
        <v>0</v>
      </c>
      <c r="AL705" s="1770">
        <f t="shared" ca="1" si="726"/>
        <v>34</v>
      </c>
      <c r="AM705" s="1894">
        <f t="shared" ca="1" si="735"/>
        <v>0</v>
      </c>
      <c r="AN705" s="584">
        <f ca="1">SUM(INDIRECT(AN$1&amp;AN$2&amp;$A705):INDIRECT(AN$1&amp;AN$3&amp;$A705))</f>
        <v>0</v>
      </c>
      <c r="AO705" s="1770">
        <f t="shared" ca="1" si="727"/>
        <v>34</v>
      </c>
      <c r="AP705" s="1894">
        <f t="shared" ca="1" si="736"/>
        <v>0</v>
      </c>
      <c r="AR705" s="187">
        <f ca="1">SUM((INDIRECT(AR$2&amp;(ROW())):INDIRECT(AR$3&amp;(ROW()))))</f>
        <v>34</v>
      </c>
      <c r="AS705" s="584">
        <f ca="1">SUM(INDIRECT(AS$1&amp;AS$2&amp;$B705):INDIRECT(AS$1&amp;AS$3&amp;$B705))</f>
        <v>0</v>
      </c>
      <c r="AT705" s="1770">
        <f t="shared" ca="1" si="737"/>
        <v>34</v>
      </c>
      <c r="AU705" s="1894">
        <f t="shared" ca="1" si="738"/>
        <v>0</v>
      </c>
      <c r="AV705" s="584">
        <f ca="1">SUM(INDIRECT(AV$1&amp;AV$2&amp;$A705):INDIRECT(AV$1&amp;AV$3&amp;$A705))</f>
        <v>0</v>
      </c>
      <c r="AW705" s="1770">
        <f t="shared" ca="1" si="739"/>
        <v>34</v>
      </c>
      <c r="AX705" s="1894">
        <f t="shared" ca="1" si="740"/>
        <v>0</v>
      </c>
      <c r="AZ705" s="187">
        <f ca="1">SUM((INDIRECT(AZ$2&amp;(ROW())):INDIRECT(AZ$3&amp;(ROW()))))</f>
        <v>830</v>
      </c>
      <c r="BA705" s="584">
        <f ca="1">SUM(INDIRECT(BA$1&amp;BA$2&amp;$B705):INDIRECT(BA$1&amp;BA$3&amp;$B705))</f>
        <v>0</v>
      </c>
      <c r="BB705" s="1770">
        <f t="shared" ca="1" si="741"/>
        <v>830</v>
      </c>
      <c r="BC705" s="1894">
        <f t="shared" ca="1" si="742"/>
        <v>0</v>
      </c>
      <c r="BD705" s="584">
        <f ca="1">SUM(INDIRECT(BD$1&amp;BD$2&amp;$A705):INDIRECT(BD$1&amp;BD$3&amp;$A705))</f>
        <v>0</v>
      </c>
      <c r="BE705" s="1770">
        <f t="shared" ca="1" si="743"/>
        <v>830</v>
      </c>
      <c r="BF705" s="1894">
        <f t="shared" ca="1" si="744"/>
        <v>0</v>
      </c>
    </row>
    <row r="706" spans="1:58">
      <c r="A706" s="2016">
        <v>667</v>
      </c>
      <c r="B706" s="2016">
        <v>703</v>
      </c>
      <c r="D706" s="657">
        <v>1</v>
      </c>
      <c r="H706" s="173"/>
      <c r="I706" s="172"/>
      <c r="J706" s="134"/>
      <c r="K706" s="134"/>
      <c r="L706" s="18"/>
      <c r="M706" s="18" t="s">
        <v>614</v>
      </c>
      <c r="N706" s="18"/>
      <c r="O706" s="18"/>
      <c r="P706" s="128"/>
      <c r="Q706" s="175"/>
      <c r="R706" s="128"/>
      <c r="S706" s="128"/>
      <c r="T706" s="128"/>
      <c r="U706" s="128"/>
      <c r="V706" s="128"/>
      <c r="W706" s="128"/>
      <c r="X706" s="128"/>
      <c r="Y706" s="128"/>
      <c r="Z706" s="128"/>
      <c r="AA706" s="128"/>
      <c r="AB706" s="25">
        <f>SUM(P706:R706)</f>
        <v>0</v>
      </c>
      <c r="AC706" s="25">
        <f>SUM(S706:U706)</f>
        <v>0</v>
      </c>
      <c r="AD706" s="25">
        <f>SUM(V706:X706)</f>
        <v>0</v>
      </c>
      <c r="AE706" s="25">
        <f>SUM(Y706:AA706)</f>
        <v>0</v>
      </c>
      <c r="AF706" s="25">
        <f>AB706+AC706</f>
        <v>0</v>
      </c>
      <c r="AG706" s="25">
        <f>AE706+AD706</f>
        <v>0</v>
      </c>
      <c r="AH706" s="176">
        <f>AF706+AG706</f>
        <v>0</v>
      </c>
      <c r="AJ706" s="25">
        <f ca="1">SUM((INDIRECT(AJ$2&amp;(ROW())):INDIRECT(AJ$3&amp;(ROW()))))</f>
        <v>0</v>
      </c>
      <c r="AK706" s="176">
        <f ca="1">SUM(INDIRECT(AK$1&amp;AK$2&amp;$B706):INDIRECT(AK$1&amp;AK$3&amp;$B706))</f>
        <v>0</v>
      </c>
      <c r="AL706" s="1772">
        <f t="shared" ca="1" si="726"/>
        <v>0</v>
      </c>
      <c r="AM706" s="1896">
        <f t="shared" ca="1" si="735"/>
        <v>0</v>
      </c>
      <c r="AN706" s="176">
        <f ca="1">SUM(INDIRECT(AN$1&amp;AN$2&amp;$A706):INDIRECT(AN$1&amp;AN$3&amp;$A706))</f>
        <v>67</v>
      </c>
      <c r="AO706" s="1772">
        <f t="shared" ca="1" si="727"/>
        <v>-67</v>
      </c>
      <c r="AP706" s="1896">
        <f t="shared" ca="1" si="736"/>
        <v>0</v>
      </c>
      <c r="AR706" s="25">
        <f ca="1">SUM((INDIRECT(AR$2&amp;(ROW())):INDIRECT(AR$3&amp;(ROW()))))</f>
        <v>0</v>
      </c>
      <c r="AS706" s="176">
        <f ca="1">SUM(INDIRECT(AS$1&amp;AS$2&amp;$B706):INDIRECT(AS$1&amp;AS$3&amp;$B706))</f>
        <v>0</v>
      </c>
      <c r="AT706" s="1772">
        <f t="shared" ca="1" si="737"/>
        <v>0</v>
      </c>
      <c r="AU706" s="1896">
        <f t="shared" ca="1" si="738"/>
        <v>0</v>
      </c>
      <c r="AV706" s="176">
        <f ca="1">SUM(INDIRECT(AV$1&amp;AV$2&amp;$A706):INDIRECT(AV$1&amp;AV$3&amp;$A706))</f>
        <v>67</v>
      </c>
      <c r="AW706" s="1772">
        <f t="shared" ca="1" si="739"/>
        <v>-67</v>
      </c>
      <c r="AX706" s="1896">
        <f t="shared" ca="1" si="740"/>
        <v>0</v>
      </c>
      <c r="AZ706" s="25">
        <f ca="1">SUM((INDIRECT(AZ$2&amp;(ROW())):INDIRECT(AZ$3&amp;(ROW()))))</f>
        <v>0</v>
      </c>
      <c r="BA706" s="176">
        <f ca="1">SUM(INDIRECT(BA$1&amp;BA$2&amp;$B706):INDIRECT(BA$1&amp;BA$3&amp;$B706))</f>
        <v>0</v>
      </c>
      <c r="BB706" s="1772">
        <f t="shared" ca="1" si="741"/>
        <v>0</v>
      </c>
      <c r="BC706" s="1896">
        <f t="shared" ca="1" si="742"/>
        <v>0</v>
      </c>
      <c r="BD706" s="176">
        <f ca="1">SUM(INDIRECT(BD$1&amp;BD$2&amp;$A706):INDIRECT(BD$1&amp;BD$3&amp;$A706))</f>
        <v>429</v>
      </c>
      <c r="BE706" s="1772">
        <f t="shared" ca="1" si="743"/>
        <v>-429</v>
      </c>
      <c r="BF706" s="1896">
        <f t="shared" ca="1" si="744"/>
        <v>0</v>
      </c>
    </row>
    <row r="707" spans="1:58">
      <c r="A707" s="2016">
        <v>668</v>
      </c>
      <c r="B707" s="2016">
        <v>704</v>
      </c>
      <c r="D707" s="657">
        <v>1</v>
      </c>
      <c r="H707" s="173"/>
      <c r="I707" s="172"/>
      <c r="J707" s="134"/>
      <c r="K707" s="134"/>
      <c r="L707" s="18"/>
      <c r="M707" s="18" t="s">
        <v>41</v>
      </c>
      <c r="N707" s="460"/>
      <c r="O707" s="460"/>
      <c r="P707" s="128"/>
      <c r="Q707" s="128"/>
      <c r="R707" s="128"/>
      <c r="S707" s="128"/>
      <c r="T707" s="128"/>
      <c r="U707" s="128"/>
      <c r="V707" s="128"/>
      <c r="W707" s="128"/>
      <c r="X707" s="128"/>
      <c r="Y707" s="128"/>
      <c r="Z707" s="128"/>
      <c r="AA707" s="128"/>
      <c r="AB707" s="25">
        <f>SUM(P707:R707)</f>
        <v>0</v>
      </c>
      <c r="AC707" s="25">
        <f>SUM(S707:U707)</f>
        <v>0</v>
      </c>
      <c r="AD707" s="25">
        <f>SUM(V707:X707)</f>
        <v>0</v>
      </c>
      <c r="AE707" s="25">
        <f>SUM(Y707:AA707)</f>
        <v>0</v>
      </c>
      <c r="AF707" s="25">
        <f>AB707+AC707</f>
        <v>0</v>
      </c>
      <c r="AG707" s="25">
        <f>AE707+AD707</f>
        <v>0</v>
      </c>
      <c r="AH707" s="176">
        <f>AF707+AG707</f>
        <v>0</v>
      </c>
      <c r="AJ707" s="25">
        <f ca="1">SUM((INDIRECT(AJ$2&amp;(ROW())):INDIRECT(AJ$3&amp;(ROW()))))</f>
        <v>0</v>
      </c>
      <c r="AK707" s="176">
        <f ca="1">SUM(INDIRECT(AK$1&amp;AK$2&amp;$B707):INDIRECT(AK$1&amp;AK$3&amp;$B707))</f>
        <v>702.16</v>
      </c>
      <c r="AL707" s="1772">
        <f t="shared" ca="1" si="726"/>
        <v>-702.16</v>
      </c>
      <c r="AM707" s="1896">
        <f t="shared" ca="1" si="735"/>
        <v>0</v>
      </c>
      <c r="AN707" s="176">
        <f ca="1">SUM(INDIRECT(AN$1&amp;AN$2&amp;$A707):INDIRECT(AN$1&amp;AN$3&amp;$A707))</f>
        <v>0</v>
      </c>
      <c r="AO707" s="1772">
        <f t="shared" ca="1" si="727"/>
        <v>0</v>
      </c>
      <c r="AP707" s="1896">
        <f t="shared" ca="1" si="736"/>
        <v>0</v>
      </c>
      <c r="AR707" s="25">
        <f ca="1">SUM((INDIRECT(AR$2&amp;(ROW())):INDIRECT(AR$3&amp;(ROW()))))</f>
        <v>0</v>
      </c>
      <c r="AS707" s="176">
        <f ca="1">SUM(INDIRECT(AS$1&amp;AS$2&amp;$B707):INDIRECT(AS$1&amp;AS$3&amp;$B707))</f>
        <v>702.16</v>
      </c>
      <c r="AT707" s="1772">
        <f t="shared" ca="1" si="737"/>
        <v>-702.16</v>
      </c>
      <c r="AU707" s="1896">
        <f t="shared" ca="1" si="738"/>
        <v>0</v>
      </c>
      <c r="AV707" s="176">
        <f ca="1">SUM(INDIRECT(AV$1&amp;AV$2&amp;$A707):INDIRECT(AV$1&amp;AV$3&amp;$A707))</f>
        <v>0</v>
      </c>
      <c r="AW707" s="1772">
        <f t="shared" ca="1" si="739"/>
        <v>0</v>
      </c>
      <c r="AX707" s="1896">
        <f t="shared" ca="1" si="740"/>
        <v>0</v>
      </c>
      <c r="AZ707" s="25">
        <f ca="1">SUM((INDIRECT(AZ$2&amp;(ROW())):INDIRECT(AZ$3&amp;(ROW()))))</f>
        <v>0</v>
      </c>
      <c r="BA707" s="176">
        <f ca="1">SUM(INDIRECT(BA$1&amp;BA$2&amp;$B707):INDIRECT(BA$1&amp;BA$3&amp;$B707))</f>
        <v>1313.1599999999999</v>
      </c>
      <c r="BB707" s="1772">
        <f t="shared" ca="1" si="741"/>
        <v>-1313.1599999999999</v>
      </c>
      <c r="BC707" s="1896">
        <f t="shared" ca="1" si="742"/>
        <v>0</v>
      </c>
      <c r="BD707" s="176">
        <f ca="1">SUM(INDIRECT(BD$1&amp;BD$2&amp;$A707):INDIRECT(BD$1&amp;BD$3&amp;$A707))</f>
        <v>0</v>
      </c>
      <c r="BE707" s="1772">
        <f t="shared" ca="1" si="743"/>
        <v>0</v>
      </c>
      <c r="BF707" s="1896">
        <f t="shared" ca="1" si="744"/>
        <v>0</v>
      </c>
    </row>
    <row r="708" spans="1:58">
      <c r="A708" s="2016">
        <v>669</v>
      </c>
      <c r="B708" s="2016">
        <v>705</v>
      </c>
      <c r="D708" s="657">
        <v>1</v>
      </c>
      <c r="H708" s="173"/>
      <c r="I708" s="172"/>
      <c r="J708" s="134"/>
      <c r="K708" s="134"/>
      <c r="L708" s="18"/>
      <c r="M708" s="16" t="s">
        <v>42</v>
      </c>
      <c r="N708" s="16"/>
      <c r="O708" s="16"/>
      <c r="P708" s="135"/>
      <c r="Q708" s="135"/>
      <c r="R708" s="135"/>
      <c r="S708" s="135"/>
      <c r="T708" s="135"/>
      <c r="U708" s="135"/>
      <c r="V708" s="135"/>
      <c r="W708" s="135"/>
      <c r="X708" s="135"/>
      <c r="Y708" s="135"/>
      <c r="Z708" s="135"/>
      <c r="AA708" s="135"/>
      <c r="AB708" s="23">
        <f>SUM(P708:R708)</f>
        <v>0</v>
      </c>
      <c r="AC708" s="23">
        <f>SUM(S708:U708)</f>
        <v>0</v>
      </c>
      <c r="AD708" s="23">
        <f>SUM(V708:X708)</f>
        <v>0</v>
      </c>
      <c r="AE708" s="23">
        <f>SUM(Y708:AA708)</f>
        <v>0</v>
      </c>
      <c r="AF708" s="23">
        <f>AB708+AC708</f>
        <v>0</v>
      </c>
      <c r="AG708" s="23">
        <f>AE708+AD708</f>
        <v>0</v>
      </c>
      <c r="AH708" s="174">
        <f>AF708+AG708</f>
        <v>0</v>
      </c>
      <c r="AJ708" s="23">
        <f ca="1">SUM((INDIRECT(AJ$2&amp;(ROW())):INDIRECT(AJ$3&amp;(ROW()))))</f>
        <v>0</v>
      </c>
      <c r="AK708" s="174">
        <f ca="1">SUM(INDIRECT(AK$1&amp;AK$2&amp;$B708):INDIRECT(AK$1&amp;AK$3&amp;$B708))</f>
        <v>702.16</v>
      </c>
      <c r="AL708" s="1771">
        <f t="shared" ca="1" si="726"/>
        <v>-702.16</v>
      </c>
      <c r="AM708" s="1895">
        <f t="shared" ca="1" si="735"/>
        <v>0</v>
      </c>
      <c r="AN708" s="174">
        <f ca="1">SUM(INDIRECT(AN$1&amp;AN$2&amp;$A708):INDIRECT(AN$1&amp;AN$3&amp;$A708))</f>
        <v>0</v>
      </c>
      <c r="AO708" s="1771">
        <f t="shared" ca="1" si="727"/>
        <v>0</v>
      </c>
      <c r="AP708" s="1895">
        <f t="shared" ca="1" si="736"/>
        <v>0</v>
      </c>
      <c r="AR708" s="23">
        <f ca="1">SUM((INDIRECT(AR$2&amp;(ROW())):INDIRECT(AR$3&amp;(ROW()))))</f>
        <v>0</v>
      </c>
      <c r="AS708" s="174">
        <f ca="1">SUM(INDIRECT(AS$1&amp;AS$2&amp;$B708):INDIRECT(AS$1&amp;AS$3&amp;$B708))</f>
        <v>702.16</v>
      </c>
      <c r="AT708" s="1771">
        <f t="shared" ca="1" si="737"/>
        <v>-702.16</v>
      </c>
      <c r="AU708" s="1895">
        <f t="shared" ca="1" si="738"/>
        <v>0</v>
      </c>
      <c r="AV708" s="174">
        <f ca="1">SUM(INDIRECT(AV$1&amp;AV$2&amp;$A708):INDIRECT(AV$1&amp;AV$3&amp;$A708))</f>
        <v>0</v>
      </c>
      <c r="AW708" s="1771">
        <f t="shared" ca="1" si="739"/>
        <v>0</v>
      </c>
      <c r="AX708" s="1895">
        <f t="shared" ca="1" si="740"/>
        <v>0</v>
      </c>
      <c r="AZ708" s="23">
        <f ca="1">SUM((INDIRECT(AZ$2&amp;(ROW())):INDIRECT(AZ$3&amp;(ROW()))))</f>
        <v>0</v>
      </c>
      <c r="BA708" s="174">
        <f ca="1">SUM(INDIRECT(BA$1&amp;BA$2&amp;$B708):INDIRECT(BA$1&amp;BA$3&amp;$B708))</f>
        <v>1313.1599999999999</v>
      </c>
      <c r="BB708" s="1771">
        <f t="shared" ca="1" si="741"/>
        <v>-1313.1599999999999</v>
      </c>
      <c r="BC708" s="1895">
        <f t="shared" ca="1" si="742"/>
        <v>0</v>
      </c>
      <c r="BD708" s="174">
        <f ca="1">SUM(INDIRECT(BD$1&amp;BD$2&amp;$A708):INDIRECT(BD$1&amp;BD$3&amp;$A708))</f>
        <v>0</v>
      </c>
      <c r="BE708" s="1771">
        <f t="shared" ca="1" si="743"/>
        <v>0</v>
      </c>
      <c r="BF708" s="1895">
        <f t="shared" ca="1" si="744"/>
        <v>0</v>
      </c>
    </row>
    <row r="709" spans="1:58">
      <c r="A709" s="2016">
        <v>670</v>
      </c>
      <c r="B709" s="2016">
        <v>706</v>
      </c>
      <c r="D709" s="657">
        <v>1</v>
      </c>
      <c r="H709" s="173"/>
      <c r="I709" s="172"/>
      <c r="J709" s="134"/>
      <c r="K709" s="134"/>
      <c r="L709" s="131" t="s">
        <v>804</v>
      </c>
      <c r="M709" s="560"/>
      <c r="N709" s="560"/>
      <c r="O709" s="560"/>
      <c r="P709" s="565">
        <f t="shared" ref="P709:AH709" si="755">SUM(P710:P713)</f>
        <v>0</v>
      </c>
      <c r="Q709" s="638">
        <f t="shared" si="755"/>
        <v>0</v>
      </c>
      <c r="R709" s="565">
        <f t="shared" si="755"/>
        <v>0</v>
      </c>
      <c r="S709" s="565">
        <f t="shared" si="755"/>
        <v>0</v>
      </c>
      <c r="T709" s="565">
        <f t="shared" si="755"/>
        <v>0</v>
      </c>
      <c r="U709" s="565">
        <f t="shared" si="755"/>
        <v>0</v>
      </c>
      <c r="V709" s="565">
        <f t="shared" si="755"/>
        <v>0</v>
      </c>
      <c r="W709" s="565">
        <f t="shared" si="755"/>
        <v>0</v>
      </c>
      <c r="X709" s="565">
        <f t="shared" si="755"/>
        <v>0</v>
      </c>
      <c r="Y709" s="565">
        <f t="shared" si="755"/>
        <v>0</v>
      </c>
      <c r="Z709" s="565">
        <f t="shared" si="755"/>
        <v>0</v>
      </c>
      <c r="AA709" s="565">
        <f t="shared" si="755"/>
        <v>0</v>
      </c>
      <c r="AB709" s="565">
        <f t="shared" si="755"/>
        <v>0</v>
      </c>
      <c r="AC709" s="565">
        <f t="shared" si="755"/>
        <v>0</v>
      </c>
      <c r="AD709" s="565">
        <f t="shared" si="755"/>
        <v>0</v>
      </c>
      <c r="AE709" s="565">
        <f t="shared" si="755"/>
        <v>0</v>
      </c>
      <c r="AF709" s="565">
        <f t="shared" si="755"/>
        <v>0</v>
      </c>
      <c r="AG709" s="565">
        <f t="shared" si="755"/>
        <v>0</v>
      </c>
      <c r="AH709" s="639">
        <f t="shared" si="755"/>
        <v>0</v>
      </c>
      <c r="AJ709" s="565">
        <f ca="1">SUM((INDIRECT(AJ$2&amp;(ROW())):INDIRECT(AJ$3&amp;(ROW()))))</f>
        <v>0</v>
      </c>
      <c r="AK709" s="639">
        <f ca="1">SUM(INDIRECT(AK$1&amp;AK$2&amp;$B709):INDIRECT(AK$1&amp;AK$3&amp;$B709))</f>
        <v>0</v>
      </c>
      <c r="AL709" s="1781">
        <f t="shared" ca="1" si="726"/>
        <v>0</v>
      </c>
      <c r="AM709" s="1905">
        <f t="shared" ca="1" si="735"/>
        <v>0</v>
      </c>
      <c r="AN709" s="639">
        <f ca="1">SUM(INDIRECT(AN$1&amp;AN$2&amp;$A709):INDIRECT(AN$1&amp;AN$3&amp;$A709))</f>
        <v>0</v>
      </c>
      <c r="AO709" s="1781">
        <f t="shared" ca="1" si="727"/>
        <v>0</v>
      </c>
      <c r="AP709" s="1905">
        <f t="shared" ca="1" si="736"/>
        <v>0</v>
      </c>
      <c r="AR709" s="565">
        <f ca="1">SUM((INDIRECT(AR$2&amp;(ROW())):INDIRECT(AR$3&amp;(ROW()))))</f>
        <v>0</v>
      </c>
      <c r="AS709" s="639">
        <f ca="1">SUM(INDIRECT(AS$1&amp;AS$2&amp;$B709):INDIRECT(AS$1&amp;AS$3&amp;$B709))</f>
        <v>0</v>
      </c>
      <c r="AT709" s="1781">
        <f t="shared" ca="1" si="737"/>
        <v>0</v>
      </c>
      <c r="AU709" s="1905">
        <f t="shared" ca="1" si="738"/>
        <v>0</v>
      </c>
      <c r="AV709" s="639">
        <f ca="1">SUM(INDIRECT(AV$1&amp;AV$2&amp;$A709):INDIRECT(AV$1&amp;AV$3&amp;$A709))</f>
        <v>0</v>
      </c>
      <c r="AW709" s="1781">
        <f t="shared" ca="1" si="739"/>
        <v>0</v>
      </c>
      <c r="AX709" s="1905">
        <f t="shared" ca="1" si="740"/>
        <v>0</v>
      </c>
      <c r="AZ709" s="565">
        <f ca="1">SUM((INDIRECT(AZ$2&amp;(ROW())):INDIRECT(AZ$3&amp;(ROW()))))</f>
        <v>0</v>
      </c>
      <c r="BA709" s="639">
        <f ca="1">SUM(INDIRECT(BA$1&amp;BA$2&amp;$B709):INDIRECT(BA$1&amp;BA$3&amp;$B709))</f>
        <v>0</v>
      </c>
      <c r="BB709" s="1781">
        <f t="shared" ca="1" si="741"/>
        <v>0</v>
      </c>
      <c r="BC709" s="1905">
        <f t="shared" ca="1" si="742"/>
        <v>0</v>
      </c>
      <c r="BD709" s="639">
        <f ca="1">SUM(INDIRECT(BD$1&amp;BD$2&amp;$A709):INDIRECT(BD$1&amp;BD$3&amp;$A709))</f>
        <v>0</v>
      </c>
      <c r="BE709" s="1781">
        <f t="shared" ca="1" si="743"/>
        <v>0</v>
      </c>
      <c r="BF709" s="1905">
        <f t="shared" ca="1" si="744"/>
        <v>0</v>
      </c>
    </row>
    <row r="710" spans="1:58">
      <c r="A710" s="2016">
        <v>671</v>
      </c>
      <c r="B710" s="2016">
        <v>707</v>
      </c>
      <c r="D710" s="657">
        <v>1</v>
      </c>
      <c r="H710" s="173"/>
      <c r="I710" s="172"/>
      <c r="J710" s="134"/>
      <c r="K710" s="134"/>
      <c r="L710" s="18"/>
      <c r="M710" s="189" t="s">
        <v>613</v>
      </c>
      <c r="N710" s="189"/>
      <c r="O710" s="189"/>
      <c r="P710" s="191"/>
      <c r="Q710" s="583"/>
      <c r="R710" s="191"/>
      <c r="S710" s="191"/>
      <c r="T710" s="191"/>
      <c r="U710" s="191"/>
      <c r="V710" s="191"/>
      <c r="W710" s="191"/>
      <c r="X710" s="191"/>
      <c r="Y710" s="191"/>
      <c r="Z710" s="191"/>
      <c r="AA710" s="191"/>
      <c r="AB710" s="187">
        <f>SUM(P710:R710)</f>
        <v>0</v>
      </c>
      <c r="AC710" s="187">
        <f>SUM(S710:U710)</f>
        <v>0</v>
      </c>
      <c r="AD710" s="187">
        <f>SUM(V710:X710)</f>
        <v>0</v>
      </c>
      <c r="AE710" s="187">
        <f>SUM(Y710:AA710)</f>
        <v>0</v>
      </c>
      <c r="AF710" s="187">
        <f>AB710+AC710</f>
        <v>0</v>
      </c>
      <c r="AG710" s="187">
        <f>AE710+AD710</f>
        <v>0</v>
      </c>
      <c r="AH710" s="584">
        <f>AF710+AG710</f>
        <v>0</v>
      </c>
      <c r="AJ710" s="187">
        <f ca="1">SUM((INDIRECT(AJ$2&amp;(ROW())):INDIRECT(AJ$3&amp;(ROW()))))</f>
        <v>0</v>
      </c>
      <c r="AK710" s="584">
        <f ca="1">SUM(INDIRECT(AK$1&amp;AK$2&amp;$B710):INDIRECT(AK$1&amp;AK$3&amp;$B710))</f>
        <v>0</v>
      </c>
      <c r="AL710" s="1770">
        <f t="shared" ca="1" si="726"/>
        <v>0</v>
      </c>
      <c r="AM710" s="1894">
        <f t="shared" ca="1" si="735"/>
        <v>0</v>
      </c>
      <c r="AN710" s="584">
        <f ca="1">SUM(INDIRECT(AN$1&amp;AN$2&amp;$A710):INDIRECT(AN$1&amp;AN$3&amp;$A710))</f>
        <v>0</v>
      </c>
      <c r="AO710" s="1770">
        <f t="shared" ca="1" si="727"/>
        <v>0</v>
      </c>
      <c r="AP710" s="1894">
        <f t="shared" ca="1" si="736"/>
        <v>0</v>
      </c>
      <c r="AR710" s="187">
        <f ca="1">SUM((INDIRECT(AR$2&amp;(ROW())):INDIRECT(AR$3&amp;(ROW()))))</f>
        <v>0</v>
      </c>
      <c r="AS710" s="584">
        <f ca="1">SUM(INDIRECT(AS$1&amp;AS$2&amp;$B710):INDIRECT(AS$1&amp;AS$3&amp;$B710))</f>
        <v>0</v>
      </c>
      <c r="AT710" s="1770">
        <f t="shared" ca="1" si="737"/>
        <v>0</v>
      </c>
      <c r="AU710" s="1894">
        <f t="shared" ca="1" si="738"/>
        <v>0</v>
      </c>
      <c r="AV710" s="584">
        <f ca="1">SUM(INDIRECT(AV$1&amp;AV$2&amp;$A710):INDIRECT(AV$1&amp;AV$3&amp;$A710))</f>
        <v>0</v>
      </c>
      <c r="AW710" s="1770">
        <f t="shared" ca="1" si="739"/>
        <v>0</v>
      </c>
      <c r="AX710" s="1894">
        <f t="shared" ca="1" si="740"/>
        <v>0</v>
      </c>
      <c r="AZ710" s="187">
        <f ca="1">SUM((INDIRECT(AZ$2&amp;(ROW())):INDIRECT(AZ$3&amp;(ROW()))))</f>
        <v>0</v>
      </c>
      <c r="BA710" s="584">
        <f ca="1">SUM(INDIRECT(BA$1&amp;BA$2&amp;$B710):INDIRECT(BA$1&amp;BA$3&amp;$B710))</f>
        <v>0</v>
      </c>
      <c r="BB710" s="1770">
        <f t="shared" ca="1" si="741"/>
        <v>0</v>
      </c>
      <c r="BC710" s="1894">
        <f t="shared" ca="1" si="742"/>
        <v>0</v>
      </c>
      <c r="BD710" s="584">
        <f ca="1">SUM(INDIRECT(BD$1&amp;BD$2&amp;$A710):INDIRECT(BD$1&amp;BD$3&amp;$A710))</f>
        <v>0</v>
      </c>
      <c r="BE710" s="1770">
        <f t="shared" ca="1" si="743"/>
        <v>0</v>
      </c>
      <c r="BF710" s="1894">
        <f t="shared" ca="1" si="744"/>
        <v>0</v>
      </c>
    </row>
    <row r="711" spans="1:58">
      <c r="A711" s="2016">
        <v>672</v>
      </c>
      <c r="B711" s="2016">
        <v>708</v>
      </c>
      <c r="D711" s="657">
        <v>1</v>
      </c>
      <c r="H711" s="173"/>
      <c r="I711" s="172"/>
      <c r="J711" s="134"/>
      <c r="K711" s="134"/>
      <c r="L711" s="18"/>
      <c r="M711" s="18" t="s">
        <v>614</v>
      </c>
      <c r="N711" s="18"/>
      <c r="O711" s="18"/>
      <c r="P711" s="128"/>
      <c r="Q711" s="175"/>
      <c r="R711" s="128"/>
      <c r="S711" s="128"/>
      <c r="T711" s="128"/>
      <c r="U711" s="128"/>
      <c r="V711" s="128"/>
      <c r="W711" s="128"/>
      <c r="X711" s="128"/>
      <c r="Y711" s="128"/>
      <c r="Z711" s="128"/>
      <c r="AA711" s="128"/>
      <c r="AB711" s="25">
        <f>SUM(P711:R711)</f>
        <v>0</v>
      </c>
      <c r="AC711" s="25">
        <f>SUM(S711:U711)</f>
        <v>0</v>
      </c>
      <c r="AD711" s="25">
        <f>SUM(V711:X711)</f>
        <v>0</v>
      </c>
      <c r="AE711" s="25">
        <f>SUM(Y711:AA711)</f>
        <v>0</v>
      </c>
      <c r="AF711" s="25">
        <f>AB711+AC711</f>
        <v>0</v>
      </c>
      <c r="AG711" s="25">
        <f>AE711+AD711</f>
        <v>0</v>
      </c>
      <c r="AH711" s="176">
        <f>AF711+AG711</f>
        <v>0</v>
      </c>
      <c r="AJ711" s="25">
        <f ca="1">SUM((INDIRECT(AJ$2&amp;(ROW())):INDIRECT(AJ$3&amp;(ROW()))))</f>
        <v>0</v>
      </c>
      <c r="AK711" s="176">
        <f ca="1">SUM(INDIRECT(AK$1&amp;AK$2&amp;$B711):INDIRECT(AK$1&amp;AK$3&amp;$B711))</f>
        <v>0</v>
      </c>
      <c r="AL711" s="1772">
        <f t="shared" ca="1" si="726"/>
        <v>0</v>
      </c>
      <c r="AM711" s="1896">
        <f t="shared" ca="1" si="735"/>
        <v>0</v>
      </c>
      <c r="AN711" s="176">
        <f ca="1">SUM(INDIRECT(AN$1&amp;AN$2&amp;$A711):INDIRECT(AN$1&amp;AN$3&amp;$A711))</f>
        <v>0</v>
      </c>
      <c r="AO711" s="1772">
        <f t="shared" ca="1" si="727"/>
        <v>0</v>
      </c>
      <c r="AP711" s="1896">
        <f t="shared" ca="1" si="736"/>
        <v>0</v>
      </c>
      <c r="AR711" s="25">
        <f ca="1">SUM((INDIRECT(AR$2&amp;(ROW())):INDIRECT(AR$3&amp;(ROW()))))</f>
        <v>0</v>
      </c>
      <c r="AS711" s="176">
        <f ca="1">SUM(INDIRECT(AS$1&amp;AS$2&amp;$B711):INDIRECT(AS$1&amp;AS$3&amp;$B711))</f>
        <v>0</v>
      </c>
      <c r="AT711" s="1772">
        <f t="shared" ca="1" si="737"/>
        <v>0</v>
      </c>
      <c r="AU711" s="1896">
        <f t="shared" ca="1" si="738"/>
        <v>0</v>
      </c>
      <c r="AV711" s="176">
        <f ca="1">SUM(INDIRECT(AV$1&amp;AV$2&amp;$A711):INDIRECT(AV$1&amp;AV$3&amp;$A711))</f>
        <v>0</v>
      </c>
      <c r="AW711" s="1772">
        <f t="shared" ca="1" si="739"/>
        <v>0</v>
      </c>
      <c r="AX711" s="1896">
        <f t="shared" ca="1" si="740"/>
        <v>0</v>
      </c>
      <c r="AZ711" s="25">
        <f ca="1">SUM((INDIRECT(AZ$2&amp;(ROW())):INDIRECT(AZ$3&amp;(ROW()))))</f>
        <v>0</v>
      </c>
      <c r="BA711" s="176">
        <f ca="1">SUM(INDIRECT(BA$1&amp;BA$2&amp;$B711):INDIRECT(BA$1&amp;BA$3&amp;$B711))</f>
        <v>0</v>
      </c>
      <c r="BB711" s="1772">
        <f t="shared" ca="1" si="741"/>
        <v>0</v>
      </c>
      <c r="BC711" s="1896">
        <f t="shared" ca="1" si="742"/>
        <v>0</v>
      </c>
      <c r="BD711" s="176">
        <f ca="1">SUM(INDIRECT(BD$1&amp;BD$2&amp;$A711):INDIRECT(BD$1&amp;BD$3&amp;$A711))</f>
        <v>0</v>
      </c>
      <c r="BE711" s="1772">
        <f t="shared" ca="1" si="743"/>
        <v>0</v>
      </c>
      <c r="BF711" s="1896">
        <f t="shared" ca="1" si="744"/>
        <v>0</v>
      </c>
    </row>
    <row r="712" spans="1:58">
      <c r="A712" s="2016">
        <v>673</v>
      </c>
      <c r="B712" s="2016">
        <v>709</v>
      </c>
      <c r="D712" s="657">
        <v>1</v>
      </c>
      <c r="H712" s="173"/>
      <c r="I712" s="172"/>
      <c r="J712" s="134"/>
      <c r="K712" s="134"/>
      <c r="L712" s="18"/>
      <c r="M712" s="18" t="s">
        <v>41</v>
      </c>
      <c r="N712" s="460"/>
      <c r="O712" s="460"/>
      <c r="P712" s="128"/>
      <c r="Q712" s="128"/>
      <c r="R712" s="128"/>
      <c r="S712" s="128"/>
      <c r="T712" s="128"/>
      <c r="U712" s="128"/>
      <c r="V712" s="128"/>
      <c r="W712" s="128"/>
      <c r="X712" s="128"/>
      <c r="Y712" s="128"/>
      <c r="Z712" s="128"/>
      <c r="AA712" s="128"/>
      <c r="AB712" s="25">
        <f>SUM(P712:R712)</f>
        <v>0</v>
      </c>
      <c r="AC712" s="25">
        <f>SUM(S712:U712)</f>
        <v>0</v>
      </c>
      <c r="AD712" s="25">
        <f>SUM(V712:X712)</f>
        <v>0</v>
      </c>
      <c r="AE712" s="25">
        <f>SUM(Y712:AA712)</f>
        <v>0</v>
      </c>
      <c r="AF712" s="25">
        <f>AB712+AC712</f>
        <v>0</v>
      </c>
      <c r="AG712" s="25">
        <f>AE712+AD712</f>
        <v>0</v>
      </c>
      <c r="AH712" s="176">
        <f>AF712+AG712</f>
        <v>0</v>
      </c>
      <c r="AJ712" s="25">
        <f ca="1">SUM((INDIRECT(AJ$2&amp;(ROW())):INDIRECT(AJ$3&amp;(ROW()))))</f>
        <v>0</v>
      </c>
      <c r="AK712" s="176">
        <f ca="1">SUM(INDIRECT(AK$1&amp;AK$2&amp;$B712):INDIRECT(AK$1&amp;AK$3&amp;$B712))</f>
        <v>0</v>
      </c>
      <c r="AL712" s="1772">
        <f t="shared" ca="1" si="726"/>
        <v>0</v>
      </c>
      <c r="AM712" s="1896">
        <f t="shared" ca="1" si="735"/>
        <v>0</v>
      </c>
      <c r="AN712" s="176">
        <f ca="1">SUM(INDIRECT(AN$1&amp;AN$2&amp;$A712):INDIRECT(AN$1&amp;AN$3&amp;$A712))</f>
        <v>0</v>
      </c>
      <c r="AO712" s="1772">
        <f t="shared" ca="1" si="727"/>
        <v>0</v>
      </c>
      <c r="AP712" s="1896">
        <f t="shared" ca="1" si="736"/>
        <v>0</v>
      </c>
      <c r="AR712" s="25">
        <f ca="1">SUM((INDIRECT(AR$2&amp;(ROW())):INDIRECT(AR$3&amp;(ROW()))))</f>
        <v>0</v>
      </c>
      <c r="AS712" s="176">
        <f ca="1">SUM(INDIRECT(AS$1&amp;AS$2&amp;$B712):INDIRECT(AS$1&amp;AS$3&amp;$B712))</f>
        <v>0</v>
      </c>
      <c r="AT712" s="1772">
        <f t="shared" ca="1" si="737"/>
        <v>0</v>
      </c>
      <c r="AU712" s="1896">
        <f t="shared" ca="1" si="738"/>
        <v>0</v>
      </c>
      <c r="AV712" s="176">
        <f ca="1">SUM(INDIRECT(AV$1&amp;AV$2&amp;$A712):INDIRECT(AV$1&amp;AV$3&amp;$A712))</f>
        <v>0</v>
      </c>
      <c r="AW712" s="1772">
        <f t="shared" ca="1" si="739"/>
        <v>0</v>
      </c>
      <c r="AX712" s="1896">
        <f t="shared" ca="1" si="740"/>
        <v>0</v>
      </c>
      <c r="AZ712" s="25">
        <f ca="1">SUM((INDIRECT(AZ$2&amp;(ROW())):INDIRECT(AZ$3&amp;(ROW()))))</f>
        <v>0</v>
      </c>
      <c r="BA712" s="176">
        <f ca="1">SUM(INDIRECT(BA$1&amp;BA$2&amp;$B712):INDIRECT(BA$1&amp;BA$3&amp;$B712))</f>
        <v>0</v>
      </c>
      <c r="BB712" s="1772">
        <f t="shared" ca="1" si="741"/>
        <v>0</v>
      </c>
      <c r="BC712" s="1896">
        <f t="shared" ca="1" si="742"/>
        <v>0</v>
      </c>
      <c r="BD712" s="176">
        <f ca="1">SUM(INDIRECT(BD$1&amp;BD$2&amp;$A712):INDIRECT(BD$1&amp;BD$3&amp;$A712))</f>
        <v>0</v>
      </c>
      <c r="BE712" s="1772">
        <f t="shared" ca="1" si="743"/>
        <v>0</v>
      </c>
      <c r="BF712" s="1896">
        <f t="shared" ca="1" si="744"/>
        <v>0</v>
      </c>
    </row>
    <row r="713" spans="1:58">
      <c r="A713" s="2016">
        <v>674</v>
      </c>
      <c r="B713" s="2016">
        <v>710</v>
      </c>
      <c r="D713" s="657">
        <v>1</v>
      </c>
      <c r="H713" s="173"/>
      <c r="I713" s="172"/>
      <c r="J713" s="134"/>
      <c r="K713" s="134"/>
      <c r="L713" s="18"/>
      <c r="M713" s="16" t="s">
        <v>42</v>
      </c>
      <c r="N713" s="16"/>
      <c r="O713" s="16"/>
      <c r="P713" s="135"/>
      <c r="Q713" s="135"/>
      <c r="R713" s="135"/>
      <c r="S713" s="135"/>
      <c r="T713" s="135"/>
      <c r="U713" s="135"/>
      <c r="V713" s="135"/>
      <c r="W713" s="135"/>
      <c r="X713" s="135"/>
      <c r="Y713" s="135"/>
      <c r="Z713" s="135"/>
      <c r="AA713" s="135"/>
      <c r="AB713" s="23">
        <f>SUM(P713:R713)</f>
        <v>0</v>
      </c>
      <c r="AC713" s="23">
        <f>SUM(S713:U713)</f>
        <v>0</v>
      </c>
      <c r="AD713" s="23">
        <f>SUM(V713:X713)</f>
        <v>0</v>
      </c>
      <c r="AE713" s="23">
        <f>SUM(Y713:AA713)</f>
        <v>0</v>
      </c>
      <c r="AF713" s="23">
        <f>AB713+AC713</f>
        <v>0</v>
      </c>
      <c r="AG713" s="23">
        <f>AE713+AD713</f>
        <v>0</v>
      </c>
      <c r="AH713" s="174">
        <f>AF713+AG713</f>
        <v>0</v>
      </c>
      <c r="AJ713" s="23">
        <f ca="1">SUM((INDIRECT(AJ$2&amp;(ROW())):INDIRECT(AJ$3&amp;(ROW()))))</f>
        <v>0</v>
      </c>
      <c r="AK713" s="174">
        <f ca="1">SUM(INDIRECT(AK$1&amp;AK$2&amp;$B713):INDIRECT(AK$1&amp;AK$3&amp;$B713))</f>
        <v>0</v>
      </c>
      <c r="AL713" s="1771">
        <f t="shared" ca="1" si="726"/>
        <v>0</v>
      </c>
      <c r="AM713" s="1895">
        <f t="shared" ca="1" si="735"/>
        <v>0</v>
      </c>
      <c r="AN713" s="174">
        <f ca="1">SUM(INDIRECT(AN$1&amp;AN$2&amp;$A713):INDIRECT(AN$1&amp;AN$3&amp;$A713))</f>
        <v>0</v>
      </c>
      <c r="AO713" s="1771">
        <f t="shared" ca="1" si="727"/>
        <v>0</v>
      </c>
      <c r="AP713" s="1895">
        <f t="shared" ca="1" si="736"/>
        <v>0</v>
      </c>
      <c r="AR713" s="23">
        <f ca="1">SUM((INDIRECT(AR$2&amp;(ROW())):INDIRECT(AR$3&amp;(ROW()))))</f>
        <v>0</v>
      </c>
      <c r="AS713" s="174">
        <f ca="1">SUM(INDIRECT(AS$1&amp;AS$2&amp;$B713):INDIRECT(AS$1&amp;AS$3&amp;$B713))</f>
        <v>0</v>
      </c>
      <c r="AT713" s="1771">
        <f t="shared" ca="1" si="737"/>
        <v>0</v>
      </c>
      <c r="AU713" s="1895">
        <f t="shared" ca="1" si="738"/>
        <v>0</v>
      </c>
      <c r="AV713" s="174">
        <f ca="1">SUM(INDIRECT(AV$1&amp;AV$2&amp;$A713):INDIRECT(AV$1&amp;AV$3&amp;$A713))</f>
        <v>0</v>
      </c>
      <c r="AW713" s="1771">
        <f t="shared" ca="1" si="739"/>
        <v>0</v>
      </c>
      <c r="AX713" s="1895">
        <f t="shared" ca="1" si="740"/>
        <v>0</v>
      </c>
      <c r="AZ713" s="23">
        <f ca="1">SUM((INDIRECT(AZ$2&amp;(ROW())):INDIRECT(AZ$3&amp;(ROW()))))</f>
        <v>0</v>
      </c>
      <c r="BA713" s="174">
        <f ca="1">SUM(INDIRECT(BA$1&amp;BA$2&amp;$B713):INDIRECT(BA$1&amp;BA$3&amp;$B713))</f>
        <v>0</v>
      </c>
      <c r="BB713" s="1771">
        <f t="shared" ca="1" si="741"/>
        <v>0</v>
      </c>
      <c r="BC713" s="1895">
        <f t="shared" ca="1" si="742"/>
        <v>0</v>
      </c>
      <c r="BD713" s="174">
        <f ca="1">SUM(INDIRECT(BD$1&amp;BD$2&amp;$A713):INDIRECT(BD$1&amp;BD$3&amp;$A713))</f>
        <v>0</v>
      </c>
      <c r="BE713" s="1771">
        <f t="shared" ca="1" si="743"/>
        <v>0</v>
      </c>
      <c r="BF713" s="1895">
        <f t="shared" ca="1" si="744"/>
        <v>0</v>
      </c>
    </row>
    <row r="714" spans="1:58">
      <c r="A714" s="2016">
        <v>675</v>
      </c>
      <c r="B714" s="2016">
        <v>711</v>
      </c>
      <c r="D714" s="657">
        <v>1</v>
      </c>
      <c r="H714" s="173"/>
      <c r="I714" s="172"/>
      <c r="J714" s="134"/>
      <c r="K714" s="134"/>
      <c r="L714" s="433" t="s">
        <v>806</v>
      </c>
      <c r="M714" s="560"/>
      <c r="N714" s="560"/>
      <c r="O714" s="560"/>
      <c r="P714" s="565">
        <f t="shared" ref="P714:AH714" si="756">SUM(P715:P718)</f>
        <v>481</v>
      </c>
      <c r="Q714" s="638">
        <f t="shared" si="756"/>
        <v>733</v>
      </c>
      <c r="R714" s="565">
        <f t="shared" si="756"/>
        <v>632</v>
      </c>
      <c r="S714" s="565">
        <f t="shared" si="756"/>
        <v>672</v>
      </c>
      <c r="T714" s="565">
        <f t="shared" si="756"/>
        <v>1010</v>
      </c>
      <c r="U714" s="565">
        <f t="shared" si="756"/>
        <v>615</v>
      </c>
      <c r="V714" s="565">
        <f t="shared" si="756"/>
        <v>530</v>
      </c>
      <c r="W714" s="565">
        <f t="shared" si="756"/>
        <v>972</v>
      </c>
      <c r="X714" s="565">
        <f t="shared" si="756"/>
        <v>942</v>
      </c>
      <c r="Y714" s="565">
        <f t="shared" si="756"/>
        <v>680</v>
      </c>
      <c r="Z714" s="565">
        <f t="shared" si="756"/>
        <v>1288</v>
      </c>
      <c r="AA714" s="565">
        <f t="shared" si="756"/>
        <v>1792</v>
      </c>
      <c r="AB714" s="565">
        <f t="shared" si="756"/>
        <v>1846</v>
      </c>
      <c r="AC714" s="565">
        <f t="shared" si="756"/>
        <v>2297</v>
      </c>
      <c r="AD714" s="565">
        <f t="shared" si="756"/>
        <v>2444</v>
      </c>
      <c r="AE714" s="565">
        <f t="shared" si="756"/>
        <v>3760</v>
      </c>
      <c r="AF714" s="565">
        <f t="shared" si="756"/>
        <v>4143</v>
      </c>
      <c r="AG714" s="565">
        <f t="shared" si="756"/>
        <v>6204</v>
      </c>
      <c r="AH714" s="639">
        <f t="shared" si="756"/>
        <v>10347</v>
      </c>
      <c r="AJ714" s="565">
        <f ca="1">SUM((INDIRECT(AJ$2&amp;(ROW())):INDIRECT(AJ$3&amp;(ROW()))))</f>
        <v>680</v>
      </c>
      <c r="AK714" s="639">
        <f ca="1">SUM(INDIRECT(AK$1&amp;AK$2&amp;$B714):INDIRECT(AK$1&amp;AK$3&amp;$B714))</f>
        <v>0</v>
      </c>
      <c r="AL714" s="1781">
        <f t="shared" ref="AL714:AL777" ca="1" si="757">AJ714-AK714</f>
        <v>680</v>
      </c>
      <c r="AM714" s="1905">
        <f t="shared" ca="1" si="735"/>
        <v>0</v>
      </c>
      <c r="AN714" s="639">
        <f ca="1">SUM(INDIRECT(AN$1&amp;AN$2&amp;$A714):INDIRECT(AN$1&amp;AN$3&amp;$A714))</f>
        <v>962</v>
      </c>
      <c r="AO714" s="1781">
        <f t="shared" ref="AO714:AO777" ca="1" si="758">AJ714-AN714</f>
        <v>-282</v>
      </c>
      <c r="AP714" s="1905">
        <f t="shared" ca="1" si="736"/>
        <v>0.7068607068607069</v>
      </c>
      <c r="AR714" s="565">
        <f ca="1">SUM((INDIRECT(AR$2&amp;(ROW())):INDIRECT(AR$3&amp;(ROW()))))</f>
        <v>680</v>
      </c>
      <c r="AS714" s="639">
        <f ca="1">SUM(INDIRECT(AS$1&amp;AS$2&amp;$B714):INDIRECT(AS$1&amp;AS$3&amp;$B714))</f>
        <v>0</v>
      </c>
      <c r="AT714" s="1781">
        <f t="shared" ca="1" si="737"/>
        <v>680</v>
      </c>
      <c r="AU714" s="1905">
        <f t="shared" ca="1" si="738"/>
        <v>0</v>
      </c>
      <c r="AV714" s="639">
        <f ca="1">SUM(INDIRECT(AV$1&amp;AV$2&amp;$A714):INDIRECT(AV$1&amp;AV$3&amp;$A714))</f>
        <v>962</v>
      </c>
      <c r="AW714" s="1781">
        <f t="shared" ca="1" si="739"/>
        <v>-282</v>
      </c>
      <c r="AX714" s="1905">
        <f t="shared" ca="1" si="740"/>
        <v>0.7068607068607069</v>
      </c>
      <c r="AZ714" s="565">
        <f ca="1">SUM((INDIRECT(AZ$2&amp;(ROW())):INDIRECT(AZ$3&amp;(ROW()))))</f>
        <v>7267</v>
      </c>
      <c r="BA714" s="639">
        <f ca="1">SUM(INDIRECT(BA$1&amp;BA$2&amp;$B714):INDIRECT(BA$1&amp;BA$3&amp;$B714))</f>
        <v>0</v>
      </c>
      <c r="BB714" s="1781">
        <f t="shared" ca="1" si="741"/>
        <v>7267</v>
      </c>
      <c r="BC714" s="1905">
        <f t="shared" ca="1" si="742"/>
        <v>0</v>
      </c>
      <c r="BD714" s="639">
        <f ca="1">SUM(INDIRECT(BD$1&amp;BD$2&amp;$A714):INDIRECT(BD$1&amp;BD$3&amp;$A714))</f>
        <v>7739</v>
      </c>
      <c r="BE714" s="1781">
        <f t="shared" ca="1" si="743"/>
        <v>-472</v>
      </c>
      <c r="BF714" s="1905">
        <f t="shared" ca="1" si="744"/>
        <v>0.93901020803721413</v>
      </c>
    </row>
    <row r="715" spans="1:58">
      <c r="A715" s="2016">
        <v>676</v>
      </c>
      <c r="B715" s="2016">
        <v>712</v>
      </c>
      <c r="D715" s="657">
        <v>1</v>
      </c>
      <c r="H715" s="173"/>
      <c r="I715" s="172"/>
      <c r="J715" s="134"/>
      <c r="K715" s="134"/>
      <c r="L715" s="136"/>
      <c r="M715" s="189" t="s">
        <v>613</v>
      </c>
      <c r="N715" s="189"/>
      <c r="O715" s="189"/>
      <c r="P715" s="191"/>
      <c r="Q715" s="583"/>
      <c r="R715" s="191"/>
      <c r="S715" s="191"/>
      <c r="T715" s="191"/>
      <c r="U715" s="191"/>
      <c r="V715" s="191"/>
      <c r="W715" s="191"/>
      <c r="X715" s="191"/>
      <c r="Y715" s="191"/>
      <c r="Z715" s="191"/>
      <c r="AA715" s="191"/>
      <c r="AB715" s="187">
        <f>SUM(P715:R715)</f>
        <v>0</v>
      </c>
      <c r="AC715" s="187">
        <f>SUM(S715:U715)</f>
        <v>0</v>
      </c>
      <c r="AD715" s="187">
        <f>SUM(V715:X715)</f>
        <v>0</v>
      </c>
      <c r="AE715" s="187">
        <f>SUM(Y715:AA715)</f>
        <v>0</v>
      </c>
      <c r="AF715" s="187">
        <f>AB715+AC715</f>
        <v>0</v>
      </c>
      <c r="AG715" s="187">
        <f>AE715+AD715</f>
        <v>0</v>
      </c>
      <c r="AH715" s="584">
        <f>AF715+AG715</f>
        <v>0</v>
      </c>
      <c r="AJ715" s="187">
        <f ca="1">SUM((INDIRECT(AJ$2&amp;(ROW())):INDIRECT(AJ$3&amp;(ROW()))))</f>
        <v>0</v>
      </c>
      <c r="AK715" s="584">
        <f ca="1">SUM(INDIRECT(AK$1&amp;AK$2&amp;$B715):INDIRECT(AK$1&amp;AK$3&amp;$B715))</f>
        <v>0</v>
      </c>
      <c r="AL715" s="1770">
        <f t="shared" ca="1" si="757"/>
        <v>0</v>
      </c>
      <c r="AM715" s="1894">
        <f t="shared" ca="1" si="735"/>
        <v>0</v>
      </c>
      <c r="AN715" s="584">
        <f ca="1">SUM(INDIRECT(AN$1&amp;AN$2&amp;$A715):INDIRECT(AN$1&amp;AN$3&amp;$A715))</f>
        <v>0</v>
      </c>
      <c r="AO715" s="1770">
        <f t="shared" ca="1" si="758"/>
        <v>0</v>
      </c>
      <c r="AP715" s="1894">
        <f t="shared" ca="1" si="736"/>
        <v>0</v>
      </c>
      <c r="AR715" s="187">
        <f ca="1">SUM((INDIRECT(AR$2&amp;(ROW())):INDIRECT(AR$3&amp;(ROW()))))</f>
        <v>0</v>
      </c>
      <c r="AS715" s="584">
        <f ca="1">SUM(INDIRECT(AS$1&amp;AS$2&amp;$B715):INDIRECT(AS$1&amp;AS$3&amp;$B715))</f>
        <v>0</v>
      </c>
      <c r="AT715" s="1770">
        <f t="shared" ca="1" si="737"/>
        <v>0</v>
      </c>
      <c r="AU715" s="1894">
        <f t="shared" ca="1" si="738"/>
        <v>0</v>
      </c>
      <c r="AV715" s="584">
        <f ca="1">SUM(INDIRECT(AV$1&amp;AV$2&amp;$A715):INDIRECT(AV$1&amp;AV$3&amp;$A715))</f>
        <v>0</v>
      </c>
      <c r="AW715" s="1770">
        <f t="shared" ca="1" si="739"/>
        <v>0</v>
      </c>
      <c r="AX715" s="1894">
        <f t="shared" ca="1" si="740"/>
        <v>0</v>
      </c>
      <c r="AZ715" s="187">
        <f ca="1">SUM((INDIRECT(AZ$2&amp;(ROW())):INDIRECT(AZ$3&amp;(ROW()))))</f>
        <v>0</v>
      </c>
      <c r="BA715" s="584">
        <f ca="1">SUM(INDIRECT(BA$1&amp;BA$2&amp;$B715):INDIRECT(BA$1&amp;BA$3&amp;$B715))</f>
        <v>0</v>
      </c>
      <c r="BB715" s="1770">
        <f t="shared" ca="1" si="741"/>
        <v>0</v>
      </c>
      <c r="BC715" s="1894">
        <f t="shared" ca="1" si="742"/>
        <v>0</v>
      </c>
      <c r="BD715" s="584">
        <f ca="1">SUM(INDIRECT(BD$1&amp;BD$2&amp;$A715):INDIRECT(BD$1&amp;BD$3&amp;$A715))</f>
        <v>0</v>
      </c>
      <c r="BE715" s="1770">
        <f t="shared" ca="1" si="743"/>
        <v>0</v>
      </c>
      <c r="BF715" s="1894">
        <f t="shared" ca="1" si="744"/>
        <v>0</v>
      </c>
    </row>
    <row r="716" spans="1:58">
      <c r="A716" s="2016">
        <v>677</v>
      </c>
      <c r="B716" s="2016">
        <v>713</v>
      </c>
      <c r="D716" s="657">
        <v>1</v>
      </c>
      <c r="H716" s="173"/>
      <c r="I716" s="172"/>
      <c r="J716" s="134"/>
      <c r="K716" s="134"/>
      <c r="L716" s="136"/>
      <c r="M716" s="18" t="s">
        <v>614</v>
      </c>
      <c r="N716" s="18"/>
      <c r="O716" s="18"/>
      <c r="P716" s="128">
        <f>369+112</f>
        <v>481</v>
      </c>
      <c r="Q716" s="175">
        <f>621+112</f>
        <v>733</v>
      </c>
      <c r="R716" s="128">
        <f>520+112</f>
        <v>632</v>
      </c>
      <c r="S716" s="128">
        <f>560+112</f>
        <v>672</v>
      </c>
      <c r="T716" s="128">
        <v>1010</v>
      </c>
      <c r="U716" s="128">
        <v>615</v>
      </c>
      <c r="V716" s="128">
        <v>530</v>
      </c>
      <c r="W716" s="128">
        <v>972</v>
      </c>
      <c r="X716" s="128">
        <f>773+57+112</f>
        <v>942</v>
      </c>
      <c r="Y716" s="128">
        <v>680</v>
      </c>
      <c r="Z716" s="128">
        <v>1288</v>
      </c>
      <c r="AA716" s="128">
        <v>1792</v>
      </c>
      <c r="AB716" s="25">
        <f>SUM(P716:R716)</f>
        <v>1846</v>
      </c>
      <c r="AC716" s="25">
        <f>SUM(S716:U716)</f>
        <v>2297</v>
      </c>
      <c r="AD716" s="25">
        <f>SUM(V716:X716)</f>
        <v>2444</v>
      </c>
      <c r="AE716" s="25">
        <f>SUM(Y716:AA716)</f>
        <v>3760</v>
      </c>
      <c r="AF716" s="25">
        <f>AB716+AC716</f>
        <v>4143</v>
      </c>
      <c r="AG716" s="25">
        <f>AE716+AD716</f>
        <v>6204</v>
      </c>
      <c r="AH716" s="176">
        <f>AF716+AG716</f>
        <v>10347</v>
      </c>
      <c r="AJ716" s="25">
        <f ca="1">SUM((INDIRECT(AJ$2&amp;(ROW())):INDIRECT(AJ$3&amp;(ROW()))))</f>
        <v>680</v>
      </c>
      <c r="AK716" s="176">
        <f ca="1">SUM(INDIRECT(AK$1&amp;AK$2&amp;$B716):INDIRECT(AK$1&amp;AK$3&amp;$B716))</f>
        <v>0</v>
      </c>
      <c r="AL716" s="1772">
        <f t="shared" ca="1" si="757"/>
        <v>680</v>
      </c>
      <c r="AM716" s="1896">
        <f t="shared" ca="1" si="735"/>
        <v>0</v>
      </c>
      <c r="AN716" s="176">
        <f ca="1">SUM(INDIRECT(AN$1&amp;AN$2&amp;$A716):INDIRECT(AN$1&amp;AN$3&amp;$A716))</f>
        <v>962</v>
      </c>
      <c r="AO716" s="1772">
        <f t="shared" ca="1" si="758"/>
        <v>-282</v>
      </c>
      <c r="AP716" s="1896">
        <f t="shared" ca="1" si="736"/>
        <v>0.7068607068607069</v>
      </c>
      <c r="AR716" s="25">
        <f ca="1">SUM((INDIRECT(AR$2&amp;(ROW())):INDIRECT(AR$3&amp;(ROW()))))</f>
        <v>680</v>
      </c>
      <c r="AS716" s="176">
        <f ca="1">SUM(INDIRECT(AS$1&amp;AS$2&amp;$B716):INDIRECT(AS$1&amp;AS$3&amp;$B716))</f>
        <v>0</v>
      </c>
      <c r="AT716" s="1772">
        <f t="shared" ca="1" si="737"/>
        <v>680</v>
      </c>
      <c r="AU716" s="1896">
        <f t="shared" ca="1" si="738"/>
        <v>0</v>
      </c>
      <c r="AV716" s="176">
        <f ca="1">SUM(INDIRECT(AV$1&amp;AV$2&amp;$A716):INDIRECT(AV$1&amp;AV$3&amp;$A716))</f>
        <v>962</v>
      </c>
      <c r="AW716" s="1772">
        <f t="shared" ca="1" si="739"/>
        <v>-282</v>
      </c>
      <c r="AX716" s="1896">
        <f t="shared" ca="1" si="740"/>
        <v>0.7068607068607069</v>
      </c>
      <c r="AZ716" s="25">
        <f ca="1">SUM((INDIRECT(AZ$2&amp;(ROW())):INDIRECT(AZ$3&amp;(ROW()))))</f>
        <v>7267</v>
      </c>
      <c r="BA716" s="176">
        <f ca="1">SUM(INDIRECT(BA$1&amp;BA$2&amp;$B716):INDIRECT(BA$1&amp;BA$3&amp;$B716))</f>
        <v>0</v>
      </c>
      <c r="BB716" s="1772">
        <f t="shared" ca="1" si="741"/>
        <v>7267</v>
      </c>
      <c r="BC716" s="1896">
        <f t="shared" ca="1" si="742"/>
        <v>0</v>
      </c>
      <c r="BD716" s="176">
        <f ca="1">SUM(INDIRECT(BD$1&amp;BD$2&amp;$A716):INDIRECT(BD$1&amp;BD$3&amp;$A716))</f>
        <v>7739</v>
      </c>
      <c r="BE716" s="1772">
        <f t="shared" ca="1" si="743"/>
        <v>-472</v>
      </c>
      <c r="BF716" s="1896">
        <f t="shared" ca="1" si="744"/>
        <v>0.93901020803721413</v>
      </c>
    </row>
    <row r="717" spans="1:58">
      <c r="A717" s="2016">
        <v>678</v>
      </c>
      <c r="B717" s="2016">
        <v>714</v>
      </c>
      <c r="D717" s="657">
        <v>1</v>
      </c>
      <c r="H717" s="173"/>
      <c r="I717" s="172"/>
      <c r="J717" s="134"/>
      <c r="K717" s="134"/>
      <c r="L717" s="136"/>
      <c r="M717" s="18" t="s">
        <v>41</v>
      </c>
      <c r="N717" s="460"/>
      <c r="O717" s="460"/>
      <c r="P717" s="128"/>
      <c r="Q717" s="128"/>
      <c r="R717" s="128"/>
      <c r="S717" s="128"/>
      <c r="T717" s="128"/>
      <c r="U717" s="128"/>
      <c r="V717" s="128"/>
      <c r="W717" s="128"/>
      <c r="X717" s="128"/>
      <c r="Y717" s="128"/>
      <c r="Z717" s="128"/>
      <c r="AA717" s="128"/>
      <c r="AB717" s="25">
        <f>SUM(P717:R717)</f>
        <v>0</v>
      </c>
      <c r="AC717" s="25">
        <f>SUM(S717:U717)</f>
        <v>0</v>
      </c>
      <c r="AD717" s="25">
        <f>SUM(V717:X717)</f>
        <v>0</v>
      </c>
      <c r="AE717" s="25">
        <f>SUM(Y717:AA717)</f>
        <v>0</v>
      </c>
      <c r="AF717" s="25">
        <f>AB717+AC717</f>
        <v>0</v>
      </c>
      <c r="AG717" s="25">
        <f>AE717+AD717</f>
        <v>0</v>
      </c>
      <c r="AH717" s="176">
        <f>AF717+AG717</f>
        <v>0</v>
      </c>
      <c r="AJ717" s="25">
        <f ca="1">SUM((INDIRECT(AJ$2&amp;(ROW())):INDIRECT(AJ$3&amp;(ROW()))))</f>
        <v>0</v>
      </c>
      <c r="AK717" s="176">
        <f ca="1">SUM(INDIRECT(AK$1&amp;AK$2&amp;$B717):INDIRECT(AK$1&amp;AK$3&amp;$B717))</f>
        <v>445.46666666666698</v>
      </c>
      <c r="AL717" s="1772">
        <f t="shared" ca="1" si="757"/>
        <v>-445.46666666666698</v>
      </c>
      <c r="AM717" s="1896">
        <f t="shared" ca="1" si="735"/>
        <v>0</v>
      </c>
      <c r="AN717" s="176">
        <f ca="1">SUM(INDIRECT(AN$1&amp;AN$2&amp;$A717):INDIRECT(AN$1&amp;AN$3&amp;$A717))</f>
        <v>0</v>
      </c>
      <c r="AO717" s="1772">
        <f t="shared" ca="1" si="758"/>
        <v>0</v>
      </c>
      <c r="AP717" s="1896">
        <f t="shared" ca="1" si="736"/>
        <v>0</v>
      </c>
      <c r="AR717" s="25">
        <f ca="1">SUM((INDIRECT(AR$2&amp;(ROW())):INDIRECT(AR$3&amp;(ROW()))))</f>
        <v>0</v>
      </c>
      <c r="AS717" s="176">
        <f ca="1">SUM(INDIRECT(AS$1&amp;AS$2&amp;$B717):INDIRECT(AS$1&amp;AS$3&amp;$B717))</f>
        <v>445.46666666666698</v>
      </c>
      <c r="AT717" s="1772">
        <f t="shared" ca="1" si="737"/>
        <v>-445.46666666666698</v>
      </c>
      <c r="AU717" s="1896">
        <f t="shared" ca="1" si="738"/>
        <v>0</v>
      </c>
      <c r="AV717" s="176">
        <f ca="1">SUM(INDIRECT(AV$1&amp;AV$2&amp;$A717):INDIRECT(AV$1&amp;AV$3&amp;$A717))</f>
        <v>0</v>
      </c>
      <c r="AW717" s="1772">
        <f t="shared" ca="1" si="739"/>
        <v>0</v>
      </c>
      <c r="AX717" s="1896">
        <f t="shared" ca="1" si="740"/>
        <v>0</v>
      </c>
      <c r="AZ717" s="25">
        <f ca="1">SUM((INDIRECT(AZ$2&amp;(ROW())):INDIRECT(AZ$3&amp;(ROW()))))</f>
        <v>0</v>
      </c>
      <c r="BA717" s="176">
        <f ca="1">SUM(INDIRECT(BA$1&amp;BA$2&amp;$B717):INDIRECT(BA$1&amp;BA$3&amp;$B717))</f>
        <v>5118.4666666666672</v>
      </c>
      <c r="BB717" s="1772">
        <f t="shared" ca="1" si="741"/>
        <v>-5118.4666666666672</v>
      </c>
      <c r="BC717" s="1896">
        <f t="shared" ca="1" si="742"/>
        <v>0</v>
      </c>
      <c r="BD717" s="176">
        <f ca="1">SUM(INDIRECT(BD$1&amp;BD$2&amp;$A717):INDIRECT(BD$1&amp;BD$3&amp;$A717))</f>
        <v>0</v>
      </c>
      <c r="BE717" s="1772">
        <f t="shared" ca="1" si="743"/>
        <v>0</v>
      </c>
      <c r="BF717" s="1896">
        <f t="shared" ca="1" si="744"/>
        <v>0</v>
      </c>
    </row>
    <row r="718" spans="1:58">
      <c r="A718" s="2016">
        <v>679</v>
      </c>
      <c r="B718" s="2016">
        <v>715</v>
      </c>
      <c r="D718" s="657">
        <v>1</v>
      </c>
      <c r="H718" s="173"/>
      <c r="I718" s="172"/>
      <c r="J718" s="133"/>
      <c r="K718" s="133"/>
      <c r="L718" s="418"/>
      <c r="M718" s="16" t="s">
        <v>42</v>
      </c>
      <c r="N718" s="16"/>
      <c r="O718" s="16"/>
      <c r="P718" s="135"/>
      <c r="Q718" s="135"/>
      <c r="R718" s="135"/>
      <c r="S718" s="135"/>
      <c r="T718" s="135"/>
      <c r="U718" s="135"/>
      <c r="V718" s="135"/>
      <c r="W718" s="135"/>
      <c r="X718" s="135"/>
      <c r="Y718" s="135"/>
      <c r="Z718" s="135"/>
      <c r="AA718" s="135"/>
      <c r="AB718" s="23">
        <f>SUM(P718:R718)</f>
        <v>0</v>
      </c>
      <c r="AC718" s="23">
        <f>SUM(S718:U718)</f>
        <v>0</v>
      </c>
      <c r="AD718" s="23">
        <f>SUM(V718:X718)</f>
        <v>0</v>
      </c>
      <c r="AE718" s="23">
        <f>SUM(Y718:AA718)</f>
        <v>0</v>
      </c>
      <c r="AF718" s="23">
        <f>AB718+AC718</f>
        <v>0</v>
      </c>
      <c r="AG718" s="23">
        <f>AE718+AD718</f>
        <v>0</v>
      </c>
      <c r="AH718" s="174">
        <f>AF718+AG718</f>
        <v>0</v>
      </c>
      <c r="AJ718" s="23">
        <f ca="1">SUM((INDIRECT(AJ$2&amp;(ROW())):INDIRECT(AJ$3&amp;(ROW()))))</f>
        <v>0</v>
      </c>
      <c r="AK718" s="174">
        <f ca="1">SUM(INDIRECT(AK$1&amp;AK$2&amp;$B718):INDIRECT(AK$1&amp;AK$3&amp;$B718))</f>
        <v>0</v>
      </c>
      <c r="AL718" s="1771">
        <f t="shared" ca="1" si="757"/>
        <v>0</v>
      </c>
      <c r="AM718" s="1895">
        <f t="shared" ca="1" si="735"/>
        <v>0</v>
      </c>
      <c r="AN718" s="174">
        <f ca="1">SUM(INDIRECT(AN$1&amp;AN$2&amp;$A718):INDIRECT(AN$1&amp;AN$3&amp;$A718))</f>
        <v>0</v>
      </c>
      <c r="AO718" s="1771">
        <f t="shared" ca="1" si="758"/>
        <v>0</v>
      </c>
      <c r="AP718" s="1895">
        <f t="shared" ca="1" si="736"/>
        <v>0</v>
      </c>
      <c r="AR718" s="23">
        <f ca="1">SUM((INDIRECT(AR$2&amp;(ROW())):INDIRECT(AR$3&amp;(ROW()))))</f>
        <v>0</v>
      </c>
      <c r="AS718" s="174">
        <f ca="1">SUM(INDIRECT(AS$1&amp;AS$2&amp;$B718):INDIRECT(AS$1&amp;AS$3&amp;$B718))</f>
        <v>0</v>
      </c>
      <c r="AT718" s="1771">
        <f t="shared" ca="1" si="737"/>
        <v>0</v>
      </c>
      <c r="AU718" s="1895">
        <f t="shared" ca="1" si="738"/>
        <v>0</v>
      </c>
      <c r="AV718" s="174">
        <f ca="1">SUM(INDIRECT(AV$1&amp;AV$2&amp;$A718):INDIRECT(AV$1&amp;AV$3&amp;$A718))</f>
        <v>0</v>
      </c>
      <c r="AW718" s="1771">
        <f t="shared" ca="1" si="739"/>
        <v>0</v>
      </c>
      <c r="AX718" s="1895">
        <f t="shared" ca="1" si="740"/>
        <v>0</v>
      </c>
      <c r="AZ718" s="23">
        <f ca="1">SUM((INDIRECT(AZ$2&amp;(ROW())):INDIRECT(AZ$3&amp;(ROW()))))</f>
        <v>0</v>
      </c>
      <c r="BA718" s="174">
        <f ca="1">SUM(INDIRECT(BA$1&amp;BA$2&amp;$B718):INDIRECT(BA$1&amp;BA$3&amp;$B718))</f>
        <v>0</v>
      </c>
      <c r="BB718" s="1771">
        <f t="shared" ca="1" si="741"/>
        <v>0</v>
      </c>
      <c r="BC718" s="1895">
        <f t="shared" ca="1" si="742"/>
        <v>0</v>
      </c>
      <c r="BD718" s="174">
        <f ca="1">SUM(INDIRECT(BD$1&amp;BD$2&amp;$A718):INDIRECT(BD$1&amp;BD$3&amp;$A718))</f>
        <v>0</v>
      </c>
      <c r="BE718" s="1771">
        <f t="shared" ca="1" si="743"/>
        <v>0</v>
      </c>
      <c r="BF718" s="1895">
        <f t="shared" ca="1" si="744"/>
        <v>0</v>
      </c>
    </row>
    <row r="719" spans="1:58">
      <c r="A719" s="2016">
        <v>685</v>
      </c>
      <c r="B719" s="2016">
        <v>716</v>
      </c>
      <c r="D719" s="657">
        <v>1</v>
      </c>
      <c r="H719" s="173"/>
      <c r="I719" s="172"/>
      <c r="J719" s="129" t="s">
        <v>232</v>
      </c>
      <c r="K719" s="129"/>
      <c r="L719" s="132"/>
      <c r="M719" s="132"/>
      <c r="N719" s="132"/>
      <c r="O719" s="1005"/>
      <c r="P719" s="608">
        <f t="shared" ref="P719:AH719" si="759">SUM(P720:P723)</f>
        <v>0</v>
      </c>
      <c r="Q719" s="1006">
        <f t="shared" si="759"/>
        <v>0</v>
      </c>
      <c r="R719" s="608">
        <f t="shared" si="759"/>
        <v>-14</v>
      </c>
      <c r="S719" s="608">
        <f t="shared" si="759"/>
        <v>67</v>
      </c>
      <c r="T719" s="608">
        <f t="shared" si="759"/>
        <v>83</v>
      </c>
      <c r="U719" s="608">
        <f t="shared" si="759"/>
        <v>116</v>
      </c>
      <c r="V719" s="608">
        <f t="shared" si="759"/>
        <v>44</v>
      </c>
      <c r="W719" s="608">
        <f t="shared" si="759"/>
        <v>90</v>
      </c>
      <c r="X719" s="608">
        <f t="shared" si="759"/>
        <v>237</v>
      </c>
      <c r="Y719" s="608">
        <f t="shared" si="759"/>
        <v>0</v>
      </c>
      <c r="Z719" s="608">
        <f t="shared" si="759"/>
        <v>265</v>
      </c>
      <c r="AA719" s="608">
        <f t="shared" si="759"/>
        <v>897</v>
      </c>
      <c r="AB719" s="608">
        <f t="shared" si="759"/>
        <v>-14</v>
      </c>
      <c r="AC719" s="608">
        <f t="shared" si="759"/>
        <v>266</v>
      </c>
      <c r="AD719" s="608">
        <f t="shared" si="759"/>
        <v>371</v>
      </c>
      <c r="AE719" s="608">
        <f t="shared" si="759"/>
        <v>1162</v>
      </c>
      <c r="AF719" s="608">
        <f t="shared" si="759"/>
        <v>252</v>
      </c>
      <c r="AG719" s="608">
        <f t="shared" si="759"/>
        <v>1533</v>
      </c>
      <c r="AH719" s="1007">
        <f t="shared" si="759"/>
        <v>1785</v>
      </c>
      <c r="AJ719" s="608">
        <f ca="1">SUM((INDIRECT(AJ$2&amp;(ROW())):INDIRECT(AJ$3&amp;(ROW()))))</f>
        <v>0</v>
      </c>
      <c r="AK719" s="1666">
        <f ca="1">SUM(INDIRECT(AK$1&amp;AK$2&amp;$B719):INDIRECT(AK$1&amp;AK$3&amp;$B719))</f>
        <v>445.46666666666698</v>
      </c>
      <c r="AL719" s="1780">
        <f t="shared" ca="1" si="757"/>
        <v>-445.46666666666698</v>
      </c>
      <c r="AM719" s="1904">
        <f t="shared" ca="1" si="735"/>
        <v>0</v>
      </c>
      <c r="AN719" s="1666">
        <f ca="1">SUM(INDIRECT(AN$1&amp;AN$2&amp;$A719):INDIRECT(AN$1&amp;AN$3&amp;$A719))</f>
        <v>269</v>
      </c>
      <c r="AO719" s="1780">
        <f t="shared" ca="1" si="758"/>
        <v>-269</v>
      </c>
      <c r="AP719" s="1904">
        <f t="shared" ca="1" si="736"/>
        <v>0</v>
      </c>
      <c r="AR719" s="608">
        <f ca="1">SUM((INDIRECT(AR$2&amp;(ROW())):INDIRECT(AR$3&amp;(ROW()))))</f>
        <v>0</v>
      </c>
      <c r="AS719" s="1666">
        <f ca="1">SUM(INDIRECT(AS$1&amp;AS$2&amp;$B719):INDIRECT(AS$1&amp;AS$3&amp;$B719))</f>
        <v>445.46666666666698</v>
      </c>
      <c r="AT719" s="1780">
        <f t="shared" ca="1" si="737"/>
        <v>-445.46666666666698</v>
      </c>
      <c r="AU719" s="1904">
        <f t="shared" ca="1" si="738"/>
        <v>0</v>
      </c>
      <c r="AV719" s="1666">
        <f ca="1">SUM(INDIRECT(AV$1&amp;AV$2&amp;$A719):INDIRECT(AV$1&amp;AV$3&amp;$A719))</f>
        <v>269</v>
      </c>
      <c r="AW719" s="1780">
        <f t="shared" ca="1" si="739"/>
        <v>-269</v>
      </c>
      <c r="AX719" s="1904">
        <f t="shared" ca="1" si="740"/>
        <v>0</v>
      </c>
      <c r="AZ719" s="608">
        <f ca="1">SUM((INDIRECT(AZ$2&amp;(ROW())):INDIRECT(AZ$3&amp;(ROW()))))</f>
        <v>623</v>
      </c>
      <c r="BA719" s="1666">
        <f ca="1">SUM(INDIRECT(BA$1&amp;BA$2&amp;$B719):INDIRECT(BA$1&amp;BA$3&amp;$B719))</f>
        <v>5118.4666666666672</v>
      </c>
      <c r="BB719" s="1780">
        <f t="shared" ca="1" si="741"/>
        <v>-4495.4666666666672</v>
      </c>
      <c r="BC719" s="1904">
        <f t="shared" ca="1" si="742"/>
        <v>0.12171613894786198</v>
      </c>
      <c r="BD719" s="1666">
        <f ca="1">SUM(INDIRECT(BD$1&amp;BD$2&amp;$A719):INDIRECT(BD$1&amp;BD$3&amp;$A719))</f>
        <v>3641</v>
      </c>
      <c r="BE719" s="1780">
        <f t="shared" ca="1" si="743"/>
        <v>-3018</v>
      </c>
      <c r="BF719" s="1904">
        <f t="shared" ca="1" si="744"/>
        <v>0.1711068387805548</v>
      </c>
    </row>
    <row r="720" spans="1:58">
      <c r="A720" s="2016">
        <v>686</v>
      </c>
      <c r="B720" s="2016">
        <v>717</v>
      </c>
      <c r="D720" s="657">
        <v>1</v>
      </c>
      <c r="H720" s="173"/>
      <c r="I720" s="172"/>
      <c r="J720" s="129"/>
      <c r="K720" s="129"/>
      <c r="L720" s="18" t="s">
        <v>799</v>
      </c>
      <c r="M720" s="18"/>
      <c r="N720" s="18"/>
      <c r="O720" s="18"/>
      <c r="P720" s="128"/>
      <c r="Q720" s="175"/>
      <c r="R720" s="128"/>
      <c r="S720" s="128"/>
      <c r="T720" s="128"/>
      <c r="U720" s="128"/>
      <c r="V720" s="128"/>
      <c r="W720" s="128"/>
      <c r="X720" s="128"/>
      <c r="Y720" s="128"/>
      <c r="Z720" s="128"/>
      <c r="AA720" s="128"/>
      <c r="AB720" s="25">
        <f>SUM(P720:R720)</f>
        <v>0</v>
      </c>
      <c r="AC720" s="25">
        <f>SUM(S720:U720)</f>
        <v>0</v>
      </c>
      <c r="AD720" s="25">
        <f>SUM(V720:X720)</f>
        <v>0</v>
      </c>
      <c r="AE720" s="25">
        <f>SUM(Y720:AA720)</f>
        <v>0</v>
      </c>
      <c r="AF720" s="25">
        <f>AB720+AC720</f>
        <v>0</v>
      </c>
      <c r="AG720" s="25">
        <f>AE720+AD720</f>
        <v>0</v>
      </c>
      <c r="AH720" s="176">
        <f>AF720+AG720</f>
        <v>0</v>
      </c>
      <c r="AJ720" s="25">
        <f ca="1">SUM((INDIRECT(AJ$2&amp;(ROW())):INDIRECT(AJ$3&amp;(ROW()))))</f>
        <v>0</v>
      </c>
      <c r="AK720" s="176">
        <f ca="1">SUM(INDIRECT(AK$1&amp;AK$2&amp;$B720):INDIRECT(AK$1&amp;AK$3&amp;$B720))</f>
        <v>0</v>
      </c>
      <c r="AL720" s="1772">
        <f t="shared" ca="1" si="757"/>
        <v>0</v>
      </c>
      <c r="AM720" s="1896">
        <f t="shared" ca="1" si="735"/>
        <v>0</v>
      </c>
      <c r="AN720" s="176">
        <f ca="1">SUM(INDIRECT(AN$1&amp;AN$2&amp;$A720):INDIRECT(AN$1&amp;AN$3&amp;$A720))</f>
        <v>0</v>
      </c>
      <c r="AO720" s="1772">
        <f t="shared" ca="1" si="758"/>
        <v>0</v>
      </c>
      <c r="AP720" s="1896">
        <f t="shared" ca="1" si="736"/>
        <v>0</v>
      </c>
      <c r="AR720" s="25">
        <f ca="1">SUM((INDIRECT(AR$2&amp;(ROW())):INDIRECT(AR$3&amp;(ROW()))))</f>
        <v>0</v>
      </c>
      <c r="AS720" s="176">
        <f ca="1">SUM(INDIRECT(AS$1&amp;AS$2&amp;$B720):INDIRECT(AS$1&amp;AS$3&amp;$B720))</f>
        <v>0</v>
      </c>
      <c r="AT720" s="1772">
        <f t="shared" ca="1" si="737"/>
        <v>0</v>
      </c>
      <c r="AU720" s="1896">
        <f t="shared" ca="1" si="738"/>
        <v>0</v>
      </c>
      <c r="AV720" s="176">
        <f ca="1">SUM(INDIRECT(AV$1&amp;AV$2&amp;$A720):INDIRECT(AV$1&amp;AV$3&amp;$A720))</f>
        <v>0</v>
      </c>
      <c r="AW720" s="1772">
        <f t="shared" ca="1" si="739"/>
        <v>0</v>
      </c>
      <c r="AX720" s="1896">
        <f t="shared" ca="1" si="740"/>
        <v>0</v>
      </c>
      <c r="AZ720" s="25">
        <f ca="1">SUM((INDIRECT(AZ$2&amp;(ROW())):INDIRECT(AZ$3&amp;(ROW()))))</f>
        <v>0</v>
      </c>
      <c r="BA720" s="176">
        <f ca="1">SUM(INDIRECT(BA$1&amp;BA$2&amp;$B720):INDIRECT(BA$1&amp;BA$3&amp;$B720))</f>
        <v>0</v>
      </c>
      <c r="BB720" s="1772">
        <f t="shared" ca="1" si="741"/>
        <v>0</v>
      </c>
      <c r="BC720" s="1896">
        <f t="shared" ca="1" si="742"/>
        <v>0</v>
      </c>
      <c r="BD720" s="176">
        <f ca="1">SUM(INDIRECT(BD$1&amp;BD$2&amp;$A720):INDIRECT(BD$1&amp;BD$3&amp;$A720))</f>
        <v>0</v>
      </c>
      <c r="BE720" s="1772">
        <f t="shared" ca="1" si="743"/>
        <v>0</v>
      </c>
      <c r="BF720" s="1896">
        <f t="shared" ca="1" si="744"/>
        <v>0</v>
      </c>
    </row>
    <row r="721" spans="1:58">
      <c r="A721" s="2016">
        <v>687</v>
      </c>
      <c r="B721" s="2016">
        <v>718</v>
      </c>
      <c r="D721" s="657">
        <v>1</v>
      </c>
      <c r="H721" s="173"/>
      <c r="I721" s="172"/>
      <c r="J721" s="129"/>
      <c r="K721" s="129"/>
      <c r="L721" s="18" t="s">
        <v>801</v>
      </c>
      <c r="M721" s="18"/>
      <c r="N721" s="18"/>
      <c r="O721" s="18"/>
      <c r="P721" s="128"/>
      <c r="Q721" s="175"/>
      <c r="R721" s="128"/>
      <c r="S721" s="128"/>
      <c r="T721" s="128"/>
      <c r="U721" s="128"/>
      <c r="V721" s="128"/>
      <c r="W721" s="128"/>
      <c r="X721" s="128"/>
      <c r="Y721" s="128"/>
      <c r="Z721" s="128"/>
      <c r="AA721" s="128"/>
      <c r="AB721" s="25">
        <f>SUM(P721:R721)</f>
        <v>0</v>
      </c>
      <c r="AC721" s="25">
        <f>SUM(S721:U721)</f>
        <v>0</v>
      </c>
      <c r="AD721" s="25">
        <f>SUM(V721:X721)</f>
        <v>0</v>
      </c>
      <c r="AE721" s="25">
        <f>SUM(Y721:AA721)</f>
        <v>0</v>
      </c>
      <c r="AF721" s="25">
        <f>AB721+AC721</f>
        <v>0</v>
      </c>
      <c r="AG721" s="25">
        <f>AE721+AD721</f>
        <v>0</v>
      </c>
      <c r="AH721" s="176">
        <f>AF721+AG721</f>
        <v>0</v>
      </c>
      <c r="AJ721" s="25">
        <f ca="1">SUM((INDIRECT(AJ$2&amp;(ROW())):INDIRECT(AJ$3&amp;(ROW()))))</f>
        <v>0</v>
      </c>
      <c r="AK721" s="176">
        <f ca="1">SUM(INDIRECT(AK$1&amp;AK$2&amp;$B721):INDIRECT(AK$1&amp;AK$3&amp;$B721))</f>
        <v>0</v>
      </c>
      <c r="AL721" s="1772">
        <f t="shared" ca="1" si="757"/>
        <v>0</v>
      </c>
      <c r="AM721" s="1896">
        <f t="shared" ca="1" si="735"/>
        <v>0</v>
      </c>
      <c r="AN721" s="176">
        <f ca="1">SUM(INDIRECT(AN$1&amp;AN$2&amp;$A721):INDIRECT(AN$1&amp;AN$3&amp;$A721))</f>
        <v>0</v>
      </c>
      <c r="AO721" s="1772">
        <f t="shared" ca="1" si="758"/>
        <v>0</v>
      </c>
      <c r="AP721" s="1896">
        <f t="shared" ca="1" si="736"/>
        <v>0</v>
      </c>
      <c r="AR721" s="25">
        <f ca="1">SUM((INDIRECT(AR$2&amp;(ROW())):INDIRECT(AR$3&amp;(ROW()))))</f>
        <v>0</v>
      </c>
      <c r="AS721" s="176">
        <f ca="1">SUM(INDIRECT(AS$1&amp;AS$2&amp;$B721):INDIRECT(AS$1&amp;AS$3&amp;$B721))</f>
        <v>0</v>
      </c>
      <c r="AT721" s="1772">
        <f t="shared" ca="1" si="737"/>
        <v>0</v>
      </c>
      <c r="AU721" s="1896">
        <f t="shared" ca="1" si="738"/>
        <v>0</v>
      </c>
      <c r="AV721" s="176">
        <f ca="1">SUM(INDIRECT(AV$1&amp;AV$2&amp;$A721):INDIRECT(AV$1&amp;AV$3&amp;$A721))</f>
        <v>0</v>
      </c>
      <c r="AW721" s="1772">
        <f t="shared" ca="1" si="739"/>
        <v>0</v>
      </c>
      <c r="AX721" s="1896">
        <f t="shared" ca="1" si="740"/>
        <v>0</v>
      </c>
      <c r="AZ721" s="25">
        <f ca="1">SUM((INDIRECT(AZ$2&amp;(ROW())):INDIRECT(AZ$3&amp;(ROW()))))</f>
        <v>0</v>
      </c>
      <c r="BA721" s="176">
        <f ca="1">SUM(INDIRECT(BA$1&amp;BA$2&amp;$B721):INDIRECT(BA$1&amp;BA$3&amp;$B721))</f>
        <v>0</v>
      </c>
      <c r="BB721" s="1772">
        <f t="shared" ca="1" si="741"/>
        <v>0</v>
      </c>
      <c r="BC721" s="1896">
        <f t="shared" ca="1" si="742"/>
        <v>0</v>
      </c>
      <c r="BD721" s="176">
        <f ca="1">SUM(INDIRECT(BD$1&amp;BD$2&amp;$A721):INDIRECT(BD$1&amp;BD$3&amp;$A721))</f>
        <v>0</v>
      </c>
      <c r="BE721" s="1772">
        <f t="shared" ca="1" si="743"/>
        <v>0</v>
      </c>
      <c r="BF721" s="1896">
        <f t="shared" ca="1" si="744"/>
        <v>0</v>
      </c>
    </row>
    <row r="722" spans="1:58">
      <c r="A722" s="2016">
        <v>688</v>
      </c>
      <c r="B722" s="2016">
        <v>719</v>
      </c>
      <c r="D722" s="657">
        <v>1</v>
      </c>
      <c r="H722" s="173"/>
      <c r="I722" s="172"/>
      <c r="J722" s="129"/>
      <c r="K722" s="129"/>
      <c r="L722" s="18" t="s">
        <v>803</v>
      </c>
      <c r="M722" s="18"/>
      <c r="N722" s="18"/>
      <c r="O722" s="18"/>
      <c r="P722" s="128"/>
      <c r="Q722" s="175"/>
      <c r="R722" s="128"/>
      <c r="S722" s="128"/>
      <c r="T722" s="128"/>
      <c r="U722" s="128"/>
      <c r="V722" s="128"/>
      <c r="W722" s="128"/>
      <c r="X722" s="128"/>
      <c r="Y722" s="128"/>
      <c r="Z722" s="128"/>
      <c r="AA722" s="128"/>
      <c r="AB722" s="25">
        <f>SUM(P722:R722)</f>
        <v>0</v>
      </c>
      <c r="AC722" s="25">
        <f>SUM(S722:U722)</f>
        <v>0</v>
      </c>
      <c r="AD722" s="25">
        <f>SUM(V722:X722)</f>
        <v>0</v>
      </c>
      <c r="AE722" s="25">
        <f>SUM(Y722:AA722)</f>
        <v>0</v>
      </c>
      <c r="AF722" s="25">
        <f>AB722+AC722</f>
        <v>0</v>
      </c>
      <c r="AG722" s="25">
        <f>AE722+AD722</f>
        <v>0</v>
      </c>
      <c r="AH722" s="176">
        <f>AF722+AG722</f>
        <v>0</v>
      </c>
      <c r="AJ722" s="25">
        <f ca="1">SUM((INDIRECT(AJ$2&amp;(ROW())):INDIRECT(AJ$3&amp;(ROW()))))</f>
        <v>0</v>
      </c>
      <c r="AK722" s="176">
        <f ca="1">SUM(INDIRECT(AK$1&amp;AK$2&amp;$B722):INDIRECT(AK$1&amp;AK$3&amp;$B722))</f>
        <v>248</v>
      </c>
      <c r="AL722" s="1772">
        <f t="shared" ca="1" si="757"/>
        <v>-248</v>
      </c>
      <c r="AM722" s="1896">
        <f t="shared" ca="1" si="735"/>
        <v>0</v>
      </c>
      <c r="AN722" s="176">
        <f ca="1">SUM(INDIRECT(AN$1&amp;AN$2&amp;$A722):INDIRECT(AN$1&amp;AN$3&amp;$A722))</f>
        <v>0</v>
      </c>
      <c r="AO722" s="1772">
        <f t="shared" ca="1" si="758"/>
        <v>0</v>
      </c>
      <c r="AP722" s="1896">
        <f t="shared" ca="1" si="736"/>
        <v>0</v>
      </c>
      <c r="AR722" s="25">
        <f ca="1">SUM((INDIRECT(AR$2&amp;(ROW())):INDIRECT(AR$3&amp;(ROW()))))</f>
        <v>0</v>
      </c>
      <c r="AS722" s="176">
        <f ca="1">SUM(INDIRECT(AS$1&amp;AS$2&amp;$B722):INDIRECT(AS$1&amp;AS$3&amp;$B722))</f>
        <v>248</v>
      </c>
      <c r="AT722" s="1772">
        <f t="shared" ca="1" si="737"/>
        <v>-248</v>
      </c>
      <c r="AU722" s="1896">
        <f t="shared" ca="1" si="738"/>
        <v>0</v>
      </c>
      <c r="AV722" s="176">
        <f ca="1">SUM(INDIRECT(AV$1&amp;AV$2&amp;$A722):INDIRECT(AV$1&amp;AV$3&amp;$A722))</f>
        <v>0</v>
      </c>
      <c r="AW722" s="1772">
        <f t="shared" ca="1" si="739"/>
        <v>0</v>
      </c>
      <c r="AX722" s="1896">
        <f t="shared" ca="1" si="740"/>
        <v>0</v>
      </c>
      <c r="AZ722" s="25">
        <f ca="1">SUM((INDIRECT(AZ$2&amp;(ROW())):INDIRECT(AZ$3&amp;(ROW()))))</f>
        <v>0</v>
      </c>
      <c r="BA722" s="176">
        <f ca="1">SUM(INDIRECT(BA$1&amp;BA$2&amp;$B722):INDIRECT(BA$1&amp;BA$3&amp;$B722))</f>
        <v>544</v>
      </c>
      <c r="BB722" s="1772">
        <f t="shared" ca="1" si="741"/>
        <v>-544</v>
      </c>
      <c r="BC722" s="1896">
        <f t="shared" ca="1" si="742"/>
        <v>0</v>
      </c>
      <c r="BD722" s="176">
        <f ca="1">SUM(INDIRECT(BD$1&amp;BD$2&amp;$A722):INDIRECT(BD$1&amp;BD$3&amp;$A722))</f>
        <v>0</v>
      </c>
      <c r="BE722" s="1772">
        <f t="shared" ca="1" si="743"/>
        <v>0</v>
      </c>
      <c r="BF722" s="1896">
        <f t="shared" ca="1" si="744"/>
        <v>0</v>
      </c>
    </row>
    <row r="723" spans="1:58">
      <c r="A723" s="2016">
        <v>689</v>
      </c>
      <c r="B723" s="2016">
        <v>720</v>
      </c>
      <c r="D723" s="657">
        <v>1</v>
      </c>
      <c r="H723" s="171"/>
      <c r="I723" s="170"/>
      <c r="J723" s="127"/>
      <c r="K723" s="127"/>
      <c r="L723" s="418" t="s">
        <v>805</v>
      </c>
      <c r="M723" s="418"/>
      <c r="N723" s="418"/>
      <c r="O723" s="418"/>
      <c r="P723" s="135"/>
      <c r="Q723" s="178"/>
      <c r="R723" s="135">
        <v>-14</v>
      </c>
      <c r="S723" s="135">
        <v>67</v>
      </c>
      <c r="T723" s="135">
        <v>83</v>
      </c>
      <c r="U723" s="135">
        <v>116</v>
      </c>
      <c r="V723" s="135">
        <v>44</v>
      </c>
      <c r="W723" s="135">
        <v>90</v>
      </c>
      <c r="X723" s="135">
        <v>237</v>
      </c>
      <c r="Y723" s="135"/>
      <c r="Z723" s="135">
        <v>265</v>
      </c>
      <c r="AA723" s="135">
        <v>897</v>
      </c>
      <c r="AB723" s="23">
        <f>SUM(P723:R723)</f>
        <v>-14</v>
      </c>
      <c r="AC723" s="23">
        <f>SUM(S723:U723)</f>
        <v>266</v>
      </c>
      <c r="AD723" s="23">
        <f>SUM(V723:X723)</f>
        <v>371</v>
      </c>
      <c r="AE723" s="23">
        <f>SUM(Y723:AA723)</f>
        <v>1162</v>
      </c>
      <c r="AF723" s="23">
        <f>AB723+AC723</f>
        <v>252</v>
      </c>
      <c r="AG723" s="23">
        <f>AE723+AD723</f>
        <v>1533</v>
      </c>
      <c r="AH723" s="174">
        <f>AF723+AG723</f>
        <v>1785</v>
      </c>
      <c r="AJ723" s="23">
        <f ca="1">SUM((INDIRECT(AJ$2&amp;(ROW())):INDIRECT(AJ$3&amp;(ROW()))))</f>
        <v>0</v>
      </c>
      <c r="AK723" s="174">
        <f ca="1">SUM(INDIRECT(AK$1&amp;AK$2&amp;$B723):INDIRECT(AK$1&amp;AK$3&amp;$B723))</f>
        <v>0</v>
      </c>
      <c r="AL723" s="1771">
        <f t="shared" ca="1" si="757"/>
        <v>0</v>
      </c>
      <c r="AM723" s="1895">
        <f t="shared" ca="1" si="735"/>
        <v>0</v>
      </c>
      <c r="AN723" s="174">
        <f ca="1">SUM(INDIRECT(AN$1&amp;AN$2&amp;$A723):INDIRECT(AN$1&amp;AN$3&amp;$A723))</f>
        <v>269</v>
      </c>
      <c r="AO723" s="1771">
        <f t="shared" ca="1" si="758"/>
        <v>-269</v>
      </c>
      <c r="AP723" s="1895">
        <f t="shared" ca="1" si="736"/>
        <v>0</v>
      </c>
      <c r="AR723" s="23">
        <f ca="1">SUM((INDIRECT(AR$2&amp;(ROW())):INDIRECT(AR$3&amp;(ROW()))))</f>
        <v>0</v>
      </c>
      <c r="AS723" s="174">
        <f ca="1">SUM(INDIRECT(AS$1&amp;AS$2&amp;$B723):INDIRECT(AS$1&amp;AS$3&amp;$B723))</f>
        <v>0</v>
      </c>
      <c r="AT723" s="1771">
        <f t="shared" ca="1" si="737"/>
        <v>0</v>
      </c>
      <c r="AU723" s="1895">
        <f t="shared" ca="1" si="738"/>
        <v>0</v>
      </c>
      <c r="AV723" s="174">
        <f ca="1">SUM(INDIRECT(AV$1&amp;AV$2&amp;$A723):INDIRECT(AV$1&amp;AV$3&amp;$A723))</f>
        <v>269</v>
      </c>
      <c r="AW723" s="1771">
        <f t="shared" ca="1" si="739"/>
        <v>-269</v>
      </c>
      <c r="AX723" s="1895">
        <f t="shared" ca="1" si="740"/>
        <v>0</v>
      </c>
      <c r="AZ723" s="23">
        <f ca="1">SUM((INDIRECT(AZ$2&amp;(ROW())):INDIRECT(AZ$3&amp;(ROW()))))</f>
        <v>623</v>
      </c>
      <c r="BA723" s="174">
        <f ca="1">SUM(INDIRECT(BA$1&amp;BA$2&amp;$B723):INDIRECT(BA$1&amp;BA$3&amp;$B723))</f>
        <v>0</v>
      </c>
      <c r="BB723" s="1771">
        <f t="shared" ca="1" si="741"/>
        <v>623</v>
      </c>
      <c r="BC723" s="1895">
        <f t="shared" ca="1" si="742"/>
        <v>0</v>
      </c>
      <c r="BD723" s="174">
        <f ca="1">SUM(INDIRECT(BD$1&amp;BD$2&amp;$A723):INDIRECT(BD$1&amp;BD$3&amp;$A723))</f>
        <v>3641</v>
      </c>
      <c r="BE723" s="1771">
        <f t="shared" ca="1" si="743"/>
        <v>-3018</v>
      </c>
      <c r="BF723" s="1895">
        <f t="shared" ca="1" si="744"/>
        <v>0.1711068387805548</v>
      </c>
    </row>
    <row r="724" spans="1:58">
      <c r="B724" s="2016">
        <v>721</v>
      </c>
      <c r="D724" s="657">
        <v>1</v>
      </c>
      <c r="P724" s="365"/>
      <c r="Q724" s="365"/>
      <c r="R724" s="365"/>
      <c r="S724" s="365"/>
      <c r="T724" s="365"/>
      <c r="U724" s="365"/>
      <c r="Y724" s="447"/>
      <c r="Z724" s="447"/>
      <c r="AA724" s="447"/>
      <c r="AB724" s="447"/>
      <c r="AC724" s="447"/>
      <c r="AD724" s="447"/>
      <c r="AE724" s="447"/>
      <c r="AF724" s="447"/>
      <c r="AG724" s="447"/>
      <c r="AH724" s="1702"/>
      <c r="AJ724" s="447"/>
      <c r="AK724" s="447"/>
      <c r="AL724" s="447"/>
      <c r="AM724" s="447"/>
      <c r="AN724" s="447"/>
      <c r="AO724" s="447"/>
      <c r="AP724" s="447"/>
      <c r="AR724" s="447"/>
      <c r="AS724" s="447"/>
      <c r="AT724" s="447"/>
      <c r="AU724" s="447"/>
      <c r="AV724" s="447"/>
      <c r="AW724" s="447"/>
      <c r="AX724" s="447"/>
      <c r="AZ724" s="447"/>
      <c r="BA724" s="447"/>
      <c r="BB724" s="447"/>
      <c r="BC724" s="447"/>
      <c r="BD724" s="447"/>
      <c r="BE724" s="447"/>
      <c r="BF724" s="447"/>
    </row>
    <row r="725" spans="1:58">
      <c r="A725" s="2031">
        <v>724</v>
      </c>
      <c r="B725" s="2031">
        <v>722</v>
      </c>
      <c r="D725" s="657">
        <v>1</v>
      </c>
      <c r="E725" s="362"/>
      <c r="F725" s="37" t="s">
        <v>594</v>
      </c>
      <c r="P725" s="365"/>
      <c r="Q725" s="365"/>
      <c r="R725" s="365"/>
      <c r="S725" s="365"/>
      <c r="T725" s="365"/>
      <c r="U725" s="365"/>
      <c r="V725" s="365"/>
      <c r="W725" s="365"/>
      <c r="X725" s="365"/>
      <c r="Y725" s="365"/>
    </row>
    <row r="726" spans="1:58" s="272" customFormat="1">
      <c r="A726" s="2031">
        <v>725</v>
      </c>
      <c r="B726" s="2031">
        <v>723</v>
      </c>
      <c r="C726" s="362"/>
      <c r="D726" s="657">
        <v>1</v>
      </c>
      <c r="E726" s="362"/>
      <c r="F726" s="362"/>
      <c r="G726" s="37"/>
      <c r="H726" s="676" t="s">
        <v>439</v>
      </c>
      <c r="I726" s="677"/>
      <c r="J726" s="678"/>
      <c r="K726" s="678"/>
      <c r="L726" s="678"/>
      <c r="M726" s="678"/>
      <c r="N726" s="678"/>
      <c r="O726" s="678"/>
      <c r="P726" s="679">
        <f t="shared" ref="P726:AH726" si="760">SUM(P727:P730)</f>
        <v>15557</v>
      </c>
      <c r="Q726" s="679">
        <f t="shared" si="760"/>
        <v>18917</v>
      </c>
      <c r="R726" s="679">
        <f t="shared" si="760"/>
        <v>18648</v>
      </c>
      <c r="S726" s="679">
        <f t="shared" si="760"/>
        <v>18423</v>
      </c>
      <c r="T726" s="679">
        <f t="shared" si="760"/>
        <v>19008</v>
      </c>
      <c r="U726" s="679">
        <f t="shared" si="760"/>
        <v>19241</v>
      </c>
      <c r="V726" s="679">
        <f t="shared" si="760"/>
        <v>20572</v>
      </c>
      <c r="W726" s="679">
        <f t="shared" si="760"/>
        <v>25676</v>
      </c>
      <c r="X726" s="679">
        <f t="shared" si="760"/>
        <v>18883</v>
      </c>
      <c r="Y726" s="679">
        <f t="shared" si="760"/>
        <v>21084</v>
      </c>
      <c r="Z726" s="679">
        <f t="shared" si="760"/>
        <v>19711</v>
      </c>
      <c r="AA726" s="679">
        <f t="shared" si="760"/>
        <v>22039</v>
      </c>
      <c r="AB726" s="679">
        <f t="shared" si="760"/>
        <v>53122</v>
      </c>
      <c r="AC726" s="679">
        <f t="shared" si="760"/>
        <v>56672</v>
      </c>
      <c r="AD726" s="679">
        <f t="shared" si="760"/>
        <v>65131</v>
      </c>
      <c r="AE726" s="679">
        <f t="shared" si="760"/>
        <v>62834</v>
      </c>
      <c r="AF726" s="679">
        <f t="shared" si="760"/>
        <v>109794</v>
      </c>
      <c r="AG726" s="679">
        <f t="shared" si="760"/>
        <v>127965</v>
      </c>
      <c r="AH726" s="679">
        <f t="shared" si="760"/>
        <v>237759</v>
      </c>
      <c r="AJ726" s="679">
        <f ca="1">SUM((INDIRECT(AJ$2&amp;(ROW())):INDIRECT(AJ$3&amp;(ROW()))))</f>
        <v>21084</v>
      </c>
      <c r="AK726" s="679">
        <f ca="1">SUM(INDIRECT(AK$1&amp;AK$2&amp;$B726):INDIRECT(AK$1&amp;AK$3&amp;$B726))</f>
        <v>248</v>
      </c>
      <c r="AL726" s="1782">
        <f t="shared" ca="1" si="757"/>
        <v>20836</v>
      </c>
      <c r="AM726" s="1906">
        <f t="shared" ref="AM726:AM760" ca="1" si="761">IFERROR(AJ726/AK726,0)</f>
        <v>85.016129032258064</v>
      </c>
      <c r="AN726" s="679">
        <f ca="1">SUM(INDIRECT(AN$1&amp;AN$2&amp;$A726):INDIRECT(AN$1&amp;AN$3&amp;$A726))</f>
        <v>19560</v>
      </c>
      <c r="AO726" s="1782">
        <f t="shared" ca="1" si="758"/>
        <v>1524</v>
      </c>
      <c r="AP726" s="1906">
        <f t="shared" ref="AP726:AP760" ca="1" si="762">IFERROR(AJ726/AN726,0)</f>
        <v>1.0779141104294478</v>
      </c>
      <c r="AR726" s="679">
        <f ca="1">SUM((INDIRECT(AR$2&amp;(ROW())):INDIRECT(AR$3&amp;(ROW()))))</f>
        <v>21084</v>
      </c>
      <c r="AS726" s="679">
        <f ca="1">SUM(INDIRECT(AS$1&amp;AS$2&amp;$B726):INDIRECT(AS$1&amp;AS$3&amp;$B726))</f>
        <v>248</v>
      </c>
      <c r="AT726" s="1782">
        <f t="shared" ref="AT726:AT760" ca="1" si="763">AR726-AS726</f>
        <v>20836</v>
      </c>
      <c r="AU726" s="1906">
        <f t="shared" ref="AU726:AU760" ca="1" si="764">IFERROR(AR726/AS726,0)</f>
        <v>85.016129032258064</v>
      </c>
      <c r="AV726" s="679">
        <f ca="1">SUM(INDIRECT(AV$1&amp;AV$2&amp;$A726):INDIRECT(AV$1&amp;AV$3&amp;$A726))</f>
        <v>19560</v>
      </c>
      <c r="AW726" s="1782">
        <f t="shared" ref="AW726:AW760" ca="1" si="765">AR726-AV726</f>
        <v>1524</v>
      </c>
      <c r="AX726" s="1906">
        <f t="shared" ref="AX726:AX760" ca="1" si="766">IFERROR(AR726/AV726,0)</f>
        <v>1.0779141104294478</v>
      </c>
      <c r="AZ726" s="679">
        <f ca="1">SUM((INDIRECT(AZ$2&amp;(ROW())):INDIRECT(AZ$3&amp;(ROW()))))</f>
        <v>196009</v>
      </c>
      <c r="BA726" s="679">
        <f ca="1">SUM(INDIRECT(BA$1&amp;BA$2&amp;$B726):INDIRECT(BA$1&amp;BA$3&amp;$B726))</f>
        <v>544</v>
      </c>
      <c r="BB726" s="1782">
        <f t="shared" ref="BB726:BB760" ca="1" si="767">AZ726-BA726</f>
        <v>195465</v>
      </c>
      <c r="BC726" s="1906">
        <f t="shared" ref="BC726:BC760" ca="1" si="768">IFERROR(AZ726/BA726,0)</f>
        <v>360.31066176470586</v>
      </c>
      <c r="BD726" s="679">
        <f ca="1">SUM(INDIRECT(BD$1&amp;BD$2&amp;$A726):INDIRECT(BD$1&amp;BD$3&amp;$A726))</f>
        <v>181288</v>
      </c>
      <c r="BE726" s="1782">
        <f t="shared" ref="BE726:BE760" ca="1" si="769">AZ726-BD726</f>
        <v>14721</v>
      </c>
      <c r="BF726" s="1906">
        <f t="shared" ref="BF726:BF760" ca="1" si="770">IFERROR(AZ726/BD726,0)</f>
        <v>1.0812022858655841</v>
      </c>
    </row>
    <row r="727" spans="1:58">
      <c r="A727" s="2031">
        <v>726</v>
      </c>
      <c r="B727" s="2031">
        <v>724</v>
      </c>
      <c r="D727" s="657">
        <v>1</v>
      </c>
      <c r="E727" s="362"/>
      <c r="F727" s="362"/>
      <c r="H727" s="330"/>
      <c r="I727" s="18" t="s">
        <v>433</v>
      </c>
      <c r="J727" s="18"/>
      <c r="K727" s="18"/>
      <c r="L727" s="18"/>
      <c r="M727" s="18"/>
      <c r="N727" s="18"/>
      <c r="O727" s="18"/>
      <c r="P727" s="25">
        <f t="shared" ref="P727:AA727" si="771">SUM(P732,P757,P752,P737,P742,P747)</f>
        <v>15525</v>
      </c>
      <c r="Q727" s="25">
        <f t="shared" si="771"/>
        <v>15797</v>
      </c>
      <c r="R727" s="25">
        <f t="shared" si="771"/>
        <v>15519</v>
      </c>
      <c r="S727" s="25">
        <f t="shared" si="771"/>
        <v>15564</v>
      </c>
      <c r="T727" s="25">
        <f t="shared" si="771"/>
        <v>15386</v>
      </c>
      <c r="U727" s="25">
        <f t="shared" si="771"/>
        <v>15239</v>
      </c>
      <c r="V727" s="25">
        <f t="shared" si="771"/>
        <v>15688</v>
      </c>
      <c r="W727" s="25">
        <f t="shared" si="771"/>
        <v>20801</v>
      </c>
      <c r="X727" s="25">
        <f t="shared" si="771"/>
        <v>14832</v>
      </c>
      <c r="Y727" s="25">
        <f t="shared" si="771"/>
        <v>14662</v>
      </c>
      <c r="Z727" s="25">
        <f t="shared" si="771"/>
        <v>14365</v>
      </c>
      <c r="AA727" s="25">
        <f t="shared" si="771"/>
        <v>15104</v>
      </c>
      <c r="AB727" s="245">
        <f>SUM(P727:R727)</f>
        <v>46841</v>
      </c>
      <c r="AC727" s="245">
        <f>SUM(S727:U727)</f>
        <v>46189</v>
      </c>
      <c r="AD727" s="245">
        <f>SUM(V727:X727)</f>
        <v>51321</v>
      </c>
      <c r="AE727" s="245">
        <f>SUM(Y727:AA727)</f>
        <v>44131</v>
      </c>
      <c r="AF727" s="245">
        <f>AB727+AC727</f>
        <v>93030</v>
      </c>
      <c r="AG727" s="245">
        <f>AE727+AD727</f>
        <v>95452</v>
      </c>
      <c r="AH727" s="245">
        <f>AF727+AG727</f>
        <v>188482</v>
      </c>
      <c r="AJ727" s="245">
        <f ca="1">SUM((INDIRECT(AJ$2&amp;(ROW())):INDIRECT(AJ$3&amp;(ROW()))))</f>
        <v>14662</v>
      </c>
      <c r="AK727" s="245">
        <f ca="1">SUM(INDIRECT(AK$1&amp;AK$2&amp;$B727):INDIRECT(AK$1&amp;AK$3&amp;$B727))</f>
        <v>0</v>
      </c>
      <c r="AL727" s="1783">
        <f t="shared" ca="1" si="757"/>
        <v>14662</v>
      </c>
      <c r="AM727" s="1907">
        <f t="shared" ca="1" si="761"/>
        <v>0</v>
      </c>
      <c r="AN727" s="245">
        <f ca="1">SUM(INDIRECT(AN$1&amp;AN$2&amp;$A727):INDIRECT(AN$1&amp;AN$3&amp;$A727))</f>
        <v>13881</v>
      </c>
      <c r="AO727" s="1783">
        <f t="shared" ca="1" si="758"/>
        <v>781</v>
      </c>
      <c r="AP727" s="1907">
        <f t="shared" ca="1" si="762"/>
        <v>1.0562639579281032</v>
      </c>
      <c r="AR727" s="245">
        <f ca="1">SUM((INDIRECT(AR$2&amp;(ROW())):INDIRECT(AR$3&amp;(ROW()))))</f>
        <v>14662</v>
      </c>
      <c r="AS727" s="245">
        <f ca="1">SUM(INDIRECT(AS$1&amp;AS$2&amp;$B727):INDIRECT(AS$1&amp;AS$3&amp;$B727))</f>
        <v>0</v>
      </c>
      <c r="AT727" s="1783">
        <f t="shared" ca="1" si="763"/>
        <v>14662</v>
      </c>
      <c r="AU727" s="1907">
        <f t="shared" ca="1" si="764"/>
        <v>0</v>
      </c>
      <c r="AV727" s="245">
        <f ca="1">SUM(INDIRECT(AV$1&amp;AV$2&amp;$A727):INDIRECT(AV$1&amp;AV$3&amp;$A727))</f>
        <v>13881</v>
      </c>
      <c r="AW727" s="1783">
        <f t="shared" ca="1" si="765"/>
        <v>781</v>
      </c>
      <c r="AX727" s="1907">
        <f t="shared" ca="1" si="766"/>
        <v>1.0562639579281032</v>
      </c>
      <c r="AZ727" s="245">
        <f ca="1">SUM((INDIRECT(AZ$2&amp;(ROW())):INDIRECT(AZ$3&amp;(ROW()))))</f>
        <v>159013</v>
      </c>
      <c r="BA727" s="245">
        <f ca="1">SUM(INDIRECT(BA$1&amp;BA$2&amp;$B727):INDIRECT(BA$1&amp;BA$3&amp;$B727))</f>
        <v>0</v>
      </c>
      <c r="BB727" s="1783">
        <f t="shared" ca="1" si="767"/>
        <v>159013</v>
      </c>
      <c r="BC727" s="1907">
        <f t="shared" ca="1" si="768"/>
        <v>0</v>
      </c>
      <c r="BD727" s="245">
        <f ca="1">SUM(INDIRECT(BD$1&amp;BD$2&amp;$A727):INDIRECT(BD$1&amp;BD$3&amp;$A727))</f>
        <v>138147</v>
      </c>
      <c r="BE727" s="1783">
        <f t="shared" ca="1" si="769"/>
        <v>20866</v>
      </c>
      <c r="BF727" s="1907">
        <f t="shared" ca="1" si="770"/>
        <v>1.1510420059791382</v>
      </c>
    </row>
    <row r="728" spans="1:58">
      <c r="A728" s="2031">
        <v>727</v>
      </c>
      <c r="B728" s="2031">
        <v>725</v>
      </c>
      <c r="D728" s="657">
        <v>1</v>
      </c>
      <c r="E728" s="362"/>
      <c r="F728" s="362"/>
      <c r="H728" s="330"/>
      <c r="I728" s="18" t="s">
        <v>434</v>
      </c>
      <c r="J728" s="18"/>
      <c r="K728" s="18"/>
      <c r="L728" s="18"/>
      <c r="M728" s="18"/>
      <c r="N728" s="18"/>
      <c r="O728" s="18"/>
      <c r="P728" s="25">
        <f t="shared" ref="P728:AA728" si="772">SUM(P733,P758,P753,P738,P743,P748)</f>
        <v>0</v>
      </c>
      <c r="Q728" s="25">
        <f t="shared" si="772"/>
        <v>0</v>
      </c>
      <c r="R728" s="25">
        <f t="shared" si="772"/>
        <v>0</v>
      </c>
      <c r="S728" s="25">
        <f t="shared" si="772"/>
        <v>326</v>
      </c>
      <c r="T728" s="25">
        <f t="shared" si="772"/>
        <v>1106</v>
      </c>
      <c r="U728" s="25">
        <f t="shared" si="772"/>
        <v>1433</v>
      </c>
      <c r="V728" s="25">
        <f t="shared" si="772"/>
        <v>1363</v>
      </c>
      <c r="W728" s="25">
        <f t="shared" si="772"/>
        <v>1919</v>
      </c>
      <c r="X728" s="25">
        <f t="shared" si="772"/>
        <v>855</v>
      </c>
      <c r="Y728" s="25">
        <f t="shared" si="772"/>
        <v>3082</v>
      </c>
      <c r="Z728" s="25">
        <f t="shared" si="772"/>
        <v>2194</v>
      </c>
      <c r="AA728" s="25">
        <f t="shared" si="772"/>
        <v>2638</v>
      </c>
      <c r="AB728" s="245">
        <f>SUM(P728:R728)</f>
        <v>0</v>
      </c>
      <c r="AC728" s="245">
        <f>SUM(S728:U728)</f>
        <v>2865</v>
      </c>
      <c r="AD728" s="245">
        <f>SUM(V728:X728)</f>
        <v>4137</v>
      </c>
      <c r="AE728" s="245">
        <f>SUM(Y728:AA728)</f>
        <v>7914</v>
      </c>
      <c r="AF728" s="245">
        <f>AB728+AC728</f>
        <v>2865</v>
      </c>
      <c r="AG728" s="245">
        <f>AE728+AD728</f>
        <v>12051</v>
      </c>
      <c r="AH728" s="245">
        <f>AF728+AG728</f>
        <v>14916</v>
      </c>
      <c r="AJ728" s="245">
        <f ca="1">SUM((INDIRECT(AJ$2&amp;(ROW())):INDIRECT(AJ$3&amp;(ROW()))))</f>
        <v>3082</v>
      </c>
      <c r="AK728" s="245">
        <f ca="1">SUM(INDIRECT(AK$1&amp;AK$2&amp;$B728):INDIRECT(AK$1&amp;AK$3&amp;$B728))</f>
        <v>0</v>
      </c>
      <c r="AL728" s="1783">
        <f t="shared" ca="1" si="757"/>
        <v>3082</v>
      </c>
      <c r="AM728" s="1907">
        <f t="shared" ca="1" si="761"/>
        <v>0</v>
      </c>
      <c r="AN728" s="245">
        <f ca="1">SUM(INDIRECT(AN$1&amp;AN$2&amp;$A728):INDIRECT(AN$1&amp;AN$3&amp;$A728))</f>
        <v>2836</v>
      </c>
      <c r="AO728" s="1783">
        <f t="shared" ca="1" si="758"/>
        <v>246</v>
      </c>
      <c r="AP728" s="1907">
        <f t="shared" ca="1" si="762"/>
        <v>1.0867418899858956</v>
      </c>
      <c r="AR728" s="245">
        <f ca="1">SUM((INDIRECT(AR$2&amp;(ROW())):INDIRECT(AR$3&amp;(ROW()))))</f>
        <v>3082</v>
      </c>
      <c r="AS728" s="245">
        <f ca="1">SUM(INDIRECT(AS$1&amp;AS$2&amp;$B728):INDIRECT(AS$1&amp;AS$3&amp;$B728))</f>
        <v>0</v>
      </c>
      <c r="AT728" s="1783">
        <f t="shared" ca="1" si="763"/>
        <v>3082</v>
      </c>
      <c r="AU728" s="1907">
        <f t="shared" ca="1" si="764"/>
        <v>0</v>
      </c>
      <c r="AV728" s="245">
        <f ca="1">SUM(INDIRECT(AV$1&amp;AV$2&amp;$A728):INDIRECT(AV$1&amp;AV$3&amp;$A728))</f>
        <v>2836</v>
      </c>
      <c r="AW728" s="1783">
        <f t="shared" ca="1" si="765"/>
        <v>246</v>
      </c>
      <c r="AX728" s="1907">
        <f t="shared" ca="1" si="766"/>
        <v>1.0867418899858956</v>
      </c>
      <c r="AZ728" s="245">
        <f ca="1">SUM((INDIRECT(AZ$2&amp;(ROW())):INDIRECT(AZ$3&amp;(ROW()))))</f>
        <v>10084</v>
      </c>
      <c r="BA728" s="245">
        <f ca="1">SUM(INDIRECT(BA$1&amp;BA$2&amp;$B728):INDIRECT(BA$1&amp;BA$3&amp;$B728))</f>
        <v>0</v>
      </c>
      <c r="BB728" s="1783">
        <f t="shared" ca="1" si="767"/>
        <v>10084</v>
      </c>
      <c r="BC728" s="1907">
        <f t="shared" ca="1" si="768"/>
        <v>0</v>
      </c>
      <c r="BD728" s="245">
        <f ca="1">SUM(INDIRECT(BD$1&amp;BD$2&amp;$A728):INDIRECT(BD$1&amp;BD$3&amp;$A728))</f>
        <v>17146</v>
      </c>
      <c r="BE728" s="1783">
        <f t="shared" ca="1" si="769"/>
        <v>-7062</v>
      </c>
      <c r="BF728" s="1907">
        <f t="shared" ca="1" si="770"/>
        <v>0.58812551032310745</v>
      </c>
    </row>
    <row r="729" spans="1:58">
      <c r="A729" s="2031">
        <v>728</v>
      </c>
      <c r="B729" s="2031">
        <v>726</v>
      </c>
      <c r="D729" s="657">
        <v>1</v>
      </c>
      <c r="E729" s="362"/>
      <c r="F729" s="362"/>
      <c r="H729" s="305"/>
      <c r="I729" s="18" t="s">
        <v>435</v>
      </c>
      <c r="J729" s="26"/>
      <c r="K729" s="26"/>
      <c r="L729" s="18"/>
      <c r="M729" s="18"/>
      <c r="N729" s="18"/>
      <c r="O729" s="18"/>
      <c r="P729" s="185">
        <f t="shared" ref="P729:AA729" si="773">SUM(P734,P759,P754,P739,P744,P749)</f>
        <v>32</v>
      </c>
      <c r="Q729" s="185">
        <f t="shared" si="773"/>
        <v>3120</v>
      </c>
      <c r="R729" s="185">
        <f t="shared" si="773"/>
        <v>3129</v>
      </c>
      <c r="S729" s="185">
        <f t="shared" si="773"/>
        <v>2533</v>
      </c>
      <c r="T729" s="185">
        <f t="shared" si="773"/>
        <v>2516</v>
      </c>
      <c r="U729" s="185">
        <f t="shared" si="773"/>
        <v>2569</v>
      </c>
      <c r="V729" s="185">
        <f t="shared" si="773"/>
        <v>3521</v>
      </c>
      <c r="W729" s="185">
        <f t="shared" si="773"/>
        <v>2956</v>
      </c>
      <c r="X729" s="185">
        <f t="shared" si="773"/>
        <v>3196</v>
      </c>
      <c r="Y729" s="185">
        <f t="shared" si="773"/>
        <v>3340</v>
      </c>
      <c r="Z729" s="627">
        <f t="shared" si="773"/>
        <v>3152</v>
      </c>
      <c r="AA729" s="185">
        <f t="shared" si="773"/>
        <v>4297</v>
      </c>
      <c r="AB729" s="245">
        <f>SUM(P729:R729)</f>
        <v>6281</v>
      </c>
      <c r="AC729" s="245">
        <f>SUM(S729:U729)</f>
        <v>7618</v>
      </c>
      <c r="AD729" s="245">
        <f>SUM(V729:X729)</f>
        <v>9673</v>
      </c>
      <c r="AE729" s="245">
        <f>SUM(Y729:AA729)</f>
        <v>10789</v>
      </c>
      <c r="AF729" s="245">
        <f>AB729+AC729</f>
        <v>13899</v>
      </c>
      <c r="AG729" s="245">
        <f>AE729+AD729</f>
        <v>20462</v>
      </c>
      <c r="AH729" s="245">
        <f>AF729+AG729</f>
        <v>34361</v>
      </c>
      <c r="AJ729" s="245">
        <f ca="1">SUM((INDIRECT(AJ$2&amp;(ROW())):INDIRECT(AJ$3&amp;(ROW()))))</f>
        <v>3340</v>
      </c>
      <c r="AK729" s="245">
        <f ca="1">SUM(INDIRECT(AK$1&amp;AK$2&amp;$B729):INDIRECT(AK$1&amp;AK$3&amp;$B729))</f>
        <v>19500</v>
      </c>
      <c r="AL729" s="1783">
        <f t="shared" ca="1" si="757"/>
        <v>-16160</v>
      </c>
      <c r="AM729" s="1907">
        <f t="shared" ca="1" si="761"/>
        <v>0.17128205128205129</v>
      </c>
      <c r="AN729" s="245">
        <f ca="1">SUM(INDIRECT(AN$1&amp;AN$2&amp;$A729):INDIRECT(AN$1&amp;AN$3&amp;$A729))</f>
        <v>2843</v>
      </c>
      <c r="AO729" s="1783">
        <f t="shared" ca="1" si="758"/>
        <v>497</v>
      </c>
      <c r="AP729" s="1907">
        <f t="shared" ca="1" si="762"/>
        <v>1.1748153359127682</v>
      </c>
      <c r="AR729" s="245">
        <f ca="1">SUM((INDIRECT(AR$2&amp;(ROW())):INDIRECT(AR$3&amp;(ROW()))))</f>
        <v>3340</v>
      </c>
      <c r="AS729" s="245">
        <f ca="1">SUM(INDIRECT(AS$1&amp;AS$2&amp;$B729):INDIRECT(AS$1&amp;AS$3&amp;$B729))</f>
        <v>19500</v>
      </c>
      <c r="AT729" s="1783">
        <f t="shared" ca="1" si="763"/>
        <v>-16160</v>
      </c>
      <c r="AU729" s="1907">
        <f t="shared" ca="1" si="764"/>
        <v>0.17128205128205129</v>
      </c>
      <c r="AV729" s="245">
        <f ca="1">SUM(INDIRECT(AV$1&amp;AV$2&amp;$A729):INDIRECT(AV$1&amp;AV$3&amp;$A729))</f>
        <v>2843</v>
      </c>
      <c r="AW729" s="1783">
        <f t="shared" ca="1" si="765"/>
        <v>497</v>
      </c>
      <c r="AX729" s="1907">
        <f t="shared" ca="1" si="766"/>
        <v>1.1748153359127682</v>
      </c>
      <c r="AZ729" s="245">
        <f ca="1">SUM((INDIRECT(AZ$2&amp;(ROW())):INDIRECT(AZ$3&amp;(ROW()))))</f>
        <v>26912</v>
      </c>
      <c r="BA729" s="245">
        <f ca="1">SUM(INDIRECT(BA$1&amp;BA$2&amp;$B729):INDIRECT(BA$1&amp;BA$3&amp;$B729))</f>
        <v>149866</v>
      </c>
      <c r="BB729" s="1783">
        <f t="shared" ca="1" si="767"/>
        <v>-122954</v>
      </c>
      <c r="BC729" s="1907">
        <f t="shared" ca="1" si="768"/>
        <v>0.17957375255228003</v>
      </c>
      <c r="BD729" s="245">
        <f ca="1">SUM(INDIRECT(BD$1&amp;BD$2&amp;$A729):INDIRECT(BD$1&amp;BD$3&amp;$A729))</f>
        <v>25995</v>
      </c>
      <c r="BE729" s="1783">
        <f t="shared" ca="1" si="769"/>
        <v>917</v>
      </c>
      <c r="BF729" s="1907">
        <f t="shared" ca="1" si="770"/>
        <v>1.0352760146181959</v>
      </c>
    </row>
    <row r="730" spans="1:58">
      <c r="A730" s="2031">
        <v>729</v>
      </c>
      <c r="B730" s="2031">
        <v>727</v>
      </c>
      <c r="D730" s="657">
        <v>1</v>
      </c>
      <c r="E730" s="362"/>
      <c r="F730" s="362"/>
      <c r="H730" s="304"/>
      <c r="I730" s="16" t="s">
        <v>643</v>
      </c>
      <c r="J730" s="24"/>
      <c r="K730" s="24"/>
      <c r="L730" s="16"/>
      <c r="M730" s="16"/>
      <c r="N730" s="16"/>
      <c r="O730" s="16"/>
      <c r="P730" s="194">
        <f t="shared" ref="P730:AA730" si="774">SUM(P735,P760,P755,P740,P745,P750)</f>
        <v>0</v>
      </c>
      <c r="Q730" s="194">
        <f t="shared" si="774"/>
        <v>0</v>
      </c>
      <c r="R730" s="194">
        <f t="shared" si="774"/>
        <v>0</v>
      </c>
      <c r="S730" s="194">
        <f t="shared" si="774"/>
        <v>0</v>
      </c>
      <c r="T730" s="194">
        <f t="shared" si="774"/>
        <v>0</v>
      </c>
      <c r="U730" s="194">
        <f t="shared" si="774"/>
        <v>0</v>
      </c>
      <c r="V730" s="194">
        <f t="shared" si="774"/>
        <v>0</v>
      </c>
      <c r="W730" s="194">
        <f t="shared" si="774"/>
        <v>0</v>
      </c>
      <c r="X730" s="194">
        <f t="shared" si="774"/>
        <v>0</v>
      </c>
      <c r="Y730" s="194">
        <f t="shared" si="774"/>
        <v>0</v>
      </c>
      <c r="Z730" s="628">
        <f t="shared" si="774"/>
        <v>0</v>
      </c>
      <c r="AA730" s="194">
        <f t="shared" si="774"/>
        <v>0</v>
      </c>
      <c r="AB730" s="242">
        <f>SUM(P730:R730)</f>
        <v>0</v>
      </c>
      <c r="AC730" s="242">
        <f>SUM(S730:U730)</f>
        <v>0</v>
      </c>
      <c r="AD730" s="242">
        <f>SUM(V730:X730)</f>
        <v>0</v>
      </c>
      <c r="AE730" s="242">
        <f>SUM(Y730:AA730)</f>
        <v>0</v>
      </c>
      <c r="AF730" s="242">
        <f>AB730+AC730</f>
        <v>0</v>
      </c>
      <c r="AG730" s="242">
        <f>AE730+AD730</f>
        <v>0</v>
      </c>
      <c r="AH730" s="242">
        <f>AF730+AG730</f>
        <v>0</v>
      </c>
      <c r="AJ730" s="242">
        <f ca="1">SUM((INDIRECT(AJ$2&amp;(ROW())):INDIRECT(AJ$3&amp;(ROW()))))</f>
        <v>0</v>
      </c>
      <c r="AK730" s="242">
        <f ca="1">SUM(INDIRECT(AK$1&amp;AK$2&amp;$B730):INDIRECT(AK$1&amp;AK$3&amp;$B730))</f>
        <v>15000</v>
      </c>
      <c r="AL730" s="1718">
        <f t="shared" ca="1" si="757"/>
        <v>-15000</v>
      </c>
      <c r="AM730" s="1829">
        <f t="shared" ca="1" si="761"/>
        <v>0</v>
      </c>
      <c r="AN730" s="242">
        <f ca="1">SUM(INDIRECT(AN$1&amp;AN$2&amp;$A730):INDIRECT(AN$1&amp;AN$3&amp;$A730))</f>
        <v>0</v>
      </c>
      <c r="AO730" s="1718">
        <f t="shared" ca="1" si="758"/>
        <v>0</v>
      </c>
      <c r="AP730" s="1829">
        <f t="shared" ca="1" si="762"/>
        <v>0</v>
      </c>
      <c r="AR730" s="242">
        <f ca="1">SUM((INDIRECT(AR$2&amp;(ROW())):INDIRECT(AR$3&amp;(ROW()))))</f>
        <v>0</v>
      </c>
      <c r="AS730" s="242">
        <f ca="1">SUM(INDIRECT(AS$1&amp;AS$2&amp;$B730):INDIRECT(AS$1&amp;AS$3&amp;$B730))</f>
        <v>15000</v>
      </c>
      <c r="AT730" s="1718">
        <f t="shared" ca="1" si="763"/>
        <v>-15000</v>
      </c>
      <c r="AU730" s="1829">
        <f t="shared" ca="1" si="764"/>
        <v>0</v>
      </c>
      <c r="AV730" s="242">
        <f ca="1">SUM(INDIRECT(AV$1&amp;AV$2&amp;$A730):INDIRECT(AV$1&amp;AV$3&amp;$A730))</f>
        <v>0</v>
      </c>
      <c r="AW730" s="1718">
        <f t="shared" ca="1" si="765"/>
        <v>0</v>
      </c>
      <c r="AX730" s="1829">
        <f t="shared" ca="1" si="766"/>
        <v>0</v>
      </c>
      <c r="AZ730" s="242">
        <f ca="1">SUM((INDIRECT(AZ$2&amp;(ROW())):INDIRECT(AZ$3&amp;(ROW()))))</f>
        <v>0</v>
      </c>
      <c r="BA730" s="242">
        <f ca="1">SUM(INDIRECT(BA$1&amp;BA$2&amp;$B730):INDIRECT(BA$1&amp;BA$3&amp;$B730))</f>
        <v>123718</v>
      </c>
      <c r="BB730" s="1718">
        <f t="shared" ca="1" si="767"/>
        <v>-123718</v>
      </c>
      <c r="BC730" s="1829">
        <f t="shared" ca="1" si="768"/>
        <v>0</v>
      </c>
      <c r="BD730" s="242">
        <f ca="1">SUM(INDIRECT(BD$1&amp;BD$2&amp;$A730):INDIRECT(BD$1&amp;BD$3&amp;$A730))</f>
        <v>0</v>
      </c>
      <c r="BE730" s="1718">
        <f t="shared" ca="1" si="769"/>
        <v>0</v>
      </c>
      <c r="BF730" s="1829">
        <f t="shared" ca="1" si="770"/>
        <v>0</v>
      </c>
    </row>
    <row r="731" spans="1:58" s="272" customFormat="1">
      <c r="A731" s="2031">
        <v>730</v>
      </c>
      <c r="B731" s="2031">
        <v>728</v>
      </c>
      <c r="C731" s="362"/>
      <c r="D731" s="657">
        <v>1</v>
      </c>
      <c r="E731" s="362"/>
      <c r="F731" s="362"/>
      <c r="G731" s="37"/>
      <c r="H731" s="662" t="s">
        <v>102</v>
      </c>
      <c r="I731" s="663"/>
      <c r="J731" s="664"/>
      <c r="K731" s="664"/>
      <c r="L731" s="664"/>
      <c r="M731" s="664"/>
      <c r="N731" s="664"/>
      <c r="O731" s="664"/>
      <c r="P731" s="671">
        <f>SUM(P732:P735)</f>
        <v>2496</v>
      </c>
      <c r="Q731" s="671">
        <f t="shared" ref="Q731:AA731" si="775">SUM(Q732:Q735)</f>
        <v>5610</v>
      </c>
      <c r="R731" s="671">
        <f t="shared" si="775"/>
        <v>5579</v>
      </c>
      <c r="S731" s="671">
        <f t="shared" si="775"/>
        <v>4970</v>
      </c>
      <c r="T731" s="671">
        <f t="shared" si="775"/>
        <v>5077</v>
      </c>
      <c r="U731" s="671">
        <f t="shared" si="775"/>
        <v>4994</v>
      </c>
      <c r="V731" s="671">
        <f t="shared" si="775"/>
        <v>6026</v>
      </c>
      <c r="W731" s="671">
        <f t="shared" si="775"/>
        <v>6300</v>
      </c>
      <c r="X731" s="671">
        <f t="shared" si="775"/>
        <v>5546</v>
      </c>
      <c r="Y731" s="671">
        <f t="shared" si="775"/>
        <v>5955</v>
      </c>
      <c r="Z731" s="671">
        <f t="shared" si="775"/>
        <v>5408</v>
      </c>
      <c r="AA731" s="671">
        <f t="shared" si="775"/>
        <v>6858</v>
      </c>
      <c r="AB731" s="671">
        <f t="shared" ref="AB731:AH731" si="776">SUM(AB732:AB735)</f>
        <v>13685</v>
      </c>
      <c r="AC731" s="671">
        <f t="shared" si="776"/>
        <v>15041</v>
      </c>
      <c r="AD731" s="671">
        <f t="shared" si="776"/>
        <v>17872</v>
      </c>
      <c r="AE731" s="671">
        <f t="shared" si="776"/>
        <v>18221</v>
      </c>
      <c r="AF731" s="671">
        <f t="shared" si="776"/>
        <v>28726</v>
      </c>
      <c r="AG731" s="671">
        <f t="shared" si="776"/>
        <v>36093</v>
      </c>
      <c r="AH731" s="671">
        <f t="shared" si="776"/>
        <v>64819</v>
      </c>
      <c r="AJ731" s="671">
        <f ca="1">SUM((INDIRECT(AJ$2&amp;(ROW())):INDIRECT(AJ$3&amp;(ROW()))))</f>
        <v>5955</v>
      </c>
      <c r="AK731" s="671">
        <f ca="1">SUM(INDIRECT(AK$1&amp;AK$2&amp;$B731):INDIRECT(AK$1&amp;AK$3&amp;$B731))</f>
        <v>1900</v>
      </c>
      <c r="AL731" s="1784">
        <f t="shared" ca="1" si="757"/>
        <v>4055</v>
      </c>
      <c r="AM731" s="1908">
        <f t="shared" ca="1" si="761"/>
        <v>3.1342105263157896</v>
      </c>
      <c r="AN731" s="671">
        <f ca="1">SUM(INDIRECT(AN$1&amp;AN$2&amp;$A731):INDIRECT(AN$1&amp;AN$3&amp;$A731))</f>
        <v>5558</v>
      </c>
      <c r="AO731" s="1784">
        <f t="shared" ca="1" si="758"/>
        <v>397</v>
      </c>
      <c r="AP731" s="1908">
        <f t="shared" ca="1" si="762"/>
        <v>1.0714285714285714</v>
      </c>
      <c r="AR731" s="671">
        <f ca="1">SUM((INDIRECT(AR$2&amp;(ROW())):INDIRECT(AR$3&amp;(ROW()))))</f>
        <v>5955</v>
      </c>
      <c r="AS731" s="671">
        <f ca="1">SUM(INDIRECT(AS$1&amp;AS$2&amp;$B731):INDIRECT(AS$1&amp;AS$3&amp;$B731))</f>
        <v>1900</v>
      </c>
      <c r="AT731" s="1784">
        <f t="shared" ca="1" si="763"/>
        <v>4055</v>
      </c>
      <c r="AU731" s="1908">
        <f t="shared" ca="1" si="764"/>
        <v>3.1342105263157896</v>
      </c>
      <c r="AV731" s="671">
        <f ca="1">SUM(INDIRECT(AV$1&amp;AV$2&amp;$A731):INDIRECT(AV$1&amp;AV$3&amp;$A731))</f>
        <v>5558</v>
      </c>
      <c r="AW731" s="1784">
        <f t="shared" ca="1" si="765"/>
        <v>397</v>
      </c>
      <c r="AX731" s="1908">
        <f t="shared" ca="1" si="766"/>
        <v>1.0714285714285714</v>
      </c>
      <c r="AZ731" s="671">
        <f ca="1">SUM((INDIRECT(AZ$2&amp;(ROW())):INDIRECT(AZ$3&amp;(ROW()))))</f>
        <v>52553</v>
      </c>
      <c r="BA731" s="671">
        <f ca="1">SUM(INDIRECT(BA$1&amp;BA$2&amp;$B731):INDIRECT(BA$1&amp;BA$3&amp;$B731))</f>
        <v>6128</v>
      </c>
      <c r="BB731" s="1784">
        <f t="shared" ca="1" si="767"/>
        <v>46425</v>
      </c>
      <c r="BC731" s="1908">
        <f t="shared" ca="1" si="768"/>
        <v>8.5758812010443872</v>
      </c>
      <c r="BD731" s="671">
        <f ca="1">SUM(INDIRECT(BD$1&amp;BD$2&amp;$A731):INDIRECT(BD$1&amp;BD$3&amp;$A731))</f>
        <v>49366</v>
      </c>
      <c r="BE731" s="1784">
        <f t="shared" ca="1" si="769"/>
        <v>3187</v>
      </c>
      <c r="BF731" s="1908">
        <f t="shared" ca="1" si="770"/>
        <v>1.064558603087145</v>
      </c>
    </row>
    <row r="732" spans="1:58">
      <c r="A732" s="2031">
        <v>731</v>
      </c>
      <c r="B732" s="2031">
        <v>729</v>
      </c>
      <c r="D732" s="657">
        <v>1</v>
      </c>
      <c r="E732" s="362"/>
      <c r="F732" s="362"/>
      <c r="H732" s="448"/>
      <c r="I732" s="18" t="s">
        <v>433</v>
      </c>
      <c r="J732" s="18"/>
      <c r="K732" s="18"/>
      <c r="L732" s="18"/>
      <c r="M732" s="18"/>
      <c r="N732" s="18"/>
      <c r="O732" s="18"/>
      <c r="P732" s="25">
        <f t="shared" ref="P732:AA732" si="777">(P406+P410+P430+P434)*-1</f>
        <v>2464</v>
      </c>
      <c r="Q732" s="25">
        <f t="shared" si="777"/>
        <v>2490</v>
      </c>
      <c r="R732" s="25">
        <f t="shared" si="777"/>
        <v>2450</v>
      </c>
      <c r="S732" s="25">
        <f t="shared" si="777"/>
        <v>2387</v>
      </c>
      <c r="T732" s="25">
        <f t="shared" si="777"/>
        <v>2337</v>
      </c>
      <c r="U732" s="25">
        <f t="shared" si="777"/>
        <v>2179</v>
      </c>
      <c r="V732" s="25">
        <f t="shared" si="777"/>
        <v>2323</v>
      </c>
      <c r="W732" s="25">
        <f t="shared" si="777"/>
        <v>3135</v>
      </c>
      <c r="X732" s="25">
        <f t="shared" si="777"/>
        <v>2288</v>
      </c>
      <c r="Y732" s="25">
        <f t="shared" si="777"/>
        <v>2226</v>
      </c>
      <c r="Z732" s="25">
        <f t="shared" si="777"/>
        <v>2060</v>
      </c>
      <c r="AA732" s="25">
        <f t="shared" si="777"/>
        <v>2298</v>
      </c>
      <c r="AB732" s="245">
        <f>SUM(P732:R732)</f>
        <v>7404</v>
      </c>
      <c r="AC732" s="245">
        <f>SUM(S732:U732)</f>
        <v>6903</v>
      </c>
      <c r="AD732" s="245">
        <f>SUM(V732:X732)</f>
        <v>7746</v>
      </c>
      <c r="AE732" s="245">
        <f>SUM(Y732:AA732)</f>
        <v>6584</v>
      </c>
      <c r="AF732" s="245">
        <f>AB732+AC732</f>
        <v>14307</v>
      </c>
      <c r="AG732" s="245">
        <f>AE732+AD732</f>
        <v>14330</v>
      </c>
      <c r="AH732" s="245">
        <f>AF732+AG732</f>
        <v>28637</v>
      </c>
      <c r="AJ732" s="245">
        <f ca="1">SUM((INDIRECT(AJ$2&amp;(ROW())):INDIRECT(AJ$3&amp;(ROW()))))</f>
        <v>2226</v>
      </c>
      <c r="AK732" s="245">
        <f ca="1">SUM(INDIRECT(AK$1&amp;AK$2&amp;$B732):INDIRECT(AK$1&amp;AK$3&amp;$B732))</f>
        <v>2600</v>
      </c>
      <c r="AL732" s="1783">
        <f t="shared" ca="1" si="757"/>
        <v>-374</v>
      </c>
      <c r="AM732" s="1907">
        <f t="shared" ca="1" si="761"/>
        <v>0.85615384615384615</v>
      </c>
      <c r="AN732" s="245">
        <f ca="1">SUM(INDIRECT(AN$1&amp;AN$2&amp;$A732):INDIRECT(AN$1&amp;AN$3&amp;$A732))</f>
        <v>2470</v>
      </c>
      <c r="AO732" s="1783">
        <f t="shared" ca="1" si="758"/>
        <v>-244</v>
      </c>
      <c r="AP732" s="1907">
        <f t="shared" ca="1" si="762"/>
        <v>0.90121457489878543</v>
      </c>
      <c r="AR732" s="245">
        <f ca="1">SUM((INDIRECT(AR$2&amp;(ROW())):INDIRECT(AR$3&amp;(ROW()))))</f>
        <v>2226</v>
      </c>
      <c r="AS732" s="245">
        <f ca="1">SUM(INDIRECT(AS$1&amp;AS$2&amp;$B732):INDIRECT(AS$1&amp;AS$3&amp;$B732))</f>
        <v>2600</v>
      </c>
      <c r="AT732" s="1783">
        <f t="shared" ca="1" si="763"/>
        <v>-374</v>
      </c>
      <c r="AU732" s="1907">
        <f t="shared" ca="1" si="764"/>
        <v>0.85615384615384615</v>
      </c>
      <c r="AV732" s="245">
        <f ca="1">SUM(INDIRECT(AV$1&amp;AV$2&amp;$A732):INDIRECT(AV$1&amp;AV$3&amp;$A732))</f>
        <v>2470</v>
      </c>
      <c r="AW732" s="1783">
        <f t="shared" ca="1" si="765"/>
        <v>-244</v>
      </c>
      <c r="AX732" s="1907">
        <f t="shared" ca="1" si="766"/>
        <v>0.90121457489878543</v>
      </c>
      <c r="AZ732" s="245">
        <f ca="1">SUM((INDIRECT(AZ$2&amp;(ROW())):INDIRECT(AZ$3&amp;(ROW()))))</f>
        <v>24279</v>
      </c>
      <c r="BA732" s="245">
        <f ca="1">SUM(INDIRECT(BA$1&amp;BA$2&amp;$B732):INDIRECT(BA$1&amp;BA$3&amp;$B732))</f>
        <v>20020</v>
      </c>
      <c r="BB732" s="1783">
        <f t="shared" ca="1" si="767"/>
        <v>4259</v>
      </c>
      <c r="BC732" s="1907">
        <f t="shared" ca="1" si="768"/>
        <v>1.2127372627372628</v>
      </c>
      <c r="BD732" s="245">
        <f ca="1">SUM(INDIRECT(BD$1&amp;BD$2&amp;$A732):INDIRECT(BD$1&amp;BD$3&amp;$A732))</f>
        <v>21124</v>
      </c>
      <c r="BE732" s="1783">
        <f t="shared" ca="1" si="769"/>
        <v>3155</v>
      </c>
      <c r="BF732" s="1907">
        <f t="shared" ca="1" si="770"/>
        <v>1.1493561825411853</v>
      </c>
    </row>
    <row r="733" spans="1:58">
      <c r="A733" s="2031">
        <v>732</v>
      </c>
      <c r="B733" s="2031">
        <v>730</v>
      </c>
      <c r="D733" s="657">
        <v>1</v>
      </c>
      <c r="E733" s="362"/>
      <c r="F733" s="362"/>
      <c r="H733" s="448"/>
      <c r="I733" s="18" t="s">
        <v>434</v>
      </c>
      <c r="J733" s="18"/>
      <c r="K733" s="18"/>
      <c r="L733" s="18"/>
      <c r="M733" s="18"/>
      <c r="N733" s="18"/>
      <c r="O733" s="18"/>
      <c r="P733" s="25">
        <f t="shared" ref="P733:AA733" si="778">(P407+P431)*-1</f>
        <v>0</v>
      </c>
      <c r="Q733" s="25">
        <f t="shared" si="778"/>
        <v>0</v>
      </c>
      <c r="R733" s="25">
        <f t="shared" si="778"/>
        <v>0</v>
      </c>
      <c r="S733" s="25">
        <f t="shared" si="778"/>
        <v>50</v>
      </c>
      <c r="T733" s="25">
        <f t="shared" si="778"/>
        <v>224</v>
      </c>
      <c r="U733" s="25">
        <f t="shared" si="778"/>
        <v>246</v>
      </c>
      <c r="V733" s="25">
        <f t="shared" si="778"/>
        <v>182</v>
      </c>
      <c r="W733" s="25">
        <f t="shared" si="778"/>
        <v>209</v>
      </c>
      <c r="X733" s="25">
        <f t="shared" si="778"/>
        <v>62</v>
      </c>
      <c r="Y733" s="25">
        <f t="shared" si="778"/>
        <v>389</v>
      </c>
      <c r="Z733" s="25">
        <f t="shared" si="778"/>
        <v>196</v>
      </c>
      <c r="AA733" s="25">
        <f t="shared" si="778"/>
        <v>263</v>
      </c>
      <c r="AB733" s="245">
        <f>SUM(P733:R733)</f>
        <v>0</v>
      </c>
      <c r="AC733" s="245">
        <f>SUM(S733:U733)</f>
        <v>520</v>
      </c>
      <c r="AD733" s="245">
        <f>SUM(V733:X733)</f>
        <v>453</v>
      </c>
      <c r="AE733" s="245">
        <f>SUM(Y733:AA733)</f>
        <v>848</v>
      </c>
      <c r="AF733" s="245">
        <f>AB733+AC733</f>
        <v>520</v>
      </c>
      <c r="AG733" s="245">
        <f>AE733+AD733</f>
        <v>1301</v>
      </c>
      <c r="AH733" s="245">
        <f>AF733+AG733</f>
        <v>1821</v>
      </c>
      <c r="AJ733" s="245">
        <f ca="1">SUM((INDIRECT(AJ$2&amp;(ROW())):INDIRECT(AJ$3&amp;(ROW()))))</f>
        <v>389</v>
      </c>
      <c r="AK733" s="245">
        <f ca="1">SUM(INDIRECT(AK$1&amp;AK$2&amp;$B733):INDIRECT(AK$1&amp;AK$3&amp;$B733))</f>
        <v>0</v>
      </c>
      <c r="AL733" s="1783">
        <f t="shared" ca="1" si="757"/>
        <v>389</v>
      </c>
      <c r="AM733" s="1907">
        <f t="shared" ca="1" si="761"/>
        <v>0</v>
      </c>
      <c r="AN733" s="245">
        <f ca="1">SUM(INDIRECT(AN$1&amp;AN$2&amp;$A733):INDIRECT(AN$1&amp;AN$3&amp;$A733))</f>
        <v>245</v>
      </c>
      <c r="AO733" s="1783">
        <f t="shared" ca="1" si="758"/>
        <v>144</v>
      </c>
      <c r="AP733" s="1907">
        <f t="shared" ca="1" si="762"/>
        <v>1.5877551020408163</v>
      </c>
      <c r="AR733" s="245">
        <f ca="1">SUM((INDIRECT(AR$2&amp;(ROW())):INDIRECT(AR$3&amp;(ROW()))))</f>
        <v>389</v>
      </c>
      <c r="AS733" s="245">
        <f ca="1">SUM(INDIRECT(AS$1&amp;AS$2&amp;$B733):INDIRECT(AS$1&amp;AS$3&amp;$B733))</f>
        <v>0</v>
      </c>
      <c r="AT733" s="1783">
        <f t="shared" ca="1" si="763"/>
        <v>389</v>
      </c>
      <c r="AU733" s="1907">
        <f t="shared" ca="1" si="764"/>
        <v>0</v>
      </c>
      <c r="AV733" s="245">
        <f ca="1">SUM(INDIRECT(AV$1&amp;AV$2&amp;$A733):INDIRECT(AV$1&amp;AV$3&amp;$A733))</f>
        <v>245</v>
      </c>
      <c r="AW733" s="1783">
        <f t="shared" ca="1" si="765"/>
        <v>144</v>
      </c>
      <c r="AX733" s="1907">
        <f t="shared" ca="1" si="766"/>
        <v>1.5877551020408163</v>
      </c>
      <c r="AZ733" s="245">
        <f ca="1">SUM((INDIRECT(AZ$2&amp;(ROW())):INDIRECT(AZ$3&amp;(ROW()))))</f>
        <v>1362</v>
      </c>
      <c r="BA733" s="245">
        <f ca="1">SUM(INDIRECT(BA$1&amp;BA$2&amp;$B733):INDIRECT(BA$1&amp;BA$3&amp;$B733))</f>
        <v>0</v>
      </c>
      <c r="BB733" s="1783">
        <f t="shared" ca="1" si="767"/>
        <v>1362</v>
      </c>
      <c r="BC733" s="1907">
        <f t="shared" ca="1" si="768"/>
        <v>0</v>
      </c>
      <c r="BD733" s="245">
        <f ca="1">SUM(INDIRECT(BD$1&amp;BD$2&amp;$A733):INDIRECT(BD$1&amp;BD$3&amp;$A733))</f>
        <v>2247</v>
      </c>
      <c r="BE733" s="1783">
        <f t="shared" ca="1" si="769"/>
        <v>-885</v>
      </c>
      <c r="BF733" s="1907">
        <f t="shared" ca="1" si="770"/>
        <v>0.60614152202937255</v>
      </c>
    </row>
    <row r="734" spans="1:58">
      <c r="A734" s="2031">
        <v>733</v>
      </c>
      <c r="B734" s="2031">
        <v>731</v>
      </c>
      <c r="D734" s="657">
        <v>1</v>
      </c>
      <c r="E734" s="362"/>
      <c r="F734" s="362"/>
      <c r="H734" s="305"/>
      <c r="I734" s="18" t="s">
        <v>533</v>
      </c>
      <c r="J734" s="26"/>
      <c r="K734" s="26"/>
      <c r="L734" s="18"/>
      <c r="M734" s="18"/>
      <c r="N734" s="18"/>
      <c r="O734" s="18"/>
      <c r="P734" s="185">
        <f t="shared" ref="P734:AA734" si="779">(P408+P411+P432+P435)*-1</f>
        <v>32</v>
      </c>
      <c r="Q734" s="185">
        <f t="shared" si="779"/>
        <v>3120</v>
      </c>
      <c r="R734" s="185">
        <f t="shared" si="779"/>
        <v>3129</v>
      </c>
      <c r="S734" s="185">
        <f t="shared" si="779"/>
        <v>2533</v>
      </c>
      <c r="T734" s="185">
        <f t="shared" si="779"/>
        <v>2516</v>
      </c>
      <c r="U734" s="185">
        <f t="shared" si="779"/>
        <v>2569</v>
      </c>
      <c r="V734" s="185">
        <f t="shared" si="779"/>
        <v>3521</v>
      </c>
      <c r="W734" s="185">
        <f t="shared" si="779"/>
        <v>2956</v>
      </c>
      <c r="X734" s="185">
        <f t="shared" si="779"/>
        <v>3196</v>
      </c>
      <c r="Y734" s="185">
        <f t="shared" si="779"/>
        <v>3340</v>
      </c>
      <c r="Z734" s="627">
        <f t="shared" si="779"/>
        <v>3152</v>
      </c>
      <c r="AA734" s="185">
        <f t="shared" si="779"/>
        <v>4297</v>
      </c>
      <c r="AB734" s="245">
        <f>SUM(P734:R734)</f>
        <v>6281</v>
      </c>
      <c r="AC734" s="245">
        <f>SUM(S734:U734)</f>
        <v>7618</v>
      </c>
      <c r="AD734" s="245">
        <f>SUM(V734:X734)</f>
        <v>9673</v>
      </c>
      <c r="AE734" s="245">
        <f>SUM(Y734:AA734)</f>
        <v>10789</v>
      </c>
      <c r="AF734" s="245">
        <f>AB734+AC734</f>
        <v>13899</v>
      </c>
      <c r="AG734" s="245">
        <f>AE734+AD734</f>
        <v>20462</v>
      </c>
      <c r="AH734" s="245">
        <f>AF734+AG734</f>
        <v>34361</v>
      </c>
      <c r="AJ734" s="245">
        <f ca="1">SUM((INDIRECT(AJ$2&amp;(ROW())):INDIRECT(AJ$3&amp;(ROW()))))</f>
        <v>3340</v>
      </c>
      <c r="AK734" s="245">
        <f ca="1">SUM(INDIRECT(AK$1&amp;AK$2&amp;$B734):INDIRECT(AK$1&amp;AK$3&amp;$B734))</f>
        <v>5500</v>
      </c>
      <c r="AL734" s="1783">
        <f t="shared" ca="1" si="757"/>
        <v>-2160</v>
      </c>
      <c r="AM734" s="1907">
        <f t="shared" ca="1" si="761"/>
        <v>0.6072727272727273</v>
      </c>
      <c r="AN734" s="245">
        <f ca="1">SUM(INDIRECT(AN$1&amp;AN$2&amp;$A734):INDIRECT(AN$1&amp;AN$3&amp;$A734))</f>
        <v>2843</v>
      </c>
      <c r="AO734" s="1783">
        <f t="shared" ca="1" si="758"/>
        <v>497</v>
      </c>
      <c r="AP734" s="1907">
        <f t="shared" ca="1" si="762"/>
        <v>1.1748153359127682</v>
      </c>
      <c r="AR734" s="245">
        <f ca="1">SUM((INDIRECT(AR$2&amp;(ROW())):INDIRECT(AR$3&amp;(ROW()))))</f>
        <v>3340</v>
      </c>
      <c r="AS734" s="245">
        <f ca="1">SUM(INDIRECT(AS$1&amp;AS$2&amp;$B734):INDIRECT(AS$1&amp;AS$3&amp;$B734))</f>
        <v>5500</v>
      </c>
      <c r="AT734" s="1783">
        <f t="shared" ca="1" si="763"/>
        <v>-2160</v>
      </c>
      <c r="AU734" s="1907">
        <f t="shared" ca="1" si="764"/>
        <v>0.6072727272727273</v>
      </c>
      <c r="AV734" s="245">
        <f ca="1">SUM(INDIRECT(AV$1&amp;AV$2&amp;$A734):INDIRECT(AV$1&amp;AV$3&amp;$A734))</f>
        <v>2843</v>
      </c>
      <c r="AW734" s="1783">
        <f t="shared" ca="1" si="765"/>
        <v>497</v>
      </c>
      <c r="AX734" s="1907">
        <f t="shared" ca="1" si="766"/>
        <v>1.1748153359127682</v>
      </c>
      <c r="AZ734" s="245">
        <f ca="1">SUM((INDIRECT(AZ$2&amp;(ROW())):INDIRECT(AZ$3&amp;(ROW()))))</f>
        <v>26912</v>
      </c>
      <c r="BA734" s="245">
        <f ca="1">SUM(INDIRECT(BA$1&amp;BA$2&amp;$B734):INDIRECT(BA$1&amp;BA$3&amp;$B734))</f>
        <v>40252</v>
      </c>
      <c r="BB734" s="1783">
        <f t="shared" ca="1" si="767"/>
        <v>-13340</v>
      </c>
      <c r="BC734" s="1907">
        <f t="shared" ca="1" si="768"/>
        <v>0.66858789625360227</v>
      </c>
      <c r="BD734" s="245">
        <f ca="1">SUM(INDIRECT(BD$1&amp;BD$2&amp;$A734):INDIRECT(BD$1&amp;BD$3&amp;$A734))</f>
        <v>25995</v>
      </c>
      <c r="BE734" s="1783">
        <f t="shared" ca="1" si="769"/>
        <v>917</v>
      </c>
      <c r="BF734" s="1907">
        <f t="shared" ca="1" si="770"/>
        <v>1.0352760146181959</v>
      </c>
    </row>
    <row r="735" spans="1:58">
      <c r="A735" s="2031">
        <v>734</v>
      </c>
      <c r="B735" s="2031">
        <v>732</v>
      </c>
      <c r="D735" s="657">
        <v>1</v>
      </c>
      <c r="E735" s="362"/>
      <c r="F735" s="362"/>
      <c r="H735" s="304"/>
      <c r="I735" s="16" t="s">
        <v>595</v>
      </c>
      <c r="J735" s="24"/>
      <c r="K735" s="24"/>
      <c r="L735" s="16"/>
      <c r="M735" s="16"/>
      <c r="N735" s="16"/>
      <c r="O735" s="16"/>
      <c r="P735" s="194">
        <f t="shared" ref="P735:AA735" si="780">(P412+P436)*-1</f>
        <v>0</v>
      </c>
      <c r="Q735" s="194">
        <f t="shared" si="780"/>
        <v>0</v>
      </c>
      <c r="R735" s="194">
        <f t="shared" si="780"/>
        <v>0</v>
      </c>
      <c r="S735" s="194">
        <f t="shared" si="780"/>
        <v>0</v>
      </c>
      <c r="T735" s="194">
        <f t="shared" si="780"/>
        <v>0</v>
      </c>
      <c r="U735" s="194">
        <f t="shared" si="780"/>
        <v>0</v>
      </c>
      <c r="V735" s="194">
        <f t="shared" si="780"/>
        <v>0</v>
      </c>
      <c r="W735" s="194">
        <f t="shared" si="780"/>
        <v>0</v>
      </c>
      <c r="X735" s="194">
        <f t="shared" si="780"/>
        <v>0</v>
      </c>
      <c r="Y735" s="194">
        <f t="shared" si="780"/>
        <v>0</v>
      </c>
      <c r="Z735" s="628">
        <f t="shared" si="780"/>
        <v>0</v>
      </c>
      <c r="AA735" s="194">
        <f t="shared" si="780"/>
        <v>0</v>
      </c>
      <c r="AB735" s="242">
        <f>SUM(P735:R735)</f>
        <v>0</v>
      </c>
      <c r="AC735" s="242">
        <f>SUM(S735:U735)</f>
        <v>0</v>
      </c>
      <c r="AD735" s="242">
        <f>SUM(V735:X735)</f>
        <v>0</v>
      </c>
      <c r="AE735" s="242">
        <f>SUM(Y735:AA735)</f>
        <v>0</v>
      </c>
      <c r="AF735" s="242">
        <f>AB735+AC735</f>
        <v>0</v>
      </c>
      <c r="AG735" s="242">
        <f>AE735+AD735</f>
        <v>0</v>
      </c>
      <c r="AH735" s="242">
        <f>AF735+AG735</f>
        <v>0</v>
      </c>
      <c r="AJ735" s="242">
        <f ca="1">SUM((INDIRECT(AJ$2&amp;(ROW())):INDIRECT(AJ$3&amp;(ROW()))))</f>
        <v>0</v>
      </c>
      <c r="AK735" s="242">
        <f ca="1">SUM(INDIRECT(AK$1&amp;AK$2&amp;$B735):INDIRECT(AK$1&amp;AK$3&amp;$B735))</f>
        <v>2200</v>
      </c>
      <c r="AL735" s="1718">
        <f t="shared" ca="1" si="757"/>
        <v>-2200</v>
      </c>
      <c r="AM735" s="1829">
        <f t="shared" ca="1" si="761"/>
        <v>0</v>
      </c>
      <c r="AN735" s="242">
        <f ca="1">SUM(INDIRECT(AN$1&amp;AN$2&amp;$A735):INDIRECT(AN$1&amp;AN$3&amp;$A735))</f>
        <v>0</v>
      </c>
      <c r="AO735" s="1718">
        <f t="shared" ca="1" si="758"/>
        <v>0</v>
      </c>
      <c r="AP735" s="1829">
        <f t="shared" ca="1" si="762"/>
        <v>0</v>
      </c>
      <c r="AR735" s="242">
        <f ca="1">SUM((INDIRECT(AR$2&amp;(ROW())):INDIRECT(AR$3&amp;(ROW()))))</f>
        <v>0</v>
      </c>
      <c r="AS735" s="242">
        <f ca="1">SUM(INDIRECT(AS$1&amp;AS$2&amp;$B735):INDIRECT(AS$1&amp;AS$3&amp;$B735))</f>
        <v>2200</v>
      </c>
      <c r="AT735" s="1718">
        <f t="shared" ca="1" si="763"/>
        <v>-2200</v>
      </c>
      <c r="AU735" s="1829">
        <f t="shared" ca="1" si="764"/>
        <v>0</v>
      </c>
      <c r="AV735" s="242">
        <f ca="1">SUM(INDIRECT(AV$1&amp;AV$2&amp;$A735):INDIRECT(AV$1&amp;AV$3&amp;$A735))</f>
        <v>0</v>
      </c>
      <c r="AW735" s="1718">
        <f t="shared" ca="1" si="765"/>
        <v>0</v>
      </c>
      <c r="AX735" s="1829">
        <f t="shared" ca="1" si="766"/>
        <v>0</v>
      </c>
      <c r="AZ735" s="242">
        <f ca="1">SUM((INDIRECT(AZ$2&amp;(ROW())):INDIRECT(AZ$3&amp;(ROW()))))</f>
        <v>0</v>
      </c>
      <c r="BA735" s="242">
        <f ca="1">SUM(INDIRECT(BA$1&amp;BA$2&amp;$B735):INDIRECT(BA$1&amp;BA$3&amp;$B735))</f>
        <v>18830</v>
      </c>
      <c r="BB735" s="1718">
        <f t="shared" ca="1" si="767"/>
        <v>-18830</v>
      </c>
      <c r="BC735" s="1829">
        <f t="shared" ca="1" si="768"/>
        <v>0</v>
      </c>
      <c r="BD735" s="242">
        <f ca="1">SUM(INDIRECT(BD$1&amp;BD$2&amp;$A735):INDIRECT(BD$1&amp;BD$3&amp;$A735))</f>
        <v>0</v>
      </c>
      <c r="BE735" s="1718">
        <f t="shared" ca="1" si="769"/>
        <v>0</v>
      </c>
      <c r="BF735" s="1829">
        <f t="shared" ca="1" si="770"/>
        <v>0</v>
      </c>
    </row>
    <row r="736" spans="1:58" s="272" customFormat="1">
      <c r="A736" s="2031">
        <v>735</v>
      </c>
      <c r="B736" s="2031">
        <v>733</v>
      </c>
      <c r="C736" s="362"/>
      <c r="D736" s="657">
        <v>1</v>
      </c>
      <c r="E736" s="362"/>
      <c r="F736" s="362"/>
      <c r="G736" s="37"/>
      <c r="H736" s="668" t="s">
        <v>552</v>
      </c>
      <c r="I736" s="669"/>
      <c r="J736" s="670"/>
      <c r="K736" s="670"/>
      <c r="L736" s="670"/>
      <c r="M736" s="670"/>
      <c r="N736" s="670"/>
      <c r="O736" s="670"/>
      <c r="P736" s="672">
        <f>SUM(P737:P740)</f>
        <v>12214</v>
      </c>
      <c r="Q736" s="672">
        <f t="shared" ref="Q736:AH736" si="781">SUM(Q737:Q740)</f>
        <v>12546</v>
      </c>
      <c r="R736" s="672">
        <f t="shared" si="781"/>
        <v>12318</v>
      </c>
      <c r="S736" s="672">
        <f t="shared" si="781"/>
        <v>12679</v>
      </c>
      <c r="T736" s="672">
        <f t="shared" si="781"/>
        <v>13169</v>
      </c>
      <c r="U736" s="672">
        <f t="shared" si="781"/>
        <v>13464</v>
      </c>
      <c r="V736" s="672">
        <f t="shared" si="781"/>
        <v>13634</v>
      </c>
      <c r="W736" s="672">
        <f t="shared" si="781"/>
        <v>18324</v>
      </c>
      <c r="X736" s="672">
        <f t="shared" si="781"/>
        <v>12527</v>
      </c>
      <c r="Y736" s="672">
        <f t="shared" si="781"/>
        <v>14373</v>
      </c>
      <c r="Z736" s="672">
        <f t="shared" si="781"/>
        <v>13539</v>
      </c>
      <c r="AA736" s="672">
        <f t="shared" si="781"/>
        <v>14402</v>
      </c>
      <c r="AB736" s="672">
        <f>SUM(AB737:AB740)</f>
        <v>37078</v>
      </c>
      <c r="AC736" s="672">
        <f t="shared" si="781"/>
        <v>39312</v>
      </c>
      <c r="AD736" s="672">
        <f t="shared" si="781"/>
        <v>44485</v>
      </c>
      <c r="AE736" s="672">
        <f t="shared" si="781"/>
        <v>42314</v>
      </c>
      <c r="AF736" s="672">
        <f t="shared" si="781"/>
        <v>76390</v>
      </c>
      <c r="AG736" s="672">
        <f t="shared" si="781"/>
        <v>86799</v>
      </c>
      <c r="AH736" s="672">
        <f t="shared" si="781"/>
        <v>163189</v>
      </c>
      <c r="AJ736" s="672">
        <f ca="1">SUM((INDIRECT(AJ$2&amp;(ROW())):INDIRECT(AJ$3&amp;(ROW()))))</f>
        <v>14373</v>
      </c>
      <c r="AK736" s="672">
        <f ca="1">SUM(INDIRECT(AK$1&amp;AK$2&amp;$B736):INDIRECT(AK$1&amp;AK$3&amp;$B736))</f>
        <v>700</v>
      </c>
      <c r="AL736" s="1785">
        <f t="shared" ca="1" si="757"/>
        <v>13673</v>
      </c>
      <c r="AM736" s="1909">
        <f t="shared" ca="1" si="761"/>
        <v>20.532857142857143</v>
      </c>
      <c r="AN736" s="672">
        <f ca="1">SUM(INDIRECT(AN$1&amp;AN$2&amp;$A736):INDIRECT(AN$1&amp;AN$3&amp;$A736))</f>
        <v>13358</v>
      </c>
      <c r="AO736" s="1785">
        <f t="shared" ca="1" si="758"/>
        <v>1015</v>
      </c>
      <c r="AP736" s="1909">
        <f t="shared" ca="1" si="762"/>
        <v>1.0759844288067075</v>
      </c>
      <c r="AR736" s="672">
        <f ca="1">SUM((INDIRECT(AR$2&amp;(ROW())):INDIRECT(AR$3&amp;(ROW()))))</f>
        <v>14373</v>
      </c>
      <c r="AS736" s="672">
        <f ca="1">SUM(INDIRECT(AS$1&amp;AS$2&amp;$B736):INDIRECT(AS$1&amp;AS$3&amp;$B736))</f>
        <v>700</v>
      </c>
      <c r="AT736" s="1785">
        <f t="shared" ca="1" si="763"/>
        <v>13673</v>
      </c>
      <c r="AU736" s="1909">
        <f t="shared" ca="1" si="764"/>
        <v>20.532857142857143</v>
      </c>
      <c r="AV736" s="672">
        <f ca="1">SUM(INDIRECT(AV$1&amp;AV$2&amp;$A736):INDIRECT(AV$1&amp;AV$3&amp;$A736))</f>
        <v>13358</v>
      </c>
      <c r="AW736" s="1785">
        <f t="shared" ca="1" si="765"/>
        <v>1015</v>
      </c>
      <c r="AX736" s="1909">
        <f t="shared" ca="1" si="766"/>
        <v>1.0759844288067075</v>
      </c>
      <c r="AZ736" s="672">
        <f ca="1">SUM((INDIRECT(AZ$2&amp;(ROW())):INDIRECT(AZ$3&amp;(ROW()))))</f>
        <v>135248</v>
      </c>
      <c r="BA736" s="672">
        <f ca="1">SUM(INDIRECT(BA$1&amp;BA$2&amp;$B736):INDIRECT(BA$1&amp;BA$3&amp;$B736))</f>
        <v>1402</v>
      </c>
      <c r="BB736" s="1785">
        <f t="shared" ca="1" si="767"/>
        <v>133846</v>
      </c>
      <c r="BC736" s="1909">
        <f t="shared" ca="1" si="768"/>
        <v>96.467902995720394</v>
      </c>
      <c r="BD736" s="672">
        <f ca="1">SUM(INDIRECT(BD$1&amp;BD$2&amp;$A736):INDIRECT(BD$1&amp;BD$3&amp;$A736))</f>
        <v>124786</v>
      </c>
      <c r="BE736" s="1785">
        <f t="shared" ca="1" si="769"/>
        <v>10462</v>
      </c>
      <c r="BF736" s="1909">
        <f t="shared" ca="1" si="770"/>
        <v>1.0838395332809769</v>
      </c>
    </row>
    <row r="737" spans="1:58">
      <c r="A737" s="2031">
        <v>736</v>
      </c>
      <c r="B737" s="2031">
        <v>734</v>
      </c>
      <c r="D737" s="657">
        <v>1</v>
      </c>
      <c r="E737" s="362"/>
      <c r="F737" s="362"/>
      <c r="H737" s="448"/>
      <c r="I737" s="18" t="s">
        <v>433</v>
      </c>
      <c r="J737" s="18"/>
      <c r="K737" s="18"/>
      <c r="L737" s="18"/>
      <c r="M737" s="18"/>
      <c r="N737" s="18"/>
      <c r="O737" s="18"/>
      <c r="P737" s="25">
        <f t="shared" ref="P737:AA737" si="782">(P482+P486+P505+P509)*-1</f>
        <v>12214</v>
      </c>
      <c r="Q737" s="25">
        <f t="shared" si="782"/>
        <v>12546</v>
      </c>
      <c r="R737" s="25">
        <f t="shared" si="782"/>
        <v>12318</v>
      </c>
      <c r="S737" s="25">
        <f t="shared" si="782"/>
        <v>12414</v>
      </c>
      <c r="T737" s="25">
        <f t="shared" si="782"/>
        <v>12294</v>
      </c>
      <c r="U737" s="25">
        <f t="shared" si="782"/>
        <v>12294</v>
      </c>
      <c r="V737" s="25">
        <f t="shared" si="782"/>
        <v>12500</v>
      </c>
      <c r="W737" s="25">
        <f t="shared" si="782"/>
        <v>16677</v>
      </c>
      <c r="X737" s="25">
        <f t="shared" si="782"/>
        <v>11734</v>
      </c>
      <c r="Y737" s="25">
        <f t="shared" si="782"/>
        <v>11690</v>
      </c>
      <c r="Z737" s="25">
        <f t="shared" si="782"/>
        <v>11550</v>
      </c>
      <c r="AA737" s="25">
        <f t="shared" si="782"/>
        <v>12063</v>
      </c>
      <c r="AB737" s="245">
        <f>SUM(P737:R737)</f>
        <v>37078</v>
      </c>
      <c r="AC737" s="245">
        <f>SUM(S737:U737)</f>
        <v>37002</v>
      </c>
      <c r="AD737" s="245">
        <f>SUM(V737:X737)</f>
        <v>40911</v>
      </c>
      <c r="AE737" s="245">
        <f>SUM(Y737:AA737)</f>
        <v>35303</v>
      </c>
      <c r="AF737" s="245">
        <f>AB737+AC737</f>
        <v>74080</v>
      </c>
      <c r="AG737" s="245">
        <f>AE737+AD737</f>
        <v>76214</v>
      </c>
      <c r="AH737" s="245">
        <f>AF737+AG737</f>
        <v>150294</v>
      </c>
      <c r="AJ737" s="245">
        <f ca="1">SUM((INDIRECT(AJ$2&amp;(ROW())):INDIRECT(AJ$3&amp;(ROW()))))</f>
        <v>11690</v>
      </c>
      <c r="AK737" s="245">
        <f ca="1">SUM(INDIRECT(AK$1&amp;AK$2&amp;$B737):INDIRECT(AK$1&amp;AK$3&amp;$B737))</f>
        <v>2600</v>
      </c>
      <c r="AL737" s="1783">
        <f t="shared" ca="1" si="757"/>
        <v>9090</v>
      </c>
      <c r="AM737" s="1907">
        <f t="shared" ca="1" si="761"/>
        <v>4.4961538461538462</v>
      </c>
      <c r="AN737" s="245">
        <f ca="1">SUM(INDIRECT(AN$1&amp;AN$2&amp;$A737):INDIRECT(AN$1&amp;AN$3&amp;$A737))</f>
        <v>10797</v>
      </c>
      <c r="AO737" s="1783">
        <f t="shared" ca="1" si="758"/>
        <v>893</v>
      </c>
      <c r="AP737" s="1907">
        <f t="shared" ca="1" si="762"/>
        <v>1.0827081596739836</v>
      </c>
      <c r="AR737" s="245">
        <f ca="1">SUM((INDIRECT(AR$2&amp;(ROW())):INDIRECT(AR$3&amp;(ROW()))))</f>
        <v>11690</v>
      </c>
      <c r="AS737" s="245">
        <f ca="1">SUM(INDIRECT(AS$1&amp;AS$2&amp;$B737):INDIRECT(AS$1&amp;AS$3&amp;$B737))</f>
        <v>2600</v>
      </c>
      <c r="AT737" s="1783">
        <f t="shared" ca="1" si="763"/>
        <v>9090</v>
      </c>
      <c r="AU737" s="1907">
        <f t="shared" ca="1" si="764"/>
        <v>4.4961538461538462</v>
      </c>
      <c r="AV737" s="245">
        <f ca="1">SUM(INDIRECT(AV$1&amp;AV$2&amp;$A737):INDIRECT(AV$1&amp;AV$3&amp;$A737))</f>
        <v>10797</v>
      </c>
      <c r="AW737" s="1783">
        <f t="shared" ca="1" si="765"/>
        <v>893</v>
      </c>
      <c r="AX737" s="1907">
        <f t="shared" ca="1" si="766"/>
        <v>1.0827081596739836</v>
      </c>
      <c r="AZ737" s="245">
        <f ca="1">SUM((INDIRECT(AZ$2&amp;(ROW())):INDIRECT(AZ$3&amp;(ROW()))))</f>
        <v>126681</v>
      </c>
      <c r="BA737" s="245">
        <f ca="1">SUM(INDIRECT(BA$1&amp;BA$2&amp;$B737):INDIRECT(BA$1&amp;BA$3&amp;$B737))</f>
        <v>20020</v>
      </c>
      <c r="BB737" s="1783">
        <f t="shared" ca="1" si="767"/>
        <v>106661</v>
      </c>
      <c r="BC737" s="1907">
        <f t="shared" ca="1" si="768"/>
        <v>6.3277222777222777</v>
      </c>
      <c r="BD737" s="245">
        <f ca="1">SUM(INDIRECT(BD$1&amp;BD$2&amp;$A737):INDIRECT(BD$1&amp;BD$3&amp;$A737))</f>
        <v>110069</v>
      </c>
      <c r="BE737" s="1783">
        <f t="shared" ca="1" si="769"/>
        <v>16612</v>
      </c>
      <c r="BF737" s="1907">
        <f t="shared" ca="1" si="770"/>
        <v>1.1509235116154413</v>
      </c>
    </row>
    <row r="738" spans="1:58">
      <c r="A738" s="2031">
        <v>737</v>
      </c>
      <c r="B738" s="2031">
        <v>735</v>
      </c>
      <c r="D738" s="657">
        <v>1</v>
      </c>
      <c r="E738" s="362"/>
      <c r="F738" s="362"/>
      <c r="H738" s="448"/>
      <c r="I738" s="18" t="s">
        <v>434</v>
      </c>
      <c r="J738" s="18"/>
      <c r="K738" s="18"/>
      <c r="L738" s="18"/>
      <c r="M738" s="18"/>
      <c r="N738" s="18"/>
      <c r="O738" s="18"/>
      <c r="P738" s="25">
        <f t="shared" ref="P738:AA738" si="783">(P483+P506)*-1</f>
        <v>0</v>
      </c>
      <c r="Q738" s="25">
        <f t="shared" si="783"/>
        <v>0</v>
      </c>
      <c r="R738" s="25">
        <f t="shared" si="783"/>
        <v>0</v>
      </c>
      <c r="S738" s="25">
        <f t="shared" si="783"/>
        <v>265</v>
      </c>
      <c r="T738" s="25">
        <f t="shared" si="783"/>
        <v>875</v>
      </c>
      <c r="U738" s="25">
        <f t="shared" si="783"/>
        <v>1170</v>
      </c>
      <c r="V738" s="25">
        <f t="shared" si="783"/>
        <v>1134</v>
      </c>
      <c r="W738" s="25">
        <f t="shared" si="783"/>
        <v>1647</v>
      </c>
      <c r="X738" s="25">
        <f t="shared" si="783"/>
        <v>793</v>
      </c>
      <c r="Y738" s="25">
        <f t="shared" si="783"/>
        <v>2683</v>
      </c>
      <c r="Z738" s="25">
        <f t="shared" si="783"/>
        <v>1989</v>
      </c>
      <c r="AA738" s="25">
        <f t="shared" si="783"/>
        <v>2339</v>
      </c>
      <c r="AB738" s="245">
        <f>SUM(P738:R738)</f>
        <v>0</v>
      </c>
      <c r="AC738" s="245">
        <f>SUM(S738:U738)</f>
        <v>2310</v>
      </c>
      <c r="AD738" s="245">
        <f>SUM(V738:X738)</f>
        <v>3574</v>
      </c>
      <c r="AE738" s="245">
        <f>SUM(Y738:AA738)</f>
        <v>7011</v>
      </c>
      <c r="AF738" s="245">
        <f>AB738+AC738</f>
        <v>2310</v>
      </c>
      <c r="AG738" s="245">
        <f>AE738+AD738</f>
        <v>10585</v>
      </c>
      <c r="AH738" s="245">
        <f>AF738+AG738</f>
        <v>12895</v>
      </c>
      <c r="AJ738" s="245">
        <f ca="1">SUM((INDIRECT(AJ$2&amp;(ROW())):INDIRECT(AJ$3&amp;(ROW()))))</f>
        <v>2683</v>
      </c>
      <c r="AK738" s="245">
        <f ca="1">SUM(INDIRECT(AK$1&amp;AK$2&amp;$B738):INDIRECT(AK$1&amp;AK$3&amp;$B738))</f>
        <v>0</v>
      </c>
      <c r="AL738" s="1783">
        <f t="shared" ca="1" si="757"/>
        <v>2683</v>
      </c>
      <c r="AM738" s="1907">
        <f t="shared" ca="1" si="761"/>
        <v>0</v>
      </c>
      <c r="AN738" s="245">
        <f ca="1">SUM(INDIRECT(AN$1&amp;AN$2&amp;$A738):INDIRECT(AN$1&amp;AN$3&amp;$A738))</f>
        <v>2561</v>
      </c>
      <c r="AO738" s="1783">
        <f t="shared" ca="1" si="758"/>
        <v>122</v>
      </c>
      <c r="AP738" s="1907">
        <f t="shared" ca="1" si="762"/>
        <v>1.0476376415462709</v>
      </c>
      <c r="AR738" s="245">
        <f ca="1">SUM((INDIRECT(AR$2&amp;(ROW())):INDIRECT(AR$3&amp;(ROW()))))</f>
        <v>2683</v>
      </c>
      <c r="AS738" s="245">
        <f ca="1">SUM(INDIRECT(AS$1&amp;AS$2&amp;$B738):INDIRECT(AS$1&amp;AS$3&amp;$B738))</f>
        <v>0</v>
      </c>
      <c r="AT738" s="1783">
        <f t="shared" ca="1" si="763"/>
        <v>2683</v>
      </c>
      <c r="AU738" s="1907">
        <f t="shared" ca="1" si="764"/>
        <v>0</v>
      </c>
      <c r="AV738" s="245">
        <f ca="1">SUM(INDIRECT(AV$1&amp;AV$2&amp;$A738):INDIRECT(AV$1&amp;AV$3&amp;$A738))</f>
        <v>2561</v>
      </c>
      <c r="AW738" s="1783">
        <f t="shared" ca="1" si="765"/>
        <v>122</v>
      </c>
      <c r="AX738" s="1907">
        <f t="shared" ca="1" si="766"/>
        <v>1.0476376415462709</v>
      </c>
      <c r="AZ738" s="245">
        <f ca="1">SUM((INDIRECT(AZ$2&amp;(ROW())):INDIRECT(AZ$3&amp;(ROW()))))</f>
        <v>8567</v>
      </c>
      <c r="BA738" s="245">
        <f ca="1">SUM(INDIRECT(BA$1&amp;BA$2&amp;$B738):INDIRECT(BA$1&amp;BA$3&amp;$B738))</f>
        <v>0</v>
      </c>
      <c r="BB738" s="1783">
        <f t="shared" ca="1" si="767"/>
        <v>8567</v>
      </c>
      <c r="BC738" s="1907">
        <f t="shared" ca="1" si="768"/>
        <v>0</v>
      </c>
      <c r="BD738" s="245">
        <f ca="1">SUM(INDIRECT(BD$1&amp;BD$2&amp;$A738):INDIRECT(BD$1&amp;BD$3&amp;$A738))</f>
        <v>14717</v>
      </c>
      <c r="BE738" s="1783">
        <f t="shared" ca="1" si="769"/>
        <v>-6150</v>
      </c>
      <c r="BF738" s="1907">
        <f t="shared" ca="1" si="770"/>
        <v>0.58211592036420468</v>
      </c>
    </row>
    <row r="739" spans="1:58">
      <c r="A739" s="2031">
        <v>738</v>
      </c>
      <c r="B739" s="2031">
        <v>736</v>
      </c>
      <c r="D739" s="657">
        <v>1</v>
      </c>
      <c r="E739" s="362"/>
      <c r="F739" s="362"/>
      <c r="H739" s="305"/>
      <c r="I739" s="18" t="s">
        <v>535</v>
      </c>
      <c r="J739" s="26"/>
      <c r="K739" s="26"/>
      <c r="L739" s="18"/>
      <c r="M739" s="18"/>
      <c r="N739" s="18"/>
      <c r="O739" s="18"/>
      <c r="P739" s="185">
        <f t="shared" ref="P739:AA739" si="784">(P484+P487+P507+P510)*-1</f>
        <v>0</v>
      </c>
      <c r="Q739" s="185">
        <f t="shared" si="784"/>
        <v>0</v>
      </c>
      <c r="R739" s="185">
        <f t="shared" si="784"/>
        <v>0</v>
      </c>
      <c r="S739" s="185">
        <f t="shared" si="784"/>
        <v>0</v>
      </c>
      <c r="T739" s="185">
        <f t="shared" si="784"/>
        <v>0</v>
      </c>
      <c r="U739" s="185">
        <f t="shared" si="784"/>
        <v>0</v>
      </c>
      <c r="V739" s="185">
        <f t="shared" si="784"/>
        <v>0</v>
      </c>
      <c r="W739" s="185">
        <f t="shared" si="784"/>
        <v>0</v>
      </c>
      <c r="X739" s="185">
        <f t="shared" si="784"/>
        <v>0</v>
      </c>
      <c r="Y739" s="185">
        <f t="shared" si="784"/>
        <v>0</v>
      </c>
      <c r="Z739" s="627">
        <f t="shared" si="784"/>
        <v>0</v>
      </c>
      <c r="AA739" s="185">
        <f t="shared" si="784"/>
        <v>0</v>
      </c>
      <c r="AB739" s="245">
        <f>SUM(P739:R739)</f>
        <v>0</v>
      </c>
      <c r="AC739" s="245">
        <f>SUM(S739:U739)</f>
        <v>0</v>
      </c>
      <c r="AD739" s="245">
        <f>SUM(V739:X739)</f>
        <v>0</v>
      </c>
      <c r="AE739" s="245">
        <f>SUM(Y739:AA739)</f>
        <v>0</v>
      </c>
      <c r="AF739" s="245">
        <f>AB739+AC739</f>
        <v>0</v>
      </c>
      <c r="AG739" s="245">
        <f>AE739+AD739</f>
        <v>0</v>
      </c>
      <c r="AH739" s="245">
        <f>AF739+AG739</f>
        <v>0</v>
      </c>
      <c r="AJ739" s="245">
        <f ca="1">SUM((INDIRECT(AJ$2&amp;(ROW())):INDIRECT(AJ$3&amp;(ROW()))))</f>
        <v>0</v>
      </c>
      <c r="AK739" s="245">
        <f ca="1">SUM(INDIRECT(AK$1&amp;AK$2&amp;$B739):INDIRECT(AK$1&amp;AK$3&amp;$B739))</f>
        <v>13000</v>
      </c>
      <c r="AL739" s="1783">
        <f t="shared" ca="1" si="757"/>
        <v>-13000</v>
      </c>
      <c r="AM739" s="1907">
        <f t="shared" ca="1" si="761"/>
        <v>0</v>
      </c>
      <c r="AN739" s="245">
        <f ca="1">SUM(INDIRECT(AN$1&amp;AN$2&amp;$A739):INDIRECT(AN$1&amp;AN$3&amp;$A739))</f>
        <v>0</v>
      </c>
      <c r="AO739" s="1783">
        <f t="shared" ca="1" si="758"/>
        <v>0</v>
      </c>
      <c r="AP739" s="1907">
        <f t="shared" ca="1" si="762"/>
        <v>0</v>
      </c>
      <c r="AR739" s="245">
        <f ca="1">SUM((INDIRECT(AR$2&amp;(ROW())):INDIRECT(AR$3&amp;(ROW()))))</f>
        <v>0</v>
      </c>
      <c r="AS739" s="245">
        <f ca="1">SUM(INDIRECT(AS$1&amp;AS$2&amp;$B739):INDIRECT(AS$1&amp;AS$3&amp;$B739))</f>
        <v>13000</v>
      </c>
      <c r="AT739" s="1783">
        <f t="shared" ca="1" si="763"/>
        <v>-13000</v>
      </c>
      <c r="AU739" s="1907">
        <f t="shared" ca="1" si="764"/>
        <v>0</v>
      </c>
      <c r="AV739" s="245">
        <f ca="1">SUM(INDIRECT(AV$1&amp;AV$2&amp;$A739):INDIRECT(AV$1&amp;AV$3&amp;$A739))</f>
        <v>0</v>
      </c>
      <c r="AW739" s="1783">
        <f t="shared" ca="1" si="765"/>
        <v>0</v>
      </c>
      <c r="AX739" s="1907">
        <f t="shared" ca="1" si="766"/>
        <v>0</v>
      </c>
      <c r="AZ739" s="245">
        <f ca="1">SUM((INDIRECT(AZ$2&amp;(ROW())):INDIRECT(AZ$3&amp;(ROW()))))</f>
        <v>0</v>
      </c>
      <c r="BA739" s="245">
        <f ca="1">SUM(INDIRECT(BA$1&amp;BA$2&amp;$B739):INDIRECT(BA$1&amp;BA$3&amp;$B739))</f>
        <v>103024</v>
      </c>
      <c r="BB739" s="1783">
        <f t="shared" ca="1" si="767"/>
        <v>-103024</v>
      </c>
      <c r="BC739" s="1907">
        <f t="shared" ca="1" si="768"/>
        <v>0</v>
      </c>
      <c r="BD739" s="245">
        <f ca="1">SUM(INDIRECT(BD$1&amp;BD$2&amp;$A739):INDIRECT(BD$1&amp;BD$3&amp;$A739))</f>
        <v>0</v>
      </c>
      <c r="BE739" s="1783">
        <f t="shared" ca="1" si="769"/>
        <v>0</v>
      </c>
      <c r="BF739" s="1907">
        <f t="shared" ca="1" si="770"/>
        <v>0</v>
      </c>
    </row>
    <row r="740" spans="1:58">
      <c r="A740" s="2031">
        <v>739</v>
      </c>
      <c r="B740" s="2031">
        <v>737</v>
      </c>
      <c r="D740" s="657">
        <v>1</v>
      </c>
      <c r="E740" s="362"/>
      <c r="F740" s="362"/>
      <c r="H740" s="304"/>
      <c r="I740" s="16" t="s">
        <v>595</v>
      </c>
      <c r="J740" s="24"/>
      <c r="K740" s="24"/>
      <c r="L740" s="16"/>
      <c r="M740" s="16"/>
      <c r="N740" s="16"/>
      <c r="O740" s="16"/>
      <c r="P740" s="194">
        <f t="shared" ref="P740:AA740" si="785">(P488+P511)*-1</f>
        <v>0</v>
      </c>
      <c r="Q740" s="194">
        <f t="shared" si="785"/>
        <v>0</v>
      </c>
      <c r="R740" s="194">
        <f t="shared" si="785"/>
        <v>0</v>
      </c>
      <c r="S740" s="194">
        <f t="shared" si="785"/>
        <v>0</v>
      </c>
      <c r="T740" s="194">
        <f t="shared" si="785"/>
        <v>0</v>
      </c>
      <c r="U740" s="194">
        <f t="shared" si="785"/>
        <v>0</v>
      </c>
      <c r="V740" s="194">
        <f t="shared" si="785"/>
        <v>0</v>
      </c>
      <c r="W740" s="194">
        <f t="shared" si="785"/>
        <v>0</v>
      </c>
      <c r="X740" s="194">
        <f t="shared" si="785"/>
        <v>0</v>
      </c>
      <c r="Y740" s="194">
        <f t="shared" si="785"/>
        <v>0</v>
      </c>
      <c r="Z740" s="628">
        <f t="shared" si="785"/>
        <v>0</v>
      </c>
      <c r="AA740" s="194">
        <f t="shared" si="785"/>
        <v>0</v>
      </c>
      <c r="AB740" s="242">
        <f>SUM(P740:R740)</f>
        <v>0</v>
      </c>
      <c r="AC740" s="242">
        <f>SUM(S740:U740)</f>
        <v>0</v>
      </c>
      <c r="AD740" s="242">
        <f>SUM(V740:X740)</f>
        <v>0</v>
      </c>
      <c r="AE740" s="242">
        <f>SUM(Y740:AA740)</f>
        <v>0</v>
      </c>
      <c r="AF740" s="242">
        <f>AB740+AC740</f>
        <v>0</v>
      </c>
      <c r="AG740" s="242">
        <f>AE740+AD740</f>
        <v>0</v>
      </c>
      <c r="AH740" s="242">
        <f>AF740+AG740</f>
        <v>0</v>
      </c>
      <c r="AJ740" s="242">
        <f ca="1">SUM((INDIRECT(AJ$2&amp;(ROW())):INDIRECT(AJ$3&amp;(ROW()))))</f>
        <v>0</v>
      </c>
      <c r="AK740" s="242">
        <f ca="1">SUM(INDIRECT(AK$1&amp;AK$2&amp;$B740):INDIRECT(AK$1&amp;AK$3&amp;$B740))</f>
        <v>11800</v>
      </c>
      <c r="AL740" s="1718">
        <f t="shared" ca="1" si="757"/>
        <v>-11800</v>
      </c>
      <c r="AM740" s="1829">
        <f t="shared" ca="1" si="761"/>
        <v>0</v>
      </c>
      <c r="AN740" s="242">
        <f ca="1">SUM(INDIRECT(AN$1&amp;AN$2&amp;$A740):INDIRECT(AN$1&amp;AN$3&amp;$A740))</f>
        <v>0</v>
      </c>
      <c r="AO740" s="1718">
        <f t="shared" ca="1" si="758"/>
        <v>0</v>
      </c>
      <c r="AP740" s="1829">
        <f t="shared" ca="1" si="762"/>
        <v>0</v>
      </c>
      <c r="AR740" s="242">
        <f ca="1">SUM((INDIRECT(AR$2&amp;(ROW())):INDIRECT(AR$3&amp;(ROW()))))</f>
        <v>0</v>
      </c>
      <c r="AS740" s="242">
        <f ca="1">SUM(INDIRECT(AS$1&amp;AS$2&amp;$B740):INDIRECT(AS$1&amp;AS$3&amp;$B740))</f>
        <v>11800</v>
      </c>
      <c r="AT740" s="1718">
        <f t="shared" ca="1" si="763"/>
        <v>-11800</v>
      </c>
      <c r="AU740" s="1829">
        <f t="shared" ca="1" si="764"/>
        <v>0</v>
      </c>
      <c r="AV740" s="242">
        <f ca="1">SUM(INDIRECT(AV$1&amp;AV$2&amp;$A740):INDIRECT(AV$1&amp;AV$3&amp;$A740))</f>
        <v>0</v>
      </c>
      <c r="AW740" s="1718">
        <f t="shared" ca="1" si="765"/>
        <v>0</v>
      </c>
      <c r="AX740" s="1829">
        <f t="shared" ca="1" si="766"/>
        <v>0</v>
      </c>
      <c r="AZ740" s="242">
        <f ca="1">SUM((INDIRECT(AZ$2&amp;(ROW())):INDIRECT(AZ$3&amp;(ROW()))))</f>
        <v>0</v>
      </c>
      <c r="BA740" s="242">
        <f ca="1">SUM(INDIRECT(BA$1&amp;BA$2&amp;$B740):INDIRECT(BA$1&amp;BA$3&amp;$B740))</f>
        <v>98380</v>
      </c>
      <c r="BB740" s="1718">
        <f t="shared" ca="1" si="767"/>
        <v>-98380</v>
      </c>
      <c r="BC740" s="1829">
        <f t="shared" ca="1" si="768"/>
        <v>0</v>
      </c>
      <c r="BD740" s="242">
        <f ca="1">SUM(INDIRECT(BD$1&amp;BD$2&amp;$A740):INDIRECT(BD$1&amp;BD$3&amp;$A740))</f>
        <v>0</v>
      </c>
      <c r="BE740" s="1718">
        <f t="shared" ca="1" si="769"/>
        <v>0</v>
      </c>
      <c r="BF740" s="1829">
        <f t="shared" ca="1" si="770"/>
        <v>0</v>
      </c>
    </row>
    <row r="741" spans="1:58" s="272" customFormat="1">
      <c r="A741" s="2031">
        <v>740</v>
      </c>
      <c r="B741" s="2031">
        <v>738</v>
      </c>
      <c r="C741" s="362"/>
      <c r="D741" s="657">
        <v>1</v>
      </c>
      <c r="E741" s="362"/>
      <c r="F741" s="362"/>
      <c r="G741" s="37"/>
      <c r="H741" s="680" t="s">
        <v>549</v>
      </c>
      <c r="I741" s="681"/>
      <c r="J741" s="682"/>
      <c r="K741" s="682"/>
      <c r="L741" s="682"/>
      <c r="M741" s="682"/>
      <c r="N741" s="682"/>
      <c r="O741" s="682"/>
      <c r="P741" s="683">
        <f>SUM(P742:P745)</f>
        <v>847</v>
      </c>
      <c r="Q741" s="683">
        <f t="shared" ref="Q741:AH741" si="786">SUM(Q742:Q745)</f>
        <v>761</v>
      </c>
      <c r="R741" s="683">
        <f t="shared" si="786"/>
        <v>751</v>
      </c>
      <c r="S741" s="683">
        <f t="shared" si="786"/>
        <v>774</v>
      </c>
      <c r="T741" s="683">
        <f t="shared" si="786"/>
        <v>762</v>
      </c>
      <c r="U741" s="683">
        <f t="shared" si="786"/>
        <v>783</v>
      </c>
      <c r="V741" s="683">
        <f t="shared" si="786"/>
        <v>912</v>
      </c>
      <c r="W741" s="683">
        <f t="shared" si="786"/>
        <v>1052</v>
      </c>
      <c r="X741" s="683">
        <f t="shared" si="786"/>
        <v>810</v>
      </c>
      <c r="Y741" s="683">
        <f t="shared" si="786"/>
        <v>756</v>
      </c>
      <c r="Z741" s="683">
        <f t="shared" si="786"/>
        <v>764</v>
      </c>
      <c r="AA741" s="683">
        <f t="shared" si="786"/>
        <v>779</v>
      </c>
      <c r="AB741" s="683">
        <f>SUM(AB742:AB745)</f>
        <v>2359</v>
      </c>
      <c r="AC741" s="683">
        <f t="shared" si="786"/>
        <v>2319</v>
      </c>
      <c r="AD741" s="683">
        <f t="shared" si="786"/>
        <v>2774</v>
      </c>
      <c r="AE741" s="683">
        <f t="shared" si="786"/>
        <v>2299</v>
      </c>
      <c r="AF741" s="683">
        <f t="shared" si="786"/>
        <v>4678</v>
      </c>
      <c r="AG741" s="683">
        <f t="shared" si="786"/>
        <v>5073</v>
      </c>
      <c r="AH741" s="683">
        <f t="shared" si="786"/>
        <v>9751</v>
      </c>
      <c r="AJ741" s="683">
        <f ca="1">SUM((INDIRECT(AJ$2&amp;(ROW())):INDIRECT(AJ$3&amp;(ROW()))))</f>
        <v>756</v>
      </c>
      <c r="AK741" s="683">
        <f ca="1">SUM(INDIRECT(AK$1&amp;AK$2&amp;$B741):INDIRECT(AK$1&amp;AK$3&amp;$B741))</f>
        <v>1200</v>
      </c>
      <c r="AL741" s="1786">
        <f t="shared" ca="1" si="757"/>
        <v>-444</v>
      </c>
      <c r="AM741" s="1910">
        <f t="shared" ca="1" si="761"/>
        <v>0.63</v>
      </c>
      <c r="AN741" s="683">
        <f ca="1">SUM(INDIRECT(AN$1&amp;AN$2&amp;$A741):INDIRECT(AN$1&amp;AN$3&amp;$A741))</f>
        <v>644</v>
      </c>
      <c r="AO741" s="1786">
        <f t="shared" ca="1" si="758"/>
        <v>112</v>
      </c>
      <c r="AP741" s="1910">
        <f t="shared" ca="1" si="762"/>
        <v>1.173913043478261</v>
      </c>
      <c r="AR741" s="683">
        <f ca="1">SUM((INDIRECT(AR$2&amp;(ROW())):INDIRECT(AR$3&amp;(ROW()))))</f>
        <v>756</v>
      </c>
      <c r="AS741" s="683">
        <f ca="1">SUM(INDIRECT(AS$1&amp;AS$2&amp;$B741):INDIRECT(AS$1&amp;AS$3&amp;$B741))</f>
        <v>1200</v>
      </c>
      <c r="AT741" s="1786">
        <f t="shared" ca="1" si="763"/>
        <v>-444</v>
      </c>
      <c r="AU741" s="1910">
        <f t="shared" ca="1" si="764"/>
        <v>0.63</v>
      </c>
      <c r="AV741" s="683">
        <f ca="1">SUM(INDIRECT(AV$1&amp;AV$2&amp;$A741):INDIRECT(AV$1&amp;AV$3&amp;$A741))</f>
        <v>644</v>
      </c>
      <c r="AW741" s="1786">
        <f t="shared" ca="1" si="765"/>
        <v>112</v>
      </c>
      <c r="AX741" s="1910">
        <f t="shared" ca="1" si="766"/>
        <v>1.173913043478261</v>
      </c>
      <c r="AZ741" s="683">
        <f ca="1">SUM((INDIRECT(AZ$2&amp;(ROW())):INDIRECT(AZ$3&amp;(ROW()))))</f>
        <v>8208</v>
      </c>
      <c r="BA741" s="683">
        <f ca="1">SUM(INDIRECT(BA$1&amp;BA$2&amp;$B741):INDIRECT(BA$1&amp;BA$3&amp;$B741))</f>
        <v>4644</v>
      </c>
      <c r="BB741" s="1786">
        <f t="shared" ca="1" si="767"/>
        <v>3564</v>
      </c>
      <c r="BC741" s="1910">
        <f t="shared" ca="1" si="768"/>
        <v>1.7674418604651163</v>
      </c>
      <c r="BD741" s="683">
        <f ca="1">SUM(INDIRECT(BD$1&amp;BD$2&amp;$A741):INDIRECT(BD$1&amp;BD$3&amp;$A741))</f>
        <v>7136</v>
      </c>
      <c r="BE741" s="1786">
        <f t="shared" ca="1" si="769"/>
        <v>1072</v>
      </c>
      <c r="BF741" s="1910">
        <f t="shared" ca="1" si="770"/>
        <v>1.1502242152466369</v>
      </c>
    </row>
    <row r="742" spans="1:58">
      <c r="A742" s="2031">
        <v>741</v>
      </c>
      <c r="B742" s="2031">
        <v>739</v>
      </c>
      <c r="D742" s="657">
        <v>1</v>
      </c>
      <c r="E742" s="362"/>
      <c r="F742" s="362"/>
      <c r="H742" s="448"/>
      <c r="I742" s="18" t="s">
        <v>433</v>
      </c>
      <c r="J742" s="18"/>
      <c r="K742" s="18"/>
      <c r="L742" s="18"/>
      <c r="M742" s="18"/>
      <c r="N742" s="18"/>
      <c r="O742" s="18"/>
      <c r="P742" s="25">
        <f t="shared" ref="P742:AA742" si="787">(P564+P570+P576+P582+P588+P592+P608+P614+P620+P626+P632+P636)*-1</f>
        <v>847</v>
      </c>
      <c r="Q742" s="25">
        <f t="shared" si="787"/>
        <v>761</v>
      </c>
      <c r="R742" s="25">
        <f t="shared" si="787"/>
        <v>751</v>
      </c>
      <c r="S742" s="25">
        <f t="shared" si="787"/>
        <v>763</v>
      </c>
      <c r="T742" s="25">
        <f t="shared" si="787"/>
        <v>755</v>
      </c>
      <c r="U742" s="25">
        <f t="shared" si="787"/>
        <v>766</v>
      </c>
      <c r="V742" s="25">
        <f t="shared" si="787"/>
        <v>865</v>
      </c>
      <c r="W742" s="25">
        <f t="shared" si="787"/>
        <v>989</v>
      </c>
      <c r="X742" s="25">
        <f t="shared" si="787"/>
        <v>810</v>
      </c>
      <c r="Y742" s="25">
        <f t="shared" si="787"/>
        <v>746</v>
      </c>
      <c r="Z742" s="25">
        <f t="shared" si="787"/>
        <v>755</v>
      </c>
      <c r="AA742" s="25">
        <f t="shared" si="787"/>
        <v>743</v>
      </c>
      <c r="AB742" s="245">
        <f>SUM(P742:R742)</f>
        <v>2359</v>
      </c>
      <c r="AC742" s="245">
        <f>SUM(S742:U742)</f>
        <v>2284</v>
      </c>
      <c r="AD742" s="245">
        <f>SUM(V742:X742)</f>
        <v>2664</v>
      </c>
      <c r="AE742" s="245">
        <f>SUM(Y742:AA742)</f>
        <v>2244</v>
      </c>
      <c r="AF742" s="245">
        <f>AB742+AC742</f>
        <v>4643</v>
      </c>
      <c r="AG742" s="245">
        <f>AE742+AD742</f>
        <v>4908</v>
      </c>
      <c r="AH742" s="245">
        <f>AF742+AG742</f>
        <v>9551</v>
      </c>
      <c r="AJ742" s="245">
        <f ca="1">SUM((INDIRECT(AJ$2&amp;(ROW())):INDIRECT(AJ$3&amp;(ROW()))))</f>
        <v>746</v>
      </c>
      <c r="AK742" s="245">
        <f ca="1">SUM(INDIRECT(AK$1&amp;AK$2&amp;$B742):INDIRECT(AK$1&amp;AK$3&amp;$B742))</f>
        <v>0</v>
      </c>
      <c r="AL742" s="1783">
        <f t="shared" ca="1" si="757"/>
        <v>746</v>
      </c>
      <c r="AM742" s="1907">
        <f t="shared" ca="1" si="761"/>
        <v>0</v>
      </c>
      <c r="AN742" s="245">
        <f ca="1">SUM(INDIRECT(AN$1&amp;AN$2&amp;$A742):INDIRECT(AN$1&amp;AN$3&amp;$A742))</f>
        <v>614</v>
      </c>
      <c r="AO742" s="1783">
        <f t="shared" ca="1" si="758"/>
        <v>132</v>
      </c>
      <c r="AP742" s="1907">
        <f t="shared" ca="1" si="762"/>
        <v>1.214983713355049</v>
      </c>
      <c r="AR742" s="245">
        <f ca="1">SUM((INDIRECT(AR$2&amp;(ROW())):INDIRECT(AR$3&amp;(ROW()))))</f>
        <v>746</v>
      </c>
      <c r="AS742" s="245">
        <f ca="1">SUM(INDIRECT(AS$1&amp;AS$2&amp;$B742):INDIRECT(AS$1&amp;AS$3&amp;$B742))</f>
        <v>0</v>
      </c>
      <c r="AT742" s="1783">
        <f t="shared" ca="1" si="763"/>
        <v>746</v>
      </c>
      <c r="AU742" s="1907">
        <f t="shared" ca="1" si="764"/>
        <v>0</v>
      </c>
      <c r="AV742" s="245">
        <f ca="1">SUM(INDIRECT(AV$1&amp;AV$2&amp;$A742):INDIRECT(AV$1&amp;AV$3&amp;$A742))</f>
        <v>614</v>
      </c>
      <c r="AW742" s="1783">
        <f t="shared" ca="1" si="765"/>
        <v>132</v>
      </c>
      <c r="AX742" s="1907">
        <f t="shared" ca="1" si="766"/>
        <v>1.214983713355049</v>
      </c>
      <c r="AZ742" s="245">
        <f ca="1">SUM((INDIRECT(AZ$2&amp;(ROW())):INDIRECT(AZ$3&amp;(ROW()))))</f>
        <v>8053</v>
      </c>
      <c r="BA742" s="245">
        <f ca="1">SUM(INDIRECT(BA$1&amp;BA$2&amp;$B742):INDIRECT(BA$1&amp;BA$3&amp;$B742))</f>
        <v>0</v>
      </c>
      <c r="BB742" s="1783">
        <f t="shared" ca="1" si="767"/>
        <v>8053</v>
      </c>
      <c r="BC742" s="1907">
        <f t="shared" ca="1" si="768"/>
        <v>0</v>
      </c>
      <c r="BD742" s="245">
        <f ca="1">SUM(INDIRECT(BD$1&amp;BD$2&amp;$A742):INDIRECT(BD$1&amp;BD$3&amp;$A742))</f>
        <v>6954</v>
      </c>
      <c r="BE742" s="1783">
        <f t="shared" ca="1" si="769"/>
        <v>1099</v>
      </c>
      <c r="BF742" s="1907">
        <f t="shared" ca="1" si="770"/>
        <v>1.1580385389703767</v>
      </c>
    </row>
    <row r="743" spans="1:58">
      <c r="A743" s="2031">
        <v>742</v>
      </c>
      <c r="B743" s="2031">
        <v>740</v>
      </c>
      <c r="D743" s="657">
        <v>1</v>
      </c>
      <c r="E743" s="362"/>
      <c r="F743" s="362"/>
      <c r="H743" s="448"/>
      <c r="I743" s="18" t="s">
        <v>434</v>
      </c>
      <c r="J743" s="18"/>
      <c r="K743" s="18"/>
      <c r="L743" s="18"/>
      <c r="M743" s="18"/>
      <c r="N743" s="18"/>
      <c r="O743" s="18"/>
      <c r="P743" s="25">
        <f t="shared" ref="P743:AA743" si="788">(P565+P571+P577+P583+P589+P609+P615+P621+P627+P633)*-1</f>
        <v>0</v>
      </c>
      <c r="Q743" s="25">
        <f t="shared" si="788"/>
        <v>0</v>
      </c>
      <c r="R743" s="25">
        <f t="shared" si="788"/>
        <v>0</v>
      </c>
      <c r="S743" s="25">
        <f t="shared" si="788"/>
        <v>11</v>
      </c>
      <c r="T743" s="25">
        <f t="shared" si="788"/>
        <v>7</v>
      </c>
      <c r="U743" s="25">
        <f t="shared" si="788"/>
        <v>17</v>
      </c>
      <c r="V743" s="25">
        <f t="shared" si="788"/>
        <v>47</v>
      </c>
      <c r="W743" s="25">
        <f t="shared" si="788"/>
        <v>63</v>
      </c>
      <c r="X743" s="25">
        <f t="shared" si="788"/>
        <v>0</v>
      </c>
      <c r="Y743" s="25">
        <f t="shared" si="788"/>
        <v>10</v>
      </c>
      <c r="Z743" s="25">
        <f t="shared" si="788"/>
        <v>9</v>
      </c>
      <c r="AA743" s="25">
        <f t="shared" si="788"/>
        <v>36</v>
      </c>
      <c r="AB743" s="245">
        <f>SUM(P743:R743)</f>
        <v>0</v>
      </c>
      <c r="AC743" s="245">
        <f>SUM(S743:U743)</f>
        <v>35</v>
      </c>
      <c r="AD743" s="245">
        <f>SUM(V743:X743)</f>
        <v>110</v>
      </c>
      <c r="AE743" s="245">
        <f>SUM(Y743:AA743)</f>
        <v>55</v>
      </c>
      <c r="AF743" s="245">
        <f>AB743+AC743</f>
        <v>35</v>
      </c>
      <c r="AG743" s="245">
        <f>AE743+AD743</f>
        <v>165</v>
      </c>
      <c r="AH743" s="245">
        <f>AF743+AG743</f>
        <v>200</v>
      </c>
      <c r="AJ743" s="245">
        <f ca="1">SUM((INDIRECT(AJ$2&amp;(ROW())):INDIRECT(AJ$3&amp;(ROW()))))</f>
        <v>10</v>
      </c>
      <c r="AK743" s="245">
        <f ca="1">SUM(INDIRECT(AK$1&amp;AK$2&amp;$B743):INDIRECT(AK$1&amp;AK$3&amp;$B743))</f>
        <v>0</v>
      </c>
      <c r="AL743" s="1783">
        <f t="shared" ca="1" si="757"/>
        <v>10</v>
      </c>
      <c r="AM743" s="1907">
        <f t="shared" ca="1" si="761"/>
        <v>0</v>
      </c>
      <c r="AN743" s="245">
        <f ca="1">SUM(INDIRECT(AN$1&amp;AN$2&amp;$A743):INDIRECT(AN$1&amp;AN$3&amp;$A743))</f>
        <v>30</v>
      </c>
      <c r="AO743" s="1783">
        <f t="shared" ca="1" si="758"/>
        <v>-20</v>
      </c>
      <c r="AP743" s="1907">
        <f t="shared" ca="1" si="762"/>
        <v>0.33333333333333331</v>
      </c>
      <c r="AR743" s="245">
        <f ca="1">SUM((INDIRECT(AR$2&amp;(ROW())):INDIRECT(AR$3&amp;(ROW()))))</f>
        <v>10</v>
      </c>
      <c r="AS743" s="245">
        <f ca="1">SUM(INDIRECT(AS$1&amp;AS$2&amp;$B743):INDIRECT(AS$1&amp;AS$3&amp;$B743))</f>
        <v>0</v>
      </c>
      <c r="AT743" s="1783">
        <f t="shared" ca="1" si="763"/>
        <v>10</v>
      </c>
      <c r="AU743" s="1907">
        <f t="shared" ca="1" si="764"/>
        <v>0</v>
      </c>
      <c r="AV743" s="245">
        <f ca="1">SUM(INDIRECT(AV$1&amp;AV$2&amp;$A743):INDIRECT(AV$1&amp;AV$3&amp;$A743))</f>
        <v>30</v>
      </c>
      <c r="AW743" s="1783">
        <f t="shared" ca="1" si="765"/>
        <v>-20</v>
      </c>
      <c r="AX743" s="1907">
        <f t="shared" ca="1" si="766"/>
        <v>0.33333333333333331</v>
      </c>
      <c r="AZ743" s="245">
        <f ca="1">SUM((INDIRECT(AZ$2&amp;(ROW())):INDIRECT(AZ$3&amp;(ROW()))))</f>
        <v>155</v>
      </c>
      <c r="BA743" s="245">
        <f ca="1">SUM(INDIRECT(BA$1&amp;BA$2&amp;$B743):INDIRECT(BA$1&amp;BA$3&amp;$B743))</f>
        <v>0</v>
      </c>
      <c r="BB743" s="1783">
        <f t="shared" ca="1" si="767"/>
        <v>155</v>
      </c>
      <c r="BC743" s="1907">
        <f t="shared" ca="1" si="768"/>
        <v>0</v>
      </c>
      <c r="BD743" s="245">
        <f ca="1">SUM(INDIRECT(BD$1&amp;BD$2&amp;$A743):INDIRECT(BD$1&amp;BD$3&amp;$A743))</f>
        <v>182</v>
      </c>
      <c r="BE743" s="1783">
        <f t="shared" ca="1" si="769"/>
        <v>-27</v>
      </c>
      <c r="BF743" s="1907">
        <f t="shared" ca="1" si="770"/>
        <v>0.85164835164835162</v>
      </c>
    </row>
    <row r="744" spans="1:58">
      <c r="A744" s="2031">
        <v>743</v>
      </c>
      <c r="B744" s="2031">
        <v>741</v>
      </c>
      <c r="D744" s="657">
        <v>1</v>
      </c>
      <c r="E744" s="362"/>
      <c r="F744" s="362"/>
      <c r="H744" s="305"/>
      <c r="I744" s="18" t="s">
        <v>535</v>
      </c>
      <c r="J744" s="26"/>
      <c r="K744" s="26"/>
      <c r="L744" s="18"/>
      <c r="M744" s="18"/>
      <c r="N744" s="18"/>
      <c r="O744" s="18"/>
      <c r="P744" s="185">
        <f t="shared" ref="P744:AA744" si="789">(P566+P572+P578+P584+P590+P593+P610+P616+P622+P628+P634+P637)*-1</f>
        <v>0</v>
      </c>
      <c r="Q744" s="185">
        <f t="shared" si="789"/>
        <v>0</v>
      </c>
      <c r="R744" s="185">
        <f t="shared" si="789"/>
        <v>0</v>
      </c>
      <c r="S744" s="185">
        <f t="shared" si="789"/>
        <v>0</v>
      </c>
      <c r="T744" s="185">
        <f t="shared" si="789"/>
        <v>0</v>
      </c>
      <c r="U744" s="185">
        <f t="shared" si="789"/>
        <v>0</v>
      </c>
      <c r="V744" s="185">
        <f t="shared" si="789"/>
        <v>0</v>
      </c>
      <c r="W744" s="185">
        <f t="shared" si="789"/>
        <v>0</v>
      </c>
      <c r="X744" s="185">
        <f t="shared" si="789"/>
        <v>0</v>
      </c>
      <c r="Y744" s="185">
        <f t="shared" si="789"/>
        <v>0</v>
      </c>
      <c r="Z744" s="627">
        <f t="shared" si="789"/>
        <v>0</v>
      </c>
      <c r="AA744" s="185">
        <f t="shared" si="789"/>
        <v>0</v>
      </c>
      <c r="AB744" s="245">
        <f>SUM(P744:R744)</f>
        <v>0</v>
      </c>
      <c r="AC744" s="245">
        <f>SUM(S744:U744)</f>
        <v>0</v>
      </c>
      <c r="AD744" s="245">
        <f>SUM(V744:X744)</f>
        <v>0</v>
      </c>
      <c r="AE744" s="245">
        <f>SUM(Y744:AA744)</f>
        <v>0</v>
      </c>
      <c r="AF744" s="245">
        <f>AB744+AC744</f>
        <v>0</v>
      </c>
      <c r="AG744" s="245">
        <f>AE744+AD744</f>
        <v>0</v>
      </c>
      <c r="AH744" s="245">
        <f>AF744+AG744</f>
        <v>0</v>
      </c>
      <c r="AJ744" s="245">
        <f ca="1">SUM((INDIRECT(AJ$2&amp;(ROW())):INDIRECT(AJ$3&amp;(ROW()))))</f>
        <v>0</v>
      </c>
      <c r="AK744" s="245">
        <f ca="1">SUM(INDIRECT(AK$1&amp;AK$2&amp;$B744):INDIRECT(AK$1&amp;AK$3&amp;$B744))</f>
        <v>1000</v>
      </c>
      <c r="AL744" s="1783">
        <f t="shared" ca="1" si="757"/>
        <v>-1000</v>
      </c>
      <c r="AM744" s="1907">
        <f t="shared" ca="1" si="761"/>
        <v>0</v>
      </c>
      <c r="AN744" s="245">
        <f ca="1">SUM(INDIRECT(AN$1&amp;AN$2&amp;$A744):INDIRECT(AN$1&amp;AN$3&amp;$A744))</f>
        <v>0</v>
      </c>
      <c r="AO744" s="1783">
        <f t="shared" ca="1" si="758"/>
        <v>0</v>
      </c>
      <c r="AP744" s="1907">
        <f t="shared" ca="1" si="762"/>
        <v>0</v>
      </c>
      <c r="AR744" s="245">
        <f ca="1">SUM((INDIRECT(AR$2&amp;(ROW())):INDIRECT(AR$3&amp;(ROW()))))</f>
        <v>0</v>
      </c>
      <c r="AS744" s="245">
        <f ca="1">SUM(INDIRECT(AS$1&amp;AS$2&amp;$B744):INDIRECT(AS$1&amp;AS$3&amp;$B744))</f>
        <v>1000</v>
      </c>
      <c r="AT744" s="1783">
        <f t="shared" ca="1" si="763"/>
        <v>-1000</v>
      </c>
      <c r="AU744" s="1907">
        <f t="shared" ca="1" si="764"/>
        <v>0</v>
      </c>
      <c r="AV744" s="245">
        <f ca="1">SUM(INDIRECT(AV$1&amp;AV$2&amp;$A744):INDIRECT(AV$1&amp;AV$3&amp;$A744))</f>
        <v>0</v>
      </c>
      <c r="AW744" s="1783">
        <f t="shared" ca="1" si="765"/>
        <v>0</v>
      </c>
      <c r="AX744" s="1907">
        <f t="shared" ca="1" si="766"/>
        <v>0</v>
      </c>
      <c r="AZ744" s="245">
        <f ca="1">SUM((INDIRECT(AZ$2&amp;(ROW())):INDIRECT(AZ$3&amp;(ROW()))))</f>
        <v>0</v>
      </c>
      <c r="BA744" s="245">
        <f ca="1">SUM(INDIRECT(BA$1&amp;BA$2&amp;$B744):INDIRECT(BA$1&amp;BA$3&amp;$B744))</f>
        <v>6590</v>
      </c>
      <c r="BB744" s="1783">
        <f t="shared" ca="1" si="767"/>
        <v>-6590</v>
      </c>
      <c r="BC744" s="1907">
        <f t="shared" ca="1" si="768"/>
        <v>0</v>
      </c>
      <c r="BD744" s="245">
        <f ca="1">SUM(INDIRECT(BD$1&amp;BD$2&amp;$A744):INDIRECT(BD$1&amp;BD$3&amp;$A744))</f>
        <v>0</v>
      </c>
      <c r="BE744" s="1783">
        <f t="shared" ca="1" si="769"/>
        <v>0</v>
      </c>
      <c r="BF744" s="1907">
        <f t="shared" ca="1" si="770"/>
        <v>0</v>
      </c>
    </row>
    <row r="745" spans="1:58">
      <c r="A745" s="2031">
        <v>744</v>
      </c>
      <c r="B745" s="2031">
        <v>742</v>
      </c>
      <c r="D745" s="657">
        <v>1</v>
      </c>
      <c r="E745" s="362"/>
      <c r="F745" s="362"/>
      <c r="H745" s="304"/>
      <c r="I745" s="16" t="s">
        <v>595</v>
      </c>
      <c r="J745" s="24"/>
      <c r="K745" s="24"/>
      <c r="L745" s="16"/>
      <c r="M745" s="16"/>
      <c r="N745" s="16"/>
      <c r="O745" s="16"/>
      <c r="P745" s="194">
        <f t="shared" ref="P745:AA745" si="790">(P594+P638)*-1</f>
        <v>0</v>
      </c>
      <c r="Q745" s="194">
        <f t="shared" si="790"/>
        <v>0</v>
      </c>
      <c r="R745" s="194">
        <f t="shared" si="790"/>
        <v>0</v>
      </c>
      <c r="S745" s="194">
        <f t="shared" si="790"/>
        <v>0</v>
      </c>
      <c r="T745" s="194">
        <f t="shared" si="790"/>
        <v>0</v>
      </c>
      <c r="U745" s="194">
        <f t="shared" si="790"/>
        <v>0</v>
      </c>
      <c r="V745" s="194">
        <f t="shared" si="790"/>
        <v>0</v>
      </c>
      <c r="W745" s="194">
        <f t="shared" si="790"/>
        <v>0</v>
      </c>
      <c r="X745" s="194">
        <f t="shared" si="790"/>
        <v>0</v>
      </c>
      <c r="Y745" s="194">
        <f t="shared" si="790"/>
        <v>0</v>
      </c>
      <c r="Z745" s="628">
        <f t="shared" si="790"/>
        <v>0</v>
      </c>
      <c r="AA745" s="194">
        <f t="shared" si="790"/>
        <v>0</v>
      </c>
      <c r="AB745" s="242">
        <f>SUM(P745:R745)</f>
        <v>0</v>
      </c>
      <c r="AC745" s="242">
        <f>SUM(S745:U745)</f>
        <v>0</v>
      </c>
      <c r="AD745" s="242">
        <f>SUM(V745:X745)</f>
        <v>0</v>
      </c>
      <c r="AE745" s="242">
        <f>SUM(Y745:AA745)</f>
        <v>0</v>
      </c>
      <c r="AF745" s="242">
        <f>AB745+AC745</f>
        <v>0</v>
      </c>
      <c r="AG745" s="242">
        <f>AE745+AD745</f>
        <v>0</v>
      </c>
      <c r="AH745" s="242">
        <f>AF745+AG745</f>
        <v>0</v>
      </c>
      <c r="AJ745" s="242">
        <f ca="1">SUM((INDIRECT(AJ$2&amp;(ROW())):INDIRECT(AJ$3&amp;(ROW()))))</f>
        <v>0</v>
      </c>
      <c r="AK745" s="242">
        <f ca="1">SUM(INDIRECT(AK$1&amp;AK$2&amp;$B745):INDIRECT(AK$1&amp;AK$3&amp;$B745))</f>
        <v>1000</v>
      </c>
      <c r="AL745" s="1718">
        <f t="shared" ca="1" si="757"/>
        <v>-1000</v>
      </c>
      <c r="AM745" s="1829">
        <f t="shared" ca="1" si="761"/>
        <v>0</v>
      </c>
      <c r="AN745" s="242">
        <f ca="1">SUM(INDIRECT(AN$1&amp;AN$2&amp;$A745):INDIRECT(AN$1&amp;AN$3&amp;$A745))</f>
        <v>0</v>
      </c>
      <c r="AO745" s="1718">
        <f t="shared" ca="1" si="758"/>
        <v>0</v>
      </c>
      <c r="AP745" s="1829">
        <f t="shared" ca="1" si="762"/>
        <v>0</v>
      </c>
      <c r="AR745" s="242">
        <f ca="1">SUM((INDIRECT(AR$2&amp;(ROW())):INDIRECT(AR$3&amp;(ROW()))))</f>
        <v>0</v>
      </c>
      <c r="AS745" s="242">
        <f ca="1">SUM(INDIRECT(AS$1&amp;AS$2&amp;$B745):INDIRECT(AS$1&amp;AS$3&amp;$B745))</f>
        <v>1000</v>
      </c>
      <c r="AT745" s="1718">
        <f t="shared" ca="1" si="763"/>
        <v>-1000</v>
      </c>
      <c r="AU745" s="1829">
        <f t="shared" ca="1" si="764"/>
        <v>0</v>
      </c>
      <c r="AV745" s="242">
        <f ca="1">SUM(INDIRECT(AV$1&amp;AV$2&amp;$A745):INDIRECT(AV$1&amp;AV$3&amp;$A745))</f>
        <v>0</v>
      </c>
      <c r="AW745" s="1718">
        <f t="shared" ca="1" si="765"/>
        <v>0</v>
      </c>
      <c r="AX745" s="1829">
        <f t="shared" ca="1" si="766"/>
        <v>0</v>
      </c>
      <c r="AZ745" s="242">
        <f ca="1">SUM((INDIRECT(AZ$2&amp;(ROW())):INDIRECT(AZ$3&amp;(ROW()))))</f>
        <v>0</v>
      </c>
      <c r="BA745" s="242">
        <f ca="1">SUM(INDIRECT(BA$1&amp;BA$2&amp;$B745):INDIRECT(BA$1&amp;BA$3&amp;$B745))</f>
        <v>6508</v>
      </c>
      <c r="BB745" s="1718">
        <f t="shared" ca="1" si="767"/>
        <v>-6508</v>
      </c>
      <c r="BC745" s="1829">
        <f t="shared" ca="1" si="768"/>
        <v>0</v>
      </c>
      <c r="BD745" s="242">
        <f ca="1">SUM(INDIRECT(BD$1&amp;BD$2&amp;$A745):INDIRECT(BD$1&amp;BD$3&amp;$A745))</f>
        <v>0</v>
      </c>
      <c r="BE745" s="1718">
        <f t="shared" ca="1" si="769"/>
        <v>0</v>
      </c>
      <c r="BF745" s="1829">
        <f t="shared" ca="1" si="770"/>
        <v>0</v>
      </c>
    </row>
    <row r="746" spans="1:58" s="272" customFormat="1">
      <c r="A746" s="2031">
        <v>745</v>
      </c>
      <c r="B746" s="2031">
        <v>743</v>
      </c>
      <c r="C746" s="362"/>
      <c r="D746" s="657">
        <v>1</v>
      </c>
      <c r="E746" s="362"/>
      <c r="F746" s="362"/>
      <c r="G746" s="37"/>
      <c r="H746" s="665" t="s">
        <v>553</v>
      </c>
      <c r="I746" s="666"/>
      <c r="J746" s="667"/>
      <c r="K746" s="667"/>
      <c r="L746" s="667"/>
      <c r="M746" s="667"/>
      <c r="N746" s="667"/>
      <c r="O746" s="667"/>
      <c r="P746" s="673">
        <f>SUM(P747:P750)</f>
        <v>0</v>
      </c>
      <c r="Q746" s="673">
        <f t="shared" ref="Q746:Z746" si="791">SUM(Q747:Q750)</f>
        <v>0</v>
      </c>
      <c r="R746" s="673">
        <f t="shared" si="791"/>
        <v>0</v>
      </c>
      <c r="S746" s="673">
        <f t="shared" si="791"/>
        <v>0</v>
      </c>
      <c r="T746" s="673">
        <f t="shared" si="791"/>
        <v>0</v>
      </c>
      <c r="U746" s="673">
        <f t="shared" si="791"/>
        <v>0</v>
      </c>
      <c r="V746" s="673">
        <f t="shared" si="791"/>
        <v>0</v>
      </c>
      <c r="W746" s="673">
        <f t="shared" si="791"/>
        <v>0</v>
      </c>
      <c r="X746" s="673">
        <f t="shared" si="791"/>
        <v>0</v>
      </c>
      <c r="Y746" s="673">
        <f t="shared" si="791"/>
        <v>0</v>
      </c>
      <c r="Z746" s="673">
        <f t="shared" si="791"/>
        <v>0</v>
      </c>
      <c r="AA746" s="673">
        <f>SUM(AA747:AA750)</f>
        <v>0</v>
      </c>
      <c r="AB746" s="673">
        <f t="shared" ref="AB746:AH746" si="792">SUM(AB747:AB750)</f>
        <v>0</v>
      </c>
      <c r="AC746" s="673">
        <f t="shared" si="792"/>
        <v>0</v>
      </c>
      <c r="AD746" s="673">
        <f t="shared" si="792"/>
        <v>0</v>
      </c>
      <c r="AE746" s="673">
        <f t="shared" si="792"/>
        <v>0</v>
      </c>
      <c r="AF746" s="673">
        <f t="shared" si="792"/>
        <v>0</v>
      </c>
      <c r="AG746" s="673">
        <f t="shared" si="792"/>
        <v>0</v>
      </c>
      <c r="AH746" s="673">
        <f t="shared" si="792"/>
        <v>0</v>
      </c>
      <c r="AJ746" s="673">
        <f ca="1">SUM((INDIRECT(AJ$2&amp;(ROW())):INDIRECT(AJ$3&amp;(ROW()))))</f>
        <v>0</v>
      </c>
      <c r="AK746" s="673">
        <f ca="1">SUM(INDIRECT(AK$1&amp;AK$2&amp;$B746):INDIRECT(AK$1&amp;AK$3&amp;$B746))</f>
        <v>0</v>
      </c>
      <c r="AL746" s="1787">
        <f t="shared" ca="1" si="757"/>
        <v>0</v>
      </c>
      <c r="AM746" s="1911">
        <f t="shared" ca="1" si="761"/>
        <v>0</v>
      </c>
      <c r="AN746" s="673">
        <f ca="1">SUM(INDIRECT(AN$1&amp;AN$2&amp;$A746):INDIRECT(AN$1&amp;AN$3&amp;$A746))</f>
        <v>0</v>
      </c>
      <c r="AO746" s="1787">
        <f t="shared" ca="1" si="758"/>
        <v>0</v>
      </c>
      <c r="AP746" s="1911">
        <f t="shared" ca="1" si="762"/>
        <v>0</v>
      </c>
      <c r="AR746" s="673">
        <f ca="1">SUM((INDIRECT(AR$2&amp;(ROW())):INDIRECT(AR$3&amp;(ROW()))))</f>
        <v>0</v>
      </c>
      <c r="AS746" s="673">
        <f ca="1">SUM(INDIRECT(AS$1&amp;AS$2&amp;$B746):INDIRECT(AS$1&amp;AS$3&amp;$B746))</f>
        <v>0</v>
      </c>
      <c r="AT746" s="1787">
        <f t="shared" ca="1" si="763"/>
        <v>0</v>
      </c>
      <c r="AU746" s="1911">
        <f t="shared" ca="1" si="764"/>
        <v>0</v>
      </c>
      <c r="AV746" s="673">
        <f ca="1">SUM(INDIRECT(AV$1&amp;AV$2&amp;$A746):INDIRECT(AV$1&amp;AV$3&amp;$A746))</f>
        <v>0</v>
      </c>
      <c r="AW746" s="1787">
        <f t="shared" ca="1" si="765"/>
        <v>0</v>
      </c>
      <c r="AX746" s="1911">
        <f t="shared" ca="1" si="766"/>
        <v>0</v>
      </c>
      <c r="AZ746" s="673">
        <f ca="1">SUM((INDIRECT(AZ$2&amp;(ROW())):INDIRECT(AZ$3&amp;(ROW()))))</f>
        <v>0</v>
      </c>
      <c r="BA746" s="673">
        <f ca="1">SUM(INDIRECT(BA$1&amp;BA$2&amp;$B746):INDIRECT(BA$1&amp;BA$3&amp;$B746))</f>
        <v>82</v>
      </c>
      <c r="BB746" s="1787">
        <f t="shared" ca="1" si="767"/>
        <v>-82</v>
      </c>
      <c r="BC746" s="1911">
        <f t="shared" ca="1" si="768"/>
        <v>0</v>
      </c>
      <c r="BD746" s="673">
        <f ca="1">SUM(INDIRECT(BD$1&amp;BD$2&amp;$A746):INDIRECT(BD$1&amp;BD$3&amp;$A746))</f>
        <v>0</v>
      </c>
      <c r="BE746" s="1787">
        <f t="shared" ca="1" si="769"/>
        <v>0</v>
      </c>
      <c r="BF746" s="1911">
        <f t="shared" ca="1" si="770"/>
        <v>0</v>
      </c>
    </row>
    <row r="747" spans="1:58">
      <c r="A747" s="2031">
        <v>746</v>
      </c>
      <c r="B747" s="2031">
        <v>744</v>
      </c>
      <c r="D747" s="657">
        <v>1</v>
      </c>
      <c r="E747" s="362"/>
      <c r="F747" s="362"/>
      <c r="H747" s="330"/>
      <c r="I747" s="18" t="s">
        <v>433</v>
      </c>
      <c r="J747" s="18"/>
      <c r="K747" s="18"/>
      <c r="L747" s="18"/>
      <c r="M747" s="18"/>
      <c r="N747" s="18"/>
      <c r="O747" s="18"/>
      <c r="P747" s="128"/>
      <c r="Q747" s="128"/>
      <c r="R747" s="128"/>
      <c r="S747" s="128"/>
      <c r="T747" s="128"/>
      <c r="U747" s="128"/>
      <c r="V747" s="128"/>
      <c r="W747" s="128"/>
      <c r="X747" s="128"/>
      <c r="Y747" s="128"/>
      <c r="Z747" s="128"/>
      <c r="AA747" s="128"/>
      <c r="AB747" s="245">
        <f>SUM(P747:R747)</f>
        <v>0</v>
      </c>
      <c r="AC747" s="245">
        <f>SUM(S747:U747)</f>
        <v>0</v>
      </c>
      <c r="AD747" s="245">
        <f>SUM(V747:X747)</f>
        <v>0</v>
      </c>
      <c r="AE747" s="245">
        <f>SUM(Y747:AA747)</f>
        <v>0</v>
      </c>
      <c r="AF747" s="245">
        <f>AB747+AC747</f>
        <v>0</v>
      </c>
      <c r="AG747" s="245">
        <f>AE747+AD747</f>
        <v>0</v>
      </c>
      <c r="AH747" s="245">
        <f>AF747+AG747</f>
        <v>0</v>
      </c>
      <c r="AJ747" s="245">
        <f ca="1">SUM((INDIRECT(AJ$2&amp;(ROW())):INDIRECT(AJ$3&amp;(ROW()))))</f>
        <v>0</v>
      </c>
      <c r="AK747" s="245">
        <f ca="1">SUM(INDIRECT(AK$1&amp;AK$2&amp;$B747):INDIRECT(AK$1&amp;AK$3&amp;$B747))</f>
        <v>0</v>
      </c>
      <c r="AL747" s="1783">
        <f t="shared" ca="1" si="757"/>
        <v>0</v>
      </c>
      <c r="AM747" s="1907">
        <f t="shared" ca="1" si="761"/>
        <v>0</v>
      </c>
      <c r="AN747" s="245">
        <f ca="1">SUM(INDIRECT(AN$1&amp;AN$2&amp;$A747):INDIRECT(AN$1&amp;AN$3&amp;$A747))</f>
        <v>0</v>
      </c>
      <c r="AO747" s="1783">
        <f t="shared" ca="1" si="758"/>
        <v>0</v>
      </c>
      <c r="AP747" s="1907">
        <f t="shared" ca="1" si="762"/>
        <v>0</v>
      </c>
      <c r="AR747" s="245">
        <f ca="1">SUM((INDIRECT(AR$2&amp;(ROW())):INDIRECT(AR$3&amp;(ROW()))))</f>
        <v>0</v>
      </c>
      <c r="AS747" s="245">
        <f ca="1">SUM(INDIRECT(AS$1&amp;AS$2&amp;$B747):INDIRECT(AS$1&amp;AS$3&amp;$B747))</f>
        <v>0</v>
      </c>
      <c r="AT747" s="1783">
        <f t="shared" ca="1" si="763"/>
        <v>0</v>
      </c>
      <c r="AU747" s="1907">
        <f t="shared" ca="1" si="764"/>
        <v>0</v>
      </c>
      <c r="AV747" s="245">
        <f ca="1">SUM(INDIRECT(AV$1&amp;AV$2&amp;$A747):INDIRECT(AV$1&amp;AV$3&amp;$A747))</f>
        <v>0</v>
      </c>
      <c r="AW747" s="1783">
        <f t="shared" ca="1" si="765"/>
        <v>0</v>
      </c>
      <c r="AX747" s="1907">
        <f t="shared" ca="1" si="766"/>
        <v>0</v>
      </c>
      <c r="AZ747" s="245">
        <f ca="1">SUM((INDIRECT(AZ$2&amp;(ROW())):INDIRECT(AZ$3&amp;(ROW()))))</f>
        <v>0</v>
      </c>
      <c r="BA747" s="245">
        <f ca="1">SUM(INDIRECT(BA$1&amp;BA$2&amp;$B747):INDIRECT(BA$1&amp;BA$3&amp;$B747))</f>
        <v>0</v>
      </c>
      <c r="BB747" s="1783">
        <f t="shared" ca="1" si="767"/>
        <v>0</v>
      </c>
      <c r="BC747" s="1907">
        <f t="shared" ca="1" si="768"/>
        <v>0</v>
      </c>
      <c r="BD747" s="245">
        <f ca="1">SUM(INDIRECT(BD$1&amp;BD$2&amp;$A747):INDIRECT(BD$1&amp;BD$3&amp;$A747))</f>
        <v>0</v>
      </c>
      <c r="BE747" s="1783">
        <f t="shared" ca="1" si="769"/>
        <v>0</v>
      </c>
      <c r="BF747" s="1907">
        <f t="shared" ca="1" si="770"/>
        <v>0</v>
      </c>
    </row>
    <row r="748" spans="1:58">
      <c r="A748" s="2031">
        <v>747</v>
      </c>
      <c r="B748" s="2031">
        <v>745</v>
      </c>
      <c r="D748" s="657">
        <v>1</v>
      </c>
      <c r="E748" s="362"/>
      <c r="F748" s="362"/>
      <c r="H748" s="330"/>
      <c r="I748" s="18" t="s">
        <v>434</v>
      </c>
      <c r="J748" s="18"/>
      <c r="K748" s="18"/>
      <c r="L748" s="18"/>
      <c r="M748" s="18"/>
      <c r="N748" s="18"/>
      <c r="O748" s="18"/>
      <c r="P748" s="128"/>
      <c r="Q748" s="128"/>
      <c r="R748" s="128"/>
      <c r="S748" s="128"/>
      <c r="T748" s="128"/>
      <c r="U748" s="128"/>
      <c r="V748" s="128"/>
      <c r="W748" s="128"/>
      <c r="X748" s="128"/>
      <c r="Y748" s="128"/>
      <c r="Z748" s="128"/>
      <c r="AA748" s="128"/>
      <c r="AB748" s="245">
        <f>SUM(P748:R748)</f>
        <v>0</v>
      </c>
      <c r="AC748" s="245">
        <f>SUM(S748:U748)</f>
        <v>0</v>
      </c>
      <c r="AD748" s="245">
        <f>SUM(V748:X748)</f>
        <v>0</v>
      </c>
      <c r="AE748" s="245">
        <f>SUM(Y748:AA748)</f>
        <v>0</v>
      </c>
      <c r="AF748" s="245">
        <f>AB748+AC748</f>
        <v>0</v>
      </c>
      <c r="AG748" s="245">
        <f>AE748+AD748</f>
        <v>0</v>
      </c>
      <c r="AH748" s="245">
        <f>AF748+AG748</f>
        <v>0</v>
      </c>
      <c r="AJ748" s="245">
        <f ca="1">SUM((INDIRECT(AJ$2&amp;(ROW())):INDIRECT(AJ$3&amp;(ROW()))))</f>
        <v>0</v>
      </c>
      <c r="AK748" s="245">
        <f ca="1">SUM(INDIRECT(AK$1&amp;AK$2&amp;$B748):INDIRECT(AK$1&amp;AK$3&amp;$B748))</f>
        <v>0</v>
      </c>
      <c r="AL748" s="1783">
        <f t="shared" ca="1" si="757"/>
        <v>0</v>
      </c>
      <c r="AM748" s="1907">
        <f t="shared" ca="1" si="761"/>
        <v>0</v>
      </c>
      <c r="AN748" s="245">
        <f ca="1">SUM(INDIRECT(AN$1&amp;AN$2&amp;$A748):INDIRECT(AN$1&amp;AN$3&amp;$A748))</f>
        <v>0</v>
      </c>
      <c r="AO748" s="1783">
        <f t="shared" ca="1" si="758"/>
        <v>0</v>
      </c>
      <c r="AP748" s="1907">
        <f t="shared" ca="1" si="762"/>
        <v>0</v>
      </c>
      <c r="AR748" s="245">
        <f ca="1">SUM((INDIRECT(AR$2&amp;(ROW())):INDIRECT(AR$3&amp;(ROW()))))</f>
        <v>0</v>
      </c>
      <c r="AS748" s="245">
        <f ca="1">SUM(INDIRECT(AS$1&amp;AS$2&amp;$B748):INDIRECT(AS$1&amp;AS$3&amp;$B748))</f>
        <v>0</v>
      </c>
      <c r="AT748" s="1783">
        <f t="shared" ca="1" si="763"/>
        <v>0</v>
      </c>
      <c r="AU748" s="1907">
        <f t="shared" ca="1" si="764"/>
        <v>0</v>
      </c>
      <c r="AV748" s="245">
        <f ca="1">SUM(INDIRECT(AV$1&amp;AV$2&amp;$A748):INDIRECT(AV$1&amp;AV$3&amp;$A748))</f>
        <v>0</v>
      </c>
      <c r="AW748" s="1783">
        <f t="shared" ca="1" si="765"/>
        <v>0</v>
      </c>
      <c r="AX748" s="1907">
        <f t="shared" ca="1" si="766"/>
        <v>0</v>
      </c>
      <c r="AZ748" s="245">
        <f ca="1">SUM((INDIRECT(AZ$2&amp;(ROW())):INDIRECT(AZ$3&amp;(ROW()))))</f>
        <v>0</v>
      </c>
      <c r="BA748" s="245">
        <f ca="1">SUM(INDIRECT(BA$1&amp;BA$2&amp;$B748):INDIRECT(BA$1&amp;BA$3&amp;$B748))</f>
        <v>0</v>
      </c>
      <c r="BB748" s="1783">
        <f t="shared" ca="1" si="767"/>
        <v>0</v>
      </c>
      <c r="BC748" s="1907">
        <f t="shared" ca="1" si="768"/>
        <v>0</v>
      </c>
      <c r="BD748" s="245">
        <f ca="1">SUM(INDIRECT(BD$1&amp;BD$2&amp;$A748):INDIRECT(BD$1&amp;BD$3&amp;$A748))</f>
        <v>0</v>
      </c>
      <c r="BE748" s="1783">
        <f t="shared" ca="1" si="769"/>
        <v>0</v>
      </c>
      <c r="BF748" s="1907">
        <f t="shared" ca="1" si="770"/>
        <v>0</v>
      </c>
    </row>
    <row r="749" spans="1:58">
      <c r="A749" s="2031">
        <v>748</v>
      </c>
      <c r="B749" s="2031">
        <v>746</v>
      </c>
      <c r="D749" s="657">
        <v>1</v>
      </c>
      <c r="E749" s="362"/>
      <c r="F749" s="362"/>
      <c r="H749" s="305"/>
      <c r="I749" s="18" t="s">
        <v>535</v>
      </c>
      <c r="J749" s="26"/>
      <c r="K749" s="26"/>
      <c r="L749" s="18"/>
      <c r="M749" s="18"/>
      <c r="N749" s="18"/>
      <c r="O749" s="18"/>
      <c r="P749" s="128"/>
      <c r="Q749" s="128"/>
      <c r="R749" s="128"/>
      <c r="S749" s="128"/>
      <c r="T749" s="128"/>
      <c r="U749" s="128"/>
      <c r="V749" s="128"/>
      <c r="W749" s="128"/>
      <c r="X749" s="128"/>
      <c r="Y749" s="128"/>
      <c r="Z749" s="674"/>
      <c r="AA749" s="128"/>
      <c r="AB749" s="245">
        <f>SUM(P749:R749)</f>
        <v>0</v>
      </c>
      <c r="AC749" s="245">
        <f>SUM(S749:U749)</f>
        <v>0</v>
      </c>
      <c r="AD749" s="245">
        <f>SUM(V749:X749)</f>
        <v>0</v>
      </c>
      <c r="AE749" s="245">
        <f>SUM(Y749:AA749)</f>
        <v>0</v>
      </c>
      <c r="AF749" s="245">
        <f>AB749+AC749</f>
        <v>0</v>
      </c>
      <c r="AG749" s="245">
        <f>AE749+AD749</f>
        <v>0</v>
      </c>
      <c r="AH749" s="245">
        <f>AF749+AG749</f>
        <v>0</v>
      </c>
      <c r="AJ749" s="245">
        <f ca="1">SUM((INDIRECT(AJ$2&amp;(ROW())):INDIRECT(AJ$3&amp;(ROW()))))</f>
        <v>0</v>
      </c>
      <c r="AK749" s="245">
        <f ca="1">SUM(INDIRECT(AK$1&amp;AK$2&amp;$B749):INDIRECT(AK$1&amp;AK$3&amp;$B749))</f>
        <v>0</v>
      </c>
      <c r="AL749" s="1783">
        <f t="shared" ca="1" si="757"/>
        <v>0</v>
      </c>
      <c r="AM749" s="1907">
        <f t="shared" ca="1" si="761"/>
        <v>0</v>
      </c>
      <c r="AN749" s="245">
        <f ca="1">SUM(INDIRECT(AN$1&amp;AN$2&amp;$A749):INDIRECT(AN$1&amp;AN$3&amp;$A749))</f>
        <v>0</v>
      </c>
      <c r="AO749" s="1783">
        <f t="shared" ca="1" si="758"/>
        <v>0</v>
      </c>
      <c r="AP749" s="1907">
        <f t="shared" ca="1" si="762"/>
        <v>0</v>
      </c>
      <c r="AR749" s="245">
        <f ca="1">SUM((INDIRECT(AR$2&amp;(ROW())):INDIRECT(AR$3&amp;(ROW()))))</f>
        <v>0</v>
      </c>
      <c r="AS749" s="245">
        <f ca="1">SUM(INDIRECT(AS$1&amp;AS$2&amp;$B749):INDIRECT(AS$1&amp;AS$3&amp;$B749))</f>
        <v>0</v>
      </c>
      <c r="AT749" s="1783">
        <f t="shared" ca="1" si="763"/>
        <v>0</v>
      </c>
      <c r="AU749" s="1907">
        <f t="shared" ca="1" si="764"/>
        <v>0</v>
      </c>
      <c r="AV749" s="245">
        <f ca="1">SUM(INDIRECT(AV$1&amp;AV$2&amp;$A749):INDIRECT(AV$1&amp;AV$3&amp;$A749))</f>
        <v>0</v>
      </c>
      <c r="AW749" s="1783">
        <f t="shared" ca="1" si="765"/>
        <v>0</v>
      </c>
      <c r="AX749" s="1907">
        <f t="shared" ca="1" si="766"/>
        <v>0</v>
      </c>
      <c r="AZ749" s="245">
        <f ca="1">SUM((INDIRECT(AZ$2&amp;(ROW())):INDIRECT(AZ$3&amp;(ROW()))))</f>
        <v>0</v>
      </c>
      <c r="BA749" s="245">
        <f ca="1">SUM(INDIRECT(BA$1&amp;BA$2&amp;$B749):INDIRECT(BA$1&amp;BA$3&amp;$B749))</f>
        <v>0</v>
      </c>
      <c r="BB749" s="1783">
        <f t="shared" ca="1" si="767"/>
        <v>0</v>
      </c>
      <c r="BC749" s="1907">
        <f t="shared" ca="1" si="768"/>
        <v>0</v>
      </c>
      <c r="BD749" s="245">
        <f ca="1">SUM(INDIRECT(BD$1&amp;BD$2&amp;$A749):INDIRECT(BD$1&amp;BD$3&amp;$A749))</f>
        <v>0</v>
      </c>
      <c r="BE749" s="1783">
        <f t="shared" ca="1" si="769"/>
        <v>0</v>
      </c>
      <c r="BF749" s="1907">
        <f t="shared" ca="1" si="770"/>
        <v>0</v>
      </c>
    </row>
    <row r="750" spans="1:58">
      <c r="A750" s="2031">
        <v>749</v>
      </c>
      <c r="B750" s="2031">
        <v>747</v>
      </c>
      <c r="D750" s="657">
        <v>1</v>
      </c>
      <c r="E750" s="362"/>
      <c r="F750" s="362"/>
      <c r="H750" s="304"/>
      <c r="I750" s="16" t="s">
        <v>595</v>
      </c>
      <c r="J750" s="24"/>
      <c r="K750" s="24"/>
      <c r="L750" s="16"/>
      <c r="M750" s="16"/>
      <c r="N750" s="16"/>
      <c r="O750" s="16"/>
      <c r="P750" s="135"/>
      <c r="Q750" s="135"/>
      <c r="R750" s="135"/>
      <c r="S750" s="135"/>
      <c r="T750" s="135"/>
      <c r="U750" s="135"/>
      <c r="V750" s="135"/>
      <c r="W750" s="135"/>
      <c r="X750" s="135"/>
      <c r="Y750" s="135"/>
      <c r="Z750" s="675"/>
      <c r="AA750" s="135"/>
      <c r="AB750" s="242">
        <f>SUM(P750:R750)</f>
        <v>0</v>
      </c>
      <c r="AC750" s="242">
        <f>SUM(S750:U750)</f>
        <v>0</v>
      </c>
      <c r="AD750" s="242">
        <f>SUM(V750:X750)</f>
        <v>0</v>
      </c>
      <c r="AE750" s="242">
        <f>SUM(Y750:AA750)</f>
        <v>0</v>
      </c>
      <c r="AF750" s="242">
        <f>AB750+AC750</f>
        <v>0</v>
      </c>
      <c r="AG750" s="242">
        <f>AE750+AD750</f>
        <v>0</v>
      </c>
      <c r="AH750" s="242">
        <f>AF750+AG750</f>
        <v>0</v>
      </c>
      <c r="AJ750" s="242">
        <f ca="1">SUM((INDIRECT(AJ$2&amp;(ROW())):INDIRECT(AJ$3&amp;(ROW()))))</f>
        <v>0</v>
      </c>
      <c r="AK750" s="242">
        <f ca="1">SUM(INDIRECT(AK$1&amp;AK$2&amp;$B750):INDIRECT(AK$1&amp;AK$3&amp;$B750))</f>
        <v>0</v>
      </c>
      <c r="AL750" s="1718">
        <f t="shared" ca="1" si="757"/>
        <v>0</v>
      </c>
      <c r="AM750" s="1829">
        <f t="shared" ca="1" si="761"/>
        <v>0</v>
      </c>
      <c r="AN750" s="242">
        <f ca="1">SUM(INDIRECT(AN$1&amp;AN$2&amp;$A750):INDIRECT(AN$1&amp;AN$3&amp;$A750))</f>
        <v>0</v>
      </c>
      <c r="AO750" s="1718">
        <f t="shared" ca="1" si="758"/>
        <v>0</v>
      </c>
      <c r="AP750" s="1829">
        <f t="shared" ca="1" si="762"/>
        <v>0</v>
      </c>
      <c r="AR750" s="242">
        <f ca="1">SUM((INDIRECT(AR$2&amp;(ROW())):INDIRECT(AR$3&amp;(ROW()))))</f>
        <v>0</v>
      </c>
      <c r="AS750" s="242">
        <f ca="1">SUM(INDIRECT(AS$1&amp;AS$2&amp;$B750):INDIRECT(AS$1&amp;AS$3&amp;$B750))</f>
        <v>0</v>
      </c>
      <c r="AT750" s="1718">
        <f t="shared" ca="1" si="763"/>
        <v>0</v>
      </c>
      <c r="AU750" s="1829">
        <f t="shared" ca="1" si="764"/>
        <v>0</v>
      </c>
      <c r="AV750" s="242">
        <f ca="1">SUM(INDIRECT(AV$1&amp;AV$2&amp;$A750):INDIRECT(AV$1&amp;AV$3&amp;$A750))</f>
        <v>0</v>
      </c>
      <c r="AW750" s="1718">
        <f t="shared" ca="1" si="765"/>
        <v>0</v>
      </c>
      <c r="AX750" s="1829">
        <f t="shared" ca="1" si="766"/>
        <v>0</v>
      </c>
      <c r="AZ750" s="242">
        <f ca="1">SUM((INDIRECT(AZ$2&amp;(ROW())):INDIRECT(AZ$3&amp;(ROW()))))</f>
        <v>0</v>
      </c>
      <c r="BA750" s="242">
        <f ca="1">SUM(INDIRECT(BA$1&amp;BA$2&amp;$B750):INDIRECT(BA$1&amp;BA$3&amp;$B750))</f>
        <v>0</v>
      </c>
      <c r="BB750" s="1718">
        <f t="shared" ca="1" si="767"/>
        <v>0</v>
      </c>
      <c r="BC750" s="1829">
        <f t="shared" ca="1" si="768"/>
        <v>0</v>
      </c>
      <c r="BD750" s="242">
        <f ca="1">SUM(INDIRECT(BD$1&amp;BD$2&amp;$A750):INDIRECT(BD$1&amp;BD$3&amp;$A750))</f>
        <v>0</v>
      </c>
      <c r="BE750" s="1718">
        <f t="shared" ca="1" si="769"/>
        <v>0</v>
      </c>
      <c r="BF750" s="1829">
        <f t="shared" ca="1" si="770"/>
        <v>0</v>
      </c>
    </row>
    <row r="751" spans="1:58" s="272" customFormat="1">
      <c r="A751" s="2031">
        <v>755</v>
      </c>
      <c r="B751" s="2031">
        <v>748</v>
      </c>
      <c r="C751" s="362"/>
      <c r="D751" s="657">
        <v>1</v>
      </c>
      <c r="E751" s="362"/>
      <c r="F751" s="362"/>
      <c r="G751" s="37"/>
      <c r="H751" s="169" t="s">
        <v>844</v>
      </c>
      <c r="I751" s="168"/>
      <c r="J751" s="441"/>
      <c r="K751" s="441"/>
      <c r="L751" s="441"/>
      <c r="M751" s="441"/>
      <c r="N751" s="441"/>
      <c r="O751" s="441"/>
      <c r="P751" s="526">
        <f t="shared" ref="P751:AH751" si="793">SUM(P752:P755)</f>
        <v>0</v>
      </c>
      <c r="Q751" s="526">
        <f t="shared" si="793"/>
        <v>0</v>
      </c>
      <c r="R751" s="526">
        <f t="shared" si="793"/>
        <v>0</v>
      </c>
      <c r="S751" s="526">
        <f t="shared" si="793"/>
        <v>0</v>
      </c>
      <c r="T751" s="526">
        <f t="shared" si="793"/>
        <v>0</v>
      </c>
      <c r="U751" s="526">
        <f t="shared" si="793"/>
        <v>0</v>
      </c>
      <c r="V751" s="526">
        <f t="shared" si="793"/>
        <v>0</v>
      </c>
      <c r="W751" s="526">
        <f t="shared" si="793"/>
        <v>0</v>
      </c>
      <c r="X751" s="526">
        <f t="shared" si="793"/>
        <v>0</v>
      </c>
      <c r="Y751" s="526">
        <f t="shared" si="793"/>
        <v>0</v>
      </c>
      <c r="Z751" s="526">
        <f t="shared" si="793"/>
        <v>0</v>
      </c>
      <c r="AA751" s="526">
        <f t="shared" si="793"/>
        <v>0</v>
      </c>
      <c r="AB751" s="526">
        <f t="shared" si="793"/>
        <v>0</v>
      </c>
      <c r="AC751" s="526">
        <f t="shared" si="793"/>
        <v>0</v>
      </c>
      <c r="AD751" s="526">
        <f t="shared" si="793"/>
        <v>0</v>
      </c>
      <c r="AE751" s="526">
        <f t="shared" si="793"/>
        <v>0</v>
      </c>
      <c r="AF751" s="526">
        <f t="shared" si="793"/>
        <v>0</v>
      </c>
      <c r="AG751" s="526">
        <f t="shared" si="793"/>
        <v>0</v>
      </c>
      <c r="AH751" s="526">
        <f t="shared" si="793"/>
        <v>0</v>
      </c>
      <c r="AJ751" s="526">
        <f ca="1">SUM((INDIRECT(AJ$2&amp;(ROW())):INDIRECT(AJ$3&amp;(ROW()))))</f>
        <v>0</v>
      </c>
      <c r="AK751" s="526">
        <f ca="1">SUM(INDIRECT(AK$1&amp;AK$2&amp;$B751):INDIRECT(AK$1&amp;AK$3&amp;$B751))</f>
        <v>0</v>
      </c>
      <c r="AL751" s="1767">
        <f t="shared" ca="1" si="757"/>
        <v>0</v>
      </c>
      <c r="AM751" s="1891">
        <f t="shared" ca="1" si="761"/>
        <v>0</v>
      </c>
      <c r="AN751" s="526">
        <f ca="1">SUM(INDIRECT(AN$1&amp;AN$2&amp;$A751):INDIRECT(AN$1&amp;AN$3&amp;$A751))</f>
        <v>0</v>
      </c>
      <c r="AO751" s="1767">
        <f t="shared" ca="1" si="758"/>
        <v>0</v>
      </c>
      <c r="AP751" s="1891">
        <f t="shared" ca="1" si="762"/>
        <v>0</v>
      </c>
      <c r="AR751" s="526">
        <f ca="1">SUM((INDIRECT(AR$2&amp;(ROW())):INDIRECT(AR$3&amp;(ROW()))))</f>
        <v>0</v>
      </c>
      <c r="AS751" s="526">
        <f ca="1">SUM(INDIRECT(AS$1&amp;AS$2&amp;$B751):INDIRECT(AS$1&amp;AS$3&amp;$B751))</f>
        <v>0</v>
      </c>
      <c r="AT751" s="1767">
        <f t="shared" ca="1" si="763"/>
        <v>0</v>
      </c>
      <c r="AU751" s="1891">
        <f t="shared" ca="1" si="764"/>
        <v>0</v>
      </c>
      <c r="AV751" s="526">
        <f ca="1">SUM(INDIRECT(AV$1&amp;AV$2&amp;$A751):INDIRECT(AV$1&amp;AV$3&amp;$A751))</f>
        <v>0</v>
      </c>
      <c r="AW751" s="1767">
        <f t="shared" ca="1" si="765"/>
        <v>0</v>
      </c>
      <c r="AX751" s="1891">
        <f t="shared" ca="1" si="766"/>
        <v>0</v>
      </c>
      <c r="AZ751" s="526">
        <f ca="1">SUM((INDIRECT(AZ$2&amp;(ROW())):INDIRECT(AZ$3&amp;(ROW()))))</f>
        <v>0</v>
      </c>
      <c r="BA751" s="526">
        <f ca="1">SUM(INDIRECT(BA$1&amp;BA$2&amp;$B751):INDIRECT(BA$1&amp;BA$3&amp;$B751))</f>
        <v>0</v>
      </c>
      <c r="BB751" s="1767">
        <f t="shared" ca="1" si="767"/>
        <v>0</v>
      </c>
      <c r="BC751" s="1891">
        <f t="shared" ca="1" si="768"/>
        <v>0</v>
      </c>
      <c r="BD751" s="526">
        <f ca="1">SUM(INDIRECT(BD$1&amp;BD$2&amp;$A751):INDIRECT(BD$1&amp;BD$3&amp;$A751))</f>
        <v>0</v>
      </c>
      <c r="BE751" s="1767">
        <f t="shared" ca="1" si="769"/>
        <v>0</v>
      </c>
      <c r="BF751" s="1891">
        <f t="shared" ca="1" si="770"/>
        <v>0</v>
      </c>
    </row>
    <row r="752" spans="1:58">
      <c r="A752" s="2031">
        <v>756</v>
      </c>
      <c r="B752" s="2031">
        <v>749</v>
      </c>
      <c r="D752" s="657">
        <v>1</v>
      </c>
      <c r="E752" s="362"/>
      <c r="F752" s="362"/>
      <c r="H752" s="330"/>
      <c r="I752" s="18" t="s">
        <v>433</v>
      </c>
      <c r="J752" s="18"/>
      <c r="K752" s="18"/>
      <c r="L752" s="18"/>
      <c r="M752" s="18"/>
      <c r="N752" s="18"/>
      <c r="O752" s="18"/>
      <c r="P752" s="1008"/>
      <c r="Q752" s="1008"/>
      <c r="R752" s="1008"/>
      <c r="S752" s="1008"/>
      <c r="T752" s="1008"/>
      <c r="U752" s="1008"/>
      <c r="V752" s="1008"/>
      <c r="W752" s="1008"/>
      <c r="X752" s="1008"/>
      <c r="Y752" s="1008"/>
      <c r="Z752" s="1008"/>
      <c r="AA752" s="1008"/>
      <c r="AB752" s="245">
        <f>SUM(P752:R752)</f>
        <v>0</v>
      </c>
      <c r="AC752" s="245">
        <f>SUM(S752:U752)</f>
        <v>0</v>
      </c>
      <c r="AD752" s="245">
        <f>SUM(V752:X752)</f>
        <v>0</v>
      </c>
      <c r="AE752" s="245">
        <f>SUM(Y752:AA752)</f>
        <v>0</v>
      </c>
      <c r="AF752" s="245">
        <f>AB752+AC752</f>
        <v>0</v>
      </c>
      <c r="AG752" s="245">
        <f>AE752+AD752</f>
        <v>0</v>
      </c>
      <c r="AH752" s="245">
        <f>AF752+AG752</f>
        <v>0</v>
      </c>
      <c r="AJ752" s="245">
        <f ca="1">SUM((INDIRECT(AJ$2&amp;(ROW())):INDIRECT(AJ$3&amp;(ROW()))))</f>
        <v>0</v>
      </c>
      <c r="AK752" s="245">
        <f ca="1">SUM(INDIRECT(AK$1&amp;AK$2&amp;$B752):INDIRECT(AK$1&amp;AK$3&amp;$B752))</f>
        <v>0</v>
      </c>
      <c r="AL752" s="1783">
        <f t="shared" ca="1" si="757"/>
        <v>0</v>
      </c>
      <c r="AM752" s="1907">
        <f t="shared" ca="1" si="761"/>
        <v>0</v>
      </c>
      <c r="AN752" s="245">
        <f ca="1">SUM(INDIRECT(AN$1&amp;AN$2&amp;$A752):INDIRECT(AN$1&amp;AN$3&amp;$A752))</f>
        <v>0</v>
      </c>
      <c r="AO752" s="1783">
        <f t="shared" ca="1" si="758"/>
        <v>0</v>
      </c>
      <c r="AP752" s="1907">
        <f t="shared" ca="1" si="762"/>
        <v>0</v>
      </c>
      <c r="AR752" s="245">
        <f ca="1">SUM((INDIRECT(AR$2&amp;(ROW())):INDIRECT(AR$3&amp;(ROW()))))</f>
        <v>0</v>
      </c>
      <c r="AS752" s="245">
        <f ca="1">SUM(INDIRECT(AS$1&amp;AS$2&amp;$B752):INDIRECT(AS$1&amp;AS$3&amp;$B752))</f>
        <v>0</v>
      </c>
      <c r="AT752" s="1783">
        <f t="shared" ca="1" si="763"/>
        <v>0</v>
      </c>
      <c r="AU752" s="1907">
        <f t="shared" ca="1" si="764"/>
        <v>0</v>
      </c>
      <c r="AV752" s="245">
        <f ca="1">SUM(INDIRECT(AV$1&amp;AV$2&amp;$A752):INDIRECT(AV$1&amp;AV$3&amp;$A752))</f>
        <v>0</v>
      </c>
      <c r="AW752" s="1783">
        <f t="shared" ca="1" si="765"/>
        <v>0</v>
      </c>
      <c r="AX752" s="1907">
        <f t="shared" ca="1" si="766"/>
        <v>0</v>
      </c>
      <c r="AZ752" s="245">
        <f ca="1">SUM((INDIRECT(AZ$2&amp;(ROW())):INDIRECT(AZ$3&amp;(ROW()))))</f>
        <v>0</v>
      </c>
      <c r="BA752" s="245">
        <f ca="1">SUM(INDIRECT(BA$1&amp;BA$2&amp;$B752):INDIRECT(BA$1&amp;BA$3&amp;$B752))</f>
        <v>0</v>
      </c>
      <c r="BB752" s="1783">
        <f t="shared" ca="1" si="767"/>
        <v>0</v>
      </c>
      <c r="BC752" s="1907">
        <f t="shared" ca="1" si="768"/>
        <v>0</v>
      </c>
      <c r="BD752" s="245">
        <f ca="1">SUM(INDIRECT(BD$1&amp;BD$2&amp;$A752):INDIRECT(BD$1&amp;BD$3&amp;$A752))</f>
        <v>0</v>
      </c>
      <c r="BE752" s="1783">
        <f t="shared" ca="1" si="769"/>
        <v>0</v>
      </c>
      <c r="BF752" s="1907">
        <f t="shared" ca="1" si="770"/>
        <v>0</v>
      </c>
    </row>
    <row r="753" spans="1:58">
      <c r="A753" s="2031">
        <v>757</v>
      </c>
      <c r="B753" s="2031">
        <v>750</v>
      </c>
      <c r="D753" s="657">
        <v>1</v>
      </c>
      <c r="E753" s="362"/>
      <c r="F753" s="362"/>
      <c r="H753" s="330"/>
      <c r="I753" s="18" t="s">
        <v>434</v>
      </c>
      <c r="J753" s="18"/>
      <c r="K753" s="18"/>
      <c r="L753" s="18"/>
      <c r="M753" s="18"/>
      <c r="N753" s="18"/>
      <c r="O753" s="18"/>
      <c r="P753" s="1008"/>
      <c r="Q753" s="1008"/>
      <c r="R753" s="1008"/>
      <c r="S753" s="1008"/>
      <c r="T753" s="1008"/>
      <c r="U753" s="1008"/>
      <c r="V753" s="1008"/>
      <c r="W753" s="1008"/>
      <c r="X753" s="1008"/>
      <c r="Y753" s="1008"/>
      <c r="Z753" s="1008"/>
      <c r="AA753" s="1008"/>
      <c r="AB753" s="245">
        <f>SUM(P753:R753)</f>
        <v>0</v>
      </c>
      <c r="AC753" s="245">
        <f>SUM(S753:U753)</f>
        <v>0</v>
      </c>
      <c r="AD753" s="245">
        <f>SUM(V753:X753)</f>
        <v>0</v>
      </c>
      <c r="AE753" s="245">
        <f>SUM(Y753:AA753)</f>
        <v>0</v>
      </c>
      <c r="AF753" s="245">
        <f>AB753+AC753</f>
        <v>0</v>
      </c>
      <c r="AG753" s="245">
        <f>AE753+AD753</f>
        <v>0</v>
      </c>
      <c r="AH753" s="245">
        <f>AF753+AG753</f>
        <v>0</v>
      </c>
      <c r="AJ753" s="245">
        <f ca="1">SUM((INDIRECT(AJ$2&amp;(ROW())):INDIRECT(AJ$3&amp;(ROW()))))</f>
        <v>0</v>
      </c>
      <c r="AK753" s="245">
        <f ca="1">SUM(INDIRECT(AK$1&amp;AK$2&amp;$B753):INDIRECT(AK$1&amp;AK$3&amp;$B753))</f>
        <v>0</v>
      </c>
      <c r="AL753" s="1783">
        <f t="shared" ca="1" si="757"/>
        <v>0</v>
      </c>
      <c r="AM753" s="1907">
        <f t="shared" ca="1" si="761"/>
        <v>0</v>
      </c>
      <c r="AN753" s="245">
        <f ca="1">SUM(INDIRECT(AN$1&amp;AN$2&amp;$A753):INDIRECT(AN$1&amp;AN$3&amp;$A753))</f>
        <v>0</v>
      </c>
      <c r="AO753" s="1783">
        <f t="shared" ca="1" si="758"/>
        <v>0</v>
      </c>
      <c r="AP753" s="1907">
        <f t="shared" ca="1" si="762"/>
        <v>0</v>
      </c>
      <c r="AR753" s="245">
        <f ca="1">SUM((INDIRECT(AR$2&amp;(ROW())):INDIRECT(AR$3&amp;(ROW()))))</f>
        <v>0</v>
      </c>
      <c r="AS753" s="245">
        <f ca="1">SUM(INDIRECT(AS$1&amp;AS$2&amp;$B753):INDIRECT(AS$1&amp;AS$3&amp;$B753))</f>
        <v>0</v>
      </c>
      <c r="AT753" s="1783">
        <f t="shared" ca="1" si="763"/>
        <v>0</v>
      </c>
      <c r="AU753" s="1907">
        <f t="shared" ca="1" si="764"/>
        <v>0</v>
      </c>
      <c r="AV753" s="245">
        <f ca="1">SUM(INDIRECT(AV$1&amp;AV$2&amp;$A753):INDIRECT(AV$1&amp;AV$3&amp;$A753))</f>
        <v>0</v>
      </c>
      <c r="AW753" s="1783">
        <f t="shared" ca="1" si="765"/>
        <v>0</v>
      </c>
      <c r="AX753" s="1907">
        <f t="shared" ca="1" si="766"/>
        <v>0</v>
      </c>
      <c r="AZ753" s="245">
        <f ca="1">SUM((INDIRECT(AZ$2&amp;(ROW())):INDIRECT(AZ$3&amp;(ROW()))))</f>
        <v>0</v>
      </c>
      <c r="BA753" s="245">
        <f ca="1">SUM(INDIRECT(BA$1&amp;BA$2&amp;$B753):INDIRECT(BA$1&amp;BA$3&amp;$B753))</f>
        <v>0</v>
      </c>
      <c r="BB753" s="1783">
        <f t="shared" ca="1" si="767"/>
        <v>0</v>
      </c>
      <c r="BC753" s="1907">
        <f t="shared" ca="1" si="768"/>
        <v>0</v>
      </c>
      <c r="BD753" s="245">
        <f ca="1">SUM(INDIRECT(BD$1&amp;BD$2&amp;$A753):INDIRECT(BD$1&amp;BD$3&amp;$A753))</f>
        <v>0</v>
      </c>
      <c r="BE753" s="1783">
        <f t="shared" ca="1" si="769"/>
        <v>0</v>
      </c>
      <c r="BF753" s="1907">
        <f t="shared" ca="1" si="770"/>
        <v>0</v>
      </c>
    </row>
    <row r="754" spans="1:58">
      <c r="A754" s="2031">
        <v>758</v>
      </c>
      <c r="B754" s="2031">
        <v>751</v>
      </c>
      <c r="D754" s="657">
        <v>1</v>
      </c>
      <c r="E754" s="362"/>
      <c r="F754" s="362"/>
      <c r="H754" s="305"/>
      <c r="I754" s="18" t="s">
        <v>534</v>
      </c>
      <c r="J754" s="26"/>
      <c r="K754" s="26"/>
      <c r="L754" s="18"/>
      <c r="M754" s="18"/>
      <c r="N754" s="18"/>
      <c r="O754" s="18"/>
      <c r="P754" s="1008"/>
      <c r="Q754" s="1008"/>
      <c r="R754" s="1008"/>
      <c r="S754" s="1008"/>
      <c r="T754" s="1008"/>
      <c r="U754" s="1008"/>
      <c r="V754" s="1008"/>
      <c r="W754" s="1008"/>
      <c r="X754" s="1008"/>
      <c r="Y754" s="1008"/>
      <c r="Z754" s="1008"/>
      <c r="AA754" s="1008"/>
      <c r="AB754" s="245">
        <f>SUM(P754:R754)</f>
        <v>0</v>
      </c>
      <c r="AC754" s="245">
        <f>SUM(S754:U754)</f>
        <v>0</v>
      </c>
      <c r="AD754" s="245">
        <f>SUM(V754:X754)</f>
        <v>0</v>
      </c>
      <c r="AE754" s="245">
        <f>SUM(Y754:AA754)</f>
        <v>0</v>
      </c>
      <c r="AF754" s="245">
        <f>AB754+AC754</f>
        <v>0</v>
      </c>
      <c r="AG754" s="245">
        <f>AE754+AD754</f>
        <v>0</v>
      </c>
      <c r="AH754" s="245">
        <f>AF754+AG754</f>
        <v>0</v>
      </c>
      <c r="AJ754" s="245">
        <f ca="1">SUM((INDIRECT(AJ$2&amp;(ROW())):INDIRECT(AJ$3&amp;(ROW()))))</f>
        <v>0</v>
      </c>
      <c r="AK754" s="245">
        <f ca="1">SUM(INDIRECT(AK$1&amp;AK$2&amp;$B754):INDIRECT(AK$1&amp;AK$3&amp;$B754))</f>
        <v>0</v>
      </c>
      <c r="AL754" s="1783">
        <f t="shared" ca="1" si="757"/>
        <v>0</v>
      </c>
      <c r="AM754" s="1907">
        <f t="shared" ca="1" si="761"/>
        <v>0</v>
      </c>
      <c r="AN754" s="245">
        <f ca="1">SUM(INDIRECT(AN$1&amp;AN$2&amp;$A754):INDIRECT(AN$1&amp;AN$3&amp;$A754))</f>
        <v>0</v>
      </c>
      <c r="AO754" s="1783">
        <f t="shared" ca="1" si="758"/>
        <v>0</v>
      </c>
      <c r="AP754" s="1907">
        <f t="shared" ca="1" si="762"/>
        <v>0</v>
      </c>
      <c r="AR754" s="245">
        <f ca="1">SUM((INDIRECT(AR$2&amp;(ROW())):INDIRECT(AR$3&amp;(ROW()))))</f>
        <v>0</v>
      </c>
      <c r="AS754" s="245">
        <f ca="1">SUM(INDIRECT(AS$1&amp;AS$2&amp;$B754):INDIRECT(AS$1&amp;AS$3&amp;$B754))</f>
        <v>0</v>
      </c>
      <c r="AT754" s="1783">
        <f t="shared" ca="1" si="763"/>
        <v>0</v>
      </c>
      <c r="AU754" s="1907">
        <f t="shared" ca="1" si="764"/>
        <v>0</v>
      </c>
      <c r="AV754" s="245">
        <f ca="1">SUM(INDIRECT(AV$1&amp;AV$2&amp;$A754):INDIRECT(AV$1&amp;AV$3&amp;$A754))</f>
        <v>0</v>
      </c>
      <c r="AW754" s="1783">
        <f t="shared" ca="1" si="765"/>
        <v>0</v>
      </c>
      <c r="AX754" s="1907">
        <f t="shared" ca="1" si="766"/>
        <v>0</v>
      </c>
      <c r="AZ754" s="245">
        <f ca="1">SUM((INDIRECT(AZ$2&amp;(ROW())):INDIRECT(AZ$3&amp;(ROW()))))</f>
        <v>0</v>
      </c>
      <c r="BA754" s="245">
        <f ca="1">SUM(INDIRECT(BA$1&amp;BA$2&amp;$B754):INDIRECT(BA$1&amp;BA$3&amp;$B754))</f>
        <v>0</v>
      </c>
      <c r="BB754" s="1783">
        <f t="shared" ca="1" si="767"/>
        <v>0</v>
      </c>
      <c r="BC754" s="1907">
        <f t="shared" ca="1" si="768"/>
        <v>0</v>
      </c>
      <c r="BD754" s="245">
        <f ca="1">SUM(INDIRECT(BD$1&amp;BD$2&amp;$A754):INDIRECT(BD$1&amp;BD$3&amp;$A754))</f>
        <v>0</v>
      </c>
      <c r="BE754" s="1783">
        <f t="shared" ca="1" si="769"/>
        <v>0</v>
      </c>
      <c r="BF754" s="1907">
        <f t="shared" ca="1" si="770"/>
        <v>0</v>
      </c>
    </row>
    <row r="755" spans="1:58">
      <c r="A755" s="2031">
        <v>759</v>
      </c>
      <c r="B755" s="2031">
        <v>752</v>
      </c>
      <c r="D755" s="657">
        <v>1</v>
      </c>
      <c r="E755" s="362"/>
      <c r="F755" s="362"/>
      <c r="H755" s="304"/>
      <c r="I755" s="16" t="s">
        <v>595</v>
      </c>
      <c r="J755" s="24"/>
      <c r="K755" s="24"/>
      <c r="L755" s="16"/>
      <c r="M755" s="16"/>
      <c r="N755" s="16"/>
      <c r="O755" s="16"/>
      <c r="P755" s="1009"/>
      <c r="Q755" s="1009"/>
      <c r="R755" s="1009"/>
      <c r="S755" s="1009"/>
      <c r="T755" s="1009"/>
      <c r="U755" s="1009"/>
      <c r="V755" s="1009"/>
      <c r="W755" s="1009"/>
      <c r="X755" s="1009"/>
      <c r="Y755" s="1009"/>
      <c r="Z755" s="1009"/>
      <c r="AA755" s="1009"/>
      <c r="AB755" s="242">
        <f>SUM(P755:R755)</f>
        <v>0</v>
      </c>
      <c r="AC755" s="242">
        <f>SUM(S755:U755)</f>
        <v>0</v>
      </c>
      <c r="AD755" s="242">
        <f>SUM(V755:X755)</f>
        <v>0</v>
      </c>
      <c r="AE755" s="242">
        <f>SUM(Y755:AA755)</f>
        <v>0</v>
      </c>
      <c r="AF755" s="242">
        <f>AB755+AC755</f>
        <v>0</v>
      </c>
      <c r="AG755" s="242">
        <f>AE755+AD755</f>
        <v>0</v>
      </c>
      <c r="AH755" s="242">
        <f>AF755+AG755</f>
        <v>0</v>
      </c>
      <c r="AJ755" s="242">
        <f ca="1">SUM((INDIRECT(AJ$2&amp;(ROW())):INDIRECT(AJ$3&amp;(ROW()))))</f>
        <v>0</v>
      </c>
      <c r="AK755" s="242">
        <f ca="1">SUM(INDIRECT(AK$1&amp;AK$2&amp;$B755):INDIRECT(AK$1&amp;AK$3&amp;$B755))</f>
        <v>0</v>
      </c>
      <c r="AL755" s="1718">
        <f t="shared" ca="1" si="757"/>
        <v>0</v>
      </c>
      <c r="AM755" s="1829">
        <f t="shared" ca="1" si="761"/>
        <v>0</v>
      </c>
      <c r="AN755" s="242">
        <f ca="1">SUM(INDIRECT(AN$1&amp;AN$2&amp;$A755):INDIRECT(AN$1&amp;AN$3&amp;$A755))</f>
        <v>0</v>
      </c>
      <c r="AO755" s="1718">
        <f t="shared" ca="1" si="758"/>
        <v>0</v>
      </c>
      <c r="AP755" s="1829">
        <f t="shared" ca="1" si="762"/>
        <v>0</v>
      </c>
      <c r="AR755" s="242">
        <f ca="1">SUM((INDIRECT(AR$2&amp;(ROW())):INDIRECT(AR$3&amp;(ROW()))))</f>
        <v>0</v>
      </c>
      <c r="AS755" s="242">
        <f ca="1">SUM(INDIRECT(AS$1&amp;AS$2&amp;$B755):INDIRECT(AS$1&amp;AS$3&amp;$B755))</f>
        <v>0</v>
      </c>
      <c r="AT755" s="1718">
        <f t="shared" ca="1" si="763"/>
        <v>0</v>
      </c>
      <c r="AU755" s="1829">
        <f t="shared" ca="1" si="764"/>
        <v>0</v>
      </c>
      <c r="AV755" s="242">
        <f ca="1">SUM(INDIRECT(AV$1&amp;AV$2&amp;$A755):INDIRECT(AV$1&amp;AV$3&amp;$A755))</f>
        <v>0</v>
      </c>
      <c r="AW755" s="1718">
        <f t="shared" ca="1" si="765"/>
        <v>0</v>
      </c>
      <c r="AX755" s="1829">
        <f t="shared" ca="1" si="766"/>
        <v>0</v>
      </c>
      <c r="AZ755" s="242">
        <f ca="1">SUM((INDIRECT(AZ$2&amp;(ROW())):INDIRECT(AZ$3&amp;(ROW()))))</f>
        <v>0</v>
      </c>
      <c r="BA755" s="242">
        <f ca="1">SUM(INDIRECT(BA$1&amp;BA$2&amp;$B755):INDIRECT(BA$1&amp;BA$3&amp;$B755))</f>
        <v>0</v>
      </c>
      <c r="BB755" s="1718">
        <f t="shared" ca="1" si="767"/>
        <v>0</v>
      </c>
      <c r="BC755" s="1829">
        <f t="shared" ca="1" si="768"/>
        <v>0</v>
      </c>
      <c r="BD755" s="242">
        <f ca="1">SUM(INDIRECT(BD$1&amp;BD$2&amp;$A755):INDIRECT(BD$1&amp;BD$3&amp;$A755))</f>
        <v>0</v>
      </c>
      <c r="BE755" s="1718">
        <f t="shared" ca="1" si="769"/>
        <v>0</v>
      </c>
      <c r="BF755" s="1829">
        <f t="shared" ca="1" si="770"/>
        <v>0</v>
      </c>
    </row>
    <row r="756" spans="1:58" s="272" customFormat="1">
      <c r="A756" s="2031">
        <v>750</v>
      </c>
      <c r="B756" s="2031">
        <v>753</v>
      </c>
      <c r="C756" s="362"/>
      <c r="D756" s="657">
        <v>1</v>
      </c>
      <c r="E756" s="362"/>
      <c r="F756" s="362"/>
      <c r="G756" s="37"/>
      <c r="H756" s="658" t="s">
        <v>845</v>
      </c>
      <c r="I756" s="659"/>
      <c r="J756" s="660"/>
      <c r="K756" s="660"/>
      <c r="L756" s="660"/>
      <c r="M756" s="660"/>
      <c r="N756" s="660"/>
      <c r="O756" s="1017"/>
      <c r="P756" s="661">
        <f>SUM(P757:P760)</f>
        <v>0</v>
      </c>
      <c r="Q756" s="661">
        <f t="shared" ref="Q756:AA756" si="794">SUM(Q757:Q760)</f>
        <v>0</v>
      </c>
      <c r="R756" s="661">
        <f t="shared" si="794"/>
        <v>0</v>
      </c>
      <c r="S756" s="661">
        <f t="shared" si="794"/>
        <v>0</v>
      </c>
      <c r="T756" s="661">
        <f t="shared" si="794"/>
        <v>0</v>
      </c>
      <c r="U756" s="661">
        <f t="shared" si="794"/>
        <v>0</v>
      </c>
      <c r="V756" s="661">
        <f t="shared" si="794"/>
        <v>0</v>
      </c>
      <c r="W756" s="661">
        <f t="shared" si="794"/>
        <v>0</v>
      </c>
      <c r="X756" s="661">
        <f t="shared" si="794"/>
        <v>0</v>
      </c>
      <c r="Y756" s="661">
        <f t="shared" si="794"/>
        <v>0</v>
      </c>
      <c r="Z756" s="661">
        <f t="shared" si="794"/>
        <v>0</v>
      </c>
      <c r="AA756" s="661">
        <f t="shared" si="794"/>
        <v>0</v>
      </c>
      <c r="AB756" s="661">
        <f t="shared" ref="AB756:AH756" si="795">SUM(AB757:AB760)</f>
        <v>0</v>
      </c>
      <c r="AC756" s="661">
        <f t="shared" si="795"/>
        <v>0</v>
      </c>
      <c r="AD756" s="661">
        <f t="shared" si="795"/>
        <v>0</v>
      </c>
      <c r="AE756" s="661">
        <f t="shared" si="795"/>
        <v>0</v>
      </c>
      <c r="AF756" s="661">
        <f t="shared" si="795"/>
        <v>0</v>
      </c>
      <c r="AG756" s="661">
        <f t="shared" si="795"/>
        <v>0</v>
      </c>
      <c r="AH756" s="661">
        <f t="shared" si="795"/>
        <v>0</v>
      </c>
      <c r="AJ756" s="661">
        <f ca="1">SUM((INDIRECT(AJ$2&amp;(ROW())):INDIRECT(AJ$3&amp;(ROW()))))</f>
        <v>0</v>
      </c>
      <c r="AK756" s="661">
        <f ca="1">SUM(INDIRECT(AK$1&amp;AK$2&amp;$B756):INDIRECT(AK$1&amp;AK$3&amp;$B756))</f>
        <v>0</v>
      </c>
      <c r="AL756" s="1788">
        <f t="shared" ca="1" si="757"/>
        <v>0</v>
      </c>
      <c r="AM756" s="1912">
        <f t="shared" ca="1" si="761"/>
        <v>0</v>
      </c>
      <c r="AN756" s="661">
        <f ca="1">SUM(INDIRECT(AN$1&amp;AN$2&amp;$A756):INDIRECT(AN$1&amp;AN$3&amp;$A756))</f>
        <v>0</v>
      </c>
      <c r="AO756" s="1788">
        <f t="shared" ca="1" si="758"/>
        <v>0</v>
      </c>
      <c r="AP756" s="1912">
        <f t="shared" ca="1" si="762"/>
        <v>0</v>
      </c>
      <c r="AR756" s="661">
        <f ca="1">SUM((INDIRECT(AR$2&amp;(ROW())):INDIRECT(AR$3&amp;(ROW()))))</f>
        <v>0</v>
      </c>
      <c r="AS756" s="661">
        <f ca="1">SUM(INDIRECT(AS$1&amp;AS$2&amp;$B756):INDIRECT(AS$1&amp;AS$3&amp;$B756))</f>
        <v>0</v>
      </c>
      <c r="AT756" s="1788">
        <f t="shared" ca="1" si="763"/>
        <v>0</v>
      </c>
      <c r="AU756" s="1912">
        <f t="shared" ca="1" si="764"/>
        <v>0</v>
      </c>
      <c r="AV756" s="661">
        <f ca="1">SUM(INDIRECT(AV$1&amp;AV$2&amp;$A756):INDIRECT(AV$1&amp;AV$3&amp;$A756))</f>
        <v>0</v>
      </c>
      <c r="AW756" s="1788">
        <f t="shared" ca="1" si="765"/>
        <v>0</v>
      </c>
      <c r="AX756" s="1912">
        <f t="shared" ca="1" si="766"/>
        <v>0</v>
      </c>
      <c r="AZ756" s="661">
        <f ca="1">SUM((INDIRECT(AZ$2&amp;(ROW())):INDIRECT(AZ$3&amp;(ROW()))))</f>
        <v>0</v>
      </c>
      <c r="BA756" s="661">
        <f ca="1">SUM(INDIRECT(BA$1&amp;BA$2&amp;$B756):INDIRECT(BA$1&amp;BA$3&amp;$B756))</f>
        <v>0</v>
      </c>
      <c r="BB756" s="1788">
        <f t="shared" ca="1" si="767"/>
        <v>0</v>
      </c>
      <c r="BC756" s="1912">
        <f t="shared" ca="1" si="768"/>
        <v>0</v>
      </c>
      <c r="BD756" s="661">
        <f ca="1">SUM(INDIRECT(BD$1&amp;BD$2&amp;$A756):INDIRECT(BD$1&amp;BD$3&amp;$A756))</f>
        <v>0</v>
      </c>
      <c r="BE756" s="1788">
        <f t="shared" ca="1" si="769"/>
        <v>0</v>
      </c>
      <c r="BF756" s="1912">
        <f t="shared" ca="1" si="770"/>
        <v>0</v>
      </c>
    </row>
    <row r="757" spans="1:58">
      <c r="A757" s="2031">
        <v>751</v>
      </c>
      <c r="B757" s="2031">
        <v>754</v>
      </c>
      <c r="D757" s="657">
        <v>1</v>
      </c>
      <c r="E757" s="362"/>
      <c r="F757" s="362"/>
      <c r="H757" s="330"/>
      <c r="I757" s="18" t="s">
        <v>433</v>
      </c>
      <c r="J757" s="18"/>
      <c r="K757" s="18"/>
      <c r="L757" s="18"/>
      <c r="M757" s="18"/>
      <c r="N757" s="18"/>
      <c r="O757" s="18"/>
      <c r="P757" s="1008"/>
      <c r="Q757" s="1008"/>
      <c r="R757" s="1008"/>
      <c r="S757" s="1008"/>
      <c r="T757" s="1008"/>
      <c r="U757" s="1008"/>
      <c r="V757" s="1008"/>
      <c r="W757" s="1008"/>
      <c r="X757" s="1008"/>
      <c r="Y757" s="1008"/>
      <c r="Z757" s="1008"/>
      <c r="AA757" s="1008"/>
      <c r="AB757" s="245">
        <f>SUM(P757:R757)</f>
        <v>0</v>
      </c>
      <c r="AC757" s="245">
        <f>SUM(S757:U757)</f>
        <v>0</v>
      </c>
      <c r="AD757" s="245">
        <f>SUM(V757:X757)</f>
        <v>0</v>
      </c>
      <c r="AE757" s="245">
        <f>SUM(Y757:AA757)</f>
        <v>0</v>
      </c>
      <c r="AF757" s="245">
        <f>AB757+AC757</f>
        <v>0</v>
      </c>
      <c r="AG757" s="245">
        <f>AE757+AD757</f>
        <v>0</v>
      </c>
      <c r="AH757" s="245">
        <f>AF757+AG757</f>
        <v>0</v>
      </c>
      <c r="AJ757" s="245">
        <f ca="1">SUM((INDIRECT(AJ$2&amp;(ROW())):INDIRECT(AJ$3&amp;(ROW()))))</f>
        <v>0</v>
      </c>
      <c r="AK757" s="245">
        <f ca="1">SUM(INDIRECT(AK$1&amp;AK$2&amp;$B757):INDIRECT(AK$1&amp;AK$3&amp;$B757))</f>
        <v>0</v>
      </c>
      <c r="AL757" s="1783">
        <f t="shared" ca="1" si="757"/>
        <v>0</v>
      </c>
      <c r="AM757" s="1907">
        <f t="shared" ca="1" si="761"/>
        <v>0</v>
      </c>
      <c r="AN757" s="245">
        <f ca="1">SUM(INDIRECT(AN$1&amp;AN$2&amp;$A757):INDIRECT(AN$1&amp;AN$3&amp;$A757))</f>
        <v>0</v>
      </c>
      <c r="AO757" s="1783">
        <f t="shared" ca="1" si="758"/>
        <v>0</v>
      </c>
      <c r="AP757" s="1907">
        <f t="shared" ca="1" si="762"/>
        <v>0</v>
      </c>
      <c r="AR757" s="245">
        <f ca="1">SUM((INDIRECT(AR$2&amp;(ROW())):INDIRECT(AR$3&amp;(ROW()))))</f>
        <v>0</v>
      </c>
      <c r="AS757" s="245">
        <f ca="1">SUM(INDIRECT(AS$1&amp;AS$2&amp;$B757):INDIRECT(AS$1&amp;AS$3&amp;$B757))</f>
        <v>0</v>
      </c>
      <c r="AT757" s="1783">
        <f t="shared" ca="1" si="763"/>
        <v>0</v>
      </c>
      <c r="AU757" s="1907">
        <f t="shared" ca="1" si="764"/>
        <v>0</v>
      </c>
      <c r="AV757" s="245">
        <f ca="1">SUM(INDIRECT(AV$1&amp;AV$2&amp;$A757):INDIRECT(AV$1&amp;AV$3&amp;$A757))</f>
        <v>0</v>
      </c>
      <c r="AW757" s="1783">
        <f t="shared" ca="1" si="765"/>
        <v>0</v>
      </c>
      <c r="AX757" s="1907">
        <f t="shared" ca="1" si="766"/>
        <v>0</v>
      </c>
      <c r="AZ757" s="245">
        <f ca="1">SUM((INDIRECT(AZ$2&amp;(ROW())):INDIRECT(AZ$3&amp;(ROW()))))</f>
        <v>0</v>
      </c>
      <c r="BA757" s="245">
        <f ca="1">SUM(INDIRECT(BA$1&amp;BA$2&amp;$B757):INDIRECT(BA$1&amp;BA$3&amp;$B757))</f>
        <v>0</v>
      </c>
      <c r="BB757" s="1783">
        <f t="shared" ca="1" si="767"/>
        <v>0</v>
      </c>
      <c r="BC757" s="1907">
        <f t="shared" ca="1" si="768"/>
        <v>0</v>
      </c>
      <c r="BD757" s="245">
        <f ca="1">SUM(INDIRECT(BD$1&amp;BD$2&amp;$A757):INDIRECT(BD$1&amp;BD$3&amp;$A757))</f>
        <v>0</v>
      </c>
      <c r="BE757" s="1783">
        <f t="shared" ca="1" si="769"/>
        <v>0</v>
      </c>
      <c r="BF757" s="1907">
        <f t="shared" ca="1" si="770"/>
        <v>0</v>
      </c>
    </row>
    <row r="758" spans="1:58">
      <c r="A758" s="2031">
        <v>752</v>
      </c>
      <c r="B758" s="2031">
        <v>755</v>
      </c>
      <c r="D758" s="657">
        <v>1</v>
      </c>
      <c r="E758" s="362"/>
      <c r="F758" s="362"/>
      <c r="H758" s="330"/>
      <c r="I758" s="18" t="s">
        <v>434</v>
      </c>
      <c r="J758" s="18"/>
      <c r="K758" s="18"/>
      <c r="L758" s="18"/>
      <c r="M758" s="18"/>
      <c r="N758" s="18"/>
      <c r="O758" s="18"/>
      <c r="P758" s="1008"/>
      <c r="Q758" s="1008"/>
      <c r="R758" s="1008"/>
      <c r="S758" s="1008"/>
      <c r="T758" s="1008"/>
      <c r="U758" s="1008"/>
      <c r="V758" s="1008"/>
      <c r="W758" s="1008"/>
      <c r="X758" s="1008"/>
      <c r="Y758" s="1008"/>
      <c r="Z758" s="1008"/>
      <c r="AA758" s="1008"/>
      <c r="AB758" s="245">
        <f>SUM(P758:R758)</f>
        <v>0</v>
      </c>
      <c r="AC758" s="245">
        <f>SUM(S758:U758)</f>
        <v>0</v>
      </c>
      <c r="AD758" s="245">
        <f>SUM(V758:X758)</f>
        <v>0</v>
      </c>
      <c r="AE758" s="245">
        <f>SUM(Y758:AA758)</f>
        <v>0</v>
      </c>
      <c r="AF758" s="245">
        <f>AB758+AC758</f>
        <v>0</v>
      </c>
      <c r="AG758" s="245">
        <f>AE758+AD758</f>
        <v>0</v>
      </c>
      <c r="AH758" s="245">
        <f>AF758+AG758</f>
        <v>0</v>
      </c>
      <c r="AJ758" s="245">
        <f ca="1">SUM((INDIRECT(AJ$2&amp;(ROW())):INDIRECT(AJ$3&amp;(ROW()))))</f>
        <v>0</v>
      </c>
      <c r="AK758" s="245">
        <f ca="1">SUM(INDIRECT(AK$1&amp;AK$2&amp;$B758):INDIRECT(AK$1&amp;AK$3&amp;$B758))</f>
        <v>0</v>
      </c>
      <c r="AL758" s="1783">
        <f t="shared" ca="1" si="757"/>
        <v>0</v>
      </c>
      <c r="AM758" s="1907">
        <f t="shared" ca="1" si="761"/>
        <v>0</v>
      </c>
      <c r="AN758" s="245">
        <f ca="1">SUM(INDIRECT(AN$1&amp;AN$2&amp;$A758):INDIRECT(AN$1&amp;AN$3&amp;$A758))</f>
        <v>0</v>
      </c>
      <c r="AO758" s="1783">
        <f t="shared" ca="1" si="758"/>
        <v>0</v>
      </c>
      <c r="AP758" s="1907">
        <f t="shared" ca="1" si="762"/>
        <v>0</v>
      </c>
      <c r="AR758" s="245">
        <f ca="1">SUM((INDIRECT(AR$2&amp;(ROW())):INDIRECT(AR$3&amp;(ROW()))))</f>
        <v>0</v>
      </c>
      <c r="AS758" s="245">
        <f ca="1">SUM(INDIRECT(AS$1&amp;AS$2&amp;$B758):INDIRECT(AS$1&amp;AS$3&amp;$B758))</f>
        <v>0</v>
      </c>
      <c r="AT758" s="1783">
        <f t="shared" ca="1" si="763"/>
        <v>0</v>
      </c>
      <c r="AU758" s="1907">
        <f t="shared" ca="1" si="764"/>
        <v>0</v>
      </c>
      <c r="AV758" s="245">
        <f ca="1">SUM(INDIRECT(AV$1&amp;AV$2&amp;$A758):INDIRECT(AV$1&amp;AV$3&amp;$A758))</f>
        <v>0</v>
      </c>
      <c r="AW758" s="1783">
        <f t="shared" ca="1" si="765"/>
        <v>0</v>
      </c>
      <c r="AX758" s="1907">
        <f t="shared" ca="1" si="766"/>
        <v>0</v>
      </c>
      <c r="AZ758" s="245">
        <f ca="1">SUM((INDIRECT(AZ$2&amp;(ROW())):INDIRECT(AZ$3&amp;(ROW()))))</f>
        <v>0</v>
      </c>
      <c r="BA758" s="245">
        <f ca="1">SUM(INDIRECT(BA$1&amp;BA$2&amp;$B758):INDIRECT(BA$1&amp;BA$3&amp;$B758))</f>
        <v>0</v>
      </c>
      <c r="BB758" s="1783">
        <f t="shared" ca="1" si="767"/>
        <v>0</v>
      </c>
      <c r="BC758" s="1907">
        <f t="shared" ca="1" si="768"/>
        <v>0</v>
      </c>
      <c r="BD758" s="245">
        <f ca="1">SUM(INDIRECT(BD$1&amp;BD$2&amp;$A758):INDIRECT(BD$1&amp;BD$3&amp;$A758))</f>
        <v>0</v>
      </c>
      <c r="BE758" s="1783">
        <f t="shared" ca="1" si="769"/>
        <v>0</v>
      </c>
      <c r="BF758" s="1907">
        <f t="shared" ca="1" si="770"/>
        <v>0</v>
      </c>
    </row>
    <row r="759" spans="1:58">
      <c r="A759" s="2031">
        <v>753</v>
      </c>
      <c r="B759" s="2031">
        <v>756</v>
      </c>
      <c r="D759" s="657">
        <v>1</v>
      </c>
      <c r="E759" s="362"/>
      <c r="F759" s="362"/>
      <c r="H759" s="305"/>
      <c r="I759" s="18" t="s">
        <v>533</v>
      </c>
      <c r="J759" s="26"/>
      <c r="K759" s="26"/>
      <c r="L759" s="18"/>
      <c r="M759" s="18"/>
      <c r="N759" s="18"/>
      <c r="O759" s="18"/>
      <c r="P759" s="1008"/>
      <c r="Q759" s="1008"/>
      <c r="R759" s="1008"/>
      <c r="S759" s="1008"/>
      <c r="T759" s="1008"/>
      <c r="U759" s="1008"/>
      <c r="V759" s="1008"/>
      <c r="W759" s="1008"/>
      <c r="X759" s="1008"/>
      <c r="Y759" s="1008"/>
      <c r="Z759" s="1008"/>
      <c r="AA759" s="1008"/>
      <c r="AB759" s="245">
        <f>SUM(P759:R759)</f>
        <v>0</v>
      </c>
      <c r="AC759" s="245">
        <f>SUM(S759:U759)</f>
        <v>0</v>
      </c>
      <c r="AD759" s="245">
        <f>SUM(V759:X759)</f>
        <v>0</v>
      </c>
      <c r="AE759" s="245">
        <f>SUM(Y759:AA759)</f>
        <v>0</v>
      </c>
      <c r="AF759" s="245">
        <f>AB759+AC759</f>
        <v>0</v>
      </c>
      <c r="AG759" s="245">
        <f>AE759+AD759</f>
        <v>0</v>
      </c>
      <c r="AH759" s="245">
        <f>AF759+AG759</f>
        <v>0</v>
      </c>
      <c r="AJ759" s="245">
        <f ca="1">SUM((INDIRECT(AJ$2&amp;(ROW())):INDIRECT(AJ$3&amp;(ROW()))))</f>
        <v>0</v>
      </c>
      <c r="AK759" s="245">
        <f ca="1">SUM(INDIRECT(AK$1&amp;AK$2&amp;$B759):INDIRECT(AK$1&amp;AK$3&amp;$B759))</f>
        <v>0</v>
      </c>
      <c r="AL759" s="1783">
        <f t="shared" ca="1" si="757"/>
        <v>0</v>
      </c>
      <c r="AM759" s="1907">
        <f t="shared" ca="1" si="761"/>
        <v>0</v>
      </c>
      <c r="AN759" s="245">
        <f ca="1">SUM(INDIRECT(AN$1&amp;AN$2&amp;$A759):INDIRECT(AN$1&amp;AN$3&amp;$A759))</f>
        <v>0</v>
      </c>
      <c r="AO759" s="1783">
        <f t="shared" ca="1" si="758"/>
        <v>0</v>
      </c>
      <c r="AP759" s="1907">
        <f t="shared" ca="1" si="762"/>
        <v>0</v>
      </c>
      <c r="AR759" s="245">
        <f ca="1">SUM((INDIRECT(AR$2&amp;(ROW())):INDIRECT(AR$3&amp;(ROW()))))</f>
        <v>0</v>
      </c>
      <c r="AS759" s="245">
        <f ca="1">SUM(INDIRECT(AS$1&amp;AS$2&amp;$B759):INDIRECT(AS$1&amp;AS$3&amp;$B759))</f>
        <v>0</v>
      </c>
      <c r="AT759" s="1783">
        <f t="shared" ca="1" si="763"/>
        <v>0</v>
      </c>
      <c r="AU759" s="1907">
        <f t="shared" ca="1" si="764"/>
        <v>0</v>
      </c>
      <c r="AV759" s="245">
        <f ca="1">SUM(INDIRECT(AV$1&amp;AV$2&amp;$A759):INDIRECT(AV$1&amp;AV$3&amp;$A759))</f>
        <v>0</v>
      </c>
      <c r="AW759" s="1783">
        <f t="shared" ca="1" si="765"/>
        <v>0</v>
      </c>
      <c r="AX759" s="1907">
        <f t="shared" ca="1" si="766"/>
        <v>0</v>
      </c>
      <c r="AZ759" s="245">
        <f ca="1">SUM((INDIRECT(AZ$2&amp;(ROW())):INDIRECT(AZ$3&amp;(ROW()))))</f>
        <v>0</v>
      </c>
      <c r="BA759" s="245">
        <f ca="1">SUM(INDIRECT(BA$1&amp;BA$2&amp;$B759):INDIRECT(BA$1&amp;BA$3&amp;$B759))</f>
        <v>0</v>
      </c>
      <c r="BB759" s="1783">
        <f t="shared" ca="1" si="767"/>
        <v>0</v>
      </c>
      <c r="BC759" s="1907">
        <f t="shared" ca="1" si="768"/>
        <v>0</v>
      </c>
      <c r="BD759" s="245">
        <f ca="1">SUM(INDIRECT(BD$1&amp;BD$2&amp;$A759):INDIRECT(BD$1&amp;BD$3&amp;$A759))</f>
        <v>0</v>
      </c>
      <c r="BE759" s="1783">
        <f t="shared" ca="1" si="769"/>
        <v>0</v>
      </c>
      <c r="BF759" s="1907">
        <f t="shared" ca="1" si="770"/>
        <v>0</v>
      </c>
    </row>
    <row r="760" spans="1:58">
      <c r="A760" s="2031">
        <v>754</v>
      </c>
      <c r="B760" s="2031">
        <v>757</v>
      </c>
      <c r="D760" s="657">
        <v>1</v>
      </c>
      <c r="E760" s="362"/>
      <c r="F760" s="362"/>
      <c r="H760" s="304"/>
      <c r="I760" s="16" t="s">
        <v>595</v>
      </c>
      <c r="J760" s="24"/>
      <c r="K760" s="24"/>
      <c r="L760" s="16"/>
      <c r="M760" s="16"/>
      <c r="N760" s="16"/>
      <c r="O760" s="16"/>
      <c r="P760" s="1009"/>
      <c r="Q760" s="1009"/>
      <c r="R760" s="1009"/>
      <c r="S760" s="1009"/>
      <c r="T760" s="1009"/>
      <c r="U760" s="1009"/>
      <c r="V760" s="1009"/>
      <c r="W760" s="1009"/>
      <c r="X760" s="1009"/>
      <c r="Y760" s="1009"/>
      <c r="Z760" s="1009"/>
      <c r="AA760" s="1009"/>
      <c r="AB760" s="242">
        <f>SUM(P760:R760)</f>
        <v>0</v>
      </c>
      <c r="AC760" s="242">
        <f>SUM(S760:U760)</f>
        <v>0</v>
      </c>
      <c r="AD760" s="242">
        <f>SUM(V760:X760)</f>
        <v>0</v>
      </c>
      <c r="AE760" s="242">
        <f>SUM(Y760:AA760)</f>
        <v>0</v>
      </c>
      <c r="AF760" s="242">
        <f>AB760+AC760</f>
        <v>0</v>
      </c>
      <c r="AG760" s="242">
        <f>AE760+AD760</f>
        <v>0</v>
      </c>
      <c r="AH760" s="242">
        <f>AF760+AG760</f>
        <v>0</v>
      </c>
      <c r="AJ760" s="242">
        <f ca="1">SUM((INDIRECT(AJ$2&amp;(ROW())):INDIRECT(AJ$3&amp;(ROW()))))</f>
        <v>0</v>
      </c>
      <c r="AK760" s="242">
        <f ca="1">SUM(INDIRECT(AK$1&amp;AK$2&amp;$B760):INDIRECT(AK$1&amp;AK$3&amp;$B760))</f>
        <v>0</v>
      </c>
      <c r="AL760" s="1718">
        <f t="shared" ca="1" si="757"/>
        <v>0</v>
      </c>
      <c r="AM760" s="1829">
        <f t="shared" ca="1" si="761"/>
        <v>0</v>
      </c>
      <c r="AN760" s="242">
        <f ca="1">SUM(INDIRECT(AN$1&amp;AN$2&amp;$A760):INDIRECT(AN$1&amp;AN$3&amp;$A760))</f>
        <v>0</v>
      </c>
      <c r="AO760" s="1718">
        <f t="shared" ca="1" si="758"/>
        <v>0</v>
      </c>
      <c r="AP760" s="1829">
        <f t="shared" ca="1" si="762"/>
        <v>0</v>
      </c>
      <c r="AR760" s="242">
        <f ca="1">SUM((INDIRECT(AR$2&amp;(ROW())):INDIRECT(AR$3&amp;(ROW()))))</f>
        <v>0</v>
      </c>
      <c r="AS760" s="242">
        <f ca="1">SUM(INDIRECT(AS$1&amp;AS$2&amp;$B760):INDIRECT(AS$1&amp;AS$3&amp;$B760))</f>
        <v>0</v>
      </c>
      <c r="AT760" s="1718">
        <f t="shared" ca="1" si="763"/>
        <v>0</v>
      </c>
      <c r="AU760" s="1829">
        <f t="shared" ca="1" si="764"/>
        <v>0</v>
      </c>
      <c r="AV760" s="242">
        <f ca="1">SUM(INDIRECT(AV$1&amp;AV$2&amp;$A760):INDIRECT(AV$1&amp;AV$3&amp;$A760))</f>
        <v>0</v>
      </c>
      <c r="AW760" s="1718">
        <f t="shared" ca="1" si="765"/>
        <v>0</v>
      </c>
      <c r="AX760" s="1829">
        <f t="shared" ca="1" si="766"/>
        <v>0</v>
      </c>
      <c r="AZ760" s="242">
        <f ca="1">SUM((INDIRECT(AZ$2&amp;(ROW())):INDIRECT(AZ$3&amp;(ROW()))))</f>
        <v>0</v>
      </c>
      <c r="BA760" s="242">
        <f ca="1">SUM(INDIRECT(BA$1&amp;BA$2&amp;$B760):INDIRECT(BA$1&amp;BA$3&amp;$B760))</f>
        <v>0</v>
      </c>
      <c r="BB760" s="1718">
        <f t="shared" ca="1" si="767"/>
        <v>0</v>
      </c>
      <c r="BC760" s="1829">
        <f t="shared" ca="1" si="768"/>
        <v>0</v>
      </c>
      <c r="BD760" s="242">
        <f ca="1">SUM(INDIRECT(BD$1&amp;BD$2&amp;$A760):INDIRECT(BD$1&amp;BD$3&amp;$A760))</f>
        <v>0</v>
      </c>
      <c r="BE760" s="1718">
        <f t="shared" ca="1" si="769"/>
        <v>0</v>
      </c>
      <c r="BF760" s="1829">
        <f t="shared" ca="1" si="770"/>
        <v>0</v>
      </c>
    </row>
    <row r="761" spans="1:58" s="136" customFormat="1">
      <c r="A761" s="2026"/>
      <c r="B761" s="2016">
        <v>758</v>
      </c>
      <c r="C761" s="18"/>
      <c r="D761" s="657">
        <v>1</v>
      </c>
      <c r="E761" s="362"/>
      <c r="F761" s="362"/>
      <c r="G761" s="97"/>
      <c r="H761" s="20"/>
      <c r="I761" s="55"/>
      <c r="J761" s="137"/>
      <c r="K761" s="137"/>
      <c r="L761" s="55"/>
      <c r="M761" s="73"/>
      <c r="N761" s="73"/>
      <c r="O761" s="73"/>
      <c r="P761" s="153"/>
      <c r="Q761" s="153"/>
      <c r="R761" s="153"/>
      <c r="S761" s="153"/>
      <c r="T761" s="153"/>
      <c r="U761" s="153"/>
      <c r="V761" s="153"/>
      <c r="W761" s="153"/>
      <c r="X761" s="153"/>
      <c r="Y761" s="153"/>
      <c r="Z761" s="153"/>
      <c r="AA761" s="153"/>
      <c r="AB761" s="153"/>
      <c r="AC761" s="153"/>
      <c r="AD761" s="153"/>
      <c r="AE761" s="153"/>
      <c r="AF761" s="153"/>
      <c r="AG761" s="153"/>
      <c r="AH761" s="153"/>
      <c r="AJ761" s="153"/>
      <c r="AK761" s="153"/>
      <c r="AL761" s="153"/>
      <c r="AM761" s="153"/>
      <c r="AN761" s="153"/>
      <c r="AO761" s="153"/>
      <c r="AP761" s="153"/>
      <c r="AR761" s="153"/>
      <c r="AS761" s="153"/>
      <c r="AT761" s="153"/>
      <c r="AU761" s="153"/>
      <c r="AV761" s="153"/>
      <c r="AW761" s="153"/>
      <c r="AX761" s="153"/>
      <c r="AZ761" s="153"/>
      <c r="BA761" s="153"/>
      <c r="BB761" s="153"/>
      <c r="BC761" s="153"/>
      <c r="BD761" s="153"/>
      <c r="BE761" s="153"/>
      <c r="BF761" s="153"/>
    </row>
    <row r="762" spans="1:58">
      <c r="B762" s="2016">
        <v>759</v>
      </c>
      <c r="D762" s="657">
        <v>1</v>
      </c>
      <c r="E762" s="97"/>
      <c r="F762" s="97"/>
      <c r="G762" s="49"/>
      <c r="H762" s="7"/>
      <c r="I762" s="6"/>
      <c r="J762" s="7"/>
      <c r="K762" s="7"/>
      <c r="L762" s="6"/>
      <c r="M762" s="6"/>
      <c r="N762" s="6"/>
      <c r="O762" s="6"/>
      <c r="P762" s="64"/>
      <c r="Q762" s="64"/>
      <c r="R762" s="64"/>
      <c r="S762" s="64"/>
      <c r="T762" s="64"/>
      <c r="U762" s="64"/>
      <c r="V762" s="365"/>
      <c r="W762" s="365"/>
      <c r="X762" s="365"/>
      <c r="Y762" s="268"/>
    </row>
    <row r="763" spans="1:58" ht="26.25">
      <c r="A763" s="2016">
        <v>762</v>
      </c>
      <c r="B763" s="2016">
        <v>760</v>
      </c>
      <c r="D763" s="657">
        <v>1</v>
      </c>
      <c r="E763" s="494" t="s">
        <v>443</v>
      </c>
      <c r="F763" s="494"/>
      <c r="G763" s="887"/>
      <c r="O763" s="446"/>
    </row>
    <row r="764" spans="1:58" s="65" customFormat="1" ht="15.75">
      <c r="A764" s="2016">
        <v>763</v>
      </c>
      <c r="B764" s="2016">
        <v>761</v>
      </c>
      <c r="D764" s="657">
        <v>1</v>
      </c>
      <c r="F764" s="703" t="s">
        <v>444</v>
      </c>
      <c r="G764" s="889"/>
      <c r="H764" s="114"/>
      <c r="I764" s="47"/>
      <c r="J764" s="48"/>
      <c r="K764" s="48"/>
      <c r="L764" s="47"/>
      <c r="M764" s="47"/>
      <c r="N764" s="47"/>
      <c r="O764" s="47"/>
      <c r="P764" s="46"/>
      <c r="Q764" s="46"/>
      <c r="R764" s="46"/>
      <c r="S764" s="46"/>
      <c r="T764" s="46"/>
      <c r="U764" s="46"/>
      <c r="V764" s="66"/>
      <c r="W764" s="66"/>
      <c r="X764" s="66"/>
      <c r="Y764" s="66"/>
    </row>
    <row r="765" spans="1:58" s="65" customFormat="1">
      <c r="A765" s="2016">
        <v>764</v>
      </c>
      <c r="B765" s="2016">
        <v>762</v>
      </c>
      <c r="D765" s="657">
        <v>1</v>
      </c>
      <c r="E765" s="496"/>
      <c r="F765" s="496"/>
      <c r="G765" s="115" t="s">
        <v>239</v>
      </c>
      <c r="H765" s="114"/>
      <c r="I765" s="47"/>
      <c r="J765" s="48"/>
      <c r="K765" s="48"/>
      <c r="L765" s="47"/>
      <c r="M765" s="47"/>
      <c r="N765" s="47"/>
      <c r="O765" s="47"/>
      <c r="P765" s="46"/>
      <c r="Q765" s="46"/>
      <c r="R765" s="46"/>
      <c r="S765" s="46"/>
      <c r="T765" s="46"/>
      <c r="U765" s="46"/>
      <c r="V765" s="66"/>
      <c r="W765" s="66"/>
      <c r="X765" s="66"/>
      <c r="Y765" s="66"/>
    </row>
    <row r="766" spans="1:58" s="539" customFormat="1">
      <c r="A766" s="2016">
        <v>765</v>
      </c>
      <c r="B766" s="2016">
        <v>763</v>
      </c>
      <c r="D766" s="657">
        <v>1</v>
      </c>
      <c r="E766" s="534"/>
      <c r="F766" s="534"/>
      <c r="G766" s="535"/>
      <c r="H766" s="540" t="s">
        <v>359</v>
      </c>
      <c r="I766" s="541"/>
      <c r="J766" s="542"/>
      <c r="K766" s="542"/>
      <c r="L766" s="542"/>
      <c r="M766" s="542"/>
      <c r="N766" s="542"/>
      <c r="O766" s="542"/>
      <c r="P766" s="531">
        <f t="shared" ref="P766:AH766" si="796">P767+P772+P778+P783+P789</f>
        <v>701</v>
      </c>
      <c r="Q766" s="531">
        <f t="shared" si="796"/>
        <v>701</v>
      </c>
      <c r="R766" s="531">
        <f t="shared" si="796"/>
        <v>703</v>
      </c>
      <c r="S766" s="531">
        <f t="shared" si="796"/>
        <v>704</v>
      </c>
      <c r="T766" s="531">
        <f t="shared" si="796"/>
        <v>706</v>
      </c>
      <c r="U766" s="531">
        <f t="shared" si="796"/>
        <v>701</v>
      </c>
      <c r="V766" s="531">
        <f t="shared" si="796"/>
        <v>700</v>
      </c>
      <c r="W766" s="531">
        <f t="shared" si="796"/>
        <v>699</v>
      </c>
      <c r="X766" s="531">
        <f t="shared" si="796"/>
        <v>700</v>
      </c>
      <c r="Y766" s="531">
        <f t="shared" si="796"/>
        <v>699</v>
      </c>
      <c r="Z766" s="531">
        <f t="shared" si="796"/>
        <v>701</v>
      </c>
      <c r="AA766" s="531">
        <f t="shared" si="796"/>
        <v>699</v>
      </c>
      <c r="AB766" s="531">
        <f t="shared" si="796"/>
        <v>703</v>
      </c>
      <c r="AC766" s="531">
        <f t="shared" si="796"/>
        <v>701</v>
      </c>
      <c r="AD766" s="531">
        <f t="shared" si="796"/>
        <v>700</v>
      </c>
      <c r="AE766" s="531">
        <f t="shared" si="796"/>
        <v>699</v>
      </c>
      <c r="AF766" s="531">
        <f t="shared" si="796"/>
        <v>701</v>
      </c>
      <c r="AG766" s="531">
        <f t="shared" si="796"/>
        <v>699</v>
      </c>
      <c r="AH766" s="531">
        <f t="shared" si="796"/>
        <v>699</v>
      </c>
      <c r="AJ766" s="1667">
        <f t="shared" ref="AJ766:AJ793" ca="1" si="797">INDIRECT(AJ$3&amp;(ROW()))</f>
        <v>699</v>
      </c>
      <c r="AK766" s="1668">
        <f t="shared" ref="AK766:AK793" ca="1" si="798">INDIRECT(AK$1&amp;AK$3&amp;$B766)</f>
        <v>0</v>
      </c>
      <c r="AL766" s="1789">
        <f t="shared" ca="1" si="757"/>
        <v>699</v>
      </c>
      <c r="AM766" s="1913">
        <f t="shared" ref="AM766:AM793" ca="1" si="799">IFERROR(AJ766/AK766,0)</f>
        <v>0</v>
      </c>
      <c r="AN766" s="1668">
        <f t="shared" ref="AN766:AN793" ca="1" si="800">INDIRECT(AN$1&amp;AN$3&amp;$A766)</f>
        <v>689</v>
      </c>
      <c r="AO766" s="1789">
        <f t="shared" ca="1" si="758"/>
        <v>10</v>
      </c>
      <c r="AP766" s="1913">
        <f t="shared" ref="AP766:AP793" ca="1" si="801">IFERROR(AJ766/AN766,0)</f>
        <v>1.0145137880986939</v>
      </c>
      <c r="AR766" s="1667">
        <f t="shared" ref="AR766:AR793" ca="1" si="802">INDIRECT(AR$3&amp;(ROW()))</f>
        <v>699</v>
      </c>
      <c r="AS766" s="1668">
        <f t="shared" ref="AS766:AS793" ca="1" si="803">INDIRECT(AS$1&amp;AS$3&amp;$B766)</f>
        <v>0</v>
      </c>
      <c r="AT766" s="1789">
        <f t="shared" ref="AT766:AT793" ca="1" si="804">AR766-AS766</f>
        <v>699</v>
      </c>
      <c r="AU766" s="1913">
        <f t="shared" ref="AU766:AU793" ca="1" si="805">IFERROR(AR766/AS766,0)</f>
        <v>0</v>
      </c>
      <c r="AV766" s="1668">
        <f t="shared" ref="AV766:AV793" ca="1" si="806">INDIRECT(AV$1&amp;AV$3&amp;$A766)</f>
        <v>689</v>
      </c>
      <c r="AW766" s="1789">
        <f t="shared" ref="AW766:AW793" ca="1" si="807">AR766-AV766</f>
        <v>10</v>
      </c>
      <c r="AX766" s="1913">
        <f t="shared" ref="AX766:AX793" ca="1" si="808">IFERROR(AR766/AV766,0)</f>
        <v>1.0145137880986939</v>
      </c>
      <c r="AZ766" s="1667">
        <f t="shared" ref="AZ766:AZ793" ca="1" si="809">INDIRECT(AZ$3&amp;(ROW()))</f>
        <v>699</v>
      </c>
      <c r="BA766" s="1668">
        <f t="shared" ref="BA766:BA793" ca="1" si="810">INDIRECT(BA$1&amp;BA$3&amp;$B766)</f>
        <v>0</v>
      </c>
      <c r="BB766" s="1789">
        <f t="shared" ref="BB766:BB793" ca="1" si="811">AZ766-BA766</f>
        <v>699</v>
      </c>
      <c r="BC766" s="1913">
        <f t="shared" ref="BC766:BC793" ca="1" si="812">IFERROR(AZ766/BA766,0)</f>
        <v>0</v>
      </c>
      <c r="BD766" s="1668">
        <f t="shared" ref="BD766:BD793" ca="1" si="813">INDIRECT(BD$1&amp;BD$3&amp;$A766)</f>
        <v>689</v>
      </c>
      <c r="BE766" s="1789">
        <f t="shared" ref="BE766:BE793" ca="1" si="814">AZ766-BD766</f>
        <v>10</v>
      </c>
      <c r="BF766" s="1913">
        <f t="shared" ref="BF766:BF793" ca="1" si="815">IFERROR(AZ766/BD766,0)</f>
        <v>1.0145137880986939</v>
      </c>
    </row>
    <row r="767" spans="1:58" s="65" customFormat="1">
      <c r="A767" s="2016">
        <v>766</v>
      </c>
      <c r="B767" s="2016">
        <v>764</v>
      </c>
      <c r="D767" s="657">
        <v>1</v>
      </c>
      <c r="E767" s="97"/>
      <c r="F767" s="97"/>
      <c r="G767" s="49"/>
      <c r="H767" s="532"/>
      <c r="I767" s="522" t="s">
        <v>66</v>
      </c>
      <c r="J767" s="90"/>
      <c r="K767" s="90"/>
      <c r="L767" s="89"/>
      <c r="M767" s="88"/>
      <c r="N767" s="88"/>
      <c r="O767" s="87"/>
      <c r="P767" s="86">
        <f t="shared" ref="P767:W767" si="816">SUM(P768:P771)</f>
        <v>166</v>
      </c>
      <c r="Q767" s="86">
        <f t="shared" si="816"/>
        <v>166</v>
      </c>
      <c r="R767" s="86">
        <f t="shared" si="816"/>
        <v>168</v>
      </c>
      <c r="S767" s="86">
        <f t="shared" si="816"/>
        <v>169</v>
      </c>
      <c r="T767" s="86">
        <f t="shared" si="816"/>
        <v>171</v>
      </c>
      <c r="U767" s="86">
        <f t="shared" si="816"/>
        <v>169</v>
      </c>
      <c r="V767" s="86">
        <f t="shared" si="816"/>
        <v>168</v>
      </c>
      <c r="W767" s="86">
        <f t="shared" si="816"/>
        <v>167</v>
      </c>
      <c r="X767" s="86">
        <f t="shared" ref="X767:AH767" si="817">SUM(X768:X771)</f>
        <v>167</v>
      </c>
      <c r="Y767" s="86">
        <f>SUM(Y768:Y771)</f>
        <v>167</v>
      </c>
      <c r="Z767" s="86">
        <f>SUM(Z768:Z771)</f>
        <v>170</v>
      </c>
      <c r="AA767" s="86">
        <f>SUM(AA768:AA771)</f>
        <v>167</v>
      </c>
      <c r="AB767" s="86">
        <f t="shared" si="817"/>
        <v>168</v>
      </c>
      <c r="AC767" s="86">
        <f t="shared" si="817"/>
        <v>169</v>
      </c>
      <c r="AD767" s="86">
        <f t="shared" si="817"/>
        <v>167</v>
      </c>
      <c r="AE767" s="86">
        <f t="shared" si="817"/>
        <v>167</v>
      </c>
      <c r="AF767" s="86">
        <f t="shared" si="817"/>
        <v>169</v>
      </c>
      <c r="AG767" s="86">
        <f t="shared" si="817"/>
        <v>167</v>
      </c>
      <c r="AH767" s="86">
        <f t="shared" si="817"/>
        <v>167</v>
      </c>
      <c r="AJ767" s="86">
        <f t="shared" ca="1" si="797"/>
        <v>167</v>
      </c>
      <c r="AK767" s="86">
        <f t="shared" ca="1" si="798"/>
        <v>0</v>
      </c>
      <c r="AL767" s="1790">
        <f t="shared" ca="1" si="757"/>
        <v>167</v>
      </c>
      <c r="AM767" s="1914">
        <f t="shared" ca="1" si="799"/>
        <v>0</v>
      </c>
      <c r="AN767" s="86">
        <f t="shared" ca="1" si="800"/>
        <v>168</v>
      </c>
      <c r="AO767" s="1790">
        <f t="shared" ca="1" si="758"/>
        <v>-1</v>
      </c>
      <c r="AP767" s="1914">
        <f t="shared" ca="1" si="801"/>
        <v>0.99404761904761907</v>
      </c>
      <c r="AR767" s="86">
        <f t="shared" ca="1" si="802"/>
        <v>167</v>
      </c>
      <c r="AS767" s="86">
        <f t="shared" ca="1" si="803"/>
        <v>0</v>
      </c>
      <c r="AT767" s="1790">
        <f t="shared" ca="1" si="804"/>
        <v>167</v>
      </c>
      <c r="AU767" s="1914">
        <f t="shared" ca="1" si="805"/>
        <v>0</v>
      </c>
      <c r="AV767" s="86">
        <f t="shared" ca="1" si="806"/>
        <v>168</v>
      </c>
      <c r="AW767" s="1790">
        <f t="shared" ca="1" si="807"/>
        <v>-1</v>
      </c>
      <c r="AX767" s="1914">
        <f t="shared" ca="1" si="808"/>
        <v>0.99404761904761907</v>
      </c>
      <c r="AZ767" s="86">
        <f t="shared" ca="1" si="809"/>
        <v>167</v>
      </c>
      <c r="BA767" s="86">
        <f t="shared" ca="1" si="810"/>
        <v>0</v>
      </c>
      <c r="BB767" s="1790">
        <f t="shared" ca="1" si="811"/>
        <v>167</v>
      </c>
      <c r="BC767" s="1914">
        <f t="shared" ca="1" si="812"/>
        <v>0</v>
      </c>
      <c r="BD767" s="86">
        <f t="shared" ca="1" si="813"/>
        <v>168</v>
      </c>
      <c r="BE767" s="1790">
        <f t="shared" ca="1" si="814"/>
        <v>-1</v>
      </c>
      <c r="BF767" s="1914">
        <f t="shared" ca="1" si="815"/>
        <v>0.99404761904761907</v>
      </c>
    </row>
    <row r="768" spans="1:58" s="65" customFormat="1">
      <c r="A768" s="2016">
        <v>767</v>
      </c>
      <c r="B768" s="2016">
        <v>765</v>
      </c>
      <c r="D768" s="657">
        <v>1</v>
      </c>
      <c r="E768" s="97"/>
      <c r="F768" s="97"/>
      <c r="G768" s="49"/>
      <c r="H768" s="532"/>
      <c r="I768" s="7"/>
      <c r="J768" s="7"/>
      <c r="K768" s="7"/>
      <c r="L768" s="6"/>
      <c r="M768" s="80"/>
      <c r="N768" s="80"/>
      <c r="O768" s="6" t="s">
        <v>132</v>
      </c>
      <c r="P768" s="411">
        <f t="shared" ref="P768:AA768" si="818">P799+P949+P919+P829+P859+P889</f>
        <v>105</v>
      </c>
      <c r="Q768" s="411">
        <f t="shared" si="818"/>
        <v>105</v>
      </c>
      <c r="R768" s="411">
        <f t="shared" si="818"/>
        <v>107</v>
      </c>
      <c r="S768" s="411">
        <f t="shared" si="818"/>
        <v>108</v>
      </c>
      <c r="T768" s="411">
        <f t="shared" si="818"/>
        <v>109</v>
      </c>
      <c r="U768" s="411">
        <f t="shared" si="818"/>
        <v>107</v>
      </c>
      <c r="V768" s="411">
        <f t="shared" si="818"/>
        <v>107</v>
      </c>
      <c r="W768" s="411">
        <f t="shared" si="818"/>
        <v>106</v>
      </c>
      <c r="X768" s="411">
        <f t="shared" si="818"/>
        <v>106</v>
      </c>
      <c r="Y768" s="411">
        <f t="shared" si="818"/>
        <v>107</v>
      </c>
      <c r="Z768" s="411">
        <f t="shared" si="818"/>
        <v>109</v>
      </c>
      <c r="AA768" s="411">
        <f t="shared" si="818"/>
        <v>106</v>
      </c>
      <c r="AB768" s="78">
        <f>R768</f>
        <v>107</v>
      </c>
      <c r="AC768" s="78">
        <f>U768</f>
        <v>107</v>
      </c>
      <c r="AD768" s="78">
        <f>X768</f>
        <v>106</v>
      </c>
      <c r="AE768" s="78">
        <f>AA768</f>
        <v>106</v>
      </c>
      <c r="AF768" s="78">
        <f>AC768</f>
        <v>107</v>
      </c>
      <c r="AG768" s="78">
        <f>AE768</f>
        <v>106</v>
      </c>
      <c r="AH768" s="78">
        <f>AG768</f>
        <v>106</v>
      </c>
      <c r="AJ768" s="78">
        <f t="shared" ca="1" si="797"/>
        <v>107</v>
      </c>
      <c r="AK768" s="78">
        <f t="shared" ca="1" si="798"/>
        <v>0</v>
      </c>
      <c r="AL768" s="1708">
        <f t="shared" ca="1" si="757"/>
        <v>107</v>
      </c>
      <c r="AM768" s="1818">
        <f t="shared" ca="1" si="799"/>
        <v>0</v>
      </c>
      <c r="AN768" s="78">
        <f t="shared" ca="1" si="800"/>
        <v>105</v>
      </c>
      <c r="AO768" s="1708">
        <f t="shared" ca="1" si="758"/>
        <v>2</v>
      </c>
      <c r="AP768" s="1818">
        <f t="shared" ca="1" si="801"/>
        <v>1.019047619047619</v>
      </c>
      <c r="AR768" s="78">
        <f t="shared" ca="1" si="802"/>
        <v>107</v>
      </c>
      <c r="AS768" s="78">
        <f t="shared" ca="1" si="803"/>
        <v>0</v>
      </c>
      <c r="AT768" s="1708">
        <f t="shared" ca="1" si="804"/>
        <v>107</v>
      </c>
      <c r="AU768" s="1818">
        <f t="shared" ca="1" si="805"/>
        <v>0</v>
      </c>
      <c r="AV768" s="78">
        <f t="shared" ca="1" si="806"/>
        <v>105</v>
      </c>
      <c r="AW768" s="1708">
        <f t="shared" ca="1" si="807"/>
        <v>2</v>
      </c>
      <c r="AX768" s="1818">
        <f t="shared" ca="1" si="808"/>
        <v>1.019047619047619</v>
      </c>
      <c r="AZ768" s="78">
        <f t="shared" ca="1" si="809"/>
        <v>107</v>
      </c>
      <c r="BA768" s="78">
        <f t="shared" ca="1" si="810"/>
        <v>0</v>
      </c>
      <c r="BB768" s="1708">
        <f t="shared" ca="1" si="811"/>
        <v>107</v>
      </c>
      <c r="BC768" s="1818">
        <f t="shared" ca="1" si="812"/>
        <v>0</v>
      </c>
      <c r="BD768" s="78">
        <f t="shared" ca="1" si="813"/>
        <v>105</v>
      </c>
      <c r="BE768" s="1708">
        <f t="shared" ca="1" si="814"/>
        <v>2</v>
      </c>
      <c r="BF768" s="1818">
        <f t="shared" ca="1" si="815"/>
        <v>1.019047619047619</v>
      </c>
    </row>
    <row r="769" spans="1:58" s="65" customFormat="1">
      <c r="A769" s="2016">
        <v>768</v>
      </c>
      <c r="B769" s="2016">
        <v>766</v>
      </c>
      <c r="D769" s="657">
        <v>1</v>
      </c>
      <c r="E769" s="97"/>
      <c r="F769" s="97"/>
      <c r="G769" s="49"/>
      <c r="H769" s="532"/>
      <c r="I769" s="7"/>
      <c r="J769" s="7"/>
      <c r="K769" s="7"/>
      <c r="L769" s="6"/>
      <c r="M769" s="80"/>
      <c r="N769" s="80"/>
      <c r="O769" s="6" t="s">
        <v>131</v>
      </c>
      <c r="P769" s="411">
        <f t="shared" ref="P769:AA769" si="819">P800+P950+P920+P830+P860+P890</f>
        <v>0</v>
      </c>
      <c r="Q769" s="411">
        <f t="shared" si="819"/>
        <v>0</v>
      </c>
      <c r="R769" s="411">
        <f t="shared" si="819"/>
        <v>0</v>
      </c>
      <c r="S769" s="411">
        <f t="shared" si="819"/>
        <v>0</v>
      </c>
      <c r="T769" s="411">
        <f t="shared" si="819"/>
        <v>0</v>
      </c>
      <c r="U769" s="411">
        <f t="shared" si="819"/>
        <v>0</v>
      </c>
      <c r="V769" s="411">
        <f t="shared" si="819"/>
        <v>0</v>
      </c>
      <c r="W769" s="411">
        <f t="shared" si="819"/>
        <v>0</v>
      </c>
      <c r="X769" s="411">
        <f t="shared" si="819"/>
        <v>0</v>
      </c>
      <c r="Y769" s="411">
        <f t="shared" si="819"/>
        <v>0</v>
      </c>
      <c r="Z769" s="411">
        <f t="shared" si="819"/>
        <v>0</v>
      </c>
      <c r="AA769" s="411">
        <f t="shared" si="819"/>
        <v>0</v>
      </c>
      <c r="AB769" s="78">
        <f>R769</f>
        <v>0</v>
      </c>
      <c r="AC769" s="78">
        <f>U769</f>
        <v>0</v>
      </c>
      <c r="AD769" s="78">
        <f>X769</f>
        <v>0</v>
      </c>
      <c r="AE769" s="78">
        <f>AA769</f>
        <v>0</v>
      </c>
      <c r="AF769" s="78">
        <f>AC769</f>
        <v>0</v>
      </c>
      <c r="AG769" s="78">
        <f>AE769</f>
        <v>0</v>
      </c>
      <c r="AH769" s="78">
        <f>AG769</f>
        <v>0</v>
      </c>
      <c r="AJ769" s="78">
        <f t="shared" ca="1" si="797"/>
        <v>0</v>
      </c>
      <c r="AK769" s="78">
        <f t="shared" ca="1" si="798"/>
        <v>701</v>
      </c>
      <c r="AL769" s="1708">
        <f t="shared" ca="1" si="757"/>
        <v>-701</v>
      </c>
      <c r="AM769" s="1818">
        <f t="shared" ca="1" si="799"/>
        <v>0</v>
      </c>
      <c r="AN769" s="78">
        <f t="shared" ca="1" si="800"/>
        <v>0</v>
      </c>
      <c r="AO769" s="1708">
        <f t="shared" ca="1" si="758"/>
        <v>0</v>
      </c>
      <c r="AP769" s="1818">
        <f t="shared" ca="1" si="801"/>
        <v>0</v>
      </c>
      <c r="AR769" s="78">
        <f t="shared" ca="1" si="802"/>
        <v>0</v>
      </c>
      <c r="AS769" s="78">
        <f t="shared" ca="1" si="803"/>
        <v>701</v>
      </c>
      <c r="AT769" s="1708">
        <f t="shared" ca="1" si="804"/>
        <v>-701</v>
      </c>
      <c r="AU769" s="1818">
        <f t="shared" ca="1" si="805"/>
        <v>0</v>
      </c>
      <c r="AV769" s="78">
        <f t="shared" ca="1" si="806"/>
        <v>0</v>
      </c>
      <c r="AW769" s="1708">
        <f t="shared" ca="1" si="807"/>
        <v>0</v>
      </c>
      <c r="AX769" s="1818">
        <f t="shared" ca="1" si="808"/>
        <v>0</v>
      </c>
      <c r="AZ769" s="78">
        <f t="shared" ca="1" si="809"/>
        <v>0</v>
      </c>
      <c r="BA769" s="78">
        <f t="shared" ca="1" si="810"/>
        <v>701</v>
      </c>
      <c r="BB769" s="1708">
        <f t="shared" ca="1" si="811"/>
        <v>-701</v>
      </c>
      <c r="BC769" s="1818">
        <f t="shared" ca="1" si="812"/>
        <v>0</v>
      </c>
      <c r="BD769" s="78">
        <f t="shared" ca="1" si="813"/>
        <v>0</v>
      </c>
      <c r="BE769" s="1708">
        <f t="shared" ca="1" si="814"/>
        <v>0</v>
      </c>
      <c r="BF769" s="1818">
        <f t="shared" ca="1" si="815"/>
        <v>0</v>
      </c>
    </row>
    <row r="770" spans="1:58" s="65" customFormat="1">
      <c r="A770" s="2016">
        <v>769</v>
      </c>
      <c r="B770" s="2016">
        <v>767</v>
      </c>
      <c r="D770" s="657">
        <v>1</v>
      </c>
      <c r="E770" s="97"/>
      <c r="F770" s="97"/>
      <c r="G770" s="49"/>
      <c r="H770" s="532"/>
      <c r="I770" s="7"/>
      <c r="J770" s="7"/>
      <c r="K770" s="7"/>
      <c r="L770" s="6"/>
      <c r="M770" s="80"/>
      <c r="N770" s="80"/>
      <c r="O770" s="6" t="s">
        <v>130</v>
      </c>
      <c r="P770" s="411">
        <f t="shared" ref="P770:AA770" si="820">P801+P951+P921+P831+P861+P891</f>
        <v>30</v>
      </c>
      <c r="Q770" s="411">
        <f t="shared" si="820"/>
        <v>30</v>
      </c>
      <c r="R770" s="411">
        <f t="shared" si="820"/>
        <v>29</v>
      </c>
      <c r="S770" s="411">
        <f t="shared" si="820"/>
        <v>29</v>
      </c>
      <c r="T770" s="411">
        <f t="shared" si="820"/>
        <v>30</v>
      </c>
      <c r="U770" s="411">
        <f t="shared" si="820"/>
        <v>30</v>
      </c>
      <c r="V770" s="411">
        <f t="shared" si="820"/>
        <v>30</v>
      </c>
      <c r="W770" s="411">
        <f t="shared" si="820"/>
        <v>30</v>
      </c>
      <c r="X770" s="411">
        <f t="shared" si="820"/>
        <v>30</v>
      </c>
      <c r="Y770" s="411">
        <f t="shared" si="820"/>
        <v>29</v>
      </c>
      <c r="Z770" s="411">
        <f t="shared" si="820"/>
        <v>29</v>
      </c>
      <c r="AA770" s="411">
        <f t="shared" si="820"/>
        <v>29</v>
      </c>
      <c r="AB770" s="78">
        <f>R770</f>
        <v>29</v>
      </c>
      <c r="AC770" s="78">
        <f>U770</f>
        <v>30</v>
      </c>
      <c r="AD770" s="78">
        <f>X770</f>
        <v>30</v>
      </c>
      <c r="AE770" s="78">
        <f>AA770</f>
        <v>29</v>
      </c>
      <c r="AF770" s="78">
        <f>AC770</f>
        <v>30</v>
      </c>
      <c r="AG770" s="78">
        <f>AE770</f>
        <v>29</v>
      </c>
      <c r="AH770" s="78">
        <f>AG770</f>
        <v>29</v>
      </c>
      <c r="AJ770" s="78">
        <f t="shared" ca="1" si="797"/>
        <v>29</v>
      </c>
      <c r="AK770" s="78">
        <f t="shared" ca="1" si="798"/>
        <v>168</v>
      </c>
      <c r="AL770" s="1708">
        <f t="shared" ca="1" si="757"/>
        <v>-139</v>
      </c>
      <c r="AM770" s="1818">
        <f t="shared" ca="1" si="799"/>
        <v>0.17261904761904762</v>
      </c>
      <c r="AN770" s="78">
        <f t="shared" ca="1" si="800"/>
        <v>30</v>
      </c>
      <c r="AO770" s="1708">
        <f t="shared" ca="1" si="758"/>
        <v>-1</v>
      </c>
      <c r="AP770" s="1818">
        <f t="shared" ca="1" si="801"/>
        <v>0.96666666666666667</v>
      </c>
      <c r="AR770" s="78">
        <f t="shared" ca="1" si="802"/>
        <v>29</v>
      </c>
      <c r="AS770" s="78">
        <f t="shared" ca="1" si="803"/>
        <v>168</v>
      </c>
      <c r="AT770" s="1708">
        <f t="shared" ca="1" si="804"/>
        <v>-139</v>
      </c>
      <c r="AU770" s="1818">
        <f t="shared" ca="1" si="805"/>
        <v>0.17261904761904762</v>
      </c>
      <c r="AV770" s="78">
        <f t="shared" ca="1" si="806"/>
        <v>30</v>
      </c>
      <c r="AW770" s="1708">
        <f t="shared" ca="1" si="807"/>
        <v>-1</v>
      </c>
      <c r="AX770" s="1818">
        <f t="shared" ca="1" si="808"/>
        <v>0.96666666666666667</v>
      </c>
      <c r="AZ770" s="78">
        <f t="shared" ca="1" si="809"/>
        <v>29</v>
      </c>
      <c r="BA770" s="78">
        <f t="shared" ca="1" si="810"/>
        <v>168</v>
      </c>
      <c r="BB770" s="1708">
        <f t="shared" ca="1" si="811"/>
        <v>-139</v>
      </c>
      <c r="BC770" s="1818">
        <f t="shared" ca="1" si="812"/>
        <v>0.17261904761904762</v>
      </c>
      <c r="BD770" s="78">
        <f t="shared" ca="1" si="813"/>
        <v>30</v>
      </c>
      <c r="BE770" s="1708">
        <f t="shared" ca="1" si="814"/>
        <v>-1</v>
      </c>
      <c r="BF770" s="1818">
        <f t="shared" ca="1" si="815"/>
        <v>0.96666666666666667</v>
      </c>
    </row>
    <row r="771" spans="1:58" s="65" customFormat="1">
      <c r="A771" s="2016">
        <v>770</v>
      </c>
      <c r="B771" s="2016">
        <v>768</v>
      </c>
      <c r="D771" s="657">
        <v>1</v>
      </c>
      <c r="E771" s="97"/>
      <c r="F771" s="97"/>
      <c r="G771" s="49"/>
      <c r="H771" s="532"/>
      <c r="I771" s="4"/>
      <c r="J771" s="4"/>
      <c r="K771" s="4"/>
      <c r="L771" s="3"/>
      <c r="M771" s="77"/>
      <c r="N771" s="77"/>
      <c r="O771" s="3" t="s">
        <v>127</v>
      </c>
      <c r="P771" s="413">
        <f t="shared" ref="P771:AA771" si="821">P802+P952+P922+P832+P862+P892</f>
        <v>31</v>
      </c>
      <c r="Q771" s="413">
        <f t="shared" si="821"/>
        <v>31</v>
      </c>
      <c r="R771" s="413">
        <f t="shared" si="821"/>
        <v>32</v>
      </c>
      <c r="S771" s="413">
        <f t="shared" si="821"/>
        <v>32</v>
      </c>
      <c r="T771" s="413">
        <f t="shared" si="821"/>
        <v>32</v>
      </c>
      <c r="U771" s="413">
        <f t="shared" si="821"/>
        <v>32</v>
      </c>
      <c r="V771" s="413">
        <f t="shared" si="821"/>
        <v>31</v>
      </c>
      <c r="W771" s="413">
        <f t="shared" si="821"/>
        <v>31</v>
      </c>
      <c r="X771" s="413">
        <f t="shared" si="821"/>
        <v>31</v>
      </c>
      <c r="Y771" s="413">
        <f t="shared" si="821"/>
        <v>31</v>
      </c>
      <c r="Z771" s="413">
        <f t="shared" si="821"/>
        <v>32</v>
      </c>
      <c r="AA771" s="413">
        <f t="shared" si="821"/>
        <v>32</v>
      </c>
      <c r="AB771" s="75">
        <f>R771</f>
        <v>32</v>
      </c>
      <c r="AC771" s="75">
        <f>U771</f>
        <v>32</v>
      </c>
      <c r="AD771" s="75">
        <f>X771</f>
        <v>31</v>
      </c>
      <c r="AE771" s="75">
        <f>AA771</f>
        <v>32</v>
      </c>
      <c r="AF771" s="75">
        <f>AC771</f>
        <v>32</v>
      </c>
      <c r="AG771" s="75">
        <f>AE771</f>
        <v>32</v>
      </c>
      <c r="AH771" s="75">
        <f>AG771</f>
        <v>32</v>
      </c>
      <c r="AJ771" s="75">
        <f t="shared" ca="1" si="797"/>
        <v>31</v>
      </c>
      <c r="AK771" s="75">
        <f t="shared" ca="1" si="798"/>
        <v>107</v>
      </c>
      <c r="AL771" s="1791">
        <f t="shared" ca="1" si="757"/>
        <v>-76</v>
      </c>
      <c r="AM771" s="1915">
        <f t="shared" ca="1" si="799"/>
        <v>0.28971962616822428</v>
      </c>
      <c r="AN771" s="75">
        <f t="shared" ca="1" si="800"/>
        <v>33</v>
      </c>
      <c r="AO771" s="1791">
        <f t="shared" ca="1" si="758"/>
        <v>-2</v>
      </c>
      <c r="AP771" s="1915">
        <f t="shared" ca="1" si="801"/>
        <v>0.93939393939393945</v>
      </c>
      <c r="AR771" s="75">
        <f t="shared" ca="1" si="802"/>
        <v>31</v>
      </c>
      <c r="AS771" s="75">
        <f t="shared" ca="1" si="803"/>
        <v>107</v>
      </c>
      <c r="AT771" s="1791">
        <f t="shared" ca="1" si="804"/>
        <v>-76</v>
      </c>
      <c r="AU771" s="1915">
        <f t="shared" ca="1" si="805"/>
        <v>0.28971962616822428</v>
      </c>
      <c r="AV771" s="75">
        <f t="shared" ca="1" si="806"/>
        <v>33</v>
      </c>
      <c r="AW771" s="1791">
        <f t="shared" ca="1" si="807"/>
        <v>-2</v>
      </c>
      <c r="AX771" s="1915">
        <f t="shared" ca="1" si="808"/>
        <v>0.93939393939393945</v>
      </c>
      <c r="AZ771" s="75">
        <f t="shared" ca="1" si="809"/>
        <v>31</v>
      </c>
      <c r="BA771" s="75">
        <f t="shared" ca="1" si="810"/>
        <v>107</v>
      </c>
      <c r="BB771" s="1791">
        <f t="shared" ca="1" si="811"/>
        <v>-76</v>
      </c>
      <c r="BC771" s="1915">
        <f t="shared" ca="1" si="812"/>
        <v>0.28971962616822428</v>
      </c>
      <c r="BD771" s="75">
        <f t="shared" ca="1" si="813"/>
        <v>33</v>
      </c>
      <c r="BE771" s="1791">
        <f t="shared" ca="1" si="814"/>
        <v>-2</v>
      </c>
      <c r="BF771" s="1915">
        <f t="shared" ca="1" si="815"/>
        <v>0.93939393939393945</v>
      </c>
    </row>
    <row r="772" spans="1:58" s="65" customFormat="1">
      <c r="A772" s="2016">
        <v>771</v>
      </c>
      <c r="B772" s="2016">
        <v>769</v>
      </c>
      <c r="D772" s="657">
        <v>1</v>
      </c>
      <c r="E772" s="97"/>
      <c r="F772" s="97"/>
      <c r="G772" s="49"/>
      <c r="H772" s="532"/>
      <c r="I772" s="522" t="s">
        <v>364</v>
      </c>
      <c r="J772" s="90"/>
      <c r="K772" s="90"/>
      <c r="L772" s="89"/>
      <c r="M772" s="88"/>
      <c r="N772" s="88"/>
      <c r="O772" s="87"/>
      <c r="P772" s="616">
        <f>SUM(P773:P777)</f>
        <v>398</v>
      </c>
      <c r="Q772" s="616">
        <f t="shared" ref="Q772:AA772" si="822">SUM(Q773:Q777)</f>
        <v>398</v>
      </c>
      <c r="R772" s="616">
        <f t="shared" si="822"/>
        <v>398</v>
      </c>
      <c r="S772" s="616">
        <f t="shared" si="822"/>
        <v>398</v>
      </c>
      <c r="T772" s="616">
        <f t="shared" si="822"/>
        <v>398</v>
      </c>
      <c r="U772" s="616">
        <f t="shared" si="822"/>
        <v>397</v>
      </c>
      <c r="V772" s="616">
        <f t="shared" si="822"/>
        <v>395</v>
      </c>
      <c r="W772" s="616">
        <f t="shared" si="822"/>
        <v>395</v>
      </c>
      <c r="X772" s="616">
        <f t="shared" si="822"/>
        <v>396</v>
      </c>
      <c r="Y772" s="616">
        <f t="shared" si="822"/>
        <v>396</v>
      </c>
      <c r="Z772" s="616">
        <f t="shared" si="822"/>
        <v>397</v>
      </c>
      <c r="AA772" s="616">
        <f t="shared" si="822"/>
        <v>398</v>
      </c>
      <c r="AB772" s="86">
        <f t="shared" ref="AB772:AH772" si="823">SUM(AB773:AB777)</f>
        <v>398</v>
      </c>
      <c r="AC772" s="86">
        <f t="shared" si="823"/>
        <v>397</v>
      </c>
      <c r="AD772" s="86">
        <f t="shared" si="823"/>
        <v>396</v>
      </c>
      <c r="AE772" s="86">
        <f t="shared" si="823"/>
        <v>398</v>
      </c>
      <c r="AF772" s="86">
        <f t="shared" si="823"/>
        <v>397</v>
      </c>
      <c r="AG772" s="86">
        <f t="shared" si="823"/>
        <v>398</v>
      </c>
      <c r="AH772" s="86">
        <f t="shared" si="823"/>
        <v>398</v>
      </c>
      <c r="AJ772" s="86">
        <f t="shared" ca="1" si="797"/>
        <v>396</v>
      </c>
      <c r="AK772" s="86">
        <f t="shared" ca="1" si="798"/>
        <v>0</v>
      </c>
      <c r="AL772" s="1790">
        <f t="shared" ca="1" si="757"/>
        <v>396</v>
      </c>
      <c r="AM772" s="1914">
        <f t="shared" ca="1" si="799"/>
        <v>0</v>
      </c>
      <c r="AN772" s="86">
        <f t="shared" ca="1" si="800"/>
        <v>397</v>
      </c>
      <c r="AO772" s="1790">
        <f t="shared" ca="1" si="758"/>
        <v>-1</v>
      </c>
      <c r="AP772" s="1914">
        <f t="shared" ca="1" si="801"/>
        <v>0.9974811083123426</v>
      </c>
      <c r="AR772" s="86">
        <f t="shared" ca="1" si="802"/>
        <v>396</v>
      </c>
      <c r="AS772" s="86">
        <f t="shared" ca="1" si="803"/>
        <v>0</v>
      </c>
      <c r="AT772" s="1790">
        <f t="shared" ca="1" si="804"/>
        <v>396</v>
      </c>
      <c r="AU772" s="1914">
        <f t="shared" ca="1" si="805"/>
        <v>0</v>
      </c>
      <c r="AV772" s="86">
        <f t="shared" ca="1" si="806"/>
        <v>397</v>
      </c>
      <c r="AW772" s="1790">
        <f t="shared" ca="1" si="807"/>
        <v>-1</v>
      </c>
      <c r="AX772" s="1914">
        <f t="shared" ca="1" si="808"/>
        <v>0.9974811083123426</v>
      </c>
      <c r="AZ772" s="86">
        <f t="shared" ca="1" si="809"/>
        <v>396</v>
      </c>
      <c r="BA772" s="86">
        <f t="shared" ca="1" si="810"/>
        <v>0</v>
      </c>
      <c r="BB772" s="1790">
        <f t="shared" ca="1" si="811"/>
        <v>396</v>
      </c>
      <c r="BC772" s="1914">
        <f t="shared" ca="1" si="812"/>
        <v>0</v>
      </c>
      <c r="BD772" s="86">
        <f t="shared" ca="1" si="813"/>
        <v>397</v>
      </c>
      <c r="BE772" s="1790">
        <f t="shared" ca="1" si="814"/>
        <v>-1</v>
      </c>
      <c r="BF772" s="1914">
        <f t="shared" ca="1" si="815"/>
        <v>0.9974811083123426</v>
      </c>
    </row>
    <row r="773" spans="1:58" s="65" customFormat="1">
      <c r="A773" s="2016">
        <v>772</v>
      </c>
      <c r="B773" s="2016">
        <v>770</v>
      </c>
      <c r="D773" s="657">
        <v>1</v>
      </c>
      <c r="E773" s="97"/>
      <c r="F773" s="97"/>
      <c r="G773" s="49"/>
      <c r="H773" s="532"/>
      <c r="I773" s="7"/>
      <c r="J773" s="7"/>
      <c r="K773" s="7"/>
      <c r="L773" s="6"/>
      <c r="M773" s="80"/>
      <c r="N773" s="80"/>
      <c r="O773" s="6" t="s">
        <v>367</v>
      </c>
      <c r="P773" s="411">
        <f t="shared" ref="P773:AA773" si="824">P804+P954+P924+P834+P864+P894</f>
        <v>324</v>
      </c>
      <c r="Q773" s="411">
        <f t="shared" si="824"/>
        <v>324</v>
      </c>
      <c r="R773" s="411">
        <f t="shared" si="824"/>
        <v>324</v>
      </c>
      <c r="S773" s="411">
        <f t="shared" si="824"/>
        <v>324</v>
      </c>
      <c r="T773" s="411">
        <f t="shared" si="824"/>
        <v>324</v>
      </c>
      <c r="U773" s="411">
        <f t="shared" si="824"/>
        <v>323</v>
      </c>
      <c r="V773" s="411">
        <f t="shared" si="824"/>
        <v>321</v>
      </c>
      <c r="W773" s="411">
        <f t="shared" si="824"/>
        <v>321</v>
      </c>
      <c r="X773" s="411">
        <f t="shared" si="824"/>
        <v>321</v>
      </c>
      <c r="Y773" s="411">
        <f t="shared" si="824"/>
        <v>321</v>
      </c>
      <c r="Z773" s="411">
        <f t="shared" si="824"/>
        <v>322</v>
      </c>
      <c r="AA773" s="411">
        <f t="shared" si="824"/>
        <v>324</v>
      </c>
      <c r="AB773" s="78">
        <f>R773</f>
        <v>324</v>
      </c>
      <c r="AC773" s="78">
        <f>U773</f>
        <v>323</v>
      </c>
      <c r="AD773" s="78">
        <f>X773</f>
        <v>321</v>
      </c>
      <c r="AE773" s="78">
        <f>AA773</f>
        <v>324</v>
      </c>
      <c r="AF773" s="78">
        <f>AC773</f>
        <v>323</v>
      </c>
      <c r="AG773" s="78">
        <f>AE773</f>
        <v>324</v>
      </c>
      <c r="AH773" s="78">
        <f>AG773</f>
        <v>324</v>
      </c>
      <c r="AJ773" s="78">
        <f t="shared" ca="1" si="797"/>
        <v>321</v>
      </c>
      <c r="AK773" s="78">
        <f t="shared" ca="1" si="798"/>
        <v>30</v>
      </c>
      <c r="AL773" s="1708">
        <f t="shared" ca="1" si="757"/>
        <v>291</v>
      </c>
      <c r="AM773" s="1818">
        <f t="shared" ca="1" si="799"/>
        <v>10.7</v>
      </c>
      <c r="AN773" s="78">
        <f t="shared" ca="1" si="800"/>
        <v>325</v>
      </c>
      <c r="AO773" s="1708">
        <f t="shared" ca="1" si="758"/>
        <v>-4</v>
      </c>
      <c r="AP773" s="1818">
        <f t="shared" ca="1" si="801"/>
        <v>0.98769230769230765</v>
      </c>
      <c r="AR773" s="78">
        <f t="shared" ca="1" si="802"/>
        <v>321</v>
      </c>
      <c r="AS773" s="78">
        <f t="shared" ca="1" si="803"/>
        <v>30</v>
      </c>
      <c r="AT773" s="1708">
        <f t="shared" ca="1" si="804"/>
        <v>291</v>
      </c>
      <c r="AU773" s="1818">
        <f t="shared" ca="1" si="805"/>
        <v>10.7</v>
      </c>
      <c r="AV773" s="78">
        <f t="shared" ca="1" si="806"/>
        <v>325</v>
      </c>
      <c r="AW773" s="1708">
        <f t="shared" ca="1" si="807"/>
        <v>-4</v>
      </c>
      <c r="AX773" s="1818">
        <f t="shared" ca="1" si="808"/>
        <v>0.98769230769230765</v>
      </c>
      <c r="AZ773" s="78">
        <f t="shared" ca="1" si="809"/>
        <v>321</v>
      </c>
      <c r="BA773" s="78">
        <f t="shared" ca="1" si="810"/>
        <v>30</v>
      </c>
      <c r="BB773" s="1708">
        <f t="shared" ca="1" si="811"/>
        <v>291</v>
      </c>
      <c r="BC773" s="1818">
        <f t="shared" ca="1" si="812"/>
        <v>10.7</v>
      </c>
      <c r="BD773" s="78">
        <f t="shared" ca="1" si="813"/>
        <v>325</v>
      </c>
      <c r="BE773" s="1708">
        <f t="shared" ca="1" si="814"/>
        <v>-4</v>
      </c>
      <c r="BF773" s="1818">
        <f t="shared" ca="1" si="815"/>
        <v>0.98769230769230765</v>
      </c>
    </row>
    <row r="774" spans="1:58" s="65" customFormat="1">
      <c r="A774" s="2016">
        <v>773</v>
      </c>
      <c r="B774" s="2016">
        <v>771</v>
      </c>
      <c r="D774" s="657">
        <v>1</v>
      </c>
      <c r="E774" s="97"/>
      <c r="F774" s="97"/>
      <c r="G774" s="49"/>
      <c r="H774" s="532"/>
      <c r="I774" s="7"/>
      <c r="J774" s="7"/>
      <c r="K774" s="7"/>
      <c r="L774" s="6"/>
      <c r="M774" s="80"/>
      <c r="N774" s="80"/>
      <c r="O774" s="6" t="s">
        <v>368</v>
      </c>
      <c r="P774" s="411">
        <f t="shared" ref="P774:AA774" si="825">P805+P955+P925+P835+P865+P895</f>
        <v>1</v>
      </c>
      <c r="Q774" s="411">
        <f t="shared" si="825"/>
        <v>1</v>
      </c>
      <c r="R774" s="411">
        <f t="shared" si="825"/>
        <v>1</v>
      </c>
      <c r="S774" s="411">
        <f t="shared" si="825"/>
        <v>1</v>
      </c>
      <c r="T774" s="411">
        <f t="shared" si="825"/>
        <v>1</v>
      </c>
      <c r="U774" s="411">
        <f t="shared" si="825"/>
        <v>1</v>
      </c>
      <c r="V774" s="411">
        <f t="shared" si="825"/>
        <v>1</v>
      </c>
      <c r="W774" s="411">
        <f t="shared" si="825"/>
        <v>1</v>
      </c>
      <c r="X774" s="411">
        <f t="shared" si="825"/>
        <v>1</v>
      </c>
      <c r="Y774" s="411">
        <f t="shared" si="825"/>
        <v>1</v>
      </c>
      <c r="Z774" s="411">
        <f t="shared" si="825"/>
        <v>1</v>
      </c>
      <c r="AA774" s="411">
        <f t="shared" si="825"/>
        <v>1</v>
      </c>
      <c r="AB774" s="78">
        <f>R774</f>
        <v>1</v>
      </c>
      <c r="AC774" s="78">
        <f>U774</f>
        <v>1</v>
      </c>
      <c r="AD774" s="78">
        <f>X774</f>
        <v>1</v>
      </c>
      <c r="AE774" s="78">
        <f>AA774</f>
        <v>1</v>
      </c>
      <c r="AF774" s="78">
        <f>AC774</f>
        <v>1</v>
      </c>
      <c r="AG774" s="78">
        <f>AE774</f>
        <v>1</v>
      </c>
      <c r="AH774" s="78">
        <f>AG774</f>
        <v>1</v>
      </c>
      <c r="AJ774" s="78">
        <f t="shared" ca="1" si="797"/>
        <v>1</v>
      </c>
      <c r="AK774" s="78">
        <f t="shared" ca="1" si="798"/>
        <v>31</v>
      </c>
      <c r="AL774" s="1708">
        <f t="shared" ca="1" si="757"/>
        <v>-30</v>
      </c>
      <c r="AM774" s="1818">
        <f t="shared" ca="1" si="799"/>
        <v>3.2258064516129031E-2</v>
      </c>
      <c r="AN774" s="78">
        <f t="shared" ca="1" si="800"/>
        <v>1</v>
      </c>
      <c r="AO774" s="1708">
        <f t="shared" ca="1" si="758"/>
        <v>0</v>
      </c>
      <c r="AP774" s="1818">
        <f t="shared" ca="1" si="801"/>
        <v>1</v>
      </c>
      <c r="AR774" s="78">
        <f t="shared" ca="1" si="802"/>
        <v>1</v>
      </c>
      <c r="AS774" s="78">
        <f t="shared" ca="1" si="803"/>
        <v>31</v>
      </c>
      <c r="AT774" s="1708">
        <f t="shared" ca="1" si="804"/>
        <v>-30</v>
      </c>
      <c r="AU774" s="1818">
        <f t="shared" ca="1" si="805"/>
        <v>3.2258064516129031E-2</v>
      </c>
      <c r="AV774" s="78">
        <f t="shared" ca="1" si="806"/>
        <v>1</v>
      </c>
      <c r="AW774" s="1708">
        <f t="shared" ca="1" si="807"/>
        <v>0</v>
      </c>
      <c r="AX774" s="1818">
        <f t="shared" ca="1" si="808"/>
        <v>1</v>
      </c>
      <c r="AZ774" s="78">
        <f t="shared" ca="1" si="809"/>
        <v>1</v>
      </c>
      <c r="BA774" s="78">
        <f t="shared" ca="1" si="810"/>
        <v>31</v>
      </c>
      <c r="BB774" s="1708">
        <f t="shared" ca="1" si="811"/>
        <v>-30</v>
      </c>
      <c r="BC774" s="1818">
        <f t="shared" ca="1" si="812"/>
        <v>3.2258064516129031E-2</v>
      </c>
      <c r="BD774" s="78">
        <f t="shared" ca="1" si="813"/>
        <v>1</v>
      </c>
      <c r="BE774" s="1708">
        <f t="shared" ca="1" si="814"/>
        <v>0</v>
      </c>
      <c r="BF774" s="1818">
        <f t="shared" ca="1" si="815"/>
        <v>1</v>
      </c>
    </row>
    <row r="775" spans="1:58" s="65" customFormat="1">
      <c r="A775" s="2016">
        <v>774</v>
      </c>
      <c r="B775" s="2016">
        <v>772</v>
      </c>
      <c r="D775" s="657">
        <v>1</v>
      </c>
      <c r="E775" s="97"/>
      <c r="F775" s="97"/>
      <c r="G775" s="49"/>
      <c r="H775" s="532"/>
      <c r="I775" s="7"/>
      <c r="J775" s="7"/>
      <c r="K775" s="7"/>
      <c r="L775" s="6"/>
      <c r="M775" s="80"/>
      <c r="N775" s="80"/>
      <c r="O775" s="6" t="s">
        <v>369</v>
      </c>
      <c r="P775" s="411">
        <f t="shared" ref="P775:AA775" si="826">P806+P956+P926+P836+P866+P896</f>
        <v>43</v>
      </c>
      <c r="Q775" s="411">
        <f t="shared" si="826"/>
        <v>43</v>
      </c>
      <c r="R775" s="411">
        <f t="shared" si="826"/>
        <v>43</v>
      </c>
      <c r="S775" s="411">
        <f t="shared" si="826"/>
        <v>43</v>
      </c>
      <c r="T775" s="411">
        <f t="shared" si="826"/>
        <v>43</v>
      </c>
      <c r="U775" s="411">
        <f t="shared" si="826"/>
        <v>43</v>
      </c>
      <c r="V775" s="411">
        <f t="shared" si="826"/>
        <v>43</v>
      </c>
      <c r="W775" s="411">
        <f t="shared" si="826"/>
        <v>43</v>
      </c>
      <c r="X775" s="411">
        <f t="shared" si="826"/>
        <v>43</v>
      </c>
      <c r="Y775" s="411">
        <f t="shared" si="826"/>
        <v>43</v>
      </c>
      <c r="Z775" s="411">
        <f t="shared" si="826"/>
        <v>43</v>
      </c>
      <c r="AA775" s="411">
        <f t="shared" si="826"/>
        <v>42</v>
      </c>
      <c r="AB775" s="78">
        <f>R775</f>
        <v>43</v>
      </c>
      <c r="AC775" s="78">
        <f>U775</f>
        <v>43</v>
      </c>
      <c r="AD775" s="78">
        <f>X775</f>
        <v>43</v>
      </c>
      <c r="AE775" s="78">
        <f>AA775</f>
        <v>42</v>
      </c>
      <c r="AF775" s="78">
        <f>AC775</f>
        <v>43</v>
      </c>
      <c r="AG775" s="78">
        <f>AE775</f>
        <v>42</v>
      </c>
      <c r="AH775" s="78">
        <f>AG775</f>
        <v>42</v>
      </c>
      <c r="AJ775" s="78">
        <f t="shared" ca="1" si="797"/>
        <v>43</v>
      </c>
      <c r="AK775" s="78">
        <f t="shared" ca="1" si="798"/>
        <v>395</v>
      </c>
      <c r="AL775" s="1708">
        <f t="shared" ca="1" si="757"/>
        <v>-352</v>
      </c>
      <c r="AM775" s="1818">
        <f t="shared" ca="1" si="799"/>
        <v>0.10886075949367088</v>
      </c>
      <c r="AN775" s="78">
        <f t="shared" ca="1" si="800"/>
        <v>42</v>
      </c>
      <c r="AO775" s="1708">
        <f t="shared" ca="1" si="758"/>
        <v>1</v>
      </c>
      <c r="AP775" s="1818">
        <f t="shared" ca="1" si="801"/>
        <v>1.0238095238095237</v>
      </c>
      <c r="AR775" s="78">
        <f t="shared" ca="1" si="802"/>
        <v>43</v>
      </c>
      <c r="AS775" s="78">
        <f t="shared" ca="1" si="803"/>
        <v>395</v>
      </c>
      <c r="AT775" s="1708">
        <f t="shared" ca="1" si="804"/>
        <v>-352</v>
      </c>
      <c r="AU775" s="1818">
        <f t="shared" ca="1" si="805"/>
        <v>0.10886075949367088</v>
      </c>
      <c r="AV775" s="78">
        <f t="shared" ca="1" si="806"/>
        <v>42</v>
      </c>
      <c r="AW775" s="1708">
        <f t="shared" ca="1" si="807"/>
        <v>1</v>
      </c>
      <c r="AX775" s="1818">
        <f t="shared" ca="1" si="808"/>
        <v>1.0238095238095237</v>
      </c>
      <c r="AZ775" s="78">
        <f t="shared" ca="1" si="809"/>
        <v>43</v>
      </c>
      <c r="BA775" s="78">
        <f t="shared" ca="1" si="810"/>
        <v>395</v>
      </c>
      <c r="BB775" s="1708">
        <f t="shared" ca="1" si="811"/>
        <v>-352</v>
      </c>
      <c r="BC775" s="1818">
        <f t="shared" ca="1" si="812"/>
        <v>0.10886075949367088</v>
      </c>
      <c r="BD775" s="78">
        <f t="shared" ca="1" si="813"/>
        <v>42</v>
      </c>
      <c r="BE775" s="1708">
        <f t="shared" ca="1" si="814"/>
        <v>1</v>
      </c>
      <c r="BF775" s="1818">
        <f t="shared" ca="1" si="815"/>
        <v>1.0238095238095237</v>
      </c>
    </row>
    <row r="776" spans="1:58" s="65" customFormat="1">
      <c r="A776" s="2016">
        <v>775</v>
      </c>
      <c r="B776" s="2016">
        <v>773</v>
      </c>
      <c r="D776" s="657">
        <v>1</v>
      </c>
      <c r="E776" s="97"/>
      <c r="F776" s="97"/>
      <c r="G776" s="49"/>
      <c r="H776" s="532"/>
      <c r="I776" s="7"/>
      <c r="J776" s="7"/>
      <c r="K776" s="7"/>
      <c r="L776" s="6"/>
      <c r="M776" s="80"/>
      <c r="N776" s="80"/>
      <c r="O776" s="6" t="s">
        <v>128</v>
      </c>
      <c r="P776" s="411">
        <f t="shared" ref="P776:AA776" si="827">P807+P957+P927+P837+P867+P897</f>
        <v>0</v>
      </c>
      <c r="Q776" s="411">
        <f t="shared" si="827"/>
        <v>0</v>
      </c>
      <c r="R776" s="411">
        <f t="shared" si="827"/>
        <v>0</v>
      </c>
      <c r="S776" s="411">
        <f t="shared" si="827"/>
        <v>0</v>
      </c>
      <c r="T776" s="411">
        <f t="shared" si="827"/>
        <v>0</v>
      </c>
      <c r="U776" s="411">
        <f t="shared" si="827"/>
        <v>0</v>
      </c>
      <c r="V776" s="411">
        <f t="shared" si="827"/>
        <v>0</v>
      </c>
      <c r="W776" s="411">
        <f t="shared" si="827"/>
        <v>0</v>
      </c>
      <c r="X776" s="411">
        <f t="shared" si="827"/>
        <v>0</v>
      </c>
      <c r="Y776" s="411">
        <f t="shared" si="827"/>
        <v>0</v>
      </c>
      <c r="Z776" s="411">
        <f t="shared" si="827"/>
        <v>0</v>
      </c>
      <c r="AA776" s="411">
        <f t="shared" si="827"/>
        <v>0</v>
      </c>
      <c r="AB776" s="78">
        <f>R776</f>
        <v>0</v>
      </c>
      <c r="AC776" s="78">
        <f>U776</f>
        <v>0</v>
      </c>
      <c r="AD776" s="78">
        <f>X776</f>
        <v>0</v>
      </c>
      <c r="AE776" s="78">
        <f>AA776</f>
        <v>0</v>
      </c>
      <c r="AF776" s="78">
        <f>AC776</f>
        <v>0</v>
      </c>
      <c r="AG776" s="78">
        <f>AE776</f>
        <v>0</v>
      </c>
      <c r="AH776" s="78">
        <f>AG776</f>
        <v>0</v>
      </c>
      <c r="AJ776" s="78">
        <f t="shared" ca="1" si="797"/>
        <v>0</v>
      </c>
      <c r="AK776" s="78">
        <f t="shared" ca="1" si="798"/>
        <v>321</v>
      </c>
      <c r="AL776" s="1708">
        <f t="shared" ca="1" si="757"/>
        <v>-321</v>
      </c>
      <c r="AM776" s="1818">
        <f t="shared" ca="1" si="799"/>
        <v>0</v>
      </c>
      <c r="AN776" s="78">
        <f t="shared" ca="1" si="800"/>
        <v>0</v>
      </c>
      <c r="AO776" s="1708">
        <f t="shared" ca="1" si="758"/>
        <v>0</v>
      </c>
      <c r="AP776" s="1818">
        <f t="shared" ca="1" si="801"/>
        <v>0</v>
      </c>
      <c r="AR776" s="78">
        <f t="shared" ca="1" si="802"/>
        <v>0</v>
      </c>
      <c r="AS776" s="78">
        <f t="shared" ca="1" si="803"/>
        <v>321</v>
      </c>
      <c r="AT776" s="1708">
        <f t="shared" ca="1" si="804"/>
        <v>-321</v>
      </c>
      <c r="AU776" s="1818">
        <f t="shared" ca="1" si="805"/>
        <v>0</v>
      </c>
      <c r="AV776" s="78">
        <f t="shared" ca="1" si="806"/>
        <v>0</v>
      </c>
      <c r="AW776" s="1708">
        <f t="shared" ca="1" si="807"/>
        <v>0</v>
      </c>
      <c r="AX776" s="1818">
        <f t="shared" ca="1" si="808"/>
        <v>0</v>
      </c>
      <c r="AZ776" s="78">
        <f t="shared" ca="1" si="809"/>
        <v>0</v>
      </c>
      <c r="BA776" s="78">
        <f t="shared" ca="1" si="810"/>
        <v>321</v>
      </c>
      <c r="BB776" s="1708">
        <f t="shared" ca="1" si="811"/>
        <v>-321</v>
      </c>
      <c r="BC776" s="1818">
        <f t="shared" ca="1" si="812"/>
        <v>0</v>
      </c>
      <c r="BD776" s="78">
        <f t="shared" ca="1" si="813"/>
        <v>0</v>
      </c>
      <c r="BE776" s="1708">
        <f t="shared" ca="1" si="814"/>
        <v>0</v>
      </c>
      <c r="BF776" s="1818">
        <f t="shared" ca="1" si="815"/>
        <v>0</v>
      </c>
    </row>
    <row r="777" spans="1:58" s="65" customFormat="1">
      <c r="A777" s="2016">
        <v>776</v>
      </c>
      <c r="B777" s="2016">
        <v>774</v>
      </c>
      <c r="D777" s="657">
        <v>1</v>
      </c>
      <c r="E777" s="97"/>
      <c r="F777" s="97"/>
      <c r="G777" s="49"/>
      <c r="H777" s="532"/>
      <c r="I777" s="7"/>
      <c r="J777" s="7"/>
      <c r="K777" s="7"/>
      <c r="L777" s="6"/>
      <c r="M777" s="80"/>
      <c r="N777" s="80"/>
      <c r="O777" s="6" t="s">
        <v>127</v>
      </c>
      <c r="P777" s="411">
        <f t="shared" ref="P777:AA777" si="828">P808+P958+P928+P838+P868+P898</f>
        <v>30</v>
      </c>
      <c r="Q777" s="411">
        <f t="shared" si="828"/>
        <v>30</v>
      </c>
      <c r="R777" s="411">
        <f t="shared" si="828"/>
        <v>30</v>
      </c>
      <c r="S777" s="411">
        <f t="shared" si="828"/>
        <v>30</v>
      </c>
      <c r="T777" s="411">
        <f t="shared" si="828"/>
        <v>30</v>
      </c>
      <c r="U777" s="411">
        <f t="shared" si="828"/>
        <v>30</v>
      </c>
      <c r="V777" s="411">
        <f t="shared" si="828"/>
        <v>30</v>
      </c>
      <c r="W777" s="411">
        <f t="shared" si="828"/>
        <v>30</v>
      </c>
      <c r="X777" s="411">
        <f t="shared" si="828"/>
        <v>31</v>
      </c>
      <c r="Y777" s="411">
        <f t="shared" si="828"/>
        <v>31</v>
      </c>
      <c r="Z777" s="411">
        <f t="shared" si="828"/>
        <v>31</v>
      </c>
      <c r="AA777" s="411">
        <f t="shared" si="828"/>
        <v>31</v>
      </c>
      <c r="AB777" s="78">
        <f>R777</f>
        <v>30</v>
      </c>
      <c r="AC777" s="78">
        <f>U777</f>
        <v>30</v>
      </c>
      <c r="AD777" s="78">
        <f>X777</f>
        <v>31</v>
      </c>
      <c r="AE777" s="78">
        <f>AA777</f>
        <v>31</v>
      </c>
      <c r="AF777" s="78">
        <f>AC777</f>
        <v>30</v>
      </c>
      <c r="AG777" s="78">
        <f>AE777</f>
        <v>31</v>
      </c>
      <c r="AH777" s="78">
        <f>AG777</f>
        <v>31</v>
      </c>
      <c r="AJ777" s="78">
        <f t="shared" ca="1" si="797"/>
        <v>31</v>
      </c>
      <c r="AK777" s="78">
        <f t="shared" ca="1" si="798"/>
        <v>1</v>
      </c>
      <c r="AL777" s="1708">
        <f t="shared" ca="1" si="757"/>
        <v>30</v>
      </c>
      <c r="AM777" s="1818">
        <f t="shared" ca="1" si="799"/>
        <v>31</v>
      </c>
      <c r="AN777" s="78">
        <f t="shared" ca="1" si="800"/>
        <v>29</v>
      </c>
      <c r="AO777" s="1708">
        <f t="shared" ca="1" si="758"/>
        <v>2</v>
      </c>
      <c r="AP777" s="1818">
        <f t="shared" ca="1" si="801"/>
        <v>1.0689655172413792</v>
      </c>
      <c r="AR777" s="78">
        <f t="shared" ca="1" si="802"/>
        <v>31</v>
      </c>
      <c r="AS777" s="78">
        <f t="shared" ca="1" si="803"/>
        <v>1</v>
      </c>
      <c r="AT777" s="1708">
        <f t="shared" ca="1" si="804"/>
        <v>30</v>
      </c>
      <c r="AU777" s="1818">
        <f t="shared" ca="1" si="805"/>
        <v>31</v>
      </c>
      <c r="AV777" s="78">
        <f t="shared" ca="1" si="806"/>
        <v>29</v>
      </c>
      <c r="AW777" s="1708">
        <f t="shared" ca="1" si="807"/>
        <v>2</v>
      </c>
      <c r="AX777" s="1818">
        <f t="shared" ca="1" si="808"/>
        <v>1.0689655172413792</v>
      </c>
      <c r="AZ777" s="78">
        <f t="shared" ca="1" si="809"/>
        <v>31</v>
      </c>
      <c r="BA777" s="78">
        <f t="shared" ca="1" si="810"/>
        <v>1</v>
      </c>
      <c r="BB777" s="1708">
        <f t="shared" ca="1" si="811"/>
        <v>30</v>
      </c>
      <c r="BC777" s="1818">
        <f t="shared" ca="1" si="812"/>
        <v>31</v>
      </c>
      <c r="BD777" s="78">
        <f t="shared" ca="1" si="813"/>
        <v>29</v>
      </c>
      <c r="BE777" s="1708">
        <f t="shared" ca="1" si="814"/>
        <v>2</v>
      </c>
      <c r="BF777" s="1818">
        <f t="shared" ca="1" si="815"/>
        <v>1.0689655172413792</v>
      </c>
    </row>
    <row r="778" spans="1:58" s="65" customFormat="1">
      <c r="A778" s="2016">
        <v>777</v>
      </c>
      <c r="B778" s="2016">
        <v>775</v>
      </c>
      <c r="D778" s="657">
        <v>1</v>
      </c>
      <c r="E778" s="97"/>
      <c r="F778" s="97"/>
      <c r="G778" s="49"/>
      <c r="H778" s="532"/>
      <c r="I778" s="514" t="s">
        <v>375</v>
      </c>
      <c r="J778" s="93"/>
      <c r="K778" s="93"/>
      <c r="L778" s="84"/>
      <c r="M778" s="83"/>
      <c r="N778" s="83"/>
      <c r="O778" s="82"/>
      <c r="P778" s="617">
        <f t="shared" ref="P778:W778" si="829">SUM(P779:P782)</f>
        <v>25</v>
      </c>
      <c r="Q778" s="617">
        <f t="shared" si="829"/>
        <v>25</v>
      </c>
      <c r="R778" s="617">
        <f t="shared" si="829"/>
        <v>25</v>
      </c>
      <c r="S778" s="617">
        <f t="shared" si="829"/>
        <v>25</v>
      </c>
      <c r="T778" s="617">
        <f t="shared" si="829"/>
        <v>25</v>
      </c>
      <c r="U778" s="617">
        <f t="shared" si="829"/>
        <v>25</v>
      </c>
      <c r="V778" s="617">
        <f t="shared" si="829"/>
        <v>25</v>
      </c>
      <c r="W778" s="617">
        <f t="shared" si="829"/>
        <v>25</v>
      </c>
      <c r="X778" s="617">
        <f>SUM(X779:X782)</f>
        <v>25</v>
      </c>
      <c r="Y778" s="617">
        <f>SUM(Y779:Y782)</f>
        <v>25</v>
      </c>
      <c r="Z778" s="617">
        <f>SUM(Z779:Z782)</f>
        <v>24</v>
      </c>
      <c r="AA778" s="617">
        <f>SUM(AA779:AA782)</f>
        <v>24</v>
      </c>
      <c r="AB778" s="81">
        <f t="shared" ref="AB778:AH778" si="830">SUM(AB779:AB782)</f>
        <v>25</v>
      </c>
      <c r="AC778" s="81">
        <f t="shared" si="830"/>
        <v>25</v>
      </c>
      <c r="AD778" s="81">
        <f t="shared" si="830"/>
        <v>25</v>
      </c>
      <c r="AE778" s="81">
        <f t="shared" si="830"/>
        <v>24</v>
      </c>
      <c r="AF778" s="81">
        <f t="shared" si="830"/>
        <v>25</v>
      </c>
      <c r="AG778" s="81">
        <f t="shared" si="830"/>
        <v>24</v>
      </c>
      <c r="AH778" s="81">
        <f t="shared" si="830"/>
        <v>24</v>
      </c>
      <c r="AJ778" s="512">
        <f t="shared" ca="1" si="797"/>
        <v>25</v>
      </c>
      <c r="AK778" s="512">
        <f t="shared" ca="1" si="798"/>
        <v>43</v>
      </c>
      <c r="AL778" s="1792">
        <f t="shared" ref="AL778:AL793" ca="1" si="831">AJ778-AK778</f>
        <v>-18</v>
      </c>
      <c r="AM778" s="1916">
        <f t="shared" ca="1" si="799"/>
        <v>0.58139534883720934</v>
      </c>
      <c r="AN778" s="512">
        <f t="shared" ca="1" si="800"/>
        <v>25</v>
      </c>
      <c r="AO778" s="1792">
        <f t="shared" ref="AO778:AO793" ca="1" si="832">AJ778-AN778</f>
        <v>0</v>
      </c>
      <c r="AP778" s="1916">
        <f t="shared" ca="1" si="801"/>
        <v>1</v>
      </c>
      <c r="AR778" s="512">
        <f t="shared" ca="1" si="802"/>
        <v>25</v>
      </c>
      <c r="AS778" s="512">
        <f t="shared" ca="1" si="803"/>
        <v>43</v>
      </c>
      <c r="AT778" s="1792">
        <f t="shared" ca="1" si="804"/>
        <v>-18</v>
      </c>
      <c r="AU778" s="1916">
        <f t="shared" ca="1" si="805"/>
        <v>0.58139534883720934</v>
      </c>
      <c r="AV778" s="512">
        <f t="shared" ca="1" si="806"/>
        <v>25</v>
      </c>
      <c r="AW778" s="1792">
        <f t="shared" ca="1" si="807"/>
        <v>0</v>
      </c>
      <c r="AX778" s="1916">
        <f t="shared" ca="1" si="808"/>
        <v>1</v>
      </c>
      <c r="AZ778" s="512">
        <f t="shared" ca="1" si="809"/>
        <v>25</v>
      </c>
      <c r="BA778" s="512">
        <f t="shared" ca="1" si="810"/>
        <v>43</v>
      </c>
      <c r="BB778" s="1792">
        <f t="shared" ca="1" si="811"/>
        <v>-18</v>
      </c>
      <c r="BC778" s="1916">
        <f t="shared" ca="1" si="812"/>
        <v>0.58139534883720934</v>
      </c>
      <c r="BD778" s="512">
        <f t="shared" ca="1" si="813"/>
        <v>25</v>
      </c>
      <c r="BE778" s="1792">
        <f t="shared" ca="1" si="814"/>
        <v>0</v>
      </c>
      <c r="BF778" s="1916">
        <f t="shared" ca="1" si="815"/>
        <v>1</v>
      </c>
    </row>
    <row r="779" spans="1:58" s="65" customFormat="1">
      <c r="A779" s="2016">
        <v>778</v>
      </c>
      <c r="B779" s="2016">
        <v>776</v>
      </c>
      <c r="D779" s="657">
        <v>1</v>
      </c>
      <c r="E779" s="97"/>
      <c r="F779" s="97"/>
      <c r="G779" s="49"/>
      <c r="H779" s="532"/>
      <c r="I779" s="7"/>
      <c r="J779" s="7"/>
      <c r="K779" s="7"/>
      <c r="L779" s="6"/>
      <c r="M779" s="80"/>
      <c r="N779" s="80"/>
      <c r="O779" s="6" t="s">
        <v>370</v>
      </c>
      <c r="P779" s="411">
        <f t="shared" ref="P779:AA779" si="833">P810+P960+P930+P840+P870+P900</f>
        <v>7</v>
      </c>
      <c r="Q779" s="411">
        <f t="shared" si="833"/>
        <v>7</v>
      </c>
      <c r="R779" s="411">
        <f t="shared" si="833"/>
        <v>7</v>
      </c>
      <c r="S779" s="411">
        <f t="shared" si="833"/>
        <v>7</v>
      </c>
      <c r="T779" s="411">
        <f t="shared" si="833"/>
        <v>7</v>
      </c>
      <c r="U779" s="411">
        <f t="shared" si="833"/>
        <v>7</v>
      </c>
      <c r="V779" s="411">
        <f t="shared" si="833"/>
        <v>7</v>
      </c>
      <c r="W779" s="411">
        <f t="shared" si="833"/>
        <v>7</v>
      </c>
      <c r="X779" s="411">
        <f t="shared" si="833"/>
        <v>7</v>
      </c>
      <c r="Y779" s="411">
        <f t="shared" si="833"/>
        <v>7</v>
      </c>
      <c r="Z779" s="411">
        <f t="shared" si="833"/>
        <v>7</v>
      </c>
      <c r="AA779" s="411">
        <f t="shared" si="833"/>
        <v>7</v>
      </c>
      <c r="AB779" s="78">
        <f>R779</f>
        <v>7</v>
      </c>
      <c r="AC779" s="78">
        <f>U779</f>
        <v>7</v>
      </c>
      <c r="AD779" s="78">
        <f>X779</f>
        <v>7</v>
      </c>
      <c r="AE779" s="78">
        <f>AA779</f>
        <v>7</v>
      </c>
      <c r="AF779" s="78">
        <f>AC779</f>
        <v>7</v>
      </c>
      <c r="AG779" s="78">
        <f>AE779</f>
        <v>7</v>
      </c>
      <c r="AH779" s="78">
        <f>AG779</f>
        <v>7</v>
      </c>
      <c r="AJ779" s="78">
        <f t="shared" ca="1" si="797"/>
        <v>7</v>
      </c>
      <c r="AK779" s="78">
        <f t="shared" ca="1" si="798"/>
        <v>0</v>
      </c>
      <c r="AL779" s="1708">
        <f t="shared" ca="1" si="831"/>
        <v>7</v>
      </c>
      <c r="AM779" s="1818">
        <f t="shared" ca="1" si="799"/>
        <v>0</v>
      </c>
      <c r="AN779" s="78">
        <f t="shared" ca="1" si="800"/>
        <v>7</v>
      </c>
      <c r="AO779" s="1708">
        <f t="shared" ca="1" si="832"/>
        <v>0</v>
      </c>
      <c r="AP779" s="1818">
        <f t="shared" ca="1" si="801"/>
        <v>1</v>
      </c>
      <c r="AR779" s="78">
        <f t="shared" ca="1" si="802"/>
        <v>7</v>
      </c>
      <c r="AS779" s="78">
        <f t="shared" ca="1" si="803"/>
        <v>0</v>
      </c>
      <c r="AT779" s="1708">
        <f t="shared" ca="1" si="804"/>
        <v>7</v>
      </c>
      <c r="AU779" s="1818">
        <f t="shared" ca="1" si="805"/>
        <v>0</v>
      </c>
      <c r="AV779" s="78">
        <f t="shared" ca="1" si="806"/>
        <v>7</v>
      </c>
      <c r="AW779" s="1708">
        <f t="shared" ca="1" si="807"/>
        <v>0</v>
      </c>
      <c r="AX779" s="1818">
        <f t="shared" ca="1" si="808"/>
        <v>1</v>
      </c>
      <c r="AZ779" s="78">
        <f t="shared" ca="1" si="809"/>
        <v>7</v>
      </c>
      <c r="BA779" s="78">
        <f t="shared" ca="1" si="810"/>
        <v>0</v>
      </c>
      <c r="BB779" s="1708">
        <f t="shared" ca="1" si="811"/>
        <v>7</v>
      </c>
      <c r="BC779" s="1818">
        <f t="shared" ca="1" si="812"/>
        <v>0</v>
      </c>
      <c r="BD779" s="78">
        <f t="shared" ca="1" si="813"/>
        <v>7</v>
      </c>
      <c r="BE779" s="1708">
        <f t="shared" ca="1" si="814"/>
        <v>0</v>
      </c>
      <c r="BF779" s="1818">
        <f t="shared" ca="1" si="815"/>
        <v>1</v>
      </c>
    </row>
    <row r="780" spans="1:58" s="65" customFormat="1">
      <c r="A780" s="2016">
        <v>779</v>
      </c>
      <c r="B780" s="2016">
        <v>777</v>
      </c>
      <c r="D780" s="657">
        <v>1</v>
      </c>
      <c r="E780" s="97"/>
      <c r="F780" s="97"/>
      <c r="G780" s="49"/>
      <c r="H780" s="532"/>
      <c r="I780" s="7"/>
      <c r="J780" s="7"/>
      <c r="K780" s="7"/>
      <c r="L780" s="6"/>
      <c r="M780" s="80"/>
      <c r="N780" s="80"/>
      <c r="O780" s="6" t="s">
        <v>371</v>
      </c>
      <c r="P780" s="411">
        <f t="shared" ref="P780:AA780" si="834">P811+P961+P931+P841+P871+P901</f>
        <v>0</v>
      </c>
      <c r="Q780" s="411">
        <f t="shared" si="834"/>
        <v>0</v>
      </c>
      <c r="R780" s="411">
        <f t="shared" si="834"/>
        <v>0</v>
      </c>
      <c r="S780" s="411">
        <f t="shared" si="834"/>
        <v>0</v>
      </c>
      <c r="T780" s="411">
        <f t="shared" si="834"/>
        <v>0</v>
      </c>
      <c r="U780" s="411">
        <f t="shared" si="834"/>
        <v>0</v>
      </c>
      <c r="V780" s="411">
        <f t="shared" si="834"/>
        <v>0</v>
      </c>
      <c r="W780" s="411">
        <f t="shared" si="834"/>
        <v>0</v>
      </c>
      <c r="X780" s="411">
        <f t="shared" si="834"/>
        <v>0</v>
      </c>
      <c r="Y780" s="411">
        <f t="shared" si="834"/>
        <v>0</v>
      </c>
      <c r="Z780" s="411">
        <f t="shared" si="834"/>
        <v>0</v>
      </c>
      <c r="AA780" s="411">
        <f t="shared" si="834"/>
        <v>0</v>
      </c>
      <c r="AB780" s="78">
        <f>R780</f>
        <v>0</v>
      </c>
      <c r="AC780" s="78">
        <f>U780</f>
        <v>0</v>
      </c>
      <c r="AD780" s="78">
        <f>X780</f>
        <v>0</v>
      </c>
      <c r="AE780" s="78">
        <f>AA780</f>
        <v>0</v>
      </c>
      <c r="AF780" s="78">
        <f>AC780</f>
        <v>0</v>
      </c>
      <c r="AG780" s="78">
        <f>AE780</f>
        <v>0</v>
      </c>
      <c r="AH780" s="78">
        <f>AG780</f>
        <v>0</v>
      </c>
      <c r="AJ780" s="78">
        <f t="shared" ca="1" si="797"/>
        <v>0</v>
      </c>
      <c r="AK780" s="78">
        <f t="shared" ca="1" si="798"/>
        <v>30</v>
      </c>
      <c r="AL780" s="1708">
        <f t="shared" ca="1" si="831"/>
        <v>-30</v>
      </c>
      <c r="AM780" s="1818">
        <f t="shared" ca="1" si="799"/>
        <v>0</v>
      </c>
      <c r="AN780" s="78">
        <f t="shared" ca="1" si="800"/>
        <v>0</v>
      </c>
      <c r="AO780" s="1708">
        <f t="shared" ca="1" si="832"/>
        <v>0</v>
      </c>
      <c r="AP780" s="1818">
        <f t="shared" ca="1" si="801"/>
        <v>0</v>
      </c>
      <c r="AR780" s="78">
        <f t="shared" ca="1" si="802"/>
        <v>0</v>
      </c>
      <c r="AS780" s="78">
        <f t="shared" ca="1" si="803"/>
        <v>30</v>
      </c>
      <c r="AT780" s="1708">
        <f t="shared" ca="1" si="804"/>
        <v>-30</v>
      </c>
      <c r="AU780" s="1818">
        <f t="shared" ca="1" si="805"/>
        <v>0</v>
      </c>
      <c r="AV780" s="78">
        <f t="shared" ca="1" si="806"/>
        <v>0</v>
      </c>
      <c r="AW780" s="1708">
        <f t="shared" ca="1" si="807"/>
        <v>0</v>
      </c>
      <c r="AX780" s="1818">
        <f t="shared" ca="1" si="808"/>
        <v>0</v>
      </c>
      <c r="AZ780" s="78">
        <f t="shared" ca="1" si="809"/>
        <v>0</v>
      </c>
      <c r="BA780" s="78">
        <f t="shared" ca="1" si="810"/>
        <v>30</v>
      </c>
      <c r="BB780" s="1708">
        <f t="shared" ca="1" si="811"/>
        <v>-30</v>
      </c>
      <c r="BC780" s="1818">
        <f t="shared" ca="1" si="812"/>
        <v>0</v>
      </c>
      <c r="BD780" s="78">
        <f t="shared" ca="1" si="813"/>
        <v>0</v>
      </c>
      <c r="BE780" s="1708">
        <f t="shared" ca="1" si="814"/>
        <v>0</v>
      </c>
      <c r="BF780" s="1818">
        <f t="shared" ca="1" si="815"/>
        <v>0</v>
      </c>
    </row>
    <row r="781" spans="1:58" s="65" customFormat="1">
      <c r="A781" s="2016">
        <v>780</v>
      </c>
      <c r="B781" s="2016">
        <v>778</v>
      </c>
      <c r="D781" s="657">
        <v>1</v>
      </c>
      <c r="E781" s="97"/>
      <c r="F781" s="97"/>
      <c r="G781" s="49"/>
      <c r="H781" s="532"/>
      <c r="I781" s="7"/>
      <c r="J781" s="7"/>
      <c r="K781" s="7"/>
      <c r="L781" s="6"/>
      <c r="M781" s="80"/>
      <c r="N781" s="80"/>
      <c r="O781" s="6" t="s">
        <v>372</v>
      </c>
      <c r="P781" s="411">
        <f t="shared" ref="P781:AA781" si="835">P812+P962+P932+P842+P872+P902</f>
        <v>15</v>
      </c>
      <c r="Q781" s="411">
        <f t="shared" si="835"/>
        <v>15</v>
      </c>
      <c r="R781" s="411">
        <f t="shared" si="835"/>
        <v>15</v>
      </c>
      <c r="S781" s="411">
        <f t="shared" si="835"/>
        <v>15</v>
      </c>
      <c r="T781" s="411">
        <f t="shared" si="835"/>
        <v>15</v>
      </c>
      <c r="U781" s="411">
        <f t="shared" si="835"/>
        <v>15</v>
      </c>
      <c r="V781" s="411">
        <f t="shared" si="835"/>
        <v>15</v>
      </c>
      <c r="W781" s="411">
        <f t="shared" si="835"/>
        <v>15</v>
      </c>
      <c r="X781" s="411">
        <f t="shared" si="835"/>
        <v>15</v>
      </c>
      <c r="Y781" s="411">
        <f t="shared" si="835"/>
        <v>15</v>
      </c>
      <c r="Z781" s="411">
        <f t="shared" si="835"/>
        <v>14</v>
      </c>
      <c r="AA781" s="411">
        <f t="shared" si="835"/>
        <v>14</v>
      </c>
      <c r="AB781" s="78">
        <f>R781</f>
        <v>15</v>
      </c>
      <c r="AC781" s="78">
        <f>U781</f>
        <v>15</v>
      </c>
      <c r="AD781" s="78">
        <f>X781</f>
        <v>15</v>
      </c>
      <c r="AE781" s="78">
        <f>AA781</f>
        <v>14</v>
      </c>
      <c r="AF781" s="78">
        <f>AC781</f>
        <v>15</v>
      </c>
      <c r="AG781" s="78">
        <f>AE781</f>
        <v>14</v>
      </c>
      <c r="AH781" s="78">
        <f>AG781</f>
        <v>14</v>
      </c>
      <c r="AJ781" s="78">
        <f t="shared" ca="1" si="797"/>
        <v>15</v>
      </c>
      <c r="AK781" s="78">
        <f t="shared" ca="1" si="798"/>
        <v>25</v>
      </c>
      <c r="AL781" s="1708">
        <f t="shared" ca="1" si="831"/>
        <v>-10</v>
      </c>
      <c r="AM781" s="1818">
        <f t="shared" ca="1" si="799"/>
        <v>0.6</v>
      </c>
      <c r="AN781" s="78">
        <f t="shared" ca="1" si="800"/>
        <v>15</v>
      </c>
      <c r="AO781" s="1708">
        <f t="shared" ca="1" si="832"/>
        <v>0</v>
      </c>
      <c r="AP781" s="1818">
        <f t="shared" ca="1" si="801"/>
        <v>1</v>
      </c>
      <c r="AR781" s="78">
        <f t="shared" ca="1" si="802"/>
        <v>15</v>
      </c>
      <c r="AS781" s="78">
        <f t="shared" ca="1" si="803"/>
        <v>25</v>
      </c>
      <c r="AT781" s="1708">
        <f t="shared" ca="1" si="804"/>
        <v>-10</v>
      </c>
      <c r="AU781" s="1818">
        <f t="shared" ca="1" si="805"/>
        <v>0.6</v>
      </c>
      <c r="AV781" s="78">
        <f t="shared" ca="1" si="806"/>
        <v>15</v>
      </c>
      <c r="AW781" s="1708">
        <f t="shared" ca="1" si="807"/>
        <v>0</v>
      </c>
      <c r="AX781" s="1818">
        <f t="shared" ca="1" si="808"/>
        <v>1</v>
      </c>
      <c r="AZ781" s="78">
        <f t="shared" ca="1" si="809"/>
        <v>15</v>
      </c>
      <c r="BA781" s="78">
        <f t="shared" ca="1" si="810"/>
        <v>25</v>
      </c>
      <c r="BB781" s="1708">
        <f t="shared" ca="1" si="811"/>
        <v>-10</v>
      </c>
      <c r="BC781" s="1818">
        <f t="shared" ca="1" si="812"/>
        <v>0.6</v>
      </c>
      <c r="BD781" s="78">
        <f t="shared" ca="1" si="813"/>
        <v>15</v>
      </c>
      <c r="BE781" s="1708">
        <f t="shared" ca="1" si="814"/>
        <v>0</v>
      </c>
      <c r="BF781" s="1818">
        <f t="shared" ca="1" si="815"/>
        <v>1</v>
      </c>
    </row>
    <row r="782" spans="1:58" s="65" customFormat="1">
      <c r="A782" s="2016">
        <v>781</v>
      </c>
      <c r="B782" s="2016">
        <v>779</v>
      </c>
      <c r="D782" s="657">
        <v>1</v>
      </c>
      <c r="E782" s="97"/>
      <c r="F782" s="97"/>
      <c r="G782" s="49"/>
      <c r="H782" s="532"/>
      <c r="I782" s="4"/>
      <c r="J782" s="4"/>
      <c r="K782" s="4"/>
      <c r="L782" s="3"/>
      <c r="M782" s="77"/>
      <c r="N782" s="77"/>
      <c r="O782" s="3" t="s">
        <v>373</v>
      </c>
      <c r="P782" s="413">
        <f t="shared" ref="P782:AA782" si="836">P813+P963+P933+P843+P873+P903</f>
        <v>3</v>
      </c>
      <c r="Q782" s="413">
        <f t="shared" si="836"/>
        <v>3</v>
      </c>
      <c r="R782" s="413">
        <f t="shared" si="836"/>
        <v>3</v>
      </c>
      <c r="S782" s="413">
        <f t="shared" si="836"/>
        <v>3</v>
      </c>
      <c r="T782" s="413">
        <f t="shared" si="836"/>
        <v>3</v>
      </c>
      <c r="U782" s="413">
        <f t="shared" si="836"/>
        <v>3</v>
      </c>
      <c r="V782" s="413">
        <f t="shared" si="836"/>
        <v>3</v>
      </c>
      <c r="W782" s="413">
        <f t="shared" si="836"/>
        <v>3</v>
      </c>
      <c r="X782" s="413">
        <f t="shared" si="836"/>
        <v>3</v>
      </c>
      <c r="Y782" s="413">
        <f t="shared" si="836"/>
        <v>3</v>
      </c>
      <c r="Z782" s="413">
        <f t="shared" si="836"/>
        <v>3</v>
      </c>
      <c r="AA782" s="413">
        <f t="shared" si="836"/>
        <v>3</v>
      </c>
      <c r="AB782" s="75">
        <f>R782</f>
        <v>3</v>
      </c>
      <c r="AC782" s="75">
        <f>U782</f>
        <v>3</v>
      </c>
      <c r="AD782" s="75">
        <f>X782</f>
        <v>3</v>
      </c>
      <c r="AE782" s="75">
        <f>AA782</f>
        <v>3</v>
      </c>
      <c r="AF782" s="75">
        <f>AC782</f>
        <v>3</v>
      </c>
      <c r="AG782" s="75">
        <f>AE782</f>
        <v>3</v>
      </c>
      <c r="AH782" s="75">
        <f>AG782</f>
        <v>3</v>
      </c>
      <c r="AJ782" s="75">
        <f t="shared" ca="1" si="797"/>
        <v>3</v>
      </c>
      <c r="AK782" s="75">
        <f t="shared" ca="1" si="798"/>
        <v>7</v>
      </c>
      <c r="AL782" s="1791">
        <f t="shared" ca="1" si="831"/>
        <v>-4</v>
      </c>
      <c r="AM782" s="1915">
        <f t="shared" ca="1" si="799"/>
        <v>0.42857142857142855</v>
      </c>
      <c r="AN782" s="75">
        <f t="shared" ca="1" si="800"/>
        <v>3</v>
      </c>
      <c r="AO782" s="1791">
        <f t="shared" ca="1" si="832"/>
        <v>0</v>
      </c>
      <c r="AP782" s="1915">
        <f t="shared" ca="1" si="801"/>
        <v>1</v>
      </c>
      <c r="AR782" s="75">
        <f t="shared" ca="1" si="802"/>
        <v>3</v>
      </c>
      <c r="AS782" s="75">
        <f t="shared" ca="1" si="803"/>
        <v>7</v>
      </c>
      <c r="AT782" s="1791">
        <f t="shared" ca="1" si="804"/>
        <v>-4</v>
      </c>
      <c r="AU782" s="1915">
        <f t="shared" ca="1" si="805"/>
        <v>0.42857142857142855</v>
      </c>
      <c r="AV782" s="75">
        <f t="shared" ca="1" si="806"/>
        <v>3</v>
      </c>
      <c r="AW782" s="1791">
        <f t="shared" ca="1" si="807"/>
        <v>0</v>
      </c>
      <c r="AX782" s="1915">
        <f t="shared" ca="1" si="808"/>
        <v>1</v>
      </c>
      <c r="AZ782" s="75">
        <f t="shared" ca="1" si="809"/>
        <v>3</v>
      </c>
      <c r="BA782" s="75">
        <f t="shared" ca="1" si="810"/>
        <v>7</v>
      </c>
      <c r="BB782" s="1791">
        <f t="shared" ca="1" si="811"/>
        <v>-4</v>
      </c>
      <c r="BC782" s="1915">
        <f t="shared" ca="1" si="812"/>
        <v>0.42857142857142855</v>
      </c>
      <c r="BD782" s="75">
        <f t="shared" ca="1" si="813"/>
        <v>3</v>
      </c>
      <c r="BE782" s="1791">
        <f t="shared" ca="1" si="814"/>
        <v>0</v>
      </c>
      <c r="BF782" s="1915">
        <f t="shared" ca="1" si="815"/>
        <v>1</v>
      </c>
    </row>
    <row r="783" spans="1:58" s="65" customFormat="1">
      <c r="A783" s="2016">
        <v>782</v>
      </c>
      <c r="B783" s="2016">
        <v>780</v>
      </c>
      <c r="D783" s="657">
        <v>1</v>
      </c>
      <c r="E783" s="97"/>
      <c r="F783" s="97"/>
      <c r="G783" s="49"/>
      <c r="H783" s="532"/>
      <c r="I783" s="522" t="s">
        <v>77</v>
      </c>
      <c r="J783" s="90"/>
      <c r="K783" s="90"/>
      <c r="L783" s="89"/>
      <c r="M783" s="88"/>
      <c r="N783" s="88"/>
      <c r="O783" s="87"/>
      <c r="P783" s="616">
        <f>SUM(P784:P788)</f>
        <v>74</v>
      </c>
      <c r="Q783" s="616">
        <f t="shared" ref="Q783:AA783" si="837">SUM(Q784:Q788)</f>
        <v>74</v>
      </c>
      <c r="R783" s="616">
        <f t="shared" si="837"/>
        <v>74</v>
      </c>
      <c r="S783" s="616">
        <f t="shared" si="837"/>
        <v>74</v>
      </c>
      <c r="T783" s="616">
        <f t="shared" si="837"/>
        <v>74</v>
      </c>
      <c r="U783" s="616">
        <f t="shared" si="837"/>
        <v>72</v>
      </c>
      <c r="V783" s="616">
        <f t="shared" si="837"/>
        <v>74</v>
      </c>
      <c r="W783" s="616">
        <f t="shared" si="837"/>
        <v>74</v>
      </c>
      <c r="X783" s="616">
        <f t="shared" si="837"/>
        <v>74</v>
      </c>
      <c r="Y783" s="616">
        <f t="shared" si="837"/>
        <v>73</v>
      </c>
      <c r="Z783" s="616">
        <f t="shared" si="837"/>
        <v>72</v>
      </c>
      <c r="AA783" s="616">
        <f t="shared" si="837"/>
        <v>72</v>
      </c>
      <c r="AB783" s="86">
        <f t="shared" ref="AB783:AH783" si="838">SUM(AB784:AB788)</f>
        <v>74</v>
      </c>
      <c r="AC783" s="86">
        <f t="shared" si="838"/>
        <v>72</v>
      </c>
      <c r="AD783" s="86">
        <f t="shared" si="838"/>
        <v>74</v>
      </c>
      <c r="AE783" s="86">
        <f t="shared" si="838"/>
        <v>72</v>
      </c>
      <c r="AF783" s="86">
        <f t="shared" si="838"/>
        <v>72</v>
      </c>
      <c r="AG783" s="86">
        <f t="shared" si="838"/>
        <v>72</v>
      </c>
      <c r="AH783" s="86">
        <f t="shared" si="838"/>
        <v>72</v>
      </c>
      <c r="AJ783" s="86">
        <f t="shared" ca="1" si="797"/>
        <v>73</v>
      </c>
      <c r="AK783" s="86">
        <f t="shared" ca="1" si="798"/>
        <v>0</v>
      </c>
      <c r="AL783" s="1790">
        <f t="shared" ca="1" si="831"/>
        <v>73</v>
      </c>
      <c r="AM783" s="1914">
        <f t="shared" ca="1" si="799"/>
        <v>0</v>
      </c>
      <c r="AN783" s="86">
        <f t="shared" ca="1" si="800"/>
        <v>75</v>
      </c>
      <c r="AO783" s="1790">
        <f t="shared" ca="1" si="832"/>
        <v>-2</v>
      </c>
      <c r="AP783" s="1914">
        <f t="shared" ca="1" si="801"/>
        <v>0.97333333333333338</v>
      </c>
      <c r="AR783" s="86">
        <f t="shared" ca="1" si="802"/>
        <v>73</v>
      </c>
      <c r="AS783" s="86">
        <f t="shared" ca="1" si="803"/>
        <v>0</v>
      </c>
      <c r="AT783" s="1790">
        <f t="shared" ca="1" si="804"/>
        <v>73</v>
      </c>
      <c r="AU783" s="1914">
        <f t="shared" ca="1" si="805"/>
        <v>0</v>
      </c>
      <c r="AV783" s="86">
        <f t="shared" ca="1" si="806"/>
        <v>75</v>
      </c>
      <c r="AW783" s="1790">
        <f t="shared" ca="1" si="807"/>
        <v>-2</v>
      </c>
      <c r="AX783" s="1914">
        <f t="shared" ca="1" si="808"/>
        <v>0.97333333333333338</v>
      </c>
      <c r="AZ783" s="86">
        <f t="shared" ca="1" si="809"/>
        <v>73</v>
      </c>
      <c r="BA783" s="86">
        <f t="shared" ca="1" si="810"/>
        <v>0</v>
      </c>
      <c r="BB783" s="1790">
        <f t="shared" ca="1" si="811"/>
        <v>73</v>
      </c>
      <c r="BC783" s="1914">
        <f t="shared" ca="1" si="812"/>
        <v>0</v>
      </c>
      <c r="BD783" s="86">
        <f t="shared" ca="1" si="813"/>
        <v>75</v>
      </c>
      <c r="BE783" s="1790">
        <f t="shared" ca="1" si="814"/>
        <v>-2</v>
      </c>
      <c r="BF783" s="1914">
        <f t="shared" ca="1" si="815"/>
        <v>0.97333333333333338</v>
      </c>
    </row>
    <row r="784" spans="1:58" s="65" customFormat="1">
      <c r="A784" s="2016">
        <v>783</v>
      </c>
      <c r="B784" s="2016">
        <v>781</v>
      </c>
      <c r="D784" s="657">
        <v>1</v>
      </c>
      <c r="E784" s="97"/>
      <c r="F784" s="97"/>
      <c r="G784" s="49"/>
      <c r="H784" s="532"/>
      <c r="I784" s="7"/>
      <c r="J784" s="7"/>
      <c r="K784" s="6"/>
      <c r="L784" s="6"/>
      <c r="M784" s="80"/>
      <c r="N784" s="80"/>
      <c r="O784" s="79" t="s">
        <v>126</v>
      </c>
      <c r="P784" s="411">
        <f t="shared" ref="P784:AA784" si="839">P815+P965+P935+P845+P875+P905</f>
        <v>6</v>
      </c>
      <c r="Q784" s="411">
        <f t="shared" si="839"/>
        <v>6</v>
      </c>
      <c r="R784" s="411">
        <f t="shared" si="839"/>
        <v>6</v>
      </c>
      <c r="S784" s="411">
        <f t="shared" si="839"/>
        <v>6</v>
      </c>
      <c r="T784" s="411">
        <f t="shared" si="839"/>
        <v>6</v>
      </c>
      <c r="U784" s="411">
        <f t="shared" si="839"/>
        <v>6</v>
      </c>
      <c r="V784" s="411">
        <f t="shared" si="839"/>
        <v>6</v>
      </c>
      <c r="W784" s="411">
        <f t="shared" si="839"/>
        <v>6</v>
      </c>
      <c r="X784" s="411">
        <f t="shared" si="839"/>
        <v>6</v>
      </c>
      <c r="Y784" s="411">
        <f t="shared" si="839"/>
        <v>6</v>
      </c>
      <c r="Z784" s="411">
        <f t="shared" si="839"/>
        <v>6</v>
      </c>
      <c r="AA784" s="411">
        <f t="shared" si="839"/>
        <v>6</v>
      </c>
      <c r="AB784" s="78">
        <f>R784</f>
        <v>6</v>
      </c>
      <c r="AC784" s="78">
        <f>U784</f>
        <v>6</v>
      </c>
      <c r="AD784" s="78">
        <f>X784</f>
        <v>6</v>
      </c>
      <c r="AE784" s="78">
        <f>AA784</f>
        <v>6</v>
      </c>
      <c r="AF784" s="78">
        <f>AC784</f>
        <v>6</v>
      </c>
      <c r="AG784" s="78">
        <f>AE784</f>
        <v>6</v>
      </c>
      <c r="AH784" s="78">
        <f>AG784</f>
        <v>6</v>
      </c>
      <c r="AJ784" s="78">
        <f t="shared" ca="1" si="797"/>
        <v>6</v>
      </c>
      <c r="AK784" s="78">
        <f t="shared" ca="1" si="798"/>
        <v>15</v>
      </c>
      <c r="AL784" s="1708">
        <f t="shared" ca="1" si="831"/>
        <v>-9</v>
      </c>
      <c r="AM784" s="1818">
        <f t="shared" ca="1" si="799"/>
        <v>0.4</v>
      </c>
      <c r="AN784" s="78">
        <f t="shared" ca="1" si="800"/>
        <v>6</v>
      </c>
      <c r="AO784" s="1708">
        <f t="shared" ca="1" si="832"/>
        <v>0</v>
      </c>
      <c r="AP784" s="1818">
        <f t="shared" ca="1" si="801"/>
        <v>1</v>
      </c>
      <c r="AR784" s="78">
        <f t="shared" ca="1" si="802"/>
        <v>6</v>
      </c>
      <c r="AS784" s="78">
        <f t="shared" ca="1" si="803"/>
        <v>15</v>
      </c>
      <c r="AT784" s="1708">
        <f t="shared" ca="1" si="804"/>
        <v>-9</v>
      </c>
      <c r="AU784" s="1818">
        <f t="shared" ca="1" si="805"/>
        <v>0.4</v>
      </c>
      <c r="AV784" s="78">
        <f t="shared" ca="1" si="806"/>
        <v>6</v>
      </c>
      <c r="AW784" s="1708">
        <f t="shared" ca="1" si="807"/>
        <v>0</v>
      </c>
      <c r="AX784" s="1818">
        <f t="shared" ca="1" si="808"/>
        <v>1</v>
      </c>
      <c r="AZ784" s="78">
        <f t="shared" ca="1" si="809"/>
        <v>6</v>
      </c>
      <c r="BA784" s="78">
        <f t="shared" ca="1" si="810"/>
        <v>15</v>
      </c>
      <c r="BB784" s="1708">
        <f t="shared" ca="1" si="811"/>
        <v>-9</v>
      </c>
      <c r="BC784" s="1818">
        <f t="shared" ca="1" si="812"/>
        <v>0.4</v>
      </c>
      <c r="BD784" s="78">
        <f t="shared" ca="1" si="813"/>
        <v>6</v>
      </c>
      <c r="BE784" s="1708">
        <f t="shared" ca="1" si="814"/>
        <v>0</v>
      </c>
      <c r="BF784" s="1818">
        <f t="shared" ca="1" si="815"/>
        <v>1</v>
      </c>
    </row>
    <row r="785" spans="1:58" s="65" customFormat="1">
      <c r="A785" s="2016">
        <v>784</v>
      </c>
      <c r="B785" s="2016">
        <v>782</v>
      </c>
      <c r="D785" s="657">
        <v>1</v>
      </c>
      <c r="E785" s="97"/>
      <c r="F785" s="97"/>
      <c r="G785" s="49"/>
      <c r="H785" s="532"/>
      <c r="I785" s="7"/>
      <c r="J785" s="7"/>
      <c r="K785" s="6"/>
      <c r="L785" s="6"/>
      <c r="M785" s="80"/>
      <c r="N785" s="80"/>
      <c r="O785" s="79" t="s">
        <v>79</v>
      </c>
      <c r="P785" s="411">
        <f t="shared" ref="P785:AA785" si="840">P816+P966+P936+P846+P876+P906</f>
        <v>45</v>
      </c>
      <c r="Q785" s="411">
        <f t="shared" si="840"/>
        <v>45</v>
      </c>
      <c r="R785" s="411">
        <f t="shared" si="840"/>
        <v>45</v>
      </c>
      <c r="S785" s="411">
        <f t="shared" si="840"/>
        <v>45</v>
      </c>
      <c r="T785" s="411">
        <f t="shared" si="840"/>
        <v>45</v>
      </c>
      <c r="U785" s="411">
        <f t="shared" si="840"/>
        <v>44</v>
      </c>
      <c r="V785" s="411">
        <f t="shared" si="840"/>
        <v>44</v>
      </c>
      <c r="W785" s="411">
        <f t="shared" si="840"/>
        <v>44</v>
      </c>
      <c r="X785" s="411">
        <f t="shared" si="840"/>
        <v>44</v>
      </c>
      <c r="Y785" s="411">
        <f t="shared" si="840"/>
        <v>44</v>
      </c>
      <c r="Z785" s="411">
        <f t="shared" si="840"/>
        <v>43</v>
      </c>
      <c r="AA785" s="411">
        <f t="shared" si="840"/>
        <v>43</v>
      </c>
      <c r="AB785" s="78">
        <f>R785</f>
        <v>45</v>
      </c>
      <c r="AC785" s="78">
        <f>U785</f>
        <v>44</v>
      </c>
      <c r="AD785" s="78">
        <f>X785</f>
        <v>44</v>
      </c>
      <c r="AE785" s="78">
        <f>AA785</f>
        <v>43</v>
      </c>
      <c r="AF785" s="78">
        <f>AC785</f>
        <v>44</v>
      </c>
      <c r="AG785" s="78">
        <f>AE785</f>
        <v>43</v>
      </c>
      <c r="AH785" s="78">
        <f>AG785</f>
        <v>43</v>
      </c>
      <c r="AJ785" s="78">
        <f t="shared" ca="1" si="797"/>
        <v>44</v>
      </c>
      <c r="AK785" s="78">
        <f t="shared" ca="1" si="798"/>
        <v>3</v>
      </c>
      <c r="AL785" s="1708">
        <f t="shared" ca="1" si="831"/>
        <v>41</v>
      </c>
      <c r="AM785" s="1818">
        <f t="shared" ca="1" si="799"/>
        <v>14.666666666666666</v>
      </c>
      <c r="AN785" s="78">
        <f t="shared" ca="1" si="800"/>
        <v>45</v>
      </c>
      <c r="AO785" s="1708">
        <f t="shared" ca="1" si="832"/>
        <v>-1</v>
      </c>
      <c r="AP785" s="1818">
        <f t="shared" ca="1" si="801"/>
        <v>0.97777777777777775</v>
      </c>
      <c r="AR785" s="78">
        <f t="shared" ca="1" si="802"/>
        <v>44</v>
      </c>
      <c r="AS785" s="78">
        <f t="shared" ca="1" si="803"/>
        <v>3</v>
      </c>
      <c r="AT785" s="1708">
        <f t="shared" ca="1" si="804"/>
        <v>41</v>
      </c>
      <c r="AU785" s="1818">
        <f t="shared" ca="1" si="805"/>
        <v>14.666666666666666</v>
      </c>
      <c r="AV785" s="78">
        <f t="shared" ca="1" si="806"/>
        <v>45</v>
      </c>
      <c r="AW785" s="1708">
        <f t="shared" ca="1" si="807"/>
        <v>-1</v>
      </c>
      <c r="AX785" s="1818">
        <f t="shared" ca="1" si="808"/>
        <v>0.97777777777777775</v>
      </c>
      <c r="AZ785" s="78">
        <f t="shared" ca="1" si="809"/>
        <v>44</v>
      </c>
      <c r="BA785" s="78">
        <f t="shared" ca="1" si="810"/>
        <v>3</v>
      </c>
      <c r="BB785" s="1708">
        <f t="shared" ca="1" si="811"/>
        <v>41</v>
      </c>
      <c r="BC785" s="1818">
        <f t="shared" ca="1" si="812"/>
        <v>14.666666666666666</v>
      </c>
      <c r="BD785" s="78">
        <f t="shared" ca="1" si="813"/>
        <v>45</v>
      </c>
      <c r="BE785" s="1708">
        <f t="shared" ca="1" si="814"/>
        <v>-1</v>
      </c>
      <c r="BF785" s="1818">
        <f t="shared" ca="1" si="815"/>
        <v>0.97777777777777775</v>
      </c>
    </row>
    <row r="786" spans="1:58" s="65" customFormat="1">
      <c r="A786" s="2016">
        <v>785</v>
      </c>
      <c r="B786" s="2016">
        <v>783</v>
      </c>
      <c r="D786" s="657">
        <v>1</v>
      </c>
      <c r="E786" s="97"/>
      <c r="F786" s="97"/>
      <c r="G786" s="49"/>
      <c r="H786" s="532"/>
      <c r="I786" s="7"/>
      <c r="J786" s="7"/>
      <c r="K786" s="6"/>
      <c r="L786" s="6"/>
      <c r="M786" s="80"/>
      <c r="N786" s="80"/>
      <c r="O786" s="79" t="s">
        <v>80</v>
      </c>
      <c r="P786" s="411">
        <f t="shared" ref="P786:AA786" si="841">P817+P967+P937+P847+P877+P907</f>
        <v>9</v>
      </c>
      <c r="Q786" s="411">
        <f t="shared" si="841"/>
        <v>9</v>
      </c>
      <c r="R786" s="411">
        <f t="shared" si="841"/>
        <v>9</v>
      </c>
      <c r="S786" s="411">
        <f t="shared" si="841"/>
        <v>9</v>
      </c>
      <c r="T786" s="411">
        <f t="shared" si="841"/>
        <v>9</v>
      </c>
      <c r="U786" s="411">
        <f t="shared" si="841"/>
        <v>9</v>
      </c>
      <c r="V786" s="411">
        <f t="shared" si="841"/>
        <v>9</v>
      </c>
      <c r="W786" s="411">
        <f t="shared" si="841"/>
        <v>9</v>
      </c>
      <c r="X786" s="411">
        <f t="shared" si="841"/>
        <v>9</v>
      </c>
      <c r="Y786" s="411">
        <f t="shared" si="841"/>
        <v>8</v>
      </c>
      <c r="Z786" s="411">
        <f t="shared" si="841"/>
        <v>8</v>
      </c>
      <c r="AA786" s="411">
        <f t="shared" si="841"/>
        <v>8</v>
      </c>
      <c r="AB786" s="78">
        <f>R786</f>
        <v>9</v>
      </c>
      <c r="AC786" s="78">
        <f>U786</f>
        <v>9</v>
      </c>
      <c r="AD786" s="78">
        <f>X786</f>
        <v>9</v>
      </c>
      <c r="AE786" s="78">
        <f>AA786</f>
        <v>8</v>
      </c>
      <c r="AF786" s="78">
        <f>AC786</f>
        <v>9</v>
      </c>
      <c r="AG786" s="78">
        <f>AE786</f>
        <v>8</v>
      </c>
      <c r="AH786" s="78">
        <f>AG786</f>
        <v>8</v>
      </c>
      <c r="AJ786" s="78">
        <f t="shared" ca="1" si="797"/>
        <v>8</v>
      </c>
      <c r="AK786" s="78">
        <f t="shared" ca="1" si="798"/>
        <v>75</v>
      </c>
      <c r="AL786" s="1708">
        <f t="shared" ca="1" si="831"/>
        <v>-67</v>
      </c>
      <c r="AM786" s="1818">
        <f t="shared" ca="1" si="799"/>
        <v>0.10666666666666667</v>
      </c>
      <c r="AN786" s="78">
        <f t="shared" ca="1" si="800"/>
        <v>9</v>
      </c>
      <c r="AO786" s="1708">
        <f t="shared" ca="1" si="832"/>
        <v>-1</v>
      </c>
      <c r="AP786" s="1818">
        <f t="shared" ca="1" si="801"/>
        <v>0.88888888888888884</v>
      </c>
      <c r="AR786" s="78">
        <f t="shared" ca="1" si="802"/>
        <v>8</v>
      </c>
      <c r="AS786" s="78">
        <f t="shared" ca="1" si="803"/>
        <v>75</v>
      </c>
      <c r="AT786" s="1708">
        <f t="shared" ca="1" si="804"/>
        <v>-67</v>
      </c>
      <c r="AU786" s="1818">
        <f t="shared" ca="1" si="805"/>
        <v>0.10666666666666667</v>
      </c>
      <c r="AV786" s="78">
        <f t="shared" ca="1" si="806"/>
        <v>9</v>
      </c>
      <c r="AW786" s="1708">
        <f t="shared" ca="1" si="807"/>
        <v>-1</v>
      </c>
      <c r="AX786" s="1818">
        <f t="shared" ca="1" si="808"/>
        <v>0.88888888888888884</v>
      </c>
      <c r="AZ786" s="78">
        <f t="shared" ca="1" si="809"/>
        <v>8</v>
      </c>
      <c r="BA786" s="78">
        <f t="shared" ca="1" si="810"/>
        <v>75</v>
      </c>
      <c r="BB786" s="1708">
        <f t="shared" ca="1" si="811"/>
        <v>-67</v>
      </c>
      <c r="BC786" s="1818">
        <f t="shared" ca="1" si="812"/>
        <v>0.10666666666666667</v>
      </c>
      <c r="BD786" s="78">
        <f t="shared" ca="1" si="813"/>
        <v>9</v>
      </c>
      <c r="BE786" s="1708">
        <f t="shared" ca="1" si="814"/>
        <v>-1</v>
      </c>
      <c r="BF786" s="1818">
        <f t="shared" ca="1" si="815"/>
        <v>0.88888888888888884</v>
      </c>
    </row>
    <row r="787" spans="1:58" s="65" customFormat="1">
      <c r="A787" s="2016">
        <v>786</v>
      </c>
      <c r="B787" s="2016">
        <v>784</v>
      </c>
      <c r="D787" s="657">
        <v>1</v>
      </c>
      <c r="E787" s="97"/>
      <c r="F787" s="97"/>
      <c r="G787" s="49"/>
      <c r="H787" s="532"/>
      <c r="I787" s="7"/>
      <c r="J787" s="7"/>
      <c r="K787" s="6"/>
      <c r="L787" s="6"/>
      <c r="M787" s="80"/>
      <c r="N787" s="80"/>
      <c r="O787" s="79" t="s">
        <v>81</v>
      </c>
      <c r="P787" s="411">
        <f t="shared" ref="P787:AA787" si="842">P818+P968+P938+P848+P878+P908</f>
        <v>0</v>
      </c>
      <c r="Q787" s="411">
        <f t="shared" si="842"/>
        <v>0</v>
      </c>
      <c r="R787" s="411">
        <f t="shared" si="842"/>
        <v>0</v>
      </c>
      <c r="S787" s="411">
        <f t="shared" si="842"/>
        <v>0</v>
      </c>
      <c r="T787" s="411">
        <f t="shared" si="842"/>
        <v>0</v>
      </c>
      <c r="U787" s="411">
        <f t="shared" si="842"/>
        <v>0</v>
      </c>
      <c r="V787" s="411">
        <f t="shared" si="842"/>
        <v>0</v>
      </c>
      <c r="W787" s="411">
        <f t="shared" si="842"/>
        <v>0</v>
      </c>
      <c r="X787" s="411">
        <f t="shared" si="842"/>
        <v>0</v>
      </c>
      <c r="Y787" s="411">
        <f t="shared" si="842"/>
        <v>0</v>
      </c>
      <c r="Z787" s="411">
        <f t="shared" si="842"/>
        <v>0</v>
      </c>
      <c r="AA787" s="411">
        <f t="shared" si="842"/>
        <v>0</v>
      </c>
      <c r="AB787" s="78">
        <f>R787</f>
        <v>0</v>
      </c>
      <c r="AC787" s="78">
        <f>U787</f>
        <v>0</v>
      </c>
      <c r="AD787" s="78">
        <f>X787</f>
        <v>0</v>
      </c>
      <c r="AE787" s="78">
        <f>AA787</f>
        <v>0</v>
      </c>
      <c r="AF787" s="78">
        <f>AC787</f>
        <v>0</v>
      </c>
      <c r="AG787" s="78">
        <f>AE787</f>
        <v>0</v>
      </c>
      <c r="AH787" s="78">
        <f>AG787</f>
        <v>0</v>
      </c>
      <c r="AJ787" s="78">
        <f t="shared" ca="1" si="797"/>
        <v>0</v>
      </c>
      <c r="AK787" s="78">
        <f t="shared" ca="1" si="798"/>
        <v>6</v>
      </c>
      <c r="AL787" s="1708">
        <f t="shared" ca="1" si="831"/>
        <v>-6</v>
      </c>
      <c r="AM787" s="1818">
        <f t="shared" ca="1" si="799"/>
        <v>0</v>
      </c>
      <c r="AN787" s="78">
        <f t="shared" ca="1" si="800"/>
        <v>0</v>
      </c>
      <c r="AO787" s="1708">
        <f t="shared" ca="1" si="832"/>
        <v>0</v>
      </c>
      <c r="AP787" s="1818">
        <f t="shared" ca="1" si="801"/>
        <v>0</v>
      </c>
      <c r="AR787" s="78">
        <f t="shared" ca="1" si="802"/>
        <v>0</v>
      </c>
      <c r="AS787" s="78">
        <f t="shared" ca="1" si="803"/>
        <v>6</v>
      </c>
      <c r="AT787" s="1708">
        <f t="shared" ca="1" si="804"/>
        <v>-6</v>
      </c>
      <c r="AU787" s="1818">
        <f t="shared" ca="1" si="805"/>
        <v>0</v>
      </c>
      <c r="AV787" s="78">
        <f t="shared" ca="1" si="806"/>
        <v>0</v>
      </c>
      <c r="AW787" s="1708">
        <f t="shared" ca="1" si="807"/>
        <v>0</v>
      </c>
      <c r="AX787" s="1818">
        <f t="shared" ca="1" si="808"/>
        <v>0</v>
      </c>
      <c r="AZ787" s="78">
        <f t="shared" ca="1" si="809"/>
        <v>0</v>
      </c>
      <c r="BA787" s="78">
        <f t="shared" ca="1" si="810"/>
        <v>6</v>
      </c>
      <c r="BB787" s="1708">
        <f t="shared" ca="1" si="811"/>
        <v>-6</v>
      </c>
      <c r="BC787" s="1818">
        <f t="shared" ca="1" si="812"/>
        <v>0</v>
      </c>
      <c r="BD787" s="78">
        <f t="shared" ca="1" si="813"/>
        <v>0</v>
      </c>
      <c r="BE787" s="1708">
        <f t="shared" ca="1" si="814"/>
        <v>0</v>
      </c>
      <c r="BF787" s="1818">
        <f t="shared" ca="1" si="815"/>
        <v>0</v>
      </c>
    </row>
    <row r="788" spans="1:58" s="65" customFormat="1">
      <c r="A788" s="2016">
        <v>787</v>
      </c>
      <c r="B788" s="2016">
        <v>785</v>
      </c>
      <c r="D788" s="657">
        <v>1</v>
      </c>
      <c r="E788" s="97"/>
      <c r="F788" s="97"/>
      <c r="G788" s="49"/>
      <c r="H788" s="532"/>
      <c r="I788" s="7"/>
      <c r="J788" s="7"/>
      <c r="K788" s="6"/>
      <c r="L788" s="6"/>
      <c r="M788" s="80"/>
      <c r="N788" s="80"/>
      <c r="O788" s="79" t="s">
        <v>11</v>
      </c>
      <c r="P788" s="411">
        <f t="shared" ref="P788:AA788" si="843">P819+P969+P939+P849+P879+P909</f>
        <v>14</v>
      </c>
      <c r="Q788" s="411">
        <f t="shared" si="843"/>
        <v>14</v>
      </c>
      <c r="R788" s="411">
        <f t="shared" si="843"/>
        <v>14</v>
      </c>
      <c r="S788" s="411">
        <f t="shared" si="843"/>
        <v>14</v>
      </c>
      <c r="T788" s="411">
        <f t="shared" si="843"/>
        <v>14</v>
      </c>
      <c r="U788" s="411">
        <f t="shared" si="843"/>
        <v>13</v>
      </c>
      <c r="V788" s="411">
        <f t="shared" si="843"/>
        <v>15</v>
      </c>
      <c r="W788" s="411">
        <f t="shared" si="843"/>
        <v>15</v>
      </c>
      <c r="X788" s="411">
        <f t="shared" si="843"/>
        <v>15</v>
      </c>
      <c r="Y788" s="411">
        <f t="shared" si="843"/>
        <v>15</v>
      </c>
      <c r="Z788" s="411">
        <f t="shared" si="843"/>
        <v>15</v>
      </c>
      <c r="AA788" s="411">
        <f t="shared" si="843"/>
        <v>15</v>
      </c>
      <c r="AB788" s="78">
        <f>R788</f>
        <v>14</v>
      </c>
      <c r="AC788" s="78">
        <f>U788</f>
        <v>13</v>
      </c>
      <c r="AD788" s="78">
        <f>X788</f>
        <v>15</v>
      </c>
      <c r="AE788" s="78">
        <f>AA788</f>
        <v>15</v>
      </c>
      <c r="AF788" s="78">
        <f>AC788</f>
        <v>13</v>
      </c>
      <c r="AG788" s="78">
        <f>AE788</f>
        <v>15</v>
      </c>
      <c r="AH788" s="78">
        <f>AG788</f>
        <v>15</v>
      </c>
      <c r="AJ788" s="78">
        <f t="shared" ca="1" si="797"/>
        <v>15</v>
      </c>
      <c r="AK788" s="78">
        <f t="shared" ca="1" si="798"/>
        <v>44</v>
      </c>
      <c r="AL788" s="1708">
        <f t="shared" ca="1" si="831"/>
        <v>-29</v>
      </c>
      <c r="AM788" s="1818">
        <f t="shared" ca="1" si="799"/>
        <v>0.34090909090909088</v>
      </c>
      <c r="AN788" s="78">
        <f t="shared" ca="1" si="800"/>
        <v>15</v>
      </c>
      <c r="AO788" s="1708">
        <f t="shared" ca="1" si="832"/>
        <v>0</v>
      </c>
      <c r="AP788" s="1818">
        <f t="shared" ca="1" si="801"/>
        <v>1</v>
      </c>
      <c r="AR788" s="78">
        <f t="shared" ca="1" si="802"/>
        <v>15</v>
      </c>
      <c r="AS788" s="78">
        <f t="shared" ca="1" si="803"/>
        <v>44</v>
      </c>
      <c r="AT788" s="1708">
        <f t="shared" ca="1" si="804"/>
        <v>-29</v>
      </c>
      <c r="AU788" s="1818">
        <f t="shared" ca="1" si="805"/>
        <v>0.34090909090909088</v>
      </c>
      <c r="AV788" s="78">
        <f t="shared" ca="1" si="806"/>
        <v>15</v>
      </c>
      <c r="AW788" s="1708">
        <f t="shared" ca="1" si="807"/>
        <v>0</v>
      </c>
      <c r="AX788" s="1818">
        <f t="shared" ca="1" si="808"/>
        <v>1</v>
      </c>
      <c r="AZ788" s="78">
        <f t="shared" ca="1" si="809"/>
        <v>15</v>
      </c>
      <c r="BA788" s="78">
        <f t="shared" ca="1" si="810"/>
        <v>44</v>
      </c>
      <c r="BB788" s="1708">
        <f t="shared" ca="1" si="811"/>
        <v>-29</v>
      </c>
      <c r="BC788" s="1818">
        <f t="shared" ca="1" si="812"/>
        <v>0.34090909090909088</v>
      </c>
      <c r="BD788" s="78">
        <f t="shared" ca="1" si="813"/>
        <v>15</v>
      </c>
      <c r="BE788" s="1708">
        <f t="shared" ca="1" si="814"/>
        <v>0</v>
      </c>
      <c r="BF788" s="1818">
        <f t="shared" ca="1" si="815"/>
        <v>1</v>
      </c>
    </row>
    <row r="789" spans="1:58" s="65" customFormat="1">
      <c r="A789" s="2016">
        <v>788</v>
      </c>
      <c r="B789" s="2016">
        <v>786</v>
      </c>
      <c r="D789" s="657">
        <v>1</v>
      </c>
      <c r="E789" s="97"/>
      <c r="F789" s="97"/>
      <c r="G789" s="49"/>
      <c r="H789" s="532"/>
      <c r="I789" s="514" t="s">
        <v>366</v>
      </c>
      <c r="J789" s="85"/>
      <c r="K789" s="85"/>
      <c r="L789" s="84"/>
      <c r="M789" s="83"/>
      <c r="N789" s="83"/>
      <c r="O789" s="82"/>
      <c r="P789" s="617">
        <f>SUM(P790:P792)</f>
        <v>38</v>
      </c>
      <c r="Q789" s="617">
        <f t="shared" ref="Q789:AA789" si="844">SUM(Q790:Q792)</f>
        <v>38</v>
      </c>
      <c r="R789" s="617">
        <f t="shared" si="844"/>
        <v>38</v>
      </c>
      <c r="S789" s="617">
        <f t="shared" si="844"/>
        <v>38</v>
      </c>
      <c r="T789" s="617">
        <f t="shared" si="844"/>
        <v>38</v>
      </c>
      <c r="U789" s="617">
        <f t="shared" si="844"/>
        <v>38</v>
      </c>
      <c r="V789" s="617">
        <f t="shared" si="844"/>
        <v>38</v>
      </c>
      <c r="W789" s="617">
        <f t="shared" si="844"/>
        <v>38</v>
      </c>
      <c r="X789" s="617">
        <f t="shared" si="844"/>
        <v>38</v>
      </c>
      <c r="Y789" s="617">
        <f t="shared" si="844"/>
        <v>38</v>
      </c>
      <c r="Z789" s="617">
        <f t="shared" si="844"/>
        <v>38</v>
      </c>
      <c r="AA789" s="617">
        <f t="shared" si="844"/>
        <v>38</v>
      </c>
      <c r="AB789" s="81">
        <f t="shared" ref="AB789:AH789" si="845">SUM(AB790:AB792)</f>
        <v>38</v>
      </c>
      <c r="AC789" s="81">
        <f t="shared" si="845"/>
        <v>38</v>
      </c>
      <c r="AD789" s="81">
        <f t="shared" si="845"/>
        <v>38</v>
      </c>
      <c r="AE789" s="81">
        <f t="shared" si="845"/>
        <v>38</v>
      </c>
      <c r="AF789" s="81">
        <f t="shared" si="845"/>
        <v>38</v>
      </c>
      <c r="AG789" s="81">
        <f t="shared" si="845"/>
        <v>38</v>
      </c>
      <c r="AH789" s="81">
        <f t="shared" si="845"/>
        <v>38</v>
      </c>
      <c r="AJ789" s="512">
        <f t="shared" ca="1" si="797"/>
        <v>38</v>
      </c>
      <c r="AK789" s="512">
        <f t="shared" ca="1" si="798"/>
        <v>9</v>
      </c>
      <c r="AL789" s="1792">
        <f t="shared" ca="1" si="831"/>
        <v>29</v>
      </c>
      <c r="AM789" s="1916">
        <f t="shared" ca="1" si="799"/>
        <v>4.2222222222222223</v>
      </c>
      <c r="AN789" s="512">
        <f t="shared" ca="1" si="800"/>
        <v>24</v>
      </c>
      <c r="AO789" s="1792">
        <f t="shared" ca="1" si="832"/>
        <v>14</v>
      </c>
      <c r="AP789" s="1916">
        <f t="shared" ca="1" si="801"/>
        <v>1.5833333333333333</v>
      </c>
      <c r="AR789" s="512">
        <f t="shared" ca="1" si="802"/>
        <v>38</v>
      </c>
      <c r="AS789" s="512">
        <f t="shared" ca="1" si="803"/>
        <v>9</v>
      </c>
      <c r="AT789" s="1792">
        <f t="shared" ca="1" si="804"/>
        <v>29</v>
      </c>
      <c r="AU789" s="1916">
        <f t="shared" ca="1" si="805"/>
        <v>4.2222222222222223</v>
      </c>
      <c r="AV789" s="512">
        <f t="shared" ca="1" si="806"/>
        <v>24</v>
      </c>
      <c r="AW789" s="1792">
        <f t="shared" ca="1" si="807"/>
        <v>14</v>
      </c>
      <c r="AX789" s="1916">
        <f t="shared" ca="1" si="808"/>
        <v>1.5833333333333333</v>
      </c>
      <c r="AZ789" s="512">
        <f t="shared" ca="1" si="809"/>
        <v>38</v>
      </c>
      <c r="BA789" s="512">
        <f t="shared" ca="1" si="810"/>
        <v>9</v>
      </c>
      <c r="BB789" s="1792">
        <f t="shared" ca="1" si="811"/>
        <v>29</v>
      </c>
      <c r="BC789" s="1916">
        <f t="shared" ca="1" si="812"/>
        <v>4.2222222222222223</v>
      </c>
      <c r="BD789" s="512">
        <f t="shared" ca="1" si="813"/>
        <v>24</v>
      </c>
      <c r="BE789" s="1792">
        <f t="shared" ca="1" si="814"/>
        <v>14</v>
      </c>
      <c r="BF789" s="1916">
        <f t="shared" ca="1" si="815"/>
        <v>1.5833333333333333</v>
      </c>
    </row>
    <row r="790" spans="1:58" s="65" customFormat="1">
      <c r="A790" s="2016">
        <v>789</v>
      </c>
      <c r="B790" s="2016">
        <v>787</v>
      </c>
      <c r="D790" s="657">
        <v>1</v>
      </c>
      <c r="E790" s="97"/>
      <c r="F790" s="97"/>
      <c r="G790" s="49"/>
      <c r="H790" s="532"/>
      <c r="I790" s="7"/>
      <c r="J790" s="7"/>
      <c r="K790" s="6"/>
      <c r="L790" s="6"/>
      <c r="M790" s="80"/>
      <c r="N790" s="80"/>
      <c r="O790" s="79" t="s">
        <v>83</v>
      </c>
      <c r="P790" s="411">
        <f t="shared" ref="P790:AA790" si="846">P821+P971+P941+P851+P881+P911</f>
        <v>14</v>
      </c>
      <c r="Q790" s="411">
        <f t="shared" si="846"/>
        <v>14</v>
      </c>
      <c r="R790" s="411">
        <f t="shared" si="846"/>
        <v>14</v>
      </c>
      <c r="S790" s="411">
        <f t="shared" si="846"/>
        <v>14</v>
      </c>
      <c r="T790" s="411">
        <f t="shared" si="846"/>
        <v>14</v>
      </c>
      <c r="U790" s="411">
        <f t="shared" si="846"/>
        <v>14</v>
      </c>
      <c r="V790" s="411">
        <f t="shared" si="846"/>
        <v>14</v>
      </c>
      <c r="W790" s="411">
        <f t="shared" si="846"/>
        <v>14</v>
      </c>
      <c r="X790" s="411">
        <f t="shared" si="846"/>
        <v>14</v>
      </c>
      <c r="Y790" s="411">
        <f t="shared" si="846"/>
        <v>14</v>
      </c>
      <c r="Z790" s="411">
        <f t="shared" si="846"/>
        <v>14</v>
      </c>
      <c r="AA790" s="411">
        <f t="shared" si="846"/>
        <v>14</v>
      </c>
      <c r="AB790" s="78">
        <f>R790</f>
        <v>14</v>
      </c>
      <c r="AC790" s="78">
        <f>U790</f>
        <v>14</v>
      </c>
      <c r="AD790" s="78">
        <f>X790</f>
        <v>14</v>
      </c>
      <c r="AE790" s="78">
        <f>AA790</f>
        <v>14</v>
      </c>
      <c r="AF790" s="78">
        <f>AC790</f>
        <v>14</v>
      </c>
      <c r="AG790" s="78">
        <f>AE790</f>
        <v>14</v>
      </c>
      <c r="AH790" s="78">
        <f>AG790</f>
        <v>14</v>
      </c>
      <c r="AJ790" s="78">
        <f t="shared" ca="1" si="797"/>
        <v>14</v>
      </c>
      <c r="AK790" s="78">
        <f t="shared" ca="1" si="798"/>
        <v>0</v>
      </c>
      <c r="AL790" s="1708">
        <f t="shared" ca="1" si="831"/>
        <v>14</v>
      </c>
      <c r="AM790" s="1818">
        <f t="shared" ca="1" si="799"/>
        <v>0</v>
      </c>
      <c r="AN790" s="78">
        <f t="shared" ca="1" si="800"/>
        <v>10</v>
      </c>
      <c r="AO790" s="1708">
        <f t="shared" ca="1" si="832"/>
        <v>4</v>
      </c>
      <c r="AP790" s="1818">
        <f t="shared" ca="1" si="801"/>
        <v>1.4</v>
      </c>
      <c r="AR790" s="78">
        <f t="shared" ca="1" si="802"/>
        <v>14</v>
      </c>
      <c r="AS790" s="78">
        <f t="shared" ca="1" si="803"/>
        <v>0</v>
      </c>
      <c r="AT790" s="1708">
        <f t="shared" ca="1" si="804"/>
        <v>14</v>
      </c>
      <c r="AU790" s="1818">
        <f t="shared" ca="1" si="805"/>
        <v>0</v>
      </c>
      <c r="AV790" s="78">
        <f t="shared" ca="1" si="806"/>
        <v>10</v>
      </c>
      <c r="AW790" s="1708">
        <f t="shared" ca="1" si="807"/>
        <v>4</v>
      </c>
      <c r="AX790" s="1818">
        <f t="shared" ca="1" si="808"/>
        <v>1.4</v>
      </c>
      <c r="AZ790" s="78">
        <f t="shared" ca="1" si="809"/>
        <v>14</v>
      </c>
      <c r="BA790" s="78">
        <f t="shared" ca="1" si="810"/>
        <v>0</v>
      </c>
      <c r="BB790" s="1708">
        <f t="shared" ca="1" si="811"/>
        <v>14</v>
      </c>
      <c r="BC790" s="1818">
        <f t="shared" ca="1" si="812"/>
        <v>0</v>
      </c>
      <c r="BD790" s="78">
        <f t="shared" ca="1" si="813"/>
        <v>10</v>
      </c>
      <c r="BE790" s="1708">
        <f t="shared" ca="1" si="814"/>
        <v>4</v>
      </c>
      <c r="BF790" s="1818">
        <f t="shared" ca="1" si="815"/>
        <v>1.4</v>
      </c>
    </row>
    <row r="791" spans="1:58" s="65" customFormat="1">
      <c r="A791" s="2016">
        <v>790</v>
      </c>
      <c r="B791" s="2016">
        <v>788</v>
      </c>
      <c r="D791" s="657">
        <v>1</v>
      </c>
      <c r="E791" s="97"/>
      <c r="F791" s="97"/>
      <c r="G791" s="49"/>
      <c r="H791" s="532"/>
      <c r="I791" s="7"/>
      <c r="J791" s="7"/>
      <c r="K791" s="6"/>
      <c r="L791" s="6"/>
      <c r="M791" s="80"/>
      <c r="N791" s="80"/>
      <c r="O791" s="79" t="s">
        <v>84</v>
      </c>
      <c r="P791" s="411">
        <f t="shared" ref="P791:AA791" si="847">P822+P972+P942+P852+P882+P912</f>
        <v>24</v>
      </c>
      <c r="Q791" s="411">
        <f t="shared" si="847"/>
        <v>24</v>
      </c>
      <c r="R791" s="411">
        <f t="shared" si="847"/>
        <v>24</v>
      </c>
      <c r="S791" s="411">
        <f t="shared" si="847"/>
        <v>24</v>
      </c>
      <c r="T791" s="411">
        <f t="shared" si="847"/>
        <v>24</v>
      </c>
      <c r="U791" s="411">
        <f t="shared" si="847"/>
        <v>24</v>
      </c>
      <c r="V791" s="411">
        <f t="shared" si="847"/>
        <v>24</v>
      </c>
      <c r="W791" s="411">
        <f t="shared" si="847"/>
        <v>24</v>
      </c>
      <c r="X791" s="411">
        <f t="shared" si="847"/>
        <v>24</v>
      </c>
      <c r="Y791" s="411">
        <f t="shared" si="847"/>
        <v>24</v>
      </c>
      <c r="Z791" s="411">
        <f t="shared" si="847"/>
        <v>24</v>
      </c>
      <c r="AA791" s="411">
        <f t="shared" si="847"/>
        <v>24</v>
      </c>
      <c r="AB791" s="78">
        <f>R791</f>
        <v>24</v>
      </c>
      <c r="AC791" s="78">
        <f>U791</f>
        <v>24</v>
      </c>
      <c r="AD791" s="78">
        <f>X791</f>
        <v>24</v>
      </c>
      <c r="AE791" s="78">
        <f>AA791</f>
        <v>24</v>
      </c>
      <c r="AF791" s="78">
        <f>AC791</f>
        <v>24</v>
      </c>
      <c r="AG791" s="78">
        <f>AE791</f>
        <v>24</v>
      </c>
      <c r="AH791" s="78">
        <f>AG791</f>
        <v>24</v>
      </c>
      <c r="AJ791" s="78">
        <f t="shared" ca="1" si="797"/>
        <v>24</v>
      </c>
      <c r="AK791" s="78">
        <f t="shared" ca="1" si="798"/>
        <v>16</v>
      </c>
      <c r="AL791" s="1708">
        <f t="shared" ca="1" si="831"/>
        <v>8</v>
      </c>
      <c r="AM791" s="1818">
        <f t="shared" ca="1" si="799"/>
        <v>1.5</v>
      </c>
      <c r="AN791" s="78">
        <f t="shared" ca="1" si="800"/>
        <v>14</v>
      </c>
      <c r="AO791" s="1708">
        <f t="shared" ca="1" si="832"/>
        <v>10</v>
      </c>
      <c r="AP791" s="1818">
        <f t="shared" ca="1" si="801"/>
        <v>1.7142857142857142</v>
      </c>
      <c r="AR791" s="78">
        <f t="shared" ca="1" si="802"/>
        <v>24</v>
      </c>
      <c r="AS791" s="78">
        <f t="shared" ca="1" si="803"/>
        <v>16</v>
      </c>
      <c r="AT791" s="1708">
        <f t="shared" ca="1" si="804"/>
        <v>8</v>
      </c>
      <c r="AU791" s="1818">
        <f t="shared" ca="1" si="805"/>
        <v>1.5</v>
      </c>
      <c r="AV791" s="78">
        <f t="shared" ca="1" si="806"/>
        <v>14</v>
      </c>
      <c r="AW791" s="1708">
        <f t="shared" ca="1" si="807"/>
        <v>10</v>
      </c>
      <c r="AX791" s="1818">
        <f t="shared" ca="1" si="808"/>
        <v>1.7142857142857142</v>
      </c>
      <c r="AZ791" s="78">
        <f t="shared" ca="1" si="809"/>
        <v>24</v>
      </c>
      <c r="BA791" s="78">
        <f t="shared" ca="1" si="810"/>
        <v>16</v>
      </c>
      <c r="BB791" s="1708">
        <f t="shared" ca="1" si="811"/>
        <v>8</v>
      </c>
      <c r="BC791" s="1818">
        <f t="shared" ca="1" si="812"/>
        <v>1.5</v>
      </c>
      <c r="BD791" s="78">
        <f t="shared" ca="1" si="813"/>
        <v>14</v>
      </c>
      <c r="BE791" s="1708">
        <f t="shared" ca="1" si="814"/>
        <v>10</v>
      </c>
      <c r="BF791" s="1818">
        <f t="shared" ca="1" si="815"/>
        <v>1.7142857142857142</v>
      </c>
    </row>
    <row r="792" spans="1:58" s="65" customFormat="1">
      <c r="A792" s="2016">
        <v>791</v>
      </c>
      <c r="B792" s="2016">
        <v>789</v>
      </c>
      <c r="D792" s="657">
        <v>1</v>
      </c>
      <c r="E792" s="97"/>
      <c r="F792" s="97"/>
      <c r="G792" s="49"/>
      <c r="H792" s="533"/>
      <c r="I792" s="4"/>
      <c r="J792" s="4"/>
      <c r="K792" s="3"/>
      <c r="L792" s="3"/>
      <c r="M792" s="77"/>
      <c r="N792" s="77"/>
      <c r="O792" s="76" t="s">
        <v>85</v>
      </c>
      <c r="P792" s="413">
        <f t="shared" ref="P792:AA792" si="848">P823+P973+P943+P853+P883+P913</f>
        <v>0</v>
      </c>
      <c r="Q792" s="413">
        <f t="shared" si="848"/>
        <v>0</v>
      </c>
      <c r="R792" s="413">
        <f t="shared" si="848"/>
        <v>0</v>
      </c>
      <c r="S792" s="413">
        <f t="shared" si="848"/>
        <v>0</v>
      </c>
      <c r="T792" s="413">
        <f t="shared" si="848"/>
        <v>0</v>
      </c>
      <c r="U792" s="413">
        <f t="shared" si="848"/>
        <v>0</v>
      </c>
      <c r="V792" s="413">
        <f t="shared" si="848"/>
        <v>0</v>
      </c>
      <c r="W792" s="413">
        <f t="shared" si="848"/>
        <v>0</v>
      </c>
      <c r="X792" s="413">
        <f t="shared" si="848"/>
        <v>0</v>
      </c>
      <c r="Y792" s="413">
        <f t="shared" si="848"/>
        <v>0</v>
      </c>
      <c r="Z792" s="413">
        <f t="shared" si="848"/>
        <v>0</v>
      </c>
      <c r="AA792" s="413">
        <f t="shared" si="848"/>
        <v>0</v>
      </c>
      <c r="AB792" s="75">
        <f>R792</f>
        <v>0</v>
      </c>
      <c r="AC792" s="75">
        <f>U792</f>
        <v>0</v>
      </c>
      <c r="AD792" s="75">
        <f>X792</f>
        <v>0</v>
      </c>
      <c r="AE792" s="75">
        <f>AA792</f>
        <v>0</v>
      </c>
      <c r="AF792" s="75">
        <f>AC792</f>
        <v>0</v>
      </c>
      <c r="AG792" s="75">
        <f>AE792</f>
        <v>0</v>
      </c>
      <c r="AH792" s="75">
        <f>AG792</f>
        <v>0</v>
      </c>
      <c r="AJ792" s="75">
        <f t="shared" ca="1" si="797"/>
        <v>0</v>
      </c>
      <c r="AK792" s="75">
        <f t="shared" ca="1" si="798"/>
        <v>38</v>
      </c>
      <c r="AL792" s="1791">
        <f t="shared" ca="1" si="831"/>
        <v>-38</v>
      </c>
      <c r="AM792" s="1915">
        <f t="shared" ca="1" si="799"/>
        <v>0</v>
      </c>
      <c r="AN792" s="75">
        <f t="shared" ca="1" si="800"/>
        <v>0</v>
      </c>
      <c r="AO792" s="1791">
        <f t="shared" ca="1" si="832"/>
        <v>0</v>
      </c>
      <c r="AP792" s="1915">
        <f t="shared" ca="1" si="801"/>
        <v>0</v>
      </c>
      <c r="AR792" s="75">
        <f t="shared" ca="1" si="802"/>
        <v>0</v>
      </c>
      <c r="AS792" s="75">
        <f t="shared" ca="1" si="803"/>
        <v>38</v>
      </c>
      <c r="AT792" s="1791">
        <f t="shared" ca="1" si="804"/>
        <v>-38</v>
      </c>
      <c r="AU792" s="1915">
        <f t="shared" ca="1" si="805"/>
        <v>0</v>
      </c>
      <c r="AV792" s="75">
        <f t="shared" ca="1" si="806"/>
        <v>0</v>
      </c>
      <c r="AW792" s="1791">
        <f t="shared" ca="1" si="807"/>
        <v>0</v>
      </c>
      <c r="AX792" s="1915">
        <f t="shared" ca="1" si="808"/>
        <v>0</v>
      </c>
      <c r="AZ792" s="75">
        <f t="shared" ca="1" si="809"/>
        <v>0</v>
      </c>
      <c r="BA792" s="75">
        <f t="shared" ca="1" si="810"/>
        <v>38</v>
      </c>
      <c r="BB792" s="1791">
        <f t="shared" ca="1" si="811"/>
        <v>-38</v>
      </c>
      <c r="BC792" s="1915">
        <f t="shared" ca="1" si="812"/>
        <v>0</v>
      </c>
      <c r="BD792" s="75">
        <f t="shared" ca="1" si="813"/>
        <v>0</v>
      </c>
      <c r="BE792" s="1791">
        <f t="shared" ca="1" si="814"/>
        <v>0</v>
      </c>
      <c r="BF792" s="1915">
        <f t="shared" ca="1" si="815"/>
        <v>0</v>
      </c>
    </row>
    <row r="793" spans="1:58" s="65" customFormat="1">
      <c r="A793" s="2016">
        <v>792</v>
      </c>
      <c r="B793" s="2016">
        <v>790</v>
      </c>
      <c r="D793" s="657">
        <v>1</v>
      </c>
      <c r="E793" s="97"/>
      <c r="F793" s="97"/>
      <c r="G793" s="49"/>
      <c r="H793" s="501" t="s">
        <v>374</v>
      </c>
      <c r="I793" s="502"/>
      <c r="J793" s="503"/>
      <c r="K793" s="503"/>
      <c r="L793" s="502"/>
      <c r="M793" s="504"/>
      <c r="N793" s="504"/>
      <c r="O793" s="505"/>
      <c r="P793" s="618">
        <f t="shared" ref="P793:AA793" si="849">P824+P974+P944+P854+P884+P914</f>
        <v>17</v>
      </c>
      <c r="Q793" s="618">
        <f t="shared" si="849"/>
        <v>18</v>
      </c>
      <c r="R793" s="618">
        <f t="shared" si="849"/>
        <v>18</v>
      </c>
      <c r="S793" s="618">
        <f t="shared" si="849"/>
        <v>18</v>
      </c>
      <c r="T793" s="618">
        <f t="shared" si="849"/>
        <v>18</v>
      </c>
      <c r="U793" s="618">
        <f t="shared" si="849"/>
        <v>18</v>
      </c>
      <c r="V793" s="618">
        <f t="shared" si="849"/>
        <v>17</v>
      </c>
      <c r="W793" s="618">
        <f t="shared" si="849"/>
        <v>18</v>
      </c>
      <c r="X793" s="618">
        <f t="shared" si="849"/>
        <v>18</v>
      </c>
      <c r="Y793" s="618">
        <f t="shared" si="849"/>
        <v>19</v>
      </c>
      <c r="Z793" s="618">
        <f t="shared" si="849"/>
        <v>20</v>
      </c>
      <c r="AA793" s="618">
        <f t="shared" si="849"/>
        <v>20</v>
      </c>
      <c r="AB793" s="507">
        <f>R793</f>
        <v>18</v>
      </c>
      <c r="AC793" s="507">
        <f>U793</f>
        <v>18</v>
      </c>
      <c r="AD793" s="507">
        <f>X793</f>
        <v>18</v>
      </c>
      <c r="AE793" s="507">
        <f>AA793</f>
        <v>20</v>
      </c>
      <c r="AF793" s="507">
        <f>AC793</f>
        <v>18</v>
      </c>
      <c r="AG793" s="507">
        <f>AE793</f>
        <v>20</v>
      </c>
      <c r="AH793" s="507">
        <f>AG793</f>
        <v>20</v>
      </c>
      <c r="AJ793" s="507">
        <f t="shared" ca="1" si="797"/>
        <v>19</v>
      </c>
      <c r="AK793" s="507">
        <f t="shared" ca="1" si="798"/>
        <v>14</v>
      </c>
      <c r="AL793" s="1793">
        <f t="shared" ca="1" si="831"/>
        <v>5</v>
      </c>
      <c r="AM793" s="1917">
        <f t="shared" ca="1" si="799"/>
        <v>1.3571428571428572</v>
      </c>
      <c r="AN793" s="507">
        <f t="shared" ca="1" si="800"/>
        <v>1</v>
      </c>
      <c r="AO793" s="1793">
        <f t="shared" ca="1" si="832"/>
        <v>18</v>
      </c>
      <c r="AP793" s="1917">
        <f t="shared" ca="1" si="801"/>
        <v>19</v>
      </c>
      <c r="AR793" s="507">
        <f t="shared" ca="1" si="802"/>
        <v>19</v>
      </c>
      <c r="AS793" s="507">
        <f t="shared" ca="1" si="803"/>
        <v>14</v>
      </c>
      <c r="AT793" s="1793">
        <f t="shared" ca="1" si="804"/>
        <v>5</v>
      </c>
      <c r="AU793" s="1917">
        <f t="shared" ca="1" si="805"/>
        <v>1.3571428571428572</v>
      </c>
      <c r="AV793" s="507">
        <f t="shared" ca="1" si="806"/>
        <v>1</v>
      </c>
      <c r="AW793" s="1793">
        <f t="shared" ca="1" si="807"/>
        <v>18</v>
      </c>
      <c r="AX793" s="1917">
        <f t="shared" ca="1" si="808"/>
        <v>19</v>
      </c>
      <c r="AZ793" s="507">
        <f t="shared" ca="1" si="809"/>
        <v>19</v>
      </c>
      <c r="BA793" s="507">
        <f t="shared" ca="1" si="810"/>
        <v>14</v>
      </c>
      <c r="BB793" s="1793">
        <f t="shared" ca="1" si="811"/>
        <v>5</v>
      </c>
      <c r="BC793" s="1917">
        <f t="shared" ca="1" si="812"/>
        <v>1.3571428571428572</v>
      </c>
      <c r="BD793" s="507">
        <f t="shared" ca="1" si="813"/>
        <v>1</v>
      </c>
      <c r="BE793" s="1793">
        <f t="shared" ca="1" si="814"/>
        <v>18</v>
      </c>
      <c r="BF793" s="1917">
        <f t="shared" ca="1" si="815"/>
        <v>19</v>
      </c>
    </row>
    <row r="794" spans="1:58" s="65" customFormat="1">
      <c r="A794" s="2016">
        <v>793</v>
      </c>
      <c r="B794" s="2016">
        <v>791</v>
      </c>
      <c r="D794" s="657">
        <v>1</v>
      </c>
      <c r="E794" s="97"/>
      <c r="F794" s="97"/>
      <c r="G794" s="49"/>
      <c r="H794" s="7"/>
      <c r="I794" s="6"/>
      <c r="J794" s="7"/>
      <c r="K794" s="7"/>
      <c r="L794" s="6"/>
      <c r="M794" s="96"/>
      <c r="N794" s="96"/>
      <c r="O794" s="96"/>
      <c r="P794" s="106"/>
      <c r="Q794" s="106"/>
      <c r="R794" s="106"/>
      <c r="S794" s="106"/>
      <c r="T794" s="106"/>
      <c r="U794" s="106"/>
      <c r="V794" s="106"/>
      <c r="W794" s="106"/>
      <c r="X794" s="106"/>
      <c r="Y794" s="106"/>
    </row>
    <row r="795" spans="1:58" s="65" customFormat="1" ht="15.75">
      <c r="A795" s="2016">
        <v>794</v>
      </c>
      <c r="B795" s="2016">
        <v>792</v>
      </c>
      <c r="D795" s="657">
        <v>1</v>
      </c>
      <c r="F795" s="498" t="s">
        <v>445</v>
      </c>
      <c r="G795" s="889"/>
      <c r="H795" s="7"/>
      <c r="I795" s="6"/>
      <c r="J795" s="7"/>
      <c r="K795" s="7"/>
      <c r="L795" s="6"/>
      <c r="M795" s="96"/>
      <c r="N795" s="96"/>
      <c r="O795" s="96"/>
      <c r="P795" s="105"/>
      <c r="Q795" s="105"/>
      <c r="R795" s="105"/>
      <c r="S795" s="105"/>
      <c r="T795" s="105"/>
      <c r="U795" s="105"/>
      <c r="V795" s="105"/>
      <c r="W795" s="105"/>
      <c r="X795" s="105"/>
      <c r="Y795" s="105"/>
    </row>
    <row r="796" spans="1:58" s="65" customFormat="1">
      <c r="A796" s="2016">
        <v>795</v>
      </c>
      <c r="B796" s="2016">
        <v>793</v>
      </c>
      <c r="D796" s="657">
        <v>1</v>
      </c>
      <c r="E796" s="97"/>
      <c r="F796" s="97"/>
      <c r="G796" s="49" t="s">
        <v>102</v>
      </c>
      <c r="H796" s="7"/>
      <c r="I796" s="6"/>
      <c r="J796" s="7"/>
      <c r="K796" s="7"/>
      <c r="L796" s="6"/>
      <c r="M796" s="96"/>
      <c r="N796" s="96"/>
      <c r="O796" s="96"/>
      <c r="P796" s="104"/>
      <c r="Q796" s="104"/>
      <c r="R796" s="104"/>
      <c r="S796" s="104"/>
      <c r="T796" s="104"/>
      <c r="U796" s="104"/>
      <c r="V796" s="104"/>
      <c r="W796" s="104"/>
      <c r="X796" s="104"/>
      <c r="Y796" s="104"/>
    </row>
    <row r="797" spans="1:58" s="539" customFormat="1">
      <c r="A797" s="2016">
        <v>796</v>
      </c>
      <c r="B797" s="2016">
        <v>794</v>
      </c>
      <c r="D797" s="657">
        <v>1</v>
      </c>
      <c r="E797" s="534"/>
      <c r="F797" s="534"/>
      <c r="G797" s="535"/>
      <c r="H797" s="536" t="s">
        <v>416</v>
      </c>
      <c r="I797" s="537"/>
      <c r="J797" s="538"/>
      <c r="K797" s="538"/>
      <c r="L797" s="538"/>
      <c r="M797" s="538"/>
      <c r="N797" s="538"/>
      <c r="O797" s="234"/>
      <c r="P797" s="234">
        <f t="shared" ref="P797:AH797" si="850">P798+P803+P809+P814+P820</f>
        <v>233</v>
      </c>
      <c r="Q797" s="234">
        <f t="shared" si="850"/>
        <v>233</v>
      </c>
      <c r="R797" s="234">
        <f t="shared" si="850"/>
        <v>235</v>
      </c>
      <c r="S797" s="234">
        <f t="shared" si="850"/>
        <v>236</v>
      </c>
      <c r="T797" s="234">
        <f t="shared" si="850"/>
        <v>238</v>
      </c>
      <c r="U797" s="234">
        <f t="shared" si="850"/>
        <v>236</v>
      </c>
      <c r="V797" s="234">
        <f t="shared" si="850"/>
        <v>236</v>
      </c>
      <c r="W797" s="234">
        <f t="shared" si="850"/>
        <v>234</v>
      </c>
      <c r="X797" s="234">
        <f t="shared" si="850"/>
        <v>235</v>
      </c>
      <c r="Y797" s="234">
        <f t="shared" si="850"/>
        <v>235</v>
      </c>
      <c r="Z797" s="234">
        <f t="shared" si="850"/>
        <v>237</v>
      </c>
      <c r="AA797" s="234">
        <f t="shared" si="850"/>
        <v>235</v>
      </c>
      <c r="AB797" s="234">
        <f t="shared" si="850"/>
        <v>235</v>
      </c>
      <c r="AC797" s="234">
        <f t="shared" si="850"/>
        <v>236</v>
      </c>
      <c r="AD797" s="234">
        <f t="shared" si="850"/>
        <v>235</v>
      </c>
      <c r="AE797" s="234">
        <f t="shared" si="850"/>
        <v>235</v>
      </c>
      <c r="AF797" s="234">
        <f t="shared" si="850"/>
        <v>236</v>
      </c>
      <c r="AG797" s="234">
        <f t="shared" si="850"/>
        <v>235</v>
      </c>
      <c r="AH797" s="234">
        <f t="shared" si="850"/>
        <v>235</v>
      </c>
      <c r="AJ797" s="625">
        <f t="shared" ref="AJ797:AJ824" ca="1" si="851">INDIRECT(AJ$3&amp;(ROW()))</f>
        <v>235</v>
      </c>
      <c r="AK797" s="1626">
        <f t="shared" ref="AK797:AK824" ca="1" si="852">INDIRECT(AK$1&amp;AK$3&amp;$B797)</f>
        <v>0</v>
      </c>
      <c r="AL797" s="1722">
        <f t="shared" ref="AL797:AL824" ca="1" si="853">AJ797-AK797</f>
        <v>235</v>
      </c>
      <c r="AM797" s="1833">
        <f t="shared" ref="AM797:AM824" ca="1" si="854">IFERROR(AJ797/AK797,0)</f>
        <v>0</v>
      </c>
      <c r="AN797" s="1626">
        <f t="shared" ref="AN797:AN824" ca="1" si="855">INDIRECT(AN$1&amp;AN$3&amp;$A797)</f>
        <v>224</v>
      </c>
      <c r="AO797" s="1722">
        <f t="shared" ref="AO797:AO824" ca="1" si="856">AJ797-AN797</f>
        <v>11</v>
      </c>
      <c r="AP797" s="1833">
        <f t="shared" ref="AP797:AP824" ca="1" si="857">IFERROR(AJ797/AN797,0)</f>
        <v>1.0491071428571428</v>
      </c>
      <c r="AR797" s="625">
        <f t="shared" ref="AR797:AR824" ca="1" si="858">INDIRECT(AR$3&amp;(ROW()))</f>
        <v>235</v>
      </c>
      <c r="AS797" s="1626">
        <f t="shared" ref="AS797:AS824" ca="1" si="859">INDIRECT(AS$1&amp;AS$3&amp;$B797)</f>
        <v>0</v>
      </c>
      <c r="AT797" s="1722">
        <f t="shared" ref="AT797:AT824" ca="1" si="860">AR797-AS797</f>
        <v>235</v>
      </c>
      <c r="AU797" s="1833">
        <f t="shared" ref="AU797:AU824" ca="1" si="861">IFERROR(AR797/AS797,0)</f>
        <v>0</v>
      </c>
      <c r="AV797" s="1626">
        <f t="shared" ref="AV797:AV824" ca="1" si="862">INDIRECT(AV$1&amp;AV$3&amp;$A797)</f>
        <v>224</v>
      </c>
      <c r="AW797" s="1722">
        <f t="shared" ref="AW797:AW824" ca="1" si="863">AR797-AV797</f>
        <v>11</v>
      </c>
      <c r="AX797" s="1833">
        <f t="shared" ref="AX797:AX824" ca="1" si="864">IFERROR(AR797/AV797,0)</f>
        <v>1.0491071428571428</v>
      </c>
      <c r="AZ797" s="625">
        <f t="shared" ref="AZ797:AZ824" ca="1" si="865">INDIRECT(AZ$3&amp;(ROW()))</f>
        <v>235</v>
      </c>
      <c r="BA797" s="1626">
        <f t="shared" ref="BA797:BA824" ca="1" si="866">INDIRECT(BA$1&amp;BA$3&amp;$B797)</f>
        <v>0</v>
      </c>
      <c r="BB797" s="1722">
        <f t="shared" ref="BB797:BB824" ca="1" si="867">AZ797-BA797</f>
        <v>235</v>
      </c>
      <c r="BC797" s="1833">
        <f t="shared" ref="BC797:BC824" ca="1" si="868">IFERROR(AZ797/BA797,0)</f>
        <v>0</v>
      </c>
      <c r="BD797" s="1626">
        <f t="shared" ref="BD797:BD824" ca="1" si="869">INDIRECT(BD$1&amp;BD$3&amp;$A797)</f>
        <v>224</v>
      </c>
      <c r="BE797" s="1722">
        <f t="shared" ref="BE797:BE824" ca="1" si="870">AZ797-BD797</f>
        <v>11</v>
      </c>
      <c r="BF797" s="1833">
        <f t="shared" ref="BF797:BF824" ca="1" si="871">IFERROR(AZ797/BD797,0)</f>
        <v>1.0491071428571428</v>
      </c>
    </row>
    <row r="798" spans="1:58" s="65" customFormat="1">
      <c r="A798" s="2016">
        <v>797</v>
      </c>
      <c r="B798" s="2016">
        <v>795</v>
      </c>
      <c r="D798" s="657">
        <v>1</v>
      </c>
      <c r="E798" s="97"/>
      <c r="F798" s="97"/>
      <c r="G798" s="49"/>
      <c r="H798" s="529"/>
      <c r="I798" s="522" t="s">
        <v>66</v>
      </c>
      <c r="J798" s="90"/>
      <c r="K798" s="90"/>
      <c r="L798" s="89"/>
      <c r="M798" s="88"/>
      <c r="N798" s="88"/>
      <c r="O798" s="87"/>
      <c r="P798" s="86">
        <f>SUM(P799:P802)</f>
        <v>95</v>
      </c>
      <c r="Q798" s="86">
        <f t="shared" ref="Q798:AH798" si="872">SUM(Q799:Q802)</f>
        <v>95</v>
      </c>
      <c r="R798" s="86">
        <f t="shared" si="872"/>
        <v>97</v>
      </c>
      <c r="S798" s="86">
        <f t="shared" si="872"/>
        <v>98</v>
      </c>
      <c r="T798" s="86">
        <f t="shared" si="872"/>
        <v>100</v>
      </c>
      <c r="U798" s="86">
        <f t="shared" si="872"/>
        <v>99</v>
      </c>
      <c r="V798" s="86">
        <f t="shared" si="872"/>
        <v>97</v>
      </c>
      <c r="W798" s="86">
        <f t="shared" si="872"/>
        <v>95</v>
      </c>
      <c r="X798" s="86">
        <f t="shared" si="872"/>
        <v>95</v>
      </c>
      <c r="Y798" s="86">
        <f t="shared" si="872"/>
        <v>95</v>
      </c>
      <c r="Z798" s="86">
        <f t="shared" si="872"/>
        <v>98</v>
      </c>
      <c r="AA798" s="86">
        <f t="shared" si="872"/>
        <v>96</v>
      </c>
      <c r="AB798" s="86">
        <f t="shared" si="872"/>
        <v>97</v>
      </c>
      <c r="AC798" s="86">
        <f t="shared" si="872"/>
        <v>99</v>
      </c>
      <c r="AD798" s="86">
        <f t="shared" si="872"/>
        <v>95</v>
      </c>
      <c r="AE798" s="86">
        <f t="shared" si="872"/>
        <v>96</v>
      </c>
      <c r="AF798" s="86">
        <f t="shared" si="872"/>
        <v>99</v>
      </c>
      <c r="AG798" s="86">
        <f t="shared" si="872"/>
        <v>96</v>
      </c>
      <c r="AH798" s="86">
        <f t="shared" si="872"/>
        <v>96</v>
      </c>
      <c r="AJ798" s="86">
        <f t="shared" ca="1" si="851"/>
        <v>95</v>
      </c>
      <c r="AK798" s="86">
        <f t="shared" ca="1" si="852"/>
        <v>0</v>
      </c>
      <c r="AL798" s="1790">
        <f t="shared" ca="1" si="853"/>
        <v>95</v>
      </c>
      <c r="AM798" s="1914">
        <f t="shared" ca="1" si="854"/>
        <v>0</v>
      </c>
      <c r="AN798" s="86">
        <f t="shared" ca="1" si="855"/>
        <v>97</v>
      </c>
      <c r="AO798" s="1790">
        <f t="shared" ca="1" si="856"/>
        <v>-2</v>
      </c>
      <c r="AP798" s="1914">
        <f t="shared" ca="1" si="857"/>
        <v>0.97938144329896903</v>
      </c>
      <c r="AR798" s="86">
        <f t="shared" ca="1" si="858"/>
        <v>95</v>
      </c>
      <c r="AS798" s="86">
        <f t="shared" ca="1" si="859"/>
        <v>0</v>
      </c>
      <c r="AT798" s="1790">
        <f t="shared" ca="1" si="860"/>
        <v>95</v>
      </c>
      <c r="AU798" s="1914">
        <f t="shared" ca="1" si="861"/>
        <v>0</v>
      </c>
      <c r="AV798" s="86">
        <f t="shared" ca="1" si="862"/>
        <v>97</v>
      </c>
      <c r="AW798" s="1790">
        <f t="shared" ca="1" si="863"/>
        <v>-2</v>
      </c>
      <c r="AX798" s="1914">
        <f t="shared" ca="1" si="864"/>
        <v>0.97938144329896903</v>
      </c>
      <c r="AZ798" s="86">
        <f t="shared" ca="1" si="865"/>
        <v>95</v>
      </c>
      <c r="BA798" s="86">
        <f t="shared" ca="1" si="866"/>
        <v>0</v>
      </c>
      <c r="BB798" s="1790">
        <f t="shared" ca="1" si="867"/>
        <v>95</v>
      </c>
      <c r="BC798" s="1914">
        <f t="shared" ca="1" si="868"/>
        <v>0</v>
      </c>
      <c r="BD798" s="86">
        <f t="shared" ca="1" si="869"/>
        <v>97</v>
      </c>
      <c r="BE798" s="1790">
        <f t="shared" ca="1" si="870"/>
        <v>-2</v>
      </c>
      <c r="BF798" s="1914">
        <f t="shared" ca="1" si="871"/>
        <v>0.97938144329896903</v>
      </c>
    </row>
    <row r="799" spans="1:58" s="65" customFormat="1">
      <c r="A799" s="2016">
        <v>798</v>
      </c>
      <c r="B799" s="2016">
        <v>796</v>
      </c>
      <c r="D799" s="657">
        <v>1</v>
      </c>
      <c r="E799" s="97"/>
      <c r="F799" s="97"/>
      <c r="G799" s="49"/>
      <c r="H799" s="529"/>
      <c r="I799" s="7"/>
      <c r="J799" s="7"/>
      <c r="K799" s="7"/>
      <c r="L799" s="6"/>
      <c r="M799" s="80"/>
      <c r="N799" s="80"/>
      <c r="O799" s="6" t="s">
        <v>132</v>
      </c>
      <c r="P799" s="2289">
        <v>47</v>
      </c>
      <c r="Q799" s="2289">
        <v>47</v>
      </c>
      <c r="R799" s="2289">
        <v>49</v>
      </c>
      <c r="S799" s="2289">
        <v>50</v>
      </c>
      <c r="T799" s="5">
        <v>51</v>
      </c>
      <c r="U799" s="2289">
        <v>50</v>
      </c>
      <c r="V799" s="2289">
        <v>49</v>
      </c>
      <c r="W799" s="2289">
        <v>47</v>
      </c>
      <c r="X799" s="2289">
        <v>47</v>
      </c>
      <c r="Y799" s="2289">
        <v>48</v>
      </c>
      <c r="Z799" s="2289">
        <v>50</v>
      </c>
      <c r="AA799" s="2289">
        <v>48</v>
      </c>
      <c r="AB799" s="78">
        <f>R799</f>
        <v>49</v>
      </c>
      <c r="AC799" s="78">
        <f>U799</f>
        <v>50</v>
      </c>
      <c r="AD799" s="78">
        <f>X799</f>
        <v>47</v>
      </c>
      <c r="AE799" s="78">
        <f>AA799</f>
        <v>48</v>
      </c>
      <c r="AF799" s="78">
        <f>AC799</f>
        <v>50</v>
      </c>
      <c r="AG799" s="78">
        <f>AE799</f>
        <v>48</v>
      </c>
      <c r="AH799" s="78">
        <f>AG799</f>
        <v>48</v>
      </c>
      <c r="AJ799" s="78">
        <f t="shared" ca="1" si="851"/>
        <v>48</v>
      </c>
      <c r="AK799" s="78">
        <f t="shared" ca="1" si="852"/>
        <v>0</v>
      </c>
      <c r="AL799" s="1708">
        <f t="shared" ca="1" si="853"/>
        <v>48</v>
      </c>
      <c r="AM799" s="1818">
        <f t="shared" ca="1" si="854"/>
        <v>0</v>
      </c>
      <c r="AN799" s="78">
        <f t="shared" ca="1" si="855"/>
        <v>47</v>
      </c>
      <c r="AO799" s="1708">
        <f t="shared" ca="1" si="856"/>
        <v>1</v>
      </c>
      <c r="AP799" s="1818">
        <f t="shared" ca="1" si="857"/>
        <v>1.0212765957446808</v>
      </c>
      <c r="AR799" s="78">
        <f t="shared" ca="1" si="858"/>
        <v>48</v>
      </c>
      <c r="AS799" s="78">
        <f t="shared" ca="1" si="859"/>
        <v>0</v>
      </c>
      <c r="AT799" s="1708">
        <f t="shared" ca="1" si="860"/>
        <v>48</v>
      </c>
      <c r="AU799" s="1818">
        <f t="shared" ca="1" si="861"/>
        <v>0</v>
      </c>
      <c r="AV799" s="78">
        <f t="shared" ca="1" si="862"/>
        <v>47</v>
      </c>
      <c r="AW799" s="1708">
        <f t="shared" ca="1" si="863"/>
        <v>1</v>
      </c>
      <c r="AX799" s="1818">
        <f t="shared" ca="1" si="864"/>
        <v>1.0212765957446808</v>
      </c>
      <c r="AZ799" s="78">
        <f t="shared" ca="1" si="865"/>
        <v>48</v>
      </c>
      <c r="BA799" s="78">
        <f t="shared" ca="1" si="866"/>
        <v>0</v>
      </c>
      <c r="BB799" s="1708">
        <f t="shared" ca="1" si="867"/>
        <v>48</v>
      </c>
      <c r="BC799" s="1818">
        <f t="shared" ca="1" si="868"/>
        <v>0</v>
      </c>
      <c r="BD799" s="78">
        <f t="shared" ca="1" si="869"/>
        <v>47</v>
      </c>
      <c r="BE799" s="1708">
        <f t="shared" ca="1" si="870"/>
        <v>1</v>
      </c>
      <c r="BF799" s="1818">
        <f t="shared" ca="1" si="871"/>
        <v>1.0212765957446808</v>
      </c>
    </row>
    <row r="800" spans="1:58" s="65" customFormat="1">
      <c r="A800" s="2016">
        <v>799</v>
      </c>
      <c r="B800" s="2016">
        <v>797</v>
      </c>
      <c r="D800" s="657">
        <v>1</v>
      </c>
      <c r="E800" s="97"/>
      <c r="F800" s="97"/>
      <c r="G800" s="49"/>
      <c r="H800" s="529"/>
      <c r="I800" s="7"/>
      <c r="J800" s="7"/>
      <c r="K800" s="7"/>
      <c r="L800" s="6"/>
      <c r="M800" s="80"/>
      <c r="N800" s="80"/>
      <c r="O800" s="6" t="s">
        <v>131</v>
      </c>
      <c r="P800" s="2289"/>
      <c r="Q800" s="2289"/>
      <c r="R800" s="2289"/>
      <c r="S800" s="2289"/>
      <c r="T800" s="5"/>
      <c r="U800" s="2289"/>
      <c r="V800" s="2289"/>
      <c r="W800" s="2289"/>
      <c r="X800" s="2289"/>
      <c r="Y800" s="2289"/>
      <c r="Z800" s="2289"/>
      <c r="AA800" s="2289"/>
      <c r="AB800" s="78">
        <f>R800</f>
        <v>0</v>
      </c>
      <c r="AC800" s="78">
        <f>U800</f>
        <v>0</v>
      </c>
      <c r="AD800" s="78">
        <f>X800</f>
        <v>0</v>
      </c>
      <c r="AE800" s="78">
        <f>AA800</f>
        <v>0</v>
      </c>
      <c r="AF800" s="78">
        <f>AC800</f>
        <v>0</v>
      </c>
      <c r="AG800" s="78">
        <f>AE800</f>
        <v>0</v>
      </c>
      <c r="AH800" s="78">
        <f>AG800</f>
        <v>0</v>
      </c>
      <c r="AJ800" s="78">
        <f t="shared" ca="1" si="851"/>
        <v>0</v>
      </c>
      <c r="AK800" s="78">
        <f t="shared" ca="1" si="852"/>
        <v>237</v>
      </c>
      <c r="AL800" s="1708">
        <f t="shared" ca="1" si="853"/>
        <v>-237</v>
      </c>
      <c r="AM800" s="1818">
        <f t="shared" ca="1" si="854"/>
        <v>0</v>
      </c>
      <c r="AN800" s="78">
        <f t="shared" ca="1" si="855"/>
        <v>0</v>
      </c>
      <c r="AO800" s="1708">
        <f t="shared" ca="1" si="856"/>
        <v>0</v>
      </c>
      <c r="AP800" s="1818">
        <f t="shared" ca="1" si="857"/>
        <v>0</v>
      </c>
      <c r="AR800" s="78">
        <f t="shared" ca="1" si="858"/>
        <v>0</v>
      </c>
      <c r="AS800" s="78">
        <f t="shared" ca="1" si="859"/>
        <v>237</v>
      </c>
      <c r="AT800" s="1708">
        <f t="shared" ca="1" si="860"/>
        <v>-237</v>
      </c>
      <c r="AU800" s="1818">
        <f t="shared" ca="1" si="861"/>
        <v>0</v>
      </c>
      <c r="AV800" s="78">
        <f t="shared" ca="1" si="862"/>
        <v>0</v>
      </c>
      <c r="AW800" s="1708">
        <f t="shared" ca="1" si="863"/>
        <v>0</v>
      </c>
      <c r="AX800" s="1818">
        <f t="shared" ca="1" si="864"/>
        <v>0</v>
      </c>
      <c r="AZ800" s="78">
        <f t="shared" ca="1" si="865"/>
        <v>0</v>
      </c>
      <c r="BA800" s="78">
        <f t="shared" ca="1" si="866"/>
        <v>237</v>
      </c>
      <c r="BB800" s="1708">
        <f t="shared" ca="1" si="867"/>
        <v>-237</v>
      </c>
      <c r="BC800" s="1818">
        <f t="shared" ca="1" si="868"/>
        <v>0</v>
      </c>
      <c r="BD800" s="78">
        <f t="shared" ca="1" si="869"/>
        <v>0</v>
      </c>
      <c r="BE800" s="1708">
        <f t="shared" ca="1" si="870"/>
        <v>0</v>
      </c>
      <c r="BF800" s="1818">
        <f t="shared" ca="1" si="871"/>
        <v>0</v>
      </c>
    </row>
    <row r="801" spans="1:58" s="65" customFormat="1">
      <c r="A801" s="2016">
        <v>800</v>
      </c>
      <c r="B801" s="2016">
        <v>798</v>
      </c>
      <c r="D801" s="657">
        <v>1</v>
      </c>
      <c r="E801" s="97"/>
      <c r="F801" s="97"/>
      <c r="G801" s="49"/>
      <c r="H801" s="529"/>
      <c r="I801" s="7"/>
      <c r="J801" s="7"/>
      <c r="K801" s="7"/>
      <c r="L801" s="6"/>
      <c r="M801" s="80"/>
      <c r="N801" s="80"/>
      <c r="O801" s="6" t="s">
        <v>130</v>
      </c>
      <c r="P801" s="2289">
        <v>29</v>
      </c>
      <c r="Q801" s="2289">
        <v>29</v>
      </c>
      <c r="R801" s="2289">
        <v>28</v>
      </c>
      <c r="S801" s="2289">
        <v>28</v>
      </c>
      <c r="T801" s="5">
        <v>29</v>
      </c>
      <c r="U801" s="2289">
        <v>29</v>
      </c>
      <c r="V801" s="2289">
        <v>29</v>
      </c>
      <c r="W801" s="2289">
        <v>29</v>
      </c>
      <c r="X801" s="2289">
        <v>29</v>
      </c>
      <c r="Y801" s="2289">
        <v>28</v>
      </c>
      <c r="Z801" s="2289">
        <v>28</v>
      </c>
      <c r="AA801" s="2289">
        <v>28</v>
      </c>
      <c r="AB801" s="78">
        <f>R801</f>
        <v>28</v>
      </c>
      <c r="AC801" s="78">
        <f>U801</f>
        <v>29</v>
      </c>
      <c r="AD801" s="78">
        <f>X801</f>
        <v>29</v>
      </c>
      <c r="AE801" s="78">
        <f>AA801</f>
        <v>28</v>
      </c>
      <c r="AF801" s="78">
        <f>AC801</f>
        <v>29</v>
      </c>
      <c r="AG801" s="78">
        <f>AE801</f>
        <v>28</v>
      </c>
      <c r="AH801" s="78">
        <f>AG801</f>
        <v>28</v>
      </c>
      <c r="AJ801" s="78">
        <f t="shared" ca="1" si="851"/>
        <v>28</v>
      </c>
      <c r="AK801" s="78">
        <f t="shared" ca="1" si="852"/>
        <v>97</v>
      </c>
      <c r="AL801" s="1708">
        <f t="shared" ca="1" si="853"/>
        <v>-69</v>
      </c>
      <c r="AM801" s="1818">
        <f t="shared" ca="1" si="854"/>
        <v>0.28865979381443296</v>
      </c>
      <c r="AN801" s="78">
        <f t="shared" ca="1" si="855"/>
        <v>29</v>
      </c>
      <c r="AO801" s="1708">
        <f t="shared" ca="1" si="856"/>
        <v>-1</v>
      </c>
      <c r="AP801" s="1818">
        <f t="shared" ca="1" si="857"/>
        <v>0.96551724137931039</v>
      </c>
      <c r="AR801" s="78">
        <f t="shared" ca="1" si="858"/>
        <v>28</v>
      </c>
      <c r="AS801" s="78">
        <f t="shared" ca="1" si="859"/>
        <v>97</v>
      </c>
      <c r="AT801" s="1708">
        <f t="shared" ca="1" si="860"/>
        <v>-69</v>
      </c>
      <c r="AU801" s="1818">
        <f t="shared" ca="1" si="861"/>
        <v>0.28865979381443296</v>
      </c>
      <c r="AV801" s="78">
        <f t="shared" ca="1" si="862"/>
        <v>29</v>
      </c>
      <c r="AW801" s="1708">
        <f t="shared" ca="1" si="863"/>
        <v>-1</v>
      </c>
      <c r="AX801" s="1818">
        <f t="shared" ca="1" si="864"/>
        <v>0.96551724137931039</v>
      </c>
      <c r="AZ801" s="78">
        <f t="shared" ca="1" si="865"/>
        <v>28</v>
      </c>
      <c r="BA801" s="78">
        <f t="shared" ca="1" si="866"/>
        <v>97</v>
      </c>
      <c r="BB801" s="1708">
        <f t="shared" ca="1" si="867"/>
        <v>-69</v>
      </c>
      <c r="BC801" s="1818">
        <f t="shared" ca="1" si="868"/>
        <v>0.28865979381443296</v>
      </c>
      <c r="BD801" s="78">
        <f t="shared" ca="1" si="869"/>
        <v>29</v>
      </c>
      <c r="BE801" s="1708">
        <f t="shared" ca="1" si="870"/>
        <v>-1</v>
      </c>
      <c r="BF801" s="1818">
        <f t="shared" ca="1" si="871"/>
        <v>0.96551724137931039</v>
      </c>
    </row>
    <row r="802" spans="1:58" s="65" customFormat="1">
      <c r="A802" s="2016">
        <v>801</v>
      </c>
      <c r="B802" s="2016">
        <v>799</v>
      </c>
      <c r="D802" s="657">
        <v>1</v>
      </c>
      <c r="E802" s="97"/>
      <c r="F802" s="97"/>
      <c r="G802" s="49"/>
      <c r="H802" s="529"/>
      <c r="I802" s="4"/>
      <c r="J802" s="4"/>
      <c r="K802" s="4"/>
      <c r="L802" s="3"/>
      <c r="M802" s="77"/>
      <c r="N802" s="77"/>
      <c r="O802" s="3" t="s">
        <v>127</v>
      </c>
      <c r="P802" s="2290">
        <v>19</v>
      </c>
      <c r="Q802" s="2290">
        <v>19</v>
      </c>
      <c r="R802" s="2290">
        <v>20</v>
      </c>
      <c r="S802" s="2290">
        <v>20</v>
      </c>
      <c r="T802" s="2">
        <v>20</v>
      </c>
      <c r="U802" s="2290">
        <v>20</v>
      </c>
      <c r="V802" s="2290">
        <v>19</v>
      </c>
      <c r="W802" s="2290">
        <v>19</v>
      </c>
      <c r="X802" s="2290">
        <v>19</v>
      </c>
      <c r="Y802" s="2290">
        <v>19</v>
      </c>
      <c r="Z802" s="2290">
        <v>20</v>
      </c>
      <c r="AA802" s="2290">
        <v>20</v>
      </c>
      <c r="AB802" s="75">
        <f>R802</f>
        <v>20</v>
      </c>
      <c r="AC802" s="75">
        <f>U802</f>
        <v>20</v>
      </c>
      <c r="AD802" s="75">
        <f>X802</f>
        <v>19</v>
      </c>
      <c r="AE802" s="75">
        <f>AA802</f>
        <v>20</v>
      </c>
      <c r="AF802" s="75">
        <f>AC802</f>
        <v>20</v>
      </c>
      <c r="AG802" s="75">
        <f>AE802</f>
        <v>20</v>
      </c>
      <c r="AH802" s="75">
        <f>AG802</f>
        <v>20</v>
      </c>
      <c r="AJ802" s="75">
        <f t="shared" ca="1" si="851"/>
        <v>19</v>
      </c>
      <c r="AK802" s="75">
        <f t="shared" ca="1" si="852"/>
        <v>49</v>
      </c>
      <c r="AL802" s="1791">
        <f t="shared" ca="1" si="853"/>
        <v>-30</v>
      </c>
      <c r="AM802" s="1915">
        <f t="shared" ca="1" si="854"/>
        <v>0.38775510204081631</v>
      </c>
      <c r="AN802" s="75">
        <f t="shared" ca="1" si="855"/>
        <v>21</v>
      </c>
      <c r="AO802" s="1791">
        <f t="shared" ca="1" si="856"/>
        <v>-2</v>
      </c>
      <c r="AP802" s="1915">
        <f t="shared" ca="1" si="857"/>
        <v>0.90476190476190477</v>
      </c>
      <c r="AR802" s="75">
        <f t="shared" ca="1" si="858"/>
        <v>19</v>
      </c>
      <c r="AS802" s="75">
        <f t="shared" ca="1" si="859"/>
        <v>49</v>
      </c>
      <c r="AT802" s="1791">
        <f t="shared" ca="1" si="860"/>
        <v>-30</v>
      </c>
      <c r="AU802" s="1915">
        <f t="shared" ca="1" si="861"/>
        <v>0.38775510204081631</v>
      </c>
      <c r="AV802" s="75">
        <f t="shared" ca="1" si="862"/>
        <v>21</v>
      </c>
      <c r="AW802" s="1791">
        <f t="shared" ca="1" si="863"/>
        <v>-2</v>
      </c>
      <c r="AX802" s="1915">
        <f t="shared" ca="1" si="864"/>
        <v>0.90476190476190477</v>
      </c>
      <c r="AZ802" s="75">
        <f t="shared" ca="1" si="865"/>
        <v>19</v>
      </c>
      <c r="BA802" s="75">
        <f t="shared" ca="1" si="866"/>
        <v>49</v>
      </c>
      <c r="BB802" s="1791">
        <f t="shared" ca="1" si="867"/>
        <v>-30</v>
      </c>
      <c r="BC802" s="1915">
        <f t="shared" ca="1" si="868"/>
        <v>0.38775510204081631</v>
      </c>
      <c r="BD802" s="75">
        <f t="shared" ca="1" si="869"/>
        <v>21</v>
      </c>
      <c r="BE802" s="1791">
        <f t="shared" ca="1" si="870"/>
        <v>-2</v>
      </c>
      <c r="BF802" s="1915">
        <f t="shared" ca="1" si="871"/>
        <v>0.90476190476190477</v>
      </c>
    </row>
    <row r="803" spans="1:58" s="65" customFormat="1">
      <c r="A803" s="2016">
        <v>802</v>
      </c>
      <c r="B803" s="2016">
        <v>800</v>
      </c>
      <c r="D803" s="657">
        <v>1</v>
      </c>
      <c r="E803" s="97"/>
      <c r="F803" s="97"/>
      <c r="G803" s="49"/>
      <c r="H803" s="529"/>
      <c r="I803" s="522" t="s">
        <v>364</v>
      </c>
      <c r="J803" s="90"/>
      <c r="K803" s="90"/>
      <c r="L803" s="89"/>
      <c r="M803" s="88"/>
      <c r="N803" s="88"/>
      <c r="O803" s="87"/>
      <c r="P803" s="86">
        <f>SUM(P804:P808)</f>
        <v>86</v>
      </c>
      <c r="Q803" s="86">
        <f t="shared" ref="Q803:AH803" si="873">SUM(Q804:Q808)</f>
        <v>86</v>
      </c>
      <c r="R803" s="86">
        <f t="shared" si="873"/>
        <v>86</v>
      </c>
      <c r="S803" s="86">
        <f t="shared" si="873"/>
        <v>86</v>
      </c>
      <c r="T803" s="86">
        <f t="shared" si="873"/>
        <v>86</v>
      </c>
      <c r="U803" s="86">
        <f t="shared" si="873"/>
        <v>86</v>
      </c>
      <c r="V803" s="86">
        <f t="shared" si="873"/>
        <v>86</v>
      </c>
      <c r="W803" s="86">
        <f t="shared" si="873"/>
        <v>86</v>
      </c>
      <c r="X803" s="86">
        <f t="shared" si="873"/>
        <v>87</v>
      </c>
      <c r="Y803" s="86">
        <f t="shared" si="873"/>
        <v>87</v>
      </c>
      <c r="Z803" s="86">
        <f t="shared" si="873"/>
        <v>87</v>
      </c>
      <c r="AA803" s="86">
        <f t="shared" si="873"/>
        <v>87</v>
      </c>
      <c r="AB803" s="86">
        <f t="shared" si="873"/>
        <v>86</v>
      </c>
      <c r="AC803" s="86">
        <f t="shared" si="873"/>
        <v>86</v>
      </c>
      <c r="AD803" s="86">
        <f t="shared" si="873"/>
        <v>87</v>
      </c>
      <c r="AE803" s="86">
        <f t="shared" si="873"/>
        <v>87</v>
      </c>
      <c r="AF803" s="86">
        <f t="shared" si="873"/>
        <v>86</v>
      </c>
      <c r="AG803" s="86">
        <f t="shared" si="873"/>
        <v>87</v>
      </c>
      <c r="AH803" s="86">
        <f t="shared" si="873"/>
        <v>87</v>
      </c>
      <c r="AJ803" s="86">
        <f t="shared" ca="1" si="851"/>
        <v>87</v>
      </c>
      <c r="AK803" s="86">
        <f t="shared" ca="1" si="852"/>
        <v>0</v>
      </c>
      <c r="AL803" s="1790">
        <f t="shared" ca="1" si="853"/>
        <v>87</v>
      </c>
      <c r="AM803" s="1914">
        <f t="shared" ca="1" si="854"/>
        <v>0</v>
      </c>
      <c r="AN803" s="86">
        <f t="shared" ca="1" si="855"/>
        <v>84</v>
      </c>
      <c r="AO803" s="1790">
        <f t="shared" ca="1" si="856"/>
        <v>3</v>
      </c>
      <c r="AP803" s="1914">
        <f t="shared" ca="1" si="857"/>
        <v>1.0357142857142858</v>
      </c>
      <c r="AR803" s="86">
        <f t="shared" ca="1" si="858"/>
        <v>87</v>
      </c>
      <c r="AS803" s="86">
        <f t="shared" ca="1" si="859"/>
        <v>0</v>
      </c>
      <c r="AT803" s="1790">
        <f t="shared" ca="1" si="860"/>
        <v>87</v>
      </c>
      <c r="AU803" s="1914">
        <f t="shared" ca="1" si="861"/>
        <v>0</v>
      </c>
      <c r="AV803" s="86">
        <f t="shared" ca="1" si="862"/>
        <v>84</v>
      </c>
      <c r="AW803" s="1790">
        <f t="shared" ca="1" si="863"/>
        <v>3</v>
      </c>
      <c r="AX803" s="1914">
        <f t="shared" ca="1" si="864"/>
        <v>1.0357142857142858</v>
      </c>
      <c r="AZ803" s="86">
        <f t="shared" ca="1" si="865"/>
        <v>87</v>
      </c>
      <c r="BA803" s="86">
        <f t="shared" ca="1" si="866"/>
        <v>0</v>
      </c>
      <c r="BB803" s="1790">
        <f t="shared" ca="1" si="867"/>
        <v>87</v>
      </c>
      <c r="BC803" s="1914">
        <f t="shared" ca="1" si="868"/>
        <v>0</v>
      </c>
      <c r="BD803" s="86">
        <f t="shared" ca="1" si="869"/>
        <v>84</v>
      </c>
      <c r="BE803" s="1790">
        <f t="shared" ca="1" si="870"/>
        <v>3</v>
      </c>
      <c r="BF803" s="1914">
        <f t="shared" ca="1" si="871"/>
        <v>1.0357142857142858</v>
      </c>
    </row>
    <row r="804" spans="1:58" s="65" customFormat="1">
      <c r="A804" s="2016">
        <v>803</v>
      </c>
      <c r="B804" s="2016">
        <v>801</v>
      </c>
      <c r="D804" s="657">
        <v>1</v>
      </c>
      <c r="E804" s="97"/>
      <c r="F804" s="97"/>
      <c r="G804" s="49"/>
      <c r="H804" s="529"/>
      <c r="I804" s="7"/>
      <c r="J804" s="7"/>
      <c r="K804" s="7"/>
      <c r="L804" s="6"/>
      <c r="M804" s="80"/>
      <c r="N804" s="80"/>
      <c r="O804" s="6" t="s">
        <v>362</v>
      </c>
      <c r="P804" s="2289">
        <v>49</v>
      </c>
      <c r="Q804" s="2289">
        <v>49</v>
      </c>
      <c r="R804" s="2289">
        <v>49</v>
      </c>
      <c r="S804" s="2289">
        <v>49</v>
      </c>
      <c r="T804" s="5">
        <v>49</v>
      </c>
      <c r="U804" s="2289">
        <v>49</v>
      </c>
      <c r="V804" s="2289">
        <v>49</v>
      </c>
      <c r="W804" s="2289">
        <v>49</v>
      </c>
      <c r="X804" s="2289">
        <v>49</v>
      </c>
      <c r="Y804" s="2289">
        <v>49</v>
      </c>
      <c r="Z804" s="2289">
        <v>49</v>
      </c>
      <c r="AA804" s="2289">
        <v>49</v>
      </c>
      <c r="AB804" s="78">
        <f>R804</f>
        <v>49</v>
      </c>
      <c r="AC804" s="78">
        <f>U804</f>
        <v>49</v>
      </c>
      <c r="AD804" s="78">
        <f>X804</f>
        <v>49</v>
      </c>
      <c r="AE804" s="78">
        <f>AA804</f>
        <v>49</v>
      </c>
      <c r="AF804" s="78">
        <f>AC804</f>
        <v>49</v>
      </c>
      <c r="AG804" s="78">
        <f>AE804</f>
        <v>49</v>
      </c>
      <c r="AH804" s="78">
        <f>AG804</f>
        <v>49</v>
      </c>
      <c r="AJ804" s="78">
        <f t="shared" ca="1" si="851"/>
        <v>49</v>
      </c>
      <c r="AK804" s="78">
        <f t="shared" ca="1" si="852"/>
        <v>29</v>
      </c>
      <c r="AL804" s="1708">
        <f t="shared" ca="1" si="853"/>
        <v>20</v>
      </c>
      <c r="AM804" s="1818">
        <f t="shared" ca="1" si="854"/>
        <v>1.6896551724137931</v>
      </c>
      <c r="AN804" s="78">
        <f t="shared" ca="1" si="855"/>
        <v>48</v>
      </c>
      <c r="AO804" s="1708">
        <f t="shared" ca="1" si="856"/>
        <v>1</v>
      </c>
      <c r="AP804" s="1818">
        <f t="shared" ca="1" si="857"/>
        <v>1.0208333333333333</v>
      </c>
      <c r="AR804" s="78">
        <f t="shared" ca="1" si="858"/>
        <v>49</v>
      </c>
      <c r="AS804" s="78">
        <f t="shared" ca="1" si="859"/>
        <v>29</v>
      </c>
      <c r="AT804" s="1708">
        <f t="shared" ca="1" si="860"/>
        <v>20</v>
      </c>
      <c r="AU804" s="1818">
        <f t="shared" ca="1" si="861"/>
        <v>1.6896551724137931</v>
      </c>
      <c r="AV804" s="78">
        <f t="shared" ca="1" si="862"/>
        <v>48</v>
      </c>
      <c r="AW804" s="1708">
        <f t="shared" ca="1" si="863"/>
        <v>1</v>
      </c>
      <c r="AX804" s="1818">
        <f t="shared" ca="1" si="864"/>
        <v>1.0208333333333333</v>
      </c>
      <c r="AZ804" s="78">
        <f t="shared" ca="1" si="865"/>
        <v>49</v>
      </c>
      <c r="BA804" s="78">
        <f t="shared" ca="1" si="866"/>
        <v>29</v>
      </c>
      <c r="BB804" s="1708">
        <f t="shared" ca="1" si="867"/>
        <v>20</v>
      </c>
      <c r="BC804" s="1818">
        <f t="shared" ca="1" si="868"/>
        <v>1.6896551724137931</v>
      </c>
      <c r="BD804" s="78">
        <f t="shared" ca="1" si="869"/>
        <v>48</v>
      </c>
      <c r="BE804" s="1708">
        <f t="shared" ca="1" si="870"/>
        <v>1</v>
      </c>
      <c r="BF804" s="1818">
        <f t="shared" ca="1" si="871"/>
        <v>1.0208333333333333</v>
      </c>
    </row>
    <row r="805" spans="1:58" s="65" customFormat="1">
      <c r="A805" s="2016">
        <v>804</v>
      </c>
      <c r="B805" s="2016">
        <v>802</v>
      </c>
      <c r="D805" s="657">
        <v>1</v>
      </c>
      <c r="E805" s="97"/>
      <c r="F805" s="97"/>
      <c r="G805" s="49"/>
      <c r="H805" s="529"/>
      <c r="I805" s="7"/>
      <c r="J805" s="7"/>
      <c r="K805" s="7"/>
      <c r="L805" s="6"/>
      <c r="M805" s="80"/>
      <c r="N805" s="80"/>
      <c r="O805" s="6" t="s">
        <v>363</v>
      </c>
      <c r="P805" s="2289">
        <v>1</v>
      </c>
      <c r="Q805" s="2289">
        <v>1</v>
      </c>
      <c r="R805" s="2289">
        <v>1</v>
      </c>
      <c r="S805" s="2289">
        <v>1</v>
      </c>
      <c r="T805" s="5">
        <v>1</v>
      </c>
      <c r="U805" s="2289">
        <v>1</v>
      </c>
      <c r="V805" s="2289">
        <v>1</v>
      </c>
      <c r="W805" s="2289">
        <v>1</v>
      </c>
      <c r="X805" s="2289">
        <v>1</v>
      </c>
      <c r="Y805" s="2289">
        <v>1</v>
      </c>
      <c r="Z805" s="2289">
        <v>1</v>
      </c>
      <c r="AA805" s="2289">
        <v>1</v>
      </c>
      <c r="AB805" s="78">
        <f>R805</f>
        <v>1</v>
      </c>
      <c r="AC805" s="78">
        <f>U805</f>
        <v>1</v>
      </c>
      <c r="AD805" s="78">
        <f>X805</f>
        <v>1</v>
      </c>
      <c r="AE805" s="78">
        <f>AA805</f>
        <v>1</v>
      </c>
      <c r="AF805" s="78">
        <f>AC805</f>
        <v>1</v>
      </c>
      <c r="AG805" s="78">
        <f>AE805</f>
        <v>1</v>
      </c>
      <c r="AH805" s="78">
        <f>AG805</f>
        <v>1</v>
      </c>
      <c r="AJ805" s="78">
        <f t="shared" ca="1" si="851"/>
        <v>1</v>
      </c>
      <c r="AK805" s="78">
        <f t="shared" ca="1" si="852"/>
        <v>19</v>
      </c>
      <c r="AL805" s="1708">
        <f t="shared" ca="1" si="853"/>
        <v>-18</v>
      </c>
      <c r="AM805" s="1818">
        <f t="shared" ca="1" si="854"/>
        <v>5.2631578947368418E-2</v>
      </c>
      <c r="AN805" s="78">
        <f t="shared" ca="1" si="855"/>
        <v>1</v>
      </c>
      <c r="AO805" s="1708">
        <f t="shared" ca="1" si="856"/>
        <v>0</v>
      </c>
      <c r="AP805" s="1818">
        <f t="shared" ca="1" si="857"/>
        <v>1</v>
      </c>
      <c r="AR805" s="78">
        <f t="shared" ca="1" si="858"/>
        <v>1</v>
      </c>
      <c r="AS805" s="78">
        <f t="shared" ca="1" si="859"/>
        <v>19</v>
      </c>
      <c r="AT805" s="1708">
        <f t="shared" ca="1" si="860"/>
        <v>-18</v>
      </c>
      <c r="AU805" s="1818">
        <f t="shared" ca="1" si="861"/>
        <v>5.2631578947368418E-2</v>
      </c>
      <c r="AV805" s="78">
        <f t="shared" ca="1" si="862"/>
        <v>1</v>
      </c>
      <c r="AW805" s="1708">
        <f t="shared" ca="1" si="863"/>
        <v>0</v>
      </c>
      <c r="AX805" s="1818">
        <f t="shared" ca="1" si="864"/>
        <v>1</v>
      </c>
      <c r="AZ805" s="78">
        <f t="shared" ca="1" si="865"/>
        <v>1</v>
      </c>
      <c r="BA805" s="78">
        <f t="shared" ca="1" si="866"/>
        <v>19</v>
      </c>
      <c r="BB805" s="1708">
        <f t="shared" ca="1" si="867"/>
        <v>-18</v>
      </c>
      <c r="BC805" s="1818">
        <f t="shared" ca="1" si="868"/>
        <v>5.2631578947368418E-2</v>
      </c>
      <c r="BD805" s="78">
        <f t="shared" ca="1" si="869"/>
        <v>1</v>
      </c>
      <c r="BE805" s="1708">
        <f t="shared" ca="1" si="870"/>
        <v>0</v>
      </c>
      <c r="BF805" s="1818">
        <f t="shared" ca="1" si="871"/>
        <v>1</v>
      </c>
    </row>
    <row r="806" spans="1:58" s="65" customFormat="1">
      <c r="A806" s="2016">
        <v>805</v>
      </c>
      <c r="B806" s="2016">
        <v>803</v>
      </c>
      <c r="D806" s="657">
        <v>1</v>
      </c>
      <c r="E806" s="97"/>
      <c r="F806" s="97"/>
      <c r="G806" s="49"/>
      <c r="H806" s="529"/>
      <c r="I806" s="7"/>
      <c r="J806" s="7"/>
      <c r="K806" s="7"/>
      <c r="L806" s="6"/>
      <c r="M806" s="80"/>
      <c r="N806" s="80"/>
      <c r="O806" s="6" t="s">
        <v>361</v>
      </c>
      <c r="P806" s="2289">
        <v>17</v>
      </c>
      <c r="Q806" s="2289">
        <v>17</v>
      </c>
      <c r="R806" s="2289">
        <v>17</v>
      </c>
      <c r="S806" s="2289">
        <v>17</v>
      </c>
      <c r="T806" s="5">
        <v>17</v>
      </c>
      <c r="U806" s="2289">
        <v>17</v>
      </c>
      <c r="V806" s="2289">
        <v>17</v>
      </c>
      <c r="W806" s="2289">
        <v>17</v>
      </c>
      <c r="X806" s="2289">
        <v>17</v>
      </c>
      <c r="Y806" s="2289">
        <v>17</v>
      </c>
      <c r="Z806" s="2289">
        <v>17</v>
      </c>
      <c r="AA806" s="2289">
        <v>17</v>
      </c>
      <c r="AB806" s="78">
        <f>R806</f>
        <v>17</v>
      </c>
      <c r="AC806" s="78">
        <f>U806</f>
        <v>17</v>
      </c>
      <c r="AD806" s="78">
        <f>X806</f>
        <v>17</v>
      </c>
      <c r="AE806" s="78">
        <f>AA806</f>
        <v>17</v>
      </c>
      <c r="AF806" s="78">
        <f>AC806</f>
        <v>17</v>
      </c>
      <c r="AG806" s="78">
        <f>AE806</f>
        <v>17</v>
      </c>
      <c r="AH806" s="78">
        <f>AG806</f>
        <v>17</v>
      </c>
      <c r="AJ806" s="78">
        <f t="shared" ca="1" si="851"/>
        <v>17</v>
      </c>
      <c r="AK806" s="78">
        <f t="shared" ca="1" si="852"/>
        <v>86</v>
      </c>
      <c r="AL806" s="1708">
        <f t="shared" ca="1" si="853"/>
        <v>-69</v>
      </c>
      <c r="AM806" s="1818">
        <f t="shared" ca="1" si="854"/>
        <v>0.19767441860465115</v>
      </c>
      <c r="AN806" s="78">
        <f t="shared" ca="1" si="855"/>
        <v>17</v>
      </c>
      <c r="AO806" s="1708">
        <f t="shared" ca="1" si="856"/>
        <v>0</v>
      </c>
      <c r="AP806" s="1818">
        <f t="shared" ca="1" si="857"/>
        <v>1</v>
      </c>
      <c r="AR806" s="78">
        <f t="shared" ca="1" si="858"/>
        <v>17</v>
      </c>
      <c r="AS806" s="78">
        <f t="shared" ca="1" si="859"/>
        <v>86</v>
      </c>
      <c r="AT806" s="1708">
        <f t="shared" ca="1" si="860"/>
        <v>-69</v>
      </c>
      <c r="AU806" s="1818">
        <f t="shared" ca="1" si="861"/>
        <v>0.19767441860465115</v>
      </c>
      <c r="AV806" s="78">
        <f t="shared" ca="1" si="862"/>
        <v>17</v>
      </c>
      <c r="AW806" s="1708">
        <f t="shared" ca="1" si="863"/>
        <v>0</v>
      </c>
      <c r="AX806" s="1818">
        <f t="shared" ca="1" si="864"/>
        <v>1</v>
      </c>
      <c r="AZ806" s="78">
        <f t="shared" ca="1" si="865"/>
        <v>17</v>
      </c>
      <c r="BA806" s="78">
        <f t="shared" ca="1" si="866"/>
        <v>86</v>
      </c>
      <c r="BB806" s="1708">
        <f t="shared" ca="1" si="867"/>
        <v>-69</v>
      </c>
      <c r="BC806" s="1818">
        <f t="shared" ca="1" si="868"/>
        <v>0.19767441860465115</v>
      </c>
      <c r="BD806" s="78">
        <f t="shared" ca="1" si="869"/>
        <v>17</v>
      </c>
      <c r="BE806" s="1708">
        <f t="shared" ca="1" si="870"/>
        <v>0</v>
      </c>
      <c r="BF806" s="1818">
        <f t="shared" ca="1" si="871"/>
        <v>1</v>
      </c>
    </row>
    <row r="807" spans="1:58" s="65" customFormat="1">
      <c r="A807" s="2016">
        <v>806</v>
      </c>
      <c r="B807" s="2016">
        <v>804</v>
      </c>
      <c r="D807" s="657">
        <v>1</v>
      </c>
      <c r="E807" s="97"/>
      <c r="F807" s="97"/>
      <c r="G807" s="49"/>
      <c r="H807" s="529"/>
      <c r="I807" s="7"/>
      <c r="J807" s="7"/>
      <c r="K807" s="7"/>
      <c r="L807" s="6"/>
      <c r="M807" s="80"/>
      <c r="N807" s="80"/>
      <c r="O807" s="6" t="s">
        <v>128</v>
      </c>
      <c r="P807" s="2289"/>
      <c r="Q807" s="2289"/>
      <c r="R807" s="2289"/>
      <c r="S807" s="2289"/>
      <c r="T807" s="5"/>
      <c r="U807" s="2289"/>
      <c r="V807" s="2289"/>
      <c r="W807" s="2289"/>
      <c r="X807" s="2289"/>
      <c r="Y807" s="2289"/>
      <c r="Z807" s="2289"/>
      <c r="AA807" s="2289"/>
      <c r="AB807" s="78">
        <f>R807</f>
        <v>0</v>
      </c>
      <c r="AC807" s="78">
        <f>U807</f>
        <v>0</v>
      </c>
      <c r="AD807" s="78">
        <f>X807</f>
        <v>0</v>
      </c>
      <c r="AE807" s="78">
        <f>AA807</f>
        <v>0</v>
      </c>
      <c r="AF807" s="78">
        <f>AC807</f>
        <v>0</v>
      </c>
      <c r="AG807" s="78">
        <f>AE807</f>
        <v>0</v>
      </c>
      <c r="AH807" s="78">
        <f>AG807</f>
        <v>0</v>
      </c>
      <c r="AJ807" s="78">
        <f t="shared" ca="1" si="851"/>
        <v>0</v>
      </c>
      <c r="AK807" s="78">
        <f t="shared" ca="1" si="852"/>
        <v>49</v>
      </c>
      <c r="AL807" s="1708">
        <f t="shared" ca="1" si="853"/>
        <v>-49</v>
      </c>
      <c r="AM807" s="1818">
        <f t="shared" ca="1" si="854"/>
        <v>0</v>
      </c>
      <c r="AN807" s="78">
        <f t="shared" ca="1" si="855"/>
        <v>0</v>
      </c>
      <c r="AO807" s="1708">
        <f t="shared" ca="1" si="856"/>
        <v>0</v>
      </c>
      <c r="AP807" s="1818">
        <f t="shared" ca="1" si="857"/>
        <v>0</v>
      </c>
      <c r="AR807" s="78">
        <f t="shared" ca="1" si="858"/>
        <v>0</v>
      </c>
      <c r="AS807" s="78">
        <f t="shared" ca="1" si="859"/>
        <v>49</v>
      </c>
      <c r="AT807" s="1708">
        <f t="shared" ca="1" si="860"/>
        <v>-49</v>
      </c>
      <c r="AU807" s="1818">
        <f t="shared" ca="1" si="861"/>
        <v>0</v>
      </c>
      <c r="AV807" s="78">
        <f t="shared" ca="1" si="862"/>
        <v>0</v>
      </c>
      <c r="AW807" s="1708">
        <f t="shared" ca="1" si="863"/>
        <v>0</v>
      </c>
      <c r="AX807" s="1818">
        <f t="shared" ca="1" si="864"/>
        <v>0</v>
      </c>
      <c r="AZ807" s="78">
        <f t="shared" ca="1" si="865"/>
        <v>0</v>
      </c>
      <c r="BA807" s="78">
        <f t="shared" ca="1" si="866"/>
        <v>49</v>
      </c>
      <c r="BB807" s="1708">
        <f t="shared" ca="1" si="867"/>
        <v>-49</v>
      </c>
      <c r="BC807" s="1818">
        <f t="shared" ca="1" si="868"/>
        <v>0</v>
      </c>
      <c r="BD807" s="78">
        <f t="shared" ca="1" si="869"/>
        <v>0</v>
      </c>
      <c r="BE807" s="1708">
        <f t="shared" ca="1" si="870"/>
        <v>0</v>
      </c>
      <c r="BF807" s="1818">
        <f t="shared" ca="1" si="871"/>
        <v>0</v>
      </c>
    </row>
    <row r="808" spans="1:58" s="65" customFormat="1">
      <c r="A808" s="2016">
        <v>807</v>
      </c>
      <c r="B808" s="2016">
        <v>805</v>
      </c>
      <c r="D808" s="657">
        <v>1</v>
      </c>
      <c r="E808" s="97"/>
      <c r="F808" s="97"/>
      <c r="G808" s="49"/>
      <c r="H808" s="529"/>
      <c r="I808" s="7"/>
      <c r="J808" s="7"/>
      <c r="K808" s="7"/>
      <c r="L808" s="6"/>
      <c r="M808" s="80"/>
      <c r="N808" s="80"/>
      <c r="O808" s="6" t="s">
        <v>127</v>
      </c>
      <c r="P808" s="2289">
        <v>19</v>
      </c>
      <c r="Q808" s="2289">
        <v>19</v>
      </c>
      <c r="R808" s="2289">
        <v>19</v>
      </c>
      <c r="S808" s="2289">
        <v>19</v>
      </c>
      <c r="T808" s="5">
        <v>19</v>
      </c>
      <c r="U808" s="2289">
        <v>19</v>
      </c>
      <c r="V808" s="2289">
        <v>19</v>
      </c>
      <c r="W808" s="2289">
        <v>19</v>
      </c>
      <c r="X808" s="2289">
        <v>20</v>
      </c>
      <c r="Y808" s="2289">
        <v>20</v>
      </c>
      <c r="Z808" s="2289">
        <v>20</v>
      </c>
      <c r="AA808" s="2289">
        <v>20</v>
      </c>
      <c r="AB808" s="78">
        <f>R808</f>
        <v>19</v>
      </c>
      <c r="AC808" s="78">
        <f>U808</f>
        <v>19</v>
      </c>
      <c r="AD808" s="78">
        <f>X808</f>
        <v>20</v>
      </c>
      <c r="AE808" s="78">
        <f>AA808</f>
        <v>20</v>
      </c>
      <c r="AF808" s="78">
        <f>AC808</f>
        <v>19</v>
      </c>
      <c r="AG808" s="78">
        <f>AE808</f>
        <v>20</v>
      </c>
      <c r="AH808" s="78">
        <f>AG808</f>
        <v>20</v>
      </c>
      <c r="AJ808" s="78">
        <f t="shared" ca="1" si="851"/>
        <v>20</v>
      </c>
      <c r="AK808" s="78">
        <f t="shared" ca="1" si="852"/>
        <v>1</v>
      </c>
      <c r="AL808" s="1708">
        <f t="shared" ca="1" si="853"/>
        <v>19</v>
      </c>
      <c r="AM808" s="1818">
        <f t="shared" ca="1" si="854"/>
        <v>20</v>
      </c>
      <c r="AN808" s="78">
        <f t="shared" ca="1" si="855"/>
        <v>18</v>
      </c>
      <c r="AO808" s="1708">
        <f t="shared" ca="1" si="856"/>
        <v>2</v>
      </c>
      <c r="AP808" s="1818">
        <f t="shared" ca="1" si="857"/>
        <v>1.1111111111111112</v>
      </c>
      <c r="AR808" s="78">
        <f t="shared" ca="1" si="858"/>
        <v>20</v>
      </c>
      <c r="AS808" s="78">
        <f t="shared" ca="1" si="859"/>
        <v>1</v>
      </c>
      <c r="AT808" s="1708">
        <f t="shared" ca="1" si="860"/>
        <v>19</v>
      </c>
      <c r="AU808" s="1818">
        <f t="shared" ca="1" si="861"/>
        <v>20</v>
      </c>
      <c r="AV808" s="78">
        <f t="shared" ca="1" si="862"/>
        <v>18</v>
      </c>
      <c r="AW808" s="1708">
        <f t="shared" ca="1" si="863"/>
        <v>2</v>
      </c>
      <c r="AX808" s="1818">
        <f t="shared" ca="1" si="864"/>
        <v>1.1111111111111112</v>
      </c>
      <c r="AZ808" s="78">
        <f t="shared" ca="1" si="865"/>
        <v>20</v>
      </c>
      <c r="BA808" s="78">
        <f t="shared" ca="1" si="866"/>
        <v>1</v>
      </c>
      <c r="BB808" s="1708">
        <f t="shared" ca="1" si="867"/>
        <v>19</v>
      </c>
      <c r="BC808" s="1818">
        <f t="shared" ca="1" si="868"/>
        <v>20</v>
      </c>
      <c r="BD808" s="78">
        <f t="shared" ca="1" si="869"/>
        <v>18</v>
      </c>
      <c r="BE808" s="1708">
        <f t="shared" ca="1" si="870"/>
        <v>2</v>
      </c>
      <c r="BF808" s="1818">
        <f t="shared" ca="1" si="871"/>
        <v>1.1111111111111112</v>
      </c>
    </row>
    <row r="809" spans="1:58" s="65" customFormat="1">
      <c r="A809" s="2016">
        <v>808</v>
      </c>
      <c r="B809" s="2016">
        <v>806</v>
      </c>
      <c r="D809" s="657">
        <v>1</v>
      </c>
      <c r="E809" s="97"/>
      <c r="F809" s="97"/>
      <c r="G809" s="49"/>
      <c r="H809" s="529"/>
      <c r="I809" s="514" t="s">
        <v>365</v>
      </c>
      <c r="J809" s="93"/>
      <c r="K809" s="93"/>
      <c r="L809" s="84"/>
      <c r="M809" s="83"/>
      <c r="N809" s="83"/>
      <c r="O809" s="82"/>
      <c r="P809" s="81">
        <f>SUM(P810:P813)</f>
        <v>7</v>
      </c>
      <c r="Q809" s="81">
        <f t="shared" ref="Q809:AH809" si="874">SUM(Q810:Q813)</f>
        <v>7</v>
      </c>
      <c r="R809" s="81">
        <f t="shared" si="874"/>
        <v>7</v>
      </c>
      <c r="S809" s="81">
        <f t="shared" si="874"/>
        <v>7</v>
      </c>
      <c r="T809" s="81">
        <f t="shared" si="874"/>
        <v>7</v>
      </c>
      <c r="U809" s="81">
        <f t="shared" si="874"/>
        <v>7</v>
      </c>
      <c r="V809" s="81">
        <f t="shared" si="874"/>
        <v>7</v>
      </c>
      <c r="W809" s="81">
        <f t="shared" si="874"/>
        <v>7</v>
      </c>
      <c r="X809" s="81">
        <f t="shared" si="874"/>
        <v>7</v>
      </c>
      <c r="Y809" s="81">
        <f t="shared" si="874"/>
        <v>7</v>
      </c>
      <c r="Z809" s="81">
        <f t="shared" si="874"/>
        <v>7</v>
      </c>
      <c r="AA809" s="81">
        <f t="shared" si="874"/>
        <v>7</v>
      </c>
      <c r="AB809" s="81">
        <f t="shared" si="874"/>
        <v>7</v>
      </c>
      <c r="AC809" s="81">
        <f t="shared" si="874"/>
        <v>7</v>
      </c>
      <c r="AD809" s="81">
        <f t="shared" si="874"/>
        <v>7</v>
      </c>
      <c r="AE809" s="81">
        <f t="shared" si="874"/>
        <v>7</v>
      </c>
      <c r="AF809" s="81">
        <f t="shared" si="874"/>
        <v>7</v>
      </c>
      <c r="AG809" s="81">
        <f t="shared" si="874"/>
        <v>7</v>
      </c>
      <c r="AH809" s="81">
        <f t="shared" si="874"/>
        <v>7</v>
      </c>
      <c r="AJ809" s="512">
        <f t="shared" ca="1" si="851"/>
        <v>7</v>
      </c>
      <c r="AK809" s="512">
        <f t="shared" ca="1" si="852"/>
        <v>17</v>
      </c>
      <c r="AL809" s="1792">
        <f t="shared" ca="1" si="853"/>
        <v>-10</v>
      </c>
      <c r="AM809" s="1916">
        <f t="shared" ca="1" si="854"/>
        <v>0.41176470588235292</v>
      </c>
      <c r="AN809" s="512">
        <f t="shared" ca="1" si="855"/>
        <v>11</v>
      </c>
      <c r="AO809" s="1792">
        <f t="shared" ca="1" si="856"/>
        <v>-4</v>
      </c>
      <c r="AP809" s="1916">
        <f t="shared" ca="1" si="857"/>
        <v>0.63636363636363635</v>
      </c>
      <c r="AR809" s="512">
        <f t="shared" ca="1" si="858"/>
        <v>7</v>
      </c>
      <c r="AS809" s="512">
        <f t="shared" ca="1" si="859"/>
        <v>17</v>
      </c>
      <c r="AT809" s="1792">
        <f t="shared" ca="1" si="860"/>
        <v>-10</v>
      </c>
      <c r="AU809" s="1916">
        <f t="shared" ca="1" si="861"/>
        <v>0.41176470588235292</v>
      </c>
      <c r="AV809" s="512">
        <f t="shared" ca="1" si="862"/>
        <v>11</v>
      </c>
      <c r="AW809" s="1792">
        <f t="shared" ca="1" si="863"/>
        <v>-4</v>
      </c>
      <c r="AX809" s="1916">
        <f t="shared" ca="1" si="864"/>
        <v>0.63636363636363635</v>
      </c>
      <c r="AZ809" s="512">
        <f t="shared" ca="1" si="865"/>
        <v>7</v>
      </c>
      <c r="BA809" s="512">
        <f t="shared" ca="1" si="866"/>
        <v>17</v>
      </c>
      <c r="BB809" s="1792">
        <f t="shared" ca="1" si="867"/>
        <v>-10</v>
      </c>
      <c r="BC809" s="1916">
        <f t="shared" ca="1" si="868"/>
        <v>0.41176470588235292</v>
      </c>
      <c r="BD809" s="512">
        <f t="shared" ca="1" si="869"/>
        <v>11</v>
      </c>
      <c r="BE809" s="1792">
        <f t="shared" ca="1" si="870"/>
        <v>-4</v>
      </c>
      <c r="BF809" s="1916">
        <f t="shared" ca="1" si="871"/>
        <v>0.63636363636363635</v>
      </c>
    </row>
    <row r="810" spans="1:58" s="65" customFormat="1">
      <c r="A810" s="2016">
        <v>809</v>
      </c>
      <c r="B810" s="2016">
        <v>807</v>
      </c>
      <c r="D810" s="657">
        <v>1</v>
      </c>
      <c r="E810" s="97"/>
      <c r="F810" s="97"/>
      <c r="G810" s="49"/>
      <c r="H810" s="529"/>
      <c r="I810" s="7"/>
      <c r="J810" s="7"/>
      <c r="K810" s="7"/>
      <c r="L810" s="6"/>
      <c r="M810" s="80"/>
      <c r="N810" s="80"/>
      <c r="O810" s="6" t="s">
        <v>295</v>
      </c>
      <c r="P810" s="5"/>
      <c r="Q810" s="5"/>
      <c r="R810" s="5"/>
      <c r="S810" s="5"/>
      <c r="T810" s="5"/>
      <c r="U810" s="5"/>
      <c r="V810" s="5"/>
      <c r="W810" s="5"/>
      <c r="X810" s="5"/>
      <c r="Y810" s="5"/>
      <c r="Z810" s="5"/>
      <c r="AA810" s="5"/>
      <c r="AB810" s="78">
        <f>R810</f>
        <v>0</v>
      </c>
      <c r="AC810" s="78">
        <f>U810</f>
        <v>0</v>
      </c>
      <c r="AD810" s="78">
        <f>X810</f>
        <v>0</v>
      </c>
      <c r="AE810" s="78">
        <f>AA810</f>
        <v>0</v>
      </c>
      <c r="AF810" s="78">
        <f>AC810</f>
        <v>0</v>
      </c>
      <c r="AG810" s="78">
        <f>AE810</f>
        <v>0</v>
      </c>
      <c r="AH810" s="78">
        <f>AG810</f>
        <v>0</v>
      </c>
      <c r="AJ810" s="78">
        <f t="shared" ca="1" si="851"/>
        <v>0</v>
      </c>
      <c r="AK810" s="78">
        <f t="shared" ca="1" si="852"/>
        <v>0</v>
      </c>
      <c r="AL810" s="1708">
        <f t="shared" ca="1" si="853"/>
        <v>0</v>
      </c>
      <c r="AM810" s="1818">
        <f t="shared" ca="1" si="854"/>
        <v>0</v>
      </c>
      <c r="AN810" s="78">
        <f t="shared" ca="1" si="855"/>
        <v>0</v>
      </c>
      <c r="AO810" s="1708">
        <f t="shared" ca="1" si="856"/>
        <v>0</v>
      </c>
      <c r="AP810" s="1818">
        <f t="shared" ca="1" si="857"/>
        <v>0</v>
      </c>
      <c r="AR810" s="78">
        <f t="shared" ca="1" si="858"/>
        <v>0</v>
      </c>
      <c r="AS810" s="78">
        <f t="shared" ca="1" si="859"/>
        <v>0</v>
      </c>
      <c r="AT810" s="1708">
        <f t="shared" ca="1" si="860"/>
        <v>0</v>
      </c>
      <c r="AU810" s="1818">
        <f t="shared" ca="1" si="861"/>
        <v>0</v>
      </c>
      <c r="AV810" s="78">
        <f t="shared" ca="1" si="862"/>
        <v>0</v>
      </c>
      <c r="AW810" s="1708">
        <f t="shared" ca="1" si="863"/>
        <v>0</v>
      </c>
      <c r="AX810" s="1818">
        <f t="shared" ca="1" si="864"/>
        <v>0</v>
      </c>
      <c r="AZ810" s="78">
        <f t="shared" ca="1" si="865"/>
        <v>0</v>
      </c>
      <c r="BA810" s="78">
        <f t="shared" ca="1" si="866"/>
        <v>0</v>
      </c>
      <c r="BB810" s="1708">
        <f t="shared" ca="1" si="867"/>
        <v>0</v>
      </c>
      <c r="BC810" s="1818">
        <f t="shared" ca="1" si="868"/>
        <v>0</v>
      </c>
      <c r="BD810" s="78">
        <f t="shared" ca="1" si="869"/>
        <v>0</v>
      </c>
      <c r="BE810" s="1708">
        <f t="shared" ca="1" si="870"/>
        <v>0</v>
      </c>
      <c r="BF810" s="1818">
        <f t="shared" ca="1" si="871"/>
        <v>0</v>
      </c>
    </row>
    <row r="811" spans="1:58" s="65" customFormat="1">
      <c r="A811" s="2016">
        <v>810</v>
      </c>
      <c r="B811" s="2016">
        <v>808</v>
      </c>
      <c r="D811" s="657">
        <v>1</v>
      </c>
      <c r="E811" s="97"/>
      <c r="F811" s="97"/>
      <c r="G811" s="49"/>
      <c r="H811" s="529"/>
      <c r="I811" s="7"/>
      <c r="J811" s="7"/>
      <c r="K811" s="7"/>
      <c r="L811" s="6"/>
      <c r="M811" s="80"/>
      <c r="N811" s="80"/>
      <c r="O811" s="6" t="s">
        <v>296</v>
      </c>
      <c r="P811" s="5"/>
      <c r="Q811" s="5"/>
      <c r="R811" s="5"/>
      <c r="S811" s="5"/>
      <c r="T811" s="5"/>
      <c r="U811" s="5"/>
      <c r="V811" s="5"/>
      <c r="W811" s="5"/>
      <c r="X811" s="5"/>
      <c r="Y811" s="5"/>
      <c r="Z811" s="5"/>
      <c r="AA811" s="5"/>
      <c r="AB811" s="78">
        <f>R811</f>
        <v>0</v>
      </c>
      <c r="AC811" s="78">
        <f>U811</f>
        <v>0</v>
      </c>
      <c r="AD811" s="78">
        <f>X811</f>
        <v>0</v>
      </c>
      <c r="AE811" s="78">
        <f>AA811</f>
        <v>0</v>
      </c>
      <c r="AF811" s="78">
        <f>AC811</f>
        <v>0</v>
      </c>
      <c r="AG811" s="78">
        <f>AE811</f>
        <v>0</v>
      </c>
      <c r="AH811" s="78">
        <f>AG811</f>
        <v>0</v>
      </c>
      <c r="AJ811" s="78">
        <f t="shared" ca="1" si="851"/>
        <v>0</v>
      </c>
      <c r="AK811" s="78">
        <f t="shared" ca="1" si="852"/>
        <v>19</v>
      </c>
      <c r="AL811" s="1708">
        <f t="shared" ca="1" si="853"/>
        <v>-19</v>
      </c>
      <c r="AM811" s="1818">
        <f t="shared" ca="1" si="854"/>
        <v>0</v>
      </c>
      <c r="AN811" s="78">
        <f t="shared" ca="1" si="855"/>
        <v>0</v>
      </c>
      <c r="AO811" s="1708">
        <f t="shared" ca="1" si="856"/>
        <v>0</v>
      </c>
      <c r="AP811" s="1818">
        <f t="shared" ca="1" si="857"/>
        <v>0</v>
      </c>
      <c r="AR811" s="78">
        <f t="shared" ca="1" si="858"/>
        <v>0</v>
      </c>
      <c r="AS811" s="78">
        <f t="shared" ca="1" si="859"/>
        <v>19</v>
      </c>
      <c r="AT811" s="1708">
        <f t="shared" ca="1" si="860"/>
        <v>-19</v>
      </c>
      <c r="AU811" s="1818">
        <f t="shared" ca="1" si="861"/>
        <v>0</v>
      </c>
      <c r="AV811" s="78">
        <f t="shared" ca="1" si="862"/>
        <v>0</v>
      </c>
      <c r="AW811" s="1708">
        <f t="shared" ca="1" si="863"/>
        <v>0</v>
      </c>
      <c r="AX811" s="1818">
        <f t="shared" ca="1" si="864"/>
        <v>0</v>
      </c>
      <c r="AZ811" s="78">
        <f t="shared" ca="1" si="865"/>
        <v>0</v>
      </c>
      <c r="BA811" s="78">
        <f t="shared" ca="1" si="866"/>
        <v>19</v>
      </c>
      <c r="BB811" s="1708">
        <f t="shared" ca="1" si="867"/>
        <v>-19</v>
      </c>
      <c r="BC811" s="1818">
        <f t="shared" ca="1" si="868"/>
        <v>0</v>
      </c>
      <c r="BD811" s="78">
        <f t="shared" ca="1" si="869"/>
        <v>0</v>
      </c>
      <c r="BE811" s="1708">
        <f t="shared" ca="1" si="870"/>
        <v>0</v>
      </c>
      <c r="BF811" s="1818">
        <f t="shared" ca="1" si="871"/>
        <v>0</v>
      </c>
    </row>
    <row r="812" spans="1:58" s="65" customFormat="1">
      <c r="A812" s="2016">
        <v>811</v>
      </c>
      <c r="B812" s="2016">
        <v>809</v>
      </c>
      <c r="D812" s="657">
        <v>1</v>
      </c>
      <c r="E812" s="97"/>
      <c r="F812" s="97"/>
      <c r="G812" s="49"/>
      <c r="H812" s="529"/>
      <c r="I812" s="7"/>
      <c r="J812" s="7"/>
      <c r="K812" s="7"/>
      <c r="L812" s="6"/>
      <c r="M812" s="80"/>
      <c r="N812" s="80"/>
      <c r="O812" s="6" t="s">
        <v>297</v>
      </c>
      <c r="P812" s="2289">
        <v>6</v>
      </c>
      <c r="Q812" s="2289">
        <v>6</v>
      </c>
      <c r="R812" s="2289">
        <v>6</v>
      </c>
      <c r="S812" s="2289">
        <v>6</v>
      </c>
      <c r="T812" s="5">
        <v>6</v>
      </c>
      <c r="U812" s="2289">
        <v>6</v>
      </c>
      <c r="V812" s="2289">
        <v>6</v>
      </c>
      <c r="W812" s="2289">
        <v>6</v>
      </c>
      <c r="X812" s="2289">
        <v>6</v>
      </c>
      <c r="Y812" s="2289">
        <v>6</v>
      </c>
      <c r="Z812" s="2289">
        <v>6</v>
      </c>
      <c r="AA812" s="2289">
        <v>6</v>
      </c>
      <c r="AB812" s="78">
        <f>R812</f>
        <v>6</v>
      </c>
      <c r="AC812" s="78">
        <f>U812</f>
        <v>6</v>
      </c>
      <c r="AD812" s="78">
        <f>X812</f>
        <v>6</v>
      </c>
      <c r="AE812" s="78">
        <f>AA812</f>
        <v>6</v>
      </c>
      <c r="AF812" s="78">
        <f>AC812</f>
        <v>6</v>
      </c>
      <c r="AG812" s="78">
        <f>AE812</f>
        <v>6</v>
      </c>
      <c r="AH812" s="78">
        <f>AG812</f>
        <v>6</v>
      </c>
      <c r="AJ812" s="78">
        <f t="shared" ca="1" si="851"/>
        <v>6</v>
      </c>
      <c r="AK812" s="78">
        <f t="shared" ca="1" si="852"/>
        <v>7</v>
      </c>
      <c r="AL812" s="1708">
        <f t="shared" ca="1" si="853"/>
        <v>-1</v>
      </c>
      <c r="AM812" s="1818">
        <f t="shared" ca="1" si="854"/>
        <v>0.8571428571428571</v>
      </c>
      <c r="AN812" s="78">
        <f t="shared" ca="1" si="855"/>
        <v>10</v>
      </c>
      <c r="AO812" s="1708">
        <f t="shared" ca="1" si="856"/>
        <v>-4</v>
      </c>
      <c r="AP812" s="1818">
        <f t="shared" ca="1" si="857"/>
        <v>0.6</v>
      </c>
      <c r="AR812" s="78">
        <f t="shared" ca="1" si="858"/>
        <v>6</v>
      </c>
      <c r="AS812" s="78">
        <f t="shared" ca="1" si="859"/>
        <v>7</v>
      </c>
      <c r="AT812" s="1708">
        <f t="shared" ca="1" si="860"/>
        <v>-1</v>
      </c>
      <c r="AU812" s="1818">
        <f t="shared" ca="1" si="861"/>
        <v>0.8571428571428571</v>
      </c>
      <c r="AV812" s="78">
        <f t="shared" ca="1" si="862"/>
        <v>10</v>
      </c>
      <c r="AW812" s="1708">
        <f t="shared" ca="1" si="863"/>
        <v>-4</v>
      </c>
      <c r="AX812" s="1818">
        <f t="shared" ca="1" si="864"/>
        <v>0.6</v>
      </c>
      <c r="AZ812" s="78">
        <f t="shared" ca="1" si="865"/>
        <v>6</v>
      </c>
      <c r="BA812" s="78">
        <f t="shared" ca="1" si="866"/>
        <v>7</v>
      </c>
      <c r="BB812" s="1708">
        <f t="shared" ca="1" si="867"/>
        <v>-1</v>
      </c>
      <c r="BC812" s="1818">
        <f t="shared" ca="1" si="868"/>
        <v>0.8571428571428571</v>
      </c>
      <c r="BD812" s="78">
        <f t="shared" ca="1" si="869"/>
        <v>10</v>
      </c>
      <c r="BE812" s="1708">
        <f t="shared" ca="1" si="870"/>
        <v>-4</v>
      </c>
      <c r="BF812" s="1818">
        <f t="shared" ca="1" si="871"/>
        <v>0.6</v>
      </c>
    </row>
    <row r="813" spans="1:58" s="65" customFormat="1">
      <c r="A813" s="2016">
        <v>812</v>
      </c>
      <c r="B813" s="2016">
        <v>810</v>
      </c>
      <c r="D813" s="657">
        <v>1</v>
      </c>
      <c r="E813" s="97"/>
      <c r="F813" s="97"/>
      <c r="G813" s="49"/>
      <c r="H813" s="529"/>
      <c r="I813" s="4"/>
      <c r="J813" s="4"/>
      <c r="K813" s="4"/>
      <c r="L813" s="3"/>
      <c r="M813" s="77"/>
      <c r="N813" s="77"/>
      <c r="O813" s="3" t="s">
        <v>298</v>
      </c>
      <c r="P813" s="2290">
        <v>1</v>
      </c>
      <c r="Q813" s="2290">
        <v>1</v>
      </c>
      <c r="R813" s="2290">
        <v>1</v>
      </c>
      <c r="S813" s="2290">
        <v>1</v>
      </c>
      <c r="T813" s="2">
        <v>1</v>
      </c>
      <c r="U813" s="2290">
        <v>1</v>
      </c>
      <c r="V813" s="2290">
        <v>1</v>
      </c>
      <c r="W813" s="2290">
        <v>1</v>
      </c>
      <c r="X813" s="2290">
        <v>1</v>
      </c>
      <c r="Y813" s="2290">
        <v>1</v>
      </c>
      <c r="Z813" s="2290">
        <v>1</v>
      </c>
      <c r="AA813" s="2290">
        <v>1</v>
      </c>
      <c r="AB813" s="75">
        <f>R813</f>
        <v>1</v>
      </c>
      <c r="AC813" s="75">
        <f>U813</f>
        <v>1</v>
      </c>
      <c r="AD813" s="75">
        <f>X813</f>
        <v>1</v>
      </c>
      <c r="AE813" s="75">
        <f>AA813</f>
        <v>1</v>
      </c>
      <c r="AF813" s="75">
        <f>AC813</f>
        <v>1</v>
      </c>
      <c r="AG813" s="75">
        <f>AE813</f>
        <v>1</v>
      </c>
      <c r="AH813" s="75">
        <f>AG813</f>
        <v>1</v>
      </c>
      <c r="AJ813" s="75">
        <f t="shared" ca="1" si="851"/>
        <v>1</v>
      </c>
      <c r="AK813" s="75">
        <f t="shared" ca="1" si="852"/>
        <v>0</v>
      </c>
      <c r="AL813" s="1791">
        <f t="shared" ca="1" si="853"/>
        <v>1</v>
      </c>
      <c r="AM813" s="1915">
        <f t="shared" ca="1" si="854"/>
        <v>0</v>
      </c>
      <c r="AN813" s="75">
        <f t="shared" ca="1" si="855"/>
        <v>1</v>
      </c>
      <c r="AO813" s="1791">
        <f t="shared" ca="1" si="856"/>
        <v>0</v>
      </c>
      <c r="AP813" s="1915">
        <f t="shared" ca="1" si="857"/>
        <v>1</v>
      </c>
      <c r="AR813" s="75">
        <f t="shared" ca="1" si="858"/>
        <v>1</v>
      </c>
      <c r="AS813" s="75">
        <f t="shared" ca="1" si="859"/>
        <v>0</v>
      </c>
      <c r="AT813" s="1791">
        <f t="shared" ca="1" si="860"/>
        <v>1</v>
      </c>
      <c r="AU813" s="1915">
        <f t="shared" ca="1" si="861"/>
        <v>0</v>
      </c>
      <c r="AV813" s="75">
        <f t="shared" ca="1" si="862"/>
        <v>1</v>
      </c>
      <c r="AW813" s="1791">
        <f t="shared" ca="1" si="863"/>
        <v>0</v>
      </c>
      <c r="AX813" s="1915">
        <f t="shared" ca="1" si="864"/>
        <v>1</v>
      </c>
      <c r="AZ813" s="75">
        <f t="shared" ca="1" si="865"/>
        <v>1</v>
      </c>
      <c r="BA813" s="75">
        <f t="shared" ca="1" si="866"/>
        <v>0</v>
      </c>
      <c r="BB813" s="1791">
        <f t="shared" ca="1" si="867"/>
        <v>1</v>
      </c>
      <c r="BC813" s="1915">
        <f t="shared" ca="1" si="868"/>
        <v>0</v>
      </c>
      <c r="BD813" s="75">
        <f t="shared" ca="1" si="869"/>
        <v>1</v>
      </c>
      <c r="BE813" s="1791">
        <f t="shared" ca="1" si="870"/>
        <v>0</v>
      </c>
      <c r="BF813" s="1915">
        <f t="shared" ca="1" si="871"/>
        <v>1</v>
      </c>
    </row>
    <row r="814" spans="1:58" s="65" customFormat="1">
      <c r="A814" s="2016">
        <v>813</v>
      </c>
      <c r="B814" s="2016">
        <v>811</v>
      </c>
      <c r="D814" s="657">
        <v>1</v>
      </c>
      <c r="E814" s="97"/>
      <c r="F814" s="97"/>
      <c r="G814" s="49"/>
      <c r="H814" s="529"/>
      <c r="I814" s="522" t="s">
        <v>77</v>
      </c>
      <c r="J814" s="90"/>
      <c r="K814" s="90"/>
      <c r="L814" s="89"/>
      <c r="M814" s="88"/>
      <c r="N814" s="88"/>
      <c r="O814" s="87"/>
      <c r="P814" s="86">
        <f>SUM(P815:P819)</f>
        <v>31</v>
      </c>
      <c r="Q814" s="86">
        <f t="shared" ref="Q814:AH814" si="875">SUM(Q815:Q819)</f>
        <v>31</v>
      </c>
      <c r="R814" s="86">
        <f t="shared" si="875"/>
        <v>31</v>
      </c>
      <c r="S814" s="86">
        <f t="shared" si="875"/>
        <v>31</v>
      </c>
      <c r="T814" s="86">
        <f t="shared" si="875"/>
        <v>31</v>
      </c>
      <c r="U814" s="86">
        <f t="shared" si="875"/>
        <v>30</v>
      </c>
      <c r="V814" s="86">
        <f t="shared" si="875"/>
        <v>32</v>
      </c>
      <c r="W814" s="86">
        <f t="shared" si="875"/>
        <v>32</v>
      </c>
      <c r="X814" s="86">
        <f t="shared" si="875"/>
        <v>32</v>
      </c>
      <c r="Y814" s="86">
        <f t="shared" si="875"/>
        <v>32</v>
      </c>
      <c r="Z814" s="86">
        <f t="shared" si="875"/>
        <v>31</v>
      </c>
      <c r="AA814" s="86">
        <f t="shared" si="875"/>
        <v>31</v>
      </c>
      <c r="AB814" s="86">
        <f t="shared" si="875"/>
        <v>31</v>
      </c>
      <c r="AC814" s="86">
        <f t="shared" si="875"/>
        <v>30</v>
      </c>
      <c r="AD814" s="86">
        <f t="shared" si="875"/>
        <v>32</v>
      </c>
      <c r="AE814" s="86">
        <f t="shared" si="875"/>
        <v>31</v>
      </c>
      <c r="AF814" s="86">
        <f t="shared" si="875"/>
        <v>30</v>
      </c>
      <c r="AG814" s="86">
        <f t="shared" si="875"/>
        <v>31</v>
      </c>
      <c r="AH814" s="86">
        <f t="shared" si="875"/>
        <v>31</v>
      </c>
      <c r="AJ814" s="86">
        <f t="shared" ca="1" si="851"/>
        <v>32</v>
      </c>
      <c r="AK814" s="86">
        <f t="shared" ca="1" si="852"/>
        <v>0</v>
      </c>
      <c r="AL814" s="1790">
        <f t="shared" ca="1" si="853"/>
        <v>32</v>
      </c>
      <c r="AM814" s="1914">
        <f t="shared" ca="1" si="854"/>
        <v>0</v>
      </c>
      <c r="AN814" s="86">
        <f t="shared" ca="1" si="855"/>
        <v>32</v>
      </c>
      <c r="AO814" s="1790">
        <f t="shared" ca="1" si="856"/>
        <v>0</v>
      </c>
      <c r="AP814" s="1914">
        <f t="shared" ca="1" si="857"/>
        <v>1</v>
      </c>
      <c r="AR814" s="86">
        <f t="shared" ca="1" si="858"/>
        <v>32</v>
      </c>
      <c r="AS814" s="86">
        <f t="shared" ca="1" si="859"/>
        <v>0</v>
      </c>
      <c r="AT814" s="1790">
        <f t="shared" ca="1" si="860"/>
        <v>32</v>
      </c>
      <c r="AU814" s="1914">
        <f t="shared" ca="1" si="861"/>
        <v>0</v>
      </c>
      <c r="AV814" s="86">
        <f t="shared" ca="1" si="862"/>
        <v>32</v>
      </c>
      <c r="AW814" s="1790">
        <f t="shared" ca="1" si="863"/>
        <v>0</v>
      </c>
      <c r="AX814" s="1914">
        <f t="shared" ca="1" si="864"/>
        <v>1</v>
      </c>
      <c r="AZ814" s="86">
        <f t="shared" ca="1" si="865"/>
        <v>32</v>
      </c>
      <c r="BA814" s="86">
        <f t="shared" ca="1" si="866"/>
        <v>0</v>
      </c>
      <c r="BB814" s="1790">
        <f t="shared" ca="1" si="867"/>
        <v>32</v>
      </c>
      <c r="BC814" s="1914">
        <f t="shared" ca="1" si="868"/>
        <v>0</v>
      </c>
      <c r="BD814" s="86">
        <f t="shared" ca="1" si="869"/>
        <v>32</v>
      </c>
      <c r="BE814" s="1790">
        <f t="shared" ca="1" si="870"/>
        <v>0</v>
      </c>
      <c r="BF814" s="1914">
        <f t="shared" ca="1" si="871"/>
        <v>1</v>
      </c>
    </row>
    <row r="815" spans="1:58" s="65" customFormat="1">
      <c r="A815" s="2016">
        <v>814</v>
      </c>
      <c r="B815" s="2016">
        <v>812</v>
      </c>
      <c r="D815" s="657">
        <v>1</v>
      </c>
      <c r="E815" s="97"/>
      <c r="F815" s="97"/>
      <c r="G815" s="49"/>
      <c r="H815" s="529"/>
      <c r="I815" s="7"/>
      <c r="J815" s="7"/>
      <c r="K815" s="6"/>
      <c r="L815" s="6"/>
      <c r="M815" s="80"/>
      <c r="N815" s="80"/>
      <c r="O815" s="79" t="s">
        <v>126</v>
      </c>
      <c r="P815" s="2289">
        <v>2</v>
      </c>
      <c r="Q815" s="2289">
        <v>2</v>
      </c>
      <c r="R815" s="2289">
        <v>2</v>
      </c>
      <c r="S815" s="2289">
        <v>2</v>
      </c>
      <c r="T815" s="5">
        <v>2</v>
      </c>
      <c r="U815" s="2289">
        <v>2</v>
      </c>
      <c r="V815" s="2289">
        <v>2</v>
      </c>
      <c r="W815" s="2289">
        <v>2</v>
      </c>
      <c r="X815" s="2289">
        <v>2</v>
      </c>
      <c r="Y815" s="2289">
        <v>2</v>
      </c>
      <c r="Z815" s="2289">
        <v>2</v>
      </c>
      <c r="AA815" s="2289">
        <v>2</v>
      </c>
      <c r="AB815" s="78">
        <f>R815</f>
        <v>2</v>
      </c>
      <c r="AC815" s="78">
        <f>U815</f>
        <v>2</v>
      </c>
      <c r="AD815" s="78">
        <f>X815</f>
        <v>2</v>
      </c>
      <c r="AE815" s="78">
        <f>AA815</f>
        <v>2</v>
      </c>
      <c r="AF815" s="78">
        <f>AC815</f>
        <v>2</v>
      </c>
      <c r="AG815" s="78">
        <f>AE815</f>
        <v>2</v>
      </c>
      <c r="AH815" s="78">
        <f>AG815</f>
        <v>2</v>
      </c>
      <c r="AJ815" s="78">
        <f t="shared" ca="1" si="851"/>
        <v>2</v>
      </c>
      <c r="AK815" s="78">
        <f t="shared" ca="1" si="852"/>
        <v>6</v>
      </c>
      <c r="AL815" s="1708">
        <f t="shared" ca="1" si="853"/>
        <v>-4</v>
      </c>
      <c r="AM815" s="1818">
        <f t="shared" ca="1" si="854"/>
        <v>0.33333333333333331</v>
      </c>
      <c r="AN815" s="78">
        <f t="shared" ca="1" si="855"/>
        <v>2</v>
      </c>
      <c r="AO815" s="1708">
        <f t="shared" ca="1" si="856"/>
        <v>0</v>
      </c>
      <c r="AP815" s="1818">
        <f t="shared" ca="1" si="857"/>
        <v>1</v>
      </c>
      <c r="AR815" s="78">
        <f t="shared" ca="1" si="858"/>
        <v>2</v>
      </c>
      <c r="AS815" s="78">
        <f t="shared" ca="1" si="859"/>
        <v>6</v>
      </c>
      <c r="AT815" s="1708">
        <f t="shared" ca="1" si="860"/>
        <v>-4</v>
      </c>
      <c r="AU815" s="1818">
        <f t="shared" ca="1" si="861"/>
        <v>0.33333333333333331</v>
      </c>
      <c r="AV815" s="78">
        <f t="shared" ca="1" si="862"/>
        <v>2</v>
      </c>
      <c r="AW815" s="1708">
        <f t="shared" ca="1" si="863"/>
        <v>0</v>
      </c>
      <c r="AX815" s="1818">
        <f t="shared" ca="1" si="864"/>
        <v>1</v>
      </c>
      <c r="AZ815" s="78">
        <f t="shared" ca="1" si="865"/>
        <v>2</v>
      </c>
      <c r="BA815" s="78">
        <f t="shared" ca="1" si="866"/>
        <v>6</v>
      </c>
      <c r="BB815" s="1708">
        <f t="shared" ca="1" si="867"/>
        <v>-4</v>
      </c>
      <c r="BC815" s="1818">
        <f t="shared" ca="1" si="868"/>
        <v>0.33333333333333331</v>
      </c>
      <c r="BD815" s="78">
        <f t="shared" ca="1" si="869"/>
        <v>2</v>
      </c>
      <c r="BE815" s="1708">
        <f t="shared" ca="1" si="870"/>
        <v>0</v>
      </c>
      <c r="BF815" s="1818">
        <f t="shared" ca="1" si="871"/>
        <v>1</v>
      </c>
    </row>
    <row r="816" spans="1:58" s="65" customFormat="1">
      <c r="A816" s="2016">
        <v>815</v>
      </c>
      <c r="B816" s="2016">
        <v>813</v>
      </c>
      <c r="D816" s="657">
        <v>1</v>
      </c>
      <c r="E816" s="97"/>
      <c r="F816" s="97"/>
      <c r="G816" s="49"/>
      <c r="H816" s="529"/>
      <c r="I816" s="7"/>
      <c r="J816" s="7"/>
      <c r="K816" s="6"/>
      <c r="L816" s="6"/>
      <c r="M816" s="80"/>
      <c r="N816" s="80"/>
      <c r="O816" s="79" t="s">
        <v>79</v>
      </c>
      <c r="P816" s="2289">
        <v>15</v>
      </c>
      <c r="Q816" s="2289">
        <v>15</v>
      </c>
      <c r="R816" s="2289">
        <v>15</v>
      </c>
      <c r="S816" s="2289">
        <v>15</v>
      </c>
      <c r="T816" s="5">
        <v>15</v>
      </c>
      <c r="U816" s="2289">
        <v>15</v>
      </c>
      <c r="V816" s="2289">
        <v>15</v>
      </c>
      <c r="W816" s="2289">
        <v>15</v>
      </c>
      <c r="X816" s="2289">
        <v>15</v>
      </c>
      <c r="Y816" s="2289">
        <v>15</v>
      </c>
      <c r="Z816" s="2289">
        <v>14</v>
      </c>
      <c r="AA816" s="2289">
        <v>14</v>
      </c>
      <c r="AB816" s="78">
        <f>R816</f>
        <v>15</v>
      </c>
      <c r="AC816" s="78">
        <f>U816</f>
        <v>15</v>
      </c>
      <c r="AD816" s="78">
        <f>X816</f>
        <v>15</v>
      </c>
      <c r="AE816" s="78">
        <f>AA816</f>
        <v>14</v>
      </c>
      <c r="AF816" s="78">
        <f>AC816</f>
        <v>15</v>
      </c>
      <c r="AG816" s="78">
        <f>AE816</f>
        <v>14</v>
      </c>
      <c r="AH816" s="78">
        <f>AG816</f>
        <v>14</v>
      </c>
      <c r="AJ816" s="78">
        <f t="shared" ca="1" si="851"/>
        <v>15</v>
      </c>
      <c r="AK816" s="78">
        <f t="shared" ca="1" si="852"/>
        <v>1</v>
      </c>
      <c r="AL816" s="1708">
        <f t="shared" ca="1" si="853"/>
        <v>14</v>
      </c>
      <c r="AM816" s="1818">
        <f t="shared" ca="1" si="854"/>
        <v>15</v>
      </c>
      <c r="AN816" s="78">
        <f t="shared" ca="1" si="855"/>
        <v>15</v>
      </c>
      <c r="AO816" s="1708">
        <f t="shared" ca="1" si="856"/>
        <v>0</v>
      </c>
      <c r="AP816" s="1818">
        <f t="shared" ca="1" si="857"/>
        <v>1</v>
      </c>
      <c r="AR816" s="78">
        <f t="shared" ca="1" si="858"/>
        <v>15</v>
      </c>
      <c r="AS816" s="78">
        <f t="shared" ca="1" si="859"/>
        <v>1</v>
      </c>
      <c r="AT816" s="1708">
        <f t="shared" ca="1" si="860"/>
        <v>14</v>
      </c>
      <c r="AU816" s="1818">
        <f t="shared" ca="1" si="861"/>
        <v>15</v>
      </c>
      <c r="AV816" s="78">
        <f t="shared" ca="1" si="862"/>
        <v>15</v>
      </c>
      <c r="AW816" s="1708">
        <f t="shared" ca="1" si="863"/>
        <v>0</v>
      </c>
      <c r="AX816" s="1818">
        <f t="shared" ca="1" si="864"/>
        <v>1</v>
      </c>
      <c r="AZ816" s="78">
        <f t="shared" ca="1" si="865"/>
        <v>15</v>
      </c>
      <c r="BA816" s="78">
        <f t="shared" ca="1" si="866"/>
        <v>1</v>
      </c>
      <c r="BB816" s="1708">
        <f t="shared" ca="1" si="867"/>
        <v>14</v>
      </c>
      <c r="BC816" s="1818">
        <f t="shared" ca="1" si="868"/>
        <v>15</v>
      </c>
      <c r="BD816" s="78">
        <f t="shared" ca="1" si="869"/>
        <v>15</v>
      </c>
      <c r="BE816" s="1708">
        <f t="shared" ca="1" si="870"/>
        <v>0</v>
      </c>
      <c r="BF816" s="1818">
        <f t="shared" ca="1" si="871"/>
        <v>1</v>
      </c>
    </row>
    <row r="817" spans="1:58" s="65" customFormat="1">
      <c r="A817" s="2016">
        <v>816</v>
      </c>
      <c r="B817" s="2016">
        <v>814</v>
      </c>
      <c r="D817" s="657">
        <v>1</v>
      </c>
      <c r="E817" s="97"/>
      <c r="F817" s="97"/>
      <c r="G817" s="49"/>
      <c r="H817" s="529"/>
      <c r="I817" s="7"/>
      <c r="J817" s="7"/>
      <c r="K817" s="6"/>
      <c r="L817" s="6"/>
      <c r="M817" s="80"/>
      <c r="N817" s="80"/>
      <c r="O817" s="79" t="s">
        <v>80</v>
      </c>
      <c r="P817" s="2289">
        <v>5</v>
      </c>
      <c r="Q817" s="2289">
        <v>5</v>
      </c>
      <c r="R817" s="2289">
        <v>5</v>
      </c>
      <c r="S817" s="2289">
        <v>5</v>
      </c>
      <c r="T817" s="5">
        <v>5</v>
      </c>
      <c r="U817" s="2289">
        <v>5</v>
      </c>
      <c r="V817" s="2289">
        <v>5</v>
      </c>
      <c r="W817" s="2289">
        <v>5</v>
      </c>
      <c r="X817" s="2289">
        <v>5</v>
      </c>
      <c r="Y817" s="2289">
        <v>5</v>
      </c>
      <c r="Z817" s="2289">
        <v>5</v>
      </c>
      <c r="AA817" s="2289">
        <v>5</v>
      </c>
      <c r="AB817" s="78">
        <f>R817</f>
        <v>5</v>
      </c>
      <c r="AC817" s="78">
        <f>U817</f>
        <v>5</v>
      </c>
      <c r="AD817" s="78">
        <f>X817</f>
        <v>5</v>
      </c>
      <c r="AE817" s="78">
        <f>AA817</f>
        <v>5</v>
      </c>
      <c r="AF817" s="78">
        <f>AC817</f>
        <v>5</v>
      </c>
      <c r="AG817" s="78">
        <f>AE817</f>
        <v>5</v>
      </c>
      <c r="AH817" s="78">
        <f>AG817</f>
        <v>5</v>
      </c>
      <c r="AJ817" s="78">
        <f t="shared" ca="1" si="851"/>
        <v>5</v>
      </c>
      <c r="AK817" s="78">
        <f t="shared" ca="1" si="852"/>
        <v>33</v>
      </c>
      <c r="AL817" s="1708">
        <f t="shared" ca="1" si="853"/>
        <v>-28</v>
      </c>
      <c r="AM817" s="1818">
        <f t="shared" ca="1" si="854"/>
        <v>0.15151515151515152</v>
      </c>
      <c r="AN817" s="78">
        <f t="shared" ca="1" si="855"/>
        <v>5</v>
      </c>
      <c r="AO817" s="1708">
        <f t="shared" ca="1" si="856"/>
        <v>0</v>
      </c>
      <c r="AP817" s="1818">
        <f t="shared" ca="1" si="857"/>
        <v>1</v>
      </c>
      <c r="AR817" s="78">
        <f t="shared" ca="1" si="858"/>
        <v>5</v>
      </c>
      <c r="AS817" s="78">
        <f t="shared" ca="1" si="859"/>
        <v>33</v>
      </c>
      <c r="AT817" s="1708">
        <f t="shared" ca="1" si="860"/>
        <v>-28</v>
      </c>
      <c r="AU817" s="1818">
        <f t="shared" ca="1" si="861"/>
        <v>0.15151515151515152</v>
      </c>
      <c r="AV817" s="78">
        <f t="shared" ca="1" si="862"/>
        <v>5</v>
      </c>
      <c r="AW817" s="1708">
        <f t="shared" ca="1" si="863"/>
        <v>0</v>
      </c>
      <c r="AX817" s="1818">
        <f t="shared" ca="1" si="864"/>
        <v>1</v>
      </c>
      <c r="AZ817" s="78">
        <f t="shared" ca="1" si="865"/>
        <v>5</v>
      </c>
      <c r="BA817" s="78">
        <f t="shared" ca="1" si="866"/>
        <v>33</v>
      </c>
      <c r="BB817" s="1708">
        <f t="shared" ca="1" si="867"/>
        <v>-28</v>
      </c>
      <c r="BC817" s="1818">
        <f t="shared" ca="1" si="868"/>
        <v>0.15151515151515152</v>
      </c>
      <c r="BD817" s="78">
        <f t="shared" ca="1" si="869"/>
        <v>5</v>
      </c>
      <c r="BE817" s="1708">
        <f t="shared" ca="1" si="870"/>
        <v>0</v>
      </c>
      <c r="BF817" s="1818">
        <f t="shared" ca="1" si="871"/>
        <v>1</v>
      </c>
    </row>
    <row r="818" spans="1:58" s="65" customFormat="1">
      <c r="A818" s="2016">
        <v>817</v>
      </c>
      <c r="B818" s="2016">
        <v>815</v>
      </c>
      <c r="D818" s="657">
        <v>1</v>
      </c>
      <c r="E818" s="97"/>
      <c r="F818" s="97"/>
      <c r="G818" s="49"/>
      <c r="H818" s="529"/>
      <c r="I818" s="7"/>
      <c r="J818" s="7"/>
      <c r="K818" s="6"/>
      <c r="L818" s="6"/>
      <c r="M818" s="80"/>
      <c r="N818" s="80"/>
      <c r="O818" s="79" t="s">
        <v>81</v>
      </c>
      <c r="P818" s="2289"/>
      <c r="Q818" s="2289"/>
      <c r="R818" s="2289"/>
      <c r="S818" s="2289"/>
      <c r="T818" s="5"/>
      <c r="U818" s="2289"/>
      <c r="V818" s="5"/>
      <c r="W818" s="2289"/>
      <c r="X818" s="2289"/>
      <c r="Y818" s="5"/>
      <c r="Z818" s="2289"/>
      <c r="AA818" s="5"/>
      <c r="AB818" s="78">
        <f>R818</f>
        <v>0</v>
      </c>
      <c r="AC818" s="78">
        <f>U818</f>
        <v>0</v>
      </c>
      <c r="AD818" s="78">
        <f>X818</f>
        <v>0</v>
      </c>
      <c r="AE818" s="78">
        <f>AA818</f>
        <v>0</v>
      </c>
      <c r="AF818" s="78">
        <f>AC818</f>
        <v>0</v>
      </c>
      <c r="AG818" s="78">
        <f>AE818</f>
        <v>0</v>
      </c>
      <c r="AH818" s="78">
        <f>AG818</f>
        <v>0</v>
      </c>
      <c r="AJ818" s="78">
        <f t="shared" ca="1" si="851"/>
        <v>0</v>
      </c>
      <c r="AK818" s="78">
        <f t="shared" ca="1" si="852"/>
        <v>2</v>
      </c>
      <c r="AL818" s="1708">
        <f t="shared" ca="1" si="853"/>
        <v>-2</v>
      </c>
      <c r="AM818" s="1818">
        <f t="shared" ca="1" si="854"/>
        <v>0</v>
      </c>
      <c r="AN818" s="78">
        <f t="shared" ca="1" si="855"/>
        <v>0</v>
      </c>
      <c r="AO818" s="1708">
        <f t="shared" ca="1" si="856"/>
        <v>0</v>
      </c>
      <c r="AP818" s="1818">
        <f t="shared" ca="1" si="857"/>
        <v>0</v>
      </c>
      <c r="AR818" s="78">
        <f t="shared" ca="1" si="858"/>
        <v>0</v>
      </c>
      <c r="AS818" s="78">
        <f t="shared" ca="1" si="859"/>
        <v>2</v>
      </c>
      <c r="AT818" s="1708">
        <f t="shared" ca="1" si="860"/>
        <v>-2</v>
      </c>
      <c r="AU818" s="1818">
        <f t="shared" ca="1" si="861"/>
        <v>0</v>
      </c>
      <c r="AV818" s="78">
        <f t="shared" ca="1" si="862"/>
        <v>0</v>
      </c>
      <c r="AW818" s="1708">
        <f t="shared" ca="1" si="863"/>
        <v>0</v>
      </c>
      <c r="AX818" s="1818">
        <f t="shared" ca="1" si="864"/>
        <v>0</v>
      </c>
      <c r="AZ818" s="78">
        <f t="shared" ca="1" si="865"/>
        <v>0</v>
      </c>
      <c r="BA818" s="78">
        <f t="shared" ca="1" si="866"/>
        <v>2</v>
      </c>
      <c r="BB818" s="1708">
        <f t="shared" ca="1" si="867"/>
        <v>-2</v>
      </c>
      <c r="BC818" s="1818">
        <f t="shared" ca="1" si="868"/>
        <v>0</v>
      </c>
      <c r="BD818" s="78">
        <f t="shared" ca="1" si="869"/>
        <v>0</v>
      </c>
      <c r="BE818" s="1708">
        <f t="shared" ca="1" si="870"/>
        <v>0</v>
      </c>
      <c r="BF818" s="1818">
        <f t="shared" ca="1" si="871"/>
        <v>0</v>
      </c>
    </row>
    <row r="819" spans="1:58" s="65" customFormat="1">
      <c r="A819" s="2016">
        <v>818</v>
      </c>
      <c r="B819" s="2016">
        <v>816</v>
      </c>
      <c r="D819" s="657">
        <v>1</v>
      </c>
      <c r="E819" s="97"/>
      <c r="F819" s="97"/>
      <c r="G819" s="49"/>
      <c r="H819" s="529"/>
      <c r="I819" s="7"/>
      <c r="J819" s="7"/>
      <c r="K819" s="6"/>
      <c r="L819" s="6"/>
      <c r="M819" s="80"/>
      <c r="N819" s="80"/>
      <c r="O819" s="79" t="s">
        <v>11</v>
      </c>
      <c r="P819" s="2289">
        <v>9</v>
      </c>
      <c r="Q819" s="2289">
        <v>9</v>
      </c>
      <c r="R819" s="2289">
        <v>9</v>
      </c>
      <c r="S819" s="2289">
        <v>9</v>
      </c>
      <c r="T819" s="5">
        <v>9</v>
      </c>
      <c r="U819" s="2289">
        <v>8</v>
      </c>
      <c r="V819" s="2289">
        <v>10</v>
      </c>
      <c r="W819" s="2289">
        <v>10</v>
      </c>
      <c r="X819" s="2289">
        <v>10</v>
      </c>
      <c r="Y819" s="5">
        <v>10</v>
      </c>
      <c r="Z819" s="2289">
        <v>10</v>
      </c>
      <c r="AA819" s="5">
        <v>10</v>
      </c>
      <c r="AB819" s="78">
        <f>R819</f>
        <v>9</v>
      </c>
      <c r="AC819" s="78">
        <f>U819</f>
        <v>8</v>
      </c>
      <c r="AD819" s="78">
        <f>X819</f>
        <v>10</v>
      </c>
      <c r="AE819" s="78">
        <f>AA819</f>
        <v>10</v>
      </c>
      <c r="AF819" s="78">
        <f>AC819</f>
        <v>8</v>
      </c>
      <c r="AG819" s="78">
        <f>AE819</f>
        <v>10</v>
      </c>
      <c r="AH819" s="78">
        <f>AG819</f>
        <v>10</v>
      </c>
      <c r="AJ819" s="78">
        <f t="shared" ca="1" si="851"/>
        <v>10</v>
      </c>
      <c r="AK819" s="78">
        <f t="shared" ca="1" si="852"/>
        <v>15</v>
      </c>
      <c r="AL819" s="1708">
        <f t="shared" ca="1" si="853"/>
        <v>-5</v>
      </c>
      <c r="AM819" s="1818">
        <f t="shared" ca="1" si="854"/>
        <v>0.66666666666666663</v>
      </c>
      <c r="AN819" s="78">
        <f t="shared" ca="1" si="855"/>
        <v>10</v>
      </c>
      <c r="AO819" s="1708">
        <f t="shared" ca="1" si="856"/>
        <v>0</v>
      </c>
      <c r="AP819" s="1818">
        <f t="shared" ca="1" si="857"/>
        <v>1</v>
      </c>
      <c r="AR819" s="78">
        <f t="shared" ca="1" si="858"/>
        <v>10</v>
      </c>
      <c r="AS819" s="78">
        <f t="shared" ca="1" si="859"/>
        <v>15</v>
      </c>
      <c r="AT819" s="1708">
        <f t="shared" ca="1" si="860"/>
        <v>-5</v>
      </c>
      <c r="AU819" s="1818">
        <f t="shared" ca="1" si="861"/>
        <v>0.66666666666666663</v>
      </c>
      <c r="AV819" s="78">
        <f t="shared" ca="1" si="862"/>
        <v>10</v>
      </c>
      <c r="AW819" s="1708">
        <f t="shared" ca="1" si="863"/>
        <v>0</v>
      </c>
      <c r="AX819" s="1818">
        <f t="shared" ca="1" si="864"/>
        <v>1</v>
      </c>
      <c r="AZ819" s="78">
        <f t="shared" ca="1" si="865"/>
        <v>10</v>
      </c>
      <c r="BA819" s="78">
        <f t="shared" ca="1" si="866"/>
        <v>15</v>
      </c>
      <c r="BB819" s="1708">
        <f t="shared" ca="1" si="867"/>
        <v>-5</v>
      </c>
      <c r="BC819" s="1818">
        <f t="shared" ca="1" si="868"/>
        <v>0.66666666666666663</v>
      </c>
      <c r="BD819" s="78">
        <f t="shared" ca="1" si="869"/>
        <v>10</v>
      </c>
      <c r="BE819" s="1708">
        <f t="shared" ca="1" si="870"/>
        <v>0</v>
      </c>
      <c r="BF819" s="1818">
        <f t="shared" ca="1" si="871"/>
        <v>1</v>
      </c>
    </row>
    <row r="820" spans="1:58" s="65" customFormat="1">
      <c r="A820" s="2016">
        <v>819</v>
      </c>
      <c r="B820" s="2016">
        <v>817</v>
      </c>
      <c r="D820" s="657">
        <v>1</v>
      </c>
      <c r="E820" s="97"/>
      <c r="F820" s="97"/>
      <c r="G820" s="49"/>
      <c r="H820" s="529"/>
      <c r="I820" s="514" t="s">
        <v>366</v>
      </c>
      <c r="J820" s="85"/>
      <c r="K820" s="85"/>
      <c r="L820" s="84"/>
      <c r="M820" s="83"/>
      <c r="N820" s="83"/>
      <c r="O820" s="82"/>
      <c r="P820" s="81">
        <f>SUM(P821:P823)</f>
        <v>14</v>
      </c>
      <c r="Q820" s="81">
        <f t="shared" ref="Q820:AH820" si="876">SUM(Q821:Q823)</f>
        <v>14</v>
      </c>
      <c r="R820" s="81">
        <f t="shared" si="876"/>
        <v>14</v>
      </c>
      <c r="S820" s="81">
        <f t="shared" si="876"/>
        <v>14</v>
      </c>
      <c r="T820" s="81">
        <f t="shared" si="876"/>
        <v>14</v>
      </c>
      <c r="U820" s="81">
        <f t="shared" si="876"/>
        <v>14</v>
      </c>
      <c r="V820" s="81">
        <f t="shared" si="876"/>
        <v>14</v>
      </c>
      <c r="W820" s="81">
        <f t="shared" si="876"/>
        <v>14</v>
      </c>
      <c r="X820" s="81">
        <f t="shared" si="876"/>
        <v>14</v>
      </c>
      <c r="Y820" s="81">
        <f t="shared" si="876"/>
        <v>14</v>
      </c>
      <c r="Z820" s="81">
        <f t="shared" si="876"/>
        <v>14</v>
      </c>
      <c r="AA820" s="81">
        <f t="shared" si="876"/>
        <v>14</v>
      </c>
      <c r="AB820" s="81">
        <f t="shared" si="876"/>
        <v>14</v>
      </c>
      <c r="AC820" s="81">
        <f t="shared" si="876"/>
        <v>14</v>
      </c>
      <c r="AD820" s="81">
        <f t="shared" si="876"/>
        <v>14</v>
      </c>
      <c r="AE820" s="81">
        <f t="shared" si="876"/>
        <v>14</v>
      </c>
      <c r="AF820" s="81">
        <f t="shared" si="876"/>
        <v>14</v>
      </c>
      <c r="AG820" s="81">
        <f t="shared" si="876"/>
        <v>14</v>
      </c>
      <c r="AH820" s="81">
        <f t="shared" si="876"/>
        <v>14</v>
      </c>
      <c r="AJ820" s="512">
        <f t="shared" ca="1" si="851"/>
        <v>14</v>
      </c>
      <c r="AK820" s="512">
        <f t="shared" ca="1" si="852"/>
        <v>5</v>
      </c>
      <c r="AL820" s="1792">
        <f t="shared" ca="1" si="853"/>
        <v>9</v>
      </c>
      <c r="AM820" s="1916">
        <f t="shared" ca="1" si="854"/>
        <v>2.8</v>
      </c>
      <c r="AN820" s="512">
        <f t="shared" ca="1" si="855"/>
        <v>0</v>
      </c>
      <c r="AO820" s="1792">
        <f t="shared" ca="1" si="856"/>
        <v>14</v>
      </c>
      <c r="AP820" s="1916">
        <f t="shared" ca="1" si="857"/>
        <v>0</v>
      </c>
      <c r="AR820" s="512">
        <f t="shared" ca="1" si="858"/>
        <v>14</v>
      </c>
      <c r="AS820" s="512">
        <f t="shared" ca="1" si="859"/>
        <v>5</v>
      </c>
      <c r="AT820" s="1792">
        <f t="shared" ca="1" si="860"/>
        <v>9</v>
      </c>
      <c r="AU820" s="1916">
        <f t="shared" ca="1" si="861"/>
        <v>2.8</v>
      </c>
      <c r="AV820" s="512">
        <f t="shared" ca="1" si="862"/>
        <v>0</v>
      </c>
      <c r="AW820" s="1792">
        <f t="shared" ca="1" si="863"/>
        <v>14</v>
      </c>
      <c r="AX820" s="1916">
        <f t="shared" ca="1" si="864"/>
        <v>0</v>
      </c>
      <c r="AZ820" s="512">
        <f t="shared" ca="1" si="865"/>
        <v>14</v>
      </c>
      <c r="BA820" s="512">
        <f t="shared" ca="1" si="866"/>
        <v>5</v>
      </c>
      <c r="BB820" s="1792">
        <f t="shared" ca="1" si="867"/>
        <v>9</v>
      </c>
      <c r="BC820" s="1916">
        <f t="shared" ca="1" si="868"/>
        <v>2.8</v>
      </c>
      <c r="BD820" s="512">
        <f t="shared" ca="1" si="869"/>
        <v>0</v>
      </c>
      <c r="BE820" s="1792">
        <f t="shared" ca="1" si="870"/>
        <v>14</v>
      </c>
      <c r="BF820" s="1916">
        <f t="shared" ca="1" si="871"/>
        <v>0</v>
      </c>
    </row>
    <row r="821" spans="1:58" s="65" customFormat="1">
      <c r="A821" s="2016">
        <v>820</v>
      </c>
      <c r="B821" s="2016">
        <v>818</v>
      </c>
      <c r="D821" s="657">
        <v>1</v>
      </c>
      <c r="E821" s="97"/>
      <c r="F821" s="97"/>
      <c r="G821" s="49"/>
      <c r="H821" s="529"/>
      <c r="I821" s="7"/>
      <c r="J821" s="7"/>
      <c r="K821" s="6"/>
      <c r="L821" s="6"/>
      <c r="M821" s="80"/>
      <c r="N821" s="80"/>
      <c r="O821" s="79" t="s">
        <v>83</v>
      </c>
      <c r="P821" s="2289">
        <v>4</v>
      </c>
      <c r="Q821" s="2289">
        <v>4</v>
      </c>
      <c r="R821" s="2289">
        <v>4</v>
      </c>
      <c r="S821" s="2289">
        <v>4</v>
      </c>
      <c r="T821" s="5">
        <v>4</v>
      </c>
      <c r="U821" s="2289">
        <v>4</v>
      </c>
      <c r="V821" s="2289">
        <v>4</v>
      </c>
      <c r="W821" s="2289">
        <v>4</v>
      </c>
      <c r="X821" s="2289">
        <v>4</v>
      </c>
      <c r="Y821" s="2289">
        <v>4</v>
      </c>
      <c r="Z821" s="2289">
        <v>4</v>
      </c>
      <c r="AA821" s="2289">
        <v>4</v>
      </c>
      <c r="AB821" s="78">
        <f>R821</f>
        <v>4</v>
      </c>
      <c r="AC821" s="78">
        <f>U821</f>
        <v>4</v>
      </c>
      <c r="AD821" s="78">
        <f>X821</f>
        <v>4</v>
      </c>
      <c r="AE821" s="78">
        <f>AA821</f>
        <v>4</v>
      </c>
      <c r="AF821" s="78">
        <f>AC821</f>
        <v>4</v>
      </c>
      <c r="AG821" s="78">
        <f>AE821</f>
        <v>4</v>
      </c>
      <c r="AH821" s="78">
        <f>AG821</f>
        <v>4</v>
      </c>
      <c r="AJ821" s="78">
        <f t="shared" ca="1" si="851"/>
        <v>4</v>
      </c>
      <c r="AK821" s="78">
        <f t="shared" ca="1" si="852"/>
        <v>0</v>
      </c>
      <c r="AL821" s="1708">
        <f t="shared" ca="1" si="853"/>
        <v>4</v>
      </c>
      <c r="AM821" s="1818">
        <f t="shared" ca="1" si="854"/>
        <v>0</v>
      </c>
      <c r="AN821" s="78">
        <f t="shared" ca="1" si="855"/>
        <v>0</v>
      </c>
      <c r="AO821" s="1708">
        <f t="shared" ca="1" si="856"/>
        <v>4</v>
      </c>
      <c r="AP821" s="1818">
        <f t="shared" ca="1" si="857"/>
        <v>0</v>
      </c>
      <c r="AR821" s="78">
        <f t="shared" ca="1" si="858"/>
        <v>4</v>
      </c>
      <c r="AS821" s="78">
        <f t="shared" ca="1" si="859"/>
        <v>0</v>
      </c>
      <c r="AT821" s="1708">
        <f t="shared" ca="1" si="860"/>
        <v>4</v>
      </c>
      <c r="AU821" s="1818">
        <f t="shared" ca="1" si="861"/>
        <v>0</v>
      </c>
      <c r="AV821" s="78">
        <f t="shared" ca="1" si="862"/>
        <v>0</v>
      </c>
      <c r="AW821" s="1708">
        <f t="shared" ca="1" si="863"/>
        <v>4</v>
      </c>
      <c r="AX821" s="1818">
        <f t="shared" ca="1" si="864"/>
        <v>0</v>
      </c>
      <c r="AZ821" s="78">
        <f t="shared" ca="1" si="865"/>
        <v>4</v>
      </c>
      <c r="BA821" s="78">
        <f t="shared" ca="1" si="866"/>
        <v>0</v>
      </c>
      <c r="BB821" s="1708">
        <f t="shared" ca="1" si="867"/>
        <v>4</v>
      </c>
      <c r="BC821" s="1818">
        <f t="shared" ca="1" si="868"/>
        <v>0</v>
      </c>
      <c r="BD821" s="78">
        <f t="shared" ca="1" si="869"/>
        <v>0</v>
      </c>
      <c r="BE821" s="1708">
        <f t="shared" ca="1" si="870"/>
        <v>4</v>
      </c>
      <c r="BF821" s="1818">
        <f t="shared" ca="1" si="871"/>
        <v>0</v>
      </c>
    </row>
    <row r="822" spans="1:58" s="65" customFormat="1">
      <c r="A822" s="2016">
        <v>821</v>
      </c>
      <c r="B822" s="2016">
        <v>819</v>
      </c>
      <c r="D822" s="657">
        <v>1</v>
      </c>
      <c r="E822" s="97"/>
      <c r="F822" s="97"/>
      <c r="G822" s="49"/>
      <c r="H822" s="529"/>
      <c r="I822" s="7"/>
      <c r="J822" s="7"/>
      <c r="K822" s="6"/>
      <c r="L822" s="6"/>
      <c r="M822" s="80"/>
      <c r="N822" s="80"/>
      <c r="O822" s="79" t="s">
        <v>84</v>
      </c>
      <c r="P822" s="2289">
        <v>10</v>
      </c>
      <c r="Q822" s="2289">
        <v>10</v>
      </c>
      <c r="R822" s="2289">
        <v>10</v>
      </c>
      <c r="S822" s="2289">
        <v>10</v>
      </c>
      <c r="T822" s="5">
        <v>10</v>
      </c>
      <c r="U822" s="2289">
        <v>10</v>
      </c>
      <c r="V822" s="2289">
        <v>10</v>
      </c>
      <c r="W822" s="2289">
        <v>10</v>
      </c>
      <c r="X822" s="2289">
        <v>10</v>
      </c>
      <c r="Y822" s="2289">
        <v>10</v>
      </c>
      <c r="Z822" s="2289">
        <v>10</v>
      </c>
      <c r="AA822" s="2289">
        <v>10</v>
      </c>
      <c r="AB822" s="78">
        <f>R822</f>
        <v>10</v>
      </c>
      <c r="AC822" s="78">
        <f>U822</f>
        <v>10</v>
      </c>
      <c r="AD822" s="78">
        <f>X822</f>
        <v>10</v>
      </c>
      <c r="AE822" s="78">
        <f>AA822</f>
        <v>10</v>
      </c>
      <c r="AF822" s="78">
        <f>AC822</f>
        <v>10</v>
      </c>
      <c r="AG822" s="78">
        <f>AE822</f>
        <v>10</v>
      </c>
      <c r="AH822" s="78">
        <f>AG822</f>
        <v>10</v>
      </c>
      <c r="AJ822" s="78">
        <f t="shared" ca="1" si="851"/>
        <v>10</v>
      </c>
      <c r="AK822" s="78">
        <f t="shared" ca="1" si="852"/>
        <v>11</v>
      </c>
      <c r="AL822" s="1708">
        <f t="shared" ca="1" si="853"/>
        <v>-1</v>
      </c>
      <c r="AM822" s="1818">
        <f t="shared" ca="1" si="854"/>
        <v>0.90909090909090906</v>
      </c>
      <c r="AN822" s="78">
        <f t="shared" ca="1" si="855"/>
        <v>0</v>
      </c>
      <c r="AO822" s="1708">
        <f t="shared" ca="1" si="856"/>
        <v>10</v>
      </c>
      <c r="AP822" s="1818">
        <f t="shared" ca="1" si="857"/>
        <v>0</v>
      </c>
      <c r="AR822" s="78">
        <f t="shared" ca="1" si="858"/>
        <v>10</v>
      </c>
      <c r="AS822" s="78">
        <f t="shared" ca="1" si="859"/>
        <v>11</v>
      </c>
      <c r="AT822" s="1708">
        <f t="shared" ca="1" si="860"/>
        <v>-1</v>
      </c>
      <c r="AU822" s="1818">
        <f t="shared" ca="1" si="861"/>
        <v>0.90909090909090906</v>
      </c>
      <c r="AV822" s="78">
        <f t="shared" ca="1" si="862"/>
        <v>0</v>
      </c>
      <c r="AW822" s="1708">
        <f t="shared" ca="1" si="863"/>
        <v>10</v>
      </c>
      <c r="AX822" s="1818">
        <f t="shared" ca="1" si="864"/>
        <v>0</v>
      </c>
      <c r="AZ822" s="78">
        <f t="shared" ca="1" si="865"/>
        <v>10</v>
      </c>
      <c r="BA822" s="78">
        <f t="shared" ca="1" si="866"/>
        <v>11</v>
      </c>
      <c r="BB822" s="1708">
        <f t="shared" ca="1" si="867"/>
        <v>-1</v>
      </c>
      <c r="BC822" s="1818">
        <f t="shared" ca="1" si="868"/>
        <v>0.90909090909090906</v>
      </c>
      <c r="BD822" s="78">
        <f t="shared" ca="1" si="869"/>
        <v>0</v>
      </c>
      <c r="BE822" s="1708">
        <f t="shared" ca="1" si="870"/>
        <v>10</v>
      </c>
      <c r="BF822" s="1818">
        <f t="shared" ca="1" si="871"/>
        <v>0</v>
      </c>
    </row>
    <row r="823" spans="1:58" s="65" customFormat="1">
      <c r="A823" s="2016">
        <v>822</v>
      </c>
      <c r="B823" s="2016">
        <v>820</v>
      </c>
      <c r="D823" s="657">
        <v>1</v>
      </c>
      <c r="E823" s="97"/>
      <c r="F823" s="97"/>
      <c r="G823" s="49"/>
      <c r="H823" s="530"/>
      <c r="I823" s="4"/>
      <c r="J823" s="4"/>
      <c r="K823" s="3"/>
      <c r="L823" s="3"/>
      <c r="M823" s="77"/>
      <c r="N823" s="77"/>
      <c r="O823" s="76" t="s">
        <v>85</v>
      </c>
      <c r="P823" s="2"/>
      <c r="Q823" s="2"/>
      <c r="R823" s="2290"/>
      <c r="S823" s="2"/>
      <c r="T823" s="2"/>
      <c r="U823" s="2"/>
      <c r="V823" s="2"/>
      <c r="W823" s="2"/>
      <c r="X823" s="2"/>
      <c r="Y823" s="2"/>
      <c r="Z823" s="2"/>
      <c r="AA823" s="2"/>
      <c r="AB823" s="75">
        <f>R823</f>
        <v>0</v>
      </c>
      <c r="AC823" s="75">
        <f>U823</f>
        <v>0</v>
      </c>
      <c r="AD823" s="75">
        <f>X823</f>
        <v>0</v>
      </c>
      <c r="AE823" s="75">
        <f>AA823</f>
        <v>0</v>
      </c>
      <c r="AF823" s="75">
        <f>AC823</f>
        <v>0</v>
      </c>
      <c r="AG823" s="75">
        <f>AE823</f>
        <v>0</v>
      </c>
      <c r="AH823" s="75">
        <f>AG823</f>
        <v>0</v>
      </c>
      <c r="AJ823" s="75">
        <f t="shared" ca="1" si="851"/>
        <v>0</v>
      </c>
      <c r="AK823" s="75">
        <f t="shared" ca="1" si="852"/>
        <v>14</v>
      </c>
      <c r="AL823" s="1791">
        <f t="shared" ca="1" si="853"/>
        <v>-14</v>
      </c>
      <c r="AM823" s="1915">
        <f t="shared" ca="1" si="854"/>
        <v>0</v>
      </c>
      <c r="AN823" s="75">
        <f t="shared" ca="1" si="855"/>
        <v>0</v>
      </c>
      <c r="AO823" s="1791">
        <f t="shared" ca="1" si="856"/>
        <v>0</v>
      </c>
      <c r="AP823" s="1915">
        <f t="shared" ca="1" si="857"/>
        <v>0</v>
      </c>
      <c r="AR823" s="75">
        <f t="shared" ca="1" si="858"/>
        <v>0</v>
      </c>
      <c r="AS823" s="75">
        <f t="shared" ca="1" si="859"/>
        <v>14</v>
      </c>
      <c r="AT823" s="1791">
        <f t="shared" ca="1" si="860"/>
        <v>-14</v>
      </c>
      <c r="AU823" s="1915">
        <f t="shared" ca="1" si="861"/>
        <v>0</v>
      </c>
      <c r="AV823" s="75">
        <f t="shared" ca="1" si="862"/>
        <v>0</v>
      </c>
      <c r="AW823" s="1791">
        <f t="shared" ca="1" si="863"/>
        <v>0</v>
      </c>
      <c r="AX823" s="1915">
        <f t="shared" ca="1" si="864"/>
        <v>0</v>
      </c>
      <c r="AZ823" s="75">
        <f t="shared" ca="1" si="865"/>
        <v>0</v>
      </c>
      <c r="BA823" s="75">
        <f t="shared" ca="1" si="866"/>
        <v>14</v>
      </c>
      <c r="BB823" s="1791">
        <f t="shared" ca="1" si="867"/>
        <v>-14</v>
      </c>
      <c r="BC823" s="1915">
        <f t="shared" ca="1" si="868"/>
        <v>0</v>
      </c>
      <c r="BD823" s="75">
        <f t="shared" ca="1" si="869"/>
        <v>0</v>
      </c>
      <c r="BE823" s="1791">
        <f t="shared" ca="1" si="870"/>
        <v>0</v>
      </c>
      <c r="BF823" s="1915">
        <f t="shared" ca="1" si="871"/>
        <v>0</v>
      </c>
    </row>
    <row r="824" spans="1:58" s="65" customFormat="1">
      <c r="A824" s="2016">
        <v>823</v>
      </c>
      <c r="B824" s="2016">
        <v>821</v>
      </c>
      <c r="D824" s="657">
        <v>1</v>
      </c>
      <c r="E824" s="97"/>
      <c r="F824" s="97"/>
      <c r="G824" s="49"/>
      <c r="H824" s="501" t="s">
        <v>321</v>
      </c>
      <c r="I824" s="502"/>
      <c r="J824" s="503"/>
      <c r="K824" s="503"/>
      <c r="L824" s="502"/>
      <c r="M824" s="504"/>
      <c r="N824" s="504"/>
      <c r="O824" s="505"/>
      <c r="P824" s="944">
        <v>16</v>
      </c>
      <c r="Q824" s="944">
        <v>17</v>
      </c>
      <c r="R824" s="944">
        <v>17</v>
      </c>
      <c r="S824" s="944">
        <v>17</v>
      </c>
      <c r="T824" s="506">
        <v>17</v>
      </c>
      <c r="U824" s="506">
        <v>17</v>
      </c>
      <c r="V824" s="944">
        <v>16</v>
      </c>
      <c r="W824" s="944">
        <v>17</v>
      </c>
      <c r="X824" s="944">
        <v>17</v>
      </c>
      <c r="Y824" s="506">
        <v>18</v>
      </c>
      <c r="Z824" s="506">
        <v>19</v>
      </c>
      <c r="AA824" s="506">
        <v>19</v>
      </c>
      <c r="AB824" s="507">
        <f>R824</f>
        <v>17</v>
      </c>
      <c r="AC824" s="507">
        <f>U824</f>
        <v>17</v>
      </c>
      <c r="AD824" s="507">
        <f>X824</f>
        <v>17</v>
      </c>
      <c r="AE824" s="507">
        <f>AA824</f>
        <v>19</v>
      </c>
      <c r="AF824" s="507">
        <f>AC824</f>
        <v>17</v>
      </c>
      <c r="AG824" s="507">
        <f>AE824</f>
        <v>19</v>
      </c>
      <c r="AH824" s="507">
        <f>AG824</f>
        <v>19</v>
      </c>
      <c r="AJ824" s="507">
        <f t="shared" ca="1" si="851"/>
        <v>18</v>
      </c>
      <c r="AK824" s="507">
        <f t="shared" ca="1" si="852"/>
        <v>4</v>
      </c>
      <c r="AL824" s="1793">
        <f t="shared" ca="1" si="853"/>
        <v>14</v>
      </c>
      <c r="AM824" s="1917">
        <f t="shared" ca="1" si="854"/>
        <v>4.5</v>
      </c>
      <c r="AN824" s="507">
        <f t="shared" ca="1" si="855"/>
        <v>0</v>
      </c>
      <c r="AO824" s="1793">
        <f t="shared" ca="1" si="856"/>
        <v>18</v>
      </c>
      <c r="AP824" s="1917">
        <f t="shared" ca="1" si="857"/>
        <v>0</v>
      </c>
      <c r="AR824" s="507">
        <f t="shared" ca="1" si="858"/>
        <v>18</v>
      </c>
      <c r="AS824" s="507">
        <f t="shared" ca="1" si="859"/>
        <v>4</v>
      </c>
      <c r="AT824" s="1793">
        <f t="shared" ca="1" si="860"/>
        <v>14</v>
      </c>
      <c r="AU824" s="1917">
        <f t="shared" ca="1" si="861"/>
        <v>4.5</v>
      </c>
      <c r="AV824" s="507">
        <f t="shared" ca="1" si="862"/>
        <v>0</v>
      </c>
      <c r="AW824" s="1793">
        <f t="shared" ca="1" si="863"/>
        <v>18</v>
      </c>
      <c r="AX824" s="1917">
        <f t="shared" ca="1" si="864"/>
        <v>0</v>
      </c>
      <c r="AZ824" s="507">
        <f t="shared" ca="1" si="865"/>
        <v>18</v>
      </c>
      <c r="BA824" s="507">
        <f t="shared" ca="1" si="866"/>
        <v>4</v>
      </c>
      <c r="BB824" s="1793">
        <f t="shared" ca="1" si="867"/>
        <v>14</v>
      </c>
      <c r="BC824" s="1917">
        <f t="shared" ca="1" si="868"/>
        <v>4.5</v>
      </c>
      <c r="BD824" s="507">
        <f t="shared" ca="1" si="869"/>
        <v>0</v>
      </c>
      <c r="BE824" s="1793">
        <f t="shared" ca="1" si="870"/>
        <v>18</v>
      </c>
      <c r="BF824" s="1917">
        <f t="shared" ca="1" si="871"/>
        <v>0</v>
      </c>
    </row>
    <row r="825" spans="1:58" s="65" customFormat="1">
      <c r="A825" s="2016">
        <v>824</v>
      </c>
      <c r="B825" s="2016">
        <v>822</v>
      </c>
      <c r="D825" s="657">
        <v>1</v>
      </c>
      <c r="E825" s="97"/>
      <c r="F825" s="97"/>
      <c r="G825" s="49"/>
      <c r="H825" s="7"/>
      <c r="I825" s="6"/>
      <c r="J825" s="7"/>
      <c r="K825" s="7"/>
      <c r="L825" s="6"/>
      <c r="M825" s="96"/>
      <c r="N825" s="96"/>
      <c r="O825" s="96"/>
      <c r="P825" s="67"/>
      <c r="Q825" s="67"/>
      <c r="R825" s="67"/>
      <c r="S825" s="67"/>
      <c r="T825" s="67"/>
      <c r="U825" s="67"/>
      <c r="V825" s="67"/>
      <c r="W825" s="67"/>
      <c r="X825" s="67"/>
      <c r="Y825" s="67"/>
    </row>
    <row r="826" spans="1:58" s="65" customFormat="1">
      <c r="A826" s="2016">
        <v>825</v>
      </c>
      <c r="B826" s="2016">
        <v>823</v>
      </c>
      <c r="D826" s="657">
        <v>1</v>
      </c>
      <c r="E826" s="97"/>
      <c r="F826" s="97"/>
      <c r="G826" s="49" t="s">
        <v>551</v>
      </c>
      <c r="H826" s="7"/>
      <c r="I826" s="6"/>
      <c r="J826" s="7"/>
      <c r="K826" s="7"/>
      <c r="L826" s="6"/>
      <c r="M826" s="96"/>
      <c r="N826" s="96"/>
      <c r="O826" s="96"/>
      <c r="P826" s="67"/>
      <c r="Q826" s="67"/>
      <c r="R826" s="67"/>
      <c r="S826" s="67"/>
      <c r="T826" s="67"/>
      <c r="U826" s="67"/>
      <c r="V826" s="67"/>
      <c r="W826" s="67"/>
      <c r="X826" s="67"/>
      <c r="Y826" s="67"/>
    </row>
    <row r="827" spans="1:58" s="539" customFormat="1">
      <c r="A827" s="2016">
        <v>826</v>
      </c>
      <c r="B827" s="2016">
        <v>824</v>
      </c>
      <c r="D827" s="657">
        <v>1</v>
      </c>
      <c r="E827" s="534"/>
      <c r="F827" s="534"/>
      <c r="G827" s="535"/>
      <c r="H827" s="546" t="s">
        <v>359</v>
      </c>
      <c r="I827" s="547"/>
      <c r="J827" s="548"/>
      <c r="K827" s="548"/>
      <c r="L827" s="548"/>
      <c r="M827" s="548"/>
      <c r="N827" s="548"/>
      <c r="O827" s="213"/>
      <c r="P827" s="213">
        <f>P828+P833+P839+P844+P850</f>
        <v>442</v>
      </c>
      <c r="Q827" s="213">
        <f t="shared" ref="Q827:AH827" si="877">Q828+Q833+Q839+Q844+Q850</f>
        <v>442</v>
      </c>
      <c r="R827" s="213">
        <f t="shared" si="877"/>
        <v>442</v>
      </c>
      <c r="S827" s="213">
        <f t="shared" si="877"/>
        <v>442</v>
      </c>
      <c r="T827" s="213">
        <f t="shared" si="877"/>
        <v>442</v>
      </c>
      <c r="U827" s="213">
        <f t="shared" si="877"/>
        <v>439</v>
      </c>
      <c r="V827" s="213">
        <f t="shared" si="877"/>
        <v>438</v>
      </c>
      <c r="W827" s="213">
        <f t="shared" si="877"/>
        <v>439</v>
      </c>
      <c r="X827" s="213">
        <f t="shared" si="877"/>
        <v>439</v>
      </c>
      <c r="Y827" s="213">
        <f t="shared" si="877"/>
        <v>438</v>
      </c>
      <c r="Z827" s="213">
        <f t="shared" si="877"/>
        <v>439</v>
      </c>
      <c r="AA827" s="213">
        <f t="shared" si="877"/>
        <v>439</v>
      </c>
      <c r="AB827" s="213">
        <f t="shared" si="877"/>
        <v>442</v>
      </c>
      <c r="AC827" s="213">
        <f t="shared" si="877"/>
        <v>439</v>
      </c>
      <c r="AD827" s="213">
        <f t="shared" si="877"/>
        <v>439</v>
      </c>
      <c r="AE827" s="213">
        <f t="shared" si="877"/>
        <v>439</v>
      </c>
      <c r="AF827" s="213">
        <f t="shared" si="877"/>
        <v>439</v>
      </c>
      <c r="AG827" s="213">
        <f t="shared" si="877"/>
        <v>439</v>
      </c>
      <c r="AH827" s="213">
        <f t="shared" si="877"/>
        <v>439</v>
      </c>
      <c r="AJ827" s="1634">
        <f t="shared" ref="AJ827:AJ854" ca="1" si="878">INDIRECT(AJ$3&amp;(ROW()))</f>
        <v>438</v>
      </c>
      <c r="AK827" s="1635">
        <f t="shared" ref="AK827:AK854" ca="1" si="879">INDIRECT(AK$1&amp;AK$3&amp;$B827)</f>
        <v>16</v>
      </c>
      <c r="AL827" s="1730">
        <f t="shared" ref="AL827:AL854" ca="1" si="880">AJ827-AK827</f>
        <v>422</v>
      </c>
      <c r="AM827" s="1843">
        <f t="shared" ref="AM827:AM854" ca="1" si="881">IFERROR(AJ827/AK827,0)</f>
        <v>27.375</v>
      </c>
      <c r="AN827" s="1635">
        <f t="shared" ref="AN827:AN854" ca="1" si="882">INDIRECT(AN$1&amp;AN$3&amp;$A827)</f>
        <v>444</v>
      </c>
      <c r="AO827" s="1730">
        <f t="shared" ref="AO827:AO854" ca="1" si="883">AJ827-AN827</f>
        <v>-6</v>
      </c>
      <c r="AP827" s="1843">
        <f t="shared" ref="AP827:AP854" ca="1" si="884">IFERROR(AJ827/AN827,0)</f>
        <v>0.98648648648648651</v>
      </c>
      <c r="AR827" s="1634">
        <f t="shared" ref="AR827:AR854" ca="1" si="885">INDIRECT(AR$3&amp;(ROW()))</f>
        <v>438</v>
      </c>
      <c r="AS827" s="1635">
        <f t="shared" ref="AS827:AS854" ca="1" si="886">INDIRECT(AS$1&amp;AS$3&amp;$B827)</f>
        <v>16</v>
      </c>
      <c r="AT827" s="1730">
        <f t="shared" ref="AT827:AT854" ca="1" si="887">AR827-AS827</f>
        <v>422</v>
      </c>
      <c r="AU827" s="1843">
        <f t="shared" ref="AU827:AU854" ca="1" si="888">IFERROR(AR827/AS827,0)</f>
        <v>27.375</v>
      </c>
      <c r="AV827" s="1635">
        <f t="shared" ref="AV827:AV854" ca="1" si="889">INDIRECT(AV$1&amp;AV$3&amp;$A827)</f>
        <v>444</v>
      </c>
      <c r="AW827" s="1730">
        <f t="shared" ref="AW827:AW854" ca="1" si="890">AR827-AV827</f>
        <v>-6</v>
      </c>
      <c r="AX827" s="1843">
        <f t="shared" ref="AX827:AX854" ca="1" si="891">IFERROR(AR827/AV827,0)</f>
        <v>0.98648648648648651</v>
      </c>
      <c r="AZ827" s="1634">
        <f t="shared" ref="AZ827:AZ854" ca="1" si="892">INDIRECT(AZ$3&amp;(ROW()))</f>
        <v>438</v>
      </c>
      <c r="BA827" s="1635">
        <f t="shared" ref="BA827:BA854" ca="1" si="893">INDIRECT(BA$1&amp;BA$3&amp;$B827)</f>
        <v>16</v>
      </c>
      <c r="BB827" s="1730">
        <f t="shared" ref="BB827:BB854" ca="1" si="894">AZ827-BA827</f>
        <v>422</v>
      </c>
      <c r="BC827" s="1843">
        <f t="shared" ref="BC827:BC854" ca="1" si="895">IFERROR(AZ827/BA827,0)</f>
        <v>27.375</v>
      </c>
      <c r="BD827" s="1635">
        <f t="shared" ref="BD827:BD854" ca="1" si="896">INDIRECT(BD$1&amp;BD$3&amp;$A827)</f>
        <v>444</v>
      </c>
      <c r="BE827" s="1730">
        <f t="shared" ref="BE827:BE854" ca="1" si="897">AZ827-BD827</f>
        <v>-6</v>
      </c>
      <c r="BF827" s="1843">
        <f t="shared" ref="BF827:BF854" ca="1" si="898">IFERROR(AZ827/BD827,0)</f>
        <v>0.98648648648648651</v>
      </c>
    </row>
    <row r="828" spans="1:58" s="65" customFormat="1">
      <c r="A828" s="2016">
        <v>827</v>
      </c>
      <c r="B828" s="2016">
        <v>825</v>
      </c>
      <c r="D828" s="657">
        <v>1</v>
      </c>
      <c r="E828" s="97"/>
      <c r="F828" s="97"/>
      <c r="G828" s="49"/>
      <c r="H828" s="524"/>
      <c r="I828" s="522" t="s">
        <v>133</v>
      </c>
      <c r="J828" s="90"/>
      <c r="K828" s="90"/>
      <c r="L828" s="89"/>
      <c r="M828" s="88"/>
      <c r="N828" s="88"/>
      <c r="O828" s="87"/>
      <c r="P828" s="86">
        <f>SUM(P829:P832)</f>
        <v>66</v>
      </c>
      <c r="Q828" s="86">
        <f t="shared" ref="Q828:AH828" si="899">SUM(Q829:Q832)</f>
        <v>66</v>
      </c>
      <c r="R828" s="86">
        <f t="shared" si="899"/>
        <v>66</v>
      </c>
      <c r="S828" s="86">
        <f t="shared" si="899"/>
        <v>66</v>
      </c>
      <c r="T828" s="86">
        <f t="shared" si="899"/>
        <v>66</v>
      </c>
      <c r="U828" s="86">
        <f t="shared" si="899"/>
        <v>65</v>
      </c>
      <c r="V828" s="86">
        <f t="shared" si="899"/>
        <v>66</v>
      </c>
      <c r="W828" s="86">
        <f t="shared" si="899"/>
        <v>67</v>
      </c>
      <c r="X828" s="86">
        <f t="shared" si="899"/>
        <v>67</v>
      </c>
      <c r="Y828" s="86">
        <f t="shared" si="899"/>
        <v>67</v>
      </c>
      <c r="Z828" s="86">
        <f t="shared" si="899"/>
        <v>67</v>
      </c>
      <c r="AA828" s="86">
        <f t="shared" si="899"/>
        <v>66</v>
      </c>
      <c r="AB828" s="86">
        <f t="shared" si="899"/>
        <v>66</v>
      </c>
      <c r="AC828" s="86">
        <f t="shared" si="899"/>
        <v>65</v>
      </c>
      <c r="AD828" s="86">
        <f t="shared" si="899"/>
        <v>67</v>
      </c>
      <c r="AE828" s="86">
        <f t="shared" si="899"/>
        <v>66</v>
      </c>
      <c r="AF828" s="86">
        <f t="shared" si="899"/>
        <v>65</v>
      </c>
      <c r="AG828" s="86">
        <f t="shared" si="899"/>
        <v>66</v>
      </c>
      <c r="AH828" s="86">
        <f t="shared" si="899"/>
        <v>66</v>
      </c>
      <c r="AJ828" s="86">
        <f t="shared" ca="1" si="878"/>
        <v>67</v>
      </c>
      <c r="AK828" s="86">
        <f t="shared" ca="1" si="879"/>
        <v>0</v>
      </c>
      <c r="AL828" s="1790">
        <f t="shared" ca="1" si="880"/>
        <v>67</v>
      </c>
      <c r="AM828" s="1914">
        <f t="shared" ca="1" si="881"/>
        <v>0</v>
      </c>
      <c r="AN828" s="86">
        <f t="shared" ca="1" si="882"/>
        <v>66</v>
      </c>
      <c r="AO828" s="1790">
        <f t="shared" ca="1" si="883"/>
        <v>1</v>
      </c>
      <c r="AP828" s="1914">
        <f t="shared" ca="1" si="884"/>
        <v>1.0151515151515151</v>
      </c>
      <c r="AR828" s="86">
        <f t="shared" ca="1" si="885"/>
        <v>67</v>
      </c>
      <c r="AS828" s="86">
        <f t="shared" ca="1" si="886"/>
        <v>0</v>
      </c>
      <c r="AT828" s="1790">
        <f t="shared" ca="1" si="887"/>
        <v>67</v>
      </c>
      <c r="AU828" s="1914">
        <f t="shared" ca="1" si="888"/>
        <v>0</v>
      </c>
      <c r="AV828" s="86">
        <f t="shared" ca="1" si="889"/>
        <v>66</v>
      </c>
      <c r="AW828" s="1790">
        <f t="shared" ca="1" si="890"/>
        <v>1</v>
      </c>
      <c r="AX828" s="1914">
        <f t="shared" ca="1" si="891"/>
        <v>1.0151515151515151</v>
      </c>
      <c r="AZ828" s="86">
        <f t="shared" ca="1" si="892"/>
        <v>67</v>
      </c>
      <c r="BA828" s="86">
        <f t="shared" ca="1" si="893"/>
        <v>0</v>
      </c>
      <c r="BB828" s="1790">
        <f t="shared" ca="1" si="894"/>
        <v>67</v>
      </c>
      <c r="BC828" s="1914">
        <f t="shared" ca="1" si="895"/>
        <v>0</v>
      </c>
      <c r="BD828" s="86">
        <f t="shared" ca="1" si="896"/>
        <v>66</v>
      </c>
      <c r="BE828" s="1790">
        <f t="shared" ca="1" si="897"/>
        <v>1</v>
      </c>
      <c r="BF828" s="1914">
        <f t="shared" ca="1" si="898"/>
        <v>1.0151515151515151</v>
      </c>
    </row>
    <row r="829" spans="1:58" s="65" customFormat="1">
      <c r="A829" s="2016">
        <v>828</v>
      </c>
      <c r="B829" s="2016">
        <v>826</v>
      </c>
      <c r="D829" s="657">
        <v>1</v>
      </c>
      <c r="E829" s="97"/>
      <c r="F829" s="97"/>
      <c r="G829" s="49"/>
      <c r="H829" s="524"/>
      <c r="I829" s="7"/>
      <c r="J829" s="7"/>
      <c r="K829" s="7"/>
      <c r="L829" s="6"/>
      <c r="M829" s="80"/>
      <c r="N829" s="80"/>
      <c r="O829" s="6" t="s">
        <v>132</v>
      </c>
      <c r="P829" s="2289">
        <v>54</v>
      </c>
      <c r="Q829" s="2289">
        <v>54</v>
      </c>
      <c r="R829" s="2289">
        <v>54</v>
      </c>
      <c r="S829" s="2289">
        <v>54</v>
      </c>
      <c r="T829" s="5">
        <v>54</v>
      </c>
      <c r="U829" s="2289">
        <v>53</v>
      </c>
      <c r="V829" s="2289">
        <v>54</v>
      </c>
      <c r="W829" s="2289">
        <v>55</v>
      </c>
      <c r="X829" s="2289">
        <v>55</v>
      </c>
      <c r="Y829" s="2289">
        <v>55</v>
      </c>
      <c r="Z829" s="2289">
        <v>55</v>
      </c>
      <c r="AA829" s="2289">
        <v>54</v>
      </c>
      <c r="AB829" s="78">
        <f>R829</f>
        <v>54</v>
      </c>
      <c r="AC829" s="78">
        <f>U829</f>
        <v>53</v>
      </c>
      <c r="AD829" s="78">
        <f>X829</f>
        <v>55</v>
      </c>
      <c r="AE829" s="78">
        <f>AA829</f>
        <v>54</v>
      </c>
      <c r="AF829" s="78">
        <f>AC829</f>
        <v>53</v>
      </c>
      <c r="AG829" s="78">
        <f>AE829</f>
        <v>54</v>
      </c>
      <c r="AH829" s="78">
        <f>AG829</f>
        <v>54</v>
      </c>
      <c r="AJ829" s="78">
        <f t="shared" ca="1" si="878"/>
        <v>55</v>
      </c>
      <c r="AK829" s="78">
        <f t="shared" ca="1" si="879"/>
        <v>0</v>
      </c>
      <c r="AL829" s="1708">
        <f t="shared" ca="1" si="880"/>
        <v>55</v>
      </c>
      <c r="AM829" s="1818">
        <f t="shared" ca="1" si="881"/>
        <v>0</v>
      </c>
      <c r="AN829" s="78">
        <f t="shared" ca="1" si="882"/>
        <v>54</v>
      </c>
      <c r="AO829" s="1708">
        <f t="shared" ca="1" si="883"/>
        <v>1</v>
      </c>
      <c r="AP829" s="1818">
        <f t="shared" ca="1" si="884"/>
        <v>1.0185185185185186</v>
      </c>
      <c r="AR829" s="78">
        <f t="shared" ca="1" si="885"/>
        <v>55</v>
      </c>
      <c r="AS829" s="78">
        <f t="shared" ca="1" si="886"/>
        <v>0</v>
      </c>
      <c r="AT829" s="1708">
        <f t="shared" ca="1" si="887"/>
        <v>55</v>
      </c>
      <c r="AU829" s="1818">
        <f t="shared" ca="1" si="888"/>
        <v>0</v>
      </c>
      <c r="AV829" s="78">
        <f t="shared" ca="1" si="889"/>
        <v>54</v>
      </c>
      <c r="AW829" s="1708">
        <f t="shared" ca="1" si="890"/>
        <v>1</v>
      </c>
      <c r="AX829" s="1818">
        <f t="shared" ca="1" si="891"/>
        <v>1.0185185185185186</v>
      </c>
      <c r="AZ829" s="78">
        <f t="shared" ca="1" si="892"/>
        <v>55</v>
      </c>
      <c r="BA829" s="78">
        <f t="shared" ca="1" si="893"/>
        <v>0</v>
      </c>
      <c r="BB829" s="1708">
        <f t="shared" ca="1" si="894"/>
        <v>55</v>
      </c>
      <c r="BC829" s="1818">
        <f t="shared" ca="1" si="895"/>
        <v>0</v>
      </c>
      <c r="BD829" s="78">
        <f t="shared" ca="1" si="896"/>
        <v>54</v>
      </c>
      <c r="BE829" s="1708">
        <f t="shared" ca="1" si="897"/>
        <v>1</v>
      </c>
      <c r="BF829" s="1818">
        <f t="shared" ca="1" si="898"/>
        <v>1.0185185185185186</v>
      </c>
    </row>
    <row r="830" spans="1:58" s="65" customFormat="1">
      <c r="A830" s="2016">
        <v>829</v>
      </c>
      <c r="B830" s="2016">
        <v>827</v>
      </c>
      <c r="D830" s="657">
        <v>1</v>
      </c>
      <c r="E830" s="97"/>
      <c r="F830" s="97"/>
      <c r="G830" s="49"/>
      <c r="H830" s="524"/>
      <c r="I830" s="7"/>
      <c r="J830" s="7"/>
      <c r="K830" s="7"/>
      <c r="L830" s="6"/>
      <c r="M830" s="80"/>
      <c r="N830" s="80"/>
      <c r="O830" s="6" t="s">
        <v>131</v>
      </c>
      <c r="P830" s="2289"/>
      <c r="Q830" s="2289"/>
      <c r="R830" s="2289"/>
      <c r="S830" s="2289"/>
      <c r="T830" s="5"/>
      <c r="U830" s="2289"/>
      <c r="V830" s="2289"/>
      <c r="W830" s="2289"/>
      <c r="X830" s="2289"/>
      <c r="Y830" s="2289"/>
      <c r="Z830" s="2289"/>
      <c r="AA830" s="2289"/>
      <c r="AB830" s="78">
        <f>R830</f>
        <v>0</v>
      </c>
      <c r="AC830" s="78">
        <f>U830</f>
        <v>0</v>
      </c>
      <c r="AD830" s="78">
        <f>X830</f>
        <v>0</v>
      </c>
      <c r="AE830" s="78">
        <f>AA830</f>
        <v>0</v>
      </c>
      <c r="AF830" s="78">
        <f>AC830</f>
        <v>0</v>
      </c>
      <c r="AG830" s="78">
        <f>AE830</f>
        <v>0</v>
      </c>
      <c r="AH830" s="78">
        <f>AG830</f>
        <v>0</v>
      </c>
      <c r="AJ830" s="78">
        <f t="shared" ca="1" si="878"/>
        <v>0</v>
      </c>
      <c r="AK830" s="78">
        <f t="shared" ca="1" si="879"/>
        <v>438</v>
      </c>
      <c r="AL830" s="1708">
        <f t="shared" ca="1" si="880"/>
        <v>-438</v>
      </c>
      <c r="AM830" s="1818">
        <f t="shared" ca="1" si="881"/>
        <v>0</v>
      </c>
      <c r="AN830" s="78">
        <f t="shared" ca="1" si="882"/>
        <v>0</v>
      </c>
      <c r="AO830" s="1708">
        <f t="shared" ca="1" si="883"/>
        <v>0</v>
      </c>
      <c r="AP830" s="1818">
        <f t="shared" ca="1" si="884"/>
        <v>0</v>
      </c>
      <c r="AR830" s="78">
        <f t="shared" ca="1" si="885"/>
        <v>0</v>
      </c>
      <c r="AS830" s="78">
        <f t="shared" ca="1" si="886"/>
        <v>438</v>
      </c>
      <c r="AT830" s="1708">
        <f t="shared" ca="1" si="887"/>
        <v>-438</v>
      </c>
      <c r="AU830" s="1818">
        <f t="shared" ca="1" si="888"/>
        <v>0</v>
      </c>
      <c r="AV830" s="78">
        <f t="shared" ca="1" si="889"/>
        <v>0</v>
      </c>
      <c r="AW830" s="1708">
        <f t="shared" ca="1" si="890"/>
        <v>0</v>
      </c>
      <c r="AX830" s="1818">
        <f t="shared" ca="1" si="891"/>
        <v>0</v>
      </c>
      <c r="AZ830" s="78">
        <f t="shared" ca="1" si="892"/>
        <v>0</v>
      </c>
      <c r="BA830" s="78">
        <f t="shared" ca="1" si="893"/>
        <v>438</v>
      </c>
      <c r="BB830" s="1708">
        <f t="shared" ca="1" si="894"/>
        <v>-438</v>
      </c>
      <c r="BC830" s="1818">
        <f t="shared" ca="1" si="895"/>
        <v>0</v>
      </c>
      <c r="BD830" s="78">
        <f t="shared" ca="1" si="896"/>
        <v>0</v>
      </c>
      <c r="BE830" s="1708">
        <f t="shared" ca="1" si="897"/>
        <v>0</v>
      </c>
      <c r="BF830" s="1818">
        <f t="shared" ca="1" si="898"/>
        <v>0</v>
      </c>
    </row>
    <row r="831" spans="1:58" s="65" customFormat="1">
      <c r="A831" s="2016">
        <v>830</v>
      </c>
      <c r="B831" s="2016">
        <v>828</v>
      </c>
      <c r="D831" s="657">
        <v>1</v>
      </c>
      <c r="E831" s="97"/>
      <c r="F831" s="97"/>
      <c r="G831" s="49"/>
      <c r="H831" s="524"/>
      <c r="I831" s="7"/>
      <c r="J831" s="7"/>
      <c r="K831" s="7"/>
      <c r="L831" s="6"/>
      <c r="M831" s="80"/>
      <c r="N831" s="80"/>
      <c r="O831" s="6" t="s">
        <v>130</v>
      </c>
      <c r="P831" s="2289"/>
      <c r="Q831" s="2289"/>
      <c r="R831" s="2289"/>
      <c r="S831" s="2289"/>
      <c r="T831" s="5"/>
      <c r="U831" s="2289"/>
      <c r="V831" s="2289"/>
      <c r="W831" s="2289"/>
      <c r="X831" s="2289"/>
      <c r="Y831" s="2289"/>
      <c r="Z831" s="2289"/>
      <c r="AA831" s="2289"/>
      <c r="AB831" s="78">
        <f>R831</f>
        <v>0</v>
      </c>
      <c r="AC831" s="78">
        <f>U831</f>
        <v>0</v>
      </c>
      <c r="AD831" s="78">
        <f>X831</f>
        <v>0</v>
      </c>
      <c r="AE831" s="78">
        <f>AA831</f>
        <v>0</v>
      </c>
      <c r="AF831" s="78">
        <f>AC831</f>
        <v>0</v>
      </c>
      <c r="AG831" s="78">
        <f>AE831</f>
        <v>0</v>
      </c>
      <c r="AH831" s="78">
        <f>AG831</f>
        <v>0</v>
      </c>
      <c r="AJ831" s="78">
        <f t="shared" ca="1" si="878"/>
        <v>0</v>
      </c>
      <c r="AK831" s="78">
        <f t="shared" ca="1" si="879"/>
        <v>66</v>
      </c>
      <c r="AL831" s="1708">
        <f t="shared" ca="1" si="880"/>
        <v>-66</v>
      </c>
      <c r="AM831" s="1818">
        <f t="shared" ca="1" si="881"/>
        <v>0</v>
      </c>
      <c r="AN831" s="78">
        <f t="shared" ca="1" si="882"/>
        <v>0</v>
      </c>
      <c r="AO831" s="1708">
        <f t="shared" ca="1" si="883"/>
        <v>0</v>
      </c>
      <c r="AP831" s="1818">
        <f t="shared" ca="1" si="884"/>
        <v>0</v>
      </c>
      <c r="AR831" s="78">
        <f t="shared" ca="1" si="885"/>
        <v>0</v>
      </c>
      <c r="AS831" s="78">
        <f t="shared" ca="1" si="886"/>
        <v>66</v>
      </c>
      <c r="AT831" s="1708">
        <f t="shared" ca="1" si="887"/>
        <v>-66</v>
      </c>
      <c r="AU831" s="1818">
        <f t="shared" ca="1" si="888"/>
        <v>0</v>
      </c>
      <c r="AV831" s="78">
        <f t="shared" ca="1" si="889"/>
        <v>0</v>
      </c>
      <c r="AW831" s="1708">
        <f t="shared" ca="1" si="890"/>
        <v>0</v>
      </c>
      <c r="AX831" s="1818">
        <f t="shared" ca="1" si="891"/>
        <v>0</v>
      </c>
      <c r="AZ831" s="78">
        <f t="shared" ca="1" si="892"/>
        <v>0</v>
      </c>
      <c r="BA831" s="78">
        <f t="shared" ca="1" si="893"/>
        <v>66</v>
      </c>
      <c r="BB831" s="1708">
        <f t="shared" ca="1" si="894"/>
        <v>-66</v>
      </c>
      <c r="BC831" s="1818">
        <f t="shared" ca="1" si="895"/>
        <v>0</v>
      </c>
      <c r="BD831" s="78">
        <f t="shared" ca="1" si="896"/>
        <v>0</v>
      </c>
      <c r="BE831" s="1708">
        <f t="shared" ca="1" si="897"/>
        <v>0</v>
      </c>
      <c r="BF831" s="1818">
        <f t="shared" ca="1" si="898"/>
        <v>0</v>
      </c>
    </row>
    <row r="832" spans="1:58" s="65" customFormat="1">
      <c r="A832" s="2016">
        <v>831</v>
      </c>
      <c r="B832" s="2016">
        <v>829</v>
      </c>
      <c r="D832" s="657">
        <v>1</v>
      </c>
      <c r="E832" s="97"/>
      <c r="F832" s="97"/>
      <c r="G832" s="49"/>
      <c r="H832" s="524"/>
      <c r="I832" s="4"/>
      <c r="J832" s="4"/>
      <c r="K832" s="4"/>
      <c r="L832" s="3"/>
      <c r="M832" s="77"/>
      <c r="N832" s="77"/>
      <c r="O832" s="3" t="s">
        <v>127</v>
      </c>
      <c r="P832" s="2290">
        <v>12</v>
      </c>
      <c r="Q832" s="2290">
        <v>12</v>
      </c>
      <c r="R832" s="2290">
        <v>12</v>
      </c>
      <c r="S832" s="2290">
        <v>12</v>
      </c>
      <c r="T832" s="2">
        <v>12</v>
      </c>
      <c r="U832" s="2290">
        <v>12</v>
      </c>
      <c r="V832" s="2290">
        <v>12</v>
      </c>
      <c r="W832" s="2290">
        <v>12</v>
      </c>
      <c r="X832" s="2290">
        <v>12</v>
      </c>
      <c r="Y832" s="2290">
        <v>12</v>
      </c>
      <c r="Z832" s="2290">
        <v>12</v>
      </c>
      <c r="AA832" s="2290">
        <v>12</v>
      </c>
      <c r="AB832" s="75">
        <f>R832</f>
        <v>12</v>
      </c>
      <c r="AC832" s="75">
        <f>U832</f>
        <v>12</v>
      </c>
      <c r="AD832" s="75">
        <f>X832</f>
        <v>12</v>
      </c>
      <c r="AE832" s="75">
        <f>AA832</f>
        <v>12</v>
      </c>
      <c r="AF832" s="75">
        <f>AC832</f>
        <v>12</v>
      </c>
      <c r="AG832" s="75">
        <f>AE832</f>
        <v>12</v>
      </c>
      <c r="AH832" s="75">
        <f>AG832</f>
        <v>12</v>
      </c>
      <c r="AJ832" s="75">
        <f t="shared" ca="1" si="878"/>
        <v>12</v>
      </c>
      <c r="AK832" s="75">
        <f t="shared" ca="1" si="879"/>
        <v>54</v>
      </c>
      <c r="AL832" s="1791">
        <f t="shared" ca="1" si="880"/>
        <v>-42</v>
      </c>
      <c r="AM832" s="1915">
        <f t="shared" ca="1" si="881"/>
        <v>0.22222222222222221</v>
      </c>
      <c r="AN832" s="75">
        <f t="shared" ca="1" si="882"/>
        <v>12</v>
      </c>
      <c r="AO832" s="1791">
        <f t="shared" ca="1" si="883"/>
        <v>0</v>
      </c>
      <c r="AP832" s="1915">
        <f t="shared" ca="1" si="884"/>
        <v>1</v>
      </c>
      <c r="AR832" s="75">
        <f t="shared" ca="1" si="885"/>
        <v>12</v>
      </c>
      <c r="AS832" s="75">
        <f t="shared" ca="1" si="886"/>
        <v>54</v>
      </c>
      <c r="AT832" s="1791">
        <f t="shared" ca="1" si="887"/>
        <v>-42</v>
      </c>
      <c r="AU832" s="1915">
        <f t="shared" ca="1" si="888"/>
        <v>0.22222222222222221</v>
      </c>
      <c r="AV832" s="75">
        <f t="shared" ca="1" si="889"/>
        <v>12</v>
      </c>
      <c r="AW832" s="1791">
        <f t="shared" ca="1" si="890"/>
        <v>0</v>
      </c>
      <c r="AX832" s="1915">
        <f t="shared" ca="1" si="891"/>
        <v>1</v>
      </c>
      <c r="AZ832" s="75">
        <f t="shared" ca="1" si="892"/>
        <v>12</v>
      </c>
      <c r="BA832" s="75">
        <f t="shared" ca="1" si="893"/>
        <v>54</v>
      </c>
      <c r="BB832" s="1791">
        <f t="shared" ca="1" si="894"/>
        <v>-42</v>
      </c>
      <c r="BC832" s="1915">
        <f t="shared" ca="1" si="895"/>
        <v>0.22222222222222221</v>
      </c>
      <c r="BD832" s="75">
        <f t="shared" ca="1" si="896"/>
        <v>12</v>
      </c>
      <c r="BE832" s="1791">
        <f t="shared" ca="1" si="897"/>
        <v>0</v>
      </c>
      <c r="BF832" s="1915">
        <f t="shared" ca="1" si="898"/>
        <v>1</v>
      </c>
    </row>
    <row r="833" spans="1:58" s="65" customFormat="1">
      <c r="A833" s="2016">
        <v>832</v>
      </c>
      <c r="B833" s="2016">
        <v>830</v>
      </c>
      <c r="D833" s="657">
        <v>1</v>
      </c>
      <c r="E833" s="97"/>
      <c r="F833" s="97"/>
      <c r="G833" s="49"/>
      <c r="H833" s="524"/>
      <c r="I833" s="522" t="s">
        <v>241</v>
      </c>
      <c r="J833" s="90"/>
      <c r="K833" s="90"/>
      <c r="L833" s="89"/>
      <c r="M833" s="88"/>
      <c r="N833" s="88"/>
      <c r="O833" s="87"/>
      <c r="P833" s="86">
        <f>SUM(P834:P838)</f>
        <v>300</v>
      </c>
      <c r="Q833" s="86">
        <f t="shared" ref="Q833:AA833" si="900">SUM(Q834:Q838)</f>
        <v>300</v>
      </c>
      <c r="R833" s="86">
        <f t="shared" si="900"/>
        <v>300</v>
      </c>
      <c r="S833" s="86">
        <f t="shared" si="900"/>
        <v>300</v>
      </c>
      <c r="T833" s="86">
        <f t="shared" si="900"/>
        <v>300</v>
      </c>
      <c r="U833" s="86">
        <f t="shared" si="900"/>
        <v>299</v>
      </c>
      <c r="V833" s="86">
        <f t="shared" si="900"/>
        <v>297</v>
      </c>
      <c r="W833" s="86">
        <f t="shared" si="900"/>
        <v>297</v>
      </c>
      <c r="X833" s="86">
        <f t="shared" si="900"/>
        <v>297</v>
      </c>
      <c r="Y833" s="86">
        <f t="shared" si="900"/>
        <v>297</v>
      </c>
      <c r="Z833" s="86">
        <f t="shared" si="900"/>
        <v>298</v>
      </c>
      <c r="AA833" s="86">
        <f t="shared" si="900"/>
        <v>299</v>
      </c>
      <c r="AB833" s="86">
        <f t="shared" ref="AB833:AH833" si="901">SUM(AB834:AB838)</f>
        <v>300</v>
      </c>
      <c r="AC833" s="86">
        <f t="shared" si="901"/>
        <v>299</v>
      </c>
      <c r="AD833" s="86">
        <f t="shared" si="901"/>
        <v>297</v>
      </c>
      <c r="AE833" s="86">
        <f t="shared" si="901"/>
        <v>299</v>
      </c>
      <c r="AF833" s="86">
        <f t="shared" si="901"/>
        <v>299</v>
      </c>
      <c r="AG833" s="86">
        <f t="shared" si="901"/>
        <v>299</v>
      </c>
      <c r="AH833" s="86">
        <f t="shared" si="901"/>
        <v>299</v>
      </c>
      <c r="AJ833" s="86">
        <f t="shared" ca="1" si="878"/>
        <v>297</v>
      </c>
      <c r="AK833" s="86">
        <f t="shared" ca="1" si="879"/>
        <v>0</v>
      </c>
      <c r="AL833" s="1790">
        <f t="shared" ca="1" si="880"/>
        <v>297</v>
      </c>
      <c r="AM833" s="1914">
        <f t="shared" ca="1" si="881"/>
        <v>0</v>
      </c>
      <c r="AN833" s="86">
        <f t="shared" ca="1" si="882"/>
        <v>302</v>
      </c>
      <c r="AO833" s="1790">
        <f t="shared" ca="1" si="883"/>
        <v>-5</v>
      </c>
      <c r="AP833" s="1914">
        <f t="shared" ca="1" si="884"/>
        <v>0.98344370860927155</v>
      </c>
      <c r="AR833" s="86">
        <f t="shared" ca="1" si="885"/>
        <v>297</v>
      </c>
      <c r="AS833" s="86">
        <f t="shared" ca="1" si="886"/>
        <v>0</v>
      </c>
      <c r="AT833" s="1790">
        <f t="shared" ca="1" si="887"/>
        <v>297</v>
      </c>
      <c r="AU833" s="1914">
        <f t="shared" ca="1" si="888"/>
        <v>0</v>
      </c>
      <c r="AV833" s="86">
        <f t="shared" ca="1" si="889"/>
        <v>302</v>
      </c>
      <c r="AW833" s="1790">
        <f t="shared" ca="1" si="890"/>
        <v>-5</v>
      </c>
      <c r="AX833" s="1914">
        <f t="shared" ca="1" si="891"/>
        <v>0.98344370860927155</v>
      </c>
      <c r="AZ833" s="86">
        <f t="shared" ca="1" si="892"/>
        <v>297</v>
      </c>
      <c r="BA833" s="86">
        <f t="shared" ca="1" si="893"/>
        <v>0</v>
      </c>
      <c r="BB833" s="1790">
        <f t="shared" ca="1" si="894"/>
        <v>297</v>
      </c>
      <c r="BC833" s="1914">
        <f t="shared" ca="1" si="895"/>
        <v>0</v>
      </c>
      <c r="BD833" s="86">
        <f t="shared" ca="1" si="896"/>
        <v>302</v>
      </c>
      <c r="BE833" s="1790">
        <f t="shared" ca="1" si="897"/>
        <v>-5</v>
      </c>
      <c r="BF833" s="1914">
        <f t="shared" ca="1" si="898"/>
        <v>0.98344370860927155</v>
      </c>
    </row>
    <row r="834" spans="1:58" s="65" customFormat="1">
      <c r="A834" s="2016">
        <v>833</v>
      </c>
      <c r="B834" s="2016">
        <v>831</v>
      </c>
      <c r="D834" s="657">
        <v>1</v>
      </c>
      <c r="E834" s="97"/>
      <c r="F834" s="97"/>
      <c r="G834" s="49"/>
      <c r="H834" s="524"/>
      <c r="I834" s="7"/>
      <c r="J834" s="7"/>
      <c r="K834" s="7"/>
      <c r="L834" s="6"/>
      <c r="M834" s="80"/>
      <c r="N834" s="80"/>
      <c r="O834" s="6" t="s">
        <v>242</v>
      </c>
      <c r="P834" s="2289">
        <v>263</v>
      </c>
      <c r="Q834" s="2289">
        <v>263</v>
      </c>
      <c r="R834" s="2289">
        <v>263</v>
      </c>
      <c r="S834" s="2289">
        <v>263</v>
      </c>
      <c r="T834" s="5">
        <v>263</v>
      </c>
      <c r="U834" s="2289">
        <v>262</v>
      </c>
      <c r="V834" s="2289">
        <v>260</v>
      </c>
      <c r="W834" s="2289">
        <v>260</v>
      </c>
      <c r="X834" s="2289">
        <v>260</v>
      </c>
      <c r="Y834" s="2289">
        <v>260</v>
      </c>
      <c r="Z834" s="2289">
        <v>261</v>
      </c>
      <c r="AA834" s="2289">
        <v>263</v>
      </c>
      <c r="AB834" s="78">
        <f>R834</f>
        <v>263</v>
      </c>
      <c r="AC834" s="78">
        <f>U834</f>
        <v>262</v>
      </c>
      <c r="AD834" s="78">
        <f>X834</f>
        <v>260</v>
      </c>
      <c r="AE834" s="78">
        <f>AA834</f>
        <v>263</v>
      </c>
      <c r="AF834" s="78">
        <f>AC834</f>
        <v>262</v>
      </c>
      <c r="AG834" s="78">
        <f>AE834</f>
        <v>263</v>
      </c>
      <c r="AH834" s="78">
        <f>AG834</f>
        <v>263</v>
      </c>
      <c r="AJ834" s="78">
        <f t="shared" ca="1" si="878"/>
        <v>260</v>
      </c>
      <c r="AK834" s="78">
        <f t="shared" ca="1" si="879"/>
        <v>0</v>
      </c>
      <c r="AL834" s="1708">
        <f t="shared" ca="1" si="880"/>
        <v>260</v>
      </c>
      <c r="AM834" s="1818">
        <f t="shared" ca="1" si="881"/>
        <v>0</v>
      </c>
      <c r="AN834" s="78">
        <f t="shared" ca="1" si="882"/>
        <v>266</v>
      </c>
      <c r="AO834" s="1708">
        <f t="shared" ca="1" si="883"/>
        <v>-6</v>
      </c>
      <c r="AP834" s="1818">
        <f t="shared" ca="1" si="884"/>
        <v>0.97744360902255634</v>
      </c>
      <c r="AR834" s="78">
        <f t="shared" ca="1" si="885"/>
        <v>260</v>
      </c>
      <c r="AS834" s="78">
        <f t="shared" ca="1" si="886"/>
        <v>0</v>
      </c>
      <c r="AT834" s="1708">
        <f t="shared" ca="1" si="887"/>
        <v>260</v>
      </c>
      <c r="AU834" s="1818">
        <f t="shared" ca="1" si="888"/>
        <v>0</v>
      </c>
      <c r="AV834" s="78">
        <f t="shared" ca="1" si="889"/>
        <v>266</v>
      </c>
      <c r="AW834" s="1708">
        <f t="shared" ca="1" si="890"/>
        <v>-6</v>
      </c>
      <c r="AX834" s="1818">
        <f t="shared" ca="1" si="891"/>
        <v>0.97744360902255634</v>
      </c>
      <c r="AZ834" s="78">
        <f t="shared" ca="1" si="892"/>
        <v>260</v>
      </c>
      <c r="BA834" s="78">
        <f t="shared" ca="1" si="893"/>
        <v>0</v>
      </c>
      <c r="BB834" s="1708">
        <f t="shared" ca="1" si="894"/>
        <v>260</v>
      </c>
      <c r="BC834" s="1818">
        <f t="shared" ca="1" si="895"/>
        <v>0</v>
      </c>
      <c r="BD834" s="78">
        <f t="shared" ca="1" si="896"/>
        <v>266</v>
      </c>
      <c r="BE834" s="1708">
        <f t="shared" ca="1" si="897"/>
        <v>-6</v>
      </c>
      <c r="BF834" s="1818">
        <f t="shared" ca="1" si="898"/>
        <v>0.97744360902255634</v>
      </c>
    </row>
    <row r="835" spans="1:58" s="65" customFormat="1">
      <c r="A835" s="2016">
        <v>834</v>
      </c>
      <c r="B835" s="2016">
        <v>832</v>
      </c>
      <c r="D835" s="657">
        <v>1</v>
      </c>
      <c r="E835" s="97"/>
      <c r="F835" s="97"/>
      <c r="G835" s="49"/>
      <c r="H835" s="524"/>
      <c r="I835" s="7"/>
      <c r="J835" s="7"/>
      <c r="K835" s="7"/>
      <c r="L835" s="6"/>
      <c r="M835" s="80"/>
      <c r="N835" s="80"/>
      <c r="O835" s="6" t="s">
        <v>243</v>
      </c>
      <c r="P835" s="2289"/>
      <c r="Q835" s="2289"/>
      <c r="R835" s="2289"/>
      <c r="S835" s="2289"/>
      <c r="T835" s="5"/>
      <c r="U835" s="2289"/>
      <c r="V835" s="2289"/>
      <c r="W835" s="2289"/>
      <c r="X835" s="2289"/>
      <c r="Y835" s="2289"/>
      <c r="Z835" s="2289"/>
      <c r="AA835" s="2289"/>
      <c r="AB835" s="78">
        <f>R835</f>
        <v>0</v>
      </c>
      <c r="AC835" s="78">
        <f>U835</f>
        <v>0</v>
      </c>
      <c r="AD835" s="78">
        <f>X835</f>
        <v>0</v>
      </c>
      <c r="AE835" s="78">
        <f>AA835</f>
        <v>0</v>
      </c>
      <c r="AF835" s="78">
        <f>AC835</f>
        <v>0</v>
      </c>
      <c r="AG835" s="78">
        <f>AE835</f>
        <v>0</v>
      </c>
      <c r="AH835" s="78">
        <f>AG835</f>
        <v>0</v>
      </c>
      <c r="AJ835" s="78">
        <f t="shared" ca="1" si="878"/>
        <v>0</v>
      </c>
      <c r="AK835" s="78">
        <f t="shared" ca="1" si="879"/>
        <v>12</v>
      </c>
      <c r="AL835" s="1708">
        <f t="shared" ca="1" si="880"/>
        <v>-12</v>
      </c>
      <c r="AM835" s="1818">
        <f t="shared" ca="1" si="881"/>
        <v>0</v>
      </c>
      <c r="AN835" s="78">
        <f t="shared" ca="1" si="882"/>
        <v>0</v>
      </c>
      <c r="AO835" s="1708">
        <f t="shared" ca="1" si="883"/>
        <v>0</v>
      </c>
      <c r="AP835" s="1818">
        <f t="shared" ca="1" si="884"/>
        <v>0</v>
      </c>
      <c r="AR835" s="78">
        <f t="shared" ca="1" si="885"/>
        <v>0</v>
      </c>
      <c r="AS835" s="78">
        <f t="shared" ca="1" si="886"/>
        <v>12</v>
      </c>
      <c r="AT835" s="1708">
        <f t="shared" ca="1" si="887"/>
        <v>-12</v>
      </c>
      <c r="AU835" s="1818">
        <f t="shared" ca="1" si="888"/>
        <v>0</v>
      </c>
      <c r="AV835" s="78">
        <f t="shared" ca="1" si="889"/>
        <v>0</v>
      </c>
      <c r="AW835" s="1708">
        <f t="shared" ca="1" si="890"/>
        <v>0</v>
      </c>
      <c r="AX835" s="1818">
        <f t="shared" ca="1" si="891"/>
        <v>0</v>
      </c>
      <c r="AZ835" s="78">
        <f t="shared" ca="1" si="892"/>
        <v>0</v>
      </c>
      <c r="BA835" s="78">
        <f t="shared" ca="1" si="893"/>
        <v>12</v>
      </c>
      <c r="BB835" s="1708">
        <f t="shared" ca="1" si="894"/>
        <v>-12</v>
      </c>
      <c r="BC835" s="1818">
        <f t="shared" ca="1" si="895"/>
        <v>0</v>
      </c>
      <c r="BD835" s="78">
        <f t="shared" ca="1" si="896"/>
        <v>0</v>
      </c>
      <c r="BE835" s="1708">
        <f t="shared" ca="1" si="897"/>
        <v>0</v>
      </c>
      <c r="BF835" s="1818">
        <f t="shared" ca="1" si="898"/>
        <v>0</v>
      </c>
    </row>
    <row r="836" spans="1:58" s="65" customFormat="1">
      <c r="A836" s="2016">
        <v>835</v>
      </c>
      <c r="B836" s="2016">
        <v>833</v>
      </c>
      <c r="D836" s="657">
        <v>1</v>
      </c>
      <c r="E836" s="97"/>
      <c r="F836" s="97"/>
      <c r="G836" s="49"/>
      <c r="H836" s="524"/>
      <c r="I836" s="7"/>
      <c r="J836" s="7"/>
      <c r="K836" s="7"/>
      <c r="L836" s="6"/>
      <c r="M836" s="80"/>
      <c r="N836" s="80"/>
      <c r="O836" s="6" t="s">
        <v>361</v>
      </c>
      <c r="P836" s="2289">
        <v>26</v>
      </c>
      <c r="Q836" s="2289">
        <v>26</v>
      </c>
      <c r="R836" s="2289">
        <v>26</v>
      </c>
      <c r="S836" s="2289">
        <v>26</v>
      </c>
      <c r="T836" s="5">
        <v>26</v>
      </c>
      <c r="U836" s="2289">
        <v>26</v>
      </c>
      <c r="V836" s="2289">
        <v>26</v>
      </c>
      <c r="W836" s="2289">
        <v>26</v>
      </c>
      <c r="X836" s="2289">
        <v>26</v>
      </c>
      <c r="Y836" s="2289">
        <v>26</v>
      </c>
      <c r="Z836" s="2289">
        <v>26</v>
      </c>
      <c r="AA836" s="2289">
        <v>25</v>
      </c>
      <c r="AB836" s="78">
        <f>R836</f>
        <v>26</v>
      </c>
      <c r="AC836" s="78">
        <f>U836</f>
        <v>26</v>
      </c>
      <c r="AD836" s="78">
        <f>X836</f>
        <v>26</v>
      </c>
      <c r="AE836" s="78">
        <f>AA836</f>
        <v>25</v>
      </c>
      <c r="AF836" s="78">
        <f>AC836</f>
        <v>26</v>
      </c>
      <c r="AG836" s="78">
        <f>AE836</f>
        <v>25</v>
      </c>
      <c r="AH836" s="78">
        <f>AG836</f>
        <v>25</v>
      </c>
      <c r="AJ836" s="78">
        <f t="shared" ca="1" si="878"/>
        <v>26</v>
      </c>
      <c r="AK836" s="78">
        <f t="shared" ca="1" si="879"/>
        <v>297</v>
      </c>
      <c r="AL836" s="1708">
        <f t="shared" ca="1" si="880"/>
        <v>-271</v>
      </c>
      <c r="AM836" s="1818">
        <f t="shared" ca="1" si="881"/>
        <v>8.7542087542087546E-2</v>
      </c>
      <c r="AN836" s="78">
        <f t="shared" ca="1" si="882"/>
        <v>25</v>
      </c>
      <c r="AO836" s="1708">
        <f t="shared" ca="1" si="883"/>
        <v>1</v>
      </c>
      <c r="AP836" s="1818">
        <f t="shared" ca="1" si="884"/>
        <v>1.04</v>
      </c>
      <c r="AR836" s="78">
        <f t="shared" ca="1" si="885"/>
        <v>26</v>
      </c>
      <c r="AS836" s="78">
        <f t="shared" ca="1" si="886"/>
        <v>297</v>
      </c>
      <c r="AT836" s="1708">
        <f t="shared" ca="1" si="887"/>
        <v>-271</v>
      </c>
      <c r="AU836" s="1818">
        <f t="shared" ca="1" si="888"/>
        <v>8.7542087542087546E-2</v>
      </c>
      <c r="AV836" s="78">
        <f t="shared" ca="1" si="889"/>
        <v>25</v>
      </c>
      <c r="AW836" s="1708">
        <f t="shared" ca="1" si="890"/>
        <v>1</v>
      </c>
      <c r="AX836" s="1818">
        <f t="shared" ca="1" si="891"/>
        <v>1.04</v>
      </c>
      <c r="AZ836" s="78">
        <f t="shared" ca="1" si="892"/>
        <v>26</v>
      </c>
      <c r="BA836" s="78">
        <f t="shared" ca="1" si="893"/>
        <v>297</v>
      </c>
      <c r="BB836" s="1708">
        <f t="shared" ca="1" si="894"/>
        <v>-271</v>
      </c>
      <c r="BC836" s="1818">
        <f t="shared" ca="1" si="895"/>
        <v>8.7542087542087546E-2</v>
      </c>
      <c r="BD836" s="78">
        <f t="shared" ca="1" si="896"/>
        <v>25</v>
      </c>
      <c r="BE836" s="1708">
        <f t="shared" ca="1" si="897"/>
        <v>1</v>
      </c>
      <c r="BF836" s="1818">
        <f t="shared" ca="1" si="898"/>
        <v>1.04</v>
      </c>
    </row>
    <row r="837" spans="1:58" s="65" customFormat="1">
      <c r="A837" s="2016">
        <v>836</v>
      </c>
      <c r="B837" s="2016">
        <v>834</v>
      </c>
      <c r="D837" s="657">
        <v>1</v>
      </c>
      <c r="E837" s="97"/>
      <c r="F837" s="97"/>
      <c r="G837" s="49"/>
      <c r="H837" s="524"/>
      <c r="I837" s="7"/>
      <c r="J837" s="7"/>
      <c r="K837" s="7"/>
      <c r="L837" s="6"/>
      <c r="M837" s="80"/>
      <c r="N837" s="80"/>
      <c r="O837" s="6" t="s">
        <v>128</v>
      </c>
      <c r="P837" s="2289"/>
      <c r="Q837" s="2289"/>
      <c r="R837" s="2289"/>
      <c r="S837" s="2289"/>
      <c r="T837" s="5"/>
      <c r="U837" s="5"/>
      <c r="V837" s="2289"/>
      <c r="W837" s="2289"/>
      <c r="X837" s="2289"/>
      <c r="Y837" s="2289"/>
      <c r="Z837" s="2289"/>
      <c r="AA837" s="2289"/>
      <c r="AB837" s="78">
        <f>R837</f>
        <v>0</v>
      </c>
      <c r="AC837" s="78">
        <f>U837</f>
        <v>0</v>
      </c>
      <c r="AD837" s="78">
        <f>X837</f>
        <v>0</v>
      </c>
      <c r="AE837" s="78">
        <f>AA837</f>
        <v>0</v>
      </c>
      <c r="AF837" s="78">
        <f>AC837</f>
        <v>0</v>
      </c>
      <c r="AG837" s="78">
        <f>AE837</f>
        <v>0</v>
      </c>
      <c r="AH837" s="78">
        <f>AG837</f>
        <v>0</v>
      </c>
      <c r="AJ837" s="78">
        <f t="shared" ca="1" si="878"/>
        <v>0</v>
      </c>
      <c r="AK837" s="78">
        <f t="shared" ca="1" si="879"/>
        <v>260</v>
      </c>
      <c r="AL837" s="1708">
        <f t="shared" ca="1" si="880"/>
        <v>-260</v>
      </c>
      <c r="AM837" s="1818">
        <f t="shared" ca="1" si="881"/>
        <v>0</v>
      </c>
      <c r="AN837" s="78">
        <f t="shared" ca="1" si="882"/>
        <v>0</v>
      </c>
      <c r="AO837" s="1708">
        <f t="shared" ca="1" si="883"/>
        <v>0</v>
      </c>
      <c r="AP837" s="1818">
        <f t="shared" ca="1" si="884"/>
        <v>0</v>
      </c>
      <c r="AR837" s="78">
        <f t="shared" ca="1" si="885"/>
        <v>0</v>
      </c>
      <c r="AS837" s="78">
        <f t="shared" ca="1" si="886"/>
        <v>260</v>
      </c>
      <c r="AT837" s="1708">
        <f t="shared" ca="1" si="887"/>
        <v>-260</v>
      </c>
      <c r="AU837" s="1818">
        <f t="shared" ca="1" si="888"/>
        <v>0</v>
      </c>
      <c r="AV837" s="78">
        <f t="shared" ca="1" si="889"/>
        <v>0</v>
      </c>
      <c r="AW837" s="1708">
        <f t="shared" ca="1" si="890"/>
        <v>0</v>
      </c>
      <c r="AX837" s="1818">
        <f t="shared" ca="1" si="891"/>
        <v>0</v>
      </c>
      <c r="AZ837" s="78">
        <f t="shared" ca="1" si="892"/>
        <v>0</v>
      </c>
      <c r="BA837" s="78">
        <f t="shared" ca="1" si="893"/>
        <v>260</v>
      </c>
      <c r="BB837" s="1708">
        <f t="shared" ca="1" si="894"/>
        <v>-260</v>
      </c>
      <c r="BC837" s="1818">
        <f t="shared" ca="1" si="895"/>
        <v>0</v>
      </c>
      <c r="BD837" s="78">
        <f t="shared" ca="1" si="896"/>
        <v>0</v>
      </c>
      <c r="BE837" s="1708">
        <f t="shared" ca="1" si="897"/>
        <v>0</v>
      </c>
      <c r="BF837" s="1818">
        <f t="shared" ca="1" si="898"/>
        <v>0</v>
      </c>
    </row>
    <row r="838" spans="1:58" s="65" customFormat="1">
      <c r="A838" s="2016">
        <v>837</v>
      </c>
      <c r="B838" s="2016">
        <v>835</v>
      </c>
      <c r="D838" s="657">
        <v>1</v>
      </c>
      <c r="E838" s="97"/>
      <c r="F838" s="97"/>
      <c r="G838" s="49"/>
      <c r="H838" s="524"/>
      <c r="I838" s="7"/>
      <c r="J838" s="7"/>
      <c r="K838" s="7"/>
      <c r="L838" s="6"/>
      <c r="M838" s="80"/>
      <c r="N838" s="80"/>
      <c r="O838" s="6" t="s">
        <v>127</v>
      </c>
      <c r="P838" s="2289">
        <v>11</v>
      </c>
      <c r="Q838" s="2289">
        <v>11</v>
      </c>
      <c r="R838" s="2289">
        <v>11</v>
      </c>
      <c r="S838" s="2289">
        <v>11</v>
      </c>
      <c r="T838" s="5">
        <v>11</v>
      </c>
      <c r="U838" s="2289">
        <v>11</v>
      </c>
      <c r="V838" s="2289">
        <v>11</v>
      </c>
      <c r="W838" s="2289">
        <v>11</v>
      </c>
      <c r="X838" s="2289">
        <v>11</v>
      </c>
      <c r="Y838" s="2289">
        <v>11</v>
      </c>
      <c r="Z838" s="2289">
        <v>11</v>
      </c>
      <c r="AA838" s="2289">
        <v>11</v>
      </c>
      <c r="AB838" s="78">
        <f>R838</f>
        <v>11</v>
      </c>
      <c r="AC838" s="78">
        <f>U838</f>
        <v>11</v>
      </c>
      <c r="AD838" s="78">
        <f>X838</f>
        <v>11</v>
      </c>
      <c r="AE838" s="78">
        <f>AA838</f>
        <v>11</v>
      </c>
      <c r="AF838" s="78">
        <f>AC838</f>
        <v>11</v>
      </c>
      <c r="AG838" s="78">
        <f>AE838</f>
        <v>11</v>
      </c>
      <c r="AH838" s="78">
        <f>AG838</f>
        <v>11</v>
      </c>
      <c r="AJ838" s="78">
        <f t="shared" ca="1" si="878"/>
        <v>11</v>
      </c>
      <c r="AK838" s="78">
        <f t="shared" ca="1" si="879"/>
        <v>0</v>
      </c>
      <c r="AL838" s="1708">
        <f t="shared" ca="1" si="880"/>
        <v>11</v>
      </c>
      <c r="AM838" s="1818">
        <f t="shared" ca="1" si="881"/>
        <v>0</v>
      </c>
      <c r="AN838" s="78">
        <f t="shared" ca="1" si="882"/>
        <v>11</v>
      </c>
      <c r="AO838" s="1708">
        <f t="shared" ca="1" si="883"/>
        <v>0</v>
      </c>
      <c r="AP838" s="1818">
        <f t="shared" ca="1" si="884"/>
        <v>1</v>
      </c>
      <c r="AR838" s="78">
        <f t="shared" ca="1" si="885"/>
        <v>11</v>
      </c>
      <c r="AS838" s="78">
        <f t="shared" ca="1" si="886"/>
        <v>0</v>
      </c>
      <c r="AT838" s="1708">
        <f t="shared" ca="1" si="887"/>
        <v>11</v>
      </c>
      <c r="AU838" s="1818">
        <f t="shared" ca="1" si="888"/>
        <v>0</v>
      </c>
      <c r="AV838" s="78">
        <f t="shared" ca="1" si="889"/>
        <v>11</v>
      </c>
      <c r="AW838" s="1708">
        <f t="shared" ca="1" si="890"/>
        <v>0</v>
      </c>
      <c r="AX838" s="1818">
        <f t="shared" ca="1" si="891"/>
        <v>1</v>
      </c>
      <c r="AZ838" s="78">
        <f t="shared" ca="1" si="892"/>
        <v>11</v>
      </c>
      <c r="BA838" s="78">
        <f t="shared" ca="1" si="893"/>
        <v>0</v>
      </c>
      <c r="BB838" s="1708">
        <f t="shared" ca="1" si="894"/>
        <v>11</v>
      </c>
      <c r="BC838" s="1818">
        <f t="shared" ca="1" si="895"/>
        <v>0</v>
      </c>
      <c r="BD838" s="78">
        <f t="shared" ca="1" si="896"/>
        <v>11</v>
      </c>
      <c r="BE838" s="1708">
        <f t="shared" ca="1" si="897"/>
        <v>0</v>
      </c>
      <c r="BF838" s="1818">
        <f t="shared" ca="1" si="898"/>
        <v>1</v>
      </c>
    </row>
    <row r="839" spans="1:58" s="65" customFormat="1">
      <c r="A839" s="2016">
        <v>838</v>
      </c>
      <c r="B839" s="2016">
        <v>836</v>
      </c>
      <c r="D839" s="657">
        <v>1</v>
      </c>
      <c r="E839" s="97"/>
      <c r="F839" s="97"/>
      <c r="G839" s="49"/>
      <c r="H839" s="524"/>
      <c r="I839" s="514" t="s">
        <v>299</v>
      </c>
      <c r="J839" s="93"/>
      <c r="K839" s="93"/>
      <c r="L839" s="84"/>
      <c r="M839" s="83"/>
      <c r="N839" s="83"/>
      <c r="O839" s="82"/>
      <c r="P839" s="81">
        <f>SUM(P840:P843)</f>
        <v>9</v>
      </c>
      <c r="Q839" s="81">
        <f t="shared" ref="Q839:AA839" si="902">SUM(Q840:Q843)</f>
        <v>9</v>
      </c>
      <c r="R839" s="81">
        <f t="shared" si="902"/>
        <v>9</v>
      </c>
      <c r="S839" s="81">
        <f t="shared" si="902"/>
        <v>9</v>
      </c>
      <c r="T839" s="81">
        <f t="shared" si="902"/>
        <v>9</v>
      </c>
      <c r="U839" s="81">
        <f t="shared" si="902"/>
        <v>9</v>
      </c>
      <c r="V839" s="81">
        <f t="shared" si="902"/>
        <v>9</v>
      </c>
      <c r="W839" s="81">
        <f t="shared" si="902"/>
        <v>9</v>
      </c>
      <c r="X839" s="81">
        <f t="shared" si="902"/>
        <v>9</v>
      </c>
      <c r="Y839" s="81">
        <f t="shared" si="902"/>
        <v>9</v>
      </c>
      <c r="Z839" s="81">
        <f t="shared" si="902"/>
        <v>9</v>
      </c>
      <c r="AA839" s="81">
        <f t="shared" si="902"/>
        <v>9</v>
      </c>
      <c r="AB839" s="81">
        <f t="shared" ref="AB839:AH839" si="903">SUM(AB840:AB843)</f>
        <v>9</v>
      </c>
      <c r="AC839" s="81">
        <f t="shared" si="903"/>
        <v>9</v>
      </c>
      <c r="AD839" s="81">
        <f t="shared" si="903"/>
        <v>9</v>
      </c>
      <c r="AE839" s="81">
        <f t="shared" si="903"/>
        <v>9</v>
      </c>
      <c r="AF839" s="81">
        <f t="shared" si="903"/>
        <v>9</v>
      </c>
      <c r="AG839" s="81">
        <f t="shared" si="903"/>
        <v>9</v>
      </c>
      <c r="AH839" s="81">
        <f t="shared" si="903"/>
        <v>9</v>
      </c>
      <c r="AJ839" s="512">
        <f t="shared" ca="1" si="878"/>
        <v>9</v>
      </c>
      <c r="AK839" s="512">
        <f t="shared" ca="1" si="879"/>
        <v>26</v>
      </c>
      <c r="AL839" s="1792">
        <f t="shared" ca="1" si="880"/>
        <v>-17</v>
      </c>
      <c r="AM839" s="1916">
        <f t="shared" ca="1" si="881"/>
        <v>0.34615384615384615</v>
      </c>
      <c r="AN839" s="512">
        <f t="shared" ca="1" si="882"/>
        <v>9</v>
      </c>
      <c r="AO839" s="1792">
        <f t="shared" ca="1" si="883"/>
        <v>0</v>
      </c>
      <c r="AP839" s="1916">
        <f t="shared" ca="1" si="884"/>
        <v>1</v>
      </c>
      <c r="AR839" s="512">
        <f t="shared" ca="1" si="885"/>
        <v>9</v>
      </c>
      <c r="AS839" s="512">
        <f t="shared" ca="1" si="886"/>
        <v>26</v>
      </c>
      <c r="AT839" s="1792">
        <f t="shared" ca="1" si="887"/>
        <v>-17</v>
      </c>
      <c r="AU839" s="1916">
        <f t="shared" ca="1" si="888"/>
        <v>0.34615384615384615</v>
      </c>
      <c r="AV839" s="512">
        <f t="shared" ca="1" si="889"/>
        <v>9</v>
      </c>
      <c r="AW839" s="1792">
        <f t="shared" ca="1" si="890"/>
        <v>0</v>
      </c>
      <c r="AX839" s="1916">
        <f t="shared" ca="1" si="891"/>
        <v>1</v>
      </c>
      <c r="AZ839" s="512">
        <f t="shared" ca="1" si="892"/>
        <v>9</v>
      </c>
      <c r="BA839" s="512">
        <f t="shared" ca="1" si="893"/>
        <v>26</v>
      </c>
      <c r="BB839" s="1792">
        <f t="shared" ca="1" si="894"/>
        <v>-17</v>
      </c>
      <c r="BC839" s="1916">
        <f t="shared" ca="1" si="895"/>
        <v>0.34615384615384615</v>
      </c>
      <c r="BD839" s="512">
        <f t="shared" ca="1" si="896"/>
        <v>9</v>
      </c>
      <c r="BE839" s="1792">
        <f t="shared" ca="1" si="897"/>
        <v>0</v>
      </c>
      <c r="BF839" s="1916">
        <f t="shared" ca="1" si="898"/>
        <v>1</v>
      </c>
    </row>
    <row r="840" spans="1:58" s="65" customFormat="1">
      <c r="A840" s="2016">
        <v>839</v>
      </c>
      <c r="B840" s="2016">
        <v>837</v>
      </c>
      <c r="D840" s="657">
        <v>1</v>
      </c>
      <c r="E840" s="97"/>
      <c r="F840" s="97"/>
      <c r="G840" s="49"/>
      <c r="H840" s="524"/>
      <c r="I840" s="7"/>
      <c r="J840" s="7"/>
      <c r="K840" s="7"/>
      <c r="L840" s="6"/>
      <c r="M840" s="80"/>
      <c r="N840" s="80"/>
      <c r="O840" s="6" t="s">
        <v>295</v>
      </c>
      <c r="P840" s="2289">
        <v>6</v>
      </c>
      <c r="Q840" s="2289">
        <v>6</v>
      </c>
      <c r="R840" s="2289">
        <v>6</v>
      </c>
      <c r="S840" s="2289">
        <v>6</v>
      </c>
      <c r="T840" s="5">
        <v>6</v>
      </c>
      <c r="U840" s="2289">
        <v>6</v>
      </c>
      <c r="V840" s="2289">
        <v>6</v>
      </c>
      <c r="W840" s="2289">
        <v>6</v>
      </c>
      <c r="X840" s="2289">
        <v>6</v>
      </c>
      <c r="Y840" s="2289">
        <v>6</v>
      </c>
      <c r="Z840" s="2289">
        <v>6</v>
      </c>
      <c r="AA840" s="2289">
        <v>6</v>
      </c>
      <c r="AB840" s="78">
        <f>R840</f>
        <v>6</v>
      </c>
      <c r="AC840" s="78">
        <f>U840</f>
        <v>6</v>
      </c>
      <c r="AD840" s="78">
        <f>X840</f>
        <v>6</v>
      </c>
      <c r="AE840" s="78">
        <f>AA840</f>
        <v>6</v>
      </c>
      <c r="AF840" s="78">
        <f>AC840</f>
        <v>6</v>
      </c>
      <c r="AG840" s="78">
        <f>AE840</f>
        <v>6</v>
      </c>
      <c r="AH840" s="78">
        <f>AG840</f>
        <v>6</v>
      </c>
      <c r="AJ840" s="78">
        <f t="shared" ca="1" si="878"/>
        <v>6</v>
      </c>
      <c r="AK840" s="78">
        <f t="shared" ca="1" si="879"/>
        <v>0</v>
      </c>
      <c r="AL840" s="1708">
        <f t="shared" ca="1" si="880"/>
        <v>6</v>
      </c>
      <c r="AM840" s="1818">
        <f t="shared" ca="1" si="881"/>
        <v>0</v>
      </c>
      <c r="AN840" s="78">
        <f t="shared" ca="1" si="882"/>
        <v>6</v>
      </c>
      <c r="AO840" s="1708">
        <f t="shared" ca="1" si="883"/>
        <v>0</v>
      </c>
      <c r="AP840" s="1818">
        <f t="shared" ca="1" si="884"/>
        <v>1</v>
      </c>
      <c r="AR840" s="78">
        <f t="shared" ca="1" si="885"/>
        <v>6</v>
      </c>
      <c r="AS840" s="78">
        <f t="shared" ca="1" si="886"/>
        <v>0</v>
      </c>
      <c r="AT840" s="1708">
        <f t="shared" ca="1" si="887"/>
        <v>6</v>
      </c>
      <c r="AU840" s="1818">
        <f t="shared" ca="1" si="888"/>
        <v>0</v>
      </c>
      <c r="AV840" s="78">
        <f t="shared" ca="1" si="889"/>
        <v>6</v>
      </c>
      <c r="AW840" s="1708">
        <f t="shared" ca="1" si="890"/>
        <v>0</v>
      </c>
      <c r="AX840" s="1818">
        <f t="shared" ca="1" si="891"/>
        <v>1</v>
      </c>
      <c r="AZ840" s="78">
        <f t="shared" ca="1" si="892"/>
        <v>6</v>
      </c>
      <c r="BA840" s="78">
        <f t="shared" ca="1" si="893"/>
        <v>0</v>
      </c>
      <c r="BB840" s="1708">
        <f t="shared" ca="1" si="894"/>
        <v>6</v>
      </c>
      <c r="BC840" s="1818">
        <f t="shared" ca="1" si="895"/>
        <v>0</v>
      </c>
      <c r="BD840" s="78">
        <f t="shared" ca="1" si="896"/>
        <v>6</v>
      </c>
      <c r="BE840" s="1708">
        <f t="shared" ca="1" si="897"/>
        <v>0</v>
      </c>
      <c r="BF840" s="1818">
        <f t="shared" ca="1" si="898"/>
        <v>1</v>
      </c>
    </row>
    <row r="841" spans="1:58" s="65" customFormat="1">
      <c r="A841" s="2016">
        <v>840</v>
      </c>
      <c r="B841" s="2016">
        <v>838</v>
      </c>
      <c r="D841" s="657">
        <v>1</v>
      </c>
      <c r="E841" s="97"/>
      <c r="F841" s="97"/>
      <c r="G841" s="49"/>
      <c r="H841" s="524"/>
      <c r="I841" s="7"/>
      <c r="J841" s="7"/>
      <c r="K841" s="7"/>
      <c r="L841" s="6"/>
      <c r="M841" s="80"/>
      <c r="N841" s="80"/>
      <c r="O841" s="6" t="s">
        <v>296</v>
      </c>
      <c r="P841" s="2289"/>
      <c r="Q841" s="2289"/>
      <c r="R841" s="2289"/>
      <c r="S841" s="2289"/>
      <c r="T841" s="5"/>
      <c r="U841" s="2289"/>
      <c r="V841" s="2289"/>
      <c r="W841" s="2289"/>
      <c r="X841" s="2289"/>
      <c r="Y841" s="2289"/>
      <c r="Z841" s="2289"/>
      <c r="AA841" s="2289"/>
      <c r="AB841" s="78">
        <f>R841</f>
        <v>0</v>
      </c>
      <c r="AC841" s="78">
        <f>U841</f>
        <v>0</v>
      </c>
      <c r="AD841" s="78">
        <f>X841</f>
        <v>0</v>
      </c>
      <c r="AE841" s="78">
        <f>AA841</f>
        <v>0</v>
      </c>
      <c r="AF841" s="78">
        <f>AC841</f>
        <v>0</v>
      </c>
      <c r="AG841" s="78">
        <f>AE841</f>
        <v>0</v>
      </c>
      <c r="AH841" s="78">
        <f>AG841</f>
        <v>0</v>
      </c>
      <c r="AJ841" s="78">
        <f t="shared" ca="1" si="878"/>
        <v>0</v>
      </c>
      <c r="AK841" s="78">
        <f t="shared" ca="1" si="879"/>
        <v>11</v>
      </c>
      <c r="AL841" s="1708">
        <f t="shared" ca="1" si="880"/>
        <v>-11</v>
      </c>
      <c r="AM841" s="1818">
        <f t="shared" ca="1" si="881"/>
        <v>0</v>
      </c>
      <c r="AN841" s="78">
        <f t="shared" ca="1" si="882"/>
        <v>0</v>
      </c>
      <c r="AO841" s="1708">
        <f t="shared" ca="1" si="883"/>
        <v>0</v>
      </c>
      <c r="AP841" s="1818">
        <f t="shared" ca="1" si="884"/>
        <v>0</v>
      </c>
      <c r="AR841" s="78">
        <f t="shared" ca="1" si="885"/>
        <v>0</v>
      </c>
      <c r="AS841" s="78">
        <f t="shared" ca="1" si="886"/>
        <v>11</v>
      </c>
      <c r="AT841" s="1708">
        <f t="shared" ca="1" si="887"/>
        <v>-11</v>
      </c>
      <c r="AU841" s="1818">
        <f t="shared" ca="1" si="888"/>
        <v>0</v>
      </c>
      <c r="AV841" s="78">
        <f t="shared" ca="1" si="889"/>
        <v>0</v>
      </c>
      <c r="AW841" s="1708">
        <f t="shared" ca="1" si="890"/>
        <v>0</v>
      </c>
      <c r="AX841" s="1818">
        <f t="shared" ca="1" si="891"/>
        <v>0</v>
      </c>
      <c r="AZ841" s="78">
        <f t="shared" ca="1" si="892"/>
        <v>0</v>
      </c>
      <c r="BA841" s="78">
        <f t="shared" ca="1" si="893"/>
        <v>11</v>
      </c>
      <c r="BB841" s="1708">
        <f t="shared" ca="1" si="894"/>
        <v>-11</v>
      </c>
      <c r="BC841" s="1818">
        <f t="shared" ca="1" si="895"/>
        <v>0</v>
      </c>
      <c r="BD841" s="78">
        <f t="shared" ca="1" si="896"/>
        <v>0</v>
      </c>
      <c r="BE841" s="1708">
        <f t="shared" ca="1" si="897"/>
        <v>0</v>
      </c>
      <c r="BF841" s="1818">
        <f t="shared" ca="1" si="898"/>
        <v>0</v>
      </c>
    </row>
    <row r="842" spans="1:58" s="65" customFormat="1">
      <c r="A842" s="2016">
        <v>841</v>
      </c>
      <c r="B842" s="2016">
        <v>839</v>
      </c>
      <c r="D842" s="657">
        <v>1</v>
      </c>
      <c r="E842" s="97"/>
      <c r="F842" s="97"/>
      <c r="G842" s="49"/>
      <c r="H842" s="524"/>
      <c r="I842" s="7"/>
      <c r="J842" s="7"/>
      <c r="K842" s="7"/>
      <c r="L842" s="6"/>
      <c r="M842" s="80"/>
      <c r="N842" s="80"/>
      <c r="O842" s="6" t="s">
        <v>297</v>
      </c>
      <c r="P842" s="2289">
        <v>1</v>
      </c>
      <c r="Q842" s="2289">
        <v>1</v>
      </c>
      <c r="R842" s="2289">
        <v>1</v>
      </c>
      <c r="S842" s="2289">
        <v>1</v>
      </c>
      <c r="T842" s="5">
        <v>1</v>
      </c>
      <c r="U842" s="2289">
        <v>1</v>
      </c>
      <c r="V842" s="2289">
        <v>1</v>
      </c>
      <c r="W842" s="2289">
        <v>1</v>
      </c>
      <c r="X842" s="2289">
        <v>1</v>
      </c>
      <c r="Y842" s="2289">
        <v>1</v>
      </c>
      <c r="Z842" s="2289">
        <v>1</v>
      </c>
      <c r="AA842" s="2289">
        <v>1</v>
      </c>
      <c r="AB842" s="78">
        <f>R842</f>
        <v>1</v>
      </c>
      <c r="AC842" s="78">
        <f>U842</f>
        <v>1</v>
      </c>
      <c r="AD842" s="78">
        <f>X842</f>
        <v>1</v>
      </c>
      <c r="AE842" s="78">
        <f>AA842</f>
        <v>1</v>
      </c>
      <c r="AF842" s="78">
        <f>AC842</f>
        <v>1</v>
      </c>
      <c r="AG842" s="78">
        <f>AE842</f>
        <v>1</v>
      </c>
      <c r="AH842" s="78">
        <f>AG842</f>
        <v>1</v>
      </c>
      <c r="AJ842" s="78">
        <f t="shared" ca="1" si="878"/>
        <v>1</v>
      </c>
      <c r="AK842" s="78">
        <f t="shared" ca="1" si="879"/>
        <v>9</v>
      </c>
      <c r="AL842" s="1708">
        <f t="shared" ca="1" si="880"/>
        <v>-8</v>
      </c>
      <c r="AM842" s="1818">
        <f t="shared" ca="1" si="881"/>
        <v>0.1111111111111111</v>
      </c>
      <c r="AN842" s="78">
        <f t="shared" ca="1" si="882"/>
        <v>1</v>
      </c>
      <c r="AO842" s="1708">
        <f t="shared" ca="1" si="883"/>
        <v>0</v>
      </c>
      <c r="AP842" s="1818">
        <f t="shared" ca="1" si="884"/>
        <v>1</v>
      </c>
      <c r="AR842" s="78">
        <f t="shared" ca="1" si="885"/>
        <v>1</v>
      </c>
      <c r="AS842" s="78">
        <f t="shared" ca="1" si="886"/>
        <v>9</v>
      </c>
      <c r="AT842" s="1708">
        <f t="shared" ca="1" si="887"/>
        <v>-8</v>
      </c>
      <c r="AU842" s="1818">
        <f t="shared" ca="1" si="888"/>
        <v>0.1111111111111111</v>
      </c>
      <c r="AV842" s="78">
        <f t="shared" ca="1" si="889"/>
        <v>1</v>
      </c>
      <c r="AW842" s="1708">
        <f t="shared" ca="1" si="890"/>
        <v>0</v>
      </c>
      <c r="AX842" s="1818">
        <f t="shared" ca="1" si="891"/>
        <v>1</v>
      </c>
      <c r="AZ842" s="78">
        <f t="shared" ca="1" si="892"/>
        <v>1</v>
      </c>
      <c r="BA842" s="78">
        <f t="shared" ca="1" si="893"/>
        <v>9</v>
      </c>
      <c r="BB842" s="1708">
        <f t="shared" ca="1" si="894"/>
        <v>-8</v>
      </c>
      <c r="BC842" s="1818">
        <f t="shared" ca="1" si="895"/>
        <v>0.1111111111111111</v>
      </c>
      <c r="BD842" s="78">
        <f t="shared" ca="1" si="896"/>
        <v>1</v>
      </c>
      <c r="BE842" s="1708">
        <f t="shared" ca="1" si="897"/>
        <v>0</v>
      </c>
      <c r="BF842" s="1818">
        <f t="shared" ca="1" si="898"/>
        <v>1</v>
      </c>
    </row>
    <row r="843" spans="1:58" s="65" customFormat="1">
      <c r="A843" s="2016">
        <v>842</v>
      </c>
      <c r="B843" s="2016">
        <v>840</v>
      </c>
      <c r="D843" s="657">
        <v>1</v>
      </c>
      <c r="E843" s="97"/>
      <c r="F843" s="97"/>
      <c r="G843" s="49"/>
      <c r="H843" s="524"/>
      <c r="I843" s="4"/>
      <c r="J843" s="4"/>
      <c r="K843" s="4"/>
      <c r="L843" s="3"/>
      <c r="M843" s="77"/>
      <c r="N843" s="77"/>
      <c r="O843" s="3" t="s">
        <v>298</v>
      </c>
      <c r="P843" s="2290">
        <v>2</v>
      </c>
      <c r="Q843" s="2290">
        <v>2</v>
      </c>
      <c r="R843" s="2290">
        <v>2</v>
      </c>
      <c r="S843" s="2290">
        <v>2</v>
      </c>
      <c r="T843" s="2">
        <v>2</v>
      </c>
      <c r="U843" s="2290">
        <v>2</v>
      </c>
      <c r="V843" s="2290">
        <v>2</v>
      </c>
      <c r="W843" s="2290">
        <v>2</v>
      </c>
      <c r="X843" s="2290">
        <v>2</v>
      </c>
      <c r="Y843" s="2290">
        <v>2</v>
      </c>
      <c r="Z843" s="2290">
        <v>2</v>
      </c>
      <c r="AA843" s="2290">
        <v>2</v>
      </c>
      <c r="AB843" s="75">
        <f>R843</f>
        <v>2</v>
      </c>
      <c r="AC843" s="75">
        <f>U843</f>
        <v>2</v>
      </c>
      <c r="AD843" s="75">
        <f>X843</f>
        <v>2</v>
      </c>
      <c r="AE843" s="75">
        <f>AA843</f>
        <v>2</v>
      </c>
      <c r="AF843" s="75">
        <f>AC843</f>
        <v>2</v>
      </c>
      <c r="AG843" s="75">
        <f>AE843</f>
        <v>2</v>
      </c>
      <c r="AH843" s="75">
        <f>AG843</f>
        <v>2</v>
      </c>
      <c r="AJ843" s="75">
        <f t="shared" ca="1" si="878"/>
        <v>2</v>
      </c>
      <c r="AK843" s="75">
        <f t="shared" ca="1" si="879"/>
        <v>6</v>
      </c>
      <c r="AL843" s="1791">
        <f t="shared" ca="1" si="880"/>
        <v>-4</v>
      </c>
      <c r="AM843" s="1915">
        <f t="shared" ca="1" si="881"/>
        <v>0.33333333333333331</v>
      </c>
      <c r="AN843" s="75">
        <f t="shared" ca="1" si="882"/>
        <v>2</v>
      </c>
      <c r="AO843" s="1791">
        <f t="shared" ca="1" si="883"/>
        <v>0</v>
      </c>
      <c r="AP843" s="1915">
        <f t="shared" ca="1" si="884"/>
        <v>1</v>
      </c>
      <c r="AR843" s="75">
        <f t="shared" ca="1" si="885"/>
        <v>2</v>
      </c>
      <c r="AS843" s="75">
        <f t="shared" ca="1" si="886"/>
        <v>6</v>
      </c>
      <c r="AT843" s="1791">
        <f t="shared" ca="1" si="887"/>
        <v>-4</v>
      </c>
      <c r="AU843" s="1915">
        <f t="shared" ca="1" si="888"/>
        <v>0.33333333333333331</v>
      </c>
      <c r="AV843" s="75">
        <f t="shared" ca="1" si="889"/>
        <v>2</v>
      </c>
      <c r="AW843" s="1791">
        <f t="shared" ca="1" si="890"/>
        <v>0</v>
      </c>
      <c r="AX843" s="1915">
        <f t="shared" ca="1" si="891"/>
        <v>1</v>
      </c>
      <c r="AZ843" s="75">
        <f t="shared" ca="1" si="892"/>
        <v>2</v>
      </c>
      <c r="BA843" s="75">
        <f t="shared" ca="1" si="893"/>
        <v>6</v>
      </c>
      <c r="BB843" s="1791">
        <f t="shared" ca="1" si="894"/>
        <v>-4</v>
      </c>
      <c r="BC843" s="1915">
        <f t="shared" ca="1" si="895"/>
        <v>0.33333333333333331</v>
      </c>
      <c r="BD843" s="75">
        <f t="shared" ca="1" si="896"/>
        <v>2</v>
      </c>
      <c r="BE843" s="1791">
        <f t="shared" ca="1" si="897"/>
        <v>0</v>
      </c>
      <c r="BF843" s="1915">
        <f t="shared" ca="1" si="898"/>
        <v>1</v>
      </c>
    </row>
    <row r="844" spans="1:58" s="65" customFormat="1">
      <c r="A844" s="2016">
        <v>843</v>
      </c>
      <c r="B844" s="2016">
        <v>841</v>
      </c>
      <c r="D844" s="657">
        <v>1</v>
      </c>
      <c r="E844" s="97"/>
      <c r="F844" s="97"/>
      <c r="G844" s="49"/>
      <c r="H844" s="524"/>
      <c r="I844" s="522" t="s">
        <v>244</v>
      </c>
      <c r="J844" s="90"/>
      <c r="K844" s="90"/>
      <c r="L844" s="89"/>
      <c r="M844" s="88"/>
      <c r="N844" s="88"/>
      <c r="O844" s="87"/>
      <c r="P844" s="86">
        <f>SUM(P845:P849)</f>
        <v>43</v>
      </c>
      <c r="Q844" s="86">
        <f t="shared" ref="Q844:AA844" si="904">SUM(Q845:Q849)</f>
        <v>43</v>
      </c>
      <c r="R844" s="86">
        <f t="shared" si="904"/>
        <v>43</v>
      </c>
      <c r="S844" s="86">
        <f t="shared" si="904"/>
        <v>43</v>
      </c>
      <c r="T844" s="86">
        <f t="shared" si="904"/>
        <v>43</v>
      </c>
      <c r="U844" s="86">
        <f t="shared" si="904"/>
        <v>42</v>
      </c>
      <c r="V844" s="86">
        <f t="shared" si="904"/>
        <v>42</v>
      </c>
      <c r="W844" s="86">
        <f t="shared" si="904"/>
        <v>42</v>
      </c>
      <c r="X844" s="86">
        <f t="shared" si="904"/>
        <v>42</v>
      </c>
      <c r="Y844" s="86">
        <f t="shared" si="904"/>
        <v>41</v>
      </c>
      <c r="Z844" s="86">
        <f t="shared" si="904"/>
        <v>41</v>
      </c>
      <c r="AA844" s="86">
        <f t="shared" si="904"/>
        <v>41</v>
      </c>
      <c r="AB844" s="86">
        <f t="shared" ref="AB844:AH844" si="905">SUM(AB845:AB849)</f>
        <v>43</v>
      </c>
      <c r="AC844" s="86">
        <f t="shared" si="905"/>
        <v>42</v>
      </c>
      <c r="AD844" s="86">
        <f t="shared" si="905"/>
        <v>42</v>
      </c>
      <c r="AE844" s="86">
        <f t="shared" si="905"/>
        <v>41</v>
      </c>
      <c r="AF844" s="86">
        <f t="shared" si="905"/>
        <v>42</v>
      </c>
      <c r="AG844" s="86">
        <f t="shared" si="905"/>
        <v>41</v>
      </c>
      <c r="AH844" s="86">
        <f t="shared" si="905"/>
        <v>41</v>
      </c>
      <c r="AJ844" s="86">
        <f t="shared" ca="1" si="878"/>
        <v>41</v>
      </c>
      <c r="AK844" s="86">
        <f t="shared" ca="1" si="879"/>
        <v>0</v>
      </c>
      <c r="AL844" s="1790">
        <f t="shared" ca="1" si="880"/>
        <v>41</v>
      </c>
      <c r="AM844" s="1914">
        <f t="shared" ca="1" si="881"/>
        <v>0</v>
      </c>
      <c r="AN844" s="86">
        <f t="shared" ca="1" si="882"/>
        <v>43</v>
      </c>
      <c r="AO844" s="1790">
        <f t="shared" ca="1" si="883"/>
        <v>-2</v>
      </c>
      <c r="AP844" s="1914">
        <f t="shared" ca="1" si="884"/>
        <v>0.95348837209302328</v>
      </c>
      <c r="AR844" s="86">
        <f t="shared" ca="1" si="885"/>
        <v>41</v>
      </c>
      <c r="AS844" s="86">
        <f t="shared" ca="1" si="886"/>
        <v>0</v>
      </c>
      <c r="AT844" s="1790">
        <f t="shared" ca="1" si="887"/>
        <v>41</v>
      </c>
      <c r="AU844" s="1914">
        <f t="shared" ca="1" si="888"/>
        <v>0</v>
      </c>
      <c r="AV844" s="86">
        <f t="shared" ca="1" si="889"/>
        <v>43</v>
      </c>
      <c r="AW844" s="1790">
        <f t="shared" ca="1" si="890"/>
        <v>-2</v>
      </c>
      <c r="AX844" s="1914">
        <f t="shared" ca="1" si="891"/>
        <v>0.95348837209302328</v>
      </c>
      <c r="AZ844" s="86">
        <f t="shared" ca="1" si="892"/>
        <v>41</v>
      </c>
      <c r="BA844" s="86">
        <f t="shared" ca="1" si="893"/>
        <v>0</v>
      </c>
      <c r="BB844" s="1790">
        <f t="shared" ca="1" si="894"/>
        <v>41</v>
      </c>
      <c r="BC844" s="1914">
        <f t="shared" ca="1" si="895"/>
        <v>0</v>
      </c>
      <c r="BD844" s="86">
        <f t="shared" ca="1" si="896"/>
        <v>43</v>
      </c>
      <c r="BE844" s="1790">
        <f t="shared" ca="1" si="897"/>
        <v>-2</v>
      </c>
      <c r="BF844" s="1914">
        <f t="shared" ca="1" si="898"/>
        <v>0.95348837209302328</v>
      </c>
    </row>
    <row r="845" spans="1:58" s="65" customFormat="1">
      <c r="A845" s="2016">
        <v>844</v>
      </c>
      <c r="B845" s="2016">
        <v>842</v>
      </c>
      <c r="D845" s="657">
        <v>1</v>
      </c>
      <c r="E845" s="97"/>
      <c r="F845" s="97"/>
      <c r="G845" s="49"/>
      <c r="H845" s="524"/>
      <c r="I845" s="7"/>
      <c r="J845" s="7"/>
      <c r="K845" s="6"/>
      <c r="L845" s="6"/>
      <c r="M845" s="80"/>
      <c r="N845" s="80"/>
      <c r="O845" s="79" t="s">
        <v>126</v>
      </c>
      <c r="P845" s="2289">
        <v>4</v>
      </c>
      <c r="Q845" s="2289">
        <v>4</v>
      </c>
      <c r="R845" s="2289">
        <v>4</v>
      </c>
      <c r="S845" s="2289">
        <v>4</v>
      </c>
      <c r="T845" s="5">
        <v>4</v>
      </c>
      <c r="U845" s="2289">
        <v>4</v>
      </c>
      <c r="V845" s="2289">
        <v>4</v>
      </c>
      <c r="W845" s="2289">
        <v>4</v>
      </c>
      <c r="X845" s="2289">
        <v>4</v>
      </c>
      <c r="Y845" s="2289">
        <v>4</v>
      </c>
      <c r="Z845" s="2289">
        <v>4</v>
      </c>
      <c r="AA845" s="2289">
        <v>4</v>
      </c>
      <c r="AB845" s="78">
        <f>R845</f>
        <v>4</v>
      </c>
      <c r="AC845" s="78">
        <f>U845</f>
        <v>4</v>
      </c>
      <c r="AD845" s="78">
        <f>X845</f>
        <v>4</v>
      </c>
      <c r="AE845" s="78">
        <f>AA845</f>
        <v>4</v>
      </c>
      <c r="AF845" s="78">
        <f>AC845</f>
        <v>4</v>
      </c>
      <c r="AG845" s="78">
        <f>AE845</f>
        <v>4</v>
      </c>
      <c r="AH845" s="78">
        <f>AG845</f>
        <v>4</v>
      </c>
      <c r="AJ845" s="78">
        <f t="shared" ca="1" si="878"/>
        <v>4</v>
      </c>
      <c r="AK845" s="78">
        <f t="shared" ca="1" si="879"/>
        <v>1</v>
      </c>
      <c r="AL845" s="1708">
        <f t="shared" ca="1" si="880"/>
        <v>3</v>
      </c>
      <c r="AM845" s="1818">
        <f t="shared" ca="1" si="881"/>
        <v>4</v>
      </c>
      <c r="AN845" s="78">
        <f t="shared" ca="1" si="882"/>
        <v>4</v>
      </c>
      <c r="AO845" s="1708">
        <f t="shared" ca="1" si="883"/>
        <v>0</v>
      </c>
      <c r="AP845" s="1818">
        <f t="shared" ca="1" si="884"/>
        <v>1</v>
      </c>
      <c r="AR845" s="78">
        <f t="shared" ca="1" si="885"/>
        <v>4</v>
      </c>
      <c r="AS845" s="78">
        <f t="shared" ca="1" si="886"/>
        <v>1</v>
      </c>
      <c r="AT845" s="1708">
        <f t="shared" ca="1" si="887"/>
        <v>3</v>
      </c>
      <c r="AU845" s="1818">
        <f t="shared" ca="1" si="888"/>
        <v>4</v>
      </c>
      <c r="AV845" s="78">
        <f t="shared" ca="1" si="889"/>
        <v>4</v>
      </c>
      <c r="AW845" s="1708">
        <f t="shared" ca="1" si="890"/>
        <v>0</v>
      </c>
      <c r="AX845" s="1818">
        <f t="shared" ca="1" si="891"/>
        <v>1</v>
      </c>
      <c r="AZ845" s="78">
        <f t="shared" ca="1" si="892"/>
        <v>4</v>
      </c>
      <c r="BA845" s="78">
        <f t="shared" ca="1" si="893"/>
        <v>1</v>
      </c>
      <c r="BB845" s="1708">
        <f t="shared" ca="1" si="894"/>
        <v>3</v>
      </c>
      <c r="BC845" s="1818">
        <f t="shared" ca="1" si="895"/>
        <v>4</v>
      </c>
      <c r="BD845" s="78">
        <f t="shared" ca="1" si="896"/>
        <v>4</v>
      </c>
      <c r="BE845" s="1708">
        <f t="shared" ca="1" si="897"/>
        <v>0</v>
      </c>
      <c r="BF845" s="1818">
        <f t="shared" ca="1" si="898"/>
        <v>1</v>
      </c>
    </row>
    <row r="846" spans="1:58" s="65" customFormat="1">
      <c r="A846" s="2016">
        <v>845</v>
      </c>
      <c r="B846" s="2016">
        <v>843</v>
      </c>
      <c r="D846" s="657">
        <v>1</v>
      </c>
      <c r="E846" s="97"/>
      <c r="F846" s="97"/>
      <c r="G846" s="49"/>
      <c r="H846" s="524"/>
      <c r="I846" s="7"/>
      <c r="J846" s="7"/>
      <c r="K846" s="6"/>
      <c r="L846" s="6"/>
      <c r="M846" s="80"/>
      <c r="N846" s="80"/>
      <c r="O846" s="79" t="s">
        <v>79</v>
      </c>
      <c r="P846" s="2289">
        <v>30</v>
      </c>
      <c r="Q846" s="2289">
        <v>30</v>
      </c>
      <c r="R846" s="2289">
        <v>30</v>
      </c>
      <c r="S846" s="2289">
        <v>30</v>
      </c>
      <c r="T846" s="5">
        <v>30</v>
      </c>
      <c r="U846" s="2289">
        <v>29</v>
      </c>
      <c r="V846" s="2289">
        <v>29</v>
      </c>
      <c r="W846" s="2289">
        <v>29</v>
      </c>
      <c r="X846" s="2289">
        <v>29</v>
      </c>
      <c r="Y846" s="2289">
        <v>29</v>
      </c>
      <c r="Z846" s="2289">
        <v>29</v>
      </c>
      <c r="AA846" s="2289">
        <v>29</v>
      </c>
      <c r="AB846" s="78">
        <f>R846</f>
        <v>30</v>
      </c>
      <c r="AC846" s="78">
        <f>U846</f>
        <v>29</v>
      </c>
      <c r="AD846" s="78">
        <f>X846</f>
        <v>29</v>
      </c>
      <c r="AE846" s="78">
        <f>AA846</f>
        <v>29</v>
      </c>
      <c r="AF846" s="78">
        <f>AC846</f>
        <v>29</v>
      </c>
      <c r="AG846" s="78">
        <f>AE846</f>
        <v>29</v>
      </c>
      <c r="AH846" s="78">
        <f>AG846</f>
        <v>29</v>
      </c>
      <c r="AJ846" s="78">
        <f t="shared" ca="1" si="878"/>
        <v>29</v>
      </c>
      <c r="AK846" s="78">
        <f t="shared" ca="1" si="879"/>
        <v>2</v>
      </c>
      <c r="AL846" s="1708">
        <f t="shared" ca="1" si="880"/>
        <v>27</v>
      </c>
      <c r="AM846" s="1818">
        <f t="shared" ca="1" si="881"/>
        <v>14.5</v>
      </c>
      <c r="AN846" s="78">
        <f t="shared" ca="1" si="882"/>
        <v>30</v>
      </c>
      <c r="AO846" s="1708">
        <f t="shared" ca="1" si="883"/>
        <v>-1</v>
      </c>
      <c r="AP846" s="1818">
        <f t="shared" ca="1" si="884"/>
        <v>0.96666666666666667</v>
      </c>
      <c r="AR846" s="78">
        <f t="shared" ca="1" si="885"/>
        <v>29</v>
      </c>
      <c r="AS846" s="78">
        <f t="shared" ca="1" si="886"/>
        <v>2</v>
      </c>
      <c r="AT846" s="1708">
        <f t="shared" ca="1" si="887"/>
        <v>27</v>
      </c>
      <c r="AU846" s="1818">
        <f t="shared" ca="1" si="888"/>
        <v>14.5</v>
      </c>
      <c r="AV846" s="78">
        <f t="shared" ca="1" si="889"/>
        <v>30</v>
      </c>
      <c r="AW846" s="1708">
        <f t="shared" ca="1" si="890"/>
        <v>-1</v>
      </c>
      <c r="AX846" s="1818">
        <f t="shared" ca="1" si="891"/>
        <v>0.96666666666666667</v>
      </c>
      <c r="AZ846" s="78">
        <f t="shared" ca="1" si="892"/>
        <v>29</v>
      </c>
      <c r="BA846" s="78">
        <f t="shared" ca="1" si="893"/>
        <v>2</v>
      </c>
      <c r="BB846" s="1708">
        <f t="shared" ca="1" si="894"/>
        <v>27</v>
      </c>
      <c r="BC846" s="1818">
        <f t="shared" ca="1" si="895"/>
        <v>14.5</v>
      </c>
      <c r="BD846" s="78">
        <f t="shared" ca="1" si="896"/>
        <v>30</v>
      </c>
      <c r="BE846" s="1708">
        <f t="shared" ca="1" si="897"/>
        <v>-1</v>
      </c>
      <c r="BF846" s="1818">
        <f t="shared" ca="1" si="898"/>
        <v>0.96666666666666667</v>
      </c>
    </row>
    <row r="847" spans="1:58" s="65" customFormat="1">
      <c r="A847" s="2016">
        <v>846</v>
      </c>
      <c r="B847" s="2016">
        <v>844</v>
      </c>
      <c r="D847" s="657">
        <v>1</v>
      </c>
      <c r="E847" s="97"/>
      <c r="F847" s="97"/>
      <c r="G847" s="49"/>
      <c r="H847" s="524"/>
      <c r="I847" s="7"/>
      <c r="J847" s="7"/>
      <c r="K847" s="6"/>
      <c r="L847" s="6"/>
      <c r="M847" s="80"/>
      <c r="N847" s="80"/>
      <c r="O847" s="79" t="s">
        <v>80</v>
      </c>
      <c r="P847" s="2289">
        <v>4</v>
      </c>
      <c r="Q847" s="2289">
        <v>4</v>
      </c>
      <c r="R847" s="2289">
        <v>4</v>
      </c>
      <c r="S847" s="2289">
        <v>4</v>
      </c>
      <c r="T847" s="5">
        <v>4</v>
      </c>
      <c r="U847" s="2289">
        <v>4</v>
      </c>
      <c r="V847" s="2289">
        <v>4</v>
      </c>
      <c r="W847" s="2289">
        <v>4</v>
      </c>
      <c r="X847" s="2289">
        <v>4</v>
      </c>
      <c r="Y847" s="2289">
        <v>3</v>
      </c>
      <c r="Z847" s="2289">
        <v>3</v>
      </c>
      <c r="AA847" s="2289">
        <v>3</v>
      </c>
      <c r="AB847" s="78">
        <f>R847</f>
        <v>4</v>
      </c>
      <c r="AC847" s="78">
        <f>U847</f>
        <v>4</v>
      </c>
      <c r="AD847" s="78">
        <f>X847</f>
        <v>4</v>
      </c>
      <c r="AE847" s="78">
        <f>AA847</f>
        <v>3</v>
      </c>
      <c r="AF847" s="78">
        <f>AC847</f>
        <v>4</v>
      </c>
      <c r="AG847" s="78">
        <f>AE847</f>
        <v>3</v>
      </c>
      <c r="AH847" s="78">
        <f>AG847</f>
        <v>3</v>
      </c>
      <c r="AJ847" s="78">
        <f t="shared" ca="1" si="878"/>
        <v>3</v>
      </c>
      <c r="AK847" s="78">
        <f t="shared" ca="1" si="879"/>
        <v>42</v>
      </c>
      <c r="AL847" s="1708">
        <f t="shared" ca="1" si="880"/>
        <v>-39</v>
      </c>
      <c r="AM847" s="1818">
        <f t="shared" ca="1" si="881"/>
        <v>7.1428571428571425E-2</v>
      </c>
      <c r="AN847" s="78">
        <f t="shared" ca="1" si="882"/>
        <v>4</v>
      </c>
      <c r="AO847" s="1708">
        <f t="shared" ca="1" si="883"/>
        <v>-1</v>
      </c>
      <c r="AP847" s="1818">
        <f t="shared" ca="1" si="884"/>
        <v>0.75</v>
      </c>
      <c r="AR847" s="78">
        <f t="shared" ca="1" si="885"/>
        <v>3</v>
      </c>
      <c r="AS847" s="78">
        <f t="shared" ca="1" si="886"/>
        <v>42</v>
      </c>
      <c r="AT847" s="1708">
        <f t="shared" ca="1" si="887"/>
        <v>-39</v>
      </c>
      <c r="AU847" s="1818">
        <f t="shared" ca="1" si="888"/>
        <v>7.1428571428571425E-2</v>
      </c>
      <c r="AV847" s="78">
        <f t="shared" ca="1" si="889"/>
        <v>4</v>
      </c>
      <c r="AW847" s="1708">
        <f t="shared" ca="1" si="890"/>
        <v>-1</v>
      </c>
      <c r="AX847" s="1818">
        <f t="shared" ca="1" si="891"/>
        <v>0.75</v>
      </c>
      <c r="AZ847" s="78">
        <f t="shared" ca="1" si="892"/>
        <v>3</v>
      </c>
      <c r="BA847" s="78">
        <f t="shared" ca="1" si="893"/>
        <v>42</v>
      </c>
      <c r="BB847" s="1708">
        <f t="shared" ca="1" si="894"/>
        <v>-39</v>
      </c>
      <c r="BC847" s="1818">
        <f t="shared" ca="1" si="895"/>
        <v>7.1428571428571425E-2</v>
      </c>
      <c r="BD847" s="78">
        <f t="shared" ca="1" si="896"/>
        <v>4</v>
      </c>
      <c r="BE847" s="1708">
        <f t="shared" ca="1" si="897"/>
        <v>-1</v>
      </c>
      <c r="BF847" s="1818">
        <f t="shared" ca="1" si="898"/>
        <v>0.75</v>
      </c>
    </row>
    <row r="848" spans="1:58" s="65" customFormat="1">
      <c r="A848" s="2016">
        <v>847</v>
      </c>
      <c r="B848" s="2016">
        <v>845</v>
      </c>
      <c r="D848" s="657">
        <v>1</v>
      </c>
      <c r="E848" s="97"/>
      <c r="F848" s="97"/>
      <c r="G848" s="49"/>
      <c r="H848" s="524"/>
      <c r="I848" s="7"/>
      <c r="J848" s="7"/>
      <c r="K848" s="6"/>
      <c r="L848" s="6"/>
      <c r="M848" s="80"/>
      <c r="N848" s="80"/>
      <c r="O848" s="79" t="s">
        <v>81</v>
      </c>
      <c r="P848" s="2289"/>
      <c r="Q848" s="2289"/>
      <c r="R848" s="2289"/>
      <c r="S848" s="2289"/>
      <c r="T848" s="5"/>
      <c r="U848" s="2289"/>
      <c r="V848" s="2289"/>
      <c r="W848" s="5"/>
      <c r="X848" s="5"/>
      <c r="Y848" s="2289"/>
      <c r="Z848" s="2289"/>
      <c r="AA848" s="2289"/>
      <c r="AB848" s="78">
        <f>R848</f>
        <v>0</v>
      </c>
      <c r="AC848" s="78">
        <f>U848</f>
        <v>0</v>
      </c>
      <c r="AD848" s="78">
        <f>X848</f>
        <v>0</v>
      </c>
      <c r="AE848" s="78">
        <f>AA848</f>
        <v>0</v>
      </c>
      <c r="AF848" s="78">
        <f>AC848</f>
        <v>0</v>
      </c>
      <c r="AG848" s="78">
        <f>AE848</f>
        <v>0</v>
      </c>
      <c r="AH848" s="78">
        <f>AG848</f>
        <v>0</v>
      </c>
      <c r="AJ848" s="78">
        <f t="shared" ca="1" si="878"/>
        <v>0</v>
      </c>
      <c r="AK848" s="78">
        <f t="shared" ca="1" si="879"/>
        <v>4</v>
      </c>
      <c r="AL848" s="1708">
        <f t="shared" ca="1" si="880"/>
        <v>-4</v>
      </c>
      <c r="AM848" s="1818">
        <f t="shared" ca="1" si="881"/>
        <v>0</v>
      </c>
      <c r="AN848" s="78">
        <f t="shared" ca="1" si="882"/>
        <v>0</v>
      </c>
      <c r="AO848" s="1708">
        <f t="shared" ca="1" si="883"/>
        <v>0</v>
      </c>
      <c r="AP848" s="1818">
        <f t="shared" ca="1" si="884"/>
        <v>0</v>
      </c>
      <c r="AR848" s="78">
        <f t="shared" ca="1" si="885"/>
        <v>0</v>
      </c>
      <c r="AS848" s="78">
        <f t="shared" ca="1" si="886"/>
        <v>4</v>
      </c>
      <c r="AT848" s="1708">
        <f t="shared" ca="1" si="887"/>
        <v>-4</v>
      </c>
      <c r="AU848" s="1818">
        <f t="shared" ca="1" si="888"/>
        <v>0</v>
      </c>
      <c r="AV848" s="78">
        <f t="shared" ca="1" si="889"/>
        <v>0</v>
      </c>
      <c r="AW848" s="1708">
        <f t="shared" ca="1" si="890"/>
        <v>0</v>
      </c>
      <c r="AX848" s="1818">
        <f t="shared" ca="1" si="891"/>
        <v>0</v>
      </c>
      <c r="AZ848" s="78">
        <f t="shared" ca="1" si="892"/>
        <v>0</v>
      </c>
      <c r="BA848" s="78">
        <f t="shared" ca="1" si="893"/>
        <v>4</v>
      </c>
      <c r="BB848" s="1708">
        <f t="shared" ca="1" si="894"/>
        <v>-4</v>
      </c>
      <c r="BC848" s="1818">
        <f t="shared" ca="1" si="895"/>
        <v>0</v>
      </c>
      <c r="BD848" s="78">
        <f t="shared" ca="1" si="896"/>
        <v>0</v>
      </c>
      <c r="BE848" s="1708">
        <f t="shared" ca="1" si="897"/>
        <v>0</v>
      </c>
      <c r="BF848" s="1818">
        <f t="shared" ca="1" si="898"/>
        <v>0</v>
      </c>
    </row>
    <row r="849" spans="1:58" s="65" customFormat="1">
      <c r="A849" s="2016">
        <v>848</v>
      </c>
      <c r="B849" s="2016">
        <v>846</v>
      </c>
      <c r="D849" s="657">
        <v>1</v>
      </c>
      <c r="E849" s="97"/>
      <c r="F849" s="97"/>
      <c r="G849" s="49"/>
      <c r="H849" s="524"/>
      <c r="I849" s="7"/>
      <c r="J849" s="7"/>
      <c r="K849" s="6"/>
      <c r="L849" s="6"/>
      <c r="M849" s="80"/>
      <c r="N849" s="80"/>
      <c r="O849" s="79" t="s">
        <v>11</v>
      </c>
      <c r="P849" s="2289">
        <v>5</v>
      </c>
      <c r="Q849" s="2289">
        <v>5</v>
      </c>
      <c r="R849" s="2289">
        <v>5</v>
      </c>
      <c r="S849" s="2289">
        <v>5</v>
      </c>
      <c r="T849" s="5">
        <v>5</v>
      </c>
      <c r="U849" s="2289">
        <v>5</v>
      </c>
      <c r="V849" s="2289">
        <v>5</v>
      </c>
      <c r="W849" s="2289">
        <v>5</v>
      </c>
      <c r="X849" s="2289">
        <v>5</v>
      </c>
      <c r="Y849" s="2289">
        <v>5</v>
      </c>
      <c r="Z849" s="2289">
        <v>5</v>
      </c>
      <c r="AA849" s="2289">
        <v>5</v>
      </c>
      <c r="AB849" s="78">
        <f>R849</f>
        <v>5</v>
      </c>
      <c r="AC849" s="78">
        <f>U849</f>
        <v>5</v>
      </c>
      <c r="AD849" s="78">
        <f>X849</f>
        <v>5</v>
      </c>
      <c r="AE849" s="78">
        <f>AA849</f>
        <v>5</v>
      </c>
      <c r="AF849" s="78">
        <f>AC849</f>
        <v>5</v>
      </c>
      <c r="AG849" s="78">
        <f>AE849</f>
        <v>5</v>
      </c>
      <c r="AH849" s="78">
        <f>AG849</f>
        <v>5</v>
      </c>
      <c r="AJ849" s="78">
        <f t="shared" ca="1" si="878"/>
        <v>5</v>
      </c>
      <c r="AK849" s="78">
        <f t="shared" ca="1" si="879"/>
        <v>29</v>
      </c>
      <c r="AL849" s="1708">
        <f t="shared" ca="1" si="880"/>
        <v>-24</v>
      </c>
      <c r="AM849" s="1818">
        <f t="shared" ca="1" si="881"/>
        <v>0.17241379310344829</v>
      </c>
      <c r="AN849" s="78">
        <f t="shared" ca="1" si="882"/>
        <v>5</v>
      </c>
      <c r="AO849" s="1708">
        <f t="shared" ca="1" si="883"/>
        <v>0</v>
      </c>
      <c r="AP849" s="1818">
        <f t="shared" ca="1" si="884"/>
        <v>1</v>
      </c>
      <c r="AR849" s="78">
        <f t="shared" ca="1" si="885"/>
        <v>5</v>
      </c>
      <c r="AS849" s="78">
        <f t="shared" ca="1" si="886"/>
        <v>29</v>
      </c>
      <c r="AT849" s="1708">
        <f t="shared" ca="1" si="887"/>
        <v>-24</v>
      </c>
      <c r="AU849" s="1818">
        <f t="shared" ca="1" si="888"/>
        <v>0.17241379310344829</v>
      </c>
      <c r="AV849" s="78">
        <f t="shared" ca="1" si="889"/>
        <v>5</v>
      </c>
      <c r="AW849" s="1708">
        <f t="shared" ca="1" si="890"/>
        <v>0</v>
      </c>
      <c r="AX849" s="1818">
        <f t="shared" ca="1" si="891"/>
        <v>1</v>
      </c>
      <c r="AZ849" s="78">
        <f t="shared" ca="1" si="892"/>
        <v>5</v>
      </c>
      <c r="BA849" s="78">
        <f t="shared" ca="1" si="893"/>
        <v>29</v>
      </c>
      <c r="BB849" s="1708">
        <f t="shared" ca="1" si="894"/>
        <v>-24</v>
      </c>
      <c r="BC849" s="1818">
        <f t="shared" ca="1" si="895"/>
        <v>0.17241379310344829</v>
      </c>
      <c r="BD849" s="78">
        <f t="shared" ca="1" si="896"/>
        <v>5</v>
      </c>
      <c r="BE849" s="1708">
        <f t="shared" ca="1" si="897"/>
        <v>0</v>
      </c>
      <c r="BF849" s="1818">
        <f t="shared" ca="1" si="898"/>
        <v>1</v>
      </c>
    </row>
    <row r="850" spans="1:58" s="65" customFormat="1">
      <c r="A850" s="2016">
        <v>849</v>
      </c>
      <c r="B850" s="2016">
        <v>847</v>
      </c>
      <c r="D850" s="657">
        <v>1</v>
      </c>
      <c r="E850" s="97"/>
      <c r="F850" s="97"/>
      <c r="G850" s="49"/>
      <c r="H850" s="524"/>
      <c r="I850" s="514" t="s">
        <v>245</v>
      </c>
      <c r="J850" s="85"/>
      <c r="K850" s="85"/>
      <c r="L850" s="84"/>
      <c r="M850" s="83"/>
      <c r="N850" s="83"/>
      <c r="O850" s="82"/>
      <c r="P850" s="81">
        <f>SUM(P851:P853)</f>
        <v>24</v>
      </c>
      <c r="Q850" s="81">
        <f t="shared" ref="Q850:AA850" si="906">SUM(Q851:Q853)</f>
        <v>24</v>
      </c>
      <c r="R850" s="81">
        <f t="shared" si="906"/>
        <v>24</v>
      </c>
      <c r="S850" s="81">
        <f t="shared" si="906"/>
        <v>24</v>
      </c>
      <c r="T850" s="81">
        <f t="shared" si="906"/>
        <v>24</v>
      </c>
      <c r="U850" s="81">
        <f t="shared" si="906"/>
        <v>24</v>
      </c>
      <c r="V850" s="81">
        <f t="shared" si="906"/>
        <v>24</v>
      </c>
      <c r="W850" s="81">
        <f t="shared" si="906"/>
        <v>24</v>
      </c>
      <c r="X850" s="81">
        <f t="shared" si="906"/>
        <v>24</v>
      </c>
      <c r="Y850" s="81">
        <f t="shared" si="906"/>
        <v>24</v>
      </c>
      <c r="Z850" s="81">
        <f t="shared" si="906"/>
        <v>24</v>
      </c>
      <c r="AA850" s="81">
        <f t="shared" si="906"/>
        <v>24</v>
      </c>
      <c r="AB850" s="81">
        <f t="shared" ref="AB850:AH850" si="907">SUM(AB851:AB853)</f>
        <v>24</v>
      </c>
      <c r="AC850" s="81">
        <f t="shared" si="907"/>
        <v>24</v>
      </c>
      <c r="AD850" s="81">
        <f t="shared" si="907"/>
        <v>24</v>
      </c>
      <c r="AE850" s="81">
        <f t="shared" si="907"/>
        <v>24</v>
      </c>
      <c r="AF850" s="81">
        <f t="shared" si="907"/>
        <v>24</v>
      </c>
      <c r="AG850" s="81">
        <f t="shared" si="907"/>
        <v>24</v>
      </c>
      <c r="AH850" s="81">
        <f t="shared" si="907"/>
        <v>24</v>
      </c>
      <c r="AJ850" s="512">
        <f t="shared" ca="1" si="878"/>
        <v>24</v>
      </c>
      <c r="AK850" s="512">
        <f t="shared" ca="1" si="879"/>
        <v>4</v>
      </c>
      <c r="AL850" s="1792">
        <f t="shared" ca="1" si="880"/>
        <v>20</v>
      </c>
      <c r="AM850" s="1916">
        <f t="shared" ca="1" si="881"/>
        <v>6</v>
      </c>
      <c r="AN850" s="512">
        <f t="shared" ca="1" si="882"/>
        <v>24</v>
      </c>
      <c r="AO850" s="1792">
        <f t="shared" ca="1" si="883"/>
        <v>0</v>
      </c>
      <c r="AP850" s="1916">
        <f t="shared" ca="1" si="884"/>
        <v>1</v>
      </c>
      <c r="AR850" s="512">
        <f t="shared" ca="1" si="885"/>
        <v>24</v>
      </c>
      <c r="AS850" s="512">
        <f t="shared" ca="1" si="886"/>
        <v>4</v>
      </c>
      <c r="AT850" s="1792">
        <f t="shared" ca="1" si="887"/>
        <v>20</v>
      </c>
      <c r="AU850" s="1916">
        <f t="shared" ca="1" si="888"/>
        <v>6</v>
      </c>
      <c r="AV850" s="512">
        <f t="shared" ca="1" si="889"/>
        <v>24</v>
      </c>
      <c r="AW850" s="1792">
        <f t="shared" ca="1" si="890"/>
        <v>0</v>
      </c>
      <c r="AX850" s="1916">
        <f t="shared" ca="1" si="891"/>
        <v>1</v>
      </c>
      <c r="AZ850" s="512">
        <f t="shared" ca="1" si="892"/>
        <v>24</v>
      </c>
      <c r="BA850" s="512">
        <f t="shared" ca="1" si="893"/>
        <v>4</v>
      </c>
      <c r="BB850" s="1792">
        <f t="shared" ca="1" si="894"/>
        <v>20</v>
      </c>
      <c r="BC850" s="1916">
        <f t="shared" ca="1" si="895"/>
        <v>6</v>
      </c>
      <c r="BD850" s="512">
        <f t="shared" ca="1" si="896"/>
        <v>24</v>
      </c>
      <c r="BE850" s="1792">
        <f t="shared" ca="1" si="897"/>
        <v>0</v>
      </c>
      <c r="BF850" s="1916">
        <f t="shared" ca="1" si="898"/>
        <v>1</v>
      </c>
    </row>
    <row r="851" spans="1:58" s="65" customFormat="1">
      <c r="A851" s="2016">
        <v>850</v>
      </c>
      <c r="B851" s="2016">
        <v>848</v>
      </c>
      <c r="D851" s="657">
        <v>1</v>
      </c>
      <c r="E851" s="97"/>
      <c r="F851" s="97"/>
      <c r="G851" s="49"/>
      <c r="H851" s="524"/>
      <c r="I851" s="7"/>
      <c r="J851" s="7"/>
      <c r="K851" s="6"/>
      <c r="L851" s="6"/>
      <c r="M851" s="80"/>
      <c r="N851" s="80"/>
      <c r="O851" s="79" t="s">
        <v>83</v>
      </c>
      <c r="P851" s="2289">
        <v>10</v>
      </c>
      <c r="Q851" s="2289">
        <v>10</v>
      </c>
      <c r="R851" s="2289">
        <v>10</v>
      </c>
      <c r="S851" s="2289">
        <v>10</v>
      </c>
      <c r="T851" s="5">
        <v>10</v>
      </c>
      <c r="U851" s="2289">
        <v>10</v>
      </c>
      <c r="V851" s="2289">
        <v>10</v>
      </c>
      <c r="W851" s="2289">
        <v>10</v>
      </c>
      <c r="X851" s="2289">
        <v>10</v>
      </c>
      <c r="Y851" s="2289">
        <v>10</v>
      </c>
      <c r="Z851" s="2289">
        <v>10</v>
      </c>
      <c r="AA851" s="2289">
        <v>10</v>
      </c>
      <c r="AB851" s="78">
        <f>R851</f>
        <v>10</v>
      </c>
      <c r="AC851" s="78">
        <f>U851</f>
        <v>10</v>
      </c>
      <c r="AD851" s="78">
        <f>X851</f>
        <v>10</v>
      </c>
      <c r="AE851" s="78">
        <f>AA851</f>
        <v>10</v>
      </c>
      <c r="AF851" s="78">
        <f>AC851</f>
        <v>10</v>
      </c>
      <c r="AG851" s="78">
        <f>AE851</f>
        <v>10</v>
      </c>
      <c r="AH851" s="78">
        <f>AG851</f>
        <v>10</v>
      </c>
      <c r="AJ851" s="78">
        <f t="shared" ca="1" si="878"/>
        <v>10</v>
      </c>
      <c r="AK851" s="78">
        <f t="shared" ca="1" si="879"/>
        <v>0</v>
      </c>
      <c r="AL851" s="1708">
        <f t="shared" ca="1" si="880"/>
        <v>10</v>
      </c>
      <c r="AM851" s="1818">
        <f t="shared" ca="1" si="881"/>
        <v>0</v>
      </c>
      <c r="AN851" s="78">
        <f t="shared" ca="1" si="882"/>
        <v>10</v>
      </c>
      <c r="AO851" s="1708">
        <f t="shared" ca="1" si="883"/>
        <v>0</v>
      </c>
      <c r="AP851" s="1818">
        <f t="shared" ca="1" si="884"/>
        <v>1</v>
      </c>
      <c r="AR851" s="78">
        <f t="shared" ca="1" si="885"/>
        <v>10</v>
      </c>
      <c r="AS851" s="78">
        <f t="shared" ca="1" si="886"/>
        <v>0</v>
      </c>
      <c r="AT851" s="1708">
        <f t="shared" ca="1" si="887"/>
        <v>10</v>
      </c>
      <c r="AU851" s="1818">
        <f t="shared" ca="1" si="888"/>
        <v>0</v>
      </c>
      <c r="AV851" s="78">
        <f t="shared" ca="1" si="889"/>
        <v>10</v>
      </c>
      <c r="AW851" s="1708">
        <f t="shared" ca="1" si="890"/>
        <v>0</v>
      </c>
      <c r="AX851" s="1818">
        <f t="shared" ca="1" si="891"/>
        <v>1</v>
      </c>
      <c r="AZ851" s="78">
        <f t="shared" ca="1" si="892"/>
        <v>10</v>
      </c>
      <c r="BA851" s="78">
        <f t="shared" ca="1" si="893"/>
        <v>0</v>
      </c>
      <c r="BB851" s="1708">
        <f t="shared" ca="1" si="894"/>
        <v>10</v>
      </c>
      <c r="BC851" s="1818">
        <f t="shared" ca="1" si="895"/>
        <v>0</v>
      </c>
      <c r="BD851" s="78">
        <f t="shared" ca="1" si="896"/>
        <v>10</v>
      </c>
      <c r="BE851" s="1708">
        <f t="shared" ca="1" si="897"/>
        <v>0</v>
      </c>
      <c r="BF851" s="1818">
        <f t="shared" ca="1" si="898"/>
        <v>1</v>
      </c>
    </row>
    <row r="852" spans="1:58" s="65" customFormat="1">
      <c r="A852" s="2016">
        <v>851</v>
      </c>
      <c r="B852" s="2016">
        <v>849</v>
      </c>
      <c r="D852" s="657">
        <v>1</v>
      </c>
      <c r="E852" s="97"/>
      <c r="F852" s="97"/>
      <c r="G852" s="49"/>
      <c r="H852" s="524"/>
      <c r="I852" s="7"/>
      <c r="J852" s="7"/>
      <c r="K852" s="6"/>
      <c r="L852" s="6"/>
      <c r="M852" s="80"/>
      <c r="N852" s="80"/>
      <c r="O852" s="79" t="s">
        <v>84</v>
      </c>
      <c r="P852" s="2289">
        <v>14</v>
      </c>
      <c r="Q852" s="2289">
        <v>14</v>
      </c>
      <c r="R852" s="2289">
        <v>14</v>
      </c>
      <c r="S852" s="2289">
        <v>14</v>
      </c>
      <c r="T852" s="5">
        <v>14</v>
      </c>
      <c r="U852" s="2289">
        <v>14</v>
      </c>
      <c r="V852" s="2289">
        <v>14</v>
      </c>
      <c r="W852" s="2289">
        <v>14</v>
      </c>
      <c r="X852" s="2289">
        <v>14</v>
      </c>
      <c r="Y852" s="2289">
        <v>14</v>
      </c>
      <c r="Z852" s="2289">
        <v>14</v>
      </c>
      <c r="AA852" s="2289">
        <v>14</v>
      </c>
      <c r="AB852" s="78">
        <f>R852</f>
        <v>14</v>
      </c>
      <c r="AC852" s="78">
        <f>U852</f>
        <v>14</v>
      </c>
      <c r="AD852" s="78">
        <f>X852</f>
        <v>14</v>
      </c>
      <c r="AE852" s="78">
        <f>AA852</f>
        <v>14</v>
      </c>
      <c r="AF852" s="78">
        <f>AC852</f>
        <v>14</v>
      </c>
      <c r="AG852" s="78">
        <f>AE852</f>
        <v>14</v>
      </c>
      <c r="AH852" s="78">
        <f>AG852</f>
        <v>14</v>
      </c>
      <c r="AJ852" s="78">
        <f t="shared" ca="1" si="878"/>
        <v>14</v>
      </c>
      <c r="AK852" s="78">
        <f t="shared" ca="1" si="879"/>
        <v>5</v>
      </c>
      <c r="AL852" s="1708">
        <f t="shared" ca="1" si="880"/>
        <v>9</v>
      </c>
      <c r="AM852" s="1818">
        <f t="shared" ca="1" si="881"/>
        <v>2.8</v>
      </c>
      <c r="AN852" s="78">
        <f t="shared" ca="1" si="882"/>
        <v>14</v>
      </c>
      <c r="AO852" s="1708">
        <f t="shared" ca="1" si="883"/>
        <v>0</v>
      </c>
      <c r="AP852" s="1818">
        <f t="shared" ca="1" si="884"/>
        <v>1</v>
      </c>
      <c r="AR852" s="78">
        <f t="shared" ca="1" si="885"/>
        <v>14</v>
      </c>
      <c r="AS852" s="78">
        <f t="shared" ca="1" si="886"/>
        <v>5</v>
      </c>
      <c r="AT852" s="1708">
        <f t="shared" ca="1" si="887"/>
        <v>9</v>
      </c>
      <c r="AU852" s="1818">
        <f t="shared" ca="1" si="888"/>
        <v>2.8</v>
      </c>
      <c r="AV852" s="78">
        <f t="shared" ca="1" si="889"/>
        <v>14</v>
      </c>
      <c r="AW852" s="1708">
        <f t="shared" ca="1" si="890"/>
        <v>0</v>
      </c>
      <c r="AX852" s="1818">
        <f t="shared" ca="1" si="891"/>
        <v>1</v>
      </c>
      <c r="AZ852" s="78">
        <f t="shared" ca="1" si="892"/>
        <v>14</v>
      </c>
      <c r="BA852" s="78">
        <f t="shared" ca="1" si="893"/>
        <v>5</v>
      </c>
      <c r="BB852" s="1708">
        <f t="shared" ca="1" si="894"/>
        <v>9</v>
      </c>
      <c r="BC852" s="1818">
        <f t="shared" ca="1" si="895"/>
        <v>2.8</v>
      </c>
      <c r="BD852" s="78">
        <f t="shared" ca="1" si="896"/>
        <v>14</v>
      </c>
      <c r="BE852" s="1708">
        <f t="shared" ca="1" si="897"/>
        <v>0</v>
      </c>
      <c r="BF852" s="1818">
        <f t="shared" ca="1" si="898"/>
        <v>1</v>
      </c>
    </row>
    <row r="853" spans="1:58" s="65" customFormat="1">
      <c r="A853" s="2016">
        <v>852</v>
      </c>
      <c r="B853" s="2016">
        <v>850</v>
      </c>
      <c r="D853" s="657">
        <v>1</v>
      </c>
      <c r="E853" s="97"/>
      <c r="F853" s="97"/>
      <c r="G853" s="49"/>
      <c r="H853" s="525"/>
      <c r="I853" s="4"/>
      <c r="J853" s="4"/>
      <c r="K853" s="3"/>
      <c r="L853" s="3"/>
      <c r="M853" s="77"/>
      <c r="N853" s="77"/>
      <c r="O853" s="76" t="s">
        <v>85</v>
      </c>
      <c r="P853" s="2"/>
      <c r="Q853" s="2"/>
      <c r="R853" s="2290"/>
      <c r="S853" s="2"/>
      <c r="T853" s="2"/>
      <c r="U853" s="2"/>
      <c r="V853" s="2"/>
      <c r="W853" s="2"/>
      <c r="X853" s="2"/>
      <c r="Y853" s="2"/>
      <c r="Z853" s="2"/>
      <c r="AA853" s="2"/>
      <c r="AB853" s="75">
        <f>R853</f>
        <v>0</v>
      </c>
      <c r="AC853" s="75">
        <f>U853</f>
        <v>0</v>
      </c>
      <c r="AD853" s="75">
        <f>X853</f>
        <v>0</v>
      </c>
      <c r="AE853" s="75">
        <f>AA853</f>
        <v>0</v>
      </c>
      <c r="AF853" s="75">
        <f>AC853</f>
        <v>0</v>
      </c>
      <c r="AG853" s="75">
        <f>AE853</f>
        <v>0</v>
      </c>
      <c r="AH853" s="75">
        <f>AG853</f>
        <v>0</v>
      </c>
      <c r="AJ853" s="75">
        <f t="shared" ca="1" si="878"/>
        <v>0</v>
      </c>
      <c r="AK853" s="75">
        <f t="shared" ca="1" si="879"/>
        <v>24</v>
      </c>
      <c r="AL853" s="1791">
        <f t="shared" ca="1" si="880"/>
        <v>-24</v>
      </c>
      <c r="AM853" s="1915">
        <f t="shared" ca="1" si="881"/>
        <v>0</v>
      </c>
      <c r="AN853" s="75">
        <f t="shared" ca="1" si="882"/>
        <v>0</v>
      </c>
      <c r="AO853" s="1791">
        <f t="shared" ca="1" si="883"/>
        <v>0</v>
      </c>
      <c r="AP853" s="1915">
        <f t="shared" ca="1" si="884"/>
        <v>0</v>
      </c>
      <c r="AR853" s="75">
        <f t="shared" ca="1" si="885"/>
        <v>0</v>
      </c>
      <c r="AS853" s="75">
        <f t="shared" ca="1" si="886"/>
        <v>24</v>
      </c>
      <c r="AT853" s="1791">
        <f t="shared" ca="1" si="887"/>
        <v>-24</v>
      </c>
      <c r="AU853" s="1915">
        <f t="shared" ca="1" si="888"/>
        <v>0</v>
      </c>
      <c r="AV853" s="75">
        <f t="shared" ca="1" si="889"/>
        <v>0</v>
      </c>
      <c r="AW853" s="1791">
        <f t="shared" ca="1" si="890"/>
        <v>0</v>
      </c>
      <c r="AX853" s="1915">
        <f t="shared" ca="1" si="891"/>
        <v>0</v>
      </c>
      <c r="AZ853" s="75">
        <f t="shared" ca="1" si="892"/>
        <v>0</v>
      </c>
      <c r="BA853" s="75">
        <f t="shared" ca="1" si="893"/>
        <v>24</v>
      </c>
      <c r="BB853" s="1791">
        <f t="shared" ca="1" si="894"/>
        <v>-24</v>
      </c>
      <c r="BC853" s="1915">
        <f t="shared" ca="1" si="895"/>
        <v>0</v>
      </c>
      <c r="BD853" s="75">
        <f t="shared" ca="1" si="896"/>
        <v>0</v>
      </c>
      <c r="BE853" s="1791">
        <f t="shared" ca="1" si="897"/>
        <v>0</v>
      </c>
      <c r="BF853" s="1915">
        <f t="shared" ca="1" si="898"/>
        <v>0</v>
      </c>
    </row>
    <row r="854" spans="1:58" s="65" customFormat="1">
      <c r="A854" s="2016">
        <v>853</v>
      </c>
      <c r="B854" s="2016">
        <v>851</v>
      </c>
      <c r="D854" s="657">
        <v>1</v>
      </c>
      <c r="E854" s="97"/>
      <c r="F854" s="97"/>
      <c r="G854" s="49"/>
      <c r="H854" s="501" t="s">
        <v>321</v>
      </c>
      <c r="I854" s="502"/>
      <c r="J854" s="503"/>
      <c r="K854" s="503"/>
      <c r="L854" s="502"/>
      <c r="M854" s="504"/>
      <c r="N854" s="504"/>
      <c r="O854" s="505"/>
      <c r="P854" s="944">
        <v>1</v>
      </c>
      <c r="Q854" s="944">
        <v>1</v>
      </c>
      <c r="R854" s="944">
        <v>1</v>
      </c>
      <c r="S854" s="506">
        <v>1</v>
      </c>
      <c r="T854" s="506">
        <v>1</v>
      </c>
      <c r="U854" s="944">
        <v>1</v>
      </c>
      <c r="V854" s="506">
        <v>1</v>
      </c>
      <c r="W854" s="944">
        <v>1</v>
      </c>
      <c r="X854" s="944">
        <v>1</v>
      </c>
      <c r="Y854" s="506">
        <v>1</v>
      </c>
      <c r="Z854" s="506">
        <v>1</v>
      </c>
      <c r="AA854" s="506">
        <v>1</v>
      </c>
      <c r="AB854" s="507">
        <f>R854</f>
        <v>1</v>
      </c>
      <c r="AC854" s="507">
        <f>U854</f>
        <v>1</v>
      </c>
      <c r="AD854" s="507">
        <f>X854</f>
        <v>1</v>
      </c>
      <c r="AE854" s="507">
        <f>AA854</f>
        <v>1</v>
      </c>
      <c r="AF854" s="507">
        <f>AC854</f>
        <v>1</v>
      </c>
      <c r="AG854" s="507">
        <f>AE854</f>
        <v>1</v>
      </c>
      <c r="AH854" s="507">
        <f>AG854</f>
        <v>1</v>
      </c>
      <c r="AJ854" s="507">
        <f t="shared" ca="1" si="878"/>
        <v>1</v>
      </c>
      <c r="AK854" s="507">
        <f t="shared" ca="1" si="879"/>
        <v>10</v>
      </c>
      <c r="AL854" s="1793">
        <f t="shared" ca="1" si="880"/>
        <v>-9</v>
      </c>
      <c r="AM854" s="1917">
        <f t="shared" ca="1" si="881"/>
        <v>0.1</v>
      </c>
      <c r="AN854" s="507">
        <f t="shared" ca="1" si="882"/>
        <v>1</v>
      </c>
      <c r="AO854" s="1793">
        <f t="shared" ca="1" si="883"/>
        <v>0</v>
      </c>
      <c r="AP854" s="1917">
        <f t="shared" ca="1" si="884"/>
        <v>1</v>
      </c>
      <c r="AR854" s="507">
        <f t="shared" ca="1" si="885"/>
        <v>1</v>
      </c>
      <c r="AS854" s="507">
        <f t="shared" ca="1" si="886"/>
        <v>10</v>
      </c>
      <c r="AT854" s="1793">
        <f t="shared" ca="1" si="887"/>
        <v>-9</v>
      </c>
      <c r="AU854" s="1917">
        <f t="shared" ca="1" si="888"/>
        <v>0.1</v>
      </c>
      <c r="AV854" s="507">
        <f t="shared" ca="1" si="889"/>
        <v>1</v>
      </c>
      <c r="AW854" s="1793">
        <f t="shared" ca="1" si="890"/>
        <v>0</v>
      </c>
      <c r="AX854" s="1917">
        <f t="shared" ca="1" si="891"/>
        <v>1</v>
      </c>
      <c r="AZ854" s="507">
        <f t="shared" ca="1" si="892"/>
        <v>1</v>
      </c>
      <c r="BA854" s="507">
        <f t="shared" ca="1" si="893"/>
        <v>10</v>
      </c>
      <c r="BB854" s="1793">
        <f t="shared" ca="1" si="894"/>
        <v>-9</v>
      </c>
      <c r="BC854" s="1917">
        <f t="shared" ca="1" si="895"/>
        <v>0.1</v>
      </c>
      <c r="BD854" s="507">
        <f t="shared" ca="1" si="896"/>
        <v>1</v>
      </c>
      <c r="BE854" s="1793">
        <f t="shared" ca="1" si="897"/>
        <v>0</v>
      </c>
      <c r="BF854" s="1917">
        <f t="shared" ca="1" si="898"/>
        <v>1</v>
      </c>
    </row>
    <row r="855" spans="1:58" s="65" customFormat="1">
      <c r="A855" s="2016">
        <v>854</v>
      </c>
      <c r="B855" s="2016">
        <v>852</v>
      </c>
      <c r="D855" s="657">
        <v>1</v>
      </c>
      <c r="E855" s="97"/>
      <c r="F855" s="97"/>
      <c r="G855" s="49"/>
      <c r="H855" s="7"/>
      <c r="I855" s="6"/>
      <c r="J855" s="7"/>
      <c r="K855" s="7"/>
      <c r="L855" s="6"/>
      <c r="M855" s="96"/>
      <c r="N855" s="96"/>
      <c r="O855" s="96"/>
      <c r="P855" s="67"/>
      <c r="Q855" s="67"/>
      <c r="R855" s="67"/>
      <c r="S855" s="67"/>
      <c r="T855" s="67"/>
      <c r="U855" s="67"/>
      <c r="V855" s="67"/>
      <c r="W855" s="67"/>
      <c r="X855" s="67"/>
      <c r="Y855" s="67"/>
    </row>
    <row r="856" spans="1:58" s="65" customFormat="1">
      <c r="A856" s="2016">
        <v>855</v>
      </c>
      <c r="B856" s="2016">
        <v>853</v>
      </c>
      <c r="D856" s="657">
        <v>1</v>
      </c>
      <c r="E856" s="97"/>
      <c r="F856" s="97"/>
      <c r="G856" s="49" t="s">
        <v>554</v>
      </c>
      <c r="H856" s="7"/>
      <c r="I856" s="6"/>
      <c r="J856" s="7"/>
      <c r="K856" s="7"/>
      <c r="L856" s="73"/>
      <c r="M856" s="95"/>
      <c r="N856" s="95"/>
      <c r="O856" s="95"/>
      <c r="P856" s="67"/>
      <c r="Q856" s="67"/>
      <c r="R856" s="67"/>
      <c r="S856" s="67"/>
      <c r="T856" s="67"/>
      <c r="U856" s="67"/>
      <c r="V856" s="67"/>
      <c r="W856" s="67"/>
      <c r="X856" s="67"/>
      <c r="Y856" s="67"/>
    </row>
    <row r="857" spans="1:58" s="539" customFormat="1">
      <c r="A857" s="2016">
        <v>856</v>
      </c>
      <c r="B857" s="2016">
        <v>854</v>
      </c>
      <c r="D857" s="657">
        <v>1</v>
      </c>
      <c r="E857" s="534"/>
      <c r="F857" s="534"/>
      <c r="G857" s="535"/>
      <c r="H857" s="693" t="s">
        <v>359</v>
      </c>
      <c r="I857" s="694"/>
      <c r="J857" s="695"/>
      <c r="K857" s="695"/>
      <c r="L857" s="695"/>
      <c r="M857" s="695"/>
      <c r="N857" s="695"/>
      <c r="O857" s="696"/>
      <c r="P857" s="696">
        <f>P858+P863+P869+P874+P880</f>
        <v>21</v>
      </c>
      <c r="Q857" s="696">
        <f t="shared" ref="Q857:AH857" si="908">Q858+Q863+Q869+Q874+Q880</f>
        <v>21</v>
      </c>
      <c r="R857" s="696">
        <f t="shared" si="908"/>
        <v>21</v>
      </c>
      <c r="S857" s="696">
        <f t="shared" si="908"/>
        <v>21</v>
      </c>
      <c r="T857" s="696">
        <f t="shared" si="908"/>
        <v>21</v>
      </c>
      <c r="U857" s="696">
        <f t="shared" si="908"/>
        <v>21</v>
      </c>
      <c r="V857" s="696">
        <f t="shared" si="908"/>
        <v>21</v>
      </c>
      <c r="W857" s="696">
        <f t="shared" si="908"/>
        <v>21</v>
      </c>
      <c r="X857" s="696">
        <f t="shared" si="908"/>
        <v>21</v>
      </c>
      <c r="Y857" s="696">
        <f t="shared" si="908"/>
        <v>21</v>
      </c>
      <c r="Z857" s="696">
        <f t="shared" si="908"/>
        <v>21</v>
      </c>
      <c r="AA857" s="696">
        <f t="shared" si="908"/>
        <v>21</v>
      </c>
      <c r="AB857" s="696">
        <f t="shared" si="908"/>
        <v>21</v>
      </c>
      <c r="AC857" s="696">
        <f t="shared" si="908"/>
        <v>21</v>
      </c>
      <c r="AD857" s="696">
        <f t="shared" si="908"/>
        <v>21</v>
      </c>
      <c r="AE857" s="696">
        <f t="shared" si="908"/>
        <v>21</v>
      </c>
      <c r="AF857" s="696">
        <f t="shared" si="908"/>
        <v>21</v>
      </c>
      <c r="AG857" s="696">
        <f t="shared" si="908"/>
        <v>21</v>
      </c>
      <c r="AH857" s="696">
        <f t="shared" si="908"/>
        <v>21</v>
      </c>
      <c r="AJ857" s="1637">
        <f t="shared" ref="AJ857:AJ884" ca="1" si="909">INDIRECT(AJ$3&amp;(ROW()))</f>
        <v>21</v>
      </c>
      <c r="AK857" s="1638">
        <f t="shared" ref="AK857:AK884" ca="1" si="910">INDIRECT(AK$1&amp;AK$3&amp;$B857)</f>
        <v>1</v>
      </c>
      <c r="AL857" s="1731">
        <f t="shared" ref="AL857:AL884" ca="1" si="911">AJ857-AK857</f>
        <v>20</v>
      </c>
      <c r="AM857" s="1846">
        <f t="shared" ref="AM857:AM884" ca="1" si="912">IFERROR(AJ857/AK857,0)</f>
        <v>21</v>
      </c>
      <c r="AN857" s="1638">
        <f t="shared" ref="AN857:AN884" ca="1" si="913">INDIRECT(AN$1&amp;AN$3&amp;$A857)</f>
        <v>20</v>
      </c>
      <c r="AO857" s="1731">
        <f t="shared" ref="AO857:AO884" ca="1" si="914">AJ857-AN857</f>
        <v>1</v>
      </c>
      <c r="AP857" s="1846">
        <f t="shared" ref="AP857:AP884" ca="1" si="915">IFERROR(AJ857/AN857,0)</f>
        <v>1.05</v>
      </c>
      <c r="AR857" s="1637">
        <f t="shared" ref="AR857:AR884" ca="1" si="916">INDIRECT(AR$3&amp;(ROW()))</f>
        <v>21</v>
      </c>
      <c r="AS857" s="1638">
        <f t="shared" ref="AS857:AS884" ca="1" si="917">INDIRECT(AS$1&amp;AS$3&amp;$B857)</f>
        <v>1</v>
      </c>
      <c r="AT857" s="1731">
        <f t="shared" ref="AT857:AT884" ca="1" si="918">AR857-AS857</f>
        <v>20</v>
      </c>
      <c r="AU857" s="1846">
        <f t="shared" ref="AU857:AU884" ca="1" si="919">IFERROR(AR857/AS857,0)</f>
        <v>21</v>
      </c>
      <c r="AV857" s="1638">
        <f t="shared" ref="AV857:AV884" ca="1" si="920">INDIRECT(AV$1&amp;AV$3&amp;$A857)</f>
        <v>20</v>
      </c>
      <c r="AW857" s="1731">
        <f t="shared" ref="AW857:AW884" ca="1" si="921">AR857-AV857</f>
        <v>1</v>
      </c>
      <c r="AX857" s="1846">
        <f t="shared" ref="AX857:AX884" ca="1" si="922">IFERROR(AR857/AV857,0)</f>
        <v>1.05</v>
      </c>
      <c r="AZ857" s="1637">
        <f t="shared" ref="AZ857:AZ884" ca="1" si="923">INDIRECT(AZ$3&amp;(ROW()))</f>
        <v>21</v>
      </c>
      <c r="BA857" s="1638">
        <f t="shared" ref="BA857:BA884" ca="1" si="924">INDIRECT(BA$1&amp;BA$3&amp;$B857)</f>
        <v>1</v>
      </c>
      <c r="BB857" s="1731">
        <f t="shared" ref="BB857:BB884" ca="1" si="925">AZ857-BA857</f>
        <v>20</v>
      </c>
      <c r="BC857" s="1846">
        <f t="shared" ref="BC857:BC884" ca="1" si="926">IFERROR(AZ857/BA857,0)</f>
        <v>21</v>
      </c>
      <c r="BD857" s="1638">
        <f t="shared" ref="BD857:BD884" ca="1" si="927">INDIRECT(BD$1&amp;BD$3&amp;$A857)</f>
        <v>20</v>
      </c>
      <c r="BE857" s="1731">
        <f t="shared" ref="BE857:BE884" ca="1" si="928">AZ857-BD857</f>
        <v>1</v>
      </c>
      <c r="BF857" s="1846">
        <f t="shared" ref="BF857:BF884" ca="1" si="929">IFERROR(AZ857/BD857,0)</f>
        <v>1.05</v>
      </c>
    </row>
    <row r="858" spans="1:58" s="65" customFormat="1">
      <c r="A858" s="2016">
        <v>857</v>
      </c>
      <c r="B858" s="2016">
        <v>855</v>
      </c>
      <c r="D858" s="657">
        <v>1</v>
      </c>
      <c r="E858" s="97"/>
      <c r="F858" s="97"/>
      <c r="G858" s="49"/>
      <c r="H858" s="697"/>
      <c r="I858" s="522" t="s">
        <v>133</v>
      </c>
      <c r="J858" s="89"/>
      <c r="K858" s="90"/>
      <c r="L858" s="90"/>
      <c r="M858" s="88"/>
      <c r="N858" s="88"/>
      <c r="O858" s="87"/>
      <c r="P858" s="86">
        <f>SUM(P859:P862)</f>
        <v>5</v>
      </c>
      <c r="Q858" s="86">
        <f t="shared" ref="Q858:AH858" si="930">SUM(Q859:Q862)</f>
        <v>5</v>
      </c>
      <c r="R858" s="86">
        <f t="shared" si="930"/>
        <v>5</v>
      </c>
      <c r="S858" s="86">
        <f t="shared" si="930"/>
        <v>5</v>
      </c>
      <c r="T858" s="86">
        <f t="shared" si="930"/>
        <v>5</v>
      </c>
      <c r="U858" s="86">
        <f t="shared" si="930"/>
        <v>5</v>
      </c>
      <c r="V858" s="86">
        <f t="shared" si="930"/>
        <v>5</v>
      </c>
      <c r="W858" s="86">
        <f t="shared" si="930"/>
        <v>5</v>
      </c>
      <c r="X858" s="86">
        <f t="shared" si="930"/>
        <v>5</v>
      </c>
      <c r="Y858" s="86">
        <f t="shared" si="930"/>
        <v>5</v>
      </c>
      <c r="Z858" s="86">
        <f t="shared" si="930"/>
        <v>5</v>
      </c>
      <c r="AA858" s="86">
        <f t="shared" si="930"/>
        <v>5</v>
      </c>
      <c r="AB858" s="86">
        <f t="shared" si="930"/>
        <v>5</v>
      </c>
      <c r="AC858" s="86">
        <f t="shared" si="930"/>
        <v>5</v>
      </c>
      <c r="AD858" s="86">
        <f t="shared" si="930"/>
        <v>5</v>
      </c>
      <c r="AE858" s="86">
        <f t="shared" si="930"/>
        <v>5</v>
      </c>
      <c r="AF858" s="86">
        <f t="shared" si="930"/>
        <v>5</v>
      </c>
      <c r="AG858" s="86">
        <f t="shared" si="930"/>
        <v>5</v>
      </c>
      <c r="AH858" s="86">
        <f t="shared" si="930"/>
        <v>5</v>
      </c>
      <c r="AJ858" s="86">
        <f t="shared" ca="1" si="909"/>
        <v>5</v>
      </c>
      <c r="AK858" s="86">
        <f t="shared" ca="1" si="910"/>
        <v>0</v>
      </c>
      <c r="AL858" s="1790">
        <f t="shared" ca="1" si="911"/>
        <v>5</v>
      </c>
      <c r="AM858" s="1914">
        <f t="shared" ca="1" si="912"/>
        <v>0</v>
      </c>
      <c r="AN858" s="86">
        <f t="shared" ca="1" si="913"/>
        <v>5</v>
      </c>
      <c r="AO858" s="1790">
        <f t="shared" ca="1" si="914"/>
        <v>0</v>
      </c>
      <c r="AP858" s="1914">
        <f t="shared" ca="1" si="915"/>
        <v>1</v>
      </c>
      <c r="AR858" s="86">
        <f t="shared" ca="1" si="916"/>
        <v>5</v>
      </c>
      <c r="AS858" s="86">
        <f t="shared" ca="1" si="917"/>
        <v>0</v>
      </c>
      <c r="AT858" s="1790">
        <f t="shared" ca="1" si="918"/>
        <v>5</v>
      </c>
      <c r="AU858" s="1914">
        <f t="shared" ca="1" si="919"/>
        <v>0</v>
      </c>
      <c r="AV858" s="86">
        <f t="shared" ca="1" si="920"/>
        <v>5</v>
      </c>
      <c r="AW858" s="1790">
        <f t="shared" ca="1" si="921"/>
        <v>0</v>
      </c>
      <c r="AX858" s="1914">
        <f t="shared" ca="1" si="922"/>
        <v>1</v>
      </c>
      <c r="AZ858" s="86">
        <f t="shared" ca="1" si="923"/>
        <v>5</v>
      </c>
      <c r="BA858" s="86">
        <f t="shared" ca="1" si="924"/>
        <v>0</v>
      </c>
      <c r="BB858" s="1790">
        <f t="shared" ca="1" si="925"/>
        <v>5</v>
      </c>
      <c r="BC858" s="1914">
        <f t="shared" ca="1" si="926"/>
        <v>0</v>
      </c>
      <c r="BD858" s="86">
        <f t="shared" ca="1" si="927"/>
        <v>5</v>
      </c>
      <c r="BE858" s="1790">
        <f t="shared" ca="1" si="928"/>
        <v>0</v>
      </c>
      <c r="BF858" s="1914">
        <f t="shared" ca="1" si="929"/>
        <v>1</v>
      </c>
    </row>
    <row r="859" spans="1:58" s="65" customFormat="1">
      <c r="A859" s="2016">
        <v>858</v>
      </c>
      <c r="B859" s="2016">
        <v>856</v>
      </c>
      <c r="D859" s="657">
        <v>1</v>
      </c>
      <c r="E859" s="97"/>
      <c r="F859" s="97"/>
      <c r="G859" s="49"/>
      <c r="H859" s="697"/>
      <c r="I859" s="7"/>
      <c r="J859" s="6"/>
      <c r="K859" s="7"/>
      <c r="L859" s="7"/>
      <c r="M859" s="80"/>
      <c r="N859" s="80"/>
      <c r="O859" s="6" t="s">
        <v>132</v>
      </c>
      <c r="P859" s="2289">
        <v>4</v>
      </c>
      <c r="Q859" s="2289">
        <v>4</v>
      </c>
      <c r="R859" s="2289">
        <v>4</v>
      </c>
      <c r="S859" s="2289">
        <v>4</v>
      </c>
      <c r="T859" s="2289">
        <v>4</v>
      </c>
      <c r="U859" s="2289">
        <v>4</v>
      </c>
      <c r="V859" s="2289">
        <v>4</v>
      </c>
      <c r="W859" s="2289">
        <v>4</v>
      </c>
      <c r="X859" s="2289">
        <v>4</v>
      </c>
      <c r="Y859" s="2289">
        <v>4</v>
      </c>
      <c r="Z859" s="2289">
        <v>4</v>
      </c>
      <c r="AA859" s="2289">
        <v>4</v>
      </c>
      <c r="AB859" s="78">
        <f>R859</f>
        <v>4</v>
      </c>
      <c r="AC859" s="78">
        <f>U859</f>
        <v>4</v>
      </c>
      <c r="AD859" s="78">
        <f>X859</f>
        <v>4</v>
      </c>
      <c r="AE859" s="78">
        <f>AA859</f>
        <v>4</v>
      </c>
      <c r="AF859" s="78">
        <f>AC859</f>
        <v>4</v>
      </c>
      <c r="AG859" s="78">
        <f>AE859</f>
        <v>4</v>
      </c>
      <c r="AH859" s="78">
        <f>AG859</f>
        <v>4</v>
      </c>
      <c r="AJ859" s="78">
        <f t="shared" ca="1" si="909"/>
        <v>4</v>
      </c>
      <c r="AK859" s="78">
        <f t="shared" ca="1" si="910"/>
        <v>0</v>
      </c>
      <c r="AL859" s="1708">
        <f t="shared" ca="1" si="911"/>
        <v>4</v>
      </c>
      <c r="AM859" s="1818">
        <f t="shared" ca="1" si="912"/>
        <v>0</v>
      </c>
      <c r="AN859" s="78">
        <f t="shared" ca="1" si="913"/>
        <v>4</v>
      </c>
      <c r="AO859" s="1708">
        <f t="shared" ca="1" si="914"/>
        <v>0</v>
      </c>
      <c r="AP859" s="1818">
        <f t="shared" ca="1" si="915"/>
        <v>1</v>
      </c>
      <c r="AR859" s="78">
        <f t="shared" ca="1" si="916"/>
        <v>4</v>
      </c>
      <c r="AS859" s="78">
        <f t="shared" ca="1" si="917"/>
        <v>0</v>
      </c>
      <c r="AT859" s="1708">
        <f t="shared" ca="1" si="918"/>
        <v>4</v>
      </c>
      <c r="AU859" s="1818">
        <f t="shared" ca="1" si="919"/>
        <v>0</v>
      </c>
      <c r="AV859" s="78">
        <f t="shared" ca="1" si="920"/>
        <v>4</v>
      </c>
      <c r="AW859" s="1708">
        <f t="shared" ca="1" si="921"/>
        <v>0</v>
      </c>
      <c r="AX859" s="1818">
        <f t="shared" ca="1" si="922"/>
        <v>1</v>
      </c>
      <c r="AZ859" s="78">
        <f t="shared" ca="1" si="923"/>
        <v>4</v>
      </c>
      <c r="BA859" s="78">
        <f t="shared" ca="1" si="924"/>
        <v>0</v>
      </c>
      <c r="BB859" s="1708">
        <f t="shared" ca="1" si="925"/>
        <v>4</v>
      </c>
      <c r="BC859" s="1818">
        <f t="shared" ca="1" si="926"/>
        <v>0</v>
      </c>
      <c r="BD859" s="78">
        <f t="shared" ca="1" si="927"/>
        <v>4</v>
      </c>
      <c r="BE859" s="1708">
        <f t="shared" ca="1" si="928"/>
        <v>0</v>
      </c>
      <c r="BF859" s="1818">
        <f t="shared" ca="1" si="929"/>
        <v>1</v>
      </c>
    </row>
    <row r="860" spans="1:58" s="65" customFormat="1">
      <c r="A860" s="2016">
        <v>859</v>
      </c>
      <c r="B860" s="2016">
        <v>857</v>
      </c>
      <c r="D860" s="657">
        <v>1</v>
      </c>
      <c r="E860" s="97"/>
      <c r="F860" s="97"/>
      <c r="G860" s="49"/>
      <c r="H860" s="697"/>
      <c r="I860" s="7"/>
      <c r="J860" s="6"/>
      <c r="K860" s="7"/>
      <c r="L860" s="7"/>
      <c r="M860" s="80"/>
      <c r="N860" s="80"/>
      <c r="O860" s="6" t="s">
        <v>131</v>
      </c>
      <c r="P860" s="2289"/>
      <c r="Q860" s="2289"/>
      <c r="R860" s="2289"/>
      <c r="S860" s="2289"/>
      <c r="T860" s="2289"/>
      <c r="U860" s="2289"/>
      <c r="V860" s="2289"/>
      <c r="W860" s="2289"/>
      <c r="X860" s="2289"/>
      <c r="Y860" s="2289"/>
      <c r="Z860" s="2289"/>
      <c r="AA860" s="2289"/>
      <c r="AB860" s="78">
        <f>R860</f>
        <v>0</v>
      </c>
      <c r="AC860" s="78">
        <f>U860</f>
        <v>0</v>
      </c>
      <c r="AD860" s="78">
        <f>X860</f>
        <v>0</v>
      </c>
      <c r="AE860" s="78">
        <f>AA860</f>
        <v>0</v>
      </c>
      <c r="AF860" s="78">
        <f>AC860</f>
        <v>0</v>
      </c>
      <c r="AG860" s="78">
        <f>AE860</f>
        <v>0</v>
      </c>
      <c r="AH860" s="78">
        <f>AG860</f>
        <v>0</v>
      </c>
      <c r="AJ860" s="78">
        <f t="shared" ca="1" si="909"/>
        <v>0</v>
      </c>
      <c r="AK860" s="78">
        <f t="shared" ca="1" si="910"/>
        <v>21</v>
      </c>
      <c r="AL860" s="1708">
        <f t="shared" ca="1" si="911"/>
        <v>-21</v>
      </c>
      <c r="AM860" s="1818">
        <f t="shared" ca="1" si="912"/>
        <v>0</v>
      </c>
      <c r="AN860" s="78">
        <f t="shared" ca="1" si="913"/>
        <v>0</v>
      </c>
      <c r="AO860" s="1708">
        <f t="shared" ca="1" si="914"/>
        <v>0</v>
      </c>
      <c r="AP860" s="1818">
        <f t="shared" ca="1" si="915"/>
        <v>0</v>
      </c>
      <c r="AR860" s="78">
        <f t="shared" ca="1" si="916"/>
        <v>0</v>
      </c>
      <c r="AS860" s="78">
        <f t="shared" ca="1" si="917"/>
        <v>21</v>
      </c>
      <c r="AT860" s="1708">
        <f t="shared" ca="1" si="918"/>
        <v>-21</v>
      </c>
      <c r="AU860" s="1818">
        <f t="shared" ca="1" si="919"/>
        <v>0</v>
      </c>
      <c r="AV860" s="78">
        <f t="shared" ca="1" si="920"/>
        <v>0</v>
      </c>
      <c r="AW860" s="1708">
        <f t="shared" ca="1" si="921"/>
        <v>0</v>
      </c>
      <c r="AX860" s="1818">
        <f t="shared" ca="1" si="922"/>
        <v>0</v>
      </c>
      <c r="AZ860" s="78">
        <f t="shared" ca="1" si="923"/>
        <v>0</v>
      </c>
      <c r="BA860" s="78">
        <f t="shared" ca="1" si="924"/>
        <v>21</v>
      </c>
      <c r="BB860" s="1708">
        <f t="shared" ca="1" si="925"/>
        <v>-21</v>
      </c>
      <c r="BC860" s="1818">
        <f t="shared" ca="1" si="926"/>
        <v>0</v>
      </c>
      <c r="BD860" s="78">
        <f t="shared" ca="1" si="927"/>
        <v>0</v>
      </c>
      <c r="BE860" s="1708">
        <f t="shared" ca="1" si="928"/>
        <v>0</v>
      </c>
      <c r="BF860" s="1818">
        <f t="shared" ca="1" si="929"/>
        <v>0</v>
      </c>
    </row>
    <row r="861" spans="1:58" s="65" customFormat="1">
      <c r="A861" s="2016">
        <v>860</v>
      </c>
      <c r="B861" s="2016">
        <v>858</v>
      </c>
      <c r="D861" s="657">
        <v>1</v>
      </c>
      <c r="E861" s="97"/>
      <c r="F861" s="97"/>
      <c r="G861" s="49"/>
      <c r="H861" s="697"/>
      <c r="I861" s="7"/>
      <c r="J861" s="6"/>
      <c r="K861" s="7"/>
      <c r="L861" s="7"/>
      <c r="M861" s="80"/>
      <c r="N861" s="80"/>
      <c r="O861" s="6" t="s">
        <v>130</v>
      </c>
      <c r="P861" s="2289">
        <v>1</v>
      </c>
      <c r="Q861" s="2289">
        <v>1</v>
      </c>
      <c r="R861" s="2289">
        <v>1</v>
      </c>
      <c r="S861" s="2289">
        <v>1</v>
      </c>
      <c r="T861" s="2289">
        <v>1</v>
      </c>
      <c r="U861" s="2289">
        <v>1</v>
      </c>
      <c r="V861" s="2289">
        <v>1</v>
      </c>
      <c r="W861" s="2289">
        <v>1</v>
      </c>
      <c r="X861" s="2289">
        <v>1</v>
      </c>
      <c r="Y861" s="2289">
        <v>1</v>
      </c>
      <c r="Z861" s="2289">
        <v>1</v>
      </c>
      <c r="AA861" s="2289">
        <v>1</v>
      </c>
      <c r="AB861" s="78">
        <f>R861</f>
        <v>1</v>
      </c>
      <c r="AC861" s="78">
        <f>U861</f>
        <v>1</v>
      </c>
      <c r="AD861" s="78">
        <f>X861</f>
        <v>1</v>
      </c>
      <c r="AE861" s="78">
        <f>AA861</f>
        <v>1</v>
      </c>
      <c r="AF861" s="78">
        <f>AC861</f>
        <v>1</v>
      </c>
      <c r="AG861" s="78">
        <f>AE861</f>
        <v>1</v>
      </c>
      <c r="AH861" s="78">
        <f>AG861</f>
        <v>1</v>
      </c>
      <c r="AJ861" s="78">
        <f t="shared" ca="1" si="909"/>
        <v>1</v>
      </c>
      <c r="AK861" s="78">
        <f t="shared" ca="1" si="910"/>
        <v>5</v>
      </c>
      <c r="AL861" s="1708">
        <f t="shared" ca="1" si="911"/>
        <v>-4</v>
      </c>
      <c r="AM861" s="1818">
        <f t="shared" ca="1" si="912"/>
        <v>0.2</v>
      </c>
      <c r="AN861" s="78">
        <f t="shared" ca="1" si="913"/>
        <v>1</v>
      </c>
      <c r="AO861" s="1708">
        <f t="shared" ca="1" si="914"/>
        <v>0</v>
      </c>
      <c r="AP861" s="1818">
        <f t="shared" ca="1" si="915"/>
        <v>1</v>
      </c>
      <c r="AR861" s="78">
        <f t="shared" ca="1" si="916"/>
        <v>1</v>
      </c>
      <c r="AS861" s="78">
        <f t="shared" ca="1" si="917"/>
        <v>5</v>
      </c>
      <c r="AT861" s="1708">
        <f t="shared" ca="1" si="918"/>
        <v>-4</v>
      </c>
      <c r="AU861" s="1818">
        <f t="shared" ca="1" si="919"/>
        <v>0.2</v>
      </c>
      <c r="AV861" s="78">
        <f t="shared" ca="1" si="920"/>
        <v>1</v>
      </c>
      <c r="AW861" s="1708">
        <f t="shared" ca="1" si="921"/>
        <v>0</v>
      </c>
      <c r="AX861" s="1818">
        <f t="shared" ca="1" si="922"/>
        <v>1</v>
      </c>
      <c r="AZ861" s="78">
        <f t="shared" ca="1" si="923"/>
        <v>1</v>
      </c>
      <c r="BA861" s="78">
        <f t="shared" ca="1" si="924"/>
        <v>5</v>
      </c>
      <c r="BB861" s="1708">
        <f t="shared" ca="1" si="925"/>
        <v>-4</v>
      </c>
      <c r="BC861" s="1818">
        <f t="shared" ca="1" si="926"/>
        <v>0.2</v>
      </c>
      <c r="BD861" s="78">
        <f t="shared" ca="1" si="927"/>
        <v>1</v>
      </c>
      <c r="BE861" s="1708">
        <f t="shared" ca="1" si="928"/>
        <v>0</v>
      </c>
      <c r="BF861" s="1818">
        <f t="shared" ca="1" si="929"/>
        <v>1</v>
      </c>
    </row>
    <row r="862" spans="1:58" s="65" customFormat="1">
      <c r="A862" s="2016">
        <v>861</v>
      </c>
      <c r="B862" s="2016">
        <v>859</v>
      </c>
      <c r="D862" s="657">
        <v>1</v>
      </c>
      <c r="E862" s="97"/>
      <c r="F862" s="97"/>
      <c r="G862" s="49"/>
      <c r="H862" s="697"/>
      <c r="I862" s="4"/>
      <c r="J862" s="3"/>
      <c r="K862" s="4"/>
      <c r="L862" s="4"/>
      <c r="M862" s="77"/>
      <c r="N862" s="77"/>
      <c r="O862" s="3" t="s">
        <v>127</v>
      </c>
      <c r="P862" s="2"/>
      <c r="Q862" s="2"/>
      <c r="R862" s="2"/>
      <c r="S862" s="2"/>
      <c r="T862" s="2"/>
      <c r="U862" s="2"/>
      <c r="V862" s="2"/>
      <c r="W862" s="2"/>
      <c r="X862" s="2"/>
      <c r="Y862" s="2"/>
      <c r="Z862" s="2"/>
      <c r="AA862" s="2"/>
      <c r="AB862" s="75">
        <f>R862</f>
        <v>0</v>
      </c>
      <c r="AC862" s="75">
        <f>U862</f>
        <v>0</v>
      </c>
      <c r="AD862" s="75">
        <f>X862</f>
        <v>0</v>
      </c>
      <c r="AE862" s="75">
        <f>AA862</f>
        <v>0</v>
      </c>
      <c r="AF862" s="75">
        <f>AC862</f>
        <v>0</v>
      </c>
      <c r="AG862" s="75">
        <f>AE862</f>
        <v>0</v>
      </c>
      <c r="AH862" s="75">
        <f>AG862</f>
        <v>0</v>
      </c>
      <c r="AJ862" s="75">
        <f t="shared" ca="1" si="909"/>
        <v>0</v>
      </c>
      <c r="AK862" s="75">
        <f t="shared" ca="1" si="910"/>
        <v>4</v>
      </c>
      <c r="AL862" s="1791">
        <f t="shared" ca="1" si="911"/>
        <v>-4</v>
      </c>
      <c r="AM862" s="1915">
        <f t="shared" ca="1" si="912"/>
        <v>0</v>
      </c>
      <c r="AN862" s="75">
        <f t="shared" ca="1" si="913"/>
        <v>0</v>
      </c>
      <c r="AO862" s="1791">
        <f t="shared" ca="1" si="914"/>
        <v>0</v>
      </c>
      <c r="AP862" s="1915">
        <f t="shared" ca="1" si="915"/>
        <v>0</v>
      </c>
      <c r="AR862" s="75">
        <f t="shared" ca="1" si="916"/>
        <v>0</v>
      </c>
      <c r="AS862" s="75">
        <f t="shared" ca="1" si="917"/>
        <v>4</v>
      </c>
      <c r="AT862" s="1791">
        <f t="shared" ca="1" si="918"/>
        <v>-4</v>
      </c>
      <c r="AU862" s="1915">
        <f t="shared" ca="1" si="919"/>
        <v>0</v>
      </c>
      <c r="AV862" s="75">
        <f t="shared" ca="1" si="920"/>
        <v>0</v>
      </c>
      <c r="AW862" s="1791">
        <f t="shared" ca="1" si="921"/>
        <v>0</v>
      </c>
      <c r="AX862" s="1915">
        <f t="shared" ca="1" si="922"/>
        <v>0</v>
      </c>
      <c r="AZ862" s="75">
        <f t="shared" ca="1" si="923"/>
        <v>0</v>
      </c>
      <c r="BA862" s="75">
        <f t="shared" ca="1" si="924"/>
        <v>4</v>
      </c>
      <c r="BB862" s="1791">
        <f t="shared" ca="1" si="925"/>
        <v>-4</v>
      </c>
      <c r="BC862" s="1915">
        <f t="shared" ca="1" si="926"/>
        <v>0</v>
      </c>
      <c r="BD862" s="75">
        <f t="shared" ca="1" si="927"/>
        <v>0</v>
      </c>
      <c r="BE862" s="1791">
        <f t="shared" ca="1" si="928"/>
        <v>0</v>
      </c>
      <c r="BF862" s="1915">
        <f t="shared" ca="1" si="929"/>
        <v>0</v>
      </c>
    </row>
    <row r="863" spans="1:58" s="65" customFormat="1">
      <c r="A863" s="2016">
        <v>862</v>
      </c>
      <c r="B863" s="2016">
        <v>860</v>
      </c>
      <c r="D863" s="657">
        <v>1</v>
      </c>
      <c r="E863" s="97"/>
      <c r="F863" s="97"/>
      <c r="G863" s="49"/>
      <c r="H863" s="697"/>
      <c r="I863" s="522" t="s">
        <v>241</v>
      </c>
      <c r="J863" s="89"/>
      <c r="K863" s="90"/>
      <c r="L863" s="90"/>
      <c r="M863" s="88"/>
      <c r="N863" s="88"/>
      <c r="O863" s="87"/>
      <c r="P863" s="86">
        <f>SUM(P864:P868)</f>
        <v>12</v>
      </c>
      <c r="Q863" s="86">
        <f t="shared" ref="Q863:AA863" si="931">SUM(Q864:Q868)</f>
        <v>12</v>
      </c>
      <c r="R863" s="86">
        <f t="shared" si="931"/>
        <v>12</v>
      </c>
      <c r="S863" s="86">
        <f t="shared" si="931"/>
        <v>12</v>
      </c>
      <c r="T863" s="86">
        <f t="shared" si="931"/>
        <v>12</v>
      </c>
      <c r="U863" s="86">
        <f t="shared" si="931"/>
        <v>12</v>
      </c>
      <c r="V863" s="86">
        <f t="shared" si="931"/>
        <v>12</v>
      </c>
      <c r="W863" s="86">
        <f t="shared" si="931"/>
        <v>12</v>
      </c>
      <c r="X863" s="86">
        <f t="shared" si="931"/>
        <v>12</v>
      </c>
      <c r="Y863" s="86">
        <f t="shared" si="931"/>
        <v>12</v>
      </c>
      <c r="Z863" s="86">
        <f t="shared" si="931"/>
        <v>12</v>
      </c>
      <c r="AA863" s="86">
        <f t="shared" si="931"/>
        <v>12</v>
      </c>
      <c r="AB863" s="86">
        <f t="shared" ref="AB863:AH863" si="932">SUM(AB864:AB868)</f>
        <v>12</v>
      </c>
      <c r="AC863" s="86">
        <f t="shared" si="932"/>
        <v>12</v>
      </c>
      <c r="AD863" s="86">
        <f t="shared" si="932"/>
        <v>12</v>
      </c>
      <c r="AE863" s="86">
        <f t="shared" si="932"/>
        <v>12</v>
      </c>
      <c r="AF863" s="86">
        <f t="shared" si="932"/>
        <v>12</v>
      </c>
      <c r="AG863" s="86">
        <f t="shared" si="932"/>
        <v>12</v>
      </c>
      <c r="AH863" s="86">
        <f t="shared" si="932"/>
        <v>12</v>
      </c>
      <c r="AJ863" s="86">
        <f t="shared" ca="1" si="909"/>
        <v>12</v>
      </c>
      <c r="AK863" s="86">
        <f t="shared" ca="1" si="910"/>
        <v>0</v>
      </c>
      <c r="AL863" s="1790">
        <f t="shared" ca="1" si="911"/>
        <v>12</v>
      </c>
      <c r="AM863" s="1914">
        <f t="shared" ca="1" si="912"/>
        <v>0</v>
      </c>
      <c r="AN863" s="86">
        <f t="shared" ca="1" si="913"/>
        <v>11</v>
      </c>
      <c r="AO863" s="1790">
        <f t="shared" ca="1" si="914"/>
        <v>1</v>
      </c>
      <c r="AP863" s="1914">
        <f t="shared" ca="1" si="915"/>
        <v>1.0909090909090908</v>
      </c>
      <c r="AR863" s="86">
        <f t="shared" ca="1" si="916"/>
        <v>12</v>
      </c>
      <c r="AS863" s="86">
        <f t="shared" ca="1" si="917"/>
        <v>0</v>
      </c>
      <c r="AT863" s="1790">
        <f t="shared" ca="1" si="918"/>
        <v>12</v>
      </c>
      <c r="AU863" s="1914">
        <f t="shared" ca="1" si="919"/>
        <v>0</v>
      </c>
      <c r="AV863" s="86">
        <f t="shared" ca="1" si="920"/>
        <v>11</v>
      </c>
      <c r="AW863" s="1790">
        <f t="shared" ca="1" si="921"/>
        <v>1</v>
      </c>
      <c r="AX863" s="1914">
        <f t="shared" ca="1" si="922"/>
        <v>1.0909090909090908</v>
      </c>
      <c r="AZ863" s="86">
        <f t="shared" ca="1" si="923"/>
        <v>12</v>
      </c>
      <c r="BA863" s="86">
        <f t="shared" ca="1" si="924"/>
        <v>0</v>
      </c>
      <c r="BB863" s="1790">
        <f t="shared" ca="1" si="925"/>
        <v>12</v>
      </c>
      <c r="BC863" s="1914">
        <f t="shared" ca="1" si="926"/>
        <v>0</v>
      </c>
      <c r="BD863" s="86">
        <f t="shared" ca="1" si="927"/>
        <v>11</v>
      </c>
      <c r="BE863" s="1790">
        <f t="shared" ca="1" si="928"/>
        <v>1</v>
      </c>
      <c r="BF863" s="1914">
        <f t="shared" ca="1" si="929"/>
        <v>1.0909090909090908</v>
      </c>
    </row>
    <row r="864" spans="1:58" s="65" customFormat="1">
      <c r="A864" s="2016">
        <v>863</v>
      </c>
      <c r="B864" s="2016">
        <v>861</v>
      </c>
      <c r="D864" s="657">
        <v>1</v>
      </c>
      <c r="E864" s="97"/>
      <c r="F864" s="97"/>
      <c r="G864" s="49"/>
      <c r="H864" s="697"/>
      <c r="I864" s="7"/>
      <c r="J864" s="6"/>
      <c r="K864" s="7"/>
      <c r="L864" s="7"/>
      <c r="M864" s="80"/>
      <c r="N864" s="80"/>
      <c r="O864" s="6" t="s">
        <v>242</v>
      </c>
      <c r="P864" s="2289">
        <v>12</v>
      </c>
      <c r="Q864" s="2289">
        <v>12</v>
      </c>
      <c r="R864" s="2289">
        <v>12</v>
      </c>
      <c r="S864" s="2289">
        <v>12</v>
      </c>
      <c r="T864" s="2289">
        <v>12</v>
      </c>
      <c r="U864" s="5">
        <v>12</v>
      </c>
      <c r="V864" s="2289">
        <v>12</v>
      </c>
      <c r="W864" s="2289">
        <v>12</v>
      </c>
      <c r="X864" s="2289">
        <v>12</v>
      </c>
      <c r="Y864" s="5">
        <v>12</v>
      </c>
      <c r="Z864" s="2289">
        <v>12</v>
      </c>
      <c r="AA864" s="5">
        <v>12</v>
      </c>
      <c r="AB864" s="78">
        <f>R864</f>
        <v>12</v>
      </c>
      <c r="AC864" s="78">
        <f>U864</f>
        <v>12</v>
      </c>
      <c r="AD864" s="78">
        <f>X864</f>
        <v>12</v>
      </c>
      <c r="AE864" s="78">
        <f>AA864</f>
        <v>12</v>
      </c>
      <c r="AF864" s="78">
        <f>AC864</f>
        <v>12</v>
      </c>
      <c r="AG864" s="78">
        <f>AE864</f>
        <v>12</v>
      </c>
      <c r="AH864" s="78">
        <f>AG864</f>
        <v>12</v>
      </c>
      <c r="AJ864" s="78">
        <f t="shared" ca="1" si="909"/>
        <v>12</v>
      </c>
      <c r="AK864" s="78">
        <f t="shared" ca="1" si="910"/>
        <v>1</v>
      </c>
      <c r="AL864" s="1708">
        <f t="shared" ca="1" si="911"/>
        <v>11</v>
      </c>
      <c r="AM864" s="1818">
        <f t="shared" ca="1" si="912"/>
        <v>12</v>
      </c>
      <c r="AN864" s="78">
        <f t="shared" ca="1" si="913"/>
        <v>11</v>
      </c>
      <c r="AO864" s="1708">
        <f t="shared" ca="1" si="914"/>
        <v>1</v>
      </c>
      <c r="AP864" s="1818">
        <f t="shared" ca="1" si="915"/>
        <v>1.0909090909090908</v>
      </c>
      <c r="AR864" s="78">
        <f t="shared" ca="1" si="916"/>
        <v>12</v>
      </c>
      <c r="AS864" s="78">
        <f t="shared" ca="1" si="917"/>
        <v>1</v>
      </c>
      <c r="AT864" s="1708">
        <f t="shared" ca="1" si="918"/>
        <v>11</v>
      </c>
      <c r="AU864" s="1818">
        <f t="shared" ca="1" si="919"/>
        <v>12</v>
      </c>
      <c r="AV864" s="78">
        <f t="shared" ca="1" si="920"/>
        <v>11</v>
      </c>
      <c r="AW864" s="1708">
        <f t="shared" ca="1" si="921"/>
        <v>1</v>
      </c>
      <c r="AX864" s="1818">
        <f t="shared" ca="1" si="922"/>
        <v>1.0909090909090908</v>
      </c>
      <c r="AZ864" s="78">
        <f t="shared" ca="1" si="923"/>
        <v>12</v>
      </c>
      <c r="BA864" s="78">
        <f t="shared" ca="1" si="924"/>
        <v>1</v>
      </c>
      <c r="BB864" s="1708">
        <f t="shared" ca="1" si="925"/>
        <v>11</v>
      </c>
      <c r="BC864" s="1818">
        <f t="shared" ca="1" si="926"/>
        <v>12</v>
      </c>
      <c r="BD864" s="78">
        <f t="shared" ca="1" si="927"/>
        <v>11</v>
      </c>
      <c r="BE864" s="1708">
        <f t="shared" ca="1" si="928"/>
        <v>1</v>
      </c>
      <c r="BF864" s="1818">
        <f t="shared" ca="1" si="929"/>
        <v>1.0909090909090908</v>
      </c>
    </row>
    <row r="865" spans="1:58" s="65" customFormat="1">
      <c r="A865" s="2016">
        <v>864</v>
      </c>
      <c r="B865" s="2016">
        <v>862</v>
      </c>
      <c r="D865" s="657">
        <v>1</v>
      </c>
      <c r="E865" s="97"/>
      <c r="F865" s="97"/>
      <c r="G865" s="49"/>
      <c r="H865" s="697"/>
      <c r="I865" s="7"/>
      <c r="J865" s="6"/>
      <c r="K865" s="7"/>
      <c r="L865" s="7"/>
      <c r="M865" s="80"/>
      <c r="N865" s="80"/>
      <c r="O865" s="6" t="s">
        <v>243</v>
      </c>
      <c r="P865" s="5"/>
      <c r="Q865" s="5"/>
      <c r="R865" s="5"/>
      <c r="S865" s="5"/>
      <c r="T865" s="5"/>
      <c r="U865" s="5"/>
      <c r="V865" s="5"/>
      <c r="W865" s="5"/>
      <c r="X865" s="5"/>
      <c r="Y865" s="5"/>
      <c r="Z865" s="5"/>
      <c r="AA865" s="5"/>
      <c r="AB865" s="78">
        <f>R865</f>
        <v>0</v>
      </c>
      <c r="AC865" s="78">
        <f>U865</f>
        <v>0</v>
      </c>
      <c r="AD865" s="78">
        <f>X865</f>
        <v>0</v>
      </c>
      <c r="AE865" s="78">
        <f>AA865</f>
        <v>0</v>
      </c>
      <c r="AF865" s="78">
        <f>AC865</f>
        <v>0</v>
      </c>
      <c r="AG865" s="78">
        <f>AE865</f>
        <v>0</v>
      </c>
      <c r="AH865" s="78">
        <f>AG865</f>
        <v>0</v>
      </c>
      <c r="AJ865" s="78">
        <f t="shared" ca="1" si="909"/>
        <v>0</v>
      </c>
      <c r="AK865" s="78">
        <f t="shared" ca="1" si="910"/>
        <v>0</v>
      </c>
      <c r="AL865" s="1708">
        <f t="shared" ca="1" si="911"/>
        <v>0</v>
      </c>
      <c r="AM865" s="1818">
        <f t="shared" ca="1" si="912"/>
        <v>0</v>
      </c>
      <c r="AN865" s="78">
        <f t="shared" ca="1" si="913"/>
        <v>0</v>
      </c>
      <c r="AO865" s="1708">
        <f t="shared" ca="1" si="914"/>
        <v>0</v>
      </c>
      <c r="AP865" s="1818">
        <f t="shared" ca="1" si="915"/>
        <v>0</v>
      </c>
      <c r="AR865" s="78">
        <f t="shared" ca="1" si="916"/>
        <v>0</v>
      </c>
      <c r="AS865" s="78">
        <f t="shared" ca="1" si="917"/>
        <v>0</v>
      </c>
      <c r="AT865" s="1708">
        <f t="shared" ca="1" si="918"/>
        <v>0</v>
      </c>
      <c r="AU865" s="1818">
        <f t="shared" ca="1" si="919"/>
        <v>0</v>
      </c>
      <c r="AV865" s="78">
        <f t="shared" ca="1" si="920"/>
        <v>0</v>
      </c>
      <c r="AW865" s="1708">
        <f t="shared" ca="1" si="921"/>
        <v>0</v>
      </c>
      <c r="AX865" s="1818">
        <f t="shared" ca="1" si="922"/>
        <v>0</v>
      </c>
      <c r="AZ865" s="78">
        <f t="shared" ca="1" si="923"/>
        <v>0</v>
      </c>
      <c r="BA865" s="78">
        <f t="shared" ca="1" si="924"/>
        <v>0</v>
      </c>
      <c r="BB865" s="1708">
        <f t="shared" ca="1" si="925"/>
        <v>0</v>
      </c>
      <c r="BC865" s="1818">
        <f t="shared" ca="1" si="926"/>
        <v>0</v>
      </c>
      <c r="BD865" s="78">
        <f t="shared" ca="1" si="927"/>
        <v>0</v>
      </c>
      <c r="BE865" s="1708">
        <f t="shared" ca="1" si="928"/>
        <v>0</v>
      </c>
      <c r="BF865" s="1818">
        <f t="shared" ca="1" si="929"/>
        <v>0</v>
      </c>
    </row>
    <row r="866" spans="1:58" s="65" customFormat="1">
      <c r="A866" s="2016">
        <v>865</v>
      </c>
      <c r="B866" s="2016">
        <v>863</v>
      </c>
      <c r="D866" s="657">
        <v>1</v>
      </c>
      <c r="E866" s="97"/>
      <c r="F866" s="97"/>
      <c r="G866" s="49"/>
      <c r="H866" s="697"/>
      <c r="I866" s="7"/>
      <c r="J866" s="6"/>
      <c r="K866" s="7"/>
      <c r="L866" s="7"/>
      <c r="M866" s="80"/>
      <c r="N866" s="80"/>
      <c r="O866" s="6" t="s">
        <v>129</v>
      </c>
      <c r="P866" s="5"/>
      <c r="Q866" s="5"/>
      <c r="R866" s="5"/>
      <c r="S866" s="5"/>
      <c r="T866" s="5"/>
      <c r="U866" s="5"/>
      <c r="V866" s="5"/>
      <c r="W866" s="5"/>
      <c r="X866" s="5"/>
      <c r="Y866" s="5"/>
      <c r="Z866" s="5"/>
      <c r="AA866" s="5"/>
      <c r="AB866" s="78">
        <f>R866</f>
        <v>0</v>
      </c>
      <c r="AC866" s="78">
        <f>U866</f>
        <v>0</v>
      </c>
      <c r="AD866" s="78">
        <f>X866</f>
        <v>0</v>
      </c>
      <c r="AE866" s="78">
        <f>AA866</f>
        <v>0</v>
      </c>
      <c r="AF866" s="78">
        <f>AC866</f>
        <v>0</v>
      </c>
      <c r="AG866" s="78">
        <f>AE866</f>
        <v>0</v>
      </c>
      <c r="AH866" s="78">
        <f>AG866</f>
        <v>0</v>
      </c>
      <c r="AJ866" s="78">
        <f t="shared" ca="1" si="909"/>
        <v>0</v>
      </c>
      <c r="AK866" s="78">
        <f t="shared" ca="1" si="910"/>
        <v>12</v>
      </c>
      <c r="AL866" s="1708">
        <f t="shared" ca="1" si="911"/>
        <v>-12</v>
      </c>
      <c r="AM866" s="1818">
        <f t="shared" ca="1" si="912"/>
        <v>0</v>
      </c>
      <c r="AN866" s="78">
        <f t="shared" ca="1" si="913"/>
        <v>0</v>
      </c>
      <c r="AO866" s="1708">
        <f t="shared" ca="1" si="914"/>
        <v>0</v>
      </c>
      <c r="AP866" s="1818">
        <f t="shared" ca="1" si="915"/>
        <v>0</v>
      </c>
      <c r="AR866" s="78">
        <f t="shared" ca="1" si="916"/>
        <v>0</v>
      </c>
      <c r="AS866" s="78">
        <f t="shared" ca="1" si="917"/>
        <v>12</v>
      </c>
      <c r="AT866" s="1708">
        <f t="shared" ca="1" si="918"/>
        <v>-12</v>
      </c>
      <c r="AU866" s="1818">
        <f t="shared" ca="1" si="919"/>
        <v>0</v>
      </c>
      <c r="AV866" s="78">
        <f t="shared" ca="1" si="920"/>
        <v>0</v>
      </c>
      <c r="AW866" s="1708">
        <f t="shared" ca="1" si="921"/>
        <v>0</v>
      </c>
      <c r="AX866" s="1818">
        <f t="shared" ca="1" si="922"/>
        <v>0</v>
      </c>
      <c r="AZ866" s="78">
        <f t="shared" ca="1" si="923"/>
        <v>0</v>
      </c>
      <c r="BA866" s="78">
        <f t="shared" ca="1" si="924"/>
        <v>12</v>
      </c>
      <c r="BB866" s="1708">
        <f t="shared" ca="1" si="925"/>
        <v>-12</v>
      </c>
      <c r="BC866" s="1818">
        <f t="shared" ca="1" si="926"/>
        <v>0</v>
      </c>
      <c r="BD866" s="78">
        <f t="shared" ca="1" si="927"/>
        <v>0</v>
      </c>
      <c r="BE866" s="1708">
        <f t="shared" ca="1" si="928"/>
        <v>0</v>
      </c>
      <c r="BF866" s="1818">
        <f t="shared" ca="1" si="929"/>
        <v>0</v>
      </c>
    </row>
    <row r="867" spans="1:58" s="65" customFormat="1">
      <c r="A867" s="2016">
        <v>866</v>
      </c>
      <c r="B867" s="2016">
        <v>864</v>
      </c>
      <c r="D867" s="657">
        <v>1</v>
      </c>
      <c r="E867" s="97"/>
      <c r="F867" s="97"/>
      <c r="G867" s="49"/>
      <c r="H867" s="697"/>
      <c r="I867" s="7"/>
      <c r="J867" s="6"/>
      <c r="K867" s="7"/>
      <c r="L867" s="7"/>
      <c r="M867" s="80"/>
      <c r="N867" s="80"/>
      <c r="O867" s="6" t="s">
        <v>128</v>
      </c>
      <c r="P867" s="5"/>
      <c r="Q867" s="5"/>
      <c r="R867" s="5"/>
      <c r="S867" s="5"/>
      <c r="T867" s="5"/>
      <c r="U867" s="5"/>
      <c r="V867" s="5"/>
      <c r="W867" s="5"/>
      <c r="X867" s="5"/>
      <c r="Y867" s="5"/>
      <c r="Z867" s="5"/>
      <c r="AA867" s="5"/>
      <c r="AB867" s="78">
        <f>R867</f>
        <v>0</v>
      </c>
      <c r="AC867" s="78">
        <f>U867</f>
        <v>0</v>
      </c>
      <c r="AD867" s="78">
        <f>X867</f>
        <v>0</v>
      </c>
      <c r="AE867" s="78">
        <f>AA867</f>
        <v>0</v>
      </c>
      <c r="AF867" s="78">
        <f>AC867</f>
        <v>0</v>
      </c>
      <c r="AG867" s="78">
        <f>AE867</f>
        <v>0</v>
      </c>
      <c r="AH867" s="78">
        <f>AG867</f>
        <v>0</v>
      </c>
      <c r="AJ867" s="78">
        <f t="shared" ca="1" si="909"/>
        <v>0</v>
      </c>
      <c r="AK867" s="78">
        <f t="shared" ca="1" si="910"/>
        <v>12</v>
      </c>
      <c r="AL867" s="1708">
        <f t="shared" ca="1" si="911"/>
        <v>-12</v>
      </c>
      <c r="AM867" s="1818">
        <f t="shared" ca="1" si="912"/>
        <v>0</v>
      </c>
      <c r="AN867" s="78">
        <f t="shared" ca="1" si="913"/>
        <v>0</v>
      </c>
      <c r="AO867" s="1708">
        <f t="shared" ca="1" si="914"/>
        <v>0</v>
      </c>
      <c r="AP867" s="1818">
        <f t="shared" ca="1" si="915"/>
        <v>0</v>
      </c>
      <c r="AR867" s="78">
        <f t="shared" ca="1" si="916"/>
        <v>0</v>
      </c>
      <c r="AS867" s="78">
        <f t="shared" ca="1" si="917"/>
        <v>12</v>
      </c>
      <c r="AT867" s="1708">
        <f t="shared" ca="1" si="918"/>
        <v>-12</v>
      </c>
      <c r="AU867" s="1818">
        <f t="shared" ca="1" si="919"/>
        <v>0</v>
      </c>
      <c r="AV867" s="78">
        <f t="shared" ca="1" si="920"/>
        <v>0</v>
      </c>
      <c r="AW867" s="1708">
        <f t="shared" ca="1" si="921"/>
        <v>0</v>
      </c>
      <c r="AX867" s="1818">
        <f t="shared" ca="1" si="922"/>
        <v>0</v>
      </c>
      <c r="AZ867" s="78">
        <f t="shared" ca="1" si="923"/>
        <v>0</v>
      </c>
      <c r="BA867" s="78">
        <f t="shared" ca="1" si="924"/>
        <v>12</v>
      </c>
      <c r="BB867" s="1708">
        <f t="shared" ca="1" si="925"/>
        <v>-12</v>
      </c>
      <c r="BC867" s="1818">
        <f t="shared" ca="1" si="926"/>
        <v>0</v>
      </c>
      <c r="BD867" s="78">
        <f t="shared" ca="1" si="927"/>
        <v>0</v>
      </c>
      <c r="BE867" s="1708">
        <f t="shared" ca="1" si="928"/>
        <v>0</v>
      </c>
      <c r="BF867" s="1818">
        <f t="shared" ca="1" si="929"/>
        <v>0</v>
      </c>
    </row>
    <row r="868" spans="1:58" s="65" customFormat="1">
      <c r="A868" s="2016">
        <v>867</v>
      </c>
      <c r="B868" s="2016">
        <v>865</v>
      </c>
      <c r="D868" s="657">
        <v>1</v>
      </c>
      <c r="E868" s="97"/>
      <c r="F868" s="97"/>
      <c r="G868" s="49"/>
      <c r="H868" s="697"/>
      <c r="I868" s="7"/>
      <c r="J868" s="6"/>
      <c r="K868" s="7"/>
      <c r="L868" s="7"/>
      <c r="M868" s="80"/>
      <c r="N868" s="80"/>
      <c r="O868" s="6" t="s">
        <v>127</v>
      </c>
      <c r="P868" s="5"/>
      <c r="Q868" s="5"/>
      <c r="R868" s="5"/>
      <c r="S868" s="5"/>
      <c r="T868" s="5"/>
      <c r="U868" s="5"/>
      <c r="V868" s="5"/>
      <c r="W868" s="5"/>
      <c r="X868" s="5"/>
      <c r="Y868" s="5"/>
      <c r="Z868" s="5"/>
      <c r="AA868" s="5"/>
      <c r="AB868" s="78">
        <f>R868</f>
        <v>0</v>
      </c>
      <c r="AC868" s="78">
        <f>U868</f>
        <v>0</v>
      </c>
      <c r="AD868" s="78">
        <f>X868</f>
        <v>0</v>
      </c>
      <c r="AE868" s="78">
        <f>AA868</f>
        <v>0</v>
      </c>
      <c r="AF868" s="78">
        <f>AC868</f>
        <v>0</v>
      </c>
      <c r="AG868" s="78">
        <f>AE868</f>
        <v>0</v>
      </c>
      <c r="AH868" s="78">
        <f>AG868</f>
        <v>0</v>
      </c>
      <c r="AJ868" s="78">
        <f t="shared" ca="1" si="909"/>
        <v>0</v>
      </c>
      <c r="AK868" s="78">
        <f t="shared" ca="1" si="910"/>
        <v>0</v>
      </c>
      <c r="AL868" s="1708">
        <f t="shared" ca="1" si="911"/>
        <v>0</v>
      </c>
      <c r="AM868" s="1818">
        <f t="shared" ca="1" si="912"/>
        <v>0</v>
      </c>
      <c r="AN868" s="78">
        <f t="shared" ca="1" si="913"/>
        <v>0</v>
      </c>
      <c r="AO868" s="1708">
        <f t="shared" ca="1" si="914"/>
        <v>0</v>
      </c>
      <c r="AP868" s="1818">
        <f t="shared" ca="1" si="915"/>
        <v>0</v>
      </c>
      <c r="AR868" s="78">
        <f t="shared" ca="1" si="916"/>
        <v>0</v>
      </c>
      <c r="AS868" s="78">
        <f t="shared" ca="1" si="917"/>
        <v>0</v>
      </c>
      <c r="AT868" s="1708">
        <f t="shared" ca="1" si="918"/>
        <v>0</v>
      </c>
      <c r="AU868" s="1818">
        <f t="shared" ca="1" si="919"/>
        <v>0</v>
      </c>
      <c r="AV868" s="78">
        <f t="shared" ca="1" si="920"/>
        <v>0</v>
      </c>
      <c r="AW868" s="1708">
        <f t="shared" ca="1" si="921"/>
        <v>0</v>
      </c>
      <c r="AX868" s="1818">
        <f t="shared" ca="1" si="922"/>
        <v>0</v>
      </c>
      <c r="AZ868" s="78">
        <f t="shared" ca="1" si="923"/>
        <v>0</v>
      </c>
      <c r="BA868" s="78">
        <f t="shared" ca="1" si="924"/>
        <v>0</v>
      </c>
      <c r="BB868" s="1708">
        <f t="shared" ca="1" si="925"/>
        <v>0</v>
      </c>
      <c r="BC868" s="1818">
        <f t="shared" ca="1" si="926"/>
        <v>0</v>
      </c>
      <c r="BD868" s="78">
        <f t="shared" ca="1" si="927"/>
        <v>0</v>
      </c>
      <c r="BE868" s="1708">
        <f t="shared" ca="1" si="928"/>
        <v>0</v>
      </c>
      <c r="BF868" s="1818">
        <f t="shared" ca="1" si="929"/>
        <v>0</v>
      </c>
    </row>
    <row r="869" spans="1:58" s="65" customFormat="1">
      <c r="A869" s="2016">
        <v>868</v>
      </c>
      <c r="B869" s="2016">
        <v>866</v>
      </c>
      <c r="D869" s="657">
        <v>1</v>
      </c>
      <c r="E869" s="97"/>
      <c r="F869" s="97"/>
      <c r="G869" s="49"/>
      <c r="H869" s="697"/>
      <c r="I869" s="514" t="s">
        <v>299</v>
      </c>
      <c r="J869" s="508"/>
      <c r="K869" s="509"/>
      <c r="L869" s="509"/>
      <c r="M869" s="510"/>
      <c r="N869" s="510"/>
      <c r="O869" s="511"/>
      <c r="P869" s="81">
        <f>SUM(P870:P873)</f>
        <v>4</v>
      </c>
      <c r="Q869" s="81">
        <f t="shared" ref="Q869:AA869" si="933">SUM(Q870:Q873)</f>
        <v>4</v>
      </c>
      <c r="R869" s="81">
        <f t="shared" si="933"/>
        <v>4</v>
      </c>
      <c r="S869" s="81">
        <f t="shared" si="933"/>
        <v>4</v>
      </c>
      <c r="T869" s="81">
        <f t="shared" si="933"/>
        <v>4</v>
      </c>
      <c r="U869" s="81">
        <f t="shared" si="933"/>
        <v>4</v>
      </c>
      <c r="V869" s="81">
        <f t="shared" si="933"/>
        <v>4</v>
      </c>
      <c r="W869" s="81">
        <f t="shared" si="933"/>
        <v>4</v>
      </c>
      <c r="X869" s="81">
        <f t="shared" si="933"/>
        <v>4</v>
      </c>
      <c r="Y869" s="81">
        <f t="shared" si="933"/>
        <v>4</v>
      </c>
      <c r="Z869" s="81">
        <f t="shared" si="933"/>
        <v>4</v>
      </c>
      <c r="AA869" s="81">
        <f t="shared" si="933"/>
        <v>4</v>
      </c>
      <c r="AB869" s="512">
        <f t="shared" ref="AB869:AH869" si="934">SUM(AB870:AB873)</f>
        <v>4</v>
      </c>
      <c r="AC869" s="512">
        <f t="shared" si="934"/>
        <v>4</v>
      </c>
      <c r="AD869" s="512">
        <f t="shared" si="934"/>
        <v>4</v>
      </c>
      <c r="AE869" s="512">
        <f t="shared" si="934"/>
        <v>4</v>
      </c>
      <c r="AF869" s="512">
        <f t="shared" si="934"/>
        <v>4</v>
      </c>
      <c r="AG869" s="512">
        <f t="shared" si="934"/>
        <v>4</v>
      </c>
      <c r="AH869" s="512">
        <f t="shared" si="934"/>
        <v>4</v>
      </c>
      <c r="AJ869" s="512">
        <f t="shared" ca="1" si="909"/>
        <v>4</v>
      </c>
      <c r="AK869" s="512">
        <f t="shared" ca="1" si="910"/>
        <v>0</v>
      </c>
      <c r="AL869" s="1792">
        <f t="shared" ca="1" si="911"/>
        <v>4</v>
      </c>
      <c r="AM869" s="1916">
        <f t="shared" ca="1" si="912"/>
        <v>0</v>
      </c>
      <c r="AN869" s="512">
        <f t="shared" ca="1" si="913"/>
        <v>4</v>
      </c>
      <c r="AO869" s="1792">
        <f t="shared" ca="1" si="914"/>
        <v>0</v>
      </c>
      <c r="AP869" s="1916">
        <f t="shared" ca="1" si="915"/>
        <v>1</v>
      </c>
      <c r="AR869" s="512">
        <f t="shared" ca="1" si="916"/>
        <v>4</v>
      </c>
      <c r="AS869" s="512">
        <f t="shared" ca="1" si="917"/>
        <v>0</v>
      </c>
      <c r="AT869" s="1792">
        <f t="shared" ca="1" si="918"/>
        <v>4</v>
      </c>
      <c r="AU869" s="1916">
        <f t="shared" ca="1" si="919"/>
        <v>0</v>
      </c>
      <c r="AV869" s="512">
        <f t="shared" ca="1" si="920"/>
        <v>4</v>
      </c>
      <c r="AW869" s="1792">
        <f t="shared" ca="1" si="921"/>
        <v>0</v>
      </c>
      <c r="AX869" s="1916">
        <f t="shared" ca="1" si="922"/>
        <v>1</v>
      </c>
      <c r="AZ869" s="512">
        <f t="shared" ca="1" si="923"/>
        <v>4</v>
      </c>
      <c r="BA869" s="512">
        <f t="shared" ca="1" si="924"/>
        <v>0</v>
      </c>
      <c r="BB869" s="1792">
        <f t="shared" ca="1" si="925"/>
        <v>4</v>
      </c>
      <c r="BC869" s="1916">
        <f t="shared" ca="1" si="926"/>
        <v>0</v>
      </c>
      <c r="BD869" s="512">
        <f t="shared" ca="1" si="927"/>
        <v>4</v>
      </c>
      <c r="BE869" s="1792">
        <f t="shared" ca="1" si="928"/>
        <v>0</v>
      </c>
      <c r="BF869" s="1916">
        <f t="shared" ca="1" si="929"/>
        <v>1</v>
      </c>
    </row>
    <row r="870" spans="1:58" s="65" customFormat="1">
      <c r="A870" s="2016">
        <v>869</v>
      </c>
      <c r="B870" s="2016">
        <v>867</v>
      </c>
      <c r="D870" s="657">
        <v>1</v>
      </c>
      <c r="E870" s="97"/>
      <c r="F870" s="97"/>
      <c r="G870" s="49"/>
      <c r="H870" s="697"/>
      <c r="I870" s="7"/>
      <c r="J870" s="6"/>
      <c r="K870" s="7"/>
      <c r="L870" s="7"/>
      <c r="M870" s="80"/>
      <c r="N870" s="80"/>
      <c r="O870" s="6" t="s">
        <v>295</v>
      </c>
      <c r="P870" s="2289">
        <v>1</v>
      </c>
      <c r="Q870" s="2289">
        <v>1</v>
      </c>
      <c r="R870" s="2289">
        <v>1</v>
      </c>
      <c r="S870" s="2289">
        <v>1</v>
      </c>
      <c r="T870" s="2289">
        <v>1</v>
      </c>
      <c r="U870" s="2289">
        <v>1</v>
      </c>
      <c r="V870" s="2289">
        <v>1</v>
      </c>
      <c r="W870" s="2289">
        <v>1</v>
      </c>
      <c r="X870" s="2289">
        <v>1</v>
      </c>
      <c r="Y870" s="2289">
        <v>1</v>
      </c>
      <c r="Z870" s="2289">
        <v>1</v>
      </c>
      <c r="AA870" s="2289">
        <v>1</v>
      </c>
      <c r="AB870" s="78">
        <f>R870</f>
        <v>1</v>
      </c>
      <c r="AC870" s="78">
        <f>U870</f>
        <v>1</v>
      </c>
      <c r="AD870" s="78">
        <f>X870</f>
        <v>1</v>
      </c>
      <c r="AE870" s="78">
        <f>AA870</f>
        <v>1</v>
      </c>
      <c r="AF870" s="78">
        <f>AC870</f>
        <v>1</v>
      </c>
      <c r="AG870" s="78">
        <f>AE870</f>
        <v>1</v>
      </c>
      <c r="AH870" s="78">
        <f>AG870</f>
        <v>1</v>
      </c>
      <c r="AJ870" s="78">
        <f t="shared" ca="1" si="909"/>
        <v>1</v>
      </c>
      <c r="AK870" s="78">
        <f t="shared" ca="1" si="910"/>
        <v>0</v>
      </c>
      <c r="AL870" s="1708">
        <f t="shared" ca="1" si="911"/>
        <v>1</v>
      </c>
      <c r="AM870" s="1818">
        <f t="shared" ca="1" si="912"/>
        <v>0</v>
      </c>
      <c r="AN870" s="78">
        <f t="shared" ca="1" si="913"/>
        <v>1</v>
      </c>
      <c r="AO870" s="1708">
        <f t="shared" ca="1" si="914"/>
        <v>0</v>
      </c>
      <c r="AP870" s="1818">
        <f t="shared" ca="1" si="915"/>
        <v>1</v>
      </c>
      <c r="AR870" s="78">
        <f t="shared" ca="1" si="916"/>
        <v>1</v>
      </c>
      <c r="AS870" s="78">
        <f t="shared" ca="1" si="917"/>
        <v>0</v>
      </c>
      <c r="AT870" s="1708">
        <f t="shared" ca="1" si="918"/>
        <v>1</v>
      </c>
      <c r="AU870" s="1818">
        <f t="shared" ca="1" si="919"/>
        <v>0</v>
      </c>
      <c r="AV870" s="78">
        <f t="shared" ca="1" si="920"/>
        <v>1</v>
      </c>
      <c r="AW870" s="1708">
        <f t="shared" ca="1" si="921"/>
        <v>0</v>
      </c>
      <c r="AX870" s="1818">
        <f t="shared" ca="1" si="922"/>
        <v>1</v>
      </c>
      <c r="AZ870" s="78">
        <f t="shared" ca="1" si="923"/>
        <v>1</v>
      </c>
      <c r="BA870" s="78">
        <f t="shared" ca="1" si="924"/>
        <v>0</v>
      </c>
      <c r="BB870" s="1708">
        <f t="shared" ca="1" si="925"/>
        <v>1</v>
      </c>
      <c r="BC870" s="1818">
        <f t="shared" ca="1" si="926"/>
        <v>0</v>
      </c>
      <c r="BD870" s="78">
        <f t="shared" ca="1" si="927"/>
        <v>1</v>
      </c>
      <c r="BE870" s="1708">
        <f t="shared" ca="1" si="928"/>
        <v>0</v>
      </c>
      <c r="BF870" s="1818">
        <f t="shared" ca="1" si="929"/>
        <v>1</v>
      </c>
    </row>
    <row r="871" spans="1:58" s="65" customFormat="1">
      <c r="A871" s="2016">
        <v>870</v>
      </c>
      <c r="B871" s="2016">
        <v>868</v>
      </c>
      <c r="D871" s="657">
        <v>1</v>
      </c>
      <c r="E871" s="97"/>
      <c r="F871" s="97"/>
      <c r="G871" s="49"/>
      <c r="H871" s="697"/>
      <c r="I871" s="7"/>
      <c r="J871" s="6"/>
      <c r="K871" s="7"/>
      <c r="L871" s="7"/>
      <c r="M871" s="80"/>
      <c r="N871" s="80"/>
      <c r="O871" s="6" t="s">
        <v>296</v>
      </c>
      <c r="P871" s="2289"/>
      <c r="Q871" s="2289"/>
      <c r="R871" s="2289"/>
      <c r="S871" s="2289"/>
      <c r="T871" s="2289"/>
      <c r="U871" s="2289"/>
      <c r="V871" s="2289"/>
      <c r="W871" s="2289"/>
      <c r="X871" s="2289"/>
      <c r="Y871" s="2289"/>
      <c r="Z871" s="2289"/>
      <c r="AA871" s="2289"/>
      <c r="AB871" s="78">
        <f>R871</f>
        <v>0</v>
      </c>
      <c r="AC871" s="78">
        <f>U871</f>
        <v>0</v>
      </c>
      <c r="AD871" s="78">
        <f>X871</f>
        <v>0</v>
      </c>
      <c r="AE871" s="78">
        <f>AA871</f>
        <v>0</v>
      </c>
      <c r="AF871" s="78">
        <f>AC871</f>
        <v>0</v>
      </c>
      <c r="AG871" s="78">
        <f>AE871</f>
        <v>0</v>
      </c>
      <c r="AH871" s="78">
        <f>AG871</f>
        <v>0</v>
      </c>
      <c r="AJ871" s="78">
        <f t="shared" ca="1" si="909"/>
        <v>0</v>
      </c>
      <c r="AK871" s="78">
        <f t="shared" ca="1" si="910"/>
        <v>0</v>
      </c>
      <c r="AL871" s="1708">
        <f t="shared" ca="1" si="911"/>
        <v>0</v>
      </c>
      <c r="AM871" s="1818">
        <f t="shared" ca="1" si="912"/>
        <v>0</v>
      </c>
      <c r="AN871" s="78">
        <f t="shared" ca="1" si="913"/>
        <v>0</v>
      </c>
      <c r="AO871" s="1708">
        <f t="shared" ca="1" si="914"/>
        <v>0</v>
      </c>
      <c r="AP871" s="1818">
        <f t="shared" ca="1" si="915"/>
        <v>0</v>
      </c>
      <c r="AR871" s="78">
        <f t="shared" ca="1" si="916"/>
        <v>0</v>
      </c>
      <c r="AS871" s="78">
        <f t="shared" ca="1" si="917"/>
        <v>0</v>
      </c>
      <c r="AT871" s="1708">
        <f t="shared" ca="1" si="918"/>
        <v>0</v>
      </c>
      <c r="AU871" s="1818">
        <f t="shared" ca="1" si="919"/>
        <v>0</v>
      </c>
      <c r="AV871" s="78">
        <f t="shared" ca="1" si="920"/>
        <v>0</v>
      </c>
      <c r="AW871" s="1708">
        <f t="shared" ca="1" si="921"/>
        <v>0</v>
      </c>
      <c r="AX871" s="1818">
        <f t="shared" ca="1" si="922"/>
        <v>0</v>
      </c>
      <c r="AZ871" s="78">
        <f t="shared" ca="1" si="923"/>
        <v>0</v>
      </c>
      <c r="BA871" s="78">
        <f t="shared" ca="1" si="924"/>
        <v>0</v>
      </c>
      <c r="BB871" s="1708">
        <f t="shared" ca="1" si="925"/>
        <v>0</v>
      </c>
      <c r="BC871" s="1818">
        <f t="shared" ca="1" si="926"/>
        <v>0</v>
      </c>
      <c r="BD871" s="78">
        <f t="shared" ca="1" si="927"/>
        <v>0</v>
      </c>
      <c r="BE871" s="1708">
        <f t="shared" ca="1" si="928"/>
        <v>0</v>
      </c>
      <c r="BF871" s="1818">
        <f t="shared" ca="1" si="929"/>
        <v>0</v>
      </c>
    </row>
    <row r="872" spans="1:58" s="65" customFormat="1">
      <c r="A872" s="2016">
        <v>871</v>
      </c>
      <c r="B872" s="2016">
        <v>869</v>
      </c>
      <c r="D872" s="657">
        <v>1</v>
      </c>
      <c r="E872" s="97"/>
      <c r="F872" s="97"/>
      <c r="G872" s="49"/>
      <c r="H872" s="697"/>
      <c r="I872" s="7"/>
      <c r="J872" s="6"/>
      <c r="K872" s="7"/>
      <c r="L872" s="7"/>
      <c r="M872" s="80"/>
      <c r="N872" s="80"/>
      <c r="O872" s="6" t="s">
        <v>297</v>
      </c>
      <c r="P872" s="2289">
        <v>3</v>
      </c>
      <c r="Q872" s="2289">
        <v>3</v>
      </c>
      <c r="R872" s="2289">
        <v>3</v>
      </c>
      <c r="S872" s="2289">
        <v>3</v>
      </c>
      <c r="T872" s="2289">
        <v>3</v>
      </c>
      <c r="U872" s="2289">
        <v>3</v>
      </c>
      <c r="V872" s="2289">
        <v>3</v>
      </c>
      <c r="W872" s="2289">
        <v>3</v>
      </c>
      <c r="X872" s="2289">
        <v>3</v>
      </c>
      <c r="Y872" s="2289">
        <v>3</v>
      </c>
      <c r="Z872" s="2289">
        <v>3</v>
      </c>
      <c r="AA872" s="2289">
        <v>3</v>
      </c>
      <c r="AB872" s="78">
        <f>R872</f>
        <v>3</v>
      </c>
      <c r="AC872" s="78">
        <f>U872</f>
        <v>3</v>
      </c>
      <c r="AD872" s="78">
        <f>X872</f>
        <v>3</v>
      </c>
      <c r="AE872" s="78">
        <f>AA872</f>
        <v>3</v>
      </c>
      <c r="AF872" s="78">
        <f>AC872</f>
        <v>3</v>
      </c>
      <c r="AG872" s="78">
        <f>AE872</f>
        <v>3</v>
      </c>
      <c r="AH872" s="78">
        <f>AG872</f>
        <v>3</v>
      </c>
      <c r="AJ872" s="78">
        <f t="shared" ca="1" si="909"/>
        <v>3</v>
      </c>
      <c r="AK872" s="78">
        <f t="shared" ca="1" si="910"/>
        <v>4</v>
      </c>
      <c r="AL872" s="1708">
        <f t="shared" ca="1" si="911"/>
        <v>-1</v>
      </c>
      <c r="AM872" s="1818">
        <f t="shared" ca="1" si="912"/>
        <v>0.75</v>
      </c>
      <c r="AN872" s="78">
        <f t="shared" ca="1" si="913"/>
        <v>3</v>
      </c>
      <c r="AO872" s="1708">
        <f t="shared" ca="1" si="914"/>
        <v>0</v>
      </c>
      <c r="AP872" s="1818">
        <f t="shared" ca="1" si="915"/>
        <v>1</v>
      </c>
      <c r="AR872" s="78">
        <f t="shared" ca="1" si="916"/>
        <v>3</v>
      </c>
      <c r="AS872" s="78">
        <f t="shared" ca="1" si="917"/>
        <v>4</v>
      </c>
      <c r="AT872" s="1708">
        <f t="shared" ca="1" si="918"/>
        <v>-1</v>
      </c>
      <c r="AU872" s="1818">
        <f t="shared" ca="1" si="919"/>
        <v>0.75</v>
      </c>
      <c r="AV872" s="78">
        <f t="shared" ca="1" si="920"/>
        <v>3</v>
      </c>
      <c r="AW872" s="1708">
        <f t="shared" ca="1" si="921"/>
        <v>0</v>
      </c>
      <c r="AX872" s="1818">
        <f t="shared" ca="1" si="922"/>
        <v>1</v>
      </c>
      <c r="AZ872" s="78">
        <f t="shared" ca="1" si="923"/>
        <v>3</v>
      </c>
      <c r="BA872" s="78">
        <f t="shared" ca="1" si="924"/>
        <v>4</v>
      </c>
      <c r="BB872" s="1708">
        <f t="shared" ca="1" si="925"/>
        <v>-1</v>
      </c>
      <c r="BC872" s="1818">
        <f t="shared" ca="1" si="926"/>
        <v>0.75</v>
      </c>
      <c r="BD872" s="78">
        <f t="shared" ca="1" si="927"/>
        <v>3</v>
      </c>
      <c r="BE872" s="1708">
        <f t="shared" ca="1" si="928"/>
        <v>0</v>
      </c>
      <c r="BF872" s="1818">
        <f t="shared" ca="1" si="929"/>
        <v>1</v>
      </c>
    </row>
    <row r="873" spans="1:58" s="65" customFormat="1">
      <c r="A873" s="2016">
        <v>872</v>
      </c>
      <c r="B873" s="2016">
        <v>870</v>
      </c>
      <c r="D873" s="657">
        <v>1</v>
      </c>
      <c r="E873" s="97"/>
      <c r="F873" s="97"/>
      <c r="G873" s="49"/>
      <c r="H873" s="697"/>
      <c r="I873" s="4"/>
      <c r="J873" s="3"/>
      <c r="K873" s="4"/>
      <c r="L873" s="4"/>
      <c r="M873" s="77"/>
      <c r="N873" s="77"/>
      <c r="O873" s="3" t="s">
        <v>298</v>
      </c>
      <c r="P873" s="2"/>
      <c r="Q873" s="2"/>
      <c r="R873" s="2"/>
      <c r="S873" s="2"/>
      <c r="T873" s="2"/>
      <c r="U873" s="2"/>
      <c r="V873" s="2"/>
      <c r="W873" s="2"/>
      <c r="X873" s="2"/>
      <c r="Y873" s="2"/>
      <c r="Z873" s="2"/>
      <c r="AA873" s="2"/>
      <c r="AB873" s="75">
        <f>R873</f>
        <v>0</v>
      </c>
      <c r="AC873" s="75">
        <f>U873</f>
        <v>0</v>
      </c>
      <c r="AD873" s="75">
        <f>X873</f>
        <v>0</v>
      </c>
      <c r="AE873" s="75">
        <f>AA873</f>
        <v>0</v>
      </c>
      <c r="AF873" s="75">
        <f>AC873</f>
        <v>0</v>
      </c>
      <c r="AG873" s="75">
        <f>AE873</f>
        <v>0</v>
      </c>
      <c r="AH873" s="75">
        <f>AG873</f>
        <v>0</v>
      </c>
      <c r="AJ873" s="75">
        <f t="shared" ca="1" si="909"/>
        <v>0</v>
      </c>
      <c r="AK873" s="75">
        <f t="shared" ca="1" si="910"/>
        <v>1</v>
      </c>
      <c r="AL873" s="1791">
        <f t="shared" ca="1" si="911"/>
        <v>-1</v>
      </c>
      <c r="AM873" s="1915">
        <f t="shared" ca="1" si="912"/>
        <v>0</v>
      </c>
      <c r="AN873" s="75">
        <f t="shared" ca="1" si="913"/>
        <v>0</v>
      </c>
      <c r="AO873" s="1791">
        <f t="shared" ca="1" si="914"/>
        <v>0</v>
      </c>
      <c r="AP873" s="1915">
        <f t="shared" ca="1" si="915"/>
        <v>0</v>
      </c>
      <c r="AR873" s="75">
        <f t="shared" ca="1" si="916"/>
        <v>0</v>
      </c>
      <c r="AS873" s="75">
        <f t="shared" ca="1" si="917"/>
        <v>1</v>
      </c>
      <c r="AT873" s="1791">
        <f t="shared" ca="1" si="918"/>
        <v>-1</v>
      </c>
      <c r="AU873" s="1915">
        <f t="shared" ca="1" si="919"/>
        <v>0</v>
      </c>
      <c r="AV873" s="75">
        <f t="shared" ca="1" si="920"/>
        <v>0</v>
      </c>
      <c r="AW873" s="1791">
        <f t="shared" ca="1" si="921"/>
        <v>0</v>
      </c>
      <c r="AX873" s="1915">
        <f t="shared" ca="1" si="922"/>
        <v>0</v>
      </c>
      <c r="AZ873" s="75">
        <f t="shared" ca="1" si="923"/>
        <v>0</v>
      </c>
      <c r="BA873" s="75">
        <f t="shared" ca="1" si="924"/>
        <v>1</v>
      </c>
      <c r="BB873" s="1791">
        <f t="shared" ca="1" si="925"/>
        <v>-1</v>
      </c>
      <c r="BC873" s="1915">
        <f t="shared" ca="1" si="926"/>
        <v>0</v>
      </c>
      <c r="BD873" s="75">
        <f t="shared" ca="1" si="927"/>
        <v>0</v>
      </c>
      <c r="BE873" s="1791">
        <f t="shared" ca="1" si="928"/>
        <v>0</v>
      </c>
      <c r="BF873" s="1915">
        <f t="shared" ca="1" si="929"/>
        <v>0</v>
      </c>
    </row>
    <row r="874" spans="1:58" s="65" customFormat="1">
      <c r="A874" s="2016">
        <v>873</v>
      </c>
      <c r="B874" s="2016">
        <v>871</v>
      </c>
      <c r="D874" s="657">
        <v>1</v>
      </c>
      <c r="E874" s="97"/>
      <c r="F874" s="97"/>
      <c r="G874" s="49"/>
      <c r="H874" s="697"/>
      <c r="I874" s="522" t="s">
        <v>244</v>
      </c>
      <c r="J874" s="91"/>
      <c r="K874" s="90"/>
      <c r="L874" s="90"/>
      <c r="M874" s="88"/>
      <c r="N874" s="88"/>
      <c r="O874" s="87"/>
      <c r="P874" s="86">
        <f>SUM(P875:P879)</f>
        <v>0</v>
      </c>
      <c r="Q874" s="86">
        <f t="shared" ref="Q874:AA874" si="935">SUM(Q875:Q879)</f>
        <v>0</v>
      </c>
      <c r="R874" s="86">
        <f t="shared" si="935"/>
        <v>0</v>
      </c>
      <c r="S874" s="86">
        <f t="shared" si="935"/>
        <v>0</v>
      </c>
      <c r="T874" s="86">
        <f t="shared" si="935"/>
        <v>0</v>
      </c>
      <c r="U874" s="86">
        <f t="shared" si="935"/>
        <v>0</v>
      </c>
      <c r="V874" s="86">
        <f t="shared" si="935"/>
        <v>0</v>
      </c>
      <c r="W874" s="86">
        <f t="shared" si="935"/>
        <v>0</v>
      </c>
      <c r="X874" s="86">
        <f t="shared" si="935"/>
        <v>0</v>
      </c>
      <c r="Y874" s="86">
        <f t="shared" si="935"/>
        <v>0</v>
      </c>
      <c r="Z874" s="86">
        <f t="shared" si="935"/>
        <v>0</v>
      </c>
      <c r="AA874" s="86">
        <f t="shared" si="935"/>
        <v>0</v>
      </c>
      <c r="AB874" s="86">
        <f t="shared" ref="AB874:AH874" si="936">SUM(AB875:AB879)</f>
        <v>0</v>
      </c>
      <c r="AC874" s="86">
        <f t="shared" si="936"/>
        <v>0</v>
      </c>
      <c r="AD874" s="86">
        <f t="shared" si="936"/>
        <v>0</v>
      </c>
      <c r="AE874" s="86">
        <f t="shared" si="936"/>
        <v>0</v>
      </c>
      <c r="AF874" s="86">
        <f t="shared" si="936"/>
        <v>0</v>
      </c>
      <c r="AG874" s="86">
        <f t="shared" si="936"/>
        <v>0</v>
      </c>
      <c r="AH874" s="86">
        <f t="shared" si="936"/>
        <v>0</v>
      </c>
      <c r="AJ874" s="86">
        <f t="shared" ca="1" si="909"/>
        <v>0</v>
      </c>
      <c r="AK874" s="86">
        <f t="shared" ca="1" si="910"/>
        <v>0</v>
      </c>
      <c r="AL874" s="1790">
        <f t="shared" ca="1" si="911"/>
        <v>0</v>
      </c>
      <c r="AM874" s="1914">
        <f t="shared" ca="1" si="912"/>
        <v>0</v>
      </c>
      <c r="AN874" s="86">
        <f t="shared" ca="1" si="913"/>
        <v>0</v>
      </c>
      <c r="AO874" s="1790">
        <f t="shared" ca="1" si="914"/>
        <v>0</v>
      </c>
      <c r="AP874" s="1914">
        <f t="shared" ca="1" si="915"/>
        <v>0</v>
      </c>
      <c r="AR874" s="86">
        <f t="shared" ca="1" si="916"/>
        <v>0</v>
      </c>
      <c r="AS874" s="86">
        <f t="shared" ca="1" si="917"/>
        <v>0</v>
      </c>
      <c r="AT874" s="1790">
        <f t="shared" ca="1" si="918"/>
        <v>0</v>
      </c>
      <c r="AU874" s="1914">
        <f t="shared" ca="1" si="919"/>
        <v>0</v>
      </c>
      <c r="AV874" s="86">
        <f t="shared" ca="1" si="920"/>
        <v>0</v>
      </c>
      <c r="AW874" s="1790">
        <f t="shared" ca="1" si="921"/>
        <v>0</v>
      </c>
      <c r="AX874" s="1914">
        <f t="shared" ca="1" si="922"/>
        <v>0</v>
      </c>
      <c r="AZ874" s="86">
        <f t="shared" ca="1" si="923"/>
        <v>0</v>
      </c>
      <c r="BA874" s="86">
        <f t="shared" ca="1" si="924"/>
        <v>0</v>
      </c>
      <c r="BB874" s="1790">
        <f t="shared" ca="1" si="925"/>
        <v>0</v>
      </c>
      <c r="BC874" s="1914">
        <f t="shared" ca="1" si="926"/>
        <v>0</v>
      </c>
      <c r="BD874" s="86">
        <f t="shared" ca="1" si="927"/>
        <v>0</v>
      </c>
      <c r="BE874" s="1790">
        <f t="shared" ca="1" si="928"/>
        <v>0</v>
      </c>
      <c r="BF874" s="1914">
        <f t="shared" ca="1" si="929"/>
        <v>0</v>
      </c>
    </row>
    <row r="875" spans="1:58" s="65" customFormat="1">
      <c r="A875" s="2016">
        <v>874</v>
      </c>
      <c r="B875" s="2016">
        <v>872</v>
      </c>
      <c r="D875" s="657">
        <v>1</v>
      </c>
      <c r="E875" s="97"/>
      <c r="F875" s="97"/>
      <c r="G875" s="49"/>
      <c r="H875" s="697"/>
      <c r="I875" s="7"/>
      <c r="J875" s="6"/>
      <c r="K875" s="7"/>
      <c r="L875" s="6"/>
      <c r="M875" s="80"/>
      <c r="N875" s="80"/>
      <c r="O875" s="79" t="s">
        <v>126</v>
      </c>
      <c r="P875" s="5"/>
      <c r="Q875" s="5"/>
      <c r="R875" s="5"/>
      <c r="S875" s="5"/>
      <c r="T875" s="5"/>
      <c r="U875" s="5"/>
      <c r="V875" s="5"/>
      <c r="W875" s="5"/>
      <c r="X875" s="5"/>
      <c r="Y875" s="5"/>
      <c r="Z875" s="5"/>
      <c r="AA875" s="5"/>
      <c r="AB875" s="78">
        <f>R875</f>
        <v>0</v>
      </c>
      <c r="AC875" s="78">
        <f>U875</f>
        <v>0</v>
      </c>
      <c r="AD875" s="78">
        <f>X875</f>
        <v>0</v>
      </c>
      <c r="AE875" s="78">
        <f>AA875</f>
        <v>0</v>
      </c>
      <c r="AF875" s="78">
        <f>AC875</f>
        <v>0</v>
      </c>
      <c r="AG875" s="78">
        <f>AE875</f>
        <v>0</v>
      </c>
      <c r="AH875" s="78">
        <f>AG875</f>
        <v>0</v>
      </c>
      <c r="AJ875" s="78">
        <f t="shared" ca="1" si="909"/>
        <v>0</v>
      </c>
      <c r="AK875" s="78">
        <f t="shared" ca="1" si="910"/>
        <v>3</v>
      </c>
      <c r="AL875" s="1708">
        <f t="shared" ca="1" si="911"/>
        <v>-3</v>
      </c>
      <c r="AM875" s="1818">
        <f t="shared" ca="1" si="912"/>
        <v>0</v>
      </c>
      <c r="AN875" s="78">
        <f t="shared" ca="1" si="913"/>
        <v>0</v>
      </c>
      <c r="AO875" s="1708">
        <f t="shared" ca="1" si="914"/>
        <v>0</v>
      </c>
      <c r="AP875" s="1818">
        <f t="shared" ca="1" si="915"/>
        <v>0</v>
      </c>
      <c r="AR875" s="78">
        <f t="shared" ca="1" si="916"/>
        <v>0</v>
      </c>
      <c r="AS875" s="78">
        <f t="shared" ca="1" si="917"/>
        <v>3</v>
      </c>
      <c r="AT875" s="1708">
        <f t="shared" ca="1" si="918"/>
        <v>-3</v>
      </c>
      <c r="AU875" s="1818">
        <f t="shared" ca="1" si="919"/>
        <v>0</v>
      </c>
      <c r="AV875" s="78">
        <f t="shared" ca="1" si="920"/>
        <v>0</v>
      </c>
      <c r="AW875" s="1708">
        <f t="shared" ca="1" si="921"/>
        <v>0</v>
      </c>
      <c r="AX875" s="1818">
        <f t="shared" ca="1" si="922"/>
        <v>0</v>
      </c>
      <c r="AZ875" s="78">
        <f t="shared" ca="1" si="923"/>
        <v>0</v>
      </c>
      <c r="BA875" s="78">
        <f t="shared" ca="1" si="924"/>
        <v>3</v>
      </c>
      <c r="BB875" s="1708">
        <f t="shared" ca="1" si="925"/>
        <v>-3</v>
      </c>
      <c r="BC875" s="1818">
        <f t="shared" ca="1" si="926"/>
        <v>0</v>
      </c>
      <c r="BD875" s="78">
        <f t="shared" ca="1" si="927"/>
        <v>0</v>
      </c>
      <c r="BE875" s="1708">
        <f t="shared" ca="1" si="928"/>
        <v>0</v>
      </c>
      <c r="BF875" s="1818">
        <f t="shared" ca="1" si="929"/>
        <v>0</v>
      </c>
    </row>
    <row r="876" spans="1:58" s="65" customFormat="1">
      <c r="A876" s="2016">
        <v>875</v>
      </c>
      <c r="B876" s="2016">
        <v>873</v>
      </c>
      <c r="D876" s="657">
        <v>1</v>
      </c>
      <c r="E876" s="97"/>
      <c r="F876" s="97"/>
      <c r="G876" s="49"/>
      <c r="H876" s="697"/>
      <c r="I876" s="7"/>
      <c r="J876" s="6"/>
      <c r="K876" s="7"/>
      <c r="L876" s="6"/>
      <c r="M876" s="80"/>
      <c r="N876" s="80"/>
      <c r="O876" s="79" t="s">
        <v>79</v>
      </c>
      <c r="P876" s="5"/>
      <c r="Q876" s="5"/>
      <c r="R876" s="5"/>
      <c r="S876" s="5"/>
      <c r="T876" s="5"/>
      <c r="U876" s="5"/>
      <c r="V876" s="5"/>
      <c r="W876" s="5"/>
      <c r="X876" s="5"/>
      <c r="Y876" s="5"/>
      <c r="Z876" s="5"/>
      <c r="AA876" s="5"/>
      <c r="AB876" s="78">
        <f>R876</f>
        <v>0</v>
      </c>
      <c r="AC876" s="78">
        <f>U876</f>
        <v>0</v>
      </c>
      <c r="AD876" s="78">
        <f>X876</f>
        <v>0</v>
      </c>
      <c r="AE876" s="78">
        <f>AA876</f>
        <v>0</v>
      </c>
      <c r="AF876" s="78">
        <f>AC876</f>
        <v>0</v>
      </c>
      <c r="AG876" s="78">
        <f>AE876</f>
        <v>0</v>
      </c>
      <c r="AH876" s="78">
        <f>AG876</f>
        <v>0</v>
      </c>
      <c r="AJ876" s="78">
        <f t="shared" ca="1" si="909"/>
        <v>0</v>
      </c>
      <c r="AK876" s="78">
        <f t="shared" ca="1" si="910"/>
        <v>0</v>
      </c>
      <c r="AL876" s="1708">
        <f t="shared" ca="1" si="911"/>
        <v>0</v>
      </c>
      <c r="AM876" s="1818">
        <f t="shared" ca="1" si="912"/>
        <v>0</v>
      </c>
      <c r="AN876" s="78">
        <f t="shared" ca="1" si="913"/>
        <v>0</v>
      </c>
      <c r="AO876" s="1708">
        <f t="shared" ca="1" si="914"/>
        <v>0</v>
      </c>
      <c r="AP876" s="1818">
        <f t="shared" ca="1" si="915"/>
        <v>0</v>
      </c>
      <c r="AR876" s="78">
        <f t="shared" ca="1" si="916"/>
        <v>0</v>
      </c>
      <c r="AS876" s="78">
        <f t="shared" ca="1" si="917"/>
        <v>0</v>
      </c>
      <c r="AT876" s="1708">
        <f t="shared" ca="1" si="918"/>
        <v>0</v>
      </c>
      <c r="AU876" s="1818">
        <f t="shared" ca="1" si="919"/>
        <v>0</v>
      </c>
      <c r="AV876" s="78">
        <f t="shared" ca="1" si="920"/>
        <v>0</v>
      </c>
      <c r="AW876" s="1708">
        <f t="shared" ca="1" si="921"/>
        <v>0</v>
      </c>
      <c r="AX876" s="1818">
        <f t="shared" ca="1" si="922"/>
        <v>0</v>
      </c>
      <c r="AZ876" s="78">
        <f t="shared" ca="1" si="923"/>
        <v>0</v>
      </c>
      <c r="BA876" s="78">
        <f t="shared" ca="1" si="924"/>
        <v>0</v>
      </c>
      <c r="BB876" s="1708">
        <f t="shared" ca="1" si="925"/>
        <v>0</v>
      </c>
      <c r="BC876" s="1818">
        <f t="shared" ca="1" si="926"/>
        <v>0</v>
      </c>
      <c r="BD876" s="78">
        <f t="shared" ca="1" si="927"/>
        <v>0</v>
      </c>
      <c r="BE876" s="1708">
        <f t="shared" ca="1" si="928"/>
        <v>0</v>
      </c>
      <c r="BF876" s="1818">
        <f t="shared" ca="1" si="929"/>
        <v>0</v>
      </c>
    </row>
    <row r="877" spans="1:58" s="65" customFormat="1">
      <c r="A877" s="2016">
        <v>876</v>
      </c>
      <c r="B877" s="2016">
        <v>874</v>
      </c>
      <c r="D877" s="657">
        <v>1</v>
      </c>
      <c r="E877" s="97"/>
      <c r="F877" s="97"/>
      <c r="G877" s="49"/>
      <c r="H877" s="697"/>
      <c r="I877" s="7"/>
      <c r="J877" s="6"/>
      <c r="K877" s="7"/>
      <c r="L877" s="6"/>
      <c r="M877" s="80"/>
      <c r="N877" s="80"/>
      <c r="O877" s="79" t="s">
        <v>80</v>
      </c>
      <c r="P877" s="5"/>
      <c r="Q877" s="5"/>
      <c r="R877" s="5"/>
      <c r="S877" s="5"/>
      <c r="T877" s="5"/>
      <c r="U877" s="5"/>
      <c r="V877" s="5"/>
      <c r="W877" s="5"/>
      <c r="X877" s="5"/>
      <c r="Y877" s="5"/>
      <c r="Z877" s="5"/>
      <c r="AA877" s="5"/>
      <c r="AB877" s="78">
        <f>R877</f>
        <v>0</v>
      </c>
      <c r="AC877" s="78">
        <f>U877</f>
        <v>0</v>
      </c>
      <c r="AD877" s="78">
        <f>X877</f>
        <v>0</v>
      </c>
      <c r="AE877" s="78">
        <f>AA877</f>
        <v>0</v>
      </c>
      <c r="AF877" s="78">
        <f>AC877</f>
        <v>0</v>
      </c>
      <c r="AG877" s="78">
        <f>AE877</f>
        <v>0</v>
      </c>
      <c r="AH877" s="78">
        <f>AG877</f>
        <v>0</v>
      </c>
      <c r="AJ877" s="78">
        <f t="shared" ca="1" si="909"/>
        <v>0</v>
      </c>
      <c r="AK877" s="78">
        <f t="shared" ca="1" si="910"/>
        <v>0</v>
      </c>
      <c r="AL877" s="1708">
        <f t="shared" ca="1" si="911"/>
        <v>0</v>
      </c>
      <c r="AM877" s="1818">
        <f t="shared" ca="1" si="912"/>
        <v>0</v>
      </c>
      <c r="AN877" s="78">
        <f t="shared" ca="1" si="913"/>
        <v>0</v>
      </c>
      <c r="AO877" s="1708">
        <f t="shared" ca="1" si="914"/>
        <v>0</v>
      </c>
      <c r="AP877" s="1818">
        <f t="shared" ca="1" si="915"/>
        <v>0</v>
      </c>
      <c r="AR877" s="78">
        <f t="shared" ca="1" si="916"/>
        <v>0</v>
      </c>
      <c r="AS877" s="78">
        <f t="shared" ca="1" si="917"/>
        <v>0</v>
      </c>
      <c r="AT877" s="1708">
        <f t="shared" ca="1" si="918"/>
        <v>0</v>
      </c>
      <c r="AU877" s="1818">
        <f t="shared" ca="1" si="919"/>
        <v>0</v>
      </c>
      <c r="AV877" s="78">
        <f t="shared" ca="1" si="920"/>
        <v>0</v>
      </c>
      <c r="AW877" s="1708">
        <f t="shared" ca="1" si="921"/>
        <v>0</v>
      </c>
      <c r="AX877" s="1818">
        <f t="shared" ca="1" si="922"/>
        <v>0</v>
      </c>
      <c r="AZ877" s="78">
        <f t="shared" ca="1" si="923"/>
        <v>0</v>
      </c>
      <c r="BA877" s="78">
        <f t="shared" ca="1" si="924"/>
        <v>0</v>
      </c>
      <c r="BB877" s="1708">
        <f t="shared" ca="1" si="925"/>
        <v>0</v>
      </c>
      <c r="BC877" s="1818">
        <f t="shared" ca="1" si="926"/>
        <v>0</v>
      </c>
      <c r="BD877" s="78">
        <f t="shared" ca="1" si="927"/>
        <v>0</v>
      </c>
      <c r="BE877" s="1708">
        <f t="shared" ca="1" si="928"/>
        <v>0</v>
      </c>
      <c r="BF877" s="1818">
        <f t="shared" ca="1" si="929"/>
        <v>0</v>
      </c>
    </row>
    <row r="878" spans="1:58" s="65" customFormat="1">
      <c r="A878" s="2016">
        <v>877</v>
      </c>
      <c r="B878" s="2016">
        <v>875</v>
      </c>
      <c r="D878" s="657">
        <v>1</v>
      </c>
      <c r="E878" s="97"/>
      <c r="F878" s="97"/>
      <c r="G878" s="49"/>
      <c r="H878" s="697"/>
      <c r="I878" s="7"/>
      <c r="J878" s="6"/>
      <c r="K878" s="7"/>
      <c r="L878" s="6"/>
      <c r="M878" s="80"/>
      <c r="N878" s="80"/>
      <c r="O878" s="79" t="s">
        <v>81</v>
      </c>
      <c r="P878" s="5"/>
      <c r="Q878" s="5"/>
      <c r="R878" s="5"/>
      <c r="S878" s="5"/>
      <c r="T878" s="5"/>
      <c r="U878" s="5"/>
      <c r="V878" s="5"/>
      <c r="W878" s="5"/>
      <c r="X878" s="5"/>
      <c r="Y878" s="5"/>
      <c r="Z878" s="5"/>
      <c r="AA878" s="5"/>
      <c r="AB878" s="78">
        <f>R878</f>
        <v>0</v>
      </c>
      <c r="AC878" s="78">
        <f>U878</f>
        <v>0</v>
      </c>
      <c r="AD878" s="78">
        <f>X878</f>
        <v>0</v>
      </c>
      <c r="AE878" s="78">
        <f>AA878</f>
        <v>0</v>
      </c>
      <c r="AF878" s="78">
        <f>AC878</f>
        <v>0</v>
      </c>
      <c r="AG878" s="78">
        <f>AE878</f>
        <v>0</v>
      </c>
      <c r="AH878" s="78">
        <f>AG878</f>
        <v>0</v>
      </c>
      <c r="AJ878" s="78">
        <f t="shared" ca="1" si="909"/>
        <v>0</v>
      </c>
      <c r="AK878" s="78">
        <f t="shared" ca="1" si="910"/>
        <v>0</v>
      </c>
      <c r="AL878" s="1708">
        <f t="shared" ca="1" si="911"/>
        <v>0</v>
      </c>
      <c r="AM878" s="1818">
        <f t="shared" ca="1" si="912"/>
        <v>0</v>
      </c>
      <c r="AN878" s="78">
        <f t="shared" ca="1" si="913"/>
        <v>0</v>
      </c>
      <c r="AO878" s="1708">
        <f t="shared" ca="1" si="914"/>
        <v>0</v>
      </c>
      <c r="AP878" s="1818">
        <f t="shared" ca="1" si="915"/>
        <v>0</v>
      </c>
      <c r="AR878" s="78">
        <f t="shared" ca="1" si="916"/>
        <v>0</v>
      </c>
      <c r="AS878" s="78">
        <f t="shared" ca="1" si="917"/>
        <v>0</v>
      </c>
      <c r="AT878" s="1708">
        <f t="shared" ca="1" si="918"/>
        <v>0</v>
      </c>
      <c r="AU878" s="1818">
        <f t="shared" ca="1" si="919"/>
        <v>0</v>
      </c>
      <c r="AV878" s="78">
        <f t="shared" ca="1" si="920"/>
        <v>0</v>
      </c>
      <c r="AW878" s="1708">
        <f t="shared" ca="1" si="921"/>
        <v>0</v>
      </c>
      <c r="AX878" s="1818">
        <f t="shared" ca="1" si="922"/>
        <v>0</v>
      </c>
      <c r="AZ878" s="78">
        <f t="shared" ca="1" si="923"/>
        <v>0</v>
      </c>
      <c r="BA878" s="78">
        <f t="shared" ca="1" si="924"/>
        <v>0</v>
      </c>
      <c r="BB878" s="1708">
        <f t="shared" ca="1" si="925"/>
        <v>0</v>
      </c>
      <c r="BC878" s="1818">
        <f t="shared" ca="1" si="926"/>
        <v>0</v>
      </c>
      <c r="BD878" s="78">
        <f t="shared" ca="1" si="927"/>
        <v>0</v>
      </c>
      <c r="BE878" s="1708">
        <f t="shared" ca="1" si="928"/>
        <v>0</v>
      </c>
      <c r="BF878" s="1818">
        <f t="shared" ca="1" si="929"/>
        <v>0</v>
      </c>
    </row>
    <row r="879" spans="1:58" s="65" customFormat="1">
      <c r="A879" s="2016">
        <v>878</v>
      </c>
      <c r="B879" s="2016">
        <v>876</v>
      </c>
      <c r="D879" s="657">
        <v>1</v>
      </c>
      <c r="E879" s="97"/>
      <c r="F879" s="97"/>
      <c r="G879" s="49"/>
      <c r="H879" s="697"/>
      <c r="I879" s="7"/>
      <c r="J879" s="6"/>
      <c r="K879" s="7"/>
      <c r="L879" s="6"/>
      <c r="M879" s="80"/>
      <c r="N879" s="80"/>
      <c r="O879" s="79" t="s">
        <v>11</v>
      </c>
      <c r="P879" s="5"/>
      <c r="Q879" s="5"/>
      <c r="R879" s="5"/>
      <c r="S879" s="5"/>
      <c r="T879" s="5"/>
      <c r="U879" s="5"/>
      <c r="V879" s="5"/>
      <c r="W879" s="5"/>
      <c r="X879" s="5"/>
      <c r="Y879" s="5"/>
      <c r="Z879" s="5"/>
      <c r="AA879" s="5"/>
      <c r="AB879" s="78">
        <f>R879</f>
        <v>0</v>
      </c>
      <c r="AC879" s="78">
        <f>U879</f>
        <v>0</v>
      </c>
      <c r="AD879" s="78">
        <f>X879</f>
        <v>0</v>
      </c>
      <c r="AE879" s="78">
        <f>AA879</f>
        <v>0</v>
      </c>
      <c r="AF879" s="78">
        <f>AC879</f>
        <v>0</v>
      </c>
      <c r="AG879" s="78">
        <f>AE879</f>
        <v>0</v>
      </c>
      <c r="AH879" s="78">
        <f>AG879</f>
        <v>0</v>
      </c>
      <c r="AJ879" s="78">
        <f t="shared" ca="1" si="909"/>
        <v>0</v>
      </c>
      <c r="AK879" s="78">
        <f t="shared" ca="1" si="910"/>
        <v>0</v>
      </c>
      <c r="AL879" s="1708">
        <f t="shared" ca="1" si="911"/>
        <v>0</v>
      </c>
      <c r="AM879" s="1818">
        <f t="shared" ca="1" si="912"/>
        <v>0</v>
      </c>
      <c r="AN879" s="78">
        <f t="shared" ca="1" si="913"/>
        <v>0</v>
      </c>
      <c r="AO879" s="1708">
        <f t="shared" ca="1" si="914"/>
        <v>0</v>
      </c>
      <c r="AP879" s="1818">
        <f t="shared" ca="1" si="915"/>
        <v>0</v>
      </c>
      <c r="AR879" s="78">
        <f t="shared" ca="1" si="916"/>
        <v>0</v>
      </c>
      <c r="AS879" s="78">
        <f t="shared" ca="1" si="917"/>
        <v>0</v>
      </c>
      <c r="AT879" s="1708">
        <f t="shared" ca="1" si="918"/>
        <v>0</v>
      </c>
      <c r="AU879" s="1818">
        <f t="shared" ca="1" si="919"/>
        <v>0</v>
      </c>
      <c r="AV879" s="78">
        <f t="shared" ca="1" si="920"/>
        <v>0</v>
      </c>
      <c r="AW879" s="1708">
        <f t="shared" ca="1" si="921"/>
        <v>0</v>
      </c>
      <c r="AX879" s="1818">
        <f t="shared" ca="1" si="922"/>
        <v>0</v>
      </c>
      <c r="AZ879" s="78">
        <f t="shared" ca="1" si="923"/>
        <v>0</v>
      </c>
      <c r="BA879" s="78">
        <f t="shared" ca="1" si="924"/>
        <v>0</v>
      </c>
      <c r="BB879" s="1708">
        <f t="shared" ca="1" si="925"/>
        <v>0</v>
      </c>
      <c r="BC879" s="1818">
        <f t="shared" ca="1" si="926"/>
        <v>0</v>
      </c>
      <c r="BD879" s="78">
        <f t="shared" ca="1" si="927"/>
        <v>0</v>
      </c>
      <c r="BE879" s="1708">
        <f t="shared" ca="1" si="928"/>
        <v>0</v>
      </c>
      <c r="BF879" s="1818">
        <f t="shared" ca="1" si="929"/>
        <v>0</v>
      </c>
    </row>
    <row r="880" spans="1:58" s="65" customFormat="1">
      <c r="A880" s="2016">
        <v>879</v>
      </c>
      <c r="B880" s="2016">
        <v>877</v>
      </c>
      <c r="D880" s="657">
        <v>1</v>
      </c>
      <c r="E880" s="97"/>
      <c r="F880" s="97"/>
      <c r="G880" s="49"/>
      <c r="H880" s="697"/>
      <c r="I880" s="514" t="s">
        <v>245</v>
      </c>
      <c r="J880" s="513"/>
      <c r="K880" s="514"/>
      <c r="L880" s="514"/>
      <c r="M880" s="510"/>
      <c r="N880" s="510"/>
      <c r="O880" s="511"/>
      <c r="P880" s="81">
        <f>SUM(P881:P883)</f>
        <v>0</v>
      </c>
      <c r="Q880" s="81">
        <f t="shared" ref="Q880:AA880" si="937">SUM(Q881:Q883)</f>
        <v>0</v>
      </c>
      <c r="R880" s="81">
        <f t="shared" si="937"/>
        <v>0</v>
      </c>
      <c r="S880" s="81">
        <f t="shared" si="937"/>
        <v>0</v>
      </c>
      <c r="T880" s="81">
        <f t="shared" si="937"/>
        <v>0</v>
      </c>
      <c r="U880" s="81">
        <f t="shared" si="937"/>
        <v>0</v>
      </c>
      <c r="V880" s="81">
        <f t="shared" si="937"/>
        <v>0</v>
      </c>
      <c r="W880" s="81">
        <f t="shared" si="937"/>
        <v>0</v>
      </c>
      <c r="X880" s="81">
        <f t="shared" si="937"/>
        <v>0</v>
      </c>
      <c r="Y880" s="81">
        <f t="shared" si="937"/>
        <v>0</v>
      </c>
      <c r="Z880" s="81">
        <f t="shared" si="937"/>
        <v>0</v>
      </c>
      <c r="AA880" s="81">
        <f t="shared" si="937"/>
        <v>0</v>
      </c>
      <c r="AB880" s="512">
        <f t="shared" ref="AB880:AH880" si="938">SUM(AB881:AB883)</f>
        <v>0</v>
      </c>
      <c r="AC880" s="512">
        <f t="shared" si="938"/>
        <v>0</v>
      </c>
      <c r="AD880" s="512">
        <f t="shared" si="938"/>
        <v>0</v>
      </c>
      <c r="AE880" s="512">
        <f t="shared" si="938"/>
        <v>0</v>
      </c>
      <c r="AF880" s="512">
        <f t="shared" si="938"/>
        <v>0</v>
      </c>
      <c r="AG880" s="512">
        <f t="shared" si="938"/>
        <v>0</v>
      </c>
      <c r="AH880" s="512">
        <f t="shared" si="938"/>
        <v>0</v>
      </c>
      <c r="AJ880" s="512">
        <f t="shared" ca="1" si="909"/>
        <v>0</v>
      </c>
      <c r="AK880" s="512">
        <f t="shared" ca="1" si="910"/>
        <v>0</v>
      </c>
      <c r="AL880" s="1792">
        <f t="shared" ca="1" si="911"/>
        <v>0</v>
      </c>
      <c r="AM880" s="1916">
        <f t="shared" ca="1" si="912"/>
        <v>0</v>
      </c>
      <c r="AN880" s="512">
        <f t="shared" ca="1" si="913"/>
        <v>0</v>
      </c>
      <c r="AO880" s="1792">
        <f t="shared" ca="1" si="914"/>
        <v>0</v>
      </c>
      <c r="AP880" s="1916">
        <f t="shared" ca="1" si="915"/>
        <v>0</v>
      </c>
      <c r="AR880" s="512">
        <f t="shared" ca="1" si="916"/>
        <v>0</v>
      </c>
      <c r="AS880" s="512">
        <f t="shared" ca="1" si="917"/>
        <v>0</v>
      </c>
      <c r="AT880" s="1792">
        <f t="shared" ca="1" si="918"/>
        <v>0</v>
      </c>
      <c r="AU880" s="1916">
        <f t="shared" ca="1" si="919"/>
        <v>0</v>
      </c>
      <c r="AV880" s="512">
        <f t="shared" ca="1" si="920"/>
        <v>0</v>
      </c>
      <c r="AW880" s="1792">
        <f t="shared" ca="1" si="921"/>
        <v>0</v>
      </c>
      <c r="AX880" s="1916">
        <f t="shared" ca="1" si="922"/>
        <v>0</v>
      </c>
      <c r="AZ880" s="512">
        <f t="shared" ca="1" si="923"/>
        <v>0</v>
      </c>
      <c r="BA880" s="512">
        <f t="shared" ca="1" si="924"/>
        <v>0</v>
      </c>
      <c r="BB880" s="1792">
        <f t="shared" ca="1" si="925"/>
        <v>0</v>
      </c>
      <c r="BC880" s="1916">
        <f t="shared" ca="1" si="926"/>
        <v>0</v>
      </c>
      <c r="BD880" s="512">
        <f t="shared" ca="1" si="927"/>
        <v>0</v>
      </c>
      <c r="BE880" s="1792">
        <f t="shared" ca="1" si="928"/>
        <v>0</v>
      </c>
      <c r="BF880" s="1916">
        <f t="shared" ca="1" si="929"/>
        <v>0</v>
      </c>
    </row>
    <row r="881" spans="1:58" s="65" customFormat="1">
      <c r="A881" s="2016">
        <v>880</v>
      </c>
      <c r="B881" s="2016">
        <v>878</v>
      </c>
      <c r="D881" s="657">
        <v>1</v>
      </c>
      <c r="E881" s="97"/>
      <c r="F881" s="97"/>
      <c r="G881" s="49"/>
      <c r="H881" s="697"/>
      <c r="I881" s="7"/>
      <c r="J881" s="6"/>
      <c r="K881" s="7"/>
      <c r="L881" s="6"/>
      <c r="M881" s="80"/>
      <c r="N881" s="80"/>
      <c r="O881" s="79" t="s">
        <v>83</v>
      </c>
      <c r="P881" s="5"/>
      <c r="Q881" s="5"/>
      <c r="R881" s="5"/>
      <c r="S881" s="5"/>
      <c r="T881" s="5"/>
      <c r="U881" s="5"/>
      <c r="V881" s="5"/>
      <c r="W881" s="5"/>
      <c r="X881" s="5"/>
      <c r="Y881" s="5"/>
      <c r="Z881" s="5"/>
      <c r="AA881" s="5"/>
      <c r="AB881" s="78">
        <f>R881</f>
        <v>0</v>
      </c>
      <c r="AC881" s="78">
        <f>U881</f>
        <v>0</v>
      </c>
      <c r="AD881" s="78">
        <f>X881</f>
        <v>0</v>
      </c>
      <c r="AE881" s="78">
        <f>AA881</f>
        <v>0</v>
      </c>
      <c r="AF881" s="78">
        <f>AC881</f>
        <v>0</v>
      </c>
      <c r="AG881" s="78">
        <f>AE881</f>
        <v>0</v>
      </c>
      <c r="AH881" s="78">
        <f>AG881</f>
        <v>0</v>
      </c>
      <c r="AJ881" s="78">
        <f t="shared" ca="1" si="909"/>
        <v>0</v>
      </c>
      <c r="AK881" s="78">
        <f t="shared" ca="1" si="910"/>
        <v>0</v>
      </c>
      <c r="AL881" s="1708">
        <f t="shared" ca="1" si="911"/>
        <v>0</v>
      </c>
      <c r="AM881" s="1818">
        <f t="shared" ca="1" si="912"/>
        <v>0</v>
      </c>
      <c r="AN881" s="78">
        <f t="shared" ca="1" si="913"/>
        <v>0</v>
      </c>
      <c r="AO881" s="1708">
        <f t="shared" ca="1" si="914"/>
        <v>0</v>
      </c>
      <c r="AP881" s="1818">
        <f t="shared" ca="1" si="915"/>
        <v>0</v>
      </c>
      <c r="AR881" s="78">
        <f t="shared" ca="1" si="916"/>
        <v>0</v>
      </c>
      <c r="AS881" s="78">
        <f t="shared" ca="1" si="917"/>
        <v>0</v>
      </c>
      <c r="AT881" s="1708">
        <f t="shared" ca="1" si="918"/>
        <v>0</v>
      </c>
      <c r="AU881" s="1818">
        <f t="shared" ca="1" si="919"/>
        <v>0</v>
      </c>
      <c r="AV881" s="78">
        <f t="shared" ca="1" si="920"/>
        <v>0</v>
      </c>
      <c r="AW881" s="1708">
        <f t="shared" ca="1" si="921"/>
        <v>0</v>
      </c>
      <c r="AX881" s="1818">
        <f t="shared" ca="1" si="922"/>
        <v>0</v>
      </c>
      <c r="AZ881" s="78">
        <f t="shared" ca="1" si="923"/>
        <v>0</v>
      </c>
      <c r="BA881" s="78">
        <f t="shared" ca="1" si="924"/>
        <v>0</v>
      </c>
      <c r="BB881" s="1708">
        <f t="shared" ca="1" si="925"/>
        <v>0</v>
      </c>
      <c r="BC881" s="1818">
        <f t="shared" ca="1" si="926"/>
        <v>0</v>
      </c>
      <c r="BD881" s="78">
        <f t="shared" ca="1" si="927"/>
        <v>0</v>
      </c>
      <c r="BE881" s="1708">
        <f t="shared" ca="1" si="928"/>
        <v>0</v>
      </c>
      <c r="BF881" s="1818">
        <f t="shared" ca="1" si="929"/>
        <v>0</v>
      </c>
    </row>
    <row r="882" spans="1:58" s="65" customFormat="1">
      <c r="A882" s="2016">
        <v>881</v>
      </c>
      <c r="B882" s="2016">
        <v>879</v>
      </c>
      <c r="D882" s="657">
        <v>1</v>
      </c>
      <c r="E882" s="97"/>
      <c r="F882" s="97"/>
      <c r="G882" s="49"/>
      <c r="H882" s="697"/>
      <c r="I882" s="7"/>
      <c r="J882" s="6"/>
      <c r="K882" s="7"/>
      <c r="L882" s="6"/>
      <c r="M882" s="80"/>
      <c r="N882" s="80"/>
      <c r="O882" s="79" t="s">
        <v>84</v>
      </c>
      <c r="P882" s="5"/>
      <c r="Q882" s="5"/>
      <c r="R882" s="5"/>
      <c r="S882" s="5"/>
      <c r="T882" s="5"/>
      <c r="U882" s="5"/>
      <c r="V882" s="5"/>
      <c r="W882" s="5"/>
      <c r="X882" s="5"/>
      <c r="Y882" s="5"/>
      <c r="Z882" s="5"/>
      <c r="AA882" s="5"/>
      <c r="AB882" s="78">
        <f>R882</f>
        <v>0</v>
      </c>
      <c r="AC882" s="78">
        <f>U882</f>
        <v>0</v>
      </c>
      <c r="AD882" s="78">
        <f>X882</f>
        <v>0</v>
      </c>
      <c r="AE882" s="78">
        <f>AA882</f>
        <v>0</v>
      </c>
      <c r="AF882" s="78">
        <f>AC882</f>
        <v>0</v>
      </c>
      <c r="AG882" s="78">
        <f>AE882</f>
        <v>0</v>
      </c>
      <c r="AH882" s="78">
        <f>AG882</f>
        <v>0</v>
      </c>
      <c r="AJ882" s="78">
        <f t="shared" ca="1" si="909"/>
        <v>0</v>
      </c>
      <c r="AK882" s="78">
        <f t="shared" ca="1" si="910"/>
        <v>0</v>
      </c>
      <c r="AL882" s="1708">
        <f t="shared" ca="1" si="911"/>
        <v>0</v>
      </c>
      <c r="AM882" s="1818">
        <f t="shared" ca="1" si="912"/>
        <v>0</v>
      </c>
      <c r="AN882" s="78">
        <f t="shared" ca="1" si="913"/>
        <v>0</v>
      </c>
      <c r="AO882" s="1708">
        <f t="shared" ca="1" si="914"/>
        <v>0</v>
      </c>
      <c r="AP882" s="1818">
        <f t="shared" ca="1" si="915"/>
        <v>0</v>
      </c>
      <c r="AR882" s="78">
        <f t="shared" ca="1" si="916"/>
        <v>0</v>
      </c>
      <c r="AS882" s="78">
        <f t="shared" ca="1" si="917"/>
        <v>0</v>
      </c>
      <c r="AT882" s="1708">
        <f t="shared" ca="1" si="918"/>
        <v>0</v>
      </c>
      <c r="AU882" s="1818">
        <f t="shared" ca="1" si="919"/>
        <v>0</v>
      </c>
      <c r="AV882" s="78">
        <f t="shared" ca="1" si="920"/>
        <v>0</v>
      </c>
      <c r="AW882" s="1708">
        <f t="shared" ca="1" si="921"/>
        <v>0</v>
      </c>
      <c r="AX882" s="1818">
        <f t="shared" ca="1" si="922"/>
        <v>0</v>
      </c>
      <c r="AZ882" s="78">
        <f t="shared" ca="1" si="923"/>
        <v>0</v>
      </c>
      <c r="BA882" s="78">
        <f t="shared" ca="1" si="924"/>
        <v>0</v>
      </c>
      <c r="BB882" s="1708">
        <f t="shared" ca="1" si="925"/>
        <v>0</v>
      </c>
      <c r="BC882" s="1818">
        <f t="shared" ca="1" si="926"/>
        <v>0</v>
      </c>
      <c r="BD882" s="78">
        <f t="shared" ca="1" si="927"/>
        <v>0</v>
      </c>
      <c r="BE882" s="1708">
        <f t="shared" ca="1" si="928"/>
        <v>0</v>
      </c>
      <c r="BF882" s="1818">
        <f t="shared" ca="1" si="929"/>
        <v>0</v>
      </c>
    </row>
    <row r="883" spans="1:58" s="65" customFormat="1">
      <c r="A883" s="2016">
        <v>882</v>
      </c>
      <c r="B883" s="2016">
        <v>880</v>
      </c>
      <c r="D883" s="657">
        <v>1</v>
      </c>
      <c r="E883" s="97"/>
      <c r="F883" s="97"/>
      <c r="G883" s="49"/>
      <c r="H883" s="698"/>
      <c r="I883" s="4"/>
      <c r="J883" s="3"/>
      <c r="K883" s="4"/>
      <c r="L883" s="3"/>
      <c r="M883" s="77"/>
      <c r="N883" s="77"/>
      <c r="O883" s="76" t="s">
        <v>85</v>
      </c>
      <c r="P883" s="2"/>
      <c r="Q883" s="2"/>
      <c r="R883" s="2"/>
      <c r="S883" s="2"/>
      <c r="T883" s="2"/>
      <c r="U883" s="2"/>
      <c r="V883" s="2"/>
      <c r="W883" s="2"/>
      <c r="X883" s="2"/>
      <c r="Y883" s="2"/>
      <c r="Z883" s="2"/>
      <c r="AA883" s="2"/>
      <c r="AB883" s="75">
        <f>R883</f>
        <v>0</v>
      </c>
      <c r="AC883" s="75">
        <f>U883</f>
        <v>0</v>
      </c>
      <c r="AD883" s="75">
        <f>X883</f>
        <v>0</v>
      </c>
      <c r="AE883" s="75">
        <f>AA883</f>
        <v>0</v>
      </c>
      <c r="AF883" s="75">
        <f>AC883</f>
        <v>0</v>
      </c>
      <c r="AG883" s="75">
        <f>AE883</f>
        <v>0</v>
      </c>
      <c r="AH883" s="75">
        <f>AG883</f>
        <v>0</v>
      </c>
      <c r="AJ883" s="75">
        <f t="shared" ca="1" si="909"/>
        <v>0</v>
      </c>
      <c r="AK883" s="75">
        <f t="shared" ca="1" si="910"/>
        <v>0</v>
      </c>
      <c r="AL883" s="1791">
        <f t="shared" ca="1" si="911"/>
        <v>0</v>
      </c>
      <c r="AM883" s="1915">
        <f t="shared" ca="1" si="912"/>
        <v>0</v>
      </c>
      <c r="AN883" s="75">
        <f t="shared" ca="1" si="913"/>
        <v>0</v>
      </c>
      <c r="AO883" s="1791">
        <f t="shared" ca="1" si="914"/>
        <v>0</v>
      </c>
      <c r="AP883" s="1915">
        <f t="shared" ca="1" si="915"/>
        <v>0</v>
      </c>
      <c r="AR883" s="75">
        <f t="shared" ca="1" si="916"/>
        <v>0</v>
      </c>
      <c r="AS883" s="75">
        <f t="shared" ca="1" si="917"/>
        <v>0</v>
      </c>
      <c r="AT883" s="1791">
        <f t="shared" ca="1" si="918"/>
        <v>0</v>
      </c>
      <c r="AU883" s="1915">
        <f t="shared" ca="1" si="919"/>
        <v>0</v>
      </c>
      <c r="AV883" s="75">
        <f t="shared" ca="1" si="920"/>
        <v>0</v>
      </c>
      <c r="AW883" s="1791">
        <f t="shared" ca="1" si="921"/>
        <v>0</v>
      </c>
      <c r="AX883" s="1915">
        <f t="shared" ca="1" si="922"/>
        <v>0</v>
      </c>
      <c r="AZ883" s="75">
        <f t="shared" ca="1" si="923"/>
        <v>0</v>
      </c>
      <c r="BA883" s="75">
        <f t="shared" ca="1" si="924"/>
        <v>0</v>
      </c>
      <c r="BB883" s="1791">
        <f t="shared" ca="1" si="925"/>
        <v>0</v>
      </c>
      <c r="BC883" s="1915">
        <f t="shared" ca="1" si="926"/>
        <v>0</v>
      </c>
      <c r="BD883" s="75">
        <f t="shared" ca="1" si="927"/>
        <v>0</v>
      </c>
      <c r="BE883" s="1791">
        <f t="shared" ca="1" si="928"/>
        <v>0</v>
      </c>
      <c r="BF883" s="1915">
        <f t="shared" ca="1" si="929"/>
        <v>0</v>
      </c>
    </row>
    <row r="884" spans="1:58" s="65" customFormat="1">
      <c r="A884" s="2016">
        <v>883</v>
      </c>
      <c r="B884" s="2016">
        <v>881</v>
      </c>
      <c r="D884" s="657">
        <v>1</v>
      </c>
      <c r="E884" s="97"/>
      <c r="F884" s="97"/>
      <c r="G884" s="49"/>
      <c r="H884" s="520" t="s">
        <v>321</v>
      </c>
      <c r="I884" s="504"/>
      <c r="J884" s="521"/>
      <c r="K884" s="521"/>
      <c r="L884" s="504"/>
      <c r="M884" s="504"/>
      <c r="N884" s="504"/>
      <c r="O884" s="505"/>
      <c r="P884" s="506"/>
      <c r="Q884" s="506"/>
      <c r="R884" s="506"/>
      <c r="S884" s="506"/>
      <c r="T884" s="506"/>
      <c r="U884" s="506"/>
      <c r="V884" s="506"/>
      <c r="W884" s="506"/>
      <c r="X884" s="506"/>
      <c r="Y884" s="506"/>
      <c r="Z884" s="506"/>
      <c r="AA884" s="506"/>
      <c r="AB884" s="507">
        <f>R884</f>
        <v>0</v>
      </c>
      <c r="AC884" s="507">
        <f>U884</f>
        <v>0</v>
      </c>
      <c r="AD884" s="507">
        <f>X884</f>
        <v>0</v>
      </c>
      <c r="AE884" s="507">
        <f>AA884</f>
        <v>0</v>
      </c>
      <c r="AF884" s="507">
        <f>AC884</f>
        <v>0</v>
      </c>
      <c r="AG884" s="507">
        <f>AE884</f>
        <v>0</v>
      </c>
      <c r="AH884" s="507">
        <f>AG884</f>
        <v>0</v>
      </c>
      <c r="AJ884" s="507">
        <f t="shared" ca="1" si="909"/>
        <v>0</v>
      </c>
      <c r="AK884" s="507">
        <f t="shared" ca="1" si="910"/>
        <v>0</v>
      </c>
      <c r="AL884" s="1793">
        <f t="shared" ca="1" si="911"/>
        <v>0</v>
      </c>
      <c r="AM884" s="1917">
        <f t="shared" ca="1" si="912"/>
        <v>0</v>
      </c>
      <c r="AN884" s="507">
        <f t="shared" ca="1" si="913"/>
        <v>0</v>
      </c>
      <c r="AO884" s="1793">
        <f t="shared" ca="1" si="914"/>
        <v>0</v>
      </c>
      <c r="AP884" s="1917">
        <f t="shared" ca="1" si="915"/>
        <v>0</v>
      </c>
      <c r="AR884" s="507">
        <f t="shared" ca="1" si="916"/>
        <v>0</v>
      </c>
      <c r="AS884" s="507">
        <f t="shared" ca="1" si="917"/>
        <v>0</v>
      </c>
      <c r="AT884" s="1793">
        <f t="shared" ca="1" si="918"/>
        <v>0</v>
      </c>
      <c r="AU884" s="1917">
        <f t="shared" ca="1" si="919"/>
        <v>0</v>
      </c>
      <c r="AV884" s="507">
        <f t="shared" ca="1" si="920"/>
        <v>0</v>
      </c>
      <c r="AW884" s="1793">
        <f t="shared" ca="1" si="921"/>
        <v>0</v>
      </c>
      <c r="AX884" s="1917">
        <f t="shared" ca="1" si="922"/>
        <v>0</v>
      </c>
      <c r="AZ884" s="507">
        <f t="shared" ca="1" si="923"/>
        <v>0</v>
      </c>
      <c r="BA884" s="507">
        <f t="shared" ca="1" si="924"/>
        <v>0</v>
      </c>
      <c r="BB884" s="1793">
        <f t="shared" ca="1" si="925"/>
        <v>0</v>
      </c>
      <c r="BC884" s="1917">
        <f t="shared" ca="1" si="926"/>
        <v>0</v>
      </c>
      <c r="BD884" s="507">
        <f t="shared" ca="1" si="927"/>
        <v>0</v>
      </c>
      <c r="BE884" s="1793">
        <f t="shared" ca="1" si="928"/>
        <v>0</v>
      </c>
      <c r="BF884" s="1917">
        <f t="shared" ca="1" si="929"/>
        <v>0</v>
      </c>
    </row>
    <row r="885" spans="1:58" s="65" customFormat="1">
      <c r="A885" s="2016">
        <v>884</v>
      </c>
      <c r="B885" s="2016">
        <v>882</v>
      </c>
      <c r="D885" s="657">
        <v>1</v>
      </c>
      <c r="E885" s="68"/>
      <c r="F885" s="68"/>
      <c r="G885" s="49"/>
      <c r="H885" s="68"/>
      <c r="I885" s="69"/>
      <c r="J885" s="68"/>
      <c r="K885" s="68"/>
      <c r="L885" s="68"/>
      <c r="M885" s="68"/>
      <c r="N885" s="68"/>
      <c r="O885" s="68"/>
      <c r="P885" s="67"/>
      <c r="Q885" s="67"/>
      <c r="R885" s="67"/>
      <c r="S885" s="67"/>
      <c r="T885" s="67"/>
      <c r="U885" s="67"/>
      <c r="V885" s="66"/>
      <c r="W885" s="66"/>
      <c r="X885" s="66"/>
      <c r="Y885" s="66"/>
    </row>
    <row r="886" spans="1:58" s="65" customFormat="1">
      <c r="A886" s="2016">
        <v>885</v>
      </c>
      <c r="B886" s="2016">
        <v>883</v>
      </c>
      <c r="D886" s="657">
        <v>1</v>
      </c>
      <c r="E886" s="97"/>
      <c r="F886" s="97"/>
      <c r="G886" s="49" t="s">
        <v>555</v>
      </c>
      <c r="H886" s="7"/>
      <c r="I886" s="6"/>
      <c r="J886" s="7"/>
      <c r="K886" s="7"/>
      <c r="L886" s="6"/>
      <c r="M886" s="96"/>
      <c r="N886" s="96"/>
      <c r="O886" s="96"/>
      <c r="P886" s="67"/>
      <c r="Q886" s="67"/>
      <c r="R886" s="67"/>
      <c r="S886" s="67"/>
      <c r="T886" s="67"/>
      <c r="U886" s="67"/>
      <c r="V886" s="67"/>
      <c r="W886" s="67"/>
      <c r="X886" s="67"/>
      <c r="Y886" s="67"/>
    </row>
    <row r="887" spans="1:58" s="65" customFormat="1">
      <c r="A887" s="2016">
        <v>886</v>
      </c>
      <c r="B887" s="2016">
        <v>884</v>
      </c>
      <c r="C887" s="539"/>
      <c r="D887" s="657">
        <v>1</v>
      </c>
      <c r="E887" s="97"/>
      <c r="F887" s="97"/>
      <c r="G887" s="535"/>
      <c r="H887" s="515" t="s">
        <v>360</v>
      </c>
      <c r="I887" s="516"/>
      <c r="J887" s="517"/>
      <c r="K887" s="517"/>
      <c r="L887" s="516"/>
      <c r="M887" s="518"/>
      <c r="N887" s="518"/>
      <c r="O887" s="518"/>
      <c r="P887" s="207">
        <f t="shared" ref="P887:AH887" si="939">P888+P893+P899+P904+P910</f>
        <v>0</v>
      </c>
      <c r="Q887" s="207">
        <f t="shared" si="939"/>
        <v>0</v>
      </c>
      <c r="R887" s="207">
        <f t="shared" si="939"/>
        <v>0</v>
      </c>
      <c r="S887" s="207">
        <f t="shared" si="939"/>
        <v>0</v>
      </c>
      <c r="T887" s="207">
        <f t="shared" si="939"/>
        <v>0</v>
      </c>
      <c r="U887" s="207">
        <f t="shared" si="939"/>
        <v>0</v>
      </c>
      <c r="V887" s="207">
        <f t="shared" si="939"/>
        <v>0</v>
      </c>
      <c r="W887" s="207">
        <f t="shared" si="939"/>
        <v>0</v>
      </c>
      <c r="X887" s="207">
        <f t="shared" si="939"/>
        <v>0</v>
      </c>
      <c r="Y887" s="207">
        <f t="shared" si="939"/>
        <v>0</v>
      </c>
      <c r="Z887" s="207">
        <f t="shared" si="939"/>
        <v>0</v>
      </c>
      <c r="AA887" s="207">
        <f t="shared" si="939"/>
        <v>0</v>
      </c>
      <c r="AB887" s="207">
        <f t="shared" si="939"/>
        <v>0</v>
      </c>
      <c r="AC887" s="207">
        <f t="shared" si="939"/>
        <v>0</v>
      </c>
      <c r="AD887" s="207">
        <f t="shared" si="939"/>
        <v>0</v>
      </c>
      <c r="AE887" s="207">
        <f t="shared" si="939"/>
        <v>0</v>
      </c>
      <c r="AF887" s="207">
        <f t="shared" si="939"/>
        <v>0</v>
      </c>
      <c r="AG887" s="207">
        <f t="shared" si="939"/>
        <v>0</v>
      </c>
      <c r="AH887" s="207">
        <f t="shared" si="939"/>
        <v>0</v>
      </c>
      <c r="AJ887" s="1645">
        <f t="shared" ref="AJ887:AJ914" ca="1" si="940">INDIRECT(AJ$3&amp;(ROW()))</f>
        <v>0</v>
      </c>
      <c r="AK887" s="1646">
        <f t="shared" ref="AK887:AK914" ca="1" si="941">INDIRECT(AK$1&amp;AK$3&amp;$B887)</f>
        <v>0</v>
      </c>
      <c r="AL887" s="1737">
        <f t="shared" ref="AL887:AL914" ca="1" si="942">AJ887-AK887</f>
        <v>0</v>
      </c>
      <c r="AM887" s="1856">
        <f t="shared" ref="AM887:AM914" ca="1" si="943">IFERROR(AJ887/AK887,0)</f>
        <v>0</v>
      </c>
      <c r="AN887" s="1646">
        <f t="shared" ref="AN887:AN914" ca="1" si="944">INDIRECT(AN$1&amp;AN$3&amp;$A887)</f>
        <v>0</v>
      </c>
      <c r="AO887" s="1737">
        <f t="shared" ref="AO887:AO914" ca="1" si="945">AJ887-AN887</f>
        <v>0</v>
      </c>
      <c r="AP887" s="1856">
        <f t="shared" ref="AP887:AP914" ca="1" si="946">IFERROR(AJ887/AN887,0)</f>
        <v>0</v>
      </c>
      <c r="AR887" s="1645">
        <f t="shared" ref="AR887:AR914" ca="1" si="947">INDIRECT(AR$3&amp;(ROW()))</f>
        <v>0</v>
      </c>
      <c r="AS887" s="1646">
        <f t="shared" ref="AS887:AS914" ca="1" si="948">INDIRECT(AS$1&amp;AS$3&amp;$B887)</f>
        <v>0</v>
      </c>
      <c r="AT887" s="1737">
        <f t="shared" ref="AT887:AT914" ca="1" si="949">AR887-AS887</f>
        <v>0</v>
      </c>
      <c r="AU887" s="1856">
        <f t="shared" ref="AU887:AU914" ca="1" si="950">IFERROR(AR887/AS887,0)</f>
        <v>0</v>
      </c>
      <c r="AV887" s="1646">
        <f t="shared" ref="AV887:AV914" ca="1" si="951">INDIRECT(AV$1&amp;AV$3&amp;$A887)</f>
        <v>0</v>
      </c>
      <c r="AW887" s="1737">
        <f t="shared" ref="AW887:AW914" ca="1" si="952">AR887-AV887</f>
        <v>0</v>
      </c>
      <c r="AX887" s="1856">
        <f t="shared" ref="AX887:AX914" ca="1" si="953">IFERROR(AR887/AV887,0)</f>
        <v>0</v>
      </c>
      <c r="AZ887" s="1645">
        <f t="shared" ref="AZ887:AZ914" ca="1" si="954">INDIRECT(AZ$3&amp;(ROW()))</f>
        <v>0</v>
      </c>
      <c r="BA887" s="1646">
        <f t="shared" ref="BA887:BA914" ca="1" si="955">INDIRECT(BA$1&amp;BA$3&amp;$B887)</f>
        <v>0</v>
      </c>
      <c r="BB887" s="1737">
        <f t="shared" ref="BB887:BB914" ca="1" si="956">AZ887-BA887</f>
        <v>0</v>
      </c>
      <c r="BC887" s="1856">
        <f t="shared" ref="BC887:BC914" ca="1" si="957">IFERROR(AZ887/BA887,0)</f>
        <v>0</v>
      </c>
      <c r="BD887" s="1646">
        <f t="shared" ref="BD887:BD914" ca="1" si="958">INDIRECT(BD$1&amp;BD$3&amp;$A887)</f>
        <v>0</v>
      </c>
      <c r="BE887" s="1737">
        <f t="shared" ref="BE887:BE914" ca="1" si="959">AZ887-BD887</f>
        <v>0</v>
      </c>
      <c r="BF887" s="1856">
        <f t="shared" ref="BF887:BF914" ca="1" si="960">IFERROR(AZ887/BD887,0)</f>
        <v>0</v>
      </c>
    </row>
    <row r="888" spans="1:58" s="65" customFormat="1">
      <c r="A888" s="2016">
        <v>887</v>
      </c>
      <c r="B888" s="2016">
        <v>885</v>
      </c>
      <c r="D888" s="657">
        <v>1</v>
      </c>
      <c r="E888" s="97"/>
      <c r="F888" s="97"/>
      <c r="G888" s="49"/>
      <c r="H888" s="519"/>
      <c r="I888" s="522" t="s">
        <v>247</v>
      </c>
      <c r="J888" s="89"/>
      <c r="K888" s="90"/>
      <c r="L888" s="90"/>
      <c r="M888" s="88"/>
      <c r="N888" s="88"/>
      <c r="O888" s="87"/>
      <c r="P888" s="86">
        <f>SUM(P889:P892)</f>
        <v>0</v>
      </c>
      <c r="Q888" s="86">
        <f t="shared" ref="Q888:AH888" si="961">SUM(Q889:Q892)</f>
        <v>0</v>
      </c>
      <c r="R888" s="86">
        <f t="shared" si="961"/>
        <v>0</v>
      </c>
      <c r="S888" s="86">
        <f t="shared" si="961"/>
        <v>0</v>
      </c>
      <c r="T888" s="86">
        <f t="shared" si="961"/>
        <v>0</v>
      </c>
      <c r="U888" s="86">
        <f t="shared" si="961"/>
        <v>0</v>
      </c>
      <c r="V888" s="86">
        <f t="shared" si="961"/>
        <v>0</v>
      </c>
      <c r="W888" s="86">
        <f t="shared" si="961"/>
        <v>0</v>
      </c>
      <c r="X888" s="86">
        <f t="shared" si="961"/>
        <v>0</v>
      </c>
      <c r="Y888" s="86">
        <f t="shared" si="961"/>
        <v>0</v>
      </c>
      <c r="Z888" s="86">
        <f t="shared" si="961"/>
        <v>0</v>
      </c>
      <c r="AA888" s="86">
        <f t="shared" si="961"/>
        <v>0</v>
      </c>
      <c r="AB888" s="86">
        <f t="shared" si="961"/>
        <v>0</v>
      </c>
      <c r="AC888" s="86">
        <f t="shared" si="961"/>
        <v>0</v>
      </c>
      <c r="AD888" s="86">
        <f t="shared" si="961"/>
        <v>0</v>
      </c>
      <c r="AE888" s="86">
        <f t="shared" si="961"/>
        <v>0</v>
      </c>
      <c r="AF888" s="86">
        <f t="shared" si="961"/>
        <v>0</v>
      </c>
      <c r="AG888" s="86">
        <f t="shared" si="961"/>
        <v>0</v>
      </c>
      <c r="AH888" s="86">
        <f t="shared" si="961"/>
        <v>0</v>
      </c>
      <c r="AJ888" s="86">
        <f t="shared" ca="1" si="940"/>
        <v>0</v>
      </c>
      <c r="AK888" s="86">
        <f t="shared" ca="1" si="941"/>
        <v>0</v>
      </c>
      <c r="AL888" s="1790">
        <f t="shared" ca="1" si="942"/>
        <v>0</v>
      </c>
      <c r="AM888" s="1914">
        <f t="shared" ca="1" si="943"/>
        <v>0</v>
      </c>
      <c r="AN888" s="86">
        <f t="shared" ca="1" si="944"/>
        <v>0</v>
      </c>
      <c r="AO888" s="1790">
        <f t="shared" ca="1" si="945"/>
        <v>0</v>
      </c>
      <c r="AP888" s="1914">
        <f t="shared" ca="1" si="946"/>
        <v>0</v>
      </c>
      <c r="AR888" s="86">
        <f t="shared" ca="1" si="947"/>
        <v>0</v>
      </c>
      <c r="AS888" s="86">
        <f t="shared" ca="1" si="948"/>
        <v>0</v>
      </c>
      <c r="AT888" s="1790">
        <f t="shared" ca="1" si="949"/>
        <v>0</v>
      </c>
      <c r="AU888" s="1914">
        <f t="shared" ca="1" si="950"/>
        <v>0</v>
      </c>
      <c r="AV888" s="86">
        <f t="shared" ca="1" si="951"/>
        <v>0</v>
      </c>
      <c r="AW888" s="1790">
        <f t="shared" ca="1" si="952"/>
        <v>0</v>
      </c>
      <c r="AX888" s="1914">
        <f t="shared" ca="1" si="953"/>
        <v>0</v>
      </c>
      <c r="AZ888" s="86">
        <f t="shared" ca="1" si="954"/>
        <v>0</v>
      </c>
      <c r="BA888" s="86">
        <f t="shared" ca="1" si="955"/>
        <v>0</v>
      </c>
      <c r="BB888" s="1790">
        <f t="shared" ca="1" si="956"/>
        <v>0</v>
      </c>
      <c r="BC888" s="1914">
        <f t="shared" ca="1" si="957"/>
        <v>0</v>
      </c>
      <c r="BD888" s="86">
        <f t="shared" ca="1" si="958"/>
        <v>0</v>
      </c>
      <c r="BE888" s="1790">
        <f t="shared" ca="1" si="959"/>
        <v>0</v>
      </c>
      <c r="BF888" s="1914">
        <f t="shared" ca="1" si="960"/>
        <v>0</v>
      </c>
    </row>
    <row r="889" spans="1:58" s="65" customFormat="1">
      <c r="A889" s="2016">
        <v>888</v>
      </c>
      <c r="B889" s="2016">
        <v>886</v>
      </c>
      <c r="D889" s="657">
        <v>1</v>
      </c>
      <c r="E889" s="97"/>
      <c r="F889" s="97"/>
      <c r="G889" s="49"/>
      <c r="H889" s="519"/>
      <c r="I889" s="7"/>
      <c r="J889" s="6"/>
      <c r="K889" s="7"/>
      <c r="L889" s="7"/>
      <c r="M889" s="80"/>
      <c r="N889" s="80"/>
      <c r="O889" s="6" t="s">
        <v>132</v>
      </c>
      <c r="P889" s="5"/>
      <c r="Q889" s="5"/>
      <c r="R889" s="5"/>
      <c r="S889" s="5"/>
      <c r="T889" s="5"/>
      <c r="U889" s="5"/>
      <c r="V889" s="5"/>
      <c r="W889" s="5"/>
      <c r="X889" s="5"/>
      <c r="Y889" s="5"/>
      <c r="Z889" s="5"/>
      <c r="AA889" s="5"/>
      <c r="AB889" s="78">
        <f>R889</f>
        <v>0</v>
      </c>
      <c r="AC889" s="78">
        <f>U889</f>
        <v>0</v>
      </c>
      <c r="AD889" s="78">
        <f>X889</f>
        <v>0</v>
      </c>
      <c r="AE889" s="78">
        <f>AA889</f>
        <v>0</v>
      </c>
      <c r="AF889" s="78">
        <f>AC889</f>
        <v>0</v>
      </c>
      <c r="AG889" s="78">
        <f>AE889</f>
        <v>0</v>
      </c>
      <c r="AH889" s="78">
        <f>AG889</f>
        <v>0</v>
      </c>
      <c r="AJ889" s="78">
        <f t="shared" ca="1" si="940"/>
        <v>0</v>
      </c>
      <c r="AK889" s="78">
        <f t="shared" ca="1" si="941"/>
        <v>0</v>
      </c>
      <c r="AL889" s="1708">
        <f t="shared" ca="1" si="942"/>
        <v>0</v>
      </c>
      <c r="AM889" s="1818">
        <f t="shared" ca="1" si="943"/>
        <v>0</v>
      </c>
      <c r="AN889" s="78">
        <f t="shared" ca="1" si="944"/>
        <v>0</v>
      </c>
      <c r="AO889" s="1708">
        <f t="shared" ca="1" si="945"/>
        <v>0</v>
      </c>
      <c r="AP889" s="1818">
        <f t="shared" ca="1" si="946"/>
        <v>0</v>
      </c>
      <c r="AR889" s="78">
        <f t="shared" ca="1" si="947"/>
        <v>0</v>
      </c>
      <c r="AS889" s="78">
        <f t="shared" ca="1" si="948"/>
        <v>0</v>
      </c>
      <c r="AT889" s="1708">
        <f t="shared" ca="1" si="949"/>
        <v>0</v>
      </c>
      <c r="AU889" s="1818">
        <f t="shared" ca="1" si="950"/>
        <v>0</v>
      </c>
      <c r="AV889" s="78">
        <f t="shared" ca="1" si="951"/>
        <v>0</v>
      </c>
      <c r="AW889" s="1708">
        <f t="shared" ca="1" si="952"/>
        <v>0</v>
      </c>
      <c r="AX889" s="1818">
        <f t="shared" ca="1" si="953"/>
        <v>0</v>
      </c>
      <c r="AZ889" s="78">
        <f t="shared" ca="1" si="954"/>
        <v>0</v>
      </c>
      <c r="BA889" s="78">
        <f t="shared" ca="1" si="955"/>
        <v>0</v>
      </c>
      <c r="BB889" s="1708">
        <f t="shared" ca="1" si="956"/>
        <v>0</v>
      </c>
      <c r="BC889" s="1818">
        <f t="shared" ca="1" si="957"/>
        <v>0</v>
      </c>
      <c r="BD889" s="78">
        <f t="shared" ca="1" si="958"/>
        <v>0</v>
      </c>
      <c r="BE889" s="1708">
        <f t="shared" ca="1" si="959"/>
        <v>0</v>
      </c>
      <c r="BF889" s="1818">
        <f t="shared" ca="1" si="960"/>
        <v>0</v>
      </c>
    </row>
    <row r="890" spans="1:58" s="65" customFormat="1">
      <c r="A890" s="2016">
        <v>889</v>
      </c>
      <c r="B890" s="2016">
        <v>887</v>
      </c>
      <c r="D890" s="657">
        <v>1</v>
      </c>
      <c r="E890" s="97"/>
      <c r="F890" s="97"/>
      <c r="G890" s="49"/>
      <c r="H890" s="519"/>
      <c r="I890" s="7"/>
      <c r="J890" s="6"/>
      <c r="K890" s="7"/>
      <c r="L890" s="7"/>
      <c r="M890" s="80"/>
      <c r="N890" s="80"/>
      <c r="O890" s="6" t="s">
        <v>131</v>
      </c>
      <c r="P890" s="5"/>
      <c r="Q890" s="5"/>
      <c r="R890" s="5"/>
      <c r="S890" s="5"/>
      <c r="T890" s="5"/>
      <c r="U890" s="5"/>
      <c r="V890" s="5"/>
      <c r="W890" s="5"/>
      <c r="X890" s="5"/>
      <c r="Y890" s="5"/>
      <c r="Z890" s="5"/>
      <c r="AA890" s="5"/>
      <c r="AB890" s="78">
        <f>R890</f>
        <v>0</v>
      </c>
      <c r="AC890" s="78">
        <f>U890</f>
        <v>0</v>
      </c>
      <c r="AD890" s="78">
        <f>X890</f>
        <v>0</v>
      </c>
      <c r="AE890" s="78">
        <f>AA890</f>
        <v>0</v>
      </c>
      <c r="AF890" s="78">
        <f>AC890</f>
        <v>0</v>
      </c>
      <c r="AG890" s="78">
        <f>AE890</f>
        <v>0</v>
      </c>
      <c r="AH890" s="78">
        <f>AG890</f>
        <v>0</v>
      </c>
      <c r="AJ890" s="78">
        <f t="shared" ca="1" si="940"/>
        <v>0</v>
      </c>
      <c r="AK890" s="78">
        <f t="shared" ca="1" si="941"/>
        <v>0</v>
      </c>
      <c r="AL890" s="1708">
        <f t="shared" ca="1" si="942"/>
        <v>0</v>
      </c>
      <c r="AM890" s="1818">
        <f t="shared" ca="1" si="943"/>
        <v>0</v>
      </c>
      <c r="AN890" s="78">
        <f t="shared" ca="1" si="944"/>
        <v>0</v>
      </c>
      <c r="AO890" s="1708">
        <f t="shared" ca="1" si="945"/>
        <v>0</v>
      </c>
      <c r="AP890" s="1818">
        <f t="shared" ca="1" si="946"/>
        <v>0</v>
      </c>
      <c r="AR890" s="78">
        <f t="shared" ca="1" si="947"/>
        <v>0</v>
      </c>
      <c r="AS890" s="78">
        <f t="shared" ca="1" si="948"/>
        <v>0</v>
      </c>
      <c r="AT890" s="1708">
        <f t="shared" ca="1" si="949"/>
        <v>0</v>
      </c>
      <c r="AU890" s="1818">
        <f t="shared" ca="1" si="950"/>
        <v>0</v>
      </c>
      <c r="AV890" s="78">
        <f t="shared" ca="1" si="951"/>
        <v>0</v>
      </c>
      <c r="AW890" s="1708">
        <f t="shared" ca="1" si="952"/>
        <v>0</v>
      </c>
      <c r="AX890" s="1818">
        <f t="shared" ca="1" si="953"/>
        <v>0</v>
      </c>
      <c r="AZ890" s="78">
        <f t="shared" ca="1" si="954"/>
        <v>0</v>
      </c>
      <c r="BA890" s="78">
        <f t="shared" ca="1" si="955"/>
        <v>0</v>
      </c>
      <c r="BB890" s="1708">
        <f t="shared" ca="1" si="956"/>
        <v>0</v>
      </c>
      <c r="BC890" s="1818">
        <f t="shared" ca="1" si="957"/>
        <v>0</v>
      </c>
      <c r="BD890" s="78">
        <f t="shared" ca="1" si="958"/>
        <v>0</v>
      </c>
      <c r="BE890" s="1708">
        <f t="shared" ca="1" si="959"/>
        <v>0</v>
      </c>
      <c r="BF890" s="1818">
        <f t="shared" ca="1" si="960"/>
        <v>0</v>
      </c>
    </row>
    <row r="891" spans="1:58" s="65" customFormat="1">
      <c r="A891" s="2016">
        <v>890</v>
      </c>
      <c r="B891" s="2016">
        <v>888</v>
      </c>
      <c r="D891" s="657">
        <v>1</v>
      </c>
      <c r="E891" s="97"/>
      <c r="F891" s="97"/>
      <c r="G891" s="49"/>
      <c r="H891" s="519"/>
      <c r="I891" s="7"/>
      <c r="J891" s="6"/>
      <c r="K891" s="7"/>
      <c r="L891" s="7"/>
      <c r="M891" s="80"/>
      <c r="N891" s="80"/>
      <c r="O891" s="6" t="s">
        <v>130</v>
      </c>
      <c r="P891" s="5"/>
      <c r="Q891" s="5"/>
      <c r="R891" s="5"/>
      <c r="S891" s="5"/>
      <c r="T891" s="5"/>
      <c r="U891" s="5"/>
      <c r="V891" s="5"/>
      <c r="W891" s="5"/>
      <c r="X891" s="5"/>
      <c r="Y891" s="5"/>
      <c r="Z891" s="5"/>
      <c r="AA891" s="5"/>
      <c r="AB891" s="78">
        <f>R891</f>
        <v>0</v>
      </c>
      <c r="AC891" s="78">
        <f>U891</f>
        <v>0</v>
      </c>
      <c r="AD891" s="78">
        <f>X891</f>
        <v>0</v>
      </c>
      <c r="AE891" s="78">
        <f>AA891</f>
        <v>0</v>
      </c>
      <c r="AF891" s="78">
        <f>AC891</f>
        <v>0</v>
      </c>
      <c r="AG891" s="78">
        <f>AE891</f>
        <v>0</v>
      </c>
      <c r="AH891" s="78">
        <f>AG891</f>
        <v>0</v>
      </c>
      <c r="AJ891" s="78">
        <f t="shared" ca="1" si="940"/>
        <v>0</v>
      </c>
      <c r="AK891" s="78">
        <f t="shared" ca="1" si="941"/>
        <v>0</v>
      </c>
      <c r="AL891" s="1708">
        <f t="shared" ca="1" si="942"/>
        <v>0</v>
      </c>
      <c r="AM891" s="1818">
        <f t="shared" ca="1" si="943"/>
        <v>0</v>
      </c>
      <c r="AN891" s="78">
        <f t="shared" ca="1" si="944"/>
        <v>0</v>
      </c>
      <c r="AO891" s="1708">
        <f t="shared" ca="1" si="945"/>
        <v>0</v>
      </c>
      <c r="AP891" s="1818">
        <f t="shared" ca="1" si="946"/>
        <v>0</v>
      </c>
      <c r="AR891" s="78">
        <f t="shared" ca="1" si="947"/>
        <v>0</v>
      </c>
      <c r="AS891" s="78">
        <f t="shared" ca="1" si="948"/>
        <v>0</v>
      </c>
      <c r="AT891" s="1708">
        <f t="shared" ca="1" si="949"/>
        <v>0</v>
      </c>
      <c r="AU891" s="1818">
        <f t="shared" ca="1" si="950"/>
        <v>0</v>
      </c>
      <c r="AV891" s="78">
        <f t="shared" ca="1" si="951"/>
        <v>0</v>
      </c>
      <c r="AW891" s="1708">
        <f t="shared" ca="1" si="952"/>
        <v>0</v>
      </c>
      <c r="AX891" s="1818">
        <f t="shared" ca="1" si="953"/>
        <v>0</v>
      </c>
      <c r="AZ891" s="78">
        <f t="shared" ca="1" si="954"/>
        <v>0</v>
      </c>
      <c r="BA891" s="78">
        <f t="shared" ca="1" si="955"/>
        <v>0</v>
      </c>
      <c r="BB891" s="1708">
        <f t="shared" ca="1" si="956"/>
        <v>0</v>
      </c>
      <c r="BC891" s="1818">
        <f t="shared" ca="1" si="957"/>
        <v>0</v>
      </c>
      <c r="BD891" s="78">
        <f t="shared" ca="1" si="958"/>
        <v>0</v>
      </c>
      <c r="BE891" s="1708">
        <f t="shared" ca="1" si="959"/>
        <v>0</v>
      </c>
      <c r="BF891" s="1818">
        <f t="shared" ca="1" si="960"/>
        <v>0</v>
      </c>
    </row>
    <row r="892" spans="1:58" s="65" customFormat="1">
      <c r="A892" s="2016">
        <v>891</v>
      </c>
      <c r="B892" s="2016">
        <v>889</v>
      </c>
      <c r="D892" s="657">
        <v>1</v>
      </c>
      <c r="E892" s="97"/>
      <c r="F892" s="97"/>
      <c r="G892" s="49"/>
      <c r="H892" s="519"/>
      <c r="I892" s="4"/>
      <c r="J892" s="3"/>
      <c r="K892" s="4"/>
      <c r="L892" s="4"/>
      <c r="M892" s="77"/>
      <c r="N892" s="77"/>
      <c r="O892" s="3" t="s">
        <v>127</v>
      </c>
      <c r="P892" s="2"/>
      <c r="Q892" s="2"/>
      <c r="R892" s="2"/>
      <c r="S892" s="2"/>
      <c r="T892" s="2"/>
      <c r="U892" s="2"/>
      <c r="V892" s="2"/>
      <c r="W892" s="2"/>
      <c r="X892" s="2"/>
      <c r="Y892" s="2"/>
      <c r="Z892" s="2"/>
      <c r="AA892" s="2"/>
      <c r="AB892" s="75">
        <f>R892</f>
        <v>0</v>
      </c>
      <c r="AC892" s="75">
        <f>U892</f>
        <v>0</v>
      </c>
      <c r="AD892" s="75">
        <f>X892</f>
        <v>0</v>
      </c>
      <c r="AE892" s="75">
        <f>AA892</f>
        <v>0</v>
      </c>
      <c r="AF892" s="75">
        <f>AC892</f>
        <v>0</v>
      </c>
      <c r="AG892" s="75">
        <f>AE892</f>
        <v>0</v>
      </c>
      <c r="AH892" s="75">
        <f>AG892</f>
        <v>0</v>
      </c>
      <c r="AJ892" s="75">
        <f t="shared" ca="1" si="940"/>
        <v>0</v>
      </c>
      <c r="AK892" s="75">
        <f t="shared" ca="1" si="941"/>
        <v>0</v>
      </c>
      <c r="AL892" s="1791">
        <f t="shared" ca="1" si="942"/>
        <v>0</v>
      </c>
      <c r="AM892" s="1915">
        <f t="shared" ca="1" si="943"/>
        <v>0</v>
      </c>
      <c r="AN892" s="75">
        <f t="shared" ca="1" si="944"/>
        <v>0</v>
      </c>
      <c r="AO892" s="1791">
        <f t="shared" ca="1" si="945"/>
        <v>0</v>
      </c>
      <c r="AP892" s="1915">
        <f t="shared" ca="1" si="946"/>
        <v>0</v>
      </c>
      <c r="AR892" s="75">
        <f t="shared" ca="1" si="947"/>
        <v>0</v>
      </c>
      <c r="AS892" s="75">
        <f t="shared" ca="1" si="948"/>
        <v>0</v>
      </c>
      <c r="AT892" s="1791">
        <f t="shared" ca="1" si="949"/>
        <v>0</v>
      </c>
      <c r="AU892" s="1915">
        <f t="shared" ca="1" si="950"/>
        <v>0</v>
      </c>
      <c r="AV892" s="75">
        <f t="shared" ca="1" si="951"/>
        <v>0</v>
      </c>
      <c r="AW892" s="1791">
        <f t="shared" ca="1" si="952"/>
        <v>0</v>
      </c>
      <c r="AX892" s="1915">
        <f t="shared" ca="1" si="953"/>
        <v>0</v>
      </c>
      <c r="AZ892" s="75">
        <f t="shared" ca="1" si="954"/>
        <v>0</v>
      </c>
      <c r="BA892" s="75">
        <f t="shared" ca="1" si="955"/>
        <v>0</v>
      </c>
      <c r="BB892" s="1791">
        <f t="shared" ca="1" si="956"/>
        <v>0</v>
      </c>
      <c r="BC892" s="1915">
        <f t="shared" ca="1" si="957"/>
        <v>0</v>
      </c>
      <c r="BD892" s="75">
        <f t="shared" ca="1" si="958"/>
        <v>0</v>
      </c>
      <c r="BE892" s="1791">
        <f t="shared" ca="1" si="959"/>
        <v>0</v>
      </c>
      <c r="BF892" s="1915">
        <f t="shared" ca="1" si="960"/>
        <v>0</v>
      </c>
    </row>
    <row r="893" spans="1:58" s="65" customFormat="1">
      <c r="A893" s="2016">
        <v>892</v>
      </c>
      <c r="B893" s="2016">
        <v>890</v>
      </c>
      <c r="D893" s="657">
        <v>1</v>
      </c>
      <c r="E893" s="97"/>
      <c r="F893" s="97"/>
      <c r="G893" s="49"/>
      <c r="H893" s="519"/>
      <c r="I893" s="522" t="s">
        <v>248</v>
      </c>
      <c r="J893" s="89"/>
      <c r="K893" s="90"/>
      <c r="L893" s="90"/>
      <c r="M893" s="88"/>
      <c r="N893" s="88"/>
      <c r="O893" s="87"/>
      <c r="P893" s="86">
        <f>SUM(P894:P898)</f>
        <v>0</v>
      </c>
      <c r="Q893" s="86">
        <f t="shared" ref="Q893:AA893" si="962">SUM(Q894:Q898)</f>
        <v>0</v>
      </c>
      <c r="R893" s="86">
        <f t="shared" si="962"/>
        <v>0</v>
      </c>
      <c r="S893" s="86">
        <f t="shared" si="962"/>
        <v>0</v>
      </c>
      <c r="T893" s="86">
        <f t="shared" si="962"/>
        <v>0</v>
      </c>
      <c r="U893" s="86">
        <f t="shared" si="962"/>
        <v>0</v>
      </c>
      <c r="V893" s="86">
        <f t="shared" si="962"/>
        <v>0</v>
      </c>
      <c r="W893" s="86">
        <f t="shared" si="962"/>
        <v>0</v>
      </c>
      <c r="X893" s="86">
        <f t="shared" si="962"/>
        <v>0</v>
      </c>
      <c r="Y893" s="86">
        <f t="shared" si="962"/>
        <v>0</v>
      </c>
      <c r="Z893" s="86">
        <f t="shared" si="962"/>
        <v>0</v>
      </c>
      <c r="AA893" s="86">
        <f t="shared" si="962"/>
        <v>0</v>
      </c>
      <c r="AB893" s="86">
        <f t="shared" ref="AB893:AH893" si="963">SUM(AB894:AB898)</f>
        <v>0</v>
      </c>
      <c r="AC893" s="86">
        <f t="shared" si="963"/>
        <v>0</v>
      </c>
      <c r="AD893" s="86">
        <f t="shared" si="963"/>
        <v>0</v>
      </c>
      <c r="AE893" s="86">
        <f t="shared" si="963"/>
        <v>0</v>
      </c>
      <c r="AF893" s="86">
        <f t="shared" si="963"/>
        <v>0</v>
      </c>
      <c r="AG893" s="86">
        <f t="shared" si="963"/>
        <v>0</v>
      </c>
      <c r="AH893" s="86">
        <f t="shared" si="963"/>
        <v>0</v>
      </c>
      <c r="AJ893" s="86">
        <f t="shared" ca="1" si="940"/>
        <v>0</v>
      </c>
      <c r="AK893" s="86">
        <f t="shared" ca="1" si="941"/>
        <v>0</v>
      </c>
      <c r="AL893" s="1790">
        <f t="shared" ca="1" si="942"/>
        <v>0</v>
      </c>
      <c r="AM893" s="1914">
        <f t="shared" ca="1" si="943"/>
        <v>0</v>
      </c>
      <c r="AN893" s="86">
        <f t="shared" ca="1" si="944"/>
        <v>0</v>
      </c>
      <c r="AO893" s="1790">
        <f t="shared" ca="1" si="945"/>
        <v>0</v>
      </c>
      <c r="AP893" s="1914">
        <f t="shared" ca="1" si="946"/>
        <v>0</v>
      </c>
      <c r="AR893" s="86">
        <f t="shared" ca="1" si="947"/>
        <v>0</v>
      </c>
      <c r="AS893" s="86">
        <f t="shared" ca="1" si="948"/>
        <v>0</v>
      </c>
      <c r="AT893" s="1790">
        <f t="shared" ca="1" si="949"/>
        <v>0</v>
      </c>
      <c r="AU893" s="1914">
        <f t="shared" ca="1" si="950"/>
        <v>0</v>
      </c>
      <c r="AV893" s="86">
        <f t="shared" ca="1" si="951"/>
        <v>0</v>
      </c>
      <c r="AW893" s="1790">
        <f t="shared" ca="1" si="952"/>
        <v>0</v>
      </c>
      <c r="AX893" s="1914">
        <f t="shared" ca="1" si="953"/>
        <v>0</v>
      </c>
      <c r="AZ893" s="86">
        <f t="shared" ca="1" si="954"/>
        <v>0</v>
      </c>
      <c r="BA893" s="86">
        <f t="shared" ca="1" si="955"/>
        <v>0</v>
      </c>
      <c r="BB893" s="1790">
        <f t="shared" ca="1" si="956"/>
        <v>0</v>
      </c>
      <c r="BC893" s="1914">
        <f t="shared" ca="1" si="957"/>
        <v>0</v>
      </c>
      <c r="BD893" s="86">
        <f t="shared" ca="1" si="958"/>
        <v>0</v>
      </c>
      <c r="BE893" s="1790">
        <f t="shared" ca="1" si="959"/>
        <v>0</v>
      </c>
      <c r="BF893" s="1914">
        <f t="shared" ca="1" si="960"/>
        <v>0</v>
      </c>
    </row>
    <row r="894" spans="1:58" s="65" customFormat="1">
      <c r="A894" s="2016">
        <v>893</v>
      </c>
      <c r="B894" s="2016">
        <v>891</v>
      </c>
      <c r="D894" s="657">
        <v>1</v>
      </c>
      <c r="E894" s="97"/>
      <c r="F894" s="97"/>
      <c r="G894" s="49"/>
      <c r="H894" s="519"/>
      <c r="I894" s="7"/>
      <c r="J894" s="6"/>
      <c r="K894" s="7"/>
      <c r="L894" s="7"/>
      <c r="M894" s="80"/>
      <c r="N894" s="80"/>
      <c r="O894" s="6" t="s">
        <v>249</v>
      </c>
      <c r="P894" s="5"/>
      <c r="Q894" s="5"/>
      <c r="R894" s="5"/>
      <c r="S894" s="5"/>
      <c r="T894" s="5"/>
      <c r="U894" s="5"/>
      <c r="V894" s="5"/>
      <c r="W894" s="5"/>
      <c r="X894" s="5"/>
      <c r="Y894" s="5"/>
      <c r="Z894" s="5"/>
      <c r="AA894" s="5"/>
      <c r="AB894" s="78">
        <f>R894</f>
        <v>0</v>
      </c>
      <c r="AC894" s="78">
        <f>U894</f>
        <v>0</v>
      </c>
      <c r="AD894" s="78">
        <f>X894</f>
        <v>0</v>
      </c>
      <c r="AE894" s="78">
        <f>AA894</f>
        <v>0</v>
      </c>
      <c r="AF894" s="78">
        <f>AC894</f>
        <v>0</v>
      </c>
      <c r="AG894" s="78">
        <f>AE894</f>
        <v>0</v>
      </c>
      <c r="AH894" s="78">
        <f>AG894</f>
        <v>0</v>
      </c>
      <c r="AJ894" s="78">
        <f t="shared" ca="1" si="940"/>
        <v>0</v>
      </c>
      <c r="AK894" s="78">
        <f t="shared" ca="1" si="941"/>
        <v>0</v>
      </c>
      <c r="AL894" s="1708">
        <f t="shared" ca="1" si="942"/>
        <v>0</v>
      </c>
      <c r="AM894" s="1818">
        <f t="shared" ca="1" si="943"/>
        <v>0</v>
      </c>
      <c r="AN894" s="78">
        <f t="shared" ca="1" si="944"/>
        <v>0</v>
      </c>
      <c r="AO894" s="1708">
        <f t="shared" ca="1" si="945"/>
        <v>0</v>
      </c>
      <c r="AP894" s="1818">
        <f t="shared" ca="1" si="946"/>
        <v>0</v>
      </c>
      <c r="AR894" s="78">
        <f t="shared" ca="1" si="947"/>
        <v>0</v>
      </c>
      <c r="AS894" s="78">
        <f t="shared" ca="1" si="948"/>
        <v>0</v>
      </c>
      <c r="AT894" s="1708">
        <f t="shared" ca="1" si="949"/>
        <v>0</v>
      </c>
      <c r="AU894" s="1818">
        <f t="shared" ca="1" si="950"/>
        <v>0</v>
      </c>
      <c r="AV894" s="78">
        <f t="shared" ca="1" si="951"/>
        <v>0</v>
      </c>
      <c r="AW894" s="1708">
        <f t="shared" ca="1" si="952"/>
        <v>0</v>
      </c>
      <c r="AX894" s="1818">
        <f t="shared" ca="1" si="953"/>
        <v>0</v>
      </c>
      <c r="AZ894" s="78">
        <f t="shared" ca="1" si="954"/>
        <v>0</v>
      </c>
      <c r="BA894" s="78">
        <f t="shared" ca="1" si="955"/>
        <v>0</v>
      </c>
      <c r="BB894" s="1708">
        <f t="shared" ca="1" si="956"/>
        <v>0</v>
      </c>
      <c r="BC894" s="1818">
        <f t="shared" ca="1" si="957"/>
        <v>0</v>
      </c>
      <c r="BD894" s="78">
        <f t="shared" ca="1" si="958"/>
        <v>0</v>
      </c>
      <c r="BE894" s="1708">
        <f t="shared" ca="1" si="959"/>
        <v>0</v>
      </c>
      <c r="BF894" s="1818">
        <f t="shared" ca="1" si="960"/>
        <v>0</v>
      </c>
    </row>
    <row r="895" spans="1:58" s="65" customFormat="1">
      <c r="A895" s="2016">
        <v>894</v>
      </c>
      <c r="B895" s="2016">
        <v>892</v>
      </c>
      <c r="D895" s="657">
        <v>1</v>
      </c>
      <c r="E895" s="97"/>
      <c r="F895" s="97"/>
      <c r="G895" s="49"/>
      <c r="H895" s="519"/>
      <c r="I895" s="7"/>
      <c r="J895" s="6"/>
      <c r="K895" s="7"/>
      <c r="L895" s="7"/>
      <c r="M895" s="80"/>
      <c r="N895" s="80"/>
      <c r="O895" s="6" t="s">
        <v>250</v>
      </c>
      <c r="P895" s="5"/>
      <c r="Q895" s="5"/>
      <c r="R895" s="5"/>
      <c r="S895" s="5"/>
      <c r="T895" s="5"/>
      <c r="U895" s="5"/>
      <c r="V895" s="5"/>
      <c r="W895" s="5"/>
      <c r="X895" s="5"/>
      <c r="Y895" s="5"/>
      <c r="Z895" s="5"/>
      <c r="AA895" s="5"/>
      <c r="AB895" s="78">
        <f>R895</f>
        <v>0</v>
      </c>
      <c r="AC895" s="78">
        <f>U895</f>
        <v>0</v>
      </c>
      <c r="AD895" s="78">
        <f>X895</f>
        <v>0</v>
      </c>
      <c r="AE895" s="78">
        <f>AA895</f>
        <v>0</v>
      </c>
      <c r="AF895" s="78">
        <f>AC895</f>
        <v>0</v>
      </c>
      <c r="AG895" s="78">
        <f>AE895</f>
        <v>0</v>
      </c>
      <c r="AH895" s="78">
        <f>AG895</f>
        <v>0</v>
      </c>
      <c r="AJ895" s="78">
        <f t="shared" ca="1" si="940"/>
        <v>0</v>
      </c>
      <c r="AK895" s="78">
        <f t="shared" ca="1" si="941"/>
        <v>0</v>
      </c>
      <c r="AL895" s="1708">
        <f t="shared" ca="1" si="942"/>
        <v>0</v>
      </c>
      <c r="AM895" s="1818">
        <f t="shared" ca="1" si="943"/>
        <v>0</v>
      </c>
      <c r="AN895" s="78">
        <f t="shared" ca="1" si="944"/>
        <v>0</v>
      </c>
      <c r="AO895" s="1708">
        <f t="shared" ca="1" si="945"/>
        <v>0</v>
      </c>
      <c r="AP895" s="1818">
        <f t="shared" ca="1" si="946"/>
        <v>0</v>
      </c>
      <c r="AR895" s="78">
        <f t="shared" ca="1" si="947"/>
        <v>0</v>
      </c>
      <c r="AS895" s="78">
        <f t="shared" ca="1" si="948"/>
        <v>0</v>
      </c>
      <c r="AT895" s="1708">
        <f t="shared" ca="1" si="949"/>
        <v>0</v>
      </c>
      <c r="AU895" s="1818">
        <f t="shared" ca="1" si="950"/>
        <v>0</v>
      </c>
      <c r="AV895" s="78">
        <f t="shared" ca="1" si="951"/>
        <v>0</v>
      </c>
      <c r="AW895" s="1708">
        <f t="shared" ca="1" si="952"/>
        <v>0</v>
      </c>
      <c r="AX895" s="1818">
        <f t="shared" ca="1" si="953"/>
        <v>0</v>
      </c>
      <c r="AZ895" s="78">
        <f t="shared" ca="1" si="954"/>
        <v>0</v>
      </c>
      <c r="BA895" s="78">
        <f t="shared" ca="1" si="955"/>
        <v>0</v>
      </c>
      <c r="BB895" s="1708">
        <f t="shared" ca="1" si="956"/>
        <v>0</v>
      </c>
      <c r="BC895" s="1818">
        <f t="shared" ca="1" si="957"/>
        <v>0</v>
      </c>
      <c r="BD895" s="78">
        <f t="shared" ca="1" si="958"/>
        <v>0</v>
      </c>
      <c r="BE895" s="1708">
        <f t="shared" ca="1" si="959"/>
        <v>0</v>
      </c>
      <c r="BF895" s="1818">
        <f t="shared" ca="1" si="960"/>
        <v>0</v>
      </c>
    </row>
    <row r="896" spans="1:58" s="65" customFormat="1">
      <c r="A896" s="2016">
        <v>895</v>
      </c>
      <c r="B896" s="2016">
        <v>893</v>
      </c>
      <c r="D896" s="657">
        <v>1</v>
      </c>
      <c r="E896" s="97"/>
      <c r="F896" s="97"/>
      <c r="G896" s="49"/>
      <c r="H896" s="519"/>
      <c r="I896" s="7"/>
      <c r="J896" s="6"/>
      <c r="K896" s="7"/>
      <c r="L896" s="7"/>
      <c r="M896" s="80"/>
      <c r="N896" s="80"/>
      <c r="O896" s="6" t="s">
        <v>129</v>
      </c>
      <c r="P896" s="5"/>
      <c r="Q896" s="5"/>
      <c r="R896" s="5"/>
      <c r="S896" s="5"/>
      <c r="T896" s="5"/>
      <c r="U896" s="5"/>
      <c r="V896" s="5"/>
      <c r="W896" s="5"/>
      <c r="X896" s="5"/>
      <c r="Y896" s="5"/>
      <c r="Z896" s="5"/>
      <c r="AA896" s="5"/>
      <c r="AB896" s="78">
        <f>R896</f>
        <v>0</v>
      </c>
      <c r="AC896" s="78">
        <f>U896</f>
        <v>0</v>
      </c>
      <c r="AD896" s="78">
        <f>X896</f>
        <v>0</v>
      </c>
      <c r="AE896" s="78">
        <f>AA896</f>
        <v>0</v>
      </c>
      <c r="AF896" s="78">
        <f>AC896</f>
        <v>0</v>
      </c>
      <c r="AG896" s="78">
        <f>AE896</f>
        <v>0</v>
      </c>
      <c r="AH896" s="78">
        <f>AG896</f>
        <v>0</v>
      </c>
      <c r="AJ896" s="78">
        <f t="shared" ca="1" si="940"/>
        <v>0</v>
      </c>
      <c r="AK896" s="78">
        <f t="shared" ca="1" si="941"/>
        <v>0</v>
      </c>
      <c r="AL896" s="1708">
        <f t="shared" ca="1" si="942"/>
        <v>0</v>
      </c>
      <c r="AM896" s="1818">
        <f t="shared" ca="1" si="943"/>
        <v>0</v>
      </c>
      <c r="AN896" s="78">
        <f t="shared" ca="1" si="944"/>
        <v>0</v>
      </c>
      <c r="AO896" s="1708">
        <f t="shared" ca="1" si="945"/>
        <v>0</v>
      </c>
      <c r="AP896" s="1818">
        <f t="shared" ca="1" si="946"/>
        <v>0</v>
      </c>
      <c r="AR896" s="78">
        <f t="shared" ca="1" si="947"/>
        <v>0</v>
      </c>
      <c r="AS896" s="78">
        <f t="shared" ca="1" si="948"/>
        <v>0</v>
      </c>
      <c r="AT896" s="1708">
        <f t="shared" ca="1" si="949"/>
        <v>0</v>
      </c>
      <c r="AU896" s="1818">
        <f t="shared" ca="1" si="950"/>
        <v>0</v>
      </c>
      <c r="AV896" s="78">
        <f t="shared" ca="1" si="951"/>
        <v>0</v>
      </c>
      <c r="AW896" s="1708">
        <f t="shared" ca="1" si="952"/>
        <v>0</v>
      </c>
      <c r="AX896" s="1818">
        <f t="shared" ca="1" si="953"/>
        <v>0</v>
      </c>
      <c r="AZ896" s="78">
        <f t="shared" ca="1" si="954"/>
        <v>0</v>
      </c>
      <c r="BA896" s="78">
        <f t="shared" ca="1" si="955"/>
        <v>0</v>
      </c>
      <c r="BB896" s="1708">
        <f t="shared" ca="1" si="956"/>
        <v>0</v>
      </c>
      <c r="BC896" s="1818">
        <f t="shared" ca="1" si="957"/>
        <v>0</v>
      </c>
      <c r="BD896" s="78">
        <f t="shared" ca="1" si="958"/>
        <v>0</v>
      </c>
      <c r="BE896" s="1708">
        <f t="shared" ca="1" si="959"/>
        <v>0</v>
      </c>
      <c r="BF896" s="1818">
        <f t="shared" ca="1" si="960"/>
        <v>0</v>
      </c>
    </row>
    <row r="897" spans="1:58" s="65" customFormat="1">
      <c r="A897" s="2016">
        <v>896</v>
      </c>
      <c r="B897" s="2016">
        <v>894</v>
      </c>
      <c r="D897" s="657">
        <v>1</v>
      </c>
      <c r="E897" s="97"/>
      <c r="F897" s="97"/>
      <c r="G897" s="49"/>
      <c r="H897" s="519"/>
      <c r="I897" s="7"/>
      <c r="J897" s="6"/>
      <c r="K897" s="7"/>
      <c r="L897" s="7"/>
      <c r="M897" s="80"/>
      <c r="N897" s="80"/>
      <c r="O897" s="6" t="s">
        <v>128</v>
      </c>
      <c r="P897" s="5"/>
      <c r="Q897" s="5"/>
      <c r="R897" s="5"/>
      <c r="S897" s="5"/>
      <c r="T897" s="5"/>
      <c r="U897" s="5"/>
      <c r="V897" s="5"/>
      <c r="W897" s="5"/>
      <c r="X897" s="5"/>
      <c r="Y897" s="5"/>
      <c r="Z897" s="5"/>
      <c r="AA897" s="5"/>
      <c r="AB897" s="78">
        <f>R897</f>
        <v>0</v>
      </c>
      <c r="AC897" s="78">
        <f>U897</f>
        <v>0</v>
      </c>
      <c r="AD897" s="78">
        <f>X897</f>
        <v>0</v>
      </c>
      <c r="AE897" s="78">
        <f>AA897</f>
        <v>0</v>
      </c>
      <c r="AF897" s="78">
        <f>AC897</f>
        <v>0</v>
      </c>
      <c r="AG897" s="78">
        <f>AE897</f>
        <v>0</v>
      </c>
      <c r="AH897" s="78">
        <f>AG897</f>
        <v>0</v>
      </c>
      <c r="AJ897" s="78">
        <f t="shared" ca="1" si="940"/>
        <v>0</v>
      </c>
      <c r="AK897" s="78">
        <f t="shared" ca="1" si="941"/>
        <v>0</v>
      </c>
      <c r="AL897" s="1708">
        <f t="shared" ca="1" si="942"/>
        <v>0</v>
      </c>
      <c r="AM897" s="1818">
        <f t="shared" ca="1" si="943"/>
        <v>0</v>
      </c>
      <c r="AN897" s="78">
        <f t="shared" ca="1" si="944"/>
        <v>0</v>
      </c>
      <c r="AO897" s="1708">
        <f t="shared" ca="1" si="945"/>
        <v>0</v>
      </c>
      <c r="AP897" s="1818">
        <f t="shared" ca="1" si="946"/>
        <v>0</v>
      </c>
      <c r="AR897" s="78">
        <f t="shared" ca="1" si="947"/>
        <v>0</v>
      </c>
      <c r="AS897" s="78">
        <f t="shared" ca="1" si="948"/>
        <v>0</v>
      </c>
      <c r="AT897" s="1708">
        <f t="shared" ca="1" si="949"/>
        <v>0</v>
      </c>
      <c r="AU897" s="1818">
        <f t="shared" ca="1" si="950"/>
        <v>0</v>
      </c>
      <c r="AV897" s="78">
        <f t="shared" ca="1" si="951"/>
        <v>0</v>
      </c>
      <c r="AW897" s="1708">
        <f t="shared" ca="1" si="952"/>
        <v>0</v>
      </c>
      <c r="AX897" s="1818">
        <f t="shared" ca="1" si="953"/>
        <v>0</v>
      </c>
      <c r="AZ897" s="78">
        <f t="shared" ca="1" si="954"/>
        <v>0</v>
      </c>
      <c r="BA897" s="78">
        <f t="shared" ca="1" si="955"/>
        <v>0</v>
      </c>
      <c r="BB897" s="1708">
        <f t="shared" ca="1" si="956"/>
        <v>0</v>
      </c>
      <c r="BC897" s="1818">
        <f t="shared" ca="1" si="957"/>
        <v>0</v>
      </c>
      <c r="BD897" s="78">
        <f t="shared" ca="1" si="958"/>
        <v>0</v>
      </c>
      <c r="BE897" s="1708">
        <f t="shared" ca="1" si="959"/>
        <v>0</v>
      </c>
      <c r="BF897" s="1818">
        <f t="shared" ca="1" si="960"/>
        <v>0</v>
      </c>
    </row>
    <row r="898" spans="1:58" s="65" customFormat="1">
      <c r="A898" s="2016">
        <v>897</v>
      </c>
      <c r="B898" s="2016">
        <v>895</v>
      </c>
      <c r="D898" s="657">
        <v>1</v>
      </c>
      <c r="E898" s="97"/>
      <c r="F898" s="97"/>
      <c r="G898" s="49"/>
      <c r="H898" s="519"/>
      <c r="I898" s="7"/>
      <c r="J898" s="6"/>
      <c r="K898" s="7"/>
      <c r="L898" s="7"/>
      <c r="M898" s="80"/>
      <c r="N898" s="80"/>
      <c r="O898" s="6" t="s">
        <v>127</v>
      </c>
      <c r="P898" s="5"/>
      <c r="Q898" s="5"/>
      <c r="R898" s="5"/>
      <c r="S898" s="5"/>
      <c r="T898" s="5"/>
      <c r="U898" s="5"/>
      <c r="V898" s="5"/>
      <c r="W898" s="5"/>
      <c r="X898" s="5"/>
      <c r="Y898" s="5"/>
      <c r="Z898" s="5"/>
      <c r="AA898" s="5"/>
      <c r="AB898" s="78">
        <f>R898</f>
        <v>0</v>
      </c>
      <c r="AC898" s="78">
        <f>U898</f>
        <v>0</v>
      </c>
      <c r="AD898" s="78">
        <f>X898</f>
        <v>0</v>
      </c>
      <c r="AE898" s="78">
        <f>AA898</f>
        <v>0</v>
      </c>
      <c r="AF898" s="78">
        <f>AC898</f>
        <v>0</v>
      </c>
      <c r="AG898" s="78">
        <f>AE898</f>
        <v>0</v>
      </c>
      <c r="AH898" s="78">
        <f>AG898</f>
        <v>0</v>
      </c>
      <c r="AJ898" s="78">
        <f t="shared" ca="1" si="940"/>
        <v>0</v>
      </c>
      <c r="AK898" s="78">
        <f t="shared" ca="1" si="941"/>
        <v>0</v>
      </c>
      <c r="AL898" s="1708">
        <f t="shared" ca="1" si="942"/>
        <v>0</v>
      </c>
      <c r="AM898" s="1818">
        <f t="shared" ca="1" si="943"/>
        <v>0</v>
      </c>
      <c r="AN898" s="78">
        <f t="shared" ca="1" si="944"/>
        <v>0</v>
      </c>
      <c r="AO898" s="1708">
        <f t="shared" ca="1" si="945"/>
        <v>0</v>
      </c>
      <c r="AP898" s="1818">
        <f t="shared" ca="1" si="946"/>
        <v>0</v>
      </c>
      <c r="AR898" s="78">
        <f t="shared" ca="1" si="947"/>
        <v>0</v>
      </c>
      <c r="AS898" s="78">
        <f t="shared" ca="1" si="948"/>
        <v>0</v>
      </c>
      <c r="AT898" s="1708">
        <f t="shared" ca="1" si="949"/>
        <v>0</v>
      </c>
      <c r="AU898" s="1818">
        <f t="shared" ca="1" si="950"/>
        <v>0</v>
      </c>
      <c r="AV898" s="78">
        <f t="shared" ca="1" si="951"/>
        <v>0</v>
      </c>
      <c r="AW898" s="1708">
        <f t="shared" ca="1" si="952"/>
        <v>0</v>
      </c>
      <c r="AX898" s="1818">
        <f t="shared" ca="1" si="953"/>
        <v>0</v>
      </c>
      <c r="AZ898" s="78">
        <f t="shared" ca="1" si="954"/>
        <v>0</v>
      </c>
      <c r="BA898" s="78">
        <f t="shared" ca="1" si="955"/>
        <v>0</v>
      </c>
      <c r="BB898" s="1708">
        <f t="shared" ca="1" si="956"/>
        <v>0</v>
      </c>
      <c r="BC898" s="1818">
        <f t="shared" ca="1" si="957"/>
        <v>0</v>
      </c>
      <c r="BD898" s="78">
        <f t="shared" ca="1" si="958"/>
        <v>0</v>
      </c>
      <c r="BE898" s="1708">
        <f t="shared" ca="1" si="959"/>
        <v>0</v>
      </c>
      <c r="BF898" s="1818">
        <f t="shared" ca="1" si="960"/>
        <v>0</v>
      </c>
    </row>
    <row r="899" spans="1:58" s="65" customFormat="1">
      <c r="A899" s="2016">
        <v>898</v>
      </c>
      <c r="B899" s="2016">
        <v>896</v>
      </c>
      <c r="D899" s="657">
        <v>1</v>
      </c>
      <c r="E899" s="97"/>
      <c r="F899" s="97"/>
      <c r="G899" s="49"/>
      <c r="H899" s="519"/>
      <c r="I899" s="514" t="s">
        <v>322</v>
      </c>
      <c r="J899" s="508"/>
      <c r="K899" s="509"/>
      <c r="L899" s="509"/>
      <c r="M899" s="510"/>
      <c r="N899" s="510"/>
      <c r="O899" s="511"/>
      <c r="P899" s="81">
        <f>SUM(P900:P903)</f>
        <v>0</v>
      </c>
      <c r="Q899" s="81">
        <f t="shared" ref="Q899:AA899" si="964">SUM(Q900:Q903)</f>
        <v>0</v>
      </c>
      <c r="R899" s="81">
        <f t="shared" si="964"/>
        <v>0</v>
      </c>
      <c r="S899" s="81">
        <f t="shared" si="964"/>
        <v>0</v>
      </c>
      <c r="T899" s="81">
        <f t="shared" si="964"/>
        <v>0</v>
      </c>
      <c r="U899" s="81">
        <f t="shared" si="964"/>
        <v>0</v>
      </c>
      <c r="V899" s="81">
        <f t="shared" si="964"/>
        <v>0</v>
      </c>
      <c r="W899" s="81">
        <f t="shared" si="964"/>
        <v>0</v>
      </c>
      <c r="X899" s="81">
        <f t="shared" si="964"/>
        <v>0</v>
      </c>
      <c r="Y899" s="81">
        <f t="shared" si="964"/>
        <v>0</v>
      </c>
      <c r="Z899" s="81">
        <f t="shared" si="964"/>
        <v>0</v>
      </c>
      <c r="AA899" s="81">
        <f t="shared" si="964"/>
        <v>0</v>
      </c>
      <c r="AB899" s="512">
        <f t="shared" ref="AB899:AH899" si="965">SUM(AB900:AB903)</f>
        <v>0</v>
      </c>
      <c r="AC899" s="512">
        <f t="shared" si="965"/>
        <v>0</v>
      </c>
      <c r="AD899" s="512">
        <f t="shared" si="965"/>
        <v>0</v>
      </c>
      <c r="AE899" s="512">
        <f t="shared" si="965"/>
        <v>0</v>
      </c>
      <c r="AF899" s="512">
        <f t="shared" si="965"/>
        <v>0</v>
      </c>
      <c r="AG899" s="512">
        <f t="shared" si="965"/>
        <v>0</v>
      </c>
      <c r="AH899" s="512">
        <f t="shared" si="965"/>
        <v>0</v>
      </c>
      <c r="AJ899" s="512">
        <f t="shared" ca="1" si="940"/>
        <v>0</v>
      </c>
      <c r="AK899" s="512">
        <f t="shared" ca="1" si="941"/>
        <v>0</v>
      </c>
      <c r="AL899" s="1792">
        <f t="shared" ca="1" si="942"/>
        <v>0</v>
      </c>
      <c r="AM899" s="1916">
        <f t="shared" ca="1" si="943"/>
        <v>0</v>
      </c>
      <c r="AN899" s="512">
        <f t="shared" ca="1" si="944"/>
        <v>0</v>
      </c>
      <c r="AO899" s="1792">
        <f t="shared" ca="1" si="945"/>
        <v>0</v>
      </c>
      <c r="AP899" s="1916">
        <f t="shared" ca="1" si="946"/>
        <v>0</v>
      </c>
      <c r="AR899" s="512">
        <f t="shared" ca="1" si="947"/>
        <v>0</v>
      </c>
      <c r="AS899" s="512">
        <f t="shared" ca="1" si="948"/>
        <v>0</v>
      </c>
      <c r="AT899" s="1792">
        <f t="shared" ca="1" si="949"/>
        <v>0</v>
      </c>
      <c r="AU899" s="1916">
        <f t="shared" ca="1" si="950"/>
        <v>0</v>
      </c>
      <c r="AV899" s="512">
        <f t="shared" ca="1" si="951"/>
        <v>0</v>
      </c>
      <c r="AW899" s="1792">
        <f t="shared" ca="1" si="952"/>
        <v>0</v>
      </c>
      <c r="AX899" s="1916">
        <f t="shared" ca="1" si="953"/>
        <v>0</v>
      </c>
      <c r="AZ899" s="512">
        <f t="shared" ca="1" si="954"/>
        <v>0</v>
      </c>
      <c r="BA899" s="512">
        <f t="shared" ca="1" si="955"/>
        <v>0</v>
      </c>
      <c r="BB899" s="1792">
        <f t="shared" ca="1" si="956"/>
        <v>0</v>
      </c>
      <c r="BC899" s="1916">
        <f t="shared" ca="1" si="957"/>
        <v>0</v>
      </c>
      <c r="BD899" s="512">
        <f t="shared" ca="1" si="958"/>
        <v>0</v>
      </c>
      <c r="BE899" s="1792">
        <f t="shared" ca="1" si="959"/>
        <v>0</v>
      </c>
      <c r="BF899" s="1916">
        <f t="shared" ca="1" si="960"/>
        <v>0</v>
      </c>
    </row>
    <row r="900" spans="1:58" s="65" customFormat="1">
      <c r="A900" s="2016">
        <v>899</v>
      </c>
      <c r="B900" s="2016">
        <v>897</v>
      </c>
      <c r="D900" s="657">
        <v>1</v>
      </c>
      <c r="E900" s="97"/>
      <c r="F900" s="97"/>
      <c r="G900" s="49"/>
      <c r="H900" s="519"/>
      <c r="I900" s="7"/>
      <c r="J900" s="6"/>
      <c r="K900" s="7"/>
      <c r="L900" s="7"/>
      <c r="M900" s="80"/>
      <c r="N900" s="80"/>
      <c r="O900" s="6" t="s">
        <v>295</v>
      </c>
      <c r="P900" s="5"/>
      <c r="Q900" s="5"/>
      <c r="R900" s="5"/>
      <c r="S900" s="5"/>
      <c r="T900" s="5"/>
      <c r="U900" s="5"/>
      <c r="V900" s="5"/>
      <c r="W900" s="5"/>
      <c r="X900" s="5"/>
      <c r="Y900" s="5"/>
      <c r="Z900" s="5"/>
      <c r="AA900" s="5"/>
      <c r="AB900" s="78">
        <f>R900</f>
        <v>0</v>
      </c>
      <c r="AC900" s="78">
        <f>U900</f>
        <v>0</v>
      </c>
      <c r="AD900" s="78">
        <f>X900</f>
        <v>0</v>
      </c>
      <c r="AE900" s="78">
        <f>AA900</f>
        <v>0</v>
      </c>
      <c r="AF900" s="78">
        <f>AC900</f>
        <v>0</v>
      </c>
      <c r="AG900" s="78">
        <f>AE900</f>
        <v>0</v>
      </c>
      <c r="AH900" s="78">
        <f>AG900</f>
        <v>0</v>
      </c>
      <c r="AJ900" s="78">
        <f t="shared" ca="1" si="940"/>
        <v>0</v>
      </c>
      <c r="AK900" s="78">
        <f t="shared" ca="1" si="941"/>
        <v>0</v>
      </c>
      <c r="AL900" s="1708">
        <f t="shared" ca="1" si="942"/>
        <v>0</v>
      </c>
      <c r="AM900" s="1818">
        <f t="shared" ca="1" si="943"/>
        <v>0</v>
      </c>
      <c r="AN900" s="78">
        <f t="shared" ca="1" si="944"/>
        <v>0</v>
      </c>
      <c r="AO900" s="1708">
        <f t="shared" ca="1" si="945"/>
        <v>0</v>
      </c>
      <c r="AP900" s="1818">
        <f t="shared" ca="1" si="946"/>
        <v>0</v>
      </c>
      <c r="AR900" s="78">
        <f t="shared" ca="1" si="947"/>
        <v>0</v>
      </c>
      <c r="AS900" s="78">
        <f t="shared" ca="1" si="948"/>
        <v>0</v>
      </c>
      <c r="AT900" s="1708">
        <f t="shared" ca="1" si="949"/>
        <v>0</v>
      </c>
      <c r="AU900" s="1818">
        <f t="shared" ca="1" si="950"/>
        <v>0</v>
      </c>
      <c r="AV900" s="78">
        <f t="shared" ca="1" si="951"/>
        <v>0</v>
      </c>
      <c r="AW900" s="1708">
        <f t="shared" ca="1" si="952"/>
        <v>0</v>
      </c>
      <c r="AX900" s="1818">
        <f t="shared" ca="1" si="953"/>
        <v>0</v>
      </c>
      <c r="AZ900" s="78">
        <f t="shared" ca="1" si="954"/>
        <v>0</v>
      </c>
      <c r="BA900" s="78">
        <f t="shared" ca="1" si="955"/>
        <v>0</v>
      </c>
      <c r="BB900" s="1708">
        <f t="shared" ca="1" si="956"/>
        <v>0</v>
      </c>
      <c r="BC900" s="1818">
        <f t="shared" ca="1" si="957"/>
        <v>0</v>
      </c>
      <c r="BD900" s="78">
        <f t="shared" ca="1" si="958"/>
        <v>0</v>
      </c>
      <c r="BE900" s="1708">
        <f t="shared" ca="1" si="959"/>
        <v>0</v>
      </c>
      <c r="BF900" s="1818">
        <f t="shared" ca="1" si="960"/>
        <v>0</v>
      </c>
    </row>
    <row r="901" spans="1:58" s="65" customFormat="1">
      <c r="A901" s="2016">
        <v>900</v>
      </c>
      <c r="B901" s="2016">
        <v>898</v>
      </c>
      <c r="D901" s="657">
        <v>1</v>
      </c>
      <c r="E901" s="97"/>
      <c r="F901" s="97"/>
      <c r="G901" s="49"/>
      <c r="H901" s="519"/>
      <c r="I901" s="7"/>
      <c r="J901" s="6"/>
      <c r="K901" s="7"/>
      <c r="L901" s="7"/>
      <c r="M901" s="80"/>
      <c r="N901" s="80"/>
      <c r="O901" s="6" t="s">
        <v>296</v>
      </c>
      <c r="P901" s="5"/>
      <c r="Q901" s="5"/>
      <c r="R901" s="5"/>
      <c r="S901" s="5"/>
      <c r="T901" s="5"/>
      <c r="U901" s="5"/>
      <c r="V901" s="5"/>
      <c r="W901" s="5"/>
      <c r="X901" s="5"/>
      <c r="Y901" s="5"/>
      <c r="Z901" s="5"/>
      <c r="AA901" s="5"/>
      <c r="AB901" s="78">
        <f>R901</f>
        <v>0</v>
      </c>
      <c r="AC901" s="78">
        <f>U901</f>
        <v>0</v>
      </c>
      <c r="AD901" s="78">
        <f>X901</f>
        <v>0</v>
      </c>
      <c r="AE901" s="78">
        <f>AA901</f>
        <v>0</v>
      </c>
      <c r="AF901" s="78">
        <f>AC901</f>
        <v>0</v>
      </c>
      <c r="AG901" s="78">
        <f>AE901</f>
        <v>0</v>
      </c>
      <c r="AH901" s="78">
        <f>AG901</f>
        <v>0</v>
      </c>
      <c r="AJ901" s="78">
        <f t="shared" ca="1" si="940"/>
        <v>0</v>
      </c>
      <c r="AK901" s="78">
        <f t="shared" ca="1" si="941"/>
        <v>0</v>
      </c>
      <c r="AL901" s="1708">
        <f t="shared" ca="1" si="942"/>
        <v>0</v>
      </c>
      <c r="AM901" s="1818">
        <f t="shared" ca="1" si="943"/>
        <v>0</v>
      </c>
      <c r="AN901" s="78">
        <f t="shared" ca="1" si="944"/>
        <v>0</v>
      </c>
      <c r="AO901" s="1708">
        <f t="shared" ca="1" si="945"/>
        <v>0</v>
      </c>
      <c r="AP901" s="1818">
        <f t="shared" ca="1" si="946"/>
        <v>0</v>
      </c>
      <c r="AR901" s="78">
        <f t="shared" ca="1" si="947"/>
        <v>0</v>
      </c>
      <c r="AS901" s="78">
        <f t="shared" ca="1" si="948"/>
        <v>0</v>
      </c>
      <c r="AT901" s="1708">
        <f t="shared" ca="1" si="949"/>
        <v>0</v>
      </c>
      <c r="AU901" s="1818">
        <f t="shared" ca="1" si="950"/>
        <v>0</v>
      </c>
      <c r="AV901" s="78">
        <f t="shared" ca="1" si="951"/>
        <v>0</v>
      </c>
      <c r="AW901" s="1708">
        <f t="shared" ca="1" si="952"/>
        <v>0</v>
      </c>
      <c r="AX901" s="1818">
        <f t="shared" ca="1" si="953"/>
        <v>0</v>
      </c>
      <c r="AZ901" s="78">
        <f t="shared" ca="1" si="954"/>
        <v>0</v>
      </c>
      <c r="BA901" s="78">
        <f t="shared" ca="1" si="955"/>
        <v>0</v>
      </c>
      <c r="BB901" s="1708">
        <f t="shared" ca="1" si="956"/>
        <v>0</v>
      </c>
      <c r="BC901" s="1818">
        <f t="shared" ca="1" si="957"/>
        <v>0</v>
      </c>
      <c r="BD901" s="78">
        <f t="shared" ca="1" si="958"/>
        <v>0</v>
      </c>
      <c r="BE901" s="1708">
        <f t="shared" ca="1" si="959"/>
        <v>0</v>
      </c>
      <c r="BF901" s="1818">
        <f t="shared" ca="1" si="960"/>
        <v>0</v>
      </c>
    </row>
    <row r="902" spans="1:58" s="65" customFormat="1">
      <c r="A902" s="2016">
        <v>901</v>
      </c>
      <c r="B902" s="2016">
        <v>899</v>
      </c>
      <c r="D902" s="657">
        <v>1</v>
      </c>
      <c r="E902" s="97"/>
      <c r="F902" s="97"/>
      <c r="G902" s="49"/>
      <c r="H902" s="519"/>
      <c r="I902" s="7"/>
      <c r="J902" s="6"/>
      <c r="K902" s="7"/>
      <c r="L902" s="7"/>
      <c r="M902" s="80"/>
      <c r="N902" s="80"/>
      <c r="O902" s="6" t="s">
        <v>297</v>
      </c>
      <c r="P902" s="5"/>
      <c r="Q902" s="5"/>
      <c r="R902" s="5"/>
      <c r="S902" s="5"/>
      <c r="T902" s="5"/>
      <c r="U902" s="5"/>
      <c r="V902" s="5"/>
      <c r="W902" s="5"/>
      <c r="X902" s="5"/>
      <c r="Y902" s="5"/>
      <c r="Z902" s="5"/>
      <c r="AA902" s="5"/>
      <c r="AB902" s="78">
        <f>R902</f>
        <v>0</v>
      </c>
      <c r="AC902" s="78">
        <f>U902</f>
        <v>0</v>
      </c>
      <c r="AD902" s="78">
        <f>X902</f>
        <v>0</v>
      </c>
      <c r="AE902" s="78">
        <f>AA902</f>
        <v>0</v>
      </c>
      <c r="AF902" s="78">
        <f>AC902</f>
        <v>0</v>
      </c>
      <c r="AG902" s="78">
        <f>AE902</f>
        <v>0</v>
      </c>
      <c r="AH902" s="78">
        <f>AG902</f>
        <v>0</v>
      </c>
      <c r="AJ902" s="78">
        <f t="shared" ca="1" si="940"/>
        <v>0</v>
      </c>
      <c r="AK902" s="78">
        <f t="shared" ca="1" si="941"/>
        <v>0</v>
      </c>
      <c r="AL902" s="1708">
        <f t="shared" ca="1" si="942"/>
        <v>0</v>
      </c>
      <c r="AM902" s="1818">
        <f t="shared" ca="1" si="943"/>
        <v>0</v>
      </c>
      <c r="AN902" s="78">
        <f t="shared" ca="1" si="944"/>
        <v>0</v>
      </c>
      <c r="AO902" s="1708">
        <f t="shared" ca="1" si="945"/>
        <v>0</v>
      </c>
      <c r="AP902" s="1818">
        <f t="shared" ca="1" si="946"/>
        <v>0</v>
      </c>
      <c r="AR902" s="78">
        <f t="shared" ca="1" si="947"/>
        <v>0</v>
      </c>
      <c r="AS902" s="78">
        <f t="shared" ca="1" si="948"/>
        <v>0</v>
      </c>
      <c r="AT902" s="1708">
        <f t="shared" ca="1" si="949"/>
        <v>0</v>
      </c>
      <c r="AU902" s="1818">
        <f t="shared" ca="1" si="950"/>
        <v>0</v>
      </c>
      <c r="AV902" s="78">
        <f t="shared" ca="1" si="951"/>
        <v>0</v>
      </c>
      <c r="AW902" s="1708">
        <f t="shared" ca="1" si="952"/>
        <v>0</v>
      </c>
      <c r="AX902" s="1818">
        <f t="shared" ca="1" si="953"/>
        <v>0</v>
      </c>
      <c r="AZ902" s="78">
        <f t="shared" ca="1" si="954"/>
        <v>0</v>
      </c>
      <c r="BA902" s="78">
        <f t="shared" ca="1" si="955"/>
        <v>0</v>
      </c>
      <c r="BB902" s="1708">
        <f t="shared" ca="1" si="956"/>
        <v>0</v>
      </c>
      <c r="BC902" s="1818">
        <f t="shared" ca="1" si="957"/>
        <v>0</v>
      </c>
      <c r="BD902" s="78">
        <f t="shared" ca="1" si="958"/>
        <v>0</v>
      </c>
      <c r="BE902" s="1708">
        <f t="shared" ca="1" si="959"/>
        <v>0</v>
      </c>
      <c r="BF902" s="1818">
        <f t="shared" ca="1" si="960"/>
        <v>0</v>
      </c>
    </row>
    <row r="903" spans="1:58" s="65" customFormat="1">
      <c r="A903" s="2016">
        <v>902</v>
      </c>
      <c r="B903" s="2016">
        <v>900</v>
      </c>
      <c r="D903" s="657">
        <v>1</v>
      </c>
      <c r="E903" s="97"/>
      <c r="F903" s="97"/>
      <c r="G903" s="49"/>
      <c r="H903" s="519"/>
      <c r="I903" s="4"/>
      <c r="J903" s="3"/>
      <c r="K903" s="4"/>
      <c r="L903" s="4"/>
      <c r="M903" s="77"/>
      <c r="N903" s="77"/>
      <c r="O903" s="3" t="s">
        <v>298</v>
      </c>
      <c r="P903" s="2"/>
      <c r="Q903" s="2"/>
      <c r="R903" s="2"/>
      <c r="S903" s="2"/>
      <c r="T903" s="2"/>
      <c r="U903" s="2"/>
      <c r="V903" s="2"/>
      <c r="W903" s="2"/>
      <c r="X903" s="2"/>
      <c r="Y903" s="2"/>
      <c r="Z903" s="2"/>
      <c r="AA903" s="2"/>
      <c r="AB903" s="75">
        <f>R903</f>
        <v>0</v>
      </c>
      <c r="AC903" s="75">
        <f>U903</f>
        <v>0</v>
      </c>
      <c r="AD903" s="75">
        <f>X903</f>
        <v>0</v>
      </c>
      <c r="AE903" s="75">
        <f>AA903</f>
        <v>0</v>
      </c>
      <c r="AF903" s="75">
        <f>AC903</f>
        <v>0</v>
      </c>
      <c r="AG903" s="75">
        <f>AE903</f>
        <v>0</v>
      </c>
      <c r="AH903" s="75">
        <f>AG903</f>
        <v>0</v>
      </c>
      <c r="AJ903" s="75">
        <f t="shared" ca="1" si="940"/>
        <v>0</v>
      </c>
      <c r="AK903" s="75">
        <f t="shared" ca="1" si="941"/>
        <v>0</v>
      </c>
      <c r="AL903" s="1791">
        <f t="shared" ca="1" si="942"/>
        <v>0</v>
      </c>
      <c r="AM903" s="1915">
        <f t="shared" ca="1" si="943"/>
        <v>0</v>
      </c>
      <c r="AN903" s="75">
        <f t="shared" ca="1" si="944"/>
        <v>0</v>
      </c>
      <c r="AO903" s="1791">
        <f t="shared" ca="1" si="945"/>
        <v>0</v>
      </c>
      <c r="AP903" s="1915">
        <f t="shared" ca="1" si="946"/>
        <v>0</v>
      </c>
      <c r="AR903" s="75">
        <f t="shared" ca="1" si="947"/>
        <v>0</v>
      </c>
      <c r="AS903" s="75">
        <f t="shared" ca="1" si="948"/>
        <v>0</v>
      </c>
      <c r="AT903" s="1791">
        <f t="shared" ca="1" si="949"/>
        <v>0</v>
      </c>
      <c r="AU903" s="1915">
        <f t="shared" ca="1" si="950"/>
        <v>0</v>
      </c>
      <c r="AV903" s="75">
        <f t="shared" ca="1" si="951"/>
        <v>0</v>
      </c>
      <c r="AW903" s="1791">
        <f t="shared" ca="1" si="952"/>
        <v>0</v>
      </c>
      <c r="AX903" s="1915">
        <f t="shared" ca="1" si="953"/>
        <v>0</v>
      </c>
      <c r="AZ903" s="75">
        <f t="shared" ca="1" si="954"/>
        <v>0</v>
      </c>
      <c r="BA903" s="75">
        <f t="shared" ca="1" si="955"/>
        <v>0</v>
      </c>
      <c r="BB903" s="1791">
        <f t="shared" ca="1" si="956"/>
        <v>0</v>
      </c>
      <c r="BC903" s="1915">
        <f t="shared" ca="1" si="957"/>
        <v>0</v>
      </c>
      <c r="BD903" s="75">
        <f t="shared" ca="1" si="958"/>
        <v>0</v>
      </c>
      <c r="BE903" s="1791">
        <f t="shared" ca="1" si="959"/>
        <v>0</v>
      </c>
      <c r="BF903" s="1915">
        <f t="shared" ca="1" si="960"/>
        <v>0</v>
      </c>
    </row>
    <row r="904" spans="1:58" s="65" customFormat="1">
      <c r="A904" s="2016">
        <v>903</v>
      </c>
      <c r="B904" s="2016">
        <v>901</v>
      </c>
      <c r="D904" s="657">
        <v>1</v>
      </c>
      <c r="E904" s="97"/>
      <c r="F904" s="97"/>
      <c r="G904" s="49"/>
      <c r="H904" s="519"/>
      <c r="I904" s="522" t="s">
        <v>251</v>
      </c>
      <c r="J904" s="91"/>
      <c r="K904" s="90"/>
      <c r="L904" s="90"/>
      <c r="M904" s="88"/>
      <c r="N904" s="88"/>
      <c r="O904" s="87"/>
      <c r="P904" s="86">
        <f>SUM(P905:P909)</f>
        <v>0</v>
      </c>
      <c r="Q904" s="86">
        <f t="shared" ref="Q904:AA904" si="966">SUM(Q905:Q909)</f>
        <v>0</v>
      </c>
      <c r="R904" s="86">
        <f t="shared" si="966"/>
        <v>0</v>
      </c>
      <c r="S904" s="86">
        <f t="shared" si="966"/>
        <v>0</v>
      </c>
      <c r="T904" s="86">
        <f t="shared" si="966"/>
        <v>0</v>
      </c>
      <c r="U904" s="86">
        <f t="shared" si="966"/>
        <v>0</v>
      </c>
      <c r="V904" s="86">
        <f t="shared" si="966"/>
        <v>0</v>
      </c>
      <c r="W904" s="86">
        <f t="shared" si="966"/>
        <v>0</v>
      </c>
      <c r="X904" s="86">
        <f t="shared" si="966"/>
        <v>0</v>
      </c>
      <c r="Y904" s="86">
        <f t="shared" si="966"/>
        <v>0</v>
      </c>
      <c r="Z904" s="86">
        <f t="shared" si="966"/>
        <v>0</v>
      </c>
      <c r="AA904" s="86">
        <f t="shared" si="966"/>
        <v>0</v>
      </c>
      <c r="AB904" s="86">
        <f t="shared" ref="AB904:AH904" si="967">SUM(AB905:AB909)</f>
        <v>0</v>
      </c>
      <c r="AC904" s="86">
        <f t="shared" si="967"/>
        <v>0</v>
      </c>
      <c r="AD904" s="86">
        <f t="shared" si="967"/>
        <v>0</v>
      </c>
      <c r="AE904" s="86">
        <f t="shared" si="967"/>
        <v>0</v>
      </c>
      <c r="AF904" s="86">
        <f t="shared" si="967"/>
        <v>0</v>
      </c>
      <c r="AG904" s="86">
        <f t="shared" si="967"/>
        <v>0</v>
      </c>
      <c r="AH904" s="86">
        <f t="shared" si="967"/>
        <v>0</v>
      </c>
      <c r="AJ904" s="86">
        <f t="shared" ca="1" si="940"/>
        <v>0</v>
      </c>
      <c r="AK904" s="86">
        <f t="shared" ca="1" si="941"/>
        <v>0</v>
      </c>
      <c r="AL904" s="1790">
        <f t="shared" ca="1" si="942"/>
        <v>0</v>
      </c>
      <c r="AM904" s="1914">
        <f t="shared" ca="1" si="943"/>
        <v>0</v>
      </c>
      <c r="AN904" s="86">
        <f t="shared" ca="1" si="944"/>
        <v>0</v>
      </c>
      <c r="AO904" s="1790">
        <f t="shared" ca="1" si="945"/>
        <v>0</v>
      </c>
      <c r="AP904" s="1914">
        <f t="shared" ca="1" si="946"/>
        <v>0</v>
      </c>
      <c r="AR904" s="86">
        <f t="shared" ca="1" si="947"/>
        <v>0</v>
      </c>
      <c r="AS904" s="86">
        <f t="shared" ca="1" si="948"/>
        <v>0</v>
      </c>
      <c r="AT904" s="1790">
        <f t="shared" ca="1" si="949"/>
        <v>0</v>
      </c>
      <c r="AU904" s="1914">
        <f t="shared" ca="1" si="950"/>
        <v>0</v>
      </c>
      <c r="AV904" s="86">
        <f t="shared" ca="1" si="951"/>
        <v>0</v>
      </c>
      <c r="AW904" s="1790">
        <f t="shared" ca="1" si="952"/>
        <v>0</v>
      </c>
      <c r="AX904" s="1914">
        <f t="shared" ca="1" si="953"/>
        <v>0</v>
      </c>
      <c r="AZ904" s="86">
        <f t="shared" ca="1" si="954"/>
        <v>0</v>
      </c>
      <c r="BA904" s="86">
        <f t="shared" ca="1" si="955"/>
        <v>0</v>
      </c>
      <c r="BB904" s="1790">
        <f t="shared" ca="1" si="956"/>
        <v>0</v>
      </c>
      <c r="BC904" s="1914">
        <f t="shared" ca="1" si="957"/>
        <v>0</v>
      </c>
      <c r="BD904" s="86">
        <f t="shared" ca="1" si="958"/>
        <v>0</v>
      </c>
      <c r="BE904" s="1790">
        <f t="shared" ca="1" si="959"/>
        <v>0</v>
      </c>
      <c r="BF904" s="1914">
        <f t="shared" ca="1" si="960"/>
        <v>0</v>
      </c>
    </row>
    <row r="905" spans="1:58" s="65" customFormat="1">
      <c r="A905" s="2016">
        <v>904</v>
      </c>
      <c r="B905" s="2016">
        <v>902</v>
      </c>
      <c r="D905" s="657">
        <v>1</v>
      </c>
      <c r="E905" s="97"/>
      <c r="F905" s="97"/>
      <c r="G905" s="49"/>
      <c r="H905" s="519"/>
      <c r="I905" s="7"/>
      <c r="J905" s="6"/>
      <c r="K905" s="7"/>
      <c r="L905" s="6"/>
      <c r="M905" s="80"/>
      <c r="N905" s="80"/>
      <c r="O905" s="79" t="s">
        <v>126</v>
      </c>
      <c r="P905" s="5"/>
      <c r="Q905" s="5"/>
      <c r="R905" s="5"/>
      <c r="S905" s="5"/>
      <c r="T905" s="5"/>
      <c r="U905" s="5"/>
      <c r="V905" s="5"/>
      <c r="W905" s="5"/>
      <c r="X905" s="5"/>
      <c r="Y905" s="5"/>
      <c r="Z905" s="5"/>
      <c r="AA905" s="5"/>
      <c r="AB905" s="78">
        <f>R905</f>
        <v>0</v>
      </c>
      <c r="AC905" s="78">
        <f>U905</f>
        <v>0</v>
      </c>
      <c r="AD905" s="78">
        <f>X905</f>
        <v>0</v>
      </c>
      <c r="AE905" s="78">
        <f>AA905</f>
        <v>0</v>
      </c>
      <c r="AF905" s="78">
        <f>AC905</f>
        <v>0</v>
      </c>
      <c r="AG905" s="78">
        <f>AE905</f>
        <v>0</v>
      </c>
      <c r="AH905" s="78">
        <f>AG905</f>
        <v>0</v>
      </c>
      <c r="AJ905" s="78">
        <f t="shared" ca="1" si="940"/>
        <v>0</v>
      </c>
      <c r="AK905" s="78">
        <f t="shared" ca="1" si="941"/>
        <v>0</v>
      </c>
      <c r="AL905" s="1708">
        <f t="shared" ca="1" si="942"/>
        <v>0</v>
      </c>
      <c r="AM905" s="1818">
        <f t="shared" ca="1" si="943"/>
        <v>0</v>
      </c>
      <c r="AN905" s="78">
        <f t="shared" ca="1" si="944"/>
        <v>0</v>
      </c>
      <c r="AO905" s="1708">
        <f t="shared" ca="1" si="945"/>
        <v>0</v>
      </c>
      <c r="AP905" s="1818">
        <f t="shared" ca="1" si="946"/>
        <v>0</v>
      </c>
      <c r="AR905" s="78">
        <f t="shared" ca="1" si="947"/>
        <v>0</v>
      </c>
      <c r="AS905" s="78">
        <f t="shared" ca="1" si="948"/>
        <v>0</v>
      </c>
      <c r="AT905" s="1708">
        <f t="shared" ca="1" si="949"/>
        <v>0</v>
      </c>
      <c r="AU905" s="1818">
        <f t="shared" ca="1" si="950"/>
        <v>0</v>
      </c>
      <c r="AV905" s="78">
        <f t="shared" ca="1" si="951"/>
        <v>0</v>
      </c>
      <c r="AW905" s="1708">
        <f t="shared" ca="1" si="952"/>
        <v>0</v>
      </c>
      <c r="AX905" s="1818">
        <f t="shared" ca="1" si="953"/>
        <v>0</v>
      </c>
      <c r="AZ905" s="78">
        <f t="shared" ca="1" si="954"/>
        <v>0</v>
      </c>
      <c r="BA905" s="78">
        <f t="shared" ca="1" si="955"/>
        <v>0</v>
      </c>
      <c r="BB905" s="1708">
        <f t="shared" ca="1" si="956"/>
        <v>0</v>
      </c>
      <c r="BC905" s="1818">
        <f t="shared" ca="1" si="957"/>
        <v>0</v>
      </c>
      <c r="BD905" s="78">
        <f t="shared" ca="1" si="958"/>
        <v>0</v>
      </c>
      <c r="BE905" s="1708">
        <f t="shared" ca="1" si="959"/>
        <v>0</v>
      </c>
      <c r="BF905" s="1818">
        <f t="shared" ca="1" si="960"/>
        <v>0</v>
      </c>
    </row>
    <row r="906" spans="1:58" s="65" customFormat="1">
      <c r="A906" s="2016">
        <v>905</v>
      </c>
      <c r="B906" s="2016">
        <v>903</v>
      </c>
      <c r="D906" s="657">
        <v>1</v>
      </c>
      <c r="E906" s="97"/>
      <c r="F906" s="97"/>
      <c r="G906" s="49"/>
      <c r="H906" s="519"/>
      <c r="I906" s="7"/>
      <c r="J906" s="6"/>
      <c r="K906" s="7"/>
      <c r="L906" s="6"/>
      <c r="M906" s="80"/>
      <c r="N906" s="80"/>
      <c r="O906" s="79" t="s">
        <v>79</v>
      </c>
      <c r="P906" s="5"/>
      <c r="Q906" s="5"/>
      <c r="R906" s="5"/>
      <c r="S906" s="5"/>
      <c r="T906" s="5"/>
      <c r="U906" s="5"/>
      <c r="V906" s="5"/>
      <c r="W906" s="5"/>
      <c r="X906" s="5"/>
      <c r="Y906" s="5"/>
      <c r="Z906" s="5"/>
      <c r="AA906" s="5"/>
      <c r="AB906" s="78">
        <f>R906</f>
        <v>0</v>
      </c>
      <c r="AC906" s="78">
        <f>U906</f>
        <v>0</v>
      </c>
      <c r="AD906" s="78">
        <f>X906</f>
        <v>0</v>
      </c>
      <c r="AE906" s="78">
        <f>AA906</f>
        <v>0</v>
      </c>
      <c r="AF906" s="78">
        <f>AC906</f>
        <v>0</v>
      </c>
      <c r="AG906" s="78">
        <f>AE906</f>
        <v>0</v>
      </c>
      <c r="AH906" s="78">
        <f>AG906</f>
        <v>0</v>
      </c>
      <c r="AJ906" s="78">
        <f t="shared" ca="1" si="940"/>
        <v>0</v>
      </c>
      <c r="AK906" s="78">
        <f t="shared" ca="1" si="941"/>
        <v>0</v>
      </c>
      <c r="AL906" s="1708">
        <f t="shared" ca="1" si="942"/>
        <v>0</v>
      </c>
      <c r="AM906" s="1818">
        <f t="shared" ca="1" si="943"/>
        <v>0</v>
      </c>
      <c r="AN906" s="78">
        <f t="shared" ca="1" si="944"/>
        <v>0</v>
      </c>
      <c r="AO906" s="1708">
        <f t="shared" ca="1" si="945"/>
        <v>0</v>
      </c>
      <c r="AP906" s="1818">
        <f t="shared" ca="1" si="946"/>
        <v>0</v>
      </c>
      <c r="AR906" s="78">
        <f t="shared" ca="1" si="947"/>
        <v>0</v>
      </c>
      <c r="AS906" s="78">
        <f t="shared" ca="1" si="948"/>
        <v>0</v>
      </c>
      <c r="AT906" s="1708">
        <f t="shared" ca="1" si="949"/>
        <v>0</v>
      </c>
      <c r="AU906" s="1818">
        <f t="shared" ca="1" si="950"/>
        <v>0</v>
      </c>
      <c r="AV906" s="78">
        <f t="shared" ca="1" si="951"/>
        <v>0</v>
      </c>
      <c r="AW906" s="1708">
        <f t="shared" ca="1" si="952"/>
        <v>0</v>
      </c>
      <c r="AX906" s="1818">
        <f t="shared" ca="1" si="953"/>
        <v>0</v>
      </c>
      <c r="AZ906" s="78">
        <f t="shared" ca="1" si="954"/>
        <v>0</v>
      </c>
      <c r="BA906" s="78">
        <f t="shared" ca="1" si="955"/>
        <v>0</v>
      </c>
      <c r="BB906" s="1708">
        <f t="shared" ca="1" si="956"/>
        <v>0</v>
      </c>
      <c r="BC906" s="1818">
        <f t="shared" ca="1" si="957"/>
        <v>0</v>
      </c>
      <c r="BD906" s="78">
        <f t="shared" ca="1" si="958"/>
        <v>0</v>
      </c>
      <c r="BE906" s="1708">
        <f t="shared" ca="1" si="959"/>
        <v>0</v>
      </c>
      <c r="BF906" s="1818">
        <f t="shared" ca="1" si="960"/>
        <v>0</v>
      </c>
    </row>
    <row r="907" spans="1:58" s="65" customFormat="1">
      <c r="A907" s="2016">
        <v>906</v>
      </c>
      <c r="B907" s="2016">
        <v>904</v>
      </c>
      <c r="D907" s="657">
        <v>1</v>
      </c>
      <c r="E907" s="97"/>
      <c r="F907" s="97"/>
      <c r="G907" s="49"/>
      <c r="H907" s="519"/>
      <c r="I907" s="7"/>
      <c r="J907" s="6"/>
      <c r="K907" s="7"/>
      <c r="L907" s="6"/>
      <c r="M907" s="80"/>
      <c r="N907" s="80"/>
      <c r="O907" s="79" t="s">
        <v>80</v>
      </c>
      <c r="P907" s="5"/>
      <c r="Q907" s="5"/>
      <c r="R907" s="5"/>
      <c r="S907" s="5"/>
      <c r="T907" s="5"/>
      <c r="U907" s="5"/>
      <c r="V907" s="5"/>
      <c r="W907" s="5"/>
      <c r="X907" s="5"/>
      <c r="Y907" s="5"/>
      <c r="Z907" s="5"/>
      <c r="AA907" s="5"/>
      <c r="AB907" s="78">
        <f>R907</f>
        <v>0</v>
      </c>
      <c r="AC907" s="78">
        <f>U907</f>
        <v>0</v>
      </c>
      <c r="AD907" s="78">
        <f>X907</f>
        <v>0</v>
      </c>
      <c r="AE907" s="78">
        <f>AA907</f>
        <v>0</v>
      </c>
      <c r="AF907" s="78">
        <f>AC907</f>
        <v>0</v>
      </c>
      <c r="AG907" s="78">
        <f>AE907</f>
        <v>0</v>
      </c>
      <c r="AH907" s="78">
        <f>AG907</f>
        <v>0</v>
      </c>
      <c r="AJ907" s="78">
        <f t="shared" ca="1" si="940"/>
        <v>0</v>
      </c>
      <c r="AK907" s="78">
        <f t="shared" ca="1" si="941"/>
        <v>0</v>
      </c>
      <c r="AL907" s="1708">
        <f t="shared" ca="1" si="942"/>
        <v>0</v>
      </c>
      <c r="AM907" s="1818">
        <f t="shared" ca="1" si="943"/>
        <v>0</v>
      </c>
      <c r="AN907" s="78">
        <f t="shared" ca="1" si="944"/>
        <v>0</v>
      </c>
      <c r="AO907" s="1708">
        <f t="shared" ca="1" si="945"/>
        <v>0</v>
      </c>
      <c r="AP907" s="1818">
        <f t="shared" ca="1" si="946"/>
        <v>0</v>
      </c>
      <c r="AR907" s="78">
        <f t="shared" ca="1" si="947"/>
        <v>0</v>
      </c>
      <c r="AS907" s="78">
        <f t="shared" ca="1" si="948"/>
        <v>0</v>
      </c>
      <c r="AT907" s="1708">
        <f t="shared" ca="1" si="949"/>
        <v>0</v>
      </c>
      <c r="AU907" s="1818">
        <f t="shared" ca="1" si="950"/>
        <v>0</v>
      </c>
      <c r="AV907" s="78">
        <f t="shared" ca="1" si="951"/>
        <v>0</v>
      </c>
      <c r="AW907" s="1708">
        <f t="shared" ca="1" si="952"/>
        <v>0</v>
      </c>
      <c r="AX907" s="1818">
        <f t="shared" ca="1" si="953"/>
        <v>0</v>
      </c>
      <c r="AZ907" s="78">
        <f t="shared" ca="1" si="954"/>
        <v>0</v>
      </c>
      <c r="BA907" s="78">
        <f t="shared" ca="1" si="955"/>
        <v>0</v>
      </c>
      <c r="BB907" s="1708">
        <f t="shared" ca="1" si="956"/>
        <v>0</v>
      </c>
      <c r="BC907" s="1818">
        <f t="shared" ca="1" si="957"/>
        <v>0</v>
      </c>
      <c r="BD907" s="78">
        <f t="shared" ca="1" si="958"/>
        <v>0</v>
      </c>
      <c r="BE907" s="1708">
        <f t="shared" ca="1" si="959"/>
        <v>0</v>
      </c>
      <c r="BF907" s="1818">
        <f t="shared" ca="1" si="960"/>
        <v>0</v>
      </c>
    </row>
    <row r="908" spans="1:58" s="65" customFormat="1">
      <c r="A908" s="2016">
        <v>907</v>
      </c>
      <c r="B908" s="2016">
        <v>905</v>
      </c>
      <c r="D908" s="657">
        <v>1</v>
      </c>
      <c r="E908" s="97"/>
      <c r="F908" s="97"/>
      <c r="G908" s="49"/>
      <c r="H908" s="519"/>
      <c r="I908" s="7"/>
      <c r="J908" s="6"/>
      <c r="K908" s="7"/>
      <c r="L908" s="6"/>
      <c r="M908" s="80"/>
      <c r="N908" s="80"/>
      <c r="O908" s="79" t="s">
        <v>81</v>
      </c>
      <c r="P908" s="5"/>
      <c r="Q908" s="5"/>
      <c r="R908" s="5"/>
      <c r="S908" s="5"/>
      <c r="T908" s="5"/>
      <c r="U908" s="5"/>
      <c r="V908" s="5"/>
      <c r="W908" s="5"/>
      <c r="X908" s="5"/>
      <c r="Y908" s="5"/>
      <c r="Z908" s="5"/>
      <c r="AA908" s="5"/>
      <c r="AB908" s="78">
        <f>R908</f>
        <v>0</v>
      </c>
      <c r="AC908" s="78">
        <f>U908</f>
        <v>0</v>
      </c>
      <c r="AD908" s="78">
        <f>X908</f>
        <v>0</v>
      </c>
      <c r="AE908" s="78">
        <f>AA908</f>
        <v>0</v>
      </c>
      <c r="AF908" s="78">
        <f>AC908</f>
        <v>0</v>
      </c>
      <c r="AG908" s="78">
        <f>AE908</f>
        <v>0</v>
      </c>
      <c r="AH908" s="78">
        <f>AG908</f>
        <v>0</v>
      </c>
      <c r="AJ908" s="78">
        <f t="shared" ca="1" si="940"/>
        <v>0</v>
      </c>
      <c r="AK908" s="78">
        <f t="shared" ca="1" si="941"/>
        <v>0</v>
      </c>
      <c r="AL908" s="1708">
        <f t="shared" ca="1" si="942"/>
        <v>0</v>
      </c>
      <c r="AM908" s="1818">
        <f t="shared" ca="1" si="943"/>
        <v>0</v>
      </c>
      <c r="AN908" s="78">
        <f t="shared" ca="1" si="944"/>
        <v>0</v>
      </c>
      <c r="AO908" s="1708">
        <f t="shared" ca="1" si="945"/>
        <v>0</v>
      </c>
      <c r="AP908" s="1818">
        <f t="shared" ca="1" si="946"/>
        <v>0</v>
      </c>
      <c r="AR908" s="78">
        <f t="shared" ca="1" si="947"/>
        <v>0</v>
      </c>
      <c r="AS908" s="78">
        <f t="shared" ca="1" si="948"/>
        <v>0</v>
      </c>
      <c r="AT908" s="1708">
        <f t="shared" ca="1" si="949"/>
        <v>0</v>
      </c>
      <c r="AU908" s="1818">
        <f t="shared" ca="1" si="950"/>
        <v>0</v>
      </c>
      <c r="AV908" s="78">
        <f t="shared" ca="1" si="951"/>
        <v>0</v>
      </c>
      <c r="AW908" s="1708">
        <f t="shared" ca="1" si="952"/>
        <v>0</v>
      </c>
      <c r="AX908" s="1818">
        <f t="shared" ca="1" si="953"/>
        <v>0</v>
      </c>
      <c r="AZ908" s="78">
        <f t="shared" ca="1" si="954"/>
        <v>0</v>
      </c>
      <c r="BA908" s="78">
        <f t="shared" ca="1" si="955"/>
        <v>0</v>
      </c>
      <c r="BB908" s="1708">
        <f t="shared" ca="1" si="956"/>
        <v>0</v>
      </c>
      <c r="BC908" s="1818">
        <f t="shared" ca="1" si="957"/>
        <v>0</v>
      </c>
      <c r="BD908" s="78">
        <f t="shared" ca="1" si="958"/>
        <v>0</v>
      </c>
      <c r="BE908" s="1708">
        <f t="shared" ca="1" si="959"/>
        <v>0</v>
      </c>
      <c r="BF908" s="1818">
        <f t="shared" ca="1" si="960"/>
        <v>0</v>
      </c>
    </row>
    <row r="909" spans="1:58" s="65" customFormat="1">
      <c r="A909" s="2016">
        <v>908</v>
      </c>
      <c r="B909" s="2016">
        <v>906</v>
      </c>
      <c r="D909" s="657">
        <v>1</v>
      </c>
      <c r="E909" s="97"/>
      <c r="F909" s="97"/>
      <c r="G909" s="49"/>
      <c r="H909" s="519"/>
      <c r="I909" s="7"/>
      <c r="J909" s="6"/>
      <c r="K909" s="7"/>
      <c r="L909" s="6"/>
      <c r="M909" s="80"/>
      <c r="N909" s="80"/>
      <c r="O909" s="79" t="s">
        <v>11</v>
      </c>
      <c r="P909" s="5"/>
      <c r="Q909" s="5"/>
      <c r="R909" s="5"/>
      <c r="S909" s="5"/>
      <c r="T909" s="5"/>
      <c r="U909" s="5"/>
      <c r="V909" s="5"/>
      <c r="W909" s="5"/>
      <c r="X909" s="5"/>
      <c r="Y909" s="5"/>
      <c r="Z909" s="5"/>
      <c r="AA909" s="5"/>
      <c r="AB909" s="78">
        <f>R909</f>
        <v>0</v>
      </c>
      <c r="AC909" s="78">
        <f>U909</f>
        <v>0</v>
      </c>
      <c r="AD909" s="78">
        <f>X909</f>
        <v>0</v>
      </c>
      <c r="AE909" s="78">
        <f>AA909</f>
        <v>0</v>
      </c>
      <c r="AF909" s="78">
        <f>AC909</f>
        <v>0</v>
      </c>
      <c r="AG909" s="78">
        <f>AE909</f>
        <v>0</v>
      </c>
      <c r="AH909" s="78">
        <f>AG909</f>
        <v>0</v>
      </c>
      <c r="AJ909" s="78">
        <f t="shared" ca="1" si="940"/>
        <v>0</v>
      </c>
      <c r="AK909" s="78">
        <f t="shared" ca="1" si="941"/>
        <v>0</v>
      </c>
      <c r="AL909" s="1708">
        <f t="shared" ca="1" si="942"/>
        <v>0</v>
      </c>
      <c r="AM909" s="1818">
        <f t="shared" ca="1" si="943"/>
        <v>0</v>
      </c>
      <c r="AN909" s="78">
        <f t="shared" ca="1" si="944"/>
        <v>0</v>
      </c>
      <c r="AO909" s="1708">
        <f t="shared" ca="1" si="945"/>
        <v>0</v>
      </c>
      <c r="AP909" s="1818">
        <f t="shared" ca="1" si="946"/>
        <v>0</v>
      </c>
      <c r="AR909" s="78">
        <f t="shared" ca="1" si="947"/>
        <v>0</v>
      </c>
      <c r="AS909" s="78">
        <f t="shared" ca="1" si="948"/>
        <v>0</v>
      </c>
      <c r="AT909" s="1708">
        <f t="shared" ca="1" si="949"/>
        <v>0</v>
      </c>
      <c r="AU909" s="1818">
        <f t="shared" ca="1" si="950"/>
        <v>0</v>
      </c>
      <c r="AV909" s="78">
        <f t="shared" ca="1" si="951"/>
        <v>0</v>
      </c>
      <c r="AW909" s="1708">
        <f t="shared" ca="1" si="952"/>
        <v>0</v>
      </c>
      <c r="AX909" s="1818">
        <f t="shared" ca="1" si="953"/>
        <v>0</v>
      </c>
      <c r="AZ909" s="78">
        <f t="shared" ca="1" si="954"/>
        <v>0</v>
      </c>
      <c r="BA909" s="78">
        <f t="shared" ca="1" si="955"/>
        <v>0</v>
      </c>
      <c r="BB909" s="1708">
        <f t="shared" ca="1" si="956"/>
        <v>0</v>
      </c>
      <c r="BC909" s="1818">
        <f t="shared" ca="1" si="957"/>
        <v>0</v>
      </c>
      <c r="BD909" s="78">
        <f t="shared" ca="1" si="958"/>
        <v>0</v>
      </c>
      <c r="BE909" s="1708">
        <f t="shared" ca="1" si="959"/>
        <v>0</v>
      </c>
      <c r="BF909" s="1818">
        <f t="shared" ca="1" si="960"/>
        <v>0</v>
      </c>
    </row>
    <row r="910" spans="1:58" s="65" customFormat="1">
      <c r="A910" s="2016">
        <v>909</v>
      </c>
      <c r="B910" s="2016">
        <v>907</v>
      </c>
      <c r="D910" s="657">
        <v>1</v>
      </c>
      <c r="E910" s="97"/>
      <c r="F910" s="97"/>
      <c r="G910" s="49"/>
      <c r="H910" s="519"/>
      <c r="I910" s="514" t="s">
        <v>246</v>
      </c>
      <c r="J910" s="513"/>
      <c r="K910" s="514"/>
      <c r="L910" s="514"/>
      <c r="M910" s="510"/>
      <c r="N910" s="510"/>
      <c r="O910" s="511"/>
      <c r="P910" s="81">
        <f>SUM(P911:P913)</f>
        <v>0</v>
      </c>
      <c r="Q910" s="81">
        <f t="shared" ref="Q910:AA910" si="968">SUM(Q911:Q913)</f>
        <v>0</v>
      </c>
      <c r="R910" s="81">
        <f t="shared" si="968"/>
        <v>0</v>
      </c>
      <c r="S910" s="81">
        <f t="shared" si="968"/>
        <v>0</v>
      </c>
      <c r="T910" s="81">
        <f t="shared" si="968"/>
        <v>0</v>
      </c>
      <c r="U910" s="81">
        <f t="shared" si="968"/>
        <v>0</v>
      </c>
      <c r="V910" s="81">
        <f t="shared" si="968"/>
        <v>0</v>
      </c>
      <c r="W910" s="81">
        <f t="shared" si="968"/>
        <v>0</v>
      </c>
      <c r="X910" s="81">
        <f t="shared" si="968"/>
        <v>0</v>
      </c>
      <c r="Y910" s="81">
        <f t="shared" si="968"/>
        <v>0</v>
      </c>
      <c r="Z910" s="81">
        <f t="shared" si="968"/>
        <v>0</v>
      </c>
      <c r="AA910" s="81">
        <f t="shared" si="968"/>
        <v>0</v>
      </c>
      <c r="AB910" s="512">
        <f t="shared" ref="AB910:AH910" si="969">SUM(AB911:AB913)</f>
        <v>0</v>
      </c>
      <c r="AC910" s="512">
        <f t="shared" si="969"/>
        <v>0</v>
      </c>
      <c r="AD910" s="512">
        <f t="shared" si="969"/>
        <v>0</v>
      </c>
      <c r="AE910" s="512">
        <f t="shared" si="969"/>
        <v>0</v>
      </c>
      <c r="AF910" s="512">
        <f t="shared" si="969"/>
        <v>0</v>
      </c>
      <c r="AG910" s="512">
        <f t="shared" si="969"/>
        <v>0</v>
      </c>
      <c r="AH910" s="512">
        <f t="shared" si="969"/>
        <v>0</v>
      </c>
      <c r="AJ910" s="512">
        <f t="shared" ca="1" si="940"/>
        <v>0</v>
      </c>
      <c r="AK910" s="512">
        <f t="shared" ca="1" si="941"/>
        <v>0</v>
      </c>
      <c r="AL910" s="1792">
        <f t="shared" ca="1" si="942"/>
        <v>0</v>
      </c>
      <c r="AM910" s="1916">
        <f t="shared" ca="1" si="943"/>
        <v>0</v>
      </c>
      <c r="AN910" s="512">
        <f t="shared" ca="1" si="944"/>
        <v>0</v>
      </c>
      <c r="AO910" s="1792">
        <f t="shared" ca="1" si="945"/>
        <v>0</v>
      </c>
      <c r="AP910" s="1916">
        <f t="shared" ca="1" si="946"/>
        <v>0</v>
      </c>
      <c r="AR910" s="512">
        <f t="shared" ca="1" si="947"/>
        <v>0</v>
      </c>
      <c r="AS910" s="512">
        <f t="shared" ca="1" si="948"/>
        <v>0</v>
      </c>
      <c r="AT910" s="1792">
        <f t="shared" ca="1" si="949"/>
        <v>0</v>
      </c>
      <c r="AU910" s="1916">
        <f t="shared" ca="1" si="950"/>
        <v>0</v>
      </c>
      <c r="AV910" s="512">
        <f t="shared" ca="1" si="951"/>
        <v>0</v>
      </c>
      <c r="AW910" s="1792">
        <f t="shared" ca="1" si="952"/>
        <v>0</v>
      </c>
      <c r="AX910" s="1916">
        <f t="shared" ca="1" si="953"/>
        <v>0</v>
      </c>
      <c r="AZ910" s="512">
        <f t="shared" ca="1" si="954"/>
        <v>0</v>
      </c>
      <c r="BA910" s="512">
        <f t="shared" ca="1" si="955"/>
        <v>0</v>
      </c>
      <c r="BB910" s="1792">
        <f t="shared" ca="1" si="956"/>
        <v>0</v>
      </c>
      <c r="BC910" s="1916">
        <f t="shared" ca="1" si="957"/>
        <v>0</v>
      </c>
      <c r="BD910" s="512">
        <f t="shared" ca="1" si="958"/>
        <v>0</v>
      </c>
      <c r="BE910" s="1792">
        <f t="shared" ca="1" si="959"/>
        <v>0</v>
      </c>
      <c r="BF910" s="1916">
        <f t="shared" ca="1" si="960"/>
        <v>0</v>
      </c>
    </row>
    <row r="911" spans="1:58" s="65" customFormat="1">
      <c r="A911" s="2016">
        <v>910</v>
      </c>
      <c r="B911" s="2016">
        <v>908</v>
      </c>
      <c r="D911" s="657">
        <v>1</v>
      </c>
      <c r="E911" s="97"/>
      <c r="F911" s="97"/>
      <c r="G911" s="49"/>
      <c r="H911" s="519"/>
      <c r="I911" s="7"/>
      <c r="J911" s="6"/>
      <c r="K911" s="7"/>
      <c r="L911" s="6"/>
      <c r="M911" s="80"/>
      <c r="N911" s="80"/>
      <c r="O911" s="79" t="s">
        <v>83</v>
      </c>
      <c r="P911" s="5"/>
      <c r="Q911" s="5"/>
      <c r="R911" s="5"/>
      <c r="S911" s="5"/>
      <c r="T911" s="5"/>
      <c r="U911" s="5"/>
      <c r="V911" s="5"/>
      <c r="W911" s="5"/>
      <c r="X911" s="5"/>
      <c r="Y911" s="5"/>
      <c r="Z911" s="5"/>
      <c r="AA911" s="5"/>
      <c r="AB911" s="78">
        <f>R911</f>
        <v>0</v>
      </c>
      <c r="AC911" s="78">
        <f>U911</f>
        <v>0</v>
      </c>
      <c r="AD911" s="78">
        <f>X911</f>
        <v>0</v>
      </c>
      <c r="AE911" s="78">
        <f>AA911</f>
        <v>0</v>
      </c>
      <c r="AF911" s="78">
        <f>AC911</f>
        <v>0</v>
      </c>
      <c r="AG911" s="78">
        <f>AE911</f>
        <v>0</v>
      </c>
      <c r="AH911" s="78">
        <f>AG911</f>
        <v>0</v>
      </c>
      <c r="AJ911" s="78">
        <f t="shared" ca="1" si="940"/>
        <v>0</v>
      </c>
      <c r="AK911" s="78">
        <f t="shared" ca="1" si="941"/>
        <v>0</v>
      </c>
      <c r="AL911" s="1708">
        <f t="shared" ca="1" si="942"/>
        <v>0</v>
      </c>
      <c r="AM911" s="1818">
        <f t="shared" ca="1" si="943"/>
        <v>0</v>
      </c>
      <c r="AN911" s="78">
        <f t="shared" ca="1" si="944"/>
        <v>0</v>
      </c>
      <c r="AO911" s="1708">
        <f t="shared" ca="1" si="945"/>
        <v>0</v>
      </c>
      <c r="AP911" s="1818">
        <f t="shared" ca="1" si="946"/>
        <v>0</v>
      </c>
      <c r="AR911" s="78">
        <f t="shared" ca="1" si="947"/>
        <v>0</v>
      </c>
      <c r="AS911" s="78">
        <f t="shared" ca="1" si="948"/>
        <v>0</v>
      </c>
      <c r="AT911" s="1708">
        <f t="shared" ca="1" si="949"/>
        <v>0</v>
      </c>
      <c r="AU911" s="1818">
        <f t="shared" ca="1" si="950"/>
        <v>0</v>
      </c>
      <c r="AV911" s="78">
        <f t="shared" ca="1" si="951"/>
        <v>0</v>
      </c>
      <c r="AW911" s="1708">
        <f t="shared" ca="1" si="952"/>
        <v>0</v>
      </c>
      <c r="AX911" s="1818">
        <f t="shared" ca="1" si="953"/>
        <v>0</v>
      </c>
      <c r="AZ911" s="78">
        <f t="shared" ca="1" si="954"/>
        <v>0</v>
      </c>
      <c r="BA911" s="78">
        <f t="shared" ca="1" si="955"/>
        <v>0</v>
      </c>
      <c r="BB911" s="1708">
        <f t="shared" ca="1" si="956"/>
        <v>0</v>
      </c>
      <c r="BC911" s="1818">
        <f t="shared" ca="1" si="957"/>
        <v>0</v>
      </c>
      <c r="BD911" s="78">
        <f t="shared" ca="1" si="958"/>
        <v>0</v>
      </c>
      <c r="BE911" s="1708">
        <f t="shared" ca="1" si="959"/>
        <v>0</v>
      </c>
      <c r="BF911" s="1818">
        <f t="shared" ca="1" si="960"/>
        <v>0</v>
      </c>
    </row>
    <row r="912" spans="1:58" s="65" customFormat="1">
      <c r="A912" s="2016">
        <v>911</v>
      </c>
      <c r="B912" s="2016">
        <v>909</v>
      </c>
      <c r="D912" s="657">
        <v>1</v>
      </c>
      <c r="E912" s="97"/>
      <c r="F912" s="97"/>
      <c r="G912" s="49"/>
      <c r="H912" s="519"/>
      <c r="I912" s="7"/>
      <c r="J912" s="6"/>
      <c r="K912" s="7"/>
      <c r="L912" s="6"/>
      <c r="M912" s="80"/>
      <c r="N912" s="80"/>
      <c r="O912" s="79" t="s">
        <v>84</v>
      </c>
      <c r="P912" s="5"/>
      <c r="Q912" s="5"/>
      <c r="R912" s="5"/>
      <c r="S912" s="5"/>
      <c r="T912" s="5"/>
      <c r="U912" s="5"/>
      <c r="V912" s="5"/>
      <c r="W912" s="5"/>
      <c r="X912" s="5"/>
      <c r="Y912" s="5"/>
      <c r="Z912" s="5"/>
      <c r="AA912" s="5"/>
      <c r="AB912" s="78">
        <f>R912</f>
        <v>0</v>
      </c>
      <c r="AC912" s="78">
        <f>U912</f>
        <v>0</v>
      </c>
      <c r="AD912" s="78">
        <f>X912</f>
        <v>0</v>
      </c>
      <c r="AE912" s="78">
        <f>AA912</f>
        <v>0</v>
      </c>
      <c r="AF912" s="78">
        <f>AC912</f>
        <v>0</v>
      </c>
      <c r="AG912" s="78">
        <f>AE912</f>
        <v>0</v>
      </c>
      <c r="AH912" s="78">
        <f>AG912</f>
        <v>0</v>
      </c>
      <c r="AJ912" s="78">
        <f t="shared" ca="1" si="940"/>
        <v>0</v>
      </c>
      <c r="AK912" s="78">
        <f t="shared" ca="1" si="941"/>
        <v>0</v>
      </c>
      <c r="AL912" s="1708">
        <f t="shared" ca="1" si="942"/>
        <v>0</v>
      </c>
      <c r="AM912" s="1818">
        <f t="shared" ca="1" si="943"/>
        <v>0</v>
      </c>
      <c r="AN912" s="78">
        <f t="shared" ca="1" si="944"/>
        <v>0</v>
      </c>
      <c r="AO912" s="1708">
        <f t="shared" ca="1" si="945"/>
        <v>0</v>
      </c>
      <c r="AP912" s="1818">
        <f t="shared" ca="1" si="946"/>
        <v>0</v>
      </c>
      <c r="AR912" s="78">
        <f t="shared" ca="1" si="947"/>
        <v>0</v>
      </c>
      <c r="AS912" s="78">
        <f t="shared" ca="1" si="948"/>
        <v>0</v>
      </c>
      <c r="AT912" s="1708">
        <f t="shared" ca="1" si="949"/>
        <v>0</v>
      </c>
      <c r="AU912" s="1818">
        <f t="shared" ca="1" si="950"/>
        <v>0</v>
      </c>
      <c r="AV912" s="78">
        <f t="shared" ca="1" si="951"/>
        <v>0</v>
      </c>
      <c r="AW912" s="1708">
        <f t="shared" ca="1" si="952"/>
        <v>0</v>
      </c>
      <c r="AX912" s="1818">
        <f t="shared" ca="1" si="953"/>
        <v>0</v>
      </c>
      <c r="AZ912" s="78">
        <f t="shared" ca="1" si="954"/>
        <v>0</v>
      </c>
      <c r="BA912" s="78">
        <f t="shared" ca="1" si="955"/>
        <v>0</v>
      </c>
      <c r="BB912" s="1708">
        <f t="shared" ca="1" si="956"/>
        <v>0</v>
      </c>
      <c r="BC912" s="1818">
        <f t="shared" ca="1" si="957"/>
        <v>0</v>
      </c>
      <c r="BD912" s="78">
        <f t="shared" ca="1" si="958"/>
        <v>0</v>
      </c>
      <c r="BE912" s="1708">
        <f t="shared" ca="1" si="959"/>
        <v>0</v>
      </c>
      <c r="BF912" s="1818">
        <f t="shared" ca="1" si="960"/>
        <v>0</v>
      </c>
    </row>
    <row r="913" spans="1:58" s="65" customFormat="1">
      <c r="A913" s="2016">
        <v>912</v>
      </c>
      <c r="B913" s="2016">
        <v>910</v>
      </c>
      <c r="D913" s="657">
        <v>1</v>
      </c>
      <c r="E913" s="97"/>
      <c r="F913" s="97"/>
      <c r="G913" s="49"/>
      <c r="H913" s="523"/>
      <c r="I913" s="4"/>
      <c r="J913" s="3"/>
      <c r="K913" s="4"/>
      <c r="L913" s="3"/>
      <c r="M913" s="77"/>
      <c r="N913" s="77"/>
      <c r="O913" s="76" t="s">
        <v>85</v>
      </c>
      <c r="P913" s="2"/>
      <c r="Q913" s="2"/>
      <c r="R913" s="2"/>
      <c r="S913" s="2"/>
      <c r="T913" s="2"/>
      <c r="U913" s="2"/>
      <c r="V913" s="2"/>
      <c r="W913" s="2"/>
      <c r="X913" s="2"/>
      <c r="Y913" s="2"/>
      <c r="Z913" s="2"/>
      <c r="AA913" s="2"/>
      <c r="AB913" s="75">
        <f>R913</f>
        <v>0</v>
      </c>
      <c r="AC913" s="75">
        <f>U913</f>
        <v>0</v>
      </c>
      <c r="AD913" s="75">
        <f>X913</f>
        <v>0</v>
      </c>
      <c r="AE913" s="75">
        <f>AA913</f>
        <v>0</v>
      </c>
      <c r="AF913" s="75">
        <f>AC913</f>
        <v>0</v>
      </c>
      <c r="AG913" s="75">
        <f>AE913</f>
        <v>0</v>
      </c>
      <c r="AH913" s="75">
        <f>AG913</f>
        <v>0</v>
      </c>
      <c r="AJ913" s="75">
        <f t="shared" ca="1" si="940"/>
        <v>0</v>
      </c>
      <c r="AK913" s="75">
        <f t="shared" ca="1" si="941"/>
        <v>0</v>
      </c>
      <c r="AL913" s="1791">
        <f t="shared" ca="1" si="942"/>
        <v>0</v>
      </c>
      <c r="AM913" s="1915">
        <f t="shared" ca="1" si="943"/>
        <v>0</v>
      </c>
      <c r="AN913" s="75">
        <f t="shared" ca="1" si="944"/>
        <v>0</v>
      </c>
      <c r="AO913" s="1791">
        <f t="shared" ca="1" si="945"/>
        <v>0</v>
      </c>
      <c r="AP913" s="1915">
        <f t="shared" ca="1" si="946"/>
        <v>0</v>
      </c>
      <c r="AR913" s="75">
        <f t="shared" ca="1" si="947"/>
        <v>0</v>
      </c>
      <c r="AS913" s="75">
        <f t="shared" ca="1" si="948"/>
        <v>0</v>
      </c>
      <c r="AT913" s="1791">
        <f t="shared" ca="1" si="949"/>
        <v>0</v>
      </c>
      <c r="AU913" s="1915">
        <f t="shared" ca="1" si="950"/>
        <v>0</v>
      </c>
      <c r="AV913" s="75">
        <f t="shared" ca="1" si="951"/>
        <v>0</v>
      </c>
      <c r="AW913" s="1791">
        <f t="shared" ca="1" si="952"/>
        <v>0</v>
      </c>
      <c r="AX913" s="1915">
        <f t="shared" ca="1" si="953"/>
        <v>0</v>
      </c>
      <c r="AZ913" s="75">
        <f t="shared" ca="1" si="954"/>
        <v>0</v>
      </c>
      <c r="BA913" s="75">
        <f t="shared" ca="1" si="955"/>
        <v>0</v>
      </c>
      <c r="BB913" s="1791">
        <f t="shared" ca="1" si="956"/>
        <v>0</v>
      </c>
      <c r="BC913" s="1915">
        <f t="shared" ca="1" si="957"/>
        <v>0</v>
      </c>
      <c r="BD913" s="75">
        <f t="shared" ca="1" si="958"/>
        <v>0</v>
      </c>
      <c r="BE913" s="1791">
        <f t="shared" ca="1" si="959"/>
        <v>0</v>
      </c>
      <c r="BF913" s="1915">
        <f t="shared" ca="1" si="960"/>
        <v>0</v>
      </c>
    </row>
    <row r="914" spans="1:58" s="65" customFormat="1">
      <c r="A914" s="2016">
        <v>913</v>
      </c>
      <c r="B914" s="2016">
        <v>911</v>
      </c>
      <c r="D914" s="657">
        <v>1</v>
      </c>
      <c r="E914" s="97"/>
      <c r="F914" s="97"/>
      <c r="G914" s="49"/>
      <c r="H914" s="520" t="s">
        <v>321</v>
      </c>
      <c r="I914" s="504"/>
      <c r="J914" s="521"/>
      <c r="K914" s="521"/>
      <c r="L914" s="504"/>
      <c r="M914" s="504"/>
      <c r="N914" s="504"/>
      <c r="O914" s="505"/>
      <c r="P914" s="506"/>
      <c r="Q914" s="506"/>
      <c r="R914" s="506"/>
      <c r="S914" s="506"/>
      <c r="T914" s="506"/>
      <c r="U914" s="506"/>
      <c r="V914" s="506"/>
      <c r="W914" s="506"/>
      <c r="X914" s="506"/>
      <c r="Y914" s="506"/>
      <c r="Z914" s="506"/>
      <c r="AA914" s="506"/>
      <c r="AB914" s="507">
        <f>R914</f>
        <v>0</v>
      </c>
      <c r="AC914" s="507">
        <f>U914</f>
        <v>0</v>
      </c>
      <c r="AD914" s="507">
        <f>X914</f>
        <v>0</v>
      </c>
      <c r="AE914" s="507">
        <f>AA914</f>
        <v>0</v>
      </c>
      <c r="AF914" s="507">
        <f>AC914</f>
        <v>0</v>
      </c>
      <c r="AG914" s="507">
        <f>AE914</f>
        <v>0</v>
      </c>
      <c r="AH914" s="507">
        <f>AG914</f>
        <v>0</v>
      </c>
      <c r="AJ914" s="507">
        <f t="shared" ca="1" si="940"/>
        <v>0</v>
      </c>
      <c r="AK914" s="507">
        <f t="shared" ca="1" si="941"/>
        <v>0</v>
      </c>
      <c r="AL914" s="1793">
        <f t="shared" ca="1" si="942"/>
        <v>0</v>
      </c>
      <c r="AM914" s="1917">
        <f t="shared" ca="1" si="943"/>
        <v>0</v>
      </c>
      <c r="AN914" s="507">
        <f t="shared" ca="1" si="944"/>
        <v>0</v>
      </c>
      <c r="AO914" s="1793">
        <f t="shared" ca="1" si="945"/>
        <v>0</v>
      </c>
      <c r="AP914" s="1917">
        <f t="shared" ca="1" si="946"/>
        <v>0</v>
      </c>
      <c r="AR914" s="507">
        <f t="shared" ca="1" si="947"/>
        <v>0</v>
      </c>
      <c r="AS914" s="507">
        <f t="shared" ca="1" si="948"/>
        <v>0</v>
      </c>
      <c r="AT914" s="1793">
        <f t="shared" ca="1" si="949"/>
        <v>0</v>
      </c>
      <c r="AU914" s="1917">
        <f t="shared" ca="1" si="950"/>
        <v>0</v>
      </c>
      <c r="AV914" s="507">
        <f t="shared" ca="1" si="951"/>
        <v>0</v>
      </c>
      <c r="AW914" s="1793">
        <f t="shared" ca="1" si="952"/>
        <v>0</v>
      </c>
      <c r="AX914" s="1917">
        <f t="shared" ca="1" si="953"/>
        <v>0</v>
      </c>
      <c r="AZ914" s="507">
        <f t="shared" ca="1" si="954"/>
        <v>0</v>
      </c>
      <c r="BA914" s="507">
        <f t="shared" ca="1" si="955"/>
        <v>0</v>
      </c>
      <c r="BB914" s="1793">
        <f t="shared" ca="1" si="956"/>
        <v>0</v>
      </c>
      <c r="BC914" s="1917">
        <f t="shared" ca="1" si="957"/>
        <v>0</v>
      </c>
      <c r="BD914" s="507">
        <f t="shared" ca="1" si="958"/>
        <v>0</v>
      </c>
      <c r="BE914" s="1793">
        <f t="shared" ca="1" si="959"/>
        <v>0</v>
      </c>
      <c r="BF914" s="1917">
        <f t="shared" ca="1" si="960"/>
        <v>0</v>
      </c>
    </row>
    <row r="915" spans="1:58" s="65" customFormat="1">
      <c r="A915" s="2016"/>
      <c r="B915" s="2016">
        <v>912</v>
      </c>
      <c r="D915" s="657">
        <v>1</v>
      </c>
      <c r="E915" s="97"/>
      <c r="F915" s="97"/>
      <c r="G915" s="49"/>
      <c r="H915" s="97"/>
      <c r="I915" s="73"/>
      <c r="J915" s="97"/>
      <c r="K915" s="97"/>
      <c r="L915" s="97"/>
      <c r="M915" s="96"/>
      <c r="N915" s="96"/>
      <c r="O915" s="96"/>
      <c r="P915" s="67"/>
      <c r="Q915" s="67"/>
      <c r="R915" s="67"/>
      <c r="S915" s="67"/>
      <c r="T915" s="67"/>
      <c r="U915" s="67"/>
      <c r="V915" s="67"/>
      <c r="W915" s="67"/>
      <c r="X915" s="67"/>
      <c r="Y915" s="67"/>
    </row>
    <row r="916" spans="1:58" s="65" customFormat="1">
      <c r="A916" s="2016">
        <v>945</v>
      </c>
      <c r="B916" s="2016">
        <v>913</v>
      </c>
      <c r="D916" s="657">
        <v>1</v>
      </c>
      <c r="E916" s="26"/>
      <c r="F916" s="26"/>
      <c r="G916" s="49" t="s">
        <v>843</v>
      </c>
      <c r="H916" s="7"/>
      <c r="I916" s="6"/>
      <c r="J916" s="7"/>
      <c r="K916" s="7"/>
      <c r="L916" s="6"/>
      <c r="M916" s="96"/>
      <c r="N916" s="96"/>
      <c r="O916" s="96"/>
      <c r="P916" s="67"/>
      <c r="Q916" s="67"/>
      <c r="R916" s="67"/>
      <c r="S916" s="67"/>
      <c r="T916" s="67"/>
      <c r="U916" s="67"/>
      <c r="V916" s="67"/>
      <c r="W916" s="67"/>
      <c r="X916" s="67"/>
      <c r="Y916" s="67"/>
    </row>
    <row r="917" spans="1:58" s="539" customFormat="1">
      <c r="A917" s="2016">
        <v>946</v>
      </c>
      <c r="B917" s="2016">
        <v>914</v>
      </c>
      <c r="D917" s="657">
        <v>1</v>
      </c>
      <c r="E917" s="534"/>
      <c r="F917" s="534"/>
      <c r="G917" s="535"/>
      <c r="H917" s="724" t="s">
        <v>359</v>
      </c>
      <c r="I917" s="725"/>
      <c r="J917" s="726"/>
      <c r="K917" s="726"/>
      <c r="L917" s="726"/>
      <c r="M917" s="726"/>
      <c r="N917" s="726"/>
      <c r="O917" s="721"/>
      <c r="P917" s="721">
        <f t="shared" ref="P917:AH917" si="970">P918+P923+P929+P934+P940</f>
        <v>0</v>
      </c>
      <c r="Q917" s="721">
        <f t="shared" si="970"/>
        <v>0</v>
      </c>
      <c r="R917" s="721">
        <f t="shared" si="970"/>
        <v>0</v>
      </c>
      <c r="S917" s="721">
        <f t="shared" si="970"/>
        <v>0</v>
      </c>
      <c r="T917" s="721">
        <f t="shared" si="970"/>
        <v>0</v>
      </c>
      <c r="U917" s="721">
        <f t="shared" si="970"/>
        <v>0</v>
      </c>
      <c r="V917" s="721">
        <f t="shared" si="970"/>
        <v>0</v>
      </c>
      <c r="W917" s="721">
        <f t="shared" si="970"/>
        <v>0</v>
      </c>
      <c r="X917" s="721">
        <f t="shared" si="970"/>
        <v>0</v>
      </c>
      <c r="Y917" s="721">
        <f t="shared" si="970"/>
        <v>0</v>
      </c>
      <c r="Z917" s="721">
        <f t="shared" si="970"/>
        <v>0</v>
      </c>
      <c r="AA917" s="721">
        <f t="shared" si="970"/>
        <v>0</v>
      </c>
      <c r="AB917" s="721">
        <f t="shared" si="970"/>
        <v>0</v>
      </c>
      <c r="AC917" s="721">
        <f t="shared" si="970"/>
        <v>0</v>
      </c>
      <c r="AD917" s="721">
        <f t="shared" si="970"/>
        <v>0</v>
      </c>
      <c r="AE917" s="721">
        <f t="shared" si="970"/>
        <v>0</v>
      </c>
      <c r="AF917" s="721">
        <f t="shared" si="970"/>
        <v>0</v>
      </c>
      <c r="AG917" s="721">
        <f t="shared" si="970"/>
        <v>0</v>
      </c>
      <c r="AH917" s="721">
        <f t="shared" si="970"/>
        <v>0</v>
      </c>
      <c r="AJ917" s="1653">
        <f t="shared" ref="AJ917:AJ944" ca="1" si="971">INDIRECT(AJ$3&amp;(ROW()))</f>
        <v>0</v>
      </c>
      <c r="AK917" s="1654">
        <f t="shared" ref="AK917:AK944" ca="1" si="972">INDIRECT(AK$1&amp;AK$3&amp;$B917)</f>
        <v>0</v>
      </c>
      <c r="AL917" s="1741">
        <f t="shared" ref="AL917:AL944" ca="1" si="973">AJ917-AK917</f>
        <v>0</v>
      </c>
      <c r="AM917" s="1865">
        <f t="shared" ref="AM917:AM944" ca="1" si="974">IFERROR(AJ917/AK917,0)</f>
        <v>0</v>
      </c>
      <c r="AN917" s="1654">
        <f t="shared" ref="AN917:AN944" ca="1" si="975">INDIRECT(AN$1&amp;AN$3&amp;$A917)</f>
        <v>0</v>
      </c>
      <c r="AO917" s="1741">
        <f t="shared" ref="AO917:AO944" ca="1" si="976">AJ917-AN917</f>
        <v>0</v>
      </c>
      <c r="AP917" s="1865">
        <f t="shared" ref="AP917:AP944" ca="1" si="977">IFERROR(AJ917/AN917,0)</f>
        <v>0</v>
      </c>
      <c r="AR917" s="1653">
        <f t="shared" ref="AR917:AR944" ca="1" si="978">INDIRECT(AR$3&amp;(ROW()))</f>
        <v>0</v>
      </c>
      <c r="AS917" s="1654">
        <f t="shared" ref="AS917:AS944" ca="1" si="979">INDIRECT(AS$1&amp;AS$3&amp;$B917)</f>
        <v>0</v>
      </c>
      <c r="AT917" s="1741">
        <f t="shared" ref="AT917:AT944" ca="1" si="980">AR917-AS917</f>
        <v>0</v>
      </c>
      <c r="AU917" s="1865">
        <f t="shared" ref="AU917:AU944" ca="1" si="981">IFERROR(AR917/AS917,0)</f>
        <v>0</v>
      </c>
      <c r="AV917" s="1654">
        <f t="shared" ref="AV917:AV944" ca="1" si="982">INDIRECT(AV$1&amp;AV$3&amp;$A917)</f>
        <v>0</v>
      </c>
      <c r="AW917" s="1741">
        <f t="shared" ref="AW917:AW944" ca="1" si="983">AR917-AV917</f>
        <v>0</v>
      </c>
      <c r="AX917" s="1865">
        <f t="shared" ref="AX917:AX944" ca="1" si="984">IFERROR(AR917/AV917,0)</f>
        <v>0</v>
      </c>
      <c r="AZ917" s="1653">
        <f t="shared" ref="AZ917:AZ944" ca="1" si="985">INDIRECT(AZ$3&amp;(ROW()))</f>
        <v>0</v>
      </c>
      <c r="BA917" s="1654">
        <f t="shared" ref="BA917:BA944" ca="1" si="986">INDIRECT(BA$1&amp;BA$3&amp;$B917)</f>
        <v>0</v>
      </c>
      <c r="BB917" s="1741">
        <f t="shared" ref="BB917:BB944" ca="1" si="987">AZ917-BA917</f>
        <v>0</v>
      </c>
      <c r="BC917" s="1865">
        <f t="shared" ref="BC917:BC944" ca="1" si="988">IFERROR(AZ917/BA917,0)</f>
        <v>0</v>
      </c>
      <c r="BD917" s="1654">
        <f t="shared" ref="BD917:BD944" ca="1" si="989">INDIRECT(BD$1&amp;BD$3&amp;$A917)</f>
        <v>0</v>
      </c>
      <c r="BE917" s="1741">
        <f t="shared" ref="BE917:BE944" ca="1" si="990">AZ917-BD917</f>
        <v>0</v>
      </c>
      <c r="BF917" s="1865">
        <f t="shared" ref="BF917:BF944" ca="1" si="991">IFERROR(AZ917/BD917,0)</f>
        <v>0</v>
      </c>
    </row>
    <row r="918" spans="1:58" s="65" customFormat="1">
      <c r="A918" s="2016">
        <v>947</v>
      </c>
      <c r="B918" s="2016">
        <v>915</v>
      </c>
      <c r="D918" s="657">
        <v>1</v>
      </c>
      <c r="E918" s="534"/>
      <c r="F918" s="534"/>
      <c r="G918" s="49"/>
      <c r="H918" s="727"/>
      <c r="I918" s="522" t="s">
        <v>133</v>
      </c>
      <c r="J918" s="89"/>
      <c r="K918" s="90"/>
      <c r="L918" s="90"/>
      <c r="M918" s="88"/>
      <c r="N918" s="88"/>
      <c r="O918" s="87"/>
      <c r="P918" s="86">
        <f>SUM(P919:P922)</f>
        <v>0</v>
      </c>
      <c r="Q918" s="86">
        <f t="shared" ref="Q918:AH918" si="992">SUM(Q919:Q922)</f>
        <v>0</v>
      </c>
      <c r="R918" s="86">
        <f t="shared" si="992"/>
        <v>0</v>
      </c>
      <c r="S918" s="86">
        <f t="shared" si="992"/>
        <v>0</v>
      </c>
      <c r="T918" s="86">
        <f t="shared" si="992"/>
        <v>0</v>
      </c>
      <c r="U918" s="86">
        <f t="shared" si="992"/>
        <v>0</v>
      </c>
      <c r="V918" s="86">
        <f t="shared" si="992"/>
        <v>0</v>
      </c>
      <c r="W918" s="86">
        <f t="shared" si="992"/>
        <v>0</v>
      </c>
      <c r="X918" s="86">
        <f t="shared" si="992"/>
        <v>0</v>
      </c>
      <c r="Y918" s="86">
        <f t="shared" si="992"/>
        <v>0</v>
      </c>
      <c r="Z918" s="86">
        <f t="shared" si="992"/>
        <v>0</v>
      </c>
      <c r="AA918" s="86">
        <f t="shared" si="992"/>
        <v>0</v>
      </c>
      <c r="AB918" s="86">
        <f t="shared" si="992"/>
        <v>0</v>
      </c>
      <c r="AC918" s="86">
        <f t="shared" si="992"/>
        <v>0</v>
      </c>
      <c r="AD918" s="86">
        <f t="shared" si="992"/>
        <v>0</v>
      </c>
      <c r="AE918" s="86">
        <f t="shared" si="992"/>
        <v>0</v>
      </c>
      <c r="AF918" s="86">
        <f t="shared" si="992"/>
        <v>0</v>
      </c>
      <c r="AG918" s="86">
        <f t="shared" si="992"/>
        <v>0</v>
      </c>
      <c r="AH918" s="86">
        <f t="shared" si="992"/>
        <v>0</v>
      </c>
      <c r="AJ918" s="86">
        <f t="shared" ca="1" si="971"/>
        <v>0</v>
      </c>
      <c r="AK918" s="86">
        <f t="shared" ca="1" si="972"/>
        <v>0</v>
      </c>
      <c r="AL918" s="1790">
        <f t="shared" ca="1" si="973"/>
        <v>0</v>
      </c>
      <c r="AM918" s="1914">
        <f t="shared" ca="1" si="974"/>
        <v>0</v>
      </c>
      <c r="AN918" s="86">
        <f t="shared" ca="1" si="975"/>
        <v>0</v>
      </c>
      <c r="AO918" s="1790">
        <f t="shared" ca="1" si="976"/>
        <v>0</v>
      </c>
      <c r="AP918" s="1914">
        <f t="shared" ca="1" si="977"/>
        <v>0</v>
      </c>
      <c r="AR918" s="86">
        <f t="shared" ca="1" si="978"/>
        <v>0</v>
      </c>
      <c r="AS918" s="86">
        <f t="shared" ca="1" si="979"/>
        <v>0</v>
      </c>
      <c r="AT918" s="1790">
        <f t="shared" ca="1" si="980"/>
        <v>0</v>
      </c>
      <c r="AU918" s="1914">
        <f t="shared" ca="1" si="981"/>
        <v>0</v>
      </c>
      <c r="AV918" s="86">
        <f t="shared" ca="1" si="982"/>
        <v>0</v>
      </c>
      <c r="AW918" s="1790">
        <f t="shared" ca="1" si="983"/>
        <v>0</v>
      </c>
      <c r="AX918" s="1914">
        <f t="shared" ca="1" si="984"/>
        <v>0</v>
      </c>
      <c r="AZ918" s="86">
        <f t="shared" ca="1" si="985"/>
        <v>0</v>
      </c>
      <c r="BA918" s="86">
        <f t="shared" ca="1" si="986"/>
        <v>0</v>
      </c>
      <c r="BB918" s="1790">
        <f t="shared" ca="1" si="987"/>
        <v>0</v>
      </c>
      <c r="BC918" s="1914">
        <f t="shared" ca="1" si="988"/>
        <v>0</v>
      </c>
      <c r="BD918" s="86">
        <f t="shared" ca="1" si="989"/>
        <v>0</v>
      </c>
      <c r="BE918" s="1790">
        <f t="shared" ca="1" si="990"/>
        <v>0</v>
      </c>
      <c r="BF918" s="1914">
        <f t="shared" ca="1" si="991"/>
        <v>0</v>
      </c>
    </row>
    <row r="919" spans="1:58" s="65" customFormat="1">
      <c r="A919" s="2016">
        <v>948</v>
      </c>
      <c r="B919" s="2016">
        <v>916</v>
      </c>
      <c r="D919" s="657">
        <v>1</v>
      </c>
      <c r="E919" s="534"/>
      <c r="F919" s="534"/>
      <c r="G919" s="49"/>
      <c r="H919" s="727"/>
      <c r="I919" s="7"/>
      <c r="J919" s="6"/>
      <c r="K919" s="7"/>
      <c r="L919" s="7"/>
      <c r="M919" s="80"/>
      <c r="N919" s="80"/>
      <c r="O919" s="6" t="s">
        <v>132</v>
      </c>
      <c r="P919" s="5"/>
      <c r="Q919" s="5"/>
      <c r="R919" s="5"/>
      <c r="S919" s="5"/>
      <c r="T919" s="5"/>
      <c r="U919" s="5"/>
      <c r="V919" s="5"/>
      <c r="W919" s="5"/>
      <c r="X919" s="5"/>
      <c r="Y919" s="5"/>
      <c r="Z919" s="5"/>
      <c r="AA919" s="5"/>
      <c r="AB919" s="78">
        <f>R919</f>
        <v>0</v>
      </c>
      <c r="AC919" s="78">
        <f>U919</f>
        <v>0</v>
      </c>
      <c r="AD919" s="78">
        <f>X919</f>
        <v>0</v>
      </c>
      <c r="AE919" s="78">
        <f>AA919</f>
        <v>0</v>
      </c>
      <c r="AF919" s="78">
        <f>AC919</f>
        <v>0</v>
      </c>
      <c r="AG919" s="78">
        <f>AE919</f>
        <v>0</v>
      </c>
      <c r="AH919" s="78">
        <f>AG919</f>
        <v>0</v>
      </c>
      <c r="AJ919" s="78">
        <f t="shared" ca="1" si="971"/>
        <v>0</v>
      </c>
      <c r="AK919" s="78">
        <f t="shared" ca="1" si="972"/>
        <v>0</v>
      </c>
      <c r="AL919" s="1708">
        <f t="shared" ca="1" si="973"/>
        <v>0</v>
      </c>
      <c r="AM919" s="1818">
        <f t="shared" ca="1" si="974"/>
        <v>0</v>
      </c>
      <c r="AN919" s="78">
        <f t="shared" ca="1" si="975"/>
        <v>0</v>
      </c>
      <c r="AO919" s="1708">
        <f t="shared" ca="1" si="976"/>
        <v>0</v>
      </c>
      <c r="AP919" s="1818">
        <f t="shared" ca="1" si="977"/>
        <v>0</v>
      </c>
      <c r="AR919" s="78">
        <f t="shared" ca="1" si="978"/>
        <v>0</v>
      </c>
      <c r="AS919" s="78">
        <f t="shared" ca="1" si="979"/>
        <v>0</v>
      </c>
      <c r="AT919" s="1708">
        <f t="shared" ca="1" si="980"/>
        <v>0</v>
      </c>
      <c r="AU919" s="1818">
        <f t="shared" ca="1" si="981"/>
        <v>0</v>
      </c>
      <c r="AV919" s="78">
        <f t="shared" ca="1" si="982"/>
        <v>0</v>
      </c>
      <c r="AW919" s="1708">
        <f t="shared" ca="1" si="983"/>
        <v>0</v>
      </c>
      <c r="AX919" s="1818">
        <f t="shared" ca="1" si="984"/>
        <v>0</v>
      </c>
      <c r="AZ919" s="78">
        <f t="shared" ca="1" si="985"/>
        <v>0</v>
      </c>
      <c r="BA919" s="78">
        <f t="shared" ca="1" si="986"/>
        <v>0</v>
      </c>
      <c r="BB919" s="1708">
        <f t="shared" ca="1" si="987"/>
        <v>0</v>
      </c>
      <c r="BC919" s="1818">
        <f t="shared" ca="1" si="988"/>
        <v>0</v>
      </c>
      <c r="BD919" s="78">
        <f t="shared" ca="1" si="989"/>
        <v>0</v>
      </c>
      <c r="BE919" s="1708">
        <f t="shared" ca="1" si="990"/>
        <v>0</v>
      </c>
      <c r="BF919" s="1818">
        <f t="shared" ca="1" si="991"/>
        <v>0</v>
      </c>
    </row>
    <row r="920" spans="1:58" s="65" customFormat="1">
      <c r="A920" s="2016">
        <v>949</v>
      </c>
      <c r="B920" s="2016">
        <v>917</v>
      </c>
      <c r="D920" s="657">
        <v>1</v>
      </c>
      <c r="E920" s="534"/>
      <c r="F920" s="534"/>
      <c r="G920" s="49"/>
      <c r="H920" s="727"/>
      <c r="I920" s="7"/>
      <c r="J920" s="6"/>
      <c r="K920" s="7"/>
      <c r="L920" s="7"/>
      <c r="M920" s="80"/>
      <c r="N920" s="80"/>
      <c r="O920" s="6" t="s">
        <v>131</v>
      </c>
      <c r="P920" s="5"/>
      <c r="Q920" s="5"/>
      <c r="R920" s="5"/>
      <c r="S920" s="5"/>
      <c r="T920" s="5"/>
      <c r="U920" s="5"/>
      <c r="V920" s="5"/>
      <c r="W920" s="5"/>
      <c r="X920" s="5"/>
      <c r="Y920" s="5"/>
      <c r="Z920" s="5"/>
      <c r="AA920" s="5"/>
      <c r="AB920" s="78">
        <f>R920</f>
        <v>0</v>
      </c>
      <c r="AC920" s="78">
        <f>U920</f>
        <v>0</v>
      </c>
      <c r="AD920" s="78">
        <f>X920</f>
        <v>0</v>
      </c>
      <c r="AE920" s="78">
        <f>AA920</f>
        <v>0</v>
      </c>
      <c r="AF920" s="78">
        <f>AC920</f>
        <v>0</v>
      </c>
      <c r="AG920" s="78">
        <f>AE920</f>
        <v>0</v>
      </c>
      <c r="AH920" s="78">
        <f>AG920</f>
        <v>0</v>
      </c>
      <c r="AJ920" s="78">
        <f t="shared" ca="1" si="971"/>
        <v>0</v>
      </c>
      <c r="AK920" s="78">
        <f t="shared" ca="1" si="972"/>
        <v>0</v>
      </c>
      <c r="AL920" s="1708">
        <f t="shared" ca="1" si="973"/>
        <v>0</v>
      </c>
      <c r="AM920" s="1818">
        <f t="shared" ca="1" si="974"/>
        <v>0</v>
      </c>
      <c r="AN920" s="78">
        <f t="shared" ca="1" si="975"/>
        <v>0</v>
      </c>
      <c r="AO920" s="1708">
        <f t="shared" ca="1" si="976"/>
        <v>0</v>
      </c>
      <c r="AP920" s="1818">
        <f t="shared" ca="1" si="977"/>
        <v>0</v>
      </c>
      <c r="AR920" s="78">
        <f t="shared" ca="1" si="978"/>
        <v>0</v>
      </c>
      <c r="AS920" s="78">
        <f t="shared" ca="1" si="979"/>
        <v>0</v>
      </c>
      <c r="AT920" s="1708">
        <f t="shared" ca="1" si="980"/>
        <v>0</v>
      </c>
      <c r="AU920" s="1818">
        <f t="shared" ca="1" si="981"/>
        <v>0</v>
      </c>
      <c r="AV920" s="78">
        <f t="shared" ca="1" si="982"/>
        <v>0</v>
      </c>
      <c r="AW920" s="1708">
        <f t="shared" ca="1" si="983"/>
        <v>0</v>
      </c>
      <c r="AX920" s="1818">
        <f t="shared" ca="1" si="984"/>
        <v>0</v>
      </c>
      <c r="AZ920" s="78">
        <f t="shared" ca="1" si="985"/>
        <v>0</v>
      </c>
      <c r="BA920" s="78">
        <f t="shared" ca="1" si="986"/>
        <v>0</v>
      </c>
      <c r="BB920" s="1708">
        <f t="shared" ca="1" si="987"/>
        <v>0</v>
      </c>
      <c r="BC920" s="1818">
        <f t="shared" ca="1" si="988"/>
        <v>0</v>
      </c>
      <c r="BD920" s="78">
        <f t="shared" ca="1" si="989"/>
        <v>0</v>
      </c>
      <c r="BE920" s="1708">
        <f t="shared" ca="1" si="990"/>
        <v>0</v>
      </c>
      <c r="BF920" s="1818">
        <f t="shared" ca="1" si="991"/>
        <v>0</v>
      </c>
    </row>
    <row r="921" spans="1:58" s="65" customFormat="1">
      <c r="A921" s="2016">
        <v>950</v>
      </c>
      <c r="B921" s="2016">
        <v>918</v>
      </c>
      <c r="D921" s="657">
        <v>1</v>
      </c>
      <c r="E921" s="534"/>
      <c r="F921" s="534"/>
      <c r="G921" s="49"/>
      <c r="H921" s="727"/>
      <c r="I921" s="7"/>
      <c r="J921" s="6"/>
      <c r="K921" s="7"/>
      <c r="L921" s="7"/>
      <c r="M921" s="80"/>
      <c r="N921" s="80"/>
      <c r="O921" s="6" t="s">
        <v>130</v>
      </c>
      <c r="P921" s="5"/>
      <c r="Q921" s="5"/>
      <c r="R921" s="5"/>
      <c r="S921" s="5"/>
      <c r="T921" s="5"/>
      <c r="U921" s="5"/>
      <c r="V921" s="5"/>
      <c r="W921" s="5"/>
      <c r="X921" s="5"/>
      <c r="Y921" s="5"/>
      <c r="Z921" s="5"/>
      <c r="AA921" s="5"/>
      <c r="AB921" s="78">
        <f>R921</f>
        <v>0</v>
      </c>
      <c r="AC921" s="78">
        <f>U921</f>
        <v>0</v>
      </c>
      <c r="AD921" s="78">
        <f>X921</f>
        <v>0</v>
      </c>
      <c r="AE921" s="78">
        <f>AA921</f>
        <v>0</v>
      </c>
      <c r="AF921" s="78">
        <f>AC921</f>
        <v>0</v>
      </c>
      <c r="AG921" s="78">
        <f>AE921</f>
        <v>0</v>
      </c>
      <c r="AH921" s="78">
        <f>AG921</f>
        <v>0</v>
      </c>
      <c r="AJ921" s="78">
        <f t="shared" ca="1" si="971"/>
        <v>0</v>
      </c>
      <c r="AK921" s="78">
        <f t="shared" ca="1" si="972"/>
        <v>0</v>
      </c>
      <c r="AL921" s="1708">
        <f t="shared" ca="1" si="973"/>
        <v>0</v>
      </c>
      <c r="AM921" s="1818">
        <f t="shared" ca="1" si="974"/>
        <v>0</v>
      </c>
      <c r="AN921" s="78">
        <f t="shared" ca="1" si="975"/>
        <v>0</v>
      </c>
      <c r="AO921" s="1708">
        <f t="shared" ca="1" si="976"/>
        <v>0</v>
      </c>
      <c r="AP921" s="1818">
        <f t="shared" ca="1" si="977"/>
        <v>0</v>
      </c>
      <c r="AR921" s="78">
        <f t="shared" ca="1" si="978"/>
        <v>0</v>
      </c>
      <c r="AS921" s="78">
        <f t="shared" ca="1" si="979"/>
        <v>0</v>
      </c>
      <c r="AT921" s="1708">
        <f t="shared" ca="1" si="980"/>
        <v>0</v>
      </c>
      <c r="AU921" s="1818">
        <f t="shared" ca="1" si="981"/>
        <v>0</v>
      </c>
      <c r="AV921" s="78">
        <f t="shared" ca="1" si="982"/>
        <v>0</v>
      </c>
      <c r="AW921" s="1708">
        <f t="shared" ca="1" si="983"/>
        <v>0</v>
      </c>
      <c r="AX921" s="1818">
        <f t="shared" ca="1" si="984"/>
        <v>0</v>
      </c>
      <c r="AZ921" s="78">
        <f t="shared" ca="1" si="985"/>
        <v>0</v>
      </c>
      <c r="BA921" s="78">
        <f t="shared" ca="1" si="986"/>
        <v>0</v>
      </c>
      <c r="BB921" s="1708">
        <f t="shared" ca="1" si="987"/>
        <v>0</v>
      </c>
      <c r="BC921" s="1818">
        <f t="shared" ca="1" si="988"/>
        <v>0</v>
      </c>
      <c r="BD921" s="78">
        <f t="shared" ca="1" si="989"/>
        <v>0</v>
      </c>
      <c r="BE921" s="1708">
        <f t="shared" ca="1" si="990"/>
        <v>0</v>
      </c>
      <c r="BF921" s="1818">
        <f t="shared" ca="1" si="991"/>
        <v>0</v>
      </c>
    </row>
    <row r="922" spans="1:58" s="65" customFormat="1">
      <c r="A922" s="2016">
        <v>951</v>
      </c>
      <c r="B922" s="2016">
        <v>919</v>
      </c>
      <c r="D922" s="657">
        <v>1</v>
      </c>
      <c r="E922" s="534"/>
      <c r="F922" s="534"/>
      <c r="G922" s="49"/>
      <c r="H922" s="727"/>
      <c r="I922" s="4"/>
      <c r="J922" s="3"/>
      <c r="K922" s="4"/>
      <c r="L922" s="4"/>
      <c r="M922" s="77"/>
      <c r="N922" s="77"/>
      <c r="O922" s="3" t="s">
        <v>127</v>
      </c>
      <c r="P922" s="2"/>
      <c r="Q922" s="2"/>
      <c r="R922" s="2"/>
      <c r="S922" s="2"/>
      <c r="T922" s="2"/>
      <c r="U922" s="2"/>
      <c r="V922" s="2"/>
      <c r="W922" s="2"/>
      <c r="X922" s="2"/>
      <c r="Y922" s="2"/>
      <c r="Z922" s="2"/>
      <c r="AA922" s="2"/>
      <c r="AB922" s="75">
        <f>R922</f>
        <v>0</v>
      </c>
      <c r="AC922" s="75">
        <f>U922</f>
        <v>0</v>
      </c>
      <c r="AD922" s="75">
        <f>X922</f>
        <v>0</v>
      </c>
      <c r="AE922" s="75">
        <f>AA922</f>
        <v>0</v>
      </c>
      <c r="AF922" s="75">
        <f>AC922</f>
        <v>0</v>
      </c>
      <c r="AG922" s="75">
        <f>AE922</f>
        <v>0</v>
      </c>
      <c r="AH922" s="75">
        <f>AG922</f>
        <v>0</v>
      </c>
      <c r="AJ922" s="75">
        <f t="shared" ca="1" si="971"/>
        <v>0</v>
      </c>
      <c r="AK922" s="75">
        <f t="shared" ca="1" si="972"/>
        <v>0</v>
      </c>
      <c r="AL922" s="1791">
        <f t="shared" ca="1" si="973"/>
        <v>0</v>
      </c>
      <c r="AM922" s="1915">
        <f t="shared" ca="1" si="974"/>
        <v>0</v>
      </c>
      <c r="AN922" s="75">
        <f t="shared" ca="1" si="975"/>
        <v>0</v>
      </c>
      <c r="AO922" s="1791">
        <f t="shared" ca="1" si="976"/>
        <v>0</v>
      </c>
      <c r="AP922" s="1915">
        <f t="shared" ca="1" si="977"/>
        <v>0</v>
      </c>
      <c r="AR922" s="75">
        <f t="shared" ca="1" si="978"/>
        <v>0</v>
      </c>
      <c r="AS922" s="75">
        <f t="shared" ca="1" si="979"/>
        <v>0</v>
      </c>
      <c r="AT922" s="1791">
        <f t="shared" ca="1" si="980"/>
        <v>0</v>
      </c>
      <c r="AU922" s="1915">
        <f t="shared" ca="1" si="981"/>
        <v>0</v>
      </c>
      <c r="AV922" s="75">
        <f t="shared" ca="1" si="982"/>
        <v>0</v>
      </c>
      <c r="AW922" s="1791">
        <f t="shared" ca="1" si="983"/>
        <v>0</v>
      </c>
      <c r="AX922" s="1915">
        <f t="shared" ca="1" si="984"/>
        <v>0</v>
      </c>
      <c r="AZ922" s="75">
        <f t="shared" ca="1" si="985"/>
        <v>0</v>
      </c>
      <c r="BA922" s="75">
        <f t="shared" ca="1" si="986"/>
        <v>0</v>
      </c>
      <c r="BB922" s="1791">
        <f t="shared" ca="1" si="987"/>
        <v>0</v>
      </c>
      <c r="BC922" s="1915">
        <f t="shared" ca="1" si="988"/>
        <v>0</v>
      </c>
      <c r="BD922" s="75">
        <f t="shared" ca="1" si="989"/>
        <v>0</v>
      </c>
      <c r="BE922" s="1791">
        <f t="shared" ca="1" si="990"/>
        <v>0</v>
      </c>
      <c r="BF922" s="1915">
        <f t="shared" ca="1" si="991"/>
        <v>0</v>
      </c>
    </row>
    <row r="923" spans="1:58" s="65" customFormat="1">
      <c r="A923" s="2016">
        <v>952</v>
      </c>
      <c r="B923" s="2016">
        <v>920</v>
      </c>
      <c r="D923" s="657">
        <v>1</v>
      </c>
      <c r="E923" s="534"/>
      <c r="F923" s="534"/>
      <c r="G923" s="49"/>
      <c r="H923" s="727"/>
      <c r="I923" s="522" t="s">
        <v>241</v>
      </c>
      <c r="J923" s="89"/>
      <c r="K923" s="90"/>
      <c r="L923" s="90"/>
      <c r="M923" s="88"/>
      <c r="N923" s="88"/>
      <c r="O923" s="87"/>
      <c r="P923" s="86">
        <f>SUM(P924:P928)</f>
        <v>0</v>
      </c>
      <c r="Q923" s="86">
        <f t="shared" ref="Q923:AH923" si="993">SUM(Q924:Q928)</f>
        <v>0</v>
      </c>
      <c r="R923" s="86">
        <f t="shared" si="993"/>
        <v>0</v>
      </c>
      <c r="S923" s="86">
        <f t="shared" si="993"/>
        <v>0</v>
      </c>
      <c r="T923" s="86">
        <f t="shared" si="993"/>
        <v>0</v>
      </c>
      <c r="U923" s="86">
        <f t="shared" si="993"/>
        <v>0</v>
      </c>
      <c r="V923" s="86">
        <f t="shared" si="993"/>
        <v>0</v>
      </c>
      <c r="W923" s="86">
        <f t="shared" si="993"/>
        <v>0</v>
      </c>
      <c r="X923" s="86">
        <f t="shared" si="993"/>
        <v>0</v>
      </c>
      <c r="Y923" s="86">
        <f t="shared" si="993"/>
        <v>0</v>
      </c>
      <c r="Z923" s="86">
        <f t="shared" si="993"/>
        <v>0</v>
      </c>
      <c r="AA923" s="86">
        <f t="shared" si="993"/>
        <v>0</v>
      </c>
      <c r="AB923" s="86">
        <f t="shared" si="993"/>
        <v>0</v>
      </c>
      <c r="AC923" s="86">
        <f t="shared" si="993"/>
        <v>0</v>
      </c>
      <c r="AD923" s="86">
        <f t="shared" si="993"/>
        <v>0</v>
      </c>
      <c r="AE923" s="86">
        <f t="shared" si="993"/>
        <v>0</v>
      </c>
      <c r="AF923" s="86">
        <f t="shared" si="993"/>
        <v>0</v>
      </c>
      <c r="AG923" s="86">
        <f t="shared" si="993"/>
        <v>0</v>
      </c>
      <c r="AH923" s="86">
        <f t="shared" si="993"/>
        <v>0</v>
      </c>
      <c r="AJ923" s="86">
        <f t="shared" ca="1" si="971"/>
        <v>0</v>
      </c>
      <c r="AK923" s="86">
        <f t="shared" ca="1" si="972"/>
        <v>0</v>
      </c>
      <c r="AL923" s="1790">
        <f t="shared" ca="1" si="973"/>
        <v>0</v>
      </c>
      <c r="AM923" s="1914">
        <f t="shared" ca="1" si="974"/>
        <v>0</v>
      </c>
      <c r="AN923" s="86">
        <f t="shared" ca="1" si="975"/>
        <v>0</v>
      </c>
      <c r="AO923" s="1790">
        <f t="shared" ca="1" si="976"/>
        <v>0</v>
      </c>
      <c r="AP923" s="1914">
        <f t="shared" ca="1" si="977"/>
        <v>0</v>
      </c>
      <c r="AR923" s="86">
        <f t="shared" ca="1" si="978"/>
        <v>0</v>
      </c>
      <c r="AS923" s="86">
        <f t="shared" ca="1" si="979"/>
        <v>0</v>
      </c>
      <c r="AT923" s="1790">
        <f t="shared" ca="1" si="980"/>
        <v>0</v>
      </c>
      <c r="AU923" s="1914">
        <f t="shared" ca="1" si="981"/>
        <v>0</v>
      </c>
      <c r="AV923" s="86">
        <f t="shared" ca="1" si="982"/>
        <v>0</v>
      </c>
      <c r="AW923" s="1790">
        <f t="shared" ca="1" si="983"/>
        <v>0</v>
      </c>
      <c r="AX923" s="1914">
        <f t="shared" ca="1" si="984"/>
        <v>0</v>
      </c>
      <c r="AZ923" s="86">
        <f t="shared" ca="1" si="985"/>
        <v>0</v>
      </c>
      <c r="BA923" s="86">
        <f t="shared" ca="1" si="986"/>
        <v>0</v>
      </c>
      <c r="BB923" s="1790">
        <f t="shared" ca="1" si="987"/>
        <v>0</v>
      </c>
      <c r="BC923" s="1914">
        <f t="shared" ca="1" si="988"/>
        <v>0</v>
      </c>
      <c r="BD923" s="86">
        <f t="shared" ca="1" si="989"/>
        <v>0</v>
      </c>
      <c r="BE923" s="1790">
        <f t="shared" ca="1" si="990"/>
        <v>0</v>
      </c>
      <c r="BF923" s="1914">
        <f t="shared" ca="1" si="991"/>
        <v>0</v>
      </c>
    </row>
    <row r="924" spans="1:58" s="65" customFormat="1">
      <c r="A924" s="2016">
        <v>953</v>
      </c>
      <c r="B924" s="2016">
        <v>921</v>
      </c>
      <c r="D924" s="657">
        <v>1</v>
      </c>
      <c r="E924" s="534"/>
      <c r="F924" s="534"/>
      <c r="G924" s="49"/>
      <c r="H924" s="727"/>
      <c r="I924" s="7"/>
      <c r="J924" s="6"/>
      <c r="K924" s="7"/>
      <c r="L924" s="7"/>
      <c r="M924" s="80"/>
      <c r="N924" s="80"/>
      <c r="O924" s="6" t="s">
        <v>242</v>
      </c>
      <c r="P924" s="5"/>
      <c r="Q924" s="5"/>
      <c r="R924" s="5"/>
      <c r="S924" s="5"/>
      <c r="T924" s="5"/>
      <c r="U924" s="5"/>
      <c r="V924" s="5"/>
      <c r="W924" s="5"/>
      <c r="X924" s="5"/>
      <c r="Y924" s="5"/>
      <c r="Z924" s="5"/>
      <c r="AA924" s="5"/>
      <c r="AB924" s="78">
        <f>R924</f>
        <v>0</v>
      </c>
      <c r="AC924" s="78">
        <f>U924</f>
        <v>0</v>
      </c>
      <c r="AD924" s="78">
        <f>X924</f>
        <v>0</v>
      </c>
      <c r="AE924" s="78">
        <f>AA924</f>
        <v>0</v>
      </c>
      <c r="AF924" s="78">
        <f>AC924</f>
        <v>0</v>
      </c>
      <c r="AG924" s="78">
        <f>AE924</f>
        <v>0</v>
      </c>
      <c r="AH924" s="78">
        <f>AG924</f>
        <v>0</v>
      </c>
      <c r="AJ924" s="78">
        <f t="shared" ca="1" si="971"/>
        <v>0</v>
      </c>
      <c r="AK924" s="78">
        <f t="shared" ca="1" si="972"/>
        <v>0</v>
      </c>
      <c r="AL924" s="1708">
        <f t="shared" ca="1" si="973"/>
        <v>0</v>
      </c>
      <c r="AM924" s="1818">
        <f t="shared" ca="1" si="974"/>
        <v>0</v>
      </c>
      <c r="AN924" s="78">
        <f t="shared" ca="1" si="975"/>
        <v>0</v>
      </c>
      <c r="AO924" s="1708">
        <f t="shared" ca="1" si="976"/>
        <v>0</v>
      </c>
      <c r="AP924" s="1818">
        <f t="shared" ca="1" si="977"/>
        <v>0</v>
      </c>
      <c r="AR924" s="78">
        <f t="shared" ca="1" si="978"/>
        <v>0</v>
      </c>
      <c r="AS924" s="78">
        <f t="shared" ca="1" si="979"/>
        <v>0</v>
      </c>
      <c r="AT924" s="1708">
        <f t="shared" ca="1" si="980"/>
        <v>0</v>
      </c>
      <c r="AU924" s="1818">
        <f t="shared" ca="1" si="981"/>
        <v>0</v>
      </c>
      <c r="AV924" s="78">
        <f t="shared" ca="1" si="982"/>
        <v>0</v>
      </c>
      <c r="AW924" s="1708">
        <f t="shared" ca="1" si="983"/>
        <v>0</v>
      </c>
      <c r="AX924" s="1818">
        <f t="shared" ca="1" si="984"/>
        <v>0</v>
      </c>
      <c r="AZ924" s="78">
        <f t="shared" ca="1" si="985"/>
        <v>0</v>
      </c>
      <c r="BA924" s="78">
        <f t="shared" ca="1" si="986"/>
        <v>0</v>
      </c>
      <c r="BB924" s="1708">
        <f t="shared" ca="1" si="987"/>
        <v>0</v>
      </c>
      <c r="BC924" s="1818">
        <f t="shared" ca="1" si="988"/>
        <v>0</v>
      </c>
      <c r="BD924" s="78">
        <f t="shared" ca="1" si="989"/>
        <v>0</v>
      </c>
      <c r="BE924" s="1708">
        <f t="shared" ca="1" si="990"/>
        <v>0</v>
      </c>
      <c r="BF924" s="1818">
        <f t="shared" ca="1" si="991"/>
        <v>0</v>
      </c>
    </row>
    <row r="925" spans="1:58" s="65" customFormat="1">
      <c r="A925" s="2016">
        <v>954</v>
      </c>
      <c r="B925" s="2016">
        <v>922</v>
      </c>
      <c r="D925" s="657">
        <v>1</v>
      </c>
      <c r="E925" s="534"/>
      <c r="F925" s="534"/>
      <c r="G925" s="49"/>
      <c r="H925" s="727"/>
      <c r="I925" s="7"/>
      <c r="J925" s="6"/>
      <c r="K925" s="7"/>
      <c r="L925" s="7"/>
      <c r="M925" s="80"/>
      <c r="N925" s="80"/>
      <c r="O925" s="6" t="s">
        <v>243</v>
      </c>
      <c r="P925" s="5"/>
      <c r="Q925" s="5"/>
      <c r="R925" s="5"/>
      <c r="S925" s="5"/>
      <c r="T925" s="5"/>
      <c r="U925" s="5"/>
      <c r="V925" s="5"/>
      <c r="W925" s="5"/>
      <c r="X925" s="5"/>
      <c r="Y925" s="5"/>
      <c r="Z925" s="5"/>
      <c r="AA925" s="5"/>
      <c r="AB925" s="78">
        <f>R925</f>
        <v>0</v>
      </c>
      <c r="AC925" s="78">
        <f>U925</f>
        <v>0</v>
      </c>
      <c r="AD925" s="78">
        <f>X925</f>
        <v>0</v>
      </c>
      <c r="AE925" s="78">
        <f>AA925</f>
        <v>0</v>
      </c>
      <c r="AF925" s="78">
        <f>AC925</f>
        <v>0</v>
      </c>
      <c r="AG925" s="78">
        <f>AE925</f>
        <v>0</v>
      </c>
      <c r="AH925" s="78">
        <f>AG925</f>
        <v>0</v>
      </c>
      <c r="AJ925" s="78">
        <f t="shared" ca="1" si="971"/>
        <v>0</v>
      </c>
      <c r="AK925" s="78">
        <f t="shared" ca="1" si="972"/>
        <v>0</v>
      </c>
      <c r="AL925" s="1708">
        <f t="shared" ca="1" si="973"/>
        <v>0</v>
      </c>
      <c r="AM925" s="1818">
        <f t="shared" ca="1" si="974"/>
        <v>0</v>
      </c>
      <c r="AN925" s="78">
        <f t="shared" ca="1" si="975"/>
        <v>0</v>
      </c>
      <c r="AO925" s="1708">
        <f t="shared" ca="1" si="976"/>
        <v>0</v>
      </c>
      <c r="AP925" s="1818">
        <f t="shared" ca="1" si="977"/>
        <v>0</v>
      </c>
      <c r="AR925" s="78">
        <f t="shared" ca="1" si="978"/>
        <v>0</v>
      </c>
      <c r="AS925" s="78">
        <f t="shared" ca="1" si="979"/>
        <v>0</v>
      </c>
      <c r="AT925" s="1708">
        <f t="shared" ca="1" si="980"/>
        <v>0</v>
      </c>
      <c r="AU925" s="1818">
        <f t="shared" ca="1" si="981"/>
        <v>0</v>
      </c>
      <c r="AV925" s="78">
        <f t="shared" ca="1" si="982"/>
        <v>0</v>
      </c>
      <c r="AW925" s="1708">
        <f t="shared" ca="1" si="983"/>
        <v>0</v>
      </c>
      <c r="AX925" s="1818">
        <f t="shared" ca="1" si="984"/>
        <v>0</v>
      </c>
      <c r="AZ925" s="78">
        <f t="shared" ca="1" si="985"/>
        <v>0</v>
      </c>
      <c r="BA925" s="78">
        <f t="shared" ca="1" si="986"/>
        <v>0</v>
      </c>
      <c r="BB925" s="1708">
        <f t="shared" ca="1" si="987"/>
        <v>0</v>
      </c>
      <c r="BC925" s="1818">
        <f t="shared" ca="1" si="988"/>
        <v>0</v>
      </c>
      <c r="BD925" s="78">
        <f t="shared" ca="1" si="989"/>
        <v>0</v>
      </c>
      <c r="BE925" s="1708">
        <f t="shared" ca="1" si="990"/>
        <v>0</v>
      </c>
      <c r="BF925" s="1818">
        <f t="shared" ca="1" si="991"/>
        <v>0</v>
      </c>
    </row>
    <row r="926" spans="1:58" s="65" customFormat="1">
      <c r="A926" s="2016">
        <v>955</v>
      </c>
      <c r="B926" s="2016">
        <v>923</v>
      </c>
      <c r="D926" s="657">
        <v>1</v>
      </c>
      <c r="E926" s="534"/>
      <c r="F926" s="534"/>
      <c r="G926" s="49"/>
      <c r="H926" s="727"/>
      <c r="I926" s="7"/>
      <c r="J926" s="6"/>
      <c r="K926" s="7"/>
      <c r="L926" s="7"/>
      <c r="M926" s="80"/>
      <c r="N926" s="80"/>
      <c r="O926" s="6" t="s">
        <v>129</v>
      </c>
      <c r="P926" s="5"/>
      <c r="Q926" s="5"/>
      <c r="R926" s="5"/>
      <c r="S926" s="5"/>
      <c r="T926" s="5"/>
      <c r="U926" s="5"/>
      <c r="V926" s="5"/>
      <c r="W926" s="5"/>
      <c r="X926" s="5"/>
      <c r="Y926" s="5"/>
      <c r="Z926" s="5"/>
      <c r="AA926" s="5"/>
      <c r="AB926" s="78">
        <f>R926</f>
        <v>0</v>
      </c>
      <c r="AC926" s="78">
        <f>U926</f>
        <v>0</v>
      </c>
      <c r="AD926" s="78">
        <f>X926</f>
        <v>0</v>
      </c>
      <c r="AE926" s="78">
        <f>AA926</f>
        <v>0</v>
      </c>
      <c r="AF926" s="78">
        <f>AC926</f>
        <v>0</v>
      </c>
      <c r="AG926" s="78">
        <f>AE926</f>
        <v>0</v>
      </c>
      <c r="AH926" s="78">
        <f>AG926</f>
        <v>0</v>
      </c>
      <c r="AJ926" s="78">
        <f t="shared" ca="1" si="971"/>
        <v>0</v>
      </c>
      <c r="AK926" s="78">
        <f t="shared" ca="1" si="972"/>
        <v>0</v>
      </c>
      <c r="AL926" s="1708">
        <f t="shared" ca="1" si="973"/>
        <v>0</v>
      </c>
      <c r="AM926" s="1818">
        <f t="shared" ca="1" si="974"/>
        <v>0</v>
      </c>
      <c r="AN926" s="78">
        <f t="shared" ca="1" si="975"/>
        <v>0</v>
      </c>
      <c r="AO926" s="1708">
        <f t="shared" ca="1" si="976"/>
        <v>0</v>
      </c>
      <c r="AP926" s="1818">
        <f t="shared" ca="1" si="977"/>
        <v>0</v>
      </c>
      <c r="AR926" s="78">
        <f t="shared" ca="1" si="978"/>
        <v>0</v>
      </c>
      <c r="AS926" s="78">
        <f t="shared" ca="1" si="979"/>
        <v>0</v>
      </c>
      <c r="AT926" s="1708">
        <f t="shared" ca="1" si="980"/>
        <v>0</v>
      </c>
      <c r="AU926" s="1818">
        <f t="shared" ca="1" si="981"/>
        <v>0</v>
      </c>
      <c r="AV926" s="78">
        <f t="shared" ca="1" si="982"/>
        <v>0</v>
      </c>
      <c r="AW926" s="1708">
        <f t="shared" ca="1" si="983"/>
        <v>0</v>
      </c>
      <c r="AX926" s="1818">
        <f t="shared" ca="1" si="984"/>
        <v>0</v>
      </c>
      <c r="AZ926" s="78">
        <f t="shared" ca="1" si="985"/>
        <v>0</v>
      </c>
      <c r="BA926" s="78">
        <f t="shared" ca="1" si="986"/>
        <v>0</v>
      </c>
      <c r="BB926" s="1708">
        <f t="shared" ca="1" si="987"/>
        <v>0</v>
      </c>
      <c r="BC926" s="1818">
        <f t="shared" ca="1" si="988"/>
        <v>0</v>
      </c>
      <c r="BD926" s="78">
        <f t="shared" ca="1" si="989"/>
        <v>0</v>
      </c>
      <c r="BE926" s="1708">
        <f t="shared" ca="1" si="990"/>
        <v>0</v>
      </c>
      <c r="BF926" s="1818">
        <f t="shared" ca="1" si="991"/>
        <v>0</v>
      </c>
    </row>
    <row r="927" spans="1:58" s="65" customFormat="1">
      <c r="A927" s="2016">
        <v>956</v>
      </c>
      <c r="B927" s="2016">
        <v>924</v>
      </c>
      <c r="D927" s="657">
        <v>1</v>
      </c>
      <c r="E927" s="534"/>
      <c r="F927" s="534"/>
      <c r="G927" s="49"/>
      <c r="H927" s="727"/>
      <c r="I927" s="7"/>
      <c r="J927" s="6"/>
      <c r="K927" s="7"/>
      <c r="L927" s="7"/>
      <c r="M927" s="80"/>
      <c r="N927" s="80"/>
      <c r="O927" s="6" t="s">
        <v>128</v>
      </c>
      <c r="P927" s="5"/>
      <c r="Q927" s="5"/>
      <c r="R927" s="5"/>
      <c r="S927" s="5"/>
      <c r="T927" s="5"/>
      <c r="U927" s="5"/>
      <c r="V927" s="5"/>
      <c r="W927" s="5"/>
      <c r="X927" s="5"/>
      <c r="Y927" s="5"/>
      <c r="Z927" s="5"/>
      <c r="AA927" s="5"/>
      <c r="AB927" s="78">
        <f>R927</f>
        <v>0</v>
      </c>
      <c r="AC927" s="78">
        <f>U927</f>
        <v>0</v>
      </c>
      <c r="AD927" s="78">
        <f>X927</f>
        <v>0</v>
      </c>
      <c r="AE927" s="78">
        <f>AA927</f>
        <v>0</v>
      </c>
      <c r="AF927" s="78">
        <f>AC927</f>
        <v>0</v>
      </c>
      <c r="AG927" s="78">
        <f>AE927</f>
        <v>0</v>
      </c>
      <c r="AH927" s="78">
        <f>AG927</f>
        <v>0</v>
      </c>
      <c r="AJ927" s="78">
        <f t="shared" ca="1" si="971"/>
        <v>0</v>
      </c>
      <c r="AK927" s="78">
        <f t="shared" ca="1" si="972"/>
        <v>0</v>
      </c>
      <c r="AL927" s="1708">
        <f t="shared" ca="1" si="973"/>
        <v>0</v>
      </c>
      <c r="AM927" s="1818">
        <f t="shared" ca="1" si="974"/>
        <v>0</v>
      </c>
      <c r="AN927" s="78">
        <f t="shared" ca="1" si="975"/>
        <v>0</v>
      </c>
      <c r="AO927" s="1708">
        <f t="shared" ca="1" si="976"/>
        <v>0</v>
      </c>
      <c r="AP927" s="1818">
        <f t="shared" ca="1" si="977"/>
        <v>0</v>
      </c>
      <c r="AR927" s="78">
        <f t="shared" ca="1" si="978"/>
        <v>0</v>
      </c>
      <c r="AS927" s="78">
        <f t="shared" ca="1" si="979"/>
        <v>0</v>
      </c>
      <c r="AT927" s="1708">
        <f t="shared" ca="1" si="980"/>
        <v>0</v>
      </c>
      <c r="AU927" s="1818">
        <f t="shared" ca="1" si="981"/>
        <v>0</v>
      </c>
      <c r="AV927" s="78">
        <f t="shared" ca="1" si="982"/>
        <v>0</v>
      </c>
      <c r="AW927" s="1708">
        <f t="shared" ca="1" si="983"/>
        <v>0</v>
      </c>
      <c r="AX927" s="1818">
        <f t="shared" ca="1" si="984"/>
        <v>0</v>
      </c>
      <c r="AZ927" s="78">
        <f t="shared" ca="1" si="985"/>
        <v>0</v>
      </c>
      <c r="BA927" s="78">
        <f t="shared" ca="1" si="986"/>
        <v>0</v>
      </c>
      <c r="BB927" s="1708">
        <f t="shared" ca="1" si="987"/>
        <v>0</v>
      </c>
      <c r="BC927" s="1818">
        <f t="shared" ca="1" si="988"/>
        <v>0</v>
      </c>
      <c r="BD927" s="78">
        <f t="shared" ca="1" si="989"/>
        <v>0</v>
      </c>
      <c r="BE927" s="1708">
        <f t="shared" ca="1" si="990"/>
        <v>0</v>
      </c>
      <c r="BF927" s="1818">
        <f t="shared" ca="1" si="991"/>
        <v>0</v>
      </c>
    </row>
    <row r="928" spans="1:58" s="65" customFormat="1">
      <c r="A928" s="2016">
        <v>957</v>
      </c>
      <c r="B928" s="2016">
        <v>925</v>
      </c>
      <c r="D928" s="657">
        <v>1</v>
      </c>
      <c r="E928" s="534"/>
      <c r="F928" s="534"/>
      <c r="G928" s="49"/>
      <c r="H928" s="727"/>
      <c r="I928" s="7"/>
      <c r="J928" s="6"/>
      <c r="K928" s="7"/>
      <c r="L928" s="7"/>
      <c r="M928" s="80"/>
      <c r="N928" s="80"/>
      <c r="O928" s="6" t="s">
        <v>127</v>
      </c>
      <c r="P928" s="5"/>
      <c r="Q928" s="5"/>
      <c r="R928" s="5"/>
      <c r="S928" s="5"/>
      <c r="T928" s="5"/>
      <c r="U928" s="5"/>
      <c r="V928" s="5"/>
      <c r="W928" s="5"/>
      <c r="X928" s="5"/>
      <c r="Y928" s="5"/>
      <c r="Z928" s="5"/>
      <c r="AA928" s="5"/>
      <c r="AB928" s="78">
        <f>R928</f>
        <v>0</v>
      </c>
      <c r="AC928" s="78">
        <f>U928</f>
        <v>0</v>
      </c>
      <c r="AD928" s="78">
        <f>X928</f>
        <v>0</v>
      </c>
      <c r="AE928" s="78">
        <f>AA928</f>
        <v>0</v>
      </c>
      <c r="AF928" s="78">
        <f>AC928</f>
        <v>0</v>
      </c>
      <c r="AG928" s="78">
        <f>AE928</f>
        <v>0</v>
      </c>
      <c r="AH928" s="78">
        <f>AG928</f>
        <v>0</v>
      </c>
      <c r="AJ928" s="78">
        <f t="shared" ca="1" si="971"/>
        <v>0</v>
      </c>
      <c r="AK928" s="78">
        <f t="shared" ca="1" si="972"/>
        <v>0</v>
      </c>
      <c r="AL928" s="1708">
        <f t="shared" ca="1" si="973"/>
        <v>0</v>
      </c>
      <c r="AM928" s="1818">
        <f t="shared" ca="1" si="974"/>
        <v>0</v>
      </c>
      <c r="AN928" s="78">
        <f t="shared" ca="1" si="975"/>
        <v>0</v>
      </c>
      <c r="AO928" s="1708">
        <f t="shared" ca="1" si="976"/>
        <v>0</v>
      </c>
      <c r="AP928" s="1818">
        <f t="shared" ca="1" si="977"/>
        <v>0</v>
      </c>
      <c r="AR928" s="78">
        <f t="shared" ca="1" si="978"/>
        <v>0</v>
      </c>
      <c r="AS928" s="78">
        <f t="shared" ca="1" si="979"/>
        <v>0</v>
      </c>
      <c r="AT928" s="1708">
        <f t="shared" ca="1" si="980"/>
        <v>0</v>
      </c>
      <c r="AU928" s="1818">
        <f t="shared" ca="1" si="981"/>
        <v>0</v>
      </c>
      <c r="AV928" s="78">
        <f t="shared" ca="1" si="982"/>
        <v>0</v>
      </c>
      <c r="AW928" s="1708">
        <f t="shared" ca="1" si="983"/>
        <v>0</v>
      </c>
      <c r="AX928" s="1818">
        <f t="shared" ca="1" si="984"/>
        <v>0</v>
      </c>
      <c r="AZ928" s="78">
        <f t="shared" ca="1" si="985"/>
        <v>0</v>
      </c>
      <c r="BA928" s="78">
        <f t="shared" ca="1" si="986"/>
        <v>0</v>
      </c>
      <c r="BB928" s="1708">
        <f t="shared" ca="1" si="987"/>
        <v>0</v>
      </c>
      <c r="BC928" s="1818">
        <f t="shared" ca="1" si="988"/>
        <v>0</v>
      </c>
      <c r="BD928" s="78">
        <f t="shared" ca="1" si="989"/>
        <v>0</v>
      </c>
      <c r="BE928" s="1708">
        <f t="shared" ca="1" si="990"/>
        <v>0</v>
      </c>
      <c r="BF928" s="1818">
        <f t="shared" ca="1" si="991"/>
        <v>0</v>
      </c>
    </row>
    <row r="929" spans="1:58" s="65" customFormat="1">
      <c r="A929" s="2016">
        <v>958</v>
      </c>
      <c r="B929" s="2016">
        <v>926</v>
      </c>
      <c r="D929" s="657">
        <v>1</v>
      </c>
      <c r="E929" s="534"/>
      <c r="F929" s="534"/>
      <c r="G929" s="49"/>
      <c r="H929" s="727"/>
      <c r="I929" s="514" t="s">
        <v>299</v>
      </c>
      <c r="J929" s="93"/>
      <c r="K929" s="93"/>
      <c r="L929" s="84"/>
      <c r="M929" s="83"/>
      <c r="N929" s="83"/>
      <c r="O929" s="82"/>
      <c r="P929" s="81">
        <f>SUM(P930:P933)</f>
        <v>0</v>
      </c>
      <c r="Q929" s="81">
        <f t="shared" ref="Q929:AA929" si="994">SUM(Q930:Q933)</f>
        <v>0</v>
      </c>
      <c r="R929" s="81">
        <f t="shared" si="994"/>
        <v>0</v>
      </c>
      <c r="S929" s="81">
        <f t="shared" si="994"/>
        <v>0</v>
      </c>
      <c r="T929" s="81">
        <f t="shared" si="994"/>
        <v>0</v>
      </c>
      <c r="U929" s="81">
        <f t="shared" si="994"/>
        <v>0</v>
      </c>
      <c r="V929" s="81">
        <f t="shared" si="994"/>
        <v>0</v>
      </c>
      <c r="W929" s="81">
        <f t="shared" si="994"/>
        <v>0</v>
      </c>
      <c r="X929" s="81">
        <f t="shared" si="994"/>
        <v>0</v>
      </c>
      <c r="Y929" s="81">
        <f t="shared" si="994"/>
        <v>0</v>
      </c>
      <c r="Z929" s="81">
        <f t="shared" si="994"/>
        <v>0</v>
      </c>
      <c r="AA929" s="81">
        <f t="shared" si="994"/>
        <v>0</v>
      </c>
      <c r="AB929" s="81">
        <f t="shared" ref="AB929:AH929" si="995">SUM(AB930:AB933)</f>
        <v>0</v>
      </c>
      <c r="AC929" s="81">
        <f t="shared" si="995"/>
        <v>0</v>
      </c>
      <c r="AD929" s="81">
        <f t="shared" si="995"/>
        <v>0</v>
      </c>
      <c r="AE929" s="81">
        <f t="shared" si="995"/>
        <v>0</v>
      </c>
      <c r="AF929" s="81">
        <f t="shared" si="995"/>
        <v>0</v>
      </c>
      <c r="AG929" s="81">
        <f t="shared" si="995"/>
        <v>0</v>
      </c>
      <c r="AH929" s="81">
        <f t="shared" si="995"/>
        <v>0</v>
      </c>
      <c r="AJ929" s="512">
        <f t="shared" ca="1" si="971"/>
        <v>0</v>
      </c>
      <c r="AK929" s="512">
        <f t="shared" ca="1" si="972"/>
        <v>0</v>
      </c>
      <c r="AL929" s="1792">
        <f t="shared" ca="1" si="973"/>
        <v>0</v>
      </c>
      <c r="AM929" s="1916">
        <f t="shared" ca="1" si="974"/>
        <v>0</v>
      </c>
      <c r="AN929" s="512">
        <f t="shared" ca="1" si="975"/>
        <v>0</v>
      </c>
      <c r="AO929" s="1792">
        <f t="shared" ca="1" si="976"/>
        <v>0</v>
      </c>
      <c r="AP929" s="1916">
        <f t="shared" ca="1" si="977"/>
        <v>0</v>
      </c>
      <c r="AR929" s="512">
        <f t="shared" ca="1" si="978"/>
        <v>0</v>
      </c>
      <c r="AS929" s="512">
        <f t="shared" ca="1" si="979"/>
        <v>0</v>
      </c>
      <c r="AT929" s="1792">
        <f t="shared" ca="1" si="980"/>
        <v>0</v>
      </c>
      <c r="AU929" s="1916">
        <f t="shared" ca="1" si="981"/>
        <v>0</v>
      </c>
      <c r="AV929" s="512">
        <f t="shared" ca="1" si="982"/>
        <v>0</v>
      </c>
      <c r="AW929" s="1792">
        <f t="shared" ca="1" si="983"/>
        <v>0</v>
      </c>
      <c r="AX929" s="1916">
        <f t="shared" ca="1" si="984"/>
        <v>0</v>
      </c>
      <c r="AZ929" s="512">
        <f t="shared" ca="1" si="985"/>
        <v>0</v>
      </c>
      <c r="BA929" s="512">
        <f t="shared" ca="1" si="986"/>
        <v>0</v>
      </c>
      <c r="BB929" s="1792">
        <f t="shared" ca="1" si="987"/>
        <v>0</v>
      </c>
      <c r="BC929" s="1916">
        <f t="shared" ca="1" si="988"/>
        <v>0</v>
      </c>
      <c r="BD929" s="512">
        <f t="shared" ca="1" si="989"/>
        <v>0</v>
      </c>
      <c r="BE929" s="1792">
        <f t="shared" ca="1" si="990"/>
        <v>0</v>
      </c>
      <c r="BF929" s="1916">
        <f t="shared" ca="1" si="991"/>
        <v>0</v>
      </c>
    </row>
    <row r="930" spans="1:58" s="65" customFormat="1">
      <c r="A930" s="2016">
        <v>959</v>
      </c>
      <c r="B930" s="2016">
        <v>927</v>
      </c>
      <c r="D930" s="657">
        <v>1</v>
      </c>
      <c r="E930" s="534"/>
      <c r="F930" s="534"/>
      <c r="G930" s="49"/>
      <c r="H930" s="727"/>
      <c r="I930" s="7"/>
      <c r="J930" s="7"/>
      <c r="K930" s="7"/>
      <c r="L930" s="6"/>
      <c r="M930" s="80"/>
      <c r="N930" s="80"/>
      <c r="O930" s="6" t="s">
        <v>295</v>
      </c>
      <c r="P930" s="5"/>
      <c r="Q930" s="5"/>
      <c r="R930" s="5"/>
      <c r="S930" s="5"/>
      <c r="T930" s="5"/>
      <c r="U930" s="5"/>
      <c r="V930" s="5"/>
      <c r="W930" s="5"/>
      <c r="X930" s="5"/>
      <c r="Y930" s="5"/>
      <c r="Z930" s="5"/>
      <c r="AA930" s="5"/>
      <c r="AB930" s="78">
        <f>R930</f>
        <v>0</v>
      </c>
      <c r="AC930" s="78">
        <f>U930</f>
        <v>0</v>
      </c>
      <c r="AD930" s="78">
        <f>X930</f>
        <v>0</v>
      </c>
      <c r="AE930" s="78">
        <f>AA930</f>
        <v>0</v>
      </c>
      <c r="AF930" s="78">
        <f>AC930</f>
        <v>0</v>
      </c>
      <c r="AG930" s="78">
        <f>AE930</f>
        <v>0</v>
      </c>
      <c r="AH930" s="78">
        <f>AG930</f>
        <v>0</v>
      </c>
      <c r="AJ930" s="78">
        <f t="shared" ca="1" si="971"/>
        <v>0</v>
      </c>
      <c r="AK930" s="78">
        <f t="shared" ca="1" si="972"/>
        <v>0</v>
      </c>
      <c r="AL930" s="1708">
        <f t="shared" ca="1" si="973"/>
        <v>0</v>
      </c>
      <c r="AM930" s="1818">
        <f t="shared" ca="1" si="974"/>
        <v>0</v>
      </c>
      <c r="AN930" s="78">
        <f t="shared" ca="1" si="975"/>
        <v>0</v>
      </c>
      <c r="AO930" s="1708">
        <f t="shared" ca="1" si="976"/>
        <v>0</v>
      </c>
      <c r="AP930" s="1818">
        <f t="shared" ca="1" si="977"/>
        <v>0</v>
      </c>
      <c r="AR930" s="78">
        <f t="shared" ca="1" si="978"/>
        <v>0</v>
      </c>
      <c r="AS930" s="78">
        <f t="shared" ca="1" si="979"/>
        <v>0</v>
      </c>
      <c r="AT930" s="1708">
        <f t="shared" ca="1" si="980"/>
        <v>0</v>
      </c>
      <c r="AU930" s="1818">
        <f t="shared" ca="1" si="981"/>
        <v>0</v>
      </c>
      <c r="AV930" s="78">
        <f t="shared" ca="1" si="982"/>
        <v>0</v>
      </c>
      <c r="AW930" s="1708">
        <f t="shared" ca="1" si="983"/>
        <v>0</v>
      </c>
      <c r="AX930" s="1818">
        <f t="shared" ca="1" si="984"/>
        <v>0</v>
      </c>
      <c r="AZ930" s="78">
        <f t="shared" ca="1" si="985"/>
        <v>0</v>
      </c>
      <c r="BA930" s="78">
        <f t="shared" ca="1" si="986"/>
        <v>0</v>
      </c>
      <c r="BB930" s="1708">
        <f t="shared" ca="1" si="987"/>
        <v>0</v>
      </c>
      <c r="BC930" s="1818">
        <f t="shared" ca="1" si="988"/>
        <v>0</v>
      </c>
      <c r="BD930" s="78">
        <f t="shared" ca="1" si="989"/>
        <v>0</v>
      </c>
      <c r="BE930" s="1708">
        <f t="shared" ca="1" si="990"/>
        <v>0</v>
      </c>
      <c r="BF930" s="1818">
        <f t="shared" ca="1" si="991"/>
        <v>0</v>
      </c>
    </row>
    <row r="931" spans="1:58" s="65" customFormat="1">
      <c r="A931" s="2016">
        <v>960</v>
      </c>
      <c r="B931" s="2016">
        <v>928</v>
      </c>
      <c r="D931" s="657">
        <v>1</v>
      </c>
      <c r="E931" s="97"/>
      <c r="F931" s="97"/>
      <c r="G931" s="49"/>
      <c r="H931" s="727"/>
      <c r="I931" s="7"/>
      <c r="J931" s="7"/>
      <c r="K931" s="7"/>
      <c r="L931" s="6"/>
      <c r="M931" s="80"/>
      <c r="N931" s="80"/>
      <c r="O931" s="6" t="s">
        <v>296</v>
      </c>
      <c r="P931" s="5"/>
      <c r="Q931" s="5"/>
      <c r="R931" s="5"/>
      <c r="S931" s="5"/>
      <c r="T931" s="5"/>
      <c r="U931" s="5"/>
      <c r="V931" s="5"/>
      <c r="W931" s="5"/>
      <c r="X931" s="5"/>
      <c r="Y931" s="5"/>
      <c r="Z931" s="5"/>
      <c r="AA931" s="5"/>
      <c r="AB931" s="78">
        <f>R931</f>
        <v>0</v>
      </c>
      <c r="AC931" s="78">
        <f>U931</f>
        <v>0</v>
      </c>
      <c r="AD931" s="78">
        <f>X931</f>
        <v>0</v>
      </c>
      <c r="AE931" s="78">
        <f>AA931</f>
        <v>0</v>
      </c>
      <c r="AF931" s="78">
        <f>AC931</f>
        <v>0</v>
      </c>
      <c r="AG931" s="78">
        <f>AE931</f>
        <v>0</v>
      </c>
      <c r="AH931" s="78">
        <f>AG931</f>
        <v>0</v>
      </c>
      <c r="AJ931" s="78">
        <f t="shared" ca="1" si="971"/>
        <v>0</v>
      </c>
      <c r="AK931" s="78">
        <f t="shared" ca="1" si="972"/>
        <v>0</v>
      </c>
      <c r="AL931" s="1708">
        <f t="shared" ca="1" si="973"/>
        <v>0</v>
      </c>
      <c r="AM931" s="1818">
        <f t="shared" ca="1" si="974"/>
        <v>0</v>
      </c>
      <c r="AN931" s="78">
        <f t="shared" ca="1" si="975"/>
        <v>0</v>
      </c>
      <c r="AO931" s="1708">
        <f t="shared" ca="1" si="976"/>
        <v>0</v>
      </c>
      <c r="AP931" s="1818">
        <f t="shared" ca="1" si="977"/>
        <v>0</v>
      </c>
      <c r="AR931" s="78">
        <f t="shared" ca="1" si="978"/>
        <v>0</v>
      </c>
      <c r="AS931" s="78">
        <f t="shared" ca="1" si="979"/>
        <v>0</v>
      </c>
      <c r="AT931" s="1708">
        <f t="shared" ca="1" si="980"/>
        <v>0</v>
      </c>
      <c r="AU931" s="1818">
        <f t="shared" ca="1" si="981"/>
        <v>0</v>
      </c>
      <c r="AV931" s="78">
        <f t="shared" ca="1" si="982"/>
        <v>0</v>
      </c>
      <c r="AW931" s="1708">
        <f t="shared" ca="1" si="983"/>
        <v>0</v>
      </c>
      <c r="AX931" s="1818">
        <f t="shared" ca="1" si="984"/>
        <v>0</v>
      </c>
      <c r="AZ931" s="78">
        <f t="shared" ca="1" si="985"/>
        <v>0</v>
      </c>
      <c r="BA931" s="78">
        <f t="shared" ca="1" si="986"/>
        <v>0</v>
      </c>
      <c r="BB931" s="1708">
        <f t="shared" ca="1" si="987"/>
        <v>0</v>
      </c>
      <c r="BC931" s="1818">
        <f t="shared" ca="1" si="988"/>
        <v>0</v>
      </c>
      <c r="BD931" s="78">
        <f t="shared" ca="1" si="989"/>
        <v>0</v>
      </c>
      <c r="BE931" s="1708">
        <f t="shared" ca="1" si="990"/>
        <v>0</v>
      </c>
      <c r="BF931" s="1818">
        <f t="shared" ca="1" si="991"/>
        <v>0</v>
      </c>
    </row>
    <row r="932" spans="1:58" s="65" customFormat="1">
      <c r="A932" s="2016">
        <v>961</v>
      </c>
      <c r="B932" s="2016">
        <v>929</v>
      </c>
      <c r="D932" s="657">
        <v>1</v>
      </c>
      <c r="E932" s="97"/>
      <c r="F932" s="97"/>
      <c r="G932" s="49"/>
      <c r="H932" s="727"/>
      <c r="I932" s="7"/>
      <c r="J932" s="7"/>
      <c r="K932" s="7"/>
      <c r="L932" s="6"/>
      <c r="M932" s="80"/>
      <c r="N932" s="80"/>
      <c r="O932" s="6" t="s">
        <v>297</v>
      </c>
      <c r="P932" s="5"/>
      <c r="Q932" s="5"/>
      <c r="R932" s="5"/>
      <c r="S932" s="5"/>
      <c r="T932" s="5"/>
      <c r="U932" s="5"/>
      <c r="V932" s="5"/>
      <c r="W932" s="5"/>
      <c r="X932" s="5"/>
      <c r="Y932" s="5"/>
      <c r="Z932" s="5"/>
      <c r="AA932" s="5"/>
      <c r="AB932" s="78">
        <f>R932</f>
        <v>0</v>
      </c>
      <c r="AC932" s="78">
        <f>U932</f>
        <v>0</v>
      </c>
      <c r="AD932" s="78">
        <f>X932</f>
        <v>0</v>
      </c>
      <c r="AE932" s="78">
        <f>AA932</f>
        <v>0</v>
      </c>
      <c r="AF932" s="78">
        <f>AC932</f>
        <v>0</v>
      </c>
      <c r="AG932" s="78">
        <f>AE932</f>
        <v>0</v>
      </c>
      <c r="AH932" s="78">
        <f>AG932</f>
        <v>0</v>
      </c>
      <c r="AJ932" s="78">
        <f t="shared" ca="1" si="971"/>
        <v>0</v>
      </c>
      <c r="AK932" s="78">
        <f t="shared" ca="1" si="972"/>
        <v>0</v>
      </c>
      <c r="AL932" s="1708">
        <f t="shared" ca="1" si="973"/>
        <v>0</v>
      </c>
      <c r="AM932" s="1818">
        <f t="shared" ca="1" si="974"/>
        <v>0</v>
      </c>
      <c r="AN932" s="78">
        <f t="shared" ca="1" si="975"/>
        <v>0</v>
      </c>
      <c r="AO932" s="1708">
        <f t="shared" ca="1" si="976"/>
        <v>0</v>
      </c>
      <c r="AP932" s="1818">
        <f t="shared" ca="1" si="977"/>
        <v>0</v>
      </c>
      <c r="AR932" s="78">
        <f t="shared" ca="1" si="978"/>
        <v>0</v>
      </c>
      <c r="AS932" s="78">
        <f t="shared" ca="1" si="979"/>
        <v>0</v>
      </c>
      <c r="AT932" s="1708">
        <f t="shared" ca="1" si="980"/>
        <v>0</v>
      </c>
      <c r="AU932" s="1818">
        <f t="shared" ca="1" si="981"/>
        <v>0</v>
      </c>
      <c r="AV932" s="78">
        <f t="shared" ca="1" si="982"/>
        <v>0</v>
      </c>
      <c r="AW932" s="1708">
        <f t="shared" ca="1" si="983"/>
        <v>0</v>
      </c>
      <c r="AX932" s="1818">
        <f t="shared" ca="1" si="984"/>
        <v>0</v>
      </c>
      <c r="AZ932" s="78">
        <f t="shared" ca="1" si="985"/>
        <v>0</v>
      </c>
      <c r="BA932" s="78">
        <f t="shared" ca="1" si="986"/>
        <v>0</v>
      </c>
      <c r="BB932" s="1708">
        <f t="shared" ca="1" si="987"/>
        <v>0</v>
      </c>
      <c r="BC932" s="1818">
        <f t="shared" ca="1" si="988"/>
        <v>0</v>
      </c>
      <c r="BD932" s="78">
        <f t="shared" ca="1" si="989"/>
        <v>0</v>
      </c>
      <c r="BE932" s="1708">
        <f t="shared" ca="1" si="990"/>
        <v>0</v>
      </c>
      <c r="BF932" s="1818">
        <f t="shared" ca="1" si="991"/>
        <v>0</v>
      </c>
    </row>
    <row r="933" spans="1:58" s="65" customFormat="1">
      <c r="A933" s="2016">
        <v>962</v>
      </c>
      <c r="B933" s="2016">
        <v>930</v>
      </c>
      <c r="D933" s="657">
        <v>1</v>
      </c>
      <c r="E933" s="97"/>
      <c r="F933" s="97"/>
      <c r="G933" s="49"/>
      <c r="H933" s="727"/>
      <c r="I933" s="4"/>
      <c r="J933" s="4"/>
      <c r="K933" s="4"/>
      <c r="L933" s="3"/>
      <c r="M933" s="77"/>
      <c r="N933" s="77"/>
      <c r="O933" s="3" t="s">
        <v>298</v>
      </c>
      <c r="P933" s="2"/>
      <c r="Q933" s="2"/>
      <c r="R933" s="2"/>
      <c r="S933" s="2"/>
      <c r="T933" s="2"/>
      <c r="U933" s="2"/>
      <c r="V933" s="2"/>
      <c r="W933" s="2"/>
      <c r="X933" s="2"/>
      <c r="Y933" s="2"/>
      <c r="Z933" s="2"/>
      <c r="AA933" s="2"/>
      <c r="AB933" s="75">
        <f>R933</f>
        <v>0</v>
      </c>
      <c r="AC933" s="75">
        <f>U933</f>
        <v>0</v>
      </c>
      <c r="AD933" s="75">
        <f>X933</f>
        <v>0</v>
      </c>
      <c r="AE933" s="75">
        <f>AA933</f>
        <v>0</v>
      </c>
      <c r="AF933" s="75">
        <f>AC933</f>
        <v>0</v>
      </c>
      <c r="AG933" s="75">
        <f>AE933</f>
        <v>0</v>
      </c>
      <c r="AH933" s="75">
        <f>AG933</f>
        <v>0</v>
      </c>
      <c r="AJ933" s="75">
        <f t="shared" ca="1" si="971"/>
        <v>0</v>
      </c>
      <c r="AK933" s="75">
        <f t="shared" ca="1" si="972"/>
        <v>0</v>
      </c>
      <c r="AL933" s="1791">
        <f t="shared" ca="1" si="973"/>
        <v>0</v>
      </c>
      <c r="AM933" s="1915">
        <f t="shared" ca="1" si="974"/>
        <v>0</v>
      </c>
      <c r="AN933" s="75">
        <f t="shared" ca="1" si="975"/>
        <v>0</v>
      </c>
      <c r="AO933" s="1791">
        <f t="shared" ca="1" si="976"/>
        <v>0</v>
      </c>
      <c r="AP933" s="1915">
        <f t="shared" ca="1" si="977"/>
        <v>0</v>
      </c>
      <c r="AR933" s="75">
        <f t="shared" ca="1" si="978"/>
        <v>0</v>
      </c>
      <c r="AS933" s="75">
        <f t="shared" ca="1" si="979"/>
        <v>0</v>
      </c>
      <c r="AT933" s="1791">
        <f t="shared" ca="1" si="980"/>
        <v>0</v>
      </c>
      <c r="AU933" s="1915">
        <f t="shared" ca="1" si="981"/>
        <v>0</v>
      </c>
      <c r="AV933" s="75">
        <f t="shared" ca="1" si="982"/>
        <v>0</v>
      </c>
      <c r="AW933" s="1791">
        <f t="shared" ca="1" si="983"/>
        <v>0</v>
      </c>
      <c r="AX933" s="1915">
        <f t="shared" ca="1" si="984"/>
        <v>0</v>
      </c>
      <c r="AZ933" s="75">
        <f t="shared" ca="1" si="985"/>
        <v>0</v>
      </c>
      <c r="BA933" s="75">
        <f t="shared" ca="1" si="986"/>
        <v>0</v>
      </c>
      <c r="BB933" s="1791">
        <f t="shared" ca="1" si="987"/>
        <v>0</v>
      </c>
      <c r="BC933" s="1915">
        <f t="shared" ca="1" si="988"/>
        <v>0</v>
      </c>
      <c r="BD933" s="75">
        <f t="shared" ca="1" si="989"/>
        <v>0</v>
      </c>
      <c r="BE933" s="1791">
        <f t="shared" ca="1" si="990"/>
        <v>0</v>
      </c>
      <c r="BF933" s="1915">
        <f t="shared" ca="1" si="991"/>
        <v>0</v>
      </c>
    </row>
    <row r="934" spans="1:58" s="65" customFormat="1">
      <c r="A934" s="2016">
        <v>963</v>
      </c>
      <c r="B934" s="2016">
        <v>931</v>
      </c>
      <c r="D934" s="657">
        <v>1</v>
      </c>
      <c r="E934" s="97"/>
      <c r="F934" s="97"/>
      <c r="G934" s="49"/>
      <c r="H934" s="727"/>
      <c r="I934" s="522" t="s">
        <v>244</v>
      </c>
      <c r="J934" s="90"/>
      <c r="K934" s="90"/>
      <c r="L934" s="89"/>
      <c r="M934" s="88"/>
      <c r="N934" s="88"/>
      <c r="O934" s="87"/>
      <c r="P934" s="86">
        <f>SUM(P935:P939)</f>
        <v>0</v>
      </c>
      <c r="Q934" s="86">
        <f t="shared" ref="Q934:AA934" si="996">SUM(Q935:Q939)</f>
        <v>0</v>
      </c>
      <c r="R934" s="86">
        <f t="shared" si="996"/>
        <v>0</v>
      </c>
      <c r="S934" s="86">
        <f t="shared" si="996"/>
        <v>0</v>
      </c>
      <c r="T934" s="86">
        <f t="shared" si="996"/>
        <v>0</v>
      </c>
      <c r="U934" s="86">
        <f t="shared" si="996"/>
        <v>0</v>
      </c>
      <c r="V934" s="86">
        <f t="shared" si="996"/>
        <v>0</v>
      </c>
      <c r="W934" s="86">
        <f t="shared" si="996"/>
        <v>0</v>
      </c>
      <c r="X934" s="86">
        <f t="shared" si="996"/>
        <v>0</v>
      </c>
      <c r="Y934" s="86">
        <f t="shared" si="996"/>
        <v>0</v>
      </c>
      <c r="Z934" s="86">
        <f t="shared" si="996"/>
        <v>0</v>
      </c>
      <c r="AA934" s="86">
        <f t="shared" si="996"/>
        <v>0</v>
      </c>
      <c r="AB934" s="86">
        <f t="shared" ref="AB934:AH934" si="997">SUM(AB935:AB939)</f>
        <v>0</v>
      </c>
      <c r="AC934" s="86">
        <f t="shared" si="997"/>
        <v>0</v>
      </c>
      <c r="AD934" s="86">
        <f t="shared" si="997"/>
        <v>0</v>
      </c>
      <c r="AE934" s="86">
        <f t="shared" si="997"/>
        <v>0</v>
      </c>
      <c r="AF934" s="86">
        <f t="shared" si="997"/>
        <v>0</v>
      </c>
      <c r="AG934" s="86">
        <f t="shared" si="997"/>
        <v>0</v>
      </c>
      <c r="AH934" s="86">
        <f t="shared" si="997"/>
        <v>0</v>
      </c>
      <c r="AJ934" s="86">
        <f t="shared" ca="1" si="971"/>
        <v>0</v>
      </c>
      <c r="AK934" s="86">
        <f t="shared" ca="1" si="972"/>
        <v>0</v>
      </c>
      <c r="AL934" s="1790">
        <f t="shared" ca="1" si="973"/>
        <v>0</v>
      </c>
      <c r="AM934" s="1914">
        <f t="shared" ca="1" si="974"/>
        <v>0</v>
      </c>
      <c r="AN934" s="86">
        <f t="shared" ca="1" si="975"/>
        <v>0</v>
      </c>
      <c r="AO934" s="1790">
        <f t="shared" ca="1" si="976"/>
        <v>0</v>
      </c>
      <c r="AP934" s="1914">
        <f t="shared" ca="1" si="977"/>
        <v>0</v>
      </c>
      <c r="AR934" s="86">
        <f t="shared" ca="1" si="978"/>
        <v>0</v>
      </c>
      <c r="AS934" s="86">
        <f t="shared" ca="1" si="979"/>
        <v>0</v>
      </c>
      <c r="AT934" s="1790">
        <f t="shared" ca="1" si="980"/>
        <v>0</v>
      </c>
      <c r="AU934" s="1914">
        <f t="shared" ca="1" si="981"/>
        <v>0</v>
      </c>
      <c r="AV934" s="86">
        <f t="shared" ca="1" si="982"/>
        <v>0</v>
      </c>
      <c r="AW934" s="1790">
        <f t="shared" ca="1" si="983"/>
        <v>0</v>
      </c>
      <c r="AX934" s="1914">
        <f t="shared" ca="1" si="984"/>
        <v>0</v>
      </c>
      <c r="AZ934" s="86">
        <f t="shared" ca="1" si="985"/>
        <v>0</v>
      </c>
      <c r="BA934" s="86">
        <f t="shared" ca="1" si="986"/>
        <v>0</v>
      </c>
      <c r="BB934" s="1790">
        <f t="shared" ca="1" si="987"/>
        <v>0</v>
      </c>
      <c r="BC934" s="1914">
        <f t="shared" ca="1" si="988"/>
        <v>0</v>
      </c>
      <c r="BD934" s="86">
        <f t="shared" ca="1" si="989"/>
        <v>0</v>
      </c>
      <c r="BE934" s="1790">
        <f t="shared" ca="1" si="990"/>
        <v>0</v>
      </c>
      <c r="BF934" s="1914">
        <f t="shared" ca="1" si="991"/>
        <v>0</v>
      </c>
    </row>
    <row r="935" spans="1:58" s="65" customFormat="1">
      <c r="A935" s="2016">
        <v>964</v>
      </c>
      <c r="B935" s="2016">
        <v>932</v>
      </c>
      <c r="D935" s="657">
        <v>1</v>
      </c>
      <c r="E935" s="97"/>
      <c r="F935" s="97"/>
      <c r="G935" s="49"/>
      <c r="H935" s="727"/>
      <c r="I935" s="7"/>
      <c r="J935" s="7"/>
      <c r="K935" s="6"/>
      <c r="L935" s="6"/>
      <c r="M935" s="80"/>
      <c r="N935" s="80"/>
      <c r="O935" s="79" t="s">
        <v>126</v>
      </c>
      <c r="P935" s="5"/>
      <c r="Q935" s="5"/>
      <c r="R935" s="5"/>
      <c r="S935" s="5"/>
      <c r="T935" s="5"/>
      <c r="U935" s="5"/>
      <c r="V935" s="5"/>
      <c r="W935" s="5"/>
      <c r="X935" s="5"/>
      <c r="Y935" s="5"/>
      <c r="Z935" s="5"/>
      <c r="AA935" s="5"/>
      <c r="AB935" s="78">
        <f>R935</f>
        <v>0</v>
      </c>
      <c r="AC935" s="78">
        <f>U935</f>
        <v>0</v>
      </c>
      <c r="AD935" s="78">
        <f>X935</f>
        <v>0</v>
      </c>
      <c r="AE935" s="78">
        <f>AA935</f>
        <v>0</v>
      </c>
      <c r="AF935" s="78">
        <f>AC935</f>
        <v>0</v>
      </c>
      <c r="AG935" s="78">
        <f>AE935</f>
        <v>0</v>
      </c>
      <c r="AH935" s="78">
        <f>AG935</f>
        <v>0</v>
      </c>
      <c r="AJ935" s="78">
        <f t="shared" ca="1" si="971"/>
        <v>0</v>
      </c>
      <c r="AK935" s="78">
        <f t="shared" ca="1" si="972"/>
        <v>0</v>
      </c>
      <c r="AL935" s="1708">
        <f t="shared" ca="1" si="973"/>
        <v>0</v>
      </c>
      <c r="AM935" s="1818">
        <f t="shared" ca="1" si="974"/>
        <v>0</v>
      </c>
      <c r="AN935" s="78">
        <f t="shared" ca="1" si="975"/>
        <v>0</v>
      </c>
      <c r="AO935" s="1708">
        <f t="shared" ca="1" si="976"/>
        <v>0</v>
      </c>
      <c r="AP935" s="1818">
        <f t="shared" ca="1" si="977"/>
        <v>0</v>
      </c>
      <c r="AR935" s="78">
        <f t="shared" ca="1" si="978"/>
        <v>0</v>
      </c>
      <c r="AS935" s="78">
        <f t="shared" ca="1" si="979"/>
        <v>0</v>
      </c>
      <c r="AT935" s="1708">
        <f t="shared" ca="1" si="980"/>
        <v>0</v>
      </c>
      <c r="AU935" s="1818">
        <f t="shared" ca="1" si="981"/>
        <v>0</v>
      </c>
      <c r="AV935" s="78">
        <f t="shared" ca="1" si="982"/>
        <v>0</v>
      </c>
      <c r="AW935" s="1708">
        <f t="shared" ca="1" si="983"/>
        <v>0</v>
      </c>
      <c r="AX935" s="1818">
        <f t="shared" ca="1" si="984"/>
        <v>0</v>
      </c>
      <c r="AZ935" s="78">
        <f t="shared" ca="1" si="985"/>
        <v>0</v>
      </c>
      <c r="BA935" s="78">
        <f t="shared" ca="1" si="986"/>
        <v>0</v>
      </c>
      <c r="BB935" s="1708">
        <f t="shared" ca="1" si="987"/>
        <v>0</v>
      </c>
      <c r="BC935" s="1818">
        <f t="shared" ca="1" si="988"/>
        <v>0</v>
      </c>
      <c r="BD935" s="78">
        <f t="shared" ca="1" si="989"/>
        <v>0</v>
      </c>
      <c r="BE935" s="1708">
        <f t="shared" ca="1" si="990"/>
        <v>0</v>
      </c>
      <c r="BF935" s="1818">
        <f t="shared" ca="1" si="991"/>
        <v>0</v>
      </c>
    </row>
    <row r="936" spans="1:58" s="65" customFormat="1">
      <c r="A936" s="2016">
        <v>965</v>
      </c>
      <c r="B936" s="2016">
        <v>933</v>
      </c>
      <c r="D936" s="657">
        <v>1</v>
      </c>
      <c r="E936" s="97"/>
      <c r="F936" s="97"/>
      <c r="G936" s="49"/>
      <c r="H936" s="727"/>
      <c r="I936" s="7"/>
      <c r="J936" s="7"/>
      <c r="K936" s="6"/>
      <c r="L936" s="6"/>
      <c r="M936" s="80"/>
      <c r="N936" s="80"/>
      <c r="O936" s="79" t="s">
        <v>79</v>
      </c>
      <c r="P936" s="5"/>
      <c r="Q936" s="5"/>
      <c r="R936" s="5"/>
      <c r="S936" s="5"/>
      <c r="T936" s="5"/>
      <c r="U936" s="5"/>
      <c r="V936" s="5"/>
      <c r="W936" s="5"/>
      <c r="X936" s="5"/>
      <c r="Y936" s="5"/>
      <c r="Z936" s="5"/>
      <c r="AA936" s="5"/>
      <c r="AB936" s="78">
        <f>R936</f>
        <v>0</v>
      </c>
      <c r="AC936" s="78">
        <f>U936</f>
        <v>0</v>
      </c>
      <c r="AD936" s="78">
        <f>X936</f>
        <v>0</v>
      </c>
      <c r="AE936" s="78">
        <f>AA936</f>
        <v>0</v>
      </c>
      <c r="AF936" s="78">
        <f>AC936</f>
        <v>0</v>
      </c>
      <c r="AG936" s="78">
        <f>AE936</f>
        <v>0</v>
      </c>
      <c r="AH936" s="78">
        <f>AG936</f>
        <v>0</v>
      </c>
      <c r="AJ936" s="78">
        <f t="shared" ca="1" si="971"/>
        <v>0</v>
      </c>
      <c r="AK936" s="78">
        <f t="shared" ca="1" si="972"/>
        <v>0</v>
      </c>
      <c r="AL936" s="1708">
        <f t="shared" ca="1" si="973"/>
        <v>0</v>
      </c>
      <c r="AM936" s="1818">
        <f t="shared" ca="1" si="974"/>
        <v>0</v>
      </c>
      <c r="AN936" s="78">
        <f t="shared" ca="1" si="975"/>
        <v>0</v>
      </c>
      <c r="AO936" s="1708">
        <f t="shared" ca="1" si="976"/>
        <v>0</v>
      </c>
      <c r="AP936" s="1818">
        <f t="shared" ca="1" si="977"/>
        <v>0</v>
      </c>
      <c r="AR936" s="78">
        <f t="shared" ca="1" si="978"/>
        <v>0</v>
      </c>
      <c r="AS936" s="78">
        <f t="shared" ca="1" si="979"/>
        <v>0</v>
      </c>
      <c r="AT936" s="1708">
        <f t="shared" ca="1" si="980"/>
        <v>0</v>
      </c>
      <c r="AU936" s="1818">
        <f t="shared" ca="1" si="981"/>
        <v>0</v>
      </c>
      <c r="AV936" s="78">
        <f t="shared" ca="1" si="982"/>
        <v>0</v>
      </c>
      <c r="AW936" s="1708">
        <f t="shared" ca="1" si="983"/>
        <v>0</v>
      </c>
      <c r="AX936" s="1818">
        <f t="shared" ca="1" si="984"/>
        <v>0</v>
      </c>
      <c r="AZ936" s="78">
        <f t="shared" ca="1" si="985"/>
        <v>0</v>
      </c>
      <c r="BA936" s="78">
        <f t="shared" ca="1" si="986"/>
        <v>0</v>
      </c>
      <c r="BB936" s="1708">
        <f t="shared" ca="1" si="987"/>
        <v>0</v>
      </c>
      <c r="BC936" s="1818">
        <f t="shared" ca="1" si="988"/>
        <v>0</v>
      </c>
      <c r="BD936" s="78">
        <f t="shared" ca="1" si="989"/>
        <v>0</v>
      </c>
      <c r="BE936" s="1708">
        <f t="shared" ca="1" si="990"/>
        <v>0</v>
      </c>
      <c r="BF936" s="1818">
        <f t="shared" ca="1" si="991"/>
        <v>0</v>
      </c>
    </row>
    <row r="937" spans="1:58" s="65" customFormat="1">
      <c r="A937" s="2016">
        <v>966</v>
      </c>
      <c r="B937" s="2016">
        <v>934</v>
      </c>
      <c r="D937" s="657">
        <v>1</v>
      </c>
      <c r="E937" s="97"/>
      <c r="F937" s="97"/>
      <c r="G937" s="49"/>
      <c r="H937" s="727"/>
      <c r="I937" s="7"/>
      <c r="J937" s="7"/>
      <c r="K937" s="6"/>
      <c r="L937" s="6"/>
      <c r="M937" s="80"/>
      <c r="N937" s="80"/>
      <c r="O937" s="79" t="s">
        <v>80</v>
      </c>
      <c r="P937" s="5"/>
      <c r="Q937" s="5"/>
      <c r="R937" s="5"/>
      <c r="S937" s="5"/>
      <c r="T937" s="5"/>
      <c r="U937" s="5"/>
      <c r="V937" s="5"/>
      <c r="W937" s="5"/>
      <c r="X937" s="5"/>
      <c r="Y937" s="5"/>
      <c r="Z937" s="5"/>
      <c r="AA937" s="5"/>
      <c r="AB937" s="78">
        <f>R937</f>
        <v>0</v>
      </c>
      <c r="AC937" s="78">
        <f>U937</f>
        <v>0</v>
      </c>
      <c r="AD937" s="78">
        <f>X937</f>
        <v>0</v>
      </c>
      <c r="AE937" s="78">
        <f>AA937</f>
        <v>0</v>
      </c>
      <c r="AF937" s="78">
        <f>AC937</f>
        <v>0</v>
      </c>
      <c r="AG937" s="78">
        <f>AE937</f>
        <v>0</v>
      </c>
      <c r="AH937" s="78">
        <f>AG937</f>
        <v>0</v>
      </c>
      <c r="AJ937" s="78">
        <f t="shared" ca="1" si="971"/>
        <v>0</v>
      </c>
      <c r="AK937" s="78">
        <f t="shared" ca="1" si="972"/>
        <v>0</v>
      </c>
      <c r="AL937" s="1708">
        <f t="shared" ca="1" si="973"/>
        <v>0</v>
      </c>
      <c r="AM937" s="1818">
        <f t="shared" ca="1" si="974"/>
        <v>0</v>
      </c>
      <c r="AN937" s="78">
        <f t="shared" ca="1" si="975"/>
        <v>0</v>
      </c>
      <c r="AO937" s="1708">
        <f t="shared" ca="1" si="976"/>
        <v>0</v>
      </c>
      <c r="AP937" s="1818">
        <f t="shared" ca="1" si="977"/>
        <v>0</v>
      </c>
      <c r="AR937" s="78">
        <f t="shared" ca="1" si="978"/>
        <v>0</v>
      </c>
      <c r="AS937" s="78">
        <f t="shared" ca="1" si="979"/>
        <v>0</v>
      </c>
      <c r="AT937" s="1708">
        <f t="shared" ca="1" si="980"/>
        <v>0</v>
      </c>
      <c r="AU937" s="1818">
        <f t="shared" ca="1" si="981"/>
        <v>0</v>
      </c>
      <c r="AV937" s="78">
        <f t="shared" ca="1" si="982"/>
        <v>0</v>
      </c>
      <c r="AW937" s="1708">
        <f t="shared" ca="1" si="983"/>
        <v>0</v>
      </c>
      <c r="AX937" s="1818">
        <f t="shared" ca="1" si="984"/>
        <v>0</v>
      </c>
      <c r="AZ937" s="78">
        <f t="shared" ca="1" si="985"/>
        <v>0</v>
      </c>
      <c r="BA937" s="78">
        <f t="shared" ca="1" si="986"/>
        <v>0</v>
      </c>
      <c r="BB937" s="1708">
        <f t="shared" ca="1" si="987"/>
        <v>0</v>
      </c>
      <c r="BC937" s="1818">
        <f t="shared" ca="1" si="988"/>
        <v>0</v>
      </c>
      <c r="BD937" s="78">
        <f t="shared" ca="1" si="989"/>
        <v>0</v>
      </c>
      <c r="BE937" s="1708">
        <f t="shared" ca="1" si="990"/>
        <v>0</v>
      </c>
      <c r="BF937" s="1818">
        <f t="shared" ca="1" si="991"/>
        <v>0</v>
      </c>
    </row>
    <row r="938" spans="1:58" s="65" customFormat="1">
      <c r="A938" s="2016">
        <v>967</v>
      </c>
      <c r="B938" s="2016">
        <v>935</v>
      </c>
      <c r="D938" s="657">
        <v>1</v>
      </c>
      <c r="E938" s="97"/>
      <c r="F938" s="97"/>
      <c r="G938" s="49"/>
      <c r="H938" s="727"/>
      <c r="I938" s="7"/>
      <c r="J938" s="7"/>
      <c r="K938" s="6"/>
      <c r="L938" s="6"/>
      <c r="M938" s="80"/>
      <c r="N938" s="80"/>
      <c r="O938" s="79" t="s">
        <v>81</v>
      </c>
      <c r="P938" s="5"/>
      <c r="Q938" s="5"/>
      <c r="R938" s="5"/>
      <c r="S938" s="5"/>
      <c r="T938" s="5"/>
      <c r="U938" s="5"/>
      <c r="V938" s="5"/>
      <c r="W938" s="5"/>
      <c r="X938" s="5"/>
      <c r="Y938" s="5"/>
      <c r="Z938" s="5"/>
      <c r="AA938" s="5"/>
      <c r="AB938" s="78">
        <f>R938</f>
        <v>0</v>
      </c>
      <c r="AC938" s="78">
        <f>U938</f>
        <v>0</v>
      </c>
      <c r="AD938" s="78">
        <f>X938</f>
        <v>0</v>
      </c>
      <c r="AE938" s="78">
        <f>AA938</f>
        <v>0</v>
      </c>
      <c r="AF938" s="78">
        <f>AC938</f>
        <v>0</v>
      </c>
      <c r="AG938" s="78">
        <f>AE938</f>
        <v>0</v>
      </c>
      <c r="AH938" s="78">
        <f>AG938</f>
        <v>0</v>
      </c>
      <c r="AJ938" s="78">
        <f t="shared" ca="1" si="971"/>
        <v>0</v>
      </c>
      <c r="AK938" s="78">
        <f t="shared" ca="1" si="972"/>
        <v>0</v>
      </c>
      <c r="AL938" s="1708">
        <f t="shared" ca="1" si="973"/>
        <v>0</v>
      </c>
      <c r="AM938" s="1818">
        <f t="shared" ca="1" si="974"/>
        <v>0</v>
      </c>
      <c r="AN938" s="78">
        <f t="shared" ca="1" si="975"/>
        <v>0</v>
      </c>
      <c r="AO938" s="1708">
        <f t="shared" ca="1" si="976"/>
        <v>0</v>
      </c>
      <c r="AP938" s="1818">
        <f t="shared" ca="1" si="977"/>
        <v>0</v>
      </c>
      <c r="AR938" s="78">
        <f t="shared" ca="1" si="978"/>
        <v>0</v>
      </c>
      <c r="AS938" s="78">
        <f t="shared" ca="1" si="979"/>
        <v>0</v>
      </c>
      <c r="AT938" s="1708">
        <f t="shared" ca="1" si="980"/>
        <v>0</v>
      </c>
      <c r="AU938" s="1818">
        <f t="shared" ca="1" si="981"/>
        <v>0</v>
      </c>
      <c r="AV938" s="78">
        <f t="shared" ca="1" si="982"/>
        <v>0</v>
      </c>
      <c r="AW938" s="1708">
        <f t="shared" ca="1" si="983"/>
        <v>0</v>
      </c>
      <c r="AX938" s="1818">
        <f t="shared" ca="1" si="984"/>
        <v>0</v>
      </c>
      <c r="AZ938" s="78">
        <f t="shared" ca="1" si="985"/>
        <v>0</v>
      </c>
      <c r="BA938" s="78">
        <f t="shared" ca="1" si="986"/>
        <v>0</v>
      </c>
      <c r="BB938" s="1708">
        <f t="shared" ca="1" si="987"/>
        <v>0</v>
      </c>
      <c r="BC938" s="1818">
        <f t="shared" ca="1" si="988"/>
        <v>0</v>
      </c>
      <c r="BD938" s="78">
        <f t="shared" ca="1" si="989"/>
        <v>0</v>
      </c>
      <c r="BE938" s="1708">
        <f t="shared" ca="1" si="990"/>
        <v>0</v>
      </c>
      <c r="BF938" s="1818">
        <f t="shared" ca="1" si="991"/>
        <v>0</v>
      </c>
    </row>
    <row r="939" spans="1:58" s="65" customFormat="1">
      <c r="A939" s="2016">
        <v>968</v>
      </c>
      <c r="B939" s="2016">
        <v>936</v>
      </c>
      <c r="D939" s="657">
        <v>1</v>
      </c>
      <c r="E939" s="97"/>
      <c r="F939" s="97"/>
      <c r="G939" s="49"/>
      <c r="H939" s="727"/>
      <c r="I939" s="7"/>
      <c r="J939" s="7"/>
      <c r="K939" s="6"/>
      <c r="L939" s="6"/>
      <c r="M939" s="80"/>
      <c r="N939" s="80"/>
      <c r="O939" s="79" t="s">
        <v>11</v>
      </c>
      <c r="P939" s="5"/>
      <c r="Q939" s="5"/>
      <c r="R939" s="5"/>
      <c r="S939" s="5"/>
      <c r="T939" s="5"/>
      <c r="U939" s="5"/>
      <c r="V939" s="5"/>
      <c r="W939" s="5"/>
      <c r="X939" s="5"/>
      <c r="Y939" s="5"/>
      <c r="Z939" s="5"/>
      <c r="AA939" s="5"/>
      <c r="AB939" s="78">
        <f>R939</f>
        <v>0</v>
      </c>
      <c r="AC939" s="78">
        <f>U939</f>
        <v>0</v>
      </c>
      <c r="AD939" s="78">
        <f>X939</f>
        <v>0</v>
      </c>
      <c r="AE939" s="78">
        <f>AA939</f>
        <v>0</v>
      </c>
      <c r="AF939" s="78">
        <f>AC939</f>
        <v>0</v>
      </c>
      <c r="AG939" s="78">
        <f>AE939</f>
        <v>0</v>
      </c>
      <c r="AH939" s="78">
        <f>AG939</f>
        <v>0</v>
      </c>
      <c r="AJ939" s="78">
        <f t="shared" ca="1" si="971"/>
        <v>0</v>
      </c>
      <c r="AK939" s="78">
        <f t="shared" ca="1" si="972"/>
        <v>0</v>
      </c>
      <c r="AL939" s="1708">
        <f t="shared" ca="1" si="973"/>
        <v>0</v>
      </c>
      <c r="AM939" s="1818">
        <f t="shared" ca="1" si="974"/>
        <v>0</v>
      </c>
      <c r="AN939" s="78">
        <f t="shared" ca="1" si="975"/>
        <v>0</v>
      </c>
      <c r="AO939" s="1708">
        <f t="shared" ca="1" si="976"/>
        <v>0</v>
      </c>
      <c r="AP939" s="1818">
        <f t="shared" ca="1" si="977"/>
        <v>0</v>
      </c>
      <c r="AR939" s="78">
        <f t="shared" ca="1" si="978"/>
        <v>0</v>
      </c>
      <c r="AS939" s="78">
        <f t="shared" ca="1" si="979"/>
        <v>0</v>
      </c>
      <c r="AT939" s="1708">
        <f t="shared" ca="1" si="980"/>
        <v>0</v>
      </c>
      <c r="AU939" s="1818">
        <f t="shared" ca="1" si="981"/>
        <v>0</v>
      </c>
      <c r="AV939" s="78">
        <f t="shared" ca="1" si="982"/>
        <v>0</v>
      </c>
      <c r="AW939" s="1708">
        <f t="shared" ca="1" si="983"/>
        <v>0</v>
      </c>
      <c r="AX939" s="1818">
        <f t="shared" ca="1" si="984"/>
        <v>0</v>
      </c>
      <c r="AZ939" s="78">
        <f t="shared" ca="1" si="985"/>
        <v>0</v>
      </c>
      <c r="BA939" s="78">
        <f t="shared" ca="1" si="986"/>
        <v>0</v>
      </c>
      <c r="BB939" s="1708">
        <f t="shared" ca="1" si="987"/>
        <v>0</v>
      </c>
      <c r="BC939" s="1818">
        <f t="shared" ca="1" si="988"/>
        <v>0</v>
      </c>
      <c r="BD939" s="78">
        <f t="shared" ca="1" si="989"/>
        <v>0</v>
      </c>
      <c r="BE939" s="1708">
        <f t="shared" ca="1" si="990"/>
        <v>0</v>
      </c>
      <c r="BF939" s="1818">
        <f t="shared" ca="1" si="991"/>
        <v>0</v>
      </c>
    </row>
    <row r="940" spans="1:58" s="65" customFormat="1">
      <c r="A940" s="2016">
        <v>969</v>
      </c>
      <c r="B940" s="2016">
        <v>937</v>
      </c>
      <c r="D940" s="657">
        <v>1</v>
      </c>
      <c r="E940" s="97"/>
      <c r="F940" s="97"/>
      <c r="G940" s="49"/>
      <c r="H940" s="727"/>
      <c r="I940" s="514" t="s">
        <v>245</v>
      </c>
      <c r="J940" s="85"/>
      <c r="K940" s="85"/>
      <c r="L940" s="84"/>
      <c r="M940" s="83"/>
      <c r="N940" s="83"/>
      <c r="O940" s="82"/>
      <c r="P940" s="81">
        <f>SUM(P941:P943)</f>
        <v>0</v>
      </c>
      <c r="Q940" s="81">
        <f t="shared" ref="Q940:AA940" si="998">SUM(Q941:Q943)</f>
        <v>0</v>
      </c>
      <c r="R940" s="81">
        <f t="shared" si="998"/>
        <v>0</v>
      </c>
      <c r="S940" s="81">
        <f t="shared" si="998"/>
        <v>0</v>
      </c>
      <c r="T940" s="81">
        <f t="shared" si="998"/>
        <v>0</v>
      </c>
      <c r="U940" s="81">
        <f t="shared" si="998"/>
        <v>0</v>
      </c>
      <c r="V940" s="81">
        <f t="shared" si="998"/>
        <v>0</v>
      </c>
      <c r="W940" s="81">
        <f t="shared" si="998"/>
        <v>0</v>
      </c>
      <c r="X940" s="81">
        <f t="shared" si="998"/>
        <v>0</v>
      </c>
      <c r="Y940" s="81">
        <f t="shared" si="998"/>
        <v>0</v>
      </c>
      <c r="Z940" s="81">
        <f t="shared" si="998"/>
        <v>0</v>
      </c>
      <c r="AA940" s="81">
        <f t="shared" si="998"/>
        <v>0</v>
      </c>
      <c r="AB940" s="81">
        <f t="shared" ref="AB940:AH940" si="999">SUM(AB941:AB943)</f>
        <v>0</v>
      </c>
      <c r="AC940" s="81">
        <f t="shared" si="999"/>
        <v>0</v>
      </c>
      <c r="AD940" s="81">
        <f t="shared" si="999"/>
        <v>0</v>
      </c>
      <c r="AE940" s="81">
        <f t="shared" si="999"/>
        <v>0</v>
      </c>
      <c r="AF940" s="81">
        <f t="shared" si="999"/>
        <v>0</v>
      </c>
      <c r="AG940" s="81">
        <f t="shared" si="999"/>
        <v>0</v>
      </c>
      <c r="AH940" s="81">
        <f t="shared" si="999"/>
        <v>0</v>
      </c>
      <c r="AJ940" s="512">
        <f t="shared" ca="1" si="971"/>
        <v>0</v>
      </c>
      <c r="AK940" s="512">
        <f t="shared" ca="1" si="972"/>
        <v>0</v>
      </c>
      <c r="AL940" s="1792">
        <f t="shared" ca="1" si="973"/>
        <v>0</v>
      </c>
      <c r="AM940" s="1916">
        <f t="shared" ca="1" si="974"/>
        <v>0</v>
      </c>
      <c r="AN940" s="512">
        <f t="shared" ca="1" si="975"/>
        <v>0</v>
      </c>
      <c r="AO940" s="1792">
        <f t="shared" ca="1" si="976"/>
        <v>0</v>
      </c>
      <c r="AP940" s="1916">
        <f t="shared" ca="1" si="977"/>
        <v>0</v>
      </c>
      <c r="AR940" s="512">
        <f t="shared" ca="1" si="978"/>
        <v>0</v>
      </c>
      <c r="AS940" s="512">
        <f t="shared" ca="1" si="979"/>
        <v>0</v>
      </c>
      <c r="AT940" s="1792">
        <f t="shared" ca="1" si="980"/>
        <v>0</v>
      </c>
      <c r="AU940" s="1916">
        <f t="shared" ca="1" si="981"/>
        <v>0</v>
      </c>
      <c r="AV940" s="512">
        <f t="shared" ca="1" si="982"/>
        <v>0</v>
      </c>
      <c r="AW940" s="1792">
        <f t="shared" ca="1" si="983"/>
        <v>0</v>
      </c>
      <c r="AX940" s="1916">
        <f t="shared" ca="1" si="984"/>
        <v>0</v>
      </c>
      <c r="AZ940" s="512">
        <f t="shared" ca="1" si="985"/>
        <v>0</v>
      </c>
      <c r="BA940" s="512">
        <f t="shared" ca="1" si="986"/>
        <v>0</v>
      </c>
      <c r="BB940" s="1792">
        <f t="shared" ca="1" si="987"/>
        <v>0</v>
      </c>
      <c r="BC940" s="1916">
        <f t="shared" ca="1" si="988"/>
        <v>0</v>
      </c>
      <c r="BD940" s="512">
        <f t="shared" ca="1" si="989"/>
        <v>0</v>
      </c>
      <c r="BE940" s="1792">
        <f t="shared" ca="1" si="990"/>
        <v>0</v>
      </c>
      <c r="BF940" s="1916">
        <f t="shared" ca="1" si="991"/>
        <v>0</v>
      </c>
    </row>
    <row r="941" spans="1:58" s="65" customFormat="1">
      <c r="A941" s="2016">
        <v>970</v>
      </c>
      <c r="B941" s="2016">
        <v>938</v>
      </c>
      <c r="D941" s="657">
        <v>1</v>
      </c>
      <c r="E941" s="97"/>
      <c r="F941" s="97"/>
      <c r="G941" s="49"/>
      <c r="H941" s="727"/>
      <c r="I941" s="7"/>
      <c r="J941" s="7"/>
      <c r="K941" s="6"/>
      <c r="L941" s="6"/>
      <c r="M941" s="80"/>
      <c r="N941" s="80"/>
      <c r="O941" s="79" t="s">
        <v>83</v>
      </c>
      <c r="P941" s="5"/>
      <c r="Q941" s="5"/>
      <c r="R941" s="5"/>
      <c r="S941" s="5"/>
      <c r="T941" s="5"/>
      <c r="U941" s="5"/>
      <c r="V941" s="5"/>
      <c r="W941" s="5"/>
      <c r="X941" s="5"/>
      <c r="Y941" s="5"/>
      <c r="Z941" s="5"/>
      <c r="AA941" s="5"/>
      <c r="AB941" s="78">
        <f>R941</f>
        <v>0</v>
      </c>
      <c r="AC941" s="78">
        <f>U941</f>
        <v>0</v>
      </c>
      <c r="AD941" s="78">
        <f>X941</f>
        <v>0</v>
      </c>
      <c r="AE941" s="78">
        <f>AA941</f>
        <v>0</v>
      </c>
      <c r="AF941" s="78">
        <f>AC941</f>
        <v>0</v>
      </c>
      <c r="AG941" s="78">
        <f>AE941</f>
        <v>0</v>
      </c>
      <c r="AH941" s="78">
        <f>AG941</f>
        <v>0</v>
      </c>
      <c r="AJ941" s="78">
        <f t="shared" ca="1" si="971"/>
        <v>0</v>
      </c>
      <c r="AK941" s="78">
        <f t="shared" ca="1" si="972"/>
        <v>0</v>
      </c>
      <c r="AL941" s="1708">
        <f t="shared" ca="1" si="973"/>
        <v>0</v>
      </c>
      <c r="AM941" s="1818">
        <f t="shared" ca="1" si="974"/>
        <v>0</v>
      </c>
      <c r="AN941" s="78">
        <f t="shared" ca="1" si="975"/>
        <v>0</v>
      </c>
      <c r="AO941" s="1708">
        <f t="shared" ca="1" si="976"/>
        <v>0</v>
      </c>
      <c r="AP941" s="1818">
        <f t="shared" ca="1" si="977"/>
        <v>0</v>
      </c>
      <c r="AR941" s="78">
        <f t="shared" ca="1" si="978"/>
        <v>0</v>
      </c>
      <c r="AS941" s="78">
        <f t="shared" ca="1" si="979"/>
        <v>0</v>
      </c>
      <c r="AT941" s="1708">
        <f t="shared" ca="1" si="980"/>
        <v>0</v>
      </c>
      <c r="AU941" s="1818">
        <f t="shared" ca="1" si="981"/>
        <v>0</v>
      </c>
      <c r="AV941" s="78">
        <f t="shared" ca="1" si="982"/>
        <v>0</v>
      </c>
      <c r="AW941" s="1708">
        <f t="shared" ca="1" si="983"/>
        <v>0</v>
      </c>
      <c r="AX941" s="1818">
        <f t="shared" ca="1" si="984"/>
        <v>0</v>
      </c>
      <c r="AZ941" s="78">
        <f t="shared" ca="1" si="985"/>
        <v>0</v>
      </c>
      <c r="BA941" s="78">
        <f t="shared" ca="1" si="986"/>
        <v>0</v>
      </c>
      <c r="BB941" s="1708">
        <f t="shared" ca="1" si="987"/>
        <v>0</v>
      </c>
      <c r="BC941" s="1818">
        <f t="shared" ca="1" si="988"/>
        <v>0</v>
      </c>
      <c r="BD941" s="78">
        <f t="shared" ca="1" si="989"/>
        <v>0</v>
      </c>
      <c r="BE941" s="1708">
        <f t="shared" ca="1" si="990"/>
        <v>0</v>
      </c>
      <c r="BF941" s="1818">
        <f t="shared" ca="1" si="991"/>
        <v>0</v>
      </c>
    </row>
    <row r="942" spans="1:58" s="65" customFormat="1">
      <c r="A942" s="2016">
        <v>971</v>
      </c>
      <c r="B942" s="2016">
        <v>939</v>
      </c>
      <c r="D942" s="657">
        <v>1</v>
      </c>
      <c r="E942" s="97"/>
      <c r="F942" s="97"/>
      <c r="G942" s="49"/>
      <c r="H942" s="727"/>
      <c r="I942" s="7"/>
      <c r="J942" s="7"/>
      <c r="K942" s="6"/>
      <c r="L942" s="6"/>
      <c r="M942" s="80"/>
      <c r="N942" s="80"/>
      <c r="O942" s="79" t="s">
        <v>84</v>
      </c>
      <c r="P942" s="5"/>
      <c r="Q942" s="5"/>
      <c r="R942" s="5"/>
      <c r="S942" s="5"/>
      <c r="T942" s="5"/>
      <c r="U942" s="5"/>
      <c r="V942" s="5"/>
      <c r="W942" s="5"/>
      <c r="X942" s="5"/>
      <c r="Y942" s="5"/>
      <c r="Z942" s="5"/>
      <c r="AA942" s="5"/>
      <c r="AB942" s="78">
        <f>R942</f>
        <v>0</v>
      </c>
      <c r="AC942" s="78">
        <f>U942</f>
        <v>0</v>
      </c>
      <c r="AD942" s="78">
        <f>X942</f>
        <v>0</v>
      </c>
      <c r="AE942" s="78">
        <f>AA942</f>
        <v>0</v>
      </c>
      <c r="AF942" s="78">
        <f>AC942</f>
        <v>0</v>
      </c>
      <c r="AG942" s="78">
        <f>AE942</f>
        <v>0</v>
      </c>
      <c r="AH942" s="78">
        <f>AG942</f>
        <v>0</v>
      </c>
      <c r="AJ942" s="78">
        <f t="shared" ca="1" si="971"/>
        <v>0</v>
      </c>
      <c r="AK942" s="78">
        <f t="shared" ca="1" si="972"/>
        <v>0</v>
      </c>
      <c r="AL942" s="1708">
        <f t="shared" ca="1" si="973"/>
        <v>0</v>
      </c>
      <c r="AM942" s="1818">
        <f t="shared" ca="1" si="974"/>
        <v>0</v>
      </c>
      <c r="AN942" s="78">
        <f t="shared" ca="1" si="975"/>
        <v>0</v>
      </c>
      <c r="AO942" s="1708">
        <f t="shared" ca="1" si="976"/>
        <v>0</v>
      </c>
      <c r="AP942" s="1818">
        <f t="shared" ca="1" si="977"/>
        <v>0</v>
      </c>
      <c r="AR942" s="78">
        <f t="shared" ca="1" si="978"/>
        <v>0</v>
      </c>
      <c r="AS942" s="78">
        <f t="shared" ca="1" si="979"/>
        <v>0</v>
      </c>
      <c r="AT942" s="1708">
        <f t="shared" ca="1" si="980"/>
        <v>0</v>
      </c>
      <c r="AU942" s="1818">
        <f t="shared" ca="1" si="981"/>
        <v>0</v>
      </c>
      <c r="AV942" s="78">
        <f t="shared" ca="1" si="982"/>
        <v>0</v>
      </c>
      <c r="AW942" s="1708">
        <f t="shared" ca="1" si="983"/>
        <v>0</v>
      </c>
      <c r="AX942" s="1818">
        <f t="shared" ca="1" si="984"/>
        <v>0</v>
      </c>
      <c r="AZ942" s="78">
        <f t="shared" ca="1" si="985"/>
        <v>0</v>
      </c>
      <c r="BA942" s="78">
        <f t="shared" ca="1" si="986"/>
        <v>0</v>
      </c>
      <c r="BB942" s="1708">
        <f t="shared" ca="1" si="987"/>
        <v>0</v>
      </c>
      <c r="BC942" s="1818">
        <f t="shared" ca="1" si="988"/>
        <v>0</v>
      </c>
      <c r="BD942" s="78">
        <f t="shared" ca="1" si="989"/>
        <v>0</v>
      </c>
      <c r="BE942" s="1708">
        <f t="shared" ca="1" si="990"/>
        <v>0</v>
      </c>
      <c r="BF942" s="1818">
        <f t="shared" ca="1" si="991"/>
        <v>0</v>
      </c>
    </row>
    <row r="943" spans="1:58" s="65" customFormat="1">
      <c r="A943" s="2016">
        <v>972</v>
      </c>
      <c r="B943" s="2016">
        <v>940</v>
      </c>
      <c r="D943" s="657">
        <v>1</v>
      </c>
      <c r="E943" s="97"/>
      <c r="F943" s="97"/>
      <c r="G943" s="49"/>
      <c r="H943" s="728"/>
      <c r="I943" s="4"/>
      <c r="J943" s="4"/>
      <c r="K943" s="3"/>
      <c r="L943" s="3"/>
      <c r="M943" s="77"/>
      <c r="N943" s="77"/>
      <c r="O943" s="76" t="s">
        <v>85</v>
      </c>
      <c r="P943" s="2"/>
      <c r="Q943" s="2"/>
      <c r="R943" s="2"/>
      <c r="S943" s="2"/>
      <c r="T943" s="2"/>
      <c r="U943" s="2"/>
      <c r="V943" s="2"/>
      <c r="W943" s="2"/>
      <c r="X943" s="2"/>
      <c r="Y943" s="2"/>
      <c r="Z943" s="2"/>
      <c r="AA943" s="2"/>
      <c r="AB943" s="75">
        <f>R943</f>
        <v>0</v>
      </c>
      <c r="AC943" s="75">
        <f>U943</f>
        <v>0</v>
      </c>
      <c r="AD943" s="75">
        <f>X943</f>
        <v>0</v>
      </c>
      <c r="AE943" s="75">
        <f>AA943</f>
        <v>0</v>
      </c>
      <c r="AF943" s="75">
        <f>AC943</f>
        <v>0</v>
      </c>
      <c r="AG943" s="75">
        <f>AE943</f>
        <v>0</v>
      </c>
      <c r="AH943" s="75">
        <f>AG943</f>
        <v>0</v>
      </c>
      <c r="AJ943" s="75">
        <f t="shared" ca="1" si="971"/>
        <v>0</v>
      </c>
      <c r="AK943" s="75">
        <f t="shared" ca="1" si="972"/>
        <v>0</v>
      </c>
      <c r="AL943" s="1791">
        <f t="shared" ca="1" si="973"/>
        <v>0</v>
      </c>
      <c r="AM943" s="1915">
        <f t="shared" ca="1" si="974"/>
        <v>0</v>
      </c>
      <c r="AN943" s="75">
        <f t="shared" ca="1" si="975"/>
        <v>0</v>
      </c>
      <c r="AO943" s="1791">
        <f t="shared" ca="1" si="976"/>
        <v>0</v>
      </c>
      <c r="AP943" s="1915">
        <f t="shared" ca="1" si="977"/>
        <v>0</v>
      </c>
      <c r="AR943" s="75">
        <f t="shared" ca="1" si="978"/>
        <v>0</v>
      </c>
      <c r="AS943" s="75">
        <f t="shared" ca="1" si="979"/>
        <v>0</v>
      </c>
      <c r="AT943" s="1791">
        <f t="shared" ca="1" si="980"/>
        <v>0</v>
      </c>
      <c r="AU943" s="1915">
        <f t="shared" ca="1" si="981"/>
        <v>0</v>
      </c>
      <c r="AV943" s="75">
        <f t="shared" ca="1" si="982"/>
        <v>0</v>
      </c>
      <c r="AW943" s="1791">
        <f t="shared" ca="1" si="983"/>
        <v>0</v>
      </c>
      <c r="AX943" s="1915">
        <f t="shared" ca="1" si="984"/>
        <v>0</v>
      </c>
      <c r="AZ943" s="75">
        <f t="shared" ca="1" si="985"/>
        <v>0</v>
      </c>
      <c r="BA943" s="75">
        <f t="shared" ca="1" si="986"/>
        <v>0</v>
      </c>
      <c r="BB943" s="1791">
        <f t="shared" ca="1" si="987"/>
        <v>0</v>
      </c>
      <c r="BC943" s="1915">
        <f t="shared" ca="1" si="988"/>
        <v>0</v>
      </c>
      <c r="BD943" s="75">
        <f t="shared" ca="1" si="989"/>
        <v>0</v>
      </c>
      <c r="BE943" s="1791">
        <f t="shared" ca="1" si="990"/>
        <v>0</v>
      </c>
      <c r="BF943" s="1915">
        <f t="shared" ca="1" si="991"/>
        <v>0</v>
      </c>
    </row>
    <row r="944" spans="1:58" s="65" customFormat="1">
      <c r="A944" s="2016">
        <v>973</v>
      </c>
      <c r="B944" s="2016">
        <v>941</v>
      </c>
      <c r="D944" s="657">
        <v>1</v>
      </c>
      <c r="E944" s="97"/>
      <c r="F944" s="97"/>
      <c r="G944" s="49"/>
      <c r="H944" s="501" t="s">
        <v>321</v>
      </c>
      <c r="I944" s="502"/>
      <c r="J944" s="503"/>
      <c r="K944" s="503"/>
      <c r="L944" s="502"/>
      <c r="M944" s="504"/>
      <c r="N944" s="504"/>
      <c r="O944" s="505"/>
      <c r="P944" s="506"/>
      <c r="Q944" s="506"/>
      <c r="R944" s="506"/>
      <c r="S944" s="506"/>
      <c r="T944" s="506"/>
      <c r="U944" s="506"/>
      <c r="V944" s="506"/>
      <c r="W944" s="506"/>
      <c r="X944" s="506"/>
      <c r="Y944" s="506"/>
      <c r="Z944" s="506"/>
      <c r="AA944" s="506"/>
      <c r="AB944" s="507">
        <f>R944</f>
        <v>0</v>
      </c>
      <c r="AC944" s="507">
        <f>U944</f>
        <v>0</v>
      </c>
      <c r="AD944" s="507">
        <f>X944</f>
        <v>0</v>
      </c>
      <c r="AE944" s="507">
        <f>AA944</f>
        <v>0</v>
      </c>
      <c r="AF944" s="507">
        <f>AC944</f>
        <v>0</v>
      </c>
      <c r="AG944" s="507">
        <f>AE944</f>
        <v>0</v>
      </c>
      <c r="AH944" s="507">
        <f>AG944</f>
        <v>0</v>
      </c>
      <c r="AJ944" s="507">
        <f t="shared" ca="1" si="971"/>
        <v>0</v>
      </c>
      <c r="AK944" s="507">
        <f t="shared" ca="1" si="972"/>
        <v>0</v>
      </c>
      <c r="AL944" s="1793">
        <f t="shared" ca="1" si="973"/>
        <v>0</v>
      </c>
      <c r="AM944" s="1917">
        <f t="shared" ca="1" si="974"/>
        <v>0</v>
      </c>
      <c r="AN944" s="507">
        <f t="shared" ca="1" si="975"/>
        <v>0</v>
      </c>
      <c r="AO944" s="1793">
        <f t="shared" ca="1" si="976"/>
        <v>0</v>
      </c>
      <c r="AP944" s="1917">
        <f t="shared" ca="1" si="977"/>
        <v>0</v>
      </c>
      <c r="AR944" s="507">
        <f t="shared" ca="1" si="978"/>
        <v>0</v>
      </c>
      <c r="AS944" s="507">
        <f t="shared" ca="1" si="979"/>
        <v>0</v>
      </c>
      <c r="AT944" s="1793">
        <f t="shared" ca="1" si="980"/>
        <v>0</v>
      </c>
      <c r="AU944" s="1917">
        <f t="shared" ca="1" si="981"/>
        <v>0</v>
      </c>
      <c r="AV944" s="507">
        <f t="shared" ca="1" si="982"/>
        <v>0</v>
      </c>
      <c r="AW944" s="1793">
        <f t="shared" ca="1" si="983"/>
        <v>0</v>
      </c>
      <c r="AX944" s="1917">
        <f t="shared" ca="1" si="984"/>
        <v>0</v>
      </c>
      <c r="AZ944" s="507">
        <f t="shared" ca="1" si="985"/>
        <v>0</v>
      </c>
      <c r="BA944" s="507">
        <f t="shared" ca="1" si="986"/>
        <v>0</v>
      </c>
      <c r="BB944" s="1793">
        <f t="shared" ca="1" si="987"/>
        <v>0</v>
      </c>
      <c r="BC944" s="1917">
        <f t="shared" ca="1" si="988"/>
        <v>0</v>
      </c>
      <c r="BD944" s="507">
        <f t="shared" ca="1" si="989"/>
        <v>0</v>
      </c>
      <c r="BE944" s="1793">
        <f t="shared" ca="1" si="990"/>
        <v>0</v>
      </c>
      <c r="BF944" s="1917">
        <f t="shared" ca="1" si="991"/>
        <v>0</v>
      </c>
    </row>
    <row r="945" spans="1:58" s="65" customFormat="1">
      <c r="A945" s="2016"/>
      <c r="B945" s="2016">
        <v>942</v>
      </c>
      <c r="D945" s="657">
        <v>1</v>
      </c>
      <c r="E945" s="97"/>
      <c r="F945" s="97"/>
      <c r="G945" s="49"/>
      <c r="H945" s="7"/>
      <c r="I945" s="6"/>
      <c r="J945" s="7"/>
      <c r="K945" s="7"/>
      <c r="L945" s="6"/>
      <c r="M945" s="96"/>
      <c r="N945" s="96"/>
      <c r="O945" s="96"/>
      <c r="P945" s="67"/>
      <c r="Q945" s="67"/>
      <c r="R945" s="67"/>
      <c r="S945" s="67"/>
      <c r="T945" s="67"/>
      <c r="U945" s="67"/>
      <c r="V945" s="67"/>
      <c r="W945" s="67"/>
      <c r="X945" s="67"/>
      <c r="Y945" s="67"/>
    </row>
    <row r="946" spans="1:58" s="65" customFormat="1">
      <c r="A946" s="2016">
        <v>915</v>
      </c>
      <c r="B946" s="2016">
        <v>943</v>
      </c>
      <c r="D946" s="657">
        <v>1</v>
      </c>
      <c r="E946" s="26"/>
      <c r="F946" s="26"/>
      <c r="G946" s="49" t="s">
        <v>842</v>
      </c>
      <c r="H946" s="7"/>
      <c r="I946" s="6"/>
      <c r="J946" s="7"/>
      <c r="K946" s="7"/>
      <c r="L946" s="6"/>
      <c r="M946" s="96"/>
      <c r="N946" s="96"/>
      <c r="O946" s="96"/>
      <c r="P946" s="67"/>
      <c r="Q946" s="67"/>
      <c r="R946" s="67"/>
      <c r="S946" s="67"/>
      <c r="T946" s="67"/>
      <c r="U946" s="67"/>
      <c r="V946" s="67"/>
      <c r="W946" s="67"/>
      <c r="X946" s="67"/>
      <c r="Y946" s="67"/>
    </row>
    <row r="947" spans="1:58" s="539" customFormat="1">
      <c r="A947" s="2016">
        <v>916</v>
      </c>
      <c r="B947" s="2016">
        <v>944</v>
      </c>
      <c r="D947" s="657">
        <v>1</v>
      </c>
      <c r="E947" s="534"/>
      <c r="F947" s="534"/>
      <c r="G947" s="535"/>
      <c r="H947" s="543" t="s">
        <v>359</v>
      </c>
      <c r="I947" s="544"/>
      <c r="J947" s="545"/>
      <c r="K947" s="545"/>
      <c r="L947" s="545"/>
      <c r="M947" s="545"/>
      <c r="N947" s="545"/>
      <c r="O947" s="231"/>
      <c r="P947" s="231">
        <f>P948+P953+P959+P964+P970</f>
        <v>5</v>
      </c>
      <c r="Q947" s="231">
        <f t="shared" ref="Q947:AH947" si="1000">Q948+Q953+Q959+Q964+Q970</f>
        <v>5</v>
      </c>
      <c r="R947" s="231">
        <f t="shared" si="1000"/>
        <v>5</v>
      </c>
      <c r="S947" s="231">
        <f t="shared" si="1000"/>
        <v>5</v>
      </c>
      <c r="T947" s="231">
        <f t="shared" si="1000"/>
        <v>5</v>
      </c>
      <c r="U947" s="231">
        <f t="shared" si="1000"/>
        <v>5</v>
      </c>
      <c r="V947" s="231">
        <f t="shared" si="1000"/>
        <v>5</v>
      </c>
      <c r="W947" s="231">
        <f t="shared" si="1000"/>
        <v>5</v>
      </c>
      <c r="X947" s="231">
        <f t="shared" si="1000"/>
        <v>5</v>
      </c>
      <c r="Y947" s="231">
        <f t="shared" si="1000"/>
        <v>5</v>
      </c>
      <c r="Z947" s="231">
        <f t="shared" si="1000"/>
        <v>4</v>
      </c>
      <c r="AA947" s="231">
        <f t="shared" si="1000"/>
        <v>4</v>
      </c>
      <c r="AB947" s="231">
        <f t="shared" si="1000"/>
        <v>5</v>
      </c>
      <c r="AC947" s="231">
        <f t="shared" si="1000"/>
        <v>5</v>
      </c>
      <c r="AD947" s="231">
        <f t="shared" si="1000"/>
        <v>5</v>
      </c>
      <c r="AE947" s="231">
        <f t="shared" si="1000"/>
        <v>4</v>
      </c>
      <c r="AF947" s="231">
        <f t="shared" si="1000"/>
        <v>5</v>
      </c>
      <c r="AG947" s="231">
        <f t="shared" si="1000"/>
        <v>4</v>
      </c>
      <c r="AH947" s="231">
        <f t="shared" si="1000"/>
        <v>4</v>
      </c>
      <c r="AJ947" s="1657">
        <f t="shared" ref="AJ947:AJ974" ca="1" si="1001">INDIRECT(AJ$3&amp;(ROW()))</f>
        <v>5</v>
      </c>
      <c r="AK947" s="1658">
        <f t="shared" ref="AK947:AK974" ca="1" si="1002">INDIRECT(AK$1&amp;AK$3&amp;$B947)</f>
        <v>0</v>
      </c>
      <c r="AL947" s="1743">
        <f t="shared" ref="AL947:AL974" ca="1" si="1003">AJ947-AK947</f>
        <v>5</v>
      </c>
      <c r="AM947" s="1868">
        <f t="shared" ref="AM947:AM974" ca="1" si="1004">IFERROR(AJ947/AK947,0)</f>
        <v>0</v>
      </c>
      <c r="AN947" s="1658">
        <f t="shared" ref="AN947:AN974" ca="1" si="1005">INDIRECT(AN$1&amp;AN$3&amp;$A947)</f>
        <v>1</v>
      </c>
      <c r="AO947" s="1743">
        <f t="shared" ref="AO947:AO974" ca="1" si="1006">AJ947-AN947</f>
        <v>4</v>
      </c>
      <c r="AP947" s="1868">
        <f t="shared" ref="AP947:AP974" ca="1" si="1007">IFERROR(AJ947/AN947,0)</f>
        <v>5</v>
      </c>
      <c r="AR947" s="1657">
        <f t="shared" ref="AR947:AR974" ca="1" si="1008">INDIRECT(AR$3&amp;(ROW()))</f>
        <v>5</v>
      </c>
      <c r="AS947" s="1658">
        <f t="shared" ref="AS947:AS974" ca="1" si="1009">INDIRECT(AS$1&amp;AS$3&amp;$B947)</f>
        <v>0</v>
      </c>
      <c r="AT947" s="1743">
        <f t="shared" ref="AT947:AT974" ca="1" si="1010">AR947-AS947</f>
        <v>5</v>
      </c>
      <c r="AU947" s="1868">
        <f t="shared" ref="AU947:AU974" ca="1" si="1011">IFERROR(AR947/AS947,0)</f>
        <v>0</v>
      </c>
      <c r="AV947" s="1658">
        <f t="shared" ref="AV947:AV974" ca="1" si="1012">INDIRECT(AV$1&amp;AV$3&amp;$A947)</f>
        <v>1</v>
      </c>
      <c r="AW947" s="1743">
        <f t="shared" ref="AW947:AW974" ca="1" si="1013">AR947-AV947</f>
        <v>4</v>
      </c>
      <c r="AX947" s="1868">
        <f t="shared" ref="AX947:AX974" ca="1" si="1014">IFERROR(AR947/AV947,0)</f>
        <v>5</v>
      </c>
      <c r="AZ947" s="1657">
        <f t="shared" ref="AZ947:AZ974" ca="1" si="1015">INDIRECT(AZ$3&amp;(ROW()))</f>
        <v>5</v>
      </c>
      <c r="BA947" s="1658">
        <f t="shared" ref="BA947:BA974" ca="1" si="1016">INDIRECT(BA$1&amp;BA$3&amp;$B947)</f>
        <v>0</v>
      </c>
      <c r="BB947" s="1743">
        <f t="shared" ref="BB947:BB974" ca="1" si="1017">AZ947-BA947</f>
        <v>5</v>
      </c>
      <c r="BC947" s="1868">
        <f t="shared" ref="BC947:BC974" ca="1" si="1018">IFERROR(AZ947/BA947,0)</f>
        <v>0</v>
      </c>
      <c r="BD947" s="1658">
        <f t="shared" ref="BD947:BD974" ca="1" si="1019">INDIRECT(BD$1&amp;BD$3&amp;$A947)</f>
        <v>1</v>
      </c>
      <c r="BE947" s="1743">
        <f t="shared" ref="BE947:BE974" ca="1" si="1020">AZ947-BD947</f>
        <v>4</v>
      </c>
      <c r="BF947" s="1868">
        <f t="shared" ref="BF947:BF974" ca="1" si="1021">IFERROR(AZ947/BD947,0)</f>
        <v>5</v>
      </c>
    </row>
    <row r="948" spans="1:58" s="65" customFormat="1">
      <c r="A948" s="2016">
        <v>917</v>
      </c>
      <c r="B948" s="2016">
        <v>945</v>
      </c>
      <c r="D948" s="657">
        <v>1</v>
      </c>
      <c r="E948" s="97"/>
      <c r="F948" s="97"/>
      <c r="G948" s="49"/>
      <c r="H948" s="527"/>
      <c r="I948" s="522" t="s">
        <v>133</v>
      </c>
      <c r="J948" s="89"/>
      <c r="K948" s="90"/>
      <c r="L948" s="90"/>
      <c r="M948" s="88"/>
      <c r="N948" s="88"/>
      <c r="O948" s="87"/>
      <c r="P948" s="86">
        <f>SUM(P949:P952)</f>
        <v>0</v>
      </c>
      <c r="Q948" s="86">
        <f t="shared" ref="Q948:AH948" si="1022">SUM(Q949:Q952)</f>
        <v>0</v>
      </c>
      <c r="R948" s="86">
        <f t="shared" si="1022"/>
        <v>0</v>
      </c>
      <c r="S948" s="86">
        <f t="shared" si="1022"/>
        <v>0</v>
      </c>
      <c r="T948" s="86">
        <f t="shared" si="1022"/>
        <v>0</v>
      </c>
      <c r="U948" s="86">
        <f t="shared" si="1022"/>
        <v>0</v>
      </c>
      <c r="V948" s="86">
        <f t="shared" si="1022"/>
        <v>0</v>
      </c>
      <c r="W948" s="86">
        <f t="shared" si="1022"/>
        <v>0</v>
      </c>
      <c r="X948" s="86">
        <f t="shared" si="1022"/>
        <v>0</v>
      </c>
      <c r="Y948" s="86">
        <f t="shared" si="1022"/>
        <v>0</v>
      </c>
      <c r="Z948" s="86">
        <f t="shared" si="1022"/>
        <v>0</v>
      </c>
      <c r="AA948" s="86">
        <f t="shared" si="1022"/>
        <v>0</v>
      </c>
      <c r="AB948" s="86">
        <f t="shared" si="1022"/>
        <v>0</v>
      </c>
      <c r="AC948" s="86">
        <f t="shared" si="1022"/>
        <v>0</v>
      </c>
      <c r="AD948" s="86">
        <f t="shared" si="1022"/>
        <v>0</v>
      </c>
      <c r="AE948" s="86">
        <f t="shared" si="1022"/>
        <v>0</v>
      </c>
      <c r="AF948" s="86">
        <f t="shared" si="1022"/>
        <v>0</v>
      </c>
      <c r="AG948" s="86">
        <f t="shared" si="1022"/>
        <v>0</v>
      </c>
      <c r="AH948" s="86">
        <f t="shared" si="1022"/>
        <v>0</v>
      </c>
      <c r="AJ948" s="86">
        <f t="shared" ca="1" si="1001"/>
        <v>0</v>
      </c>
      <c r="AK948" s="86">
        <f t="shared" ca="1" si="1002"/>
        <v>0</v>
      </c>
      <c r="AL948" s="1790">
        <f t="shared" ca="1" si="1003"/>
        <v>0</v>
      </c>
      <c r="AM948" s="1914">
        <f t="shared" ca="1" si="1004"/>
        <v>0</v>
      </c>
      <c r="AN948" s="86">
        <f t="shared" ca="1" si="1005"/>
        <v>0</v>
      </c>
      <c r="AO948" s="1790">
        <f t="shared" ca="1" si="1006"/>
        <v>0</v>
      </c>
      <c r="AP948" s="1914">
        <f t="shared" ca="1" si="1007"/>
        <v>0</v>
      </c>
      <c r="AR948" s="86">
        <f t="shared" ca="1" si="1008"/>
        <v>0</v>
      </c>
      <c r="AS948" s="86">
        <f t="shared" ca="1" si="1009"/>
        <v>0</v>
      </c>
      <c r="AT948" s="1790">
        <f t="shared" ca="1" si="1010"/>
        <v>0</v>
      </c>
      <c r="AU948" s="1914">
        <f t="shared" ca="1" si="1011"/>
        <v>0</v>
      </c>
      <c r="AV948" s="86">
        <f t="shared" ca="1" si="1012"/>
        <v>0</v>
      </c>
      <c r="AW948" s="1790">
        <f t="shared" ca="1" si="1013"/>
        <v>0</v>
      </c>
      <c r="AX948" s="1914">
        <f t="shared" ca="1" si="1014"/>
        <v>0</v>
      </c>
      <c r="AZ948" s="86">
        <f t="shared" ca="1" si="1015"/>
        <v>0</v>
      </c>
      <c r="BA948" s="86">
        <f t="shared" ca="1" si="1016"/>
        <v>0</v>
      </c>
      <c r="BB948" s="1790">
        <f t="shared" ca="1" si="1017"/>
        <v>0</v>
      </c>
      <c r="BC948" s="1914">
        <f t="shared" ca="1" si="1018"/>
        <v>0</v>
      </c>
      <c r="BD948" s="86">
        <f t="shared" ca="1" si="1019"/>
        <v>0</v>
      </c>
      <c r="BE948" s="1790">
        <f t="shared" ca="1" si="1020"/>
        <v>0</v>
      </c>
      <c r="BF948" s="1914">
        <f t="shared" ca="1" si="1021"/>
        <v>0</v>
      </c>
    </row>
    <row r="949" spans="1:58" s="65" customFormat="1">
      <c r="A949" s="2016">
        <v>918</v>
      </c>
      <c r="B949" s="2016">
        <v>946</v>
      </c>
      <c r="D949" s="657">
        <v>1</v>
      </c>
      <c r="E949" s="97"/>
      <c r="F949" s="97"/>
      <c r="G949" s="49"/>
      <c r="H949" s="527"/>
      <c r="I949" s="7"/>
      <c r="J949" s="6"/>
      <c r="K949" s="7"/>
      <c r="L949" s="7"/>
      <c r="M949" s="80"/>
      <c r="N949" s="80"/>
      <c r="O949" s="6" t="s">
        <v>132</v>
      </c>
      <c r="P949" s="5"/>
      <c r="Q949" s="5"/>
      <c r="R949" s="5"/>
      <c r="S949" s="5"/>
      <c r="T949" s="5"/>
      <c r="U949" s="5"/>
      <c r="V949" s="5"/>
      <c r="W949" s="5"/>
      <c r="X949" s="5"/>
      <c r="Y949" s="5"/>
      <c r="Z949" s="5"/>
      <c r="AA949" s="5"/>
      <c r="AB949" s="78">
        <f>R949</f>
        <v>0</v>
      </c>
      <c r="AC949" s="78">
        <f>U949</f>
        <v>0</v>
      </c>
      <c r="AD949" s="78">
        <f>X949</f>
        <v>0</v>
      </c>
      <c r="AE949" s="78">
        <f>AA949</f>
        <v>0</v>
      </c>
      <c r="AF949" s="78">
        <f>AC949</f>
        <v>0</v>
      </c>
      <c r="AG949" s="78">
        <f>AE949</f>
        <v>0</v>
      </c>
      <c r="AH949" s="78">
        <f>AG949</f>
        <v>0</v>
      </c>
      <c r="AJ949" s="78">
        <f t="shared" ca="1" si="1001"/>
        <v>0</v>
      </c>
      <c r="AK949" s="78">
        <f t="shared" ca="1" si="1002"/>
        <v>0</v>
      </c>
      <c r="AL949" s="1708">
        <f t="shared" ca="1" si="1003"/>
        <v>0</v>
      </c>
      <c r="AM949" s="1818">
        <f t="shared" ca="1" si="1004"/>
        <v>0</v>
      </c>
      <c r="AN949" s="78">
        <f t="shared" ca="1" si="1005"/>
        <v>0</v>
      </c>
      <c r="AO949" s="1708">
        <f t="shared" ca="1" si="1006"/>
        <v>0</v>
      </c>
      <c r="AP949" s="1818">
        <f t="shared" ca="1" si="1007"/>
        <v>0</v>
      </c>
      <c r="AR949" s="78">
        <f t="shared" ca="1" si="1008"/>
        <v>0</v>
      </c>
      <c r="AS949" s="78">
        <f t="shared" ca="1" si="1009"/>
        <v>0</v>
      </c>
      <c r="AT949" s="1708">
        <f t="shared" ca="1" si="1010"/>
        <v>0</v>
      </c>
      <c r="AU949" s="1818">
        <f t="shared" ca="1" si="1011"/>
        <v>0</v>
      </c>
      <c r="AV949" s="78">
        <f t="shared" ca="1" si="1012"/>
        <v>0</v>
      </c>
      <c r="AW949" s="1708">
        <f t="shared" ca="1" si="1013"/>
        <v>0</v>
      </c>
      <c r="AX949" s="1818">
        <f t="shared" ca="1" si="1014"/>
        <v>0</v>
      </c>
      <c r="AZ949" s="78">
        <f t="shared" ca="1" si="1015"/>
        <v>0</v>
      </c>
      <c r="BA949" s="78">
        <f t="shared" ca="1" si="1016"/>
        <v>0</v>
      </c>
      <c r="BB949" s="1708">
        <f t="shared" ca="1" si="1017"/>
        <v>0</v>
      </c>
      <c r="BC949" s="1818">
        <f t="shared" ca="1" si="1018"/>
        <v>0</v>
      </c>
      <c r="BD949" s="78">
        <f t="shared" ca="1" si="1019"/>
        <v>0</v>
      </c>
      <c r="BE949" s="1708">
        <f t="shared" ca="1" si="1020"/>
        <v>0</v>
      </c>
      <c r="BF949" s="1818">
        <f t="shared" ca="1" si="1021"/>
        <v>0</v>
      </c>
    </row>
    <row r="950" spans="1:58" s="65" customFormat="1">
      <c r="A950" s="2016">
        <v>919</v>
      </c>
      <c r="B950" s="2016">
        <v>947</v>
      </c>
      <c r="D950" s="657">
        <v>1</v>
      </c>
      <c r="E950" s="97"/>
      <c r="F950" s="97"/>
      <c r="G950" s="49"/>
      <c r="H950" s="527"/>
      <c r="I950" s="7"/>
      <c r="J950" s="6"/>
      <c r="K950" s="7"/>
      <c r="L950" s="7"/>
      <c r="M950" s="80"/>
      <c r="N950" s="80"/>
      <c r="O950" s="6" t="s">
        <v>131</v>
      </c>
      <c r="P950" s="5"/>
      <c r="Q950" s="5"/>
      <c r="R950" s="5"/>
      <c r="S950" s="5"/>
      <c r="T950" s="5"/>
      <c r="U950" s="5"/>
      <c r="V950" s="5"/>
      <c r="W950" s="5"/>
      <c r="X950" s="5"/>
      <c r="Y950" s="5"/>
      <c r="Z950" s="5"/>
      <c r="AA950" s="5"/>
      <c r="AB950" s="78">
        <f>R950</f>
        <v>0</v>
      </c>
      <c r="AC950" s="78">
        <f>U950</f>
        <v>0</v>
      </c>
      <c r="AD950" s="78">
        <f>X950</f>
        <v>0</v>
      </c>
      <c r="AE950" s="78">
        <f>AA950</f>
        <v>0</v>
      </c>
      <c r="AF950" s="78">
        <f>AC950</f>
        <v>0</v>
      </c>
      <c r="AG950" s="78">
        <f>AE950</f>
        <v>0</v>
      </c>
      <c r="AH950" s="78">
        <f>AG950</f>
        <v>0</v>
      </c>
      <c r="AJ950" s="78">
        <f t="shared" ca="1" si="1001"/>
        <v>0</v>
      </c>
      <c r="AK950" s="78">
        <f t="shared" ca="1" si="1002"/>
        <v>5</v>
      </c>
      <c r="AL950" s="1708">
        <f t="shared" ca="1" si="1003"/>
        <v>-5</v>
      </c>
      <c r="AM950" s="1818">
        <f t="shared" ca="1" si="1004"/>
        <v>0</v>
      </c>
      <c r="AN950" s="78">
        <f t="shared" ca="1" si="1005"/>
        <v>0</v>
      </c>
      <c r="AO950" s="1708">
        <f t="shared" ca="1" si="1006"/>
        <v>0</v>
      </c>
      <c r="AP950" s="1818">
        <f t="shared" ca="1" si="1007"/>
        <v>0</v>
      </c>
      <c r="AR950" s="78">
        <f t="shared" ca="1" si="1008"/>
        <v>0</v>
      </c>
      <c r="AS950" s="78">
        <f t="shared" ca="1" si="1009"/>
        <v>5</v>
      </c>
      <c r="AT950" s="1708">
        <f t="shared" ca="1" si="1010"/>
        <v>-5</v>
      </c>
      <c r="AU950" s="1818">
        <f t="shared" ca="1" si="1011"/>
        <v>0</v>
      </c>
      <c r="AV950" s="78">
        <f t="shared" ca="1" si="1012"/>
        <v>0</v>
      </c>
      <c r="AW950" s="1708">
        <f t="shared" ca="1" si="1013"/>
        <v>0</v>
      </c>
      <c r="AX950" s="1818">
        <f t="shared" ca="1" si="1014"/>
        <v>0</v>
      </c>
      <c r="AZ950" s="78">
        <f t="shared" ca="1" si="1015"/>
        <v>0</v>
      </c>
      <c r="BA950" s="78">
        <f t="shared" ca="1" si="1016"/>
        <v>5</v>
      </c>
      <c r="BB950" s="1708">
        <f t="shared" ca="1" si="1017"/>
        <v>-5</v>
      </c>
      <c r="BC950" s="1818">
        <f t="shared" ca="1" si="1018"/>
        <v>0</v>
      </c>
      <c r="BD950" s="78">
        <f t="shared" ca="1" si="1019"/>
        <v>0</v>
      </c>
      <c r="BE950" s="1708">
        <f t="shared" ca="1" si="1020"/>
        <v>0</v>
      </c>
      <c r="BF950" s="1818">
        <f t="shared" ca="1" si="1021"/>
        <v>0</v>
      </c>
    </row>
    <row r="951" spans="1:58" s="65" customFormat="1">
      <c r="A951" s="2016">
        <v>920</v>
      </c>
      <c r="B951" s="2016">
        <v>948</v>
      </c>
      <c r="D951" s="657">
        <v>1</v>
      </c>
      <c r="E951" s="97"/>
      <c r="F951" s="97"/>
      <c r="G951" s="49"/>
      <c r="H951" s="527"/>
      <c r="I951" s="7"/>
      <c r="J951" s="6"/>
      <c r="K951" s="7"/>
      <c r="L951" s="7"/>
      <c r="M951" s="80"/>
      <c r="N951" s="80"/>
      <c r="O951" s="6" t="s">
        <v>130</v>
      </c>
      <c r="P951" s="5"/>
      <c r="Q951" s="5"/>
      <c r="R951" s="5"/>
      <c r="S951" s="5"/>
      <c r="T951" s="5"/>
      <c r="U951" s="5"/>
      <c r="V951" s="5"/>
      <c r="W951" s="5"/>
      <c r="X951" s="5"/>
      <c r="Y951" s="5"/>
      <c r="Z951" s="5"/>
      <c r="AA951" s="5"/>
      <c r="AB951" s="78">
        <f>R951</f>
        <v>0</v>
      </c>
      <c r="AC951" s="78">
        <f>U951</f>
        <v>0</v>
      </c>
      <c r="AD951" s="78">
        <f>X951</f>
        <v>0</v>
      </c>
      <c r="AE951" s="78">
        <f>AA951</f>
        <v>0</v>
      </c>
      <c r="AF951" s="78">
        <f>AC951</f>
        <v>0</v>
      </c>
      <c r="AG951" s="78">
        <f>AE951</f>
        <v>0</v>
      </c>
      <c r="AH951" s="78">
        <f>AG951</f>
        <v>0</v>
      </c>
      <c r="AJ951" s="78">
        <f t="shared" ca="1" si="1001"/>
        <v>0</v>
      </c>
      <c r="AK951" s="78">
        <f t="shared" ca="1" si="1002"/>
        <v>0</v>
      </c>
      <c r="AL951" s="1708">
        <f t="shared" ca="1" si="1003"/>
        <v>0</v>
      </c>
      <c r="AM951" s="1818">
        <f t="shared" ca="1" si="1004"/>
        <v>0</v>
      </c>
      <c r="AN951" s="78">
        <f t="shared" ca="1" si="1005"/>
        <v>0</v>
      </c>
      <c r="AO951" s="1708">
        <f t="shared" ca="1" si="1006"/>
        <v>0</v>
      </c>
      <c r="AP951" s="1818">
        <f t="shared" ca="1" si="1007"/>
        <v>0</v>
      </c>
      <c r="AR951" s="78">
        <f t="shared" ca="1" si="1008"/>
        <v>0</v>
      </c>
      <c r="AS951" s="78">
        <f t="shared" ca="1" si="1009"/>
        <v>0</v>
      </c>
      <c r="AT951" s="1708">
        <f t="shared" ca="1" si="1010"/>
        <v>0</v>
      </c>
      <c r="AU951" s="1818">
        <f t="shared" ca="1" si="1011"/>
        <v>0</v>
      </c>
      <c r="AV951" s="78">
        <f t="shared" ca="1" si="1012"/>
        <v>0</v>
      </c>
      <c r="AW951" s="1708">
        <f t="shared" ca="1" si="1013"/>
        <v>0</v>
      </c>
      <c r="AX951" s="1818">
        <f t="shared" ca="1" si="1014"/>
        <v>0</v>
      </c>
      <c r="AZ951" s="78">
        <f t="shared" ca="1" si="1015"/>
        <v>0</v>
      </c>
      <c r="BA951" s="78">
        <f t="shared" ca="1" si="1016"/>
        <v>0</v>
      </c>
      <c r="BB951" s="1708">
        <f t="shared" ca="1" si="1017"/>
        <v>0</v>
      </c>
      <c r="BC951" s="1818">
        <f t="shared" ca="1" si="1018"/>
        <v>0</v>
      </c>
      <c r="BD951" s="78">
        <f t="shared" ca="1" si="1019"/>
        <v>0</v>
      </c>
      <c r="BE951" s="1708">
        <f t="shared" ca="1" si="1020"/>
        <v>0</v>
      </c>
      <c r="BF951" s="1818">
        <f t="shared" ca="1" si="1021"/>
        <v>0</v>
      </c>
    </row>
    <row r="952" spans="1:58" s="65" customFormat="1">
      <c r="A952" s="2016">
        <v>921</v>
      </c>
      <c r="B952" s="2016">
        <v>949</v>
      </c>
      <c r="D952" s="657">
        <v>1</v>
      </c>
      <c r="E952" s="97"/>
      <c r="F952" s="97"/>
      <c r="G952" s="49"/>
      <c r="H952" s="527"/>
      <c r="I952" s="4"/>
      <c r="J952" s="3"/>
      <c r="K952" s="4"/>
      <c r="L952" s="4"/>
      <c r="M952" s="77"/>
      <c r="N952" s="77"/>
      <c r="O952" s="3" t="s">
        <v>127</v>
      </c>
      <c r="P952" s="2"/>
      <c r="Q952" s="2"/>
      <c r="R952" s="2"/>
      <c r="S952" s="2"/>
      <c r="T952" s="2"/>
      <c r="U952" s="2"/>
      <c r="V952" s="2"/>
      <c r="W952" s="2"/>
      <c r="X952" s="2"/>
      <c r="Y952" s="2"/>
      <c r="Z952" s="2"/>
      <c r="AA952" s="2"/>
      <c r="AB952" s="75">
        <f>R952</f>
        <v>0</v>
      </c>
      <c r="AC952" s="75">
        <f>U952</f>
        <v>0</v>
      </c>
      <c r="AD952" s="75">
        <f>X952</f>
        <v>0</v>
      </c>
      <c r="AE952" s="75">
        <f>AA952</f>
        <v>0</v>
      </c>
      <c r="AF952" s="75">
        <f>AC952</f>
        <v>0</v>
      </c>
      <c r="AG952" s="75">
        <f>AE952</f>
        <v>0</v>
      </c>
      <c r="AH952" s="75">
        <f>AG952</f>
        <v>0</v>
      </c>
      <c r="AJ952" s="75">
        <f t="shared" ca="1" si="1001"/>
        <v>0</v>
      </c>
      <c r="AK952" s="75">
        <f t="shared" ca="1" si="1002"/>
        <v>0</v>
      </c>
      <c r="AL952" s="1791">
        <f t="shared" ca="1" si="1003"/>
        <v>0</v>
      </c>
      <c r="AM952" s="1915">
        <f t="shared" ca="1" si="1004"/>
        <v>0</v>
      </c>
      <c r="AN952" s="75">
        <f t="shared" ca="1" si="1005"/>
        <v>0</v>
      </c>
      <c r="AO952" s="1791">
        <f t="shared" ca="1" si="1006"/>
        <v>0</v>
      </c>
      <c r="AP952" s="1915">
        <f t="shared" ca="1" si="1007"/>
        <v>0</v>
      </c>
      <c r="AR952" s="75">
        <f t="shared" ca="1" si="1008"/>
        <v>0</v>
      </c>
      <c r="AS952" s="75">
        <f t="shared" ca="1" si="1009"/>
        <v>0</v>
      </c>
      <c r="AT952" s="1791">
        <f t="shared" ca="1" si="1010"/>
        <v>0</v>
      </c>
      <c r="AU952" s="1915">
        <f t="shared" ca="1" si="1011"/>
        <v>0</v>
      </c>
      <c r="AV952" s="75">
        <f t="shared" ca="1" si="1012"/>
        <v>0</v>
      </c>
      <c r="AW952" s="1791">
        <f t="shared" ca="1" si="1013"/>
        <v>0</v>
      </c>
      <c r="AX952" s="1915">
        <f t="shared" ca="1" si="1014"/>
        <v>0</v>
      </c>
      <c r="AZ952" s="75">
        <f t="shared" ca="1" si="1015"/>
        <v>0</v>
      </c>
      <c r="BA952" s="75">
        <f t="shared" ca="1" si="1016"/>
        <v>0</v>
      </c>
      <c r="BB952" s="1791">
        <f t="shared" ca="1" si="1017"/>
        <v>0</v>
      </c>
      <c r="BC952" s="1915">
        <f t="shared" ca="1" si="1018"/>
        <v>0</v>
      </c>
      <c r="BD952" s="75">
        <f t="shared" ca="1" si="1019"/>
        <v>0</v>
      </c>
      <c r="BE952" s="1791">
        <f t="shared" ca="1" si="1020"/>
        <v>0</v>
      </c>
      <c r="BF952" s="1915">
        <f t="shared" ca="1" si="1021"/>
        <v>0</v>
      </c>
    </row>
    <row r="953" spans="1:58" s="65" customFormat="1">
      <c r="A953" s="2016">
        <v>922</v>
      </c>
      <c r="B953" s="2016">
        <v>950</v>
      </c>
      <c r="D953" s="657">
        <v>1</v>
      </c>
      <c r="E953" s="97"/>
      <c r="F953" s="97"/>
      <c r="G953" s="49"/>
      <c r="H953" s="527"/>
      <c r="I953" s="522" t="s">
        <v>241</v>
      </c>
      <c r="J953" s="89"/>
      <c r="K953" s="90"/>
      <c r="L953" s="90"/>
      <c r="M953" s="88"/>
      <c r="N953" s="88"/>
      <c r="O953" s="87"/>
      <c r="P953" s="86">
        <f>SUM(P954:P958)</f>
        <v>0</v>
      </c>
      <c r="Q953" s="86">
        <f t="shared" ref="Q953:AH953" si="1023">SUM(Q954:Q958)</f>
        <v>0</v>
      </c>
      <c r="R953" s="86">
        <f t="shared" si="1023"/>
        <v>0</v>
      </c>
      <c r="S953" s="86">
        <f t="shared" si="1023"/>
        <v>0</v>
      </c>
      <c r="T953" s="86">
        <f t="shared" si="1023"/>
        <v>0</v>
      </c>
      <c r="U953" s="86">
        <f t="shared" si="1023"/>
        <v>0</v>
      </c>
      <c r="V953" s="86">
        <f t="shared" si="1023"/>
        <v>0</v>
      </c>
      <c r="W953" s="86">
        <f t="shared" si="1023"/>
        <v>0</v>
      </c>
      <c r="X953" s="86">
        <f t="shared" si="1023"/>
        <v>0</v>
      </c>
      <c r="Y953" s="86">
        <f t="shared" si="1023"/>
        <v>0</v>
      </c>
      <c r="Z953" s="86">
        <f t="shared" si="1023"/>
        <v>0</v>
      </c>
      <c r="AA953" s="86">
        <f t="shared" si="1023"/>
        <v>0</v>
      </c>
      <c r="AB953" s="86">
        <f t="shared" si="1023"/>
        <v>0</v>
      </c>
      <c r="AC953" s="86">
        <f t="shared" si="1023"/>
        <v>0</v>
      </c>
      <c r="AD953" s="86">
        <f t="shared" si="1023"/>
        <v>0</v>
      </c>
      <c r="AE953" s="86">
        <f t="shared" si="1023"/>
        <v>0</v>
      </c>
      <c r="AF953" s="86">
        <f t="shared" si="1023"/>
        <v>0</v>
      </c>
      <c r="AG953" s="86">
        <f t="shared" si="1023"/>
        <v>0</v>
      </c>
      <c r="AH953" s="86">
        <f t="shared" si="1023"/>
        <v>0</v>
      </c>
      <c r="AJ953" s="86">
        <f t="shared" ca="1" si="1001"/>
        <v>0</v>
      </c>
      <c r="AK953" s="86">
        <f t="shared" ca="1" si="1002"/>
        <v>0</v>
      </c>
      <c r="AL953" s="1790">
        <f t="shared" ca="1" si="1003"/>
        <v>0</v>
      </c>
      <c r="AM953" s="1914">
        <f t="shared" ca="1" si="1004"/>
        <v>0</v>
      </c>
      <c r="AN953" s="86">
        <f t="shared" ca="1" si="1005"/>
        <v>0</v>
      </c>
      <c r="AO953" s="1790">
        <f t="shared" ca="1" si="1006"/>
        <v>0</v>
      </c>
      <c r="AP953" s="1914">
        <f t="shared" ca="1" si="1007"/>
        <v>0</v>
      </c>
      <c r="AR953" s="86">
        <f t="shared" ca="1" si="1008"/>
        <v>0</v>
      </c>
      <c r="AS953" s="86">
        <f t="shared" ca="1" si="1009"/>
        <v>0</v>
      </c>
      <c r="AT953" s="1790">
        <f t="shared" ca="1" si="1010"/>
        <v>0</v>
      </c>
      <c r="AU953" s="1914">
        <f t="shared" ca="1" si="1011"/>
        <v>0</v>
      </c>
      <c r="AV953" s="86">
        <f t="shared" ca="1" si="1012"/>
        <v>0</v>
      </c>
      <c r="AW953" s="1790">
        <f t="shared" ca="1" si="1013"/>
        <v>0</v>
      </c>
      <c r="AX953" s="1914">
        <f t="shared" ca="1" si="1014"/>
        <v>0</v>
      </c>
      <c r="AZ953" s="86">
        <f t="shared" ca="1" si="1015"/>
        <v>0</v>
      </c>
      <c r="BA953" s="86">
        <f t="shared" ca="1" si="1016"/>
        <v>0</v>
      </c>
      <c r="BB953" s="1790">
        <f t="shared" ca="1" si="1017"/>
        <v>0</v>
      </c>
      <c r="BC953" s="1914">
        <f t="shared" ca="1" si="1018"/>
        <v>0</v>
      </c>
      <c r="BD953" s="86">
        <f t="shared" ca="1" si="1019"/>
        <v>0</v>
      </c>
      <c r="BE953" s="1790">
        <f t="shared" ca="1" si="1020"/>
        <v>0</v>
      </c>
      <c r="BF953" s="1914">
        <f t="shared" ca="1" si="1021"/>
        <v>0</v>
      </c>
    </row>
    <row r="954" spans="1:58" s="65" customFormat="1">
      <c r="A954" s="2016">
        <v>923</v>
      </c>
      <c r="B954" s="2016">
        <v>951</v>
      </c>
      <c r="D954" s="657">
        <v>1</v>
      </c>
      <c r="E954" s="97"/>
      <c r="F954" s="97"/>
      <c r="G954" s="49"/>
      <c r="H954" s="527"/>
      <c r="I954" s="7"/>
      <c r="J954" s="6"/>
      <c r="K954" s="7"/>
      <c r="L954" s="7"/>
      <c r="M954" s="80"/>
      <c r="N954" s="80"/>
      <c r="O954" s="6" t="s">
        <v>242</v>
      </c>
      <c r="P954" s="5"/>
      <c r="Q954" s="5"/>
      <c r="R954" s="5"/>
      <c r="S954" s="5"/>
      <c r="T954" s="5"/>
      <c r="U954" s="5"/>
      <c r="V954" s="5"/>
      <c r="W954" s="5"/>
      <c r="X954" s="5"/>
      <c r="Y954" s="5"/>
      <c r="Z954" s="5"/>
      <c r="AA954" s="5"/>
      <c r="AB954" s="78">
        <f>R954</f>
        <v>0</v>
      </c>
      <c r="AC954" s="78">
        <f>U954</f>
        <v>0</v>
      </c>
      <c r="AD954" s="78">
        <f>X954</f>
        <v>0</v>
      </c>
      <c r="AE954" s="78">
        <f>AA954</f>
        <v>0</v>
      </c>
      <c r="AF954" s="78">
        <f>AC954</f>
        <v>0</v>
      </c>
      <c r="AG954" s="78">
        <f>AE954</f>
        <v>0</v>
      </c>
      <c r="AH954" s="78">
        <f>AG954</f>
        <v>0</v>
      </c>
      <c r="AJ954" s="78">
        <f t="shared" ca="1" si="1001"/>
        <v>0</v>
      </c>
      <c r="AK954" s="78">
        <f t="shared" ca="1" si="1002"/>
        <v>0</v>
      </c>
      <c r="AL954" s="1708">
        <f t="shared" ca="1" si="1003"/>
        <v>0</v>
      </c>
      <c r="AM954" s="1818">
        <f t="shared" ca="1" si="1004"/>
        <v>0</v>
      </c>
      <c r="AN954" s="78">
        <f t="shared" ca="1" si="1005"/>
        <v>0</v>
      </c>
      <c r="AO954" s="1708">
        <f t="shared" ca="1" si="1006"/>
        <v>0</v>
      </c>
      <c r="AP954" s="1818">
        <f t="shared" ca="1" si="1007"/>
        <v>0</v>
      </c>
      <c r="AR954" s="78">
        <f t="shared" ca="1" si="1008"/>
        <v>0</v>
      </c>
      <c r="AS954" s="78">
        <f t="shared" ca="1" si="1009"/>
        <v>0</v>
      </c>
      <c r="AT954" s="1708">
        <f t="shared" ca="1" si="1010"/>
        <v>0</v>
      </c>
      <c r="AU954" s="1818">
        <f t="shared" ca="1" si="1011"/>
        <v>0</v>
      </c>
      <c r="AV954" s="78">
        <f t="shared" ca="1" si="1012"/>
        <v>0</v>
      </c>
      <c r="AW954" s="1708">
        <f t="shared" ca="1" si="1013"/>
        <v>0</v>
      </c>
      <c r="AX954" s="1818">
        <f t="shared" ca="1" si="1014"/>
        <v>0</v>
      </c>
      <c r="AZ954" s="78">
        <f t="shared" ca="1" si="1015"/>
        <v>0</v>
      </c>
      <c r="BA954" s="78">
        <f t="shared" ca="1" si="1016"/>
        <v>0</v>
      </c>
      <c r="BB954" s="1708">
        <f t="shared" ca="1" si="1017"/>
        <v>0</v>
      </c>
      <c r="BC954" s="1818">
        <f t="shared" ca="1" si="1018"/>
        <v>0</v>
      </c>
      <c r="BD954" s="78">
        <f t="shared" ca="1" si="1019"/>
        <v>0</v>
      </c>
      <c r="BE954" s="1708">
        <f t="shared" ca="1" si="1020"/>
        <v>0</v>
      </c>
      <c r="BF954" s="1818">
        <f t="shared" ca="1" si="1021"/>
        <v>0</v>
      </c>
    </row>
    <row r="955" spans="1:58" s="65" customFormat="1">
      <c r="A955" s="2016">
        <v>924</v>
      </c>
      <c r="B955" s="2016">
        <v>952</v>
      </c>
      <c r="D955" s="657">
        <v>1</v>
      </c>
      <c r="E955" s="97"/>
      <c r="F955" s="97"/>
      <c r="G955" s="49"/>
      <c r="H955" s="527"/>
      <c r="I955" s="7"/>
      <c r="J955" s="6"/>
      <c r="K955" s="7"/>
      <c r="L955" s="7"/>
      <c r="M955" s="80"/>
      <c r="N955" s="80"/>
      <c r="O955" s="6" t="s">
        <v>243</v>
      </c>
      <c r="P955" s="5"/>
      <c r="Q955" s="5"/>
      <c r="R955" s="5"/>
      <c r="S955" s="5"/>
      <c r="T955" s="5"/>
      <c r="U955" s="5"/>
      <c r="V955" s="5"/>
      <c r="W955" s="5"/>
      <c r="X955" s="5"/>
      <c r="Y955" s="5"/>
      <c r="Z955" s="5"/>
      <c r="AA955" s="5"/>
      <c r="AB955" s="78">
        <f>R955</f>
        <v>0</v>
      </c>
      <c r="AC955" s="78">
        <f>U955</f>
        <v>0</v>
      </c>
      <c r="AD955" s="78">
        <f>X955</f>
        <v>0</v>
      </c>
      <c r="AE955" s="78">
        <f>AA955</f>
        <v>0</v>
      </c>
      <c r="AF955" s="78">
        <f>AC955</f>
        <v>0</v>
      </c>
      <c r="AG955" s="78">
        <f>AE955</f>
        <v>0</v>
      </c>
      <c r="AH955" s="78">
        <f>AG955</f>
        <v>0</v>
      </c>
      <c r="AJ955" s="78">
        <f t="shared" ca="1" si="1001"/>
        <v>0</v>
      </c>
      <c r="AK955" s="78">
        <f t="shared" ca="1" si="1002"/>
        <v>0</v>
      </c>
      <c r="AL955" s="1708">
        <f t="shared" ca="1" si="1003"/>
        <v>0</v>
      </c>
      <c r="AM955" s="1818">
        <f t="shared" ca="1" si="1004"/>
        <v>0</v>
      </c>
      <c r="AN955" s="78">
        <f t="shared" ca="1" si="1005"/>
        <v>0</v>
      </c>
      <c r="AO955" s="1708">
        <f t="shared" ca="1" si="1006"/>
        <v>0</v>
      </c>
      <c r="AP955" s="1818">
        <f t="shared" ca="1" si="1007"/>
        <v>0</v>
      </c>
      <c r="AR955" s="78">
        <f t="shared" ca="1" si="1008"/>
        <v>0</v>
      </c>
      <c r="AS955" s="78">
        <f t="shared" ca="1" si="1009"/>
        <v>0</v>
      </c>
      <c r="AT955" s="1708">
        <f t="shared" ca="1" si="1010"/>
        <v>0</v>
      </c>
      <c r="AU955" s="1818">
        <f t="shared" ca="1" si="1011"/>
        <v>0</v>
      </c>
      <c r="AV955" s="78">
        <f t="shared" ca="1" si="1012"/>
        <v>0</v>
      </c>
      <c r="AW955" s="1708">
        <f t="shared" ca="1" si="1013"/>
        <v>0</v>
      </c>
      <c r="AX955" s="1818">
        <f t="shared" ca="1" si="1014"/>
        <v>0</v>
      </c>
      <c r="AZ955" s="78">
        <f t="shared" ca="1" si="1015"/>
        <v>0</v>
      </c>
      <c r="BA955" s="78">
        <f t="shared" ca="1" si="1016"/>
        <v>0</v>
      </c>
      <c r="BB955" s="1708">
        <f t="shared" ca="1" si="1017"/>
        <v>0</v>
      </c>
      <c r="BC955" s="1818">
        <f t="shared" ca="1" si="1018"/>
        <v>0</v>
      </c>
      <c r="BD955" s="78">
        <f t="shared" ca="1" si="1019"/>
        <v>0</v>
      </c>
      <c r="BE955" s="1708">
        <f t="shared" ca="1" si="1020"/>
        <v>0</v>
      </c>
      <c r="BF955" s="1818">
        <f t="shared" ca="1" si="1021"/>
        <v>0</v>
      </c>
    </row>
    <row r="956" spans="1:58" s="65" customFormat="1">
      <c r="A956" s="2016">
        <v>925</v>
      </c>
      <c r="B956" s="2016">
        <v>953</v>
      </c>
      <c r="D956" s="657">
        <v>1</v>
      </c>
      <c r="E956" s="97"/>
      <c r="F956" s="97"/>
      <c r="G956" s="49"/>
      <c r="H956" s="527"/>
      <c r="I956" s="7"/>
      <c r="J956" s="6"/>
      <c r="K956" s="7"/>
      <c r="L956" s="7"/>
      <c r="M956" s="80"/>
      <c r="N956" s="80"/>
      <c r="O956" s="6" t="s">
        <v>129</v>
      </c>
      <c r="P956" s="5"/>
      <c r="Q956" s="5"/>
      <c r="R956" s="5"/>
      <c r="S956" s="5"/>
      <c r="T956" s="5"/>
      <c r="U956" s="5"/>
      <c r="V956" s="5"/>
      <c r="W956" s="5"/>
      <c r="X956" s="5"/>
      <c r="Y956" s="5"/>
      <c r="Z956" s="5"/>
      <c r="AA956" s="5"/>
      <c r="AB956" s="78">
        <f>R956</f>
        <v>0</v>
      </c>
      <c r="AC956" s="78">
        <f>U956</f>
        <v>0</v>
      </c>
      <c r="AD956" s="78">
        <f>X956</f>
        <v>0</v>
      </c>
      <c r="AE956" s="78">
        <f>AA956</f>
        <v>0</v>
      </c>
      <c r="AF956" s="78">
        <f>AC956</f>
        <v>0</v>
      </c>
      <c r="AG956" s="78">
        <f>AE956</f>
        <v>0</v>
      </c>
      <c r="AH956" s="78">
        <f>AG956</f>
        <v>0</v>
      </c>
      <c r="AJ956" s="78">
        <f t="shared" ca="1" si="1001"/>
        <v>0</v>
      </c>
      <c r="AK956" s="78">
        <f t="shared" ca="1" si="1002"/>
        <v>0</v>
      </c>
      <c r="AL956" s="1708">
        <f t="shared" ca="1" si="1003"/>
        <v>0</v>
      </c>
      <c r="AM956" s="1818">
        <f t="shared" ca="1" si="1004"/>
        <v>0</v>
      </c>
      <c r="AN956" s="78">
        <f t="shared" ca="1" si="1005"/>
        <v>0</v>
      </c>
      <c r="AO956" s="1708">
        <f t="shared" ca="1" si="1006"/>
        <v>0</v>
      </c>
      <c r="AP956" s="1818">
        <f t="shared" ca="1" si="1007"/>
        <v>0</v>
      </c>
      <c r="AR956" s="78">
        <f t="shared" ca="1" si="1008"/>
        <v>0</v>
      </c>
      <c r="AS956" s="78">
        <f t="shared" ca="1" si="1009"/>
        <v>0</v>
      </c>
      <c r="AT956" s="1708">
        <f t="shared" ca="1" si="1010"/>
        <v>0</v>
      </c>
      <c r="AU956" s="1818">
        <f t="shared" ca="1" si="1011"/>
        <v>0</v>
      </c>
      <c r="AV956" s="78">
        <f t="shared" ca="1" si="1012"/>
        <v>0</v>
      </c>
      <c r="AW956" s="1708">
        <f t="shared" ca="1" si="1013"/>
        <v>0</v>
      </c>
      <c r="AX956" s="1818">
        <f t="shared" ca="1" si="1014"/>
        <v>0</v>
      </c>
      <c r="AZ956" s="78">
        <f t="shared" ca="1" si="1015"/>
        <v>0</v>
      </c>
      <c r="BA956" s="78">
        <f t="shared" ca="1" si="1016"/>
        <v>0</v>
      </c>
      <c r="BB956" s="1708">
        <f t="shared" ca="1" si="1017"/>
        <v>0</v>
      </c>
      <c r="BC956" s="1818">
        <f t="shared" ca="1" si="1018"/>
        <v>0</v>
      </c>
      <c r="BD956" s="78">
        <f t="shared" ca="1" si="1019"/>
        <v>0</v>
      </c>
      <c r="BE956" s="1708">
        <f t="shared" ca="1" si="1020"/>
        <v>0</v>
      </c>
      <c r="BF956" s="1818">
        <f t="shared" ca="1" si="1021"/>
        <v>0</v>
      </c>
    </row>
    <row r="957" spans="1:58" s="65" customFormat="1">
      <c r="A957" s="2016">
        <v>926</v>
      </c>
      <c r="B957" s="2016">
        <v>954</v>
      </c>
      <c r="D957" s="657">
        <v>1</v>
      </c>
      <c r="E957" s="97"/>
      <c r="F957" s="97"/>
      <c r="G957" s="49"/>
      <c r="H957" s="527"/>
      <c r="I957" s="7"/>
      <c r="J957" s="6"/>
      <c r="K957" s="7"/>
      <c r="L957" s="7"/>
      <c r="M957" s="80"/>
      <c r="N957" s="80"/>
      <c r="O957" s="6" t="s">
        <v>128</v>
      </c>
      <c r="P957" s="5"/>
      <c r="Q957" s="5"/>
      <c r="R957" s="5"/>
      <c r="S957" s="5"/>
      <c r="T957" s="5"/>
      <c r="U957" s="5"/>
      <c r="V957" s="5"/>
      <c r="W957" s="5"/>
      <c r="X957" s="5"/>
      <c r="Y957" s="5"/>
      <c r="Z957" s="5"/>
      <c r="AA957" s="5"/>
      <c r="AB957" s="78">
        <f>R957</f>
        <v>0</v>
      </c>
      <c r="AC957" s="78">
        <f>U957</f>
        <v>0</v>
      </c>
      <c r="AD957" s="78">
        <f>X957</f>
        <v>0</v>
      </c>
      <c r="AE957" s="78">
        <f>AA957</f>
        <v>0</v>
      </c>
      <c r="AF957" s="78">
        <f>AC957</f>
        <v>0</v>
      </c>
      <c r="AG957" s="78">
        <f>AE957</f>
        <v>0</v>
      </c>
      <c r="AH957" s="78">
        <f>AG957</f>
        <v>0</v>
      </c>
      <c r="AJ957" s="78">
        <f t="shared" ca="1" si="1001"/>
        <v>0</v>
      </c>
      <c r="AK957" s="78">
        <f t="shared" ca="1" si="1002"/>
        <v>0</v>
      </c>
      <c r="AL957" s="1708">
        <f t="shared" ca="1" si="1003"/>
        <v>0</v>
      </c>
      <c r="AM957" s="1818">
        <f t="shared" ca="1" si="1004"/>
        <v>0</v>
      </c>
      <c r="AN957" s="78">
        <f t="shared" ca="1" si="1005"/>
        <v>0</v>
      </c>
      <c r="AO957" s="1708">
        <f t="shared" ca="1" si="1006"/>
        <v>0</v>
      </c>
      <c r="AP957" s="1818">
        <f t="shared" ca="1" si="1007"/>
        <v>0</v>
      </c>
      <c r="AR957" s="78">
        <f t="shared" ca="1" si="1008"/>
        <v>0</v>
      </c>
      <c r="AS957" s="78">
        <f t="shared" ca="1" si="1009"/>
        <v>0</v>
      </c>
      <c r="AT957" s="1708">
        <f t="shared" ca="1" si="1010"/>
        <v>0</v>
      </c>
      <c r="AU957" s="1818">
        <f t="shared" ca="1" si="1011"/>
        <v>0</v>
      </c>
      <c r="AV957" s="78">
        <f t="shared" ca="1" si="1012"/>
        <v>0</v>
      </c>
      <c r="AW957" s="1708">
        <f t="shared" ca="1" si="1013"/>
        <v>0</v>
      </c>
      <c r="AX957" s="1818">
        <f t="shared" ca="1" si="1014"/>
        <v>0</v>
      </c>
      <c r="AZ957" s="78">
        <f t="shared" ca="1" si="1015"/>
        <v>0</v>
      </c>
      <c r="BA957" s="78">
        <f t="shared" ca="1" si="1016"/>
        <v>0</v>
      </c>
      <c r="BB957" s="1708">
        <f t="shared" ca="1" si="1017"/>
        <v>0</v>
      </c>
      <c r="BC957" s="1818">
        <f t="shared" ca="1" si="1018"/>
        <v>0</v>
      </c>
      <c r="BD957" s="78">
        <f t="shared" ca="1" si="1019"/>
        <v>0</v>
      </c>
      <c r="BE957" s="1708">
        <f t="shared" ca="1" si="1020"/>
        <v>0</v>
      </c>
      <c r="BF957" s="1818">
        <f t="shared" ca="1" si="1021"/>
        <v>0</v>
      </c>
    </row>
    <row r="958" spans="1:58" s="65" customFormat="1">
      <c r="A958" s="2016">
        <v>927</v>
      </c>
      <c r="B958" s="2016">
        <v>955</v>
      </c>
      <c r="D958" s="657">
        <v>1</v>
      </c>
      <c r="E958" s="97"/>
      <c r="F958" s="97"/>
      <c r="G958" s="49"/>
      <c r="H958" s="527"/>
      <c r="I958" s="7"/>
      <c r="J958" s="6"/>
      <c r="K958" s="7"/>
      <c r="L958" s="7"/>
      <c r="M958" s="80"/>
      <c r="N958" s="80"/>
      <c r="O958" s="6" t="s">
        <v>127</v>
      </c>
      <c r="P958" s="5"/>
      <c r="Q958" s="5"/>
      <c r="R958" s="5"/>
      <c r="S958" s="5"/>
      <c r="T958" s="5"/>
      <c r="U958" s="5"/>
      <c r="V958" s="5"/>
      <c r="W958" s="5"/>
      <c r="X958" s="5"/>
      <c r="Y958" s="5"/>
      <c r="Z958" s="5"/>
      <c r="AA958" s="5"/>
      <c r="AB958" s="78">
        <f>R958</f>
        <v>0</v>
      </c>
      <c r="AC958" s="78">
        <f>U958</f>
        <v>0</v>
      </c>
      <c r="AD958" s="78">
        <f>X958</f>
        <v>0</v>
      </c>
      <c r="AE958" s="78">
        <f>AA958</f>
        <v>0</v>
      </c>
      <c r="AF958" s="78">
        <f>AC958</f>
        <v>0</v>
      </c>
      <c r="AG958" s="78">
        <f>AE958</f>
        <v>0</v>
      </c>
      <c r="AH958" s="78">
        <f>AG958</f>
        <v>0</v>
      </c>
      <c r="AJ958" s="78">
        <f t="shared" ca="1" si="1001"/>
        <v>0</v>
      </c>
      <c r="AK958" s="78">
        <f t="shared" ca="1" si="1002"/>
        <v>0</v>
      </c>
      <c r="AL958" s="1708">
        <f t="shared" ca="1" si="1003"/>
        <v>0</v>
      </c>
      <c r="AM958" s="1818">
        <f t="shared" ca="1" si="1004"/>
        <v>0</v>
      </c>
      <c r="AN958" s="78">
        <f t="shared" ca="1" si="1005"/>
        <v>0</v>
      </c>
      <c r="AO958" s="1708">
        <f t="shared" ca="1" si="1006"/>
        <v>0</v>
      </c>
      <c r="AP958" s="1818">
        <f t="shared" ca="1" si="1007"/>
        <v>0</v>
      </c>
      <c r="AR958" s="78">
        <f t="shared" ca="1" si="1008"/>
        <v>0</v>
      </c>
      <c r="AS958" s="78">
        <f t="shared" ca="1" si="1009"/>
        <v>0</v>
      </c>
      <c r="AT958" s="1708">
        <f t="shared" ca="1" si="1010"/>
        <v>0</v>
      </c>
      <c r="AU958" s="1818">
        <f t="shared" ca="1" si="1011"/>
        <v>0</v>
      </c>
      <c r="AV958" s="78">
        <f t="shared" ca="1" si="1012"/>
        <v>0</v>
      </c>
      <c r="AW958" s="1708">
        <f t="shared" ca="1" si="1013"/>
        <v>0</v>
      </c>
      <c r="AX958" s="1818">
        <f t="shared" ca="1" si="1014"/>
        <v>0</v>
      </c>
      <c r="AZ958" s="78">
        <f t="shared" ca="1" si="1015"/>
        <v>0</v>
      </c>
      <c r="BA958" s="78">
        <f t="shared" ca="1" si="1016"/>
        <v>0</v>
      </c>
      <c r="BB958" s="1708">
        <f t="shared" ca="1" si="1017"/>
        <v>0</v>
      </c>
      <c r="BC958" s="1818">
        <f t="shared" ca="1" si="1018"/>
        <v>0</v>
      </c>
      <c r="BD958" s="78">
        <f t="shared" ca="1" si="1019"/>
        <v>0</v>
      </c>
      <c r="BE958" s="1708">
        <f t="shared" ca="1" si="1020"/>
        <v>0</v>
      </c>
      <c r="BF958" s="1818">
        <f t="shared" ca="1" si="1021"/>
        <v>0</v>
      </c>
    </row>
    <row r="959" spans="1:58" s="65" customFormat="1">
      <c r="A959" s="2016">
        <v>928</v>
      </c>
      <c r="B959" s="2016">
        <v>956</v>
      </c>
      <c r="D959" s="657">
        <v>1</v>
      </c>
      <c r="E959" s="97"/>
      <c r="F959" s="97"/>
      <c r="G959" s="49"/>
      <c r="H959" s="527"/>
      <c r="I959" s="514" t="s">
        <v>299</v>
      </c>
      <c r="J959" s="93"/>
      <c r="K959" s="93"/>
      <c r="L959" s="84"/>
      <c r="M959" s="83"/>
      <c r="N959" s="83"/>
      <c r="O959" s="82"/>
      <c r="P959" s="81">
        <f>SUM(P960:P963)</f>
        <v>5</v>
      </c>
      <c r="Q959" s="81">
        <f t="shared" ref="Q959:AA959" si="1024">SUM(Q960:Q963)</f>
        <v>5</v>
      </c>
      <c r="R959" s="81">
        <f t="shared" si="1024"/>
        <v>5</v>
      </c>
      <c r="S959" s="81">
        <f t="shared" si="1024"/>
        <v>5</v>
      </c>
      <c r="T959" s="81">
        <f t="shared" si="1024"/>
        <v>5</v>
      </c>
      <c r="U959" s="81">
        <f t="shared" si="1024"/>
        <v>5</v>
      </c>
      <c r="V959" s="81">
        <f t="shared" si="1024"/>
        <v>5</v>
      </c>
      <c r="W959" s="81">
        <f t="shared" si="1024"/>
        <v>5</v>
      </c>
      <c r="X959" s="81">
        <f t="shared" si="1024"/>
        <v>5</v>
      </c>
      <c r="Y959" s="81">
        <f t="shared" si="1024"/>
        <v>5</v>
      </c>
      <c r="Z959" s="81">
        <f t="shared" si="1024"/>
        <v>4</v>
      </c>
      <c r="AA959" s="81">
        <f t="shared" si="1024"/>
        <v>4</v>
      </c>
      <c r="AB959" s="81">
        <f t="shared" ref="AB959:AH959" si="1025">SUM(AB960:AB963)</f>
        <v>5</v>
      </c>
      <c r="AC959" s="81">
        <f t="shared" si="1025"/>
        <v>5</v>
      </c>
      <c r="AD959" s="81">
        <f t="shared" si="1025"/>
        <v>5</v>
      </c>
      <c r="AE959" s="81">
        <f t="shared" si="1025"/>
        <v>4</v>
      </c>
      <c r="AF959" s="81">
        <f t="shared" si="1025"/>
        <v>5</v>
      </c>
      <c r="AG959" s="81">
        <f t="shared" si="1025"/>
        <v>4</v>
      </c>
      <c r="AH959" s="81">
        <f t="shared" si="1025"/>
        <v>4</v>
      </c>
      <c r="AJ959" s="512">
        <f t="shared" ca="1" si="1001"/>
        <v>5</v>
      </c>
      <c r="AK959" s="512">
        <f t="shared" ca="1" si="1002"/>
        <v>0</v>
      </c>
      <c r="AL959" s="1792">
        <f t="shared" ca="1" si="1003"/>
        <v>5</v>
      </c>
      <c r="AM959" s="1916">
        <f t="shared" ca="1" si="1004"/>
        <v>0</v>
      </c>
      <c r="AN959" s="512">
        <f t="shared" ca="1" si="1005"/>
        <v>1</v>
      </c>
      <c r="AO959" s="1792">
        <f t="shared" ca="1" si="1006"/>
        <v>4</v>
      </c>
      <c r="AP959" s="1916">
        <f t="shared" ca="1" si="1007"/>
        <v>5</v>
      </c>
      <c r="AR959" s="512">
        <f t="shared" ca="1" si="1008"/>
        <v>5</v>
      </c>
      <c r="AS959" s="512">
        <f t="shared" ca="1" si="1009"/>
        <v>0</v>
      </c>
      <c r="AT959" s="1792">
        <f t="shared" ca="1" si="1010"/>
        <v>5</v>
      </c>
      <c r="AU959" s="1916">
        <f t="shared" ca="1" si="1011"/>
        <v>0</v>
      </c>
      <c r="AV959" s="512">
        <f t="shared" ca="1" si="1012"/>
        <v>1</v>
      </c>
      <c r="AW959" s="1792">
        <f t="shared" ca="1" si="1013"/>
        <v>4</v>
      </c>
      <c r="AX959" s="1916">
        <f t="shared" ca="1" si="1014"/>
        <v>5</v>
      </c>
      <c r="AZ959" s="512">
        <f t="shared" ca="1" si="1015"/>
        <v>5</v>
      </c>
      <c r="BA959" s="512">
        <f t="shared" ca="1" si="1016"/>
        <v>0</v>
      </c>
      <c r="BB959" s="1792">
        <f t="shared" ca="1" si="1017"/>
        <v>5</v>
      </c>
      <c r="BC959" s="1916">
        <f t="shared" ca="1" si="1018"/>
        <v>0</v>
      </c>
      <c r="BD959" s="512">
        <f t="shared" ca="1" si="1019"/>
        <v>1</v>
      </c>
      <c r="BE959" s="1792">
        <f t="shared" ca="1" si="1020"/>
        <v>4</v>
      </c>
      <c r="BF959" s="1916">
        <f t="shared" ca="1" si="1021"/>
        <v>5</v>
      </c>
    </row>
    <row r="960" spans="1:58" s="65" customFormat="1">
      <c r="A960" s="2016">
        <v>929</v>
      </c>
      <c r="B960" s="2016">
        <v>957</v>
      </c>
      <c r="D960" s="657">
        <v>1</v>
      </c>
      <c r="E960" s="97"/>
      <c r="F960" s="97"/>
      <c r="G960" s="49"/>
      <c r="H960" s="527"/>
      <c r="I960" s="7"/>
      <c r="J960" s="7"/>
      <c r="K960" s="7"/>
      <c r="L960" s="6"/>
      <c r="M960" s="80"/>
      <c r="N960" s="80"/>
      <c r="O960" s="6" t="s">
        <v>295</v>
      </c>
      <c r="P960" s="5"/>
      <c r="Q960" s="5"/>
      <c r="R960" s="5"/>
      <c r="S960" s="5"/>
      <c r="T960" s="5"/>
      <c r="U960" s="5"/>
      <c r="V960" s="5"/>
      <c r="W960" s="5"/>
      <c r="X960" s="5"/>
      <c r="Y960" s="5"/>
      <c r="Z960" s="5"/>
      <c r="AA960" s="5"/>
      <c r="AB960" s="78">
        <f>R960</f>
        <v>0</v>
      </c>
      <c r="AC960" s="78">
        <f>U960</f>
        <v>0</v>
      </c>
      <c r="AD960" s="78">
        <f>X960</f>
        <v>0</v>
      </c>
      <c r="AE960" s="78">
        <f>AA960</f>
        <v>0</v>
      </c>
      <c r="AF960" s="78">
        <f>AC960</f>
        <v>0</v>
      </c>
      <c r="AG960" s="78">
        <f>AE960</f>
        <v>0</v>
      </c>
      <c r="AH960" s="78">
        <f>AG960</f>
        <v>0</v>
      </c>
      <c r="AJ960" s="78">
        <f t="shared" ca="1" si="1001"/>
        <v>0</v>
      </c>
      <c r="AK960" s="78">
        <f t="shared" ca="1" si="1002"/>
        <v>0</v>
      </c>
      <c r="AL960" s="1708">
        <f t="shared" ca="1" si="1003"/>
        <v>0</v>
      </c>
      <c r="AM960" s="1818">
        <f t="shared" ca="1" si="1004"/>
        <v>0</v>
      </c>
      <c r="AN960" s="78">
        <f t="shared" ca="1" si="1005"/>
        <v>0</v>
      </c>
      <c r="AO960" s="1708">
        <f t="shared" ca="1" si="1006"/>
        <v>0</v>
      </c>
      <c r="AP960" s="1818">
        <f t="shared" ca="1" si="1007"/>
        <v>0</v>
      </c>
      <c r="AR960" s="78">
        <f t="shared" ca="1" si="1008"/>
        <v>0</v>
      </c>
      <c r="AS960" s="78">
        <f t="shared" ca="1" si="1009"/>
        <v>0</v>
      </c>
      <c r="AT960" s="1708">
        <f t="shared" ca="1" si="1010"/>
        <v>0</v>
      </c>
      <c r="AU960" s="1818">
        <f t="shared" ca="1" si="1011"/>
        <v>0</v>
      </c>
      <c r="AV960" s="78">
        <f t="shared" ca="1" si="1012"/>
        <v>0</v>
      </c>
      <c r="AW960" s="1708">
        <f t="shared" ca="1" si="1013"/>
        <v>0</v>
      </c>
      <c r="AX960" s="1818">
        <f t="shared" ca="1" si="1014"/>
        <v>0</v>
      </c>
      <c r="AZ960" s="78">
        <f t="shared" ca="1" si="1015"/>
        <v>0</v>
      </c>
      <c r="BA960" s="78">
        <f t="shared" ca="1" si="1016"/>
        <v>0</v>
      </c>
      <c r="BB960" s="1708">
        <f t="shared" ca="1" si="1017"/>
        <v>0</v>
      </c>
      <c r="BC960" s="1818">
        <f t="shared" ca="1" si="1018"/>
        <v>0</v>
      </c>
      <c r="BD960" s="78">
        <f t="shared" ca="1" si="1019"/>
        <v>0</v>
      </c>
      <c r="BE960" s="1708">
        <f t="shared" ca="1" si="1020"/>
        <v>0</v>
      </c>
      <c r="BF960" s="1818">
        <f t="shared" ca="1" si="1021"/>
        <v>0</v>
      </c>
    </row>
    <row r="961" spans="1:58" s="65" customFormat="1">
      <c r="A961" s="2016">
        <v>930</v>
      </c>
      <c r="B961" s="2016">
        <v>958</v>
      </c>
      <c r="D961" s="657">
        <v>1</v>
      </c>
      <c r="E961" s="97"/>
      <c r="F961" s="97"/>
      <c r="G961" s="49"/>
      <c r="H961" s="527"/>
      <c r="I961" s="7"/>
      <c r="J961" s="7"/>
      <c r="K961" s="7"/>
      <c r="L961" s="6"/>
      <c r="M961" s="80"/>
      <c r="N961" s="80"/>
      <c r="O961" s="6" t="s">
        <v>296</v>
      </c>
      <c r="P961" s="5"/>
      <c r="Q961" s="5"/>
      <c r="R961" s="5"/>
      <c r="S961" s="5"/>
      <c r="T961" s="5"/>
      <c r="U961" s="5"/>
      <c r="V961" s="5"/>
      <c r="W961" s="5"/>
      <c r="X961" s="5"/>
      <c r="Y961" s="5"/>
      <c r="Z961" s="5"/>
      <c r="AA961" s="5"/>
      <c r="AB961" s="78">
        <f>R961</f>
        <v>0</v>
      </c>
      <c r="AC961" s="78">
        <f>U961</f>
        <v>0</v>
      </c>
      <c r="AD961" s="78">
        <f>X961</f>
        <v>0</v>
      </c>
      <c r="AE961" s="78">
        <f>AA961</f>
        <v>0</v>
      </c>
      <c r="AF961" s="78">
        <f>AC961</f>
        <v>0</v>
      </c>
      <c r="AG961" s="78">
        <f>AE961</f>
        <v>0</v>
      </c>
      <c r="AH961" s="78">
        <f>AG961</f>
        <v>0</v>
      </c>
      <c r="AJ961" s="78">
        <f t="shared" ca="1" si="1001"/>
        <v>0</v>
      </c>
      <c r="AK961" s="78">
        <f t="shared" ca="1" si="1002"/>
        <v>0</v>
      </c>
      <c r="AL961" s="1708">
        <f t="shared" ca="1" si="1003"/>
        <v>0</v>
      </c>
      <c r="AM961" s="1818">
        <f t="shared" ca="1" si="1004"/>
        <v>0</v>
      </c>
      <c r="AN961" s="78">
        <f t="shared" ca="1" si="1005"/>
        <v>0</v>
      </c>
      <c r="AO961" s="1708">
        <f t="shared" ca="1" si="1006"/>
        <v>0</v>
      </c>
      <c r="AP961" s="1818">
        <f t="shared" ca="1" si="1007"/>
        <v>0</v>
      </c>
      <c r="AR961" s="78">
        <f t="shared" ca="1" si="1008"/>
        <v>0</v>
      </c>
      <c r="AS961" s="78">
        <f t="shared" ca="1" si="1009"/>
        <v>0</v>
      </c>
      <c r="AT961" s="1708">
        <f t="shared" ca="1" si="1010"/>
        <v>0</v>
      </c>
      <c r="AU961" s="1818">
        <f t="shared" ca="1" si="1011"/>
        <v>0</v>
      </c>
      <c r="AV961" s="78">
        <f t="shared" ca="1" si="1012"/>
        <v>0</v>
      </c>
      <c r="AW961" s="1708">
        <f t="shared" ca="1" si="1013"/>
        <v>0</v>
      </c>
      <c r="AX961" s="1818">
        <f t="shared" ca="1" si="1014"/>
        <v>0</v>
      </c>
      <c r="AZ961" s="78">
        <f t="shared" ca="1" si="1015"/>
        <v>0</v>
      </c>
      <c r="BA961" s="78">
        <f t="shared" ca="1" si="1016"/>
        <v>0</v>
      </c>
      <c r="BB961" s="1708">
        <f t="shared" ca="1" si="1017"/>
        <v>0</v>
      </c>
      <c r="BC961" s="1818">
        <f t="shared" ca="1" si="1018"/>
        <v>0</v>
      </c>
      <c r="BD961" s="78">
        <f t="shared" ca="1" si="1019"/>
        <v>0</v>
      </c>
      <c r="BE961" s="1708">
        <f t="shared" ca="1" si="1020"/>
        <v>0</v>
      </c>
      <c r="BF961" s="1818">
        <f t="shared" ca="1" si="1021"/>
        <v>0</v>
      </c>
    </row>
    <row r="962" spans="1:58" s="65" customFormat="1">
      <c r="A962" s="2016">
        <v>931</v>
      </c>
      <c r="B962" s="2016">
        <v>959</v>
      </c>
      <c r="D962" s="657">
        <v>1</v>
      </c>
      <c r="E962" s="97"/>
      <c r="F962" s="97"/>
      <c r="G962" s="49"/>
      <c r="H962" s="527"/>
      <c r="I962" s="7"/>
      <c r="J962" s="7"/>
      <c r="K962" s="7"/>
      <c r="L962" s="6"/>
      <c r="M962" s="80"/>
      <c r="N962" s="80"/>
      <c r="O962" s="6" t="s">
        <v>297</v>
      </c>
      <c r="P962" s="5">
        <v>5</v>
      </c>
      <c r="Q962" s="5">
        <v>5</v>
      </c>
      <c r="R962" s="5">
        <v>5</v>
      </c>
      <c r="S962" s="5">
        <v>5</v>
      </c>
      <c r="T962" s="5">
        <v>5</v>
      </c>
      <c r="U962" s="5">
        <v>5</v>
      </c>
      <c r="V962" s="5">
        <v>5</v>
      </c>
      <c r="W962" s="5">
        <v>5</v>
      </c>
      <c r="X962" s="5">
        <v>5</v>
      </c>
      <c r="Y962" s="5">
        <v>5</v>
      </c>
      <c r="Z962" s="5">
        <v>4</v>
      </c>
      <c r="AA962" s="5">
        <v>4</v>
      </c>
      <c r="AB962" s="78">
        <f>R962</f>
        <v>5</v>
      </c>
      <c r="AC962" s="78">
        <f>U962</f>
        <v>5</v>
      </c>
      <c r="AD962" s="78">
        <f>X962</f>
        <v>5</v>
      </c>
      <c r="AE962" s="78">
        <f>AA962</f>
        <v>4</v>
      </c>
      <c r="AF962" s="78">
        <f>AC962</f>
        <v>5</v>
      </c>
      <c r="AG962" s="78">
        <f>AE962</f>
        <v>4</v>
      </c>
      <c r="AH962" s="78">
        <f>AG962</f>
        <v>4</v>
      </c>
      <c r="AJ962" s="78">
        <f t="shared" ca="1" si="1001"/>
        <v>5</v>
      </c>
      <c r="AK962" s="78">
        <f t="shared" ca="1" si="1002"/>
        <v>5</v>
      </c>
      <c r="AL962" s="1708">
        <f t="shared" ca="1" si="1003"/>
        <v>0</v>
      </c>
      <c r="AM962" s="1818">
        <f t="shared" ca="1" si="1004"/>
        <v>1</v>
      </c>
      <c r="AN962" s="78">
        <f t="shared" ca="1" si="1005"/>
        <v>1</v>
      </c>
      <c r="AO962" s="1708">
        <f t="shared" ca="1" si="1006"/>
        <v>4</v>
      </c>
      <c r="AP962" s="1818">
        <f t="shared" ca="1" si="1007"/>
        <v>5</v>
      </c>
      <c r="AR962" s="78">
        <f t="shared" ca="1" si="1008"/>
        <v>5</v>
      </c>
      <c r="AS962" s="78">
        <f t="shared" ca="1" si="1009"/>
        <v>5</v>
      </c>
      <c r="AT962" s="1708">
        <f t="shared" ca="1" si="1010"/>
        <v>0</v>
      </c>
      <c r="AU962" s="1818">
        <f t="shared" ca="1" si="1011"/>
        <v>1</v>
      </c>
      <c r="AV962" s="78">
        <f t="shared" ca="1" si="1012"/>
        <v>1</v>
      </c>
      <c r="AW962" s="1708">
        <f t="shared" ca="1" si="1013"/>
        <v>4</v>
      </c>
      <c r="AX962" s="1818">
        <f t="shared" ca="1" si="1014"/>
        <v>5</v>
      </c>
      <c r="AZ962" s="78">
        <f t="shared" ca="1" si="1015"/>
        <v>5</v>
      </c>
      <c r="BA962" s="78">
        <f t="shared" ca="1" si="1016"/>
        <v>5</v>
      </c>
      <c r="BB962" s="1708">
        <f t="shared" ca="1" si="1017"/>
        <v>0</v>
      </c>
      <c r="BC962" s="1818">
        <f t="shared" ca="1" si="1018"/>
        <v>1</v>
      </c>
      <c r="BD962" s="78">
        <f t="shared" ca="1" si="1019"/>
        <v>1</v>
      </c>
      <c r="BE962" s="1708">
        <f t="shared" ca="1" si="1020"/>
        <v>4</v>
      </c>
      <c r="BF962" s="1818">
        <f t="shared" ca="1" si="1021"/>
        <v>5</v>
      </c>
    </row>
    <row r="963" spans="1:58" s="65" customFormat="1">
      <c r="A963" s="2016">
        <v>932</v>
      </c>
      <c r="B963" s="2016">
        <v>960</v>
      </c>
      <c r="D963" s="657">
        <v>1</v>
      </c>
      <c r="E963" s="97"/>
      <c r="F963" s="97"/>
      <c r="G963" s="49"/>
      <c r="H963" s="527"/>
      <c r="I963" s="4"/>
      <c r="J963" s="4"/>
      <c r="K963" s="4"/>
      <c r="L963" s="3"/>
      <c r="M963" s="77"/>
      <c r="N963" s="77"/>
      <c r="O963" s="3" t="s">
        <v>298</v>
      </c>
      <c r="P963" s="2"/>
      <c r="Q963" s="2"/>
      <c r="R963" s="2"/>
      <c r="S963" s="2"/>
      <c r="T963" s="2"/>
      <c r="U963" s="2"/>
      <c r="V963" s="2"/>
      <c r="W963" s="2"/>
      <c r="X963" s="2"/>
      <c r="Y963" s="2"/>
      <c r="Z963" s="2"/>
      <c r="AA963" s="2"/>
      <c r="AB963" s="75">
        <f>R963</f>
        <v>0</v>
      </c>
      <c r="AC963" s="75">
        <f>U963</f>
        <v>0</v>
      </c>
      <c r="AD963" s="75">
        <f>X963</f>
        <v>0</v>
      </c>
      <c r="AE963" s="75">
        <f>AA963</f>
        <v>0</v>
      </c>
      <c r="AF963" s="75">
        <f>AC963</f>
        <v>0</v>
      </c>
      <c r="AG963" s="75">
        <f>AE963</f>
        <v>0</v>
      </c>
      <c r="AH963" s="75">
        <f>AG963</f>
        <v>0</v>
      </c>
      <c r="AJ963" s="75">
        <f t="shared" ca="1" si="1001"/>
        <v>0</v>
      </c>
      <c r="AK963" s="75">
        <f t="shared" ca="1" si="1002"/>
        <v>0</v>
      </c>
      <c r="AL963" s="1791">
        <f t="shared" ca="1" si="1003"/>
        <v>0</v>
      </c>
      <c r="AM963" s="1915">
        <f t="shared" ca="1" si="1004"/>
        <v>0</v>
      </c>
      <c r="AN963" s="75">
        <f t="shared" ca="1" si="1005"/>
        <v>0</v>
      </c>
      <c r="AO963" s="1791">
        <f t="shared" ca="1" si="1006"/>
        <v>0</v>
      </c>
      <c r="AP963" s="1915">
        <f t="shared" ca="1" si="1007"/>
        <v>0</v>
      </c>
      <c r="AR963" s="75">
        <f t="shared" ca="1" si="1008"/>
        <v>0</v>
      </c>
      <c r="AS963" s="75">
        <f t="shared" ca="1" si="1009"/>
        <v>0</v>
      </c>
      <c r="AT963" s="1791">
        <f t="shared" ca="1" si="1010"/>
        <v>0</v>
      </c>
      <c r="AU963" s="1915">
        <f t="shared" ca="1" si="1011"/>
        <v>0</v>
      </c>
      <c r="AV963" s="75">
        <f t="shared" ca="1" si="1012"/>
        <v>0</v>
      </c>
      <c r="AW963" s="1791">
        <f t="shared" ca="1" si="1013"/>
        <v>0</v>
      </c>
      <c r="AX963" s="1915">
        <f t="shared" ca="1" si="1014"/>
        <v>0</v>
      </c>
      <c r="AZ963" s="75">
        <f t="shared" ca="1" si="1015"/>
        <v>0</v>
      </c>
      <c r="BA963" s="75">
        <f t="shared" ca="1" si="1016"/>
        <v>0</v>
      </c>
      <c r="BB963" s="1791">
        <f t="shared" ca="1" si="1017"/>
        <v>0</v>
      </c>
      <c r="BC963" s="1915">
        <f t="shared" ca="1" si="1018"/>
        <v>0</v>
      </c>
      <c r="BD963" s="75">
        <f t="shared" ca="1" si="1019"/>
        <v>0</v>
      </c>
      <c r="BE963" s="1791">
        <f t="shared" ca="1" si="1020"/>
        <v>0</v>
      </c>
      <c r="BF963" s="1915">
        <f t="shared" ca="1" si="1021"/>
        <v>0</v>
      </c>
    </row>
    <row r="964" spans="1:58" s="65" customFormat="1">
      <c r="A964" s="2016">
        <v>933</v>
      </c>
      <c r="B964" s="2016">
        <v>961</v>
      </c>
      <c r="D964" s="657">
        <v>1</v>
      </c>
      <c r="E964" s="97"/>
      <c r="F964" s="97"/>
      <c r="G964" s="49"/>
      <c r="H964" s="527"/>
      <c r="I964" s="522" t="s">
        <v>244</v>
      </c>
      <c r="J964" s="90"/>
      <c r="K964" s="90"/>
      <c r="L964" s="89"/>
      <c r="M964" s="88"/>
      <c r="N964" s="88"/>
      <c r="O964" s="87"/>
      <c r="P964" s="86">
        <f>SUM(P965:P969)</f>
        <v>0</v>
      </c>
      <c r="Q964" s="86">
        <f t="shared" ref="Q964:AA964" si="1026">SUM(Q965:Q969)</f>
        <v>0</v>
      </c>
      <c r="R964" s="86">
        <f t="shared" si="1026"/>
        <v>0</v>
      </c>
      <c r="S964" s="86">
        <f t="shared" si="1026"/>
        <v>0</v>
      </c>
      <c r="T964" s="86">
        <f t="shared" si="1026"/>
        <v>0</v>
      </c>
      <c r="U964" s="86">
        <f t="shared" si="1026"/>
        <v>0</v>
      </c>
      <c r="V964" s="86">
        <f t="shared" si="1026"/>
        <v>0</v>
      </c>
      <c r="W964" s="86">
        <f t="shared" si="1026"/>
        <v>0</v>
      </c>
      <c r="X964" s="86">
        <f t="shared" si="1026"/>
        <v>0</v>
      </c>
      <c r="Y964" s="86">
        <f t="shared" si="1026"/>
        <v>0</v>
      </c>
      <c r="Z964" s="86">
        <f t="shared" si="1026"/>
        <v>0</v>
      </c>
      <c r="AA964" s="86">
        <f t="shared" si="1026"/>
        <v>0</v>
      </c>
      <c r="AB964" s="86">
        <f t="shared" ref="AB964:AH964" si="1027">SUM(AB965:AB969)</f>
        <v>0</v>
      </c>
      <c r="AC964" s="86">
        <f t="shared" si="1027"/>
        <v>0</v>
      </c>
      <c r="AD964" s="86">
        <f t="shared" si="1027"/>
        <v>0</v>
      </c>
      <c r="AE964" s="86">
        <f t="shared" si="1027"/>
        <v>0</v>
      </c>
      <c r="AF964" s="86">
        <f t="shared" si="1027"/>
        <v>0</v>
      </c>
      <c r="AG964" s="86">
        <f t="shared" si="1027"/>
        <v>0</v>
      </c>
      <c r="AH964" s="86">
        <f t="shared" si="1027"/>
        <v>0</v>
      </c>
      <c r="AJ964" s="86">
        <f t="shared" ca="1" si="1001"/>
        <v>0</v>
      </c>
      <c r="AK964" s="86">
        <f t="shared" ca="1" si="1002"/>
        <v>0</v>
      </c>
      <c r="AL964" s="1790">
        <f t="shared" ca="1" si="1003"/>
        <v>0</v>
      </c>
      <c r="AM964" s="1914">
        <f t="shared" ca="1" si="1004"/>
        <v>0</v>
      </c>
      <c r="AN964" s="86">
        <f t="shared" ca="1" si="1005"/>
        <v>0</v>
      </c>
      <c r="AO964" s="1790">
        <f t="shared" ca="1" si="1006"/>
        <v>0</v>
      </c>
      <c r="AP964" s="1914">
        <f t="shared" ca="1" si="1007"/>
        <v>0</v>
      </c>
      <c r="AR964" s="86">
        <f t="shared" ca="1" si="1008"/>
        <v>0</v>
      </c>
      <c r="AS964" s="86">
        <f t="shared" ca="1" si="1009"/>
        <v>0</v>
      </c>
      <c r="AT964" s="1790">
        <f t="shared" ca="1" si="1010"/>
        <v>0</v>
      </c>
      <c r="AU964" s="1914">
        <f t="shared" ca="1" si="1011"/>
        <v>0</v>
      </c>
      <c r="AV964" s="86">
        <f t="shared" ca="1" si="1012"/>
        <v>0</v>
      </c>
      <c r="AW964" s="1790">
        <f t="shared" ca="1" si="1013"/>
        <v>0</v>
      </c>
      <c r="AX964" s="1914">
        <f t="shared" ca="1" si="1014"/>
        <v>0</v>
      </c>
      <c r="AZ964" s="86">
        <f t="shared" ca="1" si="1015"/>
        <v>0</v>
      </c>
      <c r="BA964" s="86">
        <f t="shared" ca="1" si="1016"/>
        <v>0</v>
      </c>
      <c r="BB964" s="1790">
        <f t="shared" ca="1" si="1017"/>
        <v>0</v>
      </c>
      <c r="BC964" s="1914">
        <f t="shared" ca="1" si="1018"/>
        <v>0</v>
      </c>
      <c r="BD964" s="86">
        <f t="shared" ca="1" si="1019"/>
        <v>0</v>
      </c>
      <c r="BE964" s="1790">
        <f t="shared" ca="1" si="1020"/>
        <v>0</v>
      </c>
      <c r="BF964" s="1914">
        <f t="shared" ca="1" si="1021"/>
        <v>0</v>
      </c>
    </row>
    <row r="965" spans="1:58" s="65" customFormat="1">
      <c r="A965" s="2016">
        <v>934</v>
      </c>
      <c r="B965" s="2016">
        <v>962</v>
      </c>
      <c r="D965" s="657">
        <v>1</v>
      </c>
      <c r="E965" s="97"/>
      <c r="F965" s="97"/>
      <c r="G965" s="49"/>
      <c r="H965" s="527"/>
      <c r="I965" s="7"/>
      <c r="J965" s="7"/>
      <c r="K965" s="6"/>
      <c r="L965" s="6"/>
      <c r="M965" s="80"/>
      <c r="N965" s="80"/>
      <c r="O965" s="79" t="s">
        <v>126</v>
      </c>
      <c r="P965" s="5"/>
      <c r="Q965" s="5"/>
      <c r="R965" s="5"/>
      <c r="S965" s="5"/>
      <c r="T965" s="5"/>
      <c r="U965" s="5"/>
      <c r="V965" s="5"/>
      <c r="W965" s="5"/>
      <c r="X965" s="5"/>
      <c r="Y965" s="5"/>
      <c r="Z965" s="5"/>
      <c r="AA965" s="5"/>
      <c r="AB965" s="78">
        <f>R965</f>
        <v>0</v>
      </c>
      <c r="AC965" s="78">
        <f>U965</f>
        <v>0</v>
      </c>
      <c r="AD965" s="78">
        <f>X965</f>
        <v>0</v>
      </c>
      <c r="AE965" s="78">
        <f>AA965</f>
        <v>0</v>
      </c>
      <c r="AF965" s="78">
        <f>AC965</f>
        <v>0</v>
      </c>
      <c r="AG965" s="78">
        <f>AE965</f>
        <v>0</v>
      </c>
      <c r="AH965" s="78">
        <f>AG965</f>
        <v>0</v>
      </c>
      <c r="AJ965" s="78">
        <f t="shared" ca="1" si="1001"/>
        <v>0</v>
      </c>
      <c r="AK965" s="78">
        <f t="shared" ca="1" si="1002"/>
        <v>5</v>
      </c>
      <c r="AL965" s="1708">
        <f t="shared" ca="1" si="1003"/>
        <v>-5</v>
      </c>
      <c r="AM965" s="1818">
        <f t="shared" ca="1" si="1004"/>
        <v>0</v>
      </c>
      <c r="AN965" s="78">
        <f t="shared" ca="1" si="1005"/>
        <v>0</v>
      </c>
      <c r="AO965" s="1708">
        <f t="shared" ca="1" si="1006"/>
        <v>0</v>
      </c>
      <c r="AP965" s="1818">
        <f t="shared" ca="1" si="1007"/>
        <v>0</v>
      </c>
      <c r="AR965" s="78">
        <f t="shared" ca="1" si="1008"/>
        <v>0</v>
      </c>
      <c r="AS965" s="78">
        <f t="shared" ca="1" si="1009"/>
        <v>5</v>
      </c>
      <c r="AT965" s="1708">
        <f t="shared" ca="1" si="1010"/>
        <v>-5</v>
      </c>
      <c r="AU965" s="1818">
        <f t="shared" ca="1" si="1011"/>
        <v>0</v>
      </c>
      <c r="AV965" s="78">
        <f t="shared" ca="1" si="1012"/>
        <v>0</v>
      </c>
      <c r="AW965" s="1708">
        <f t="shared" ca="1" si="1013"/>
        <v>0</v>
      </c>
      <c r="AX965" s="1818">
        <f t="shared" ca="1" si="1014"/>
        <v>0</v>
      </c>
      <c r="AZ965" s="78">
        <f t="shared" ca="1" si="1015"/>
        <v>0</v>
      </c>
      <c r="BA965" s="78">
        <f t="shared" ca="1" si="1016"/>
        <v>5</v>
      </c>
      <c r="BB965" s="1708">
        <f t="shared" ca="1" si="1017"/>
        <v>-5</v>
      </c>
      <c r="BC965" s="1818">
        <f t="shared" ca="1" si="1018"/>
        <v>0</v>
      </c>
      <c r="BD965" s="78">
        <f t="shared" ca="1" si="1019"/>
        <v>0</v>
      </c>
      <c r="BE965" s="1708">
        <f t="shared" ca="1" si="1020"/>
        <v>0</v>
      </c>
      <c r="BF965" s="1818">
        <f t="shared" ca="1" si="1021"/>
        <v>0</v>
      </c>
    </row>
    <row r="966" spans="1:58" s="65" customFormat="1">
      <c r="A966" s="2016">
        <v>935</v>
      </c>
      <c r="B966" s="2016">
        <v>963</v>
      </c>
      <c r="D966" s="657">
        <v>1</v>
      </c>
      <c r="E966" s="97"/>
      <c r="F966" s="97"/>
      <c r="G966" s="49"/>
      <c r="H966" s="527"/>
      <c r="I966" s="7"/>
      <c r="J966" s="7"/>
      <c r="K966" s="6"/>
      <c r="L966" s="6"/>
      <c r="M966" s="80"/>
      <c r="N966" s="80"/>
      <c r="O966" s="79" t="s">
        <v>79</v>
      </c>
      <c r="P966" s="5"/>
      <c r="Q966" s="5"/>
      <c r="R966" s="5"/>
      <c r="S966" s="5"/>
      <c r="T966" s="5"/>
      <c r="U966" s="5"/>
      <c r="V966" s="5"/>
      <c r="W966" s="5"/>
      <c r="X966" s="5"/>
      <c r="Y966" s="5"/>
      <c r="Z966" s="5"/>
      <c r="AA966" s="5"/>
      <c r="AB966" s="78">
        <f>R966</f>
        <v>0</v>
      </c>
      <c r="AC966" s="78">
        <f>U966</f>
        <v>0</v>
      </c>
      <c r="AD966" s="78">
        <f>X966</f>
        <v>0</v>
      </c>
      <c r="AE966" s="78">
        <f>AA966</f>
        <v>0</v>
      </c>
      <c r="AF966" s="78">
        <f>AC966</f>
        <v>0</v>
      </c>
      <c r="AG966" s="78">
        <f>AE966</f>
        <v>0</v>
      </c>
      <c r="AH966" s="78">
        <f>AG966</f>
        <v>0</v>
      </c>
      <c r="AJ966" s="78">
        <f t="shared" ca="1" si="1001"/>
        <v>0</v>
      </c>
      <c r="AK966" s="78">
        <f t="shared" ca="1" si="1002"/>
        <v>0</v>
      </c>
      <c r="AL966" s="1708">
        <f t="shared" ca="1" si="1003"/>
        <v>0</v>
      </c>
      <c r="AM966" s="1818">
        <f t="shared" ca="1" si="1004"/>
        <v>0</v>
      </c>
      <c r="AN966" s="78">
        <f t="shared" ca="1" si="1005"/>
        <v>0</v>
      </c>
      <c r="AO966" s="1708">
        <f t="shared" ca="1" si="1006"/>
        <v>0</v>
      </c>
      <c r="AP966" s="1818">
        <f t="shared" ca="1" si="1007"/>
        <v>0</v>
      </c>
      <c r="AR966" s="78">
        <f t="shared" ca="1" si="1008"/>
        <v>0</v>
      </c>
      <c r="AS966" s="78">
        <f t="shared" ca="1" si="1009"/>
        <v>0</v>
      </c>
      <c r="AT966" s="1708">
        <f t="shared" ca="1" si="1010"/>
        <v>0</v>
      </c>
      <c r="AU966" s="1818">
        <f t="shared" ca="1" si="1011"/>
        <v>0</v>
      </c>
      <c r="AV966" s="78">
        <f t="shared" ca="1" si="1012"/>
        <v>0</v>
      </c>
      <c r="AW966" s="1708">
        <f t="shared" ca="1" si="1013"/>
        <v>0</v>
      </c>
      <c r="AX966" s="1818">
        <f t="shared" ca="1" si="1014"/>
        <v>0</v>
      </c>
      <c r="AZ966" s="78">
        <f t="shared" ca="1" si="1015"/>
        <v>0</v>
      </c>
      <c r="BA966" s="78">
        <f t="shared" ca="1" si="1016"/>
        <v>0</v>
      </c>
      <c r="BB966" s="1708">
        <f t="shared" ca="1" si="1017"/>
        <v>0</v>
      </c>
      <c r="BC966" s="1818">
        <f t="shared" ca="1" si="1018"/>
        <v>0</v>
      </c>
      <c r="BD966" s="78">
        <f t="shared" ca="1" si="1019"/>
        <v>0</v>
      </c>
      <c r="BE966" s="1708">
        <f t="shared" ca="1" si="1020"/>
        <v>0</v>
      </c>
      <c r="BF966" s="1818">
        <f t="shared" ca="1" si="1021"/>
        <v>0</v>
      </c>
    </row>
    <row r="967" spans="1:58" s="65" customFormat="1">
      <c r="A967" s="2016">
        <v>936</v>
      </c>
      <c r="B967" s="2016">
        <v>964</v>
      </c>
      <c r="D967" s="657">
        <v>1</v>
      </c>
      <c r="E967" s="97"/>
      <c r="F967" s="97"/>
      <c r="G967" s="49"/>
      <c r="H967" s="527"/>
      <c r="I967" s="7"/>
      <c r="J967" s="7"/>
      <c r="K967" s="6"/>
      <c r="L967" s="6"/>
      <c r="M967" s="80"/>
      <c r="N967" s="80"/>
      <c r="O967" s="79" t="s">
        <v>80</v>
      </c>
      <c r="P967" s="5"/>
      <c r="Q967" s="5"/>
      <c r="R967" s="5"/>
      <c r="S967" s="5"/>
      <c r="T967" s="5"/>
      <c r="U967" s="5"/>
      <c r="V967" s="5"/>
      <c r="W967" s="5"/>
      <c r="X967" s="5"/>
      <c r="Y967" s="5"/>
      <c r="Z967" s="5"/>
      <c r="AA967" s="5"/>
      <c r="AB967" s="78">
        <f>R967</f>
        <v>0</v>
      </c>
      <c r="AC967" s="78">
        <f>U967</f>
        <v>0</v>
      </c>
      <c r="AD967" s="78">
        <f>X967</f>
        <v>0</v>
      </c>
      <c r="AE967" s="78">
        <f>AA967</f>
        <v>0</v>
      </c>
      <c r="AF967" s="78">
        <f>AC967</f>
        <v>0</v>
      </c>
      <c r="AG967" s="78">
        <f>AE967</f>
        <v>0</v>
      </c>
      <c r="AH967" s="78">
        <f>AG967</f>
        <v>0</v>
      </c>
      <c r="AJ967" s="78">
        <f t="shared" ca="1" si="1001"/>
        <v>0</v>
      </c>
      <c r="AK967" s="78">
        <f t="shared" ca="1" si="1002"/>
        <v>0</v>
      </c>
      <c r="AL967" s="1708">
        <f t="shared" ca="1" si="1003"/>
        <v>0</v>
      </c>
      <c r="AM967" s="1818">
        <f t="shared" ca="1" si="1004"/>
        <v>0</v>
      </c>
      <c r="AN967" s="78">
        <f t="shared" ca="1" si="1005"/>
        <v>0</v>
      </c>
      <c r="AO967" s="1708">
        <f t="shared" ca="1" si="1006"/>
        <v>0</v>
      </c>
      <c r="AP967" s="1818">
        <f t="shared" ca="1" si="1007"/>
        <v>0</v>
      </c>
      <c r="AR967" s="78">
        <f t="shared" ca="1" si="1008"/>
        <v>0</v>
      </c>
      <c r="AS967" s="78">
        <f t="shared" ca="1" si="1009"/>
        <v>0</v>
      </c>
      <c r="AT967" s="1708">
        <f t="shared" ca="1" si="1010"/>
        <v>0</v>
      </c>
      <c r="AU967" s="1818">
        <f t="shared" ca="1" si="1011"/>
        <v>0</v>
      </c>
      <c r="AV967" s="78">
        <f t="shared" ca="1" si="1012"/>
        <v>0</v>
      </c>
      <c r="AW967" s="1708">
        <f t="shared" ca="1" si="1013"/>
        <v>0</v>
      </c>
      <c r="AX967" s="1818">
        <f t="shared" ca="1" si="1014"/>
        <v>0</v>
      </c>
      <c r="AZ967" s="78">
        <f t="shared" ca="1" si="1015"/>
        <v>0</v>
      </c>
      <c r="BA967" s="78">
        <f t="shared" ca="1" si="1016"/>
        <v>0</v>
      </c>
      <c r="BB967" s="1708">
        <f t="shared" ca="1" si="1017"/>
        <v>0</v>
      </c>
      <c r="BC967" s="1818">
        <f t="shared" ca="1" si="1018"/>
        <v>0</v>
      </c>
      <c r="BD967" s="78">
        <f t="shared" ca="1" si="1019"/>
        <v>0</v>
      </c>
      <c r="BE967" s="1708">
        <f t="shared" ca="1" si="1020"/>
        <v>0</v>
      </c>
      <c r="BF967" s="1818">
        <f t="shared" ca="1" si="1021"/>
        <v>0</v>
      </c>
    </row>
    <row r="968" spans="1:58" s="65" customFormat="1">
      <c r="A968" s="2016">
        <v>937</v>
      </c>
      <c r="B968" s="2016">
        <v>965</v>
      </c>
      <c r="D968" s="657">
        <v>1</v>
      </c>
      <c r="E968" s="97"/>
      <c r="F968" s="97"/>
      <c r="G968" s="49"/>
      <c r="H968" s="527"/>
      <c r="I968" s="7"/>
      <c r="J968" s="7"/>
      <c r="K968" s="6"/>
      <c r="L968" s="6"/>
      <c r="M968" s="80"/>
      <c r="N968" s="80"/>
      <c r="O968" s="79" t="s">
        <v>81</v>
      </c>
      <c r="P968" s="5"/>
      <c r="Q968" s="5"/>
      <c r="R968" s="5"/>
      <c r="S968" s="5"/>
      <c r="T968" s="5"/>
      <c r="U968" s="5"/>
      <c r="V968" s="5"/>
      <c r="W968" s="5"/>
      <c r="X968" s="5"/>
      <c r="Y968" s="5"/>
      <c r="Z968" s="5"/>
      <c r="AA968" s="5"/>
      <c r="AB968" s="78">
        <f>R968</f>
        <v>0</v>
      </c>
      <c r="AC968" s="78">
        <f>U968</f>
        <v>0</v>
      </c>
      <c r="AD968" s="78">
        <f>X968</f>
        <v>0</v>
      </c>
      <c r="AE968" s="78">
        <f>AA968</f>
        <v>0</v>
      </c>
      <c r="AF968" s="78">
        <f>AC968</f>
        <v>0</v>
      </c>
      <c r="AG968" s="78">
        <f>AE968</f>
        <v>0</v>
      </c>
      <c r="AH968" s="78">
        <f>AG968</f>
        <v>0</v>
      </c>
      <c r="AJ968" s="78">
        <f t="shared" ca="1" si="1001"/>
        <v>0</v>
      </c>
      <c r="AK968" s="78">
        <f t="shared" ca="1" si="1002"/>
        <v>0</v>
      </c>
      <c r="AL968" s="1708">
        <f t="shared" ca="1" si="1003"/>
        <v>0</v>
      </c>
      <c r="AM968" s="1818">
        <f t="shared" ca="1" si="1004"/>
        <v>0</v>
      </c>
      <c r="AN968" s="78">
        <f t="shared" ca="1" si="1005"/>
        <v>0</v>
      </c>
      <c r="AO968" s="1708">
        <f t="shared" ca="1" si="1006"/>
        <v>0</v>
      </c>
      <c r="AP968" s="1818">
        <f t="shared" ca="1" si="1007"/>
        <v>0</v>
      </c>
      <c r="AR968" s="78">
        <f t="shared" ca="1" si="1008"/>
        <v>0</v>
      </c>
      <c r="AS968" s="78">
        <f t="shared" ca="1" si="1009"/>
        <v>0</v>
      </c>
      <c r="AT968" s="1708">
        <f t="shared" ca="1" si="1010"/>
        <v>0</v>
      </c>
      <c r="AU968" s="1818">
        <f t="shared" ca="1" si="1011"/>
        <v>0</v>
      </c>
      <c r="AV968" s="78">
        <f t="shared" ca="1" si="1012"/>
        <v>0</v>
      </c>
      <c r="AW968" s="1708">
        <f t="shared" ca="1" si="1013"/>
        <v>0</v>
      </c>
      <c r="AX968" s="1818">
        <f t="shared" ca="1" si="1014"/>
        <v>0</v>
      </c>
      <c r="AZ968" s="78">
        <f t="shared" ca="1" si="1015"/>
        <v>0</v>
      </c>
      <c r="BA968" s="78">
        <f t="shared" ca="1" si="1016"/>
        <v>0</v>
      </c>
      <c r="BB968" s="1708">
        <f t="shared" ca="1" si="1017"/>
        <v>0</v>
      </c>
      <c r="BC968" s="1818">
        <f t="shared" ca="1" si="1018"/>
        <v>0</v>
      </c>
      <c r="BD968" s="78">
        <f t="shared" ca="1" si="1019"/>
        <v>0</v>
      </c>
      <c r="BE968" s="1708">
        <f t="shared" ca="1" si="1020"/>
        <v>0</v>
      </c>
      <c r="BF968" s="1818">
        <f t="shared" ca="1" si="1021"/>
        <v>0</v>
      </c>
    </row>
    <row r="969" spans="1:58" s="65" customFormat="1">
      <c r="A969" s="2016">
        <v>938</v>
      </c>
      <c r="B969" s="2016">
        <v>966</v>
      </c>
      <c r="D969" s="657">
        <v>1</v>
      </c>
      <c r="E969" s="97"/>
      <c r="F969" s="97"/>
      <c r="G969" s="49"/>
      <c r="H969" s="527"/>
      <c r="I969" s="7"/>
      <c r="J969" s="7"/>
      <c r="K969" s="6"/>
      <c r="L969" s="6"/>
      <c r="M969" s="80"/>
      <c r="N969" s="80"/>
      <c r="O969" s="79" t="s">
        <v>11</v>
      </c>
      <c r="P969" s="5"/>
      <c r="Q969" s="5"/>
      <c r="R969" s="5"/>
      <c r="S969" s="5"/>
      <c r="T969" s="5"/>
      <c r="U969" s="5"/>
      <c r="V969" s="5"/>
      <c r="W969" s="5"/>
      <c r="X969" s="5"/>
      <c r="Y969" s="5"/>
      <c r="Z969" s="5"/>
      <c r="AA969" s="5"/>
      <c r="AB969" s="78">
        <f>R969</f>
        <v>0</v>
      </c>
      <c r="AC969" s="78">
        <f>U969</f>
        <v>0</v>
      </c>
      <c r="AD969" s="78">
        <f>X969</f>
        <v>0</v>
      </c>
      <c r="AE969" s="78">
        <f>AA969</f>
        <v>0</v>
      </c>
      <c r="AF969" s="78">
        <f>AC969</f>
        <v>0</v>
      </c>
      <c r="AG969" s="78">
        <f>AE969</f>
        <v>0</v>
      </c>
      <c r="AH969" s="78">
        <f>AG969</f>
        <v>0</v>
      </c>
      <c r="AJ969" s="78">
        <f t="shared" ca="1" si="1001"/>
        <v>0</v>
      </c>
      <c r="AK969" s="78">
        <f t="shared" ca="1" si="1002"/>
        <v>0</v>
      </c>
      <c r="AL969" s="1708">
        <f t="shared" ca="1" si="1003"/>
        <v>0</v>
      </c>
      <c r="AM969" s="1818">
        <f t="shared" ca="1" si="1004"/>
        <v>0</v>
      </c>
      <c r="AN969" s="78">
        <f t="shared" ca="1" si="1005"/>
        <v>0</v>
      </c>
      <c r="AO969" s="1708">
        <f t="shared" ca="1" si="1006"/>
        <v>0</v>
      </c>
      <c r="AP969" s="1818">
        <f t="shared" ca="1" si="1007"/>
        <v>0</v>
      </c>
      <c r="AR969" s="78">
        <f t="shared" ca="1" si="1008"/>
        <v>0</v>
      </c>
      <c r="AS969" s="78">
        <f t="shared" ca="1" si="1009"/>
        <v>0</v>
      </c>
      <c r="AT969" s="1708">
        <f t="shared" ca="1" si="1010"/>
        <v>0</v>
      </c>
      <c r="AU969" s="1818">
        <f t="shared" ca="1" si="1011"/>
        <v>0</v>
      </c>
      <c r="AV969" s="78">
        <f t="shared" ca="1" si="1012"/>
        <v>0</v>
      </c>
      <c r="AW969" s="1708">
        <f t="shared" ca="1" si="1013"/>
        <v>0</v>
      </c>
      <c r="AX969" s="1818">
        <f t="shared" ca="1" si="1014"/>
        <v>0</v>
      </c>
      <c r="AZ969" s="78">
        <f t="shared" ca="1" si="1015"/>
        <v>0</v>
      </c>
      <c r="BA969" s="78">
        <f t="shared" ca="1" si="1016"/>
        <v>0</v>
      </c>
      <c r="BB969" s="1708">
        <f t="shared" ca="1" si="1017"/>
        <v>0</v>
      </c>
      <c r="BC969" s="1818">
        <f t="shared" ca="1" si="1018"/>
        <v>0</v>
      </c>
      <c r="BD969" s="78">
        <f t="shared" ca="1" si="1019"/>
        <v>0</v>
      </c>
      <c r="BE969" s="1708">
        <f t="shared" ca="1" si="1020"/>
        <v>0</v>
      </c>
      <c r="BF969" s="1818">
        <f t="shared" ca="1" si="1021"/>
        <v>0</v>
      </c>
    </row>
    <row r="970" spans="1:58" s="65" customFormat="1">
      <c r="A970" s="2016">
        <v>939</v>
      </c>
      <c r="B970" s="2016">
        <v>967</v>
      </c>
      <c r="D970" s="657">
        <v>1</v>
      </c>
      <c r="E970" s="97"/>
      <c r="F970" s="97"/>
      <c r="G970" s="49"/>
      <c r="H970" s="527"/>
      <c r="I970" s="514" t="s">
        <v>245</v>
      </c>
      <c r="J970" s="85"/>
      <c r="K970" s="85"/>
      <c r="L970" s="84"/>
      <c r="M970" s="83"/>
      <c r="N970" s="83"/>
      <c r="O970" s="82"/>
      <c r="P970" s="81">
        <f>SUM(P971:P973)</f>
        <v>0</v>
      </c>
      <c r="Q970" s="81">
        <f t="shared" ref="Q970:AA970" si="1028">SUM(Q971:Q973)</f>
        <v>0</v>
      </c>
      <c r="R970" s="81">
        <f t="shared" si="1028"/>
        <v>0</v>
      </c>
      <c r="S970" s="81">
        <f t="shared" si="1028"/>
        <v>0</v>
      </c>
      <c r="T970" s="81">
        <f t="shared" si="1028"/>
        <v>0</v>
      </c>
      <c r="U970" s="81">
        <f t="shared" si="1028"/>
        <v>0</v>
      </c>
      <c r="V970" s="81">
        <f t="shared" si="1028"/>
        <v>0</v>
      </c>
      <c r="W970" s="81">
        <f t="shared" si="1028"/>
        <v>0</v>
      </c>
      <c r="X970" s="81">
        <f t="shared" si="1028"/>
        <v>0</v>
      </c>
      <c r="Y970" s="81">
        <f t="shared" si="1028"/>
        <v>0</v>
      </c>
      <c r="Z970" s="81">
        <f t="shared" si="1028"/>
        <v>0</v>
      </c>
      <c r="AA970" s="81">
        <f t="shared" si="1028"/>
        <v>0</v>
      </c>
      <c r="AB970" s="81">
        <f t="shared" ref="AB970:AH970" si="1029">SUM(AB971:AB973)</f>
        <v>0</v>
      </c>
      <c r="AC970" s="81">
        <f t="shared" si="1029"/>
        <v>0</v>
      </c>
      <c r="AD970" s="81">
        <f t="shared" si="1029"/>
        <v>0</v>
      </c>
      <c r="AE970" s="81">
        <f t="shared" si="1029"/>
        <v>0</v>
      </c>
      <c r="AF970" s="81">
        <f t="shared" si="1029"/>
        <v>0</v>
      </c>
      <c r="AG970" s="81">
        <f t="shared" si="1029"/>
        <v>0</v>
      </c>
      <c r="AH970" s="81">
        <f t="shared" si="1029"/>
        <v>0</v>
      </c>
      <c r="AJ970" s="512">
        <f t="shared" ca="1" si="1001"/>
        <v>0</v>
      </c>
      <c r="AK970" s="512">
        <f t="shared" ca="1" si="1002"/>
        <v>0</v>
      </c>
      <c r="AL970" s="1792">
        <f t="shared" ca="1" si="1003"/>
        <v>0</v>
      </c>
      <c r="AM970" s="1916">
        <f t="shared" ca="1" si="1004"/>
        <v>0</v>
      </c>
      <c r="AN970" s="512">
        <f t="shared" ca="1" si="1005"/>
        <v>0</v>
      </c>
      <c r="AO970" s="1792">
        <f t="shared" ca="1" si="1006"/>
        <v>0</v>
      </c>
      <c r="AP970" s="1916">
        <f t="shared" ca="1" si="1007"/>
        <v>0</v>
      </c>
      <c r="AR970" s="512">
        <f t="shared" ca="1" si="1008"/>
        <v>0</v>
      </c>
      <c r="AS970" s="512">
        <f t="shared" ca="1" si="1009"/>
        <v>0</v>
      </c>
      <c r="AT970" s="1792">
        <f t="shared" ca="1" si="1010"/>
        <v>0</v>
      </c>
      <c r="AU970" s="1916">
        <f t="shared" ca="1" si="1011"/>
        <v>0</v>
      </c>
      <c r="AV970" s="512">
        <f t="shared" ca="1" si="1012"/>
        <v>0</v>
      </c>
      <c r="AW970" s="1792">
        <f t="shared" ca="1" si="1013"/>
        <v>0</v>
      </c>
      <c r="AX970" s="1916">
        <f t="shared" ca="1" si="1014"/>
        <v>0</v>
      </c>
      <c r="AZ970" s="512">
        <f t="shared" ca="1" si="1015"/>
        <v>0</v>
      </c>
      <c r="BA970" s="512">
        <f t="shared" ca="1" si="1016"/>
        <v>0</v>
      </c>
      <c r="BB970" s="1792">
        <f t="shared" ca="1" si="1017"/>
        <v>0</v>
      </c>
      <c r="BC970" s="1916">
        <f t="shared" ca="1" si="1018"/>
        <v>0</v>
      </c>
      <c r="BD970" s="512">
        <f t="shared" ca="1" si="1019"/>
        <v>0</v>
      </c>
      <c r="BE970" s="1792">
        <f t="shared" ca="1" si="1020"/>
        <v>0</v>
      </c>
      <c r="BF970" s="1916">
        <f t="shared" ca="1" si="1021"/>
        <v>0</v>
      </c>
    </row>
    <row r="971" spans="1:58" s="65" customFormat="1">
      <c r="A971" s="2016">
        <v>940</v>
      </c>
      <c r="B971" s="2016">
        <v>968</v>
      </c>
      <c r="D971" s="657">
        <v>1</v>
      </c>
      <c r="E971" s="97"/>
      <c r="F971" s="97"/>
      <c r="G971" s="49"/>
      <c r="H971" s="527"/>
      <c r="I971" s="7"/>
      <c r="J971" s="7"/>
      <c r="K971" s="6"/>
      <c r="L971" s="6"/>
      <c r="M971" s="80"/>
      <c r="N971" s="80"/>
      <c r="O971" s="79" t="s">
        <v>83</v>
      </c>
      <c r="P971" s="5"/>
      <c r="Q971" s="5"/>
      <c r="R971" s="5"/>
      <c r="S971" s="5"/>
      <c r="T971" s="5"/>
      <c r="U971" s="5"/>
      <c r="V971" s="5"/>
      <c r="W971" s="5"/>
      <c r="X971" s="5"/>
      <c r="Y971" s="5"/>
      <c r="Z971" s="5"/>
      <c r="AA971" s="5"/>
      <c r="AB971" s="78">
        <f>R971</f>
        <v>0</v>
      </c>
      <c r="AC971" s="78">
        <f>U971</f>
        <v>0</v>
      </c>
      <c r="AD971" s="78">
        <f>X971</f>
        <v>0</v>
      </c>
      <c r="AE971" s="78">
        <f>AA971</f>
        <v>0</v>
      </c>
      <c r="AF971" s="78">
        <f>AC971</f>
        <v>0</v>
      </c>
      <c r="AG971" s="78">
        <f>AE971</f>
        <v>0</v>
      </c>
      <c r="AH971" s="78">
        <f>AG971</f>
        <v>0</v>
      </c>
      <c r="AJ971" s="78">
        <f t="shared" ca="1" si="1001"/>
        <v>0</v>
      </c>
      <c r="AK971" s="78">
        <f t="shared" ca="1" si="1002"/>
        <v>0</v>
      </c>
      <c r="AL971" s="1708">
        <f t="shared" ca="1" si="1003"/>
        <v>0</v>
      </c>
      <c r="AM971" s="1818">
        <f t="shared" ca="1" si="1004"/>
        <v>0</v>
      </c>
      <c r="AN971" s="78">
        <f t="shared" ca="1" si="1005"/>
        <v>0</v>
      </c>
      <c r="AO971" s="1708">
        <f t="shared" ca="1" si="1006"/>
        <v>0</v>
      </c>
      <c r="AP971" s="1818">
        <f t="shared" ca="1" si="1007"/>
        <v>0</v>
      </c>
      <c r="AR971" s="78">
        <f t="shared" ca="1" si="1008"/>
        <v>0</v>
      </c>
      <c r="AS971" s="78">
        <f t="shared" ca="1" si="1009"/>
        <v>0</v>
      </c>
      <c r="AT971" s="1708">
        <f t="shared" ca="1" si="1010"/>
        <v>0</v>
      </c>
      <c r="AU971" s="1818">
        <f t="shared" ca="1" si="1011"/>
        <v>0</v>
      </c>
      <c r="AV971" s="78">
        <f t="shared" ca="1" si="1012"/>
        <v>0</v>
      </c>
      <c r="AW971" s="1708">
        <f t="shared" ca="1" si="1013"/>
        <v>0</v>
      </c>
      <c r="AX971" s="1818">
        <f t="shared" ca="1" si="1014"/>
        <v>0</v>
      </c>
      <c r="AZ971" s="78">
        <f t="shared" ca="1" si="1015"/>
        <v>0</v>
      </c>
      <c r="BA971" s="78">
        <f t="shared" ca="1" si="1016"/>
        <v>0</v>
      </c>
      <c r="BB971" s="1708">
        <f t="shared" ca="1" si="1017"/>
        <v>0</v>
      </c>
      <c r="BC971" s="1818">
        <f t="shared" ca="1" si="1018"/>
        <v>0</v>
      </c>
      <c r="BD971" s="78">
        <f t="shared" ca="1" si="1019"/>
        <v>0</v>
      </c>
      <c r="BE971" s="1708">
        <f t="shared" ca="1" si="1020"/>
        <v>0</v>
      </c>
      <c r="BF971" s="1818">
        <f t="shared" ca="1" si="1021"/>
        <v>0</v>
      </c>
    </row>
    <row r="972" spans="1:58" s="65" customFormat="1">
      <c r="A972" s="2016">
        <v>941</v>
      </c>
      <c r="B972" s="2016">
        <v>969</v>
      </c>
      <c r="D972" s="657">
        <v>1</v>
      </c>
      <c r="E972" s="97"/>
      <c r="F972" s="97"/>
      <c r="G972" s="49"/>
      <c r="H972" s="527"/>
      <c r="I972" s="7"/>
      <c r="J972" s="7"/>
      <c r="K972" s="6"/>
      <c r="L972" s="6"/>
      <c r="M972" s="80"/>
      <c r="N972" s="80"/>
      <c r="O972" s="79" t="s">
        <v>84</v>
      </c>
      <c r="P972" s="5"/>
      <c r="Q972" s="5"/>
      <c r="R972" s="5"/>
      <c r="S972" s="5"/>
      <c r="T972" s="5"/>
      <c r="U972" s="5"/>
      <c r="V972" s="5"/>
      <c r="W972" s="5"/>
      <c r="X972" s="5"/>
      <c r="Y972" s="5"/>
      <c r="Z972" s="5"/>
      <c r="AA972" s="5"/>
      <c r="AB972" s="78">
        <f>R972</f>
        <v>0</v>
      </c>
      <c r="AC972" s="78">
        <f>U972</f>
        <v>0</v>
      </c>
      <c r="AD972" s="78">
        <f>X972</f>
        <v>0</v>
      </c>
      <c r="AE972" s="78">
        <f>AA972</f>
        <v>0</v>
      </c>
      <c r="AF972" s="78">
        <f>AC972</f>
        <v>0</v>
      </c>
      <c r="AG972" s="78">
        <f>AE972</f>
        <v>0</v>
      </c>
      <c r="AH972" s="78">
        <f>AG972</f>
        <v>0</v>
      </c>
      <c r="AJ972" s="78">
        <f t="shared" ca="1" si="1001"/>
        <v>0</v>
      </c>
      <c r="AK972" s="78">
        <f t="shared" ca="1" si="1002"/>
        <v>0</v>
      </c>
      <c r="AL972" s="1708">
        <f t="shared" ca="1" si="1003"/>
        <v>0</v>
      </c>
      <c r="AM972" s="1818">
        <f t="shared" ca="1" si="1004"/>
        <v>0</v>
      </c>
      <c r="AN972" s="78">
        <f t="shared" ca="1" si="1005"/>
        <v>0</v>
      </c>
      <c r="AO972" s="1708">
        <f t="shared" ca="1" si="1006"/>
        <v>0</v>
      </c>
      <c r="AP972" s="1818">
        <f t="shared" ca="1" si="1007"/>
        <v>0</v>
      </c>
      <c r="AR972" s="78">
        <f t="shared" ca="1" si="1008"/>
        <v>0</v>
      </c>
      <c r="AS972" s="78">
        <f t="shared" ca="1" si="1009"/>
        <v>0</v>
      </c>
      <c r="AT972" s="1708">
        <f t="shared" ca="1" si="1010"/>
        <v>0</v>
      </c>
      <c r="AU972" s="1818">
        <f t="shared" ca="1" si="1011"/>
        <v>0</v>
      </c>
      <c r="AV972" s="78">
        <f t="shared" ca="1" si="1012"/>
        <v>0</v>
      </c>
      <c r="AW972" s="1708">
        <f t="shared" ca="1" si="1013"/>
        <v>0</v>
      </c>
      <c r="AX972" s="1818">
        <f t="shared" ca="1" si="1014"/>
        <v>0</v>
      </c>
      <c r="AZ972" s="78">
        <f t="shared" ca="1" si="1015"/>
        <v>0</v>
      </c>
      <c r="BA972" s="78">
        <f t="shared" ca="1" si="1016"/>
        <v>0</v>
      </c>
      <c r="BB972" s="1708">
        <f t="shared" ca="1" si="1017"/>
        <v>0</v>
      </c>
      <c r="BC972" s="1818">
        <f t="shared" ca="1" si="1018"/>
        <v>0</v>
      </c>
      <c r="BD972" s="78">
        <f t="shared" ca="1" si="1019"/>
        <v>0</v>
      </c>
      <c r="BE972" s="1708">
        <f t="shared" ca="1" si="1020"/>
        <v>0</v>
      </c>
      <c r="BF972" s="1818">
        <f t="shared" ca="1" si="1021"/>
        <v>0</v>
      </c>
    </row>
    <row r="973" spans="1:58" s="65" customFormat="1">
      <c r="A973" s="2016">
        <v>942</v>
      </c>
      <c r="B973" s="2016">
        <v>970</v>
      </c>
      <c r="D973" s="657">
        <v>1</v>
      </c>
      <c r="E973" s="97"/>
      <c r="F973" s="97"/>
      <c r="G973" s="49"/>
      <c r="H973" s="528"/>
      <c r="I973" s="4"/>
      <c r="J973" s="4"/>
      <c r="K973" s="3"/>
      <c r="L973" s="3"/>
      <c r="M973" s="77"/>
      <c r="N973" s="77"/>
      <c r="O973" s="76" t="s">
        <v>85</v>
      </c>
      <c r="P973" s="2"/>
      <c r="Q973" s="2"/>
      <c r="R973" s="2"/>
      <c r="S973" s="2"/>
      <c r="T973" s="2"/>
      <c r="U973" s="2"/>
      <c r="V973" s="2"/>
      <c r="W973" s="2"/>
      <c r="X973" s="2"/>
      <c r="Y973" s="2"/>
      <c r="Z973" s="2"/>
      <c r="AA973" s="2"/>
      <c r="AB973" s="75">
        <f>R973</f>
        <v>0</v>
      </c>
      <c r="AC973" s="75">
        <f>U973</f>
        <v>0</v>
      </c>
      <c r="AD973" s="75">
        <f>X973</f>
        <v>0</v>
      </c>
      <c r="AE973" s="75">
        <f>AA973</f>
        <v>0</v>
      </c>
      <c r="AF973" s="75">
        <f>AC973</f>
        <v>0</v>
      </c>
      <c r="AG973" s="75">
        <f>AE973</f>
        <v>0</v>
      </c>
      <c r="AH973" s="75">
        <f>AG973</f>
        <v>0</v>
      </c>
      <c r="AJ973" s="75">
        <f t="shared" ca="1" si="1001"/>
        <v>0</v>
      </c>
      <c r="AK973" s="75">
        <f t="shared" ca="1" si="1002"/>
        <v>0</v>
      </c>
      <c r="AL973" s="1791">
        <f t="shared" ca="1" si="1003"/>
        <v>0</v>
      </c>
      <c r="AM973" s="1915">
        <f t="shared" ca="1" si="1004"/>
        <v>0</v>
      </c>
      <c r="AN973" s="75">
        <f t="shared" ca="1" si="1005"/>
        <v>0</v>
      </c>
      <c r="AO973" s="1791">
        <f t="shared" ca="1" si="1006"/>
        <v>0</v>
      </c>
      <c r="AP973" s="1915">
        <f t="shared" ca="1" si="1007"/>
        <v>0</v>
      </c>
      <c r="AR973" s="75">
        <f t="shared" ca="1" si="1008"/>
        <v>0</v>
      </c>
      <c r="AS973" s="75">
        <f t="shared" ca="1" si="1009"/>
        <v>0</v>
      </c>
      <c r="AT973" s="1791">
        <f t="shared" ca="1" si="1010"/>
        <v>0</v>
      </c>
      <c r="AU973" s="1915">
        <f t="shared" ca="1" si="1011"/>
        <v>0</v>
      </c>
      <c r="AV973" s="75">
        <f t="shared" ca="1" si="1012"/>
        <v>0</v>
      </c>
      <c r="AW973" s="1791">
        <f t="shared" ca="1" si="1013"/>
        <v>0</v>
      </c>
      <c r="AX973" s="1915">
        <f t="shared" ca="1" si="1014"/>
        <v>0</v>
      </c>
      <c r="AZ973" s="75">
        <f t="shared" ca="1" si="1015"/>
        <v>0</v>
      </c>
      <c r="BA973" s="75">
        <f t="shared" ca="1" si="1016"/>
        <v>0</v>
      </c>
      <c r="BB973" s="1791">
        <f t="shared" ca="1" si="1017"/>
        <v>0</v>
      </c>
      <c r="BC973" s="1915">
        <f t="shared" ca="1" si="1018"/>
        <v>0</v>
      </c>
      <c r="BD973" s="75">
        <f t="shared" ca="1" si="1019"/>
        <v>0</v>
      </c>
      <c r="BE973" s="1791">
        <f t="shared" ca="1" si="1020"/>
        <v>0</v>
      </c>
      <c r="BF973" s="1915">
        <f t="shared" ca="1" si="1021"/>
        <v>0</v>
      </c>
    </row>
    <row r="974" spans="1:58" s="65" customFormat="1">
      <c r="A974" s="2016">
        <v>943</v>
      </c>
      <c r="B974" s="2016">
        <v>971</v>
      </c>
      <c r="D974" s="657">
        <v>1</v>
      </c>
      <c r="E974" s="97"/>
      <c r="F974" s="97"/>
      <c r="G974" s="49"/>
      <c r="H974" s="501" t="s">
        <v>321</v>
      </c>
      <c r="I974" s="502"/>
      <c r="J974" s="503"/>
      <c r="K974" s="503"/>
      <c r="L974" s="502"/>
      <c r="M974" s="504"/>
      <c r="N974" s="504"/>
      <c r="O974" s="505"/>
      <c r="P974" s="506"/>
      <c r="Q974" s="506"/>
      <c r="R974" s="506"/>
      <c r="S974" s="506"/>
      <c r="T974" s="506"/>
      <c r="U974" s="506"/>
      <c r="V974" s="506"/>
      <c r="W974" s="506"/>
      <c r="X974" s="506"/>
      <c r="Y974" s="506"/>
      <c r="Z974" s="506"/>
      <c r="AA974" s="506"/>
      <c r="AB974" s="507">
        <f>R974</f>
        <v>0</v>
      </c>
      <c r="AC974" s="507">
        <f>U974</f>
        <v>0</v>
      </c>
      <c r="AD974" s="507">
        <f>X974</f>
        <v>0</v>
      </c>
      <c r="AE974" s="507">
        <f>AA974</f>
        <v>0</v>
      </c>
      <c r="AF974" s="507">
        <f>AC974</f>
        <v>0</v>
      </c>
      <c r="AG974" s="507">
        <f>AE974</f>
        <v>0</v>
      </c>
      <c r="AH974" s="507">
        <f>AG974</f>
        <v>0</v>
      </c>
      <c r="AJ974" s="507">
        <f t="shared" ca="1" si="1001"/>
        <v>0</v>
      </c>
      <c r="AK974" s="507">
        <f t="shared" ca="1" si="1002"/>
        <v>0</v>
      </c>
      <c r="AL974" s="1793">
        <f t="shared" ca="1" si="1003"/>
        <v>0</v>
      </c>
      <c r="AM974" s="1917">
        <f t="shared" ca="1" si="1004"/>
        <v>0</v>
      </c>
      <c r="AN974" s="507">
        <f t="shared" ca="1" si="1005"/>
        <v>0</v>
      </c>
      <c r="AO974" s="1793">
        <f t="shared" ca="1" si="1006"/>
        <v>0</v>
      </c>
      <c r="AP974" s="1917">
        <f t="shared" ca="1" si="1007"/>
        <v>0</v>
      </c>
      <c r="AR974" s="507">
        <f t="shared" ca="1" si="1008"/>
        <v>0</v>
      </c>
      <c r="AS974" s="507">
        <f t="shared" ca="1" si="1009"/>
        <v>0</v>
      </c>
      <c r="AT974" s="1793">
        <f t="shared" ca="1" si="1010"/>
        <v>0</v>
      </c>
      <c r="AU974" s="1917">
        <f t="shared" ca="1" si="1011"/>
        <v>0</v>
      </c>
      <c r="AV974" s="507">
        <f t="shared" ca="1" si="1012"/>
        <v>0</v>
      </c>
      <c r="AW974" s="1793">
        <f t="shared" ca="1" si="1013"/>
        <v>0</v>
      </c>
      <c r="AX974" s="1917">
        <f t="shared" ca="1" si="1014"/>
        <v>0</v>
      </c>
      <c r="AZ974" s="507">
        <f t="shared" ca="1" si="1015"/>
        <v>0</v>
      </c>
      <c r="BA974" s="507">
        <f t="shared" ca="1" si="1016"/>
        <v>0</v>
      </c>
      <c r="BB974" s="1793">
        <f t="shared" ca="1" si="1017"/>
        <v>0</v>
      </c>
      <c r="BC974" s="1917">
        <f t="shared" ca="1" si="1018"/>
        <v>0</v>
      </c>
      <c r="BD974" s="507">
        <f t="shared" ca="1" si="1019"/>
        <v>0</v>
      </c>
      <c r="BE974" s="1793">
        <f t="shared" ca="1" si="1020"/>
        <v>0</v>
      </c>
      <c r="BF974" s="1917">
        <f t="shared" ca="1" si="1021"/>
        <v>0</v>
      </c>
    </row>
    <row r="975" spans="1:58" s="65" customFormat="1">
      <c r="A975" s="2016"/>
      <c r="B975" s="2016">
        <v>972</v>
      </c>
      <c r="D975" s="657">
        <v>1</v>
      </c>
      <c r="E975" s="97"/>
      <c r="F975" s="97"/>
      <c r="G975" s="49"/>
      <c r="H975" s="7"/>
      <c r="I975" s="6"/>
      <c r="J975" s="7"/>
      <c r="K975" s="7"/>
      <c r="L975" s="6"/>
      <c r="M975" s="96"/>
      <c r="N975" s="96"/>
      <c r="O975" s="96"/>
      <c r="P975" s="67"/>
      <c r="Q975" s="67"/>
      <c r="R975" s="67"/>
      <c r="S975" s="67"/>
      <c r="T975" s="67"/>
      <c r="U975" s="67"/>
      <c r="V975" s="67"/>
      <c r="W975" s="67"/>
      <c r="X975" s="67"/>
      <c r="Y975" s="67"/>
    </row>
    <row r="976" spans="1:58" s="18" customFormat="1" ht="18">
      <c r="A976" s="2016">
        <v>975</v>
      </c>
      <c r="B976" s="2016">
        <v>973</v>
      </c>
      <c r="C976" s="65"/>
      <c r="D976" s="657">
        <v>1</v>
      </c>
      <c r="E976" s="497" t="s">
        <v>446</v>
      </c>
      <c r="F976" s="497"/>
      <c r="G976" s="137"/>
      <c r="H976" s="48"/>
      <c r="I976" s="47"/>
      <c r="J976" s="48"/>
      <c r="K976" s="48"/>
      <c r="L976" s="47"/>
      <c r="M976" s="6"/>
      <c r="N976" s="6"/>
      <c r="O976" s="446"/>
      <c r="P976" s="64"/>
      <c r="Q976" s="64"/>
      <c r="R976" s="64"/>
      <c r="S976" s="64"/>
      <c r="T976" s="64"/>
      <c r="U976" s="64"/>
      <c r="V976" s="365"/>
      <c r="W976" s="365"/>
      <c r="X976" s="365"/>
      <c r="Y976" s="365"/>
    </row>
    <row r="977" spans="1:58" ht="15.75">
      <c r="A977" s="2016">
        <v>976</v>
      </c>
      <c r="B977" s="2016">
        <v>974</v>
      </c>
      <c r="C977" s="65"/>
      <c r="D977" s="657">
        <v>1</v>
      </c>
      <c r="E977" s="362"/>
      <c r="F977" s="498" t="s">
        <v>515</v>
      </c>
      <c r="H977" s="48"/>
      <c r="I977" s="47"/>
      <c r="J977" s="48"/>
      <c r="K977" s="48"/>
      <c r="L977" s="47"/>
      <c r="M977" s="47"/>
      <c r="N977" s="47"/>
      <c r="O977" s="47"/>
      <c r="P977" s="46"/>
      <c r="Q977" s="46"/>
      <c r="R977" s="46"/>
      <c r="S977" s="46"/>
      <c r="T977" s="46"/>
      <c r="U977" s="46"/>
    </row>
    <row r="978" spans="1:58">
      <c r="A978" s="2016">
        <v>977</v>
      </c>
      <c r="B978" s="2016">
        <v>975</v>
      </c>
      <c r="C978" s="65"/>
      <c r="D978" s="657">
        <v>1</v>
      </c>
      <c r="E978" s="97"/>
      <c r="F978" s="97"/>
      <c r="G978" s="272"/>
      <c r="H978" s="113"/>
      <c r="I978" s="111"/>
      <c r="J978" s="112"/>
      <c r="K978" s="112"/>
      <c r="L978" s="111"/>
      <c r="M978" s="111"/>
      <c r="N978" s="111"/>
      <c r="O978" s="199"/>
      <c r="P978" s="11">
        <f>P$10</f>
        <v>43922</v>
      </c>
      <c r="Q978" s="11">
        <f t="shared" ref="Q978:AH978" si="1030">Q$10</f>
        <v>43952</v>
      </c>
      <c r="R978" s="11">
        <f t="shared" si="1030"/>
        <v>43983</v>
      </c>
      <c r="S978" s="11">
        <f t="shared" si="1030"/>
        <v>44013</v>
      </c>
      <c r="T978" s="11">
        <f t="shared" si="1030"/>
        <v>44044</v>
      </c>
      <c r="U978" s="11">
        <f t="shared" si="1030"/>
        <v>44075</v>
      </c>
      <c r="V978" s="11">
        <f t="shared" si="1030"/>
        <v>44105</v>
      </c>
      <c r="W978" s="11">
        <f t="shared" si="1030"/>
        <v>44136</v>
      </c>
      <c r="X978" s="11">
        <f t="shared" si="1030"/>
        <v>44166</v>
      </c>
      <c r="Y978" s="11">
        <f t="shared" si="1030"/>
        <v>44197</v>
      </c>
      <c r="Z978" s="11">
        <f t="shared" si="1030"/>
        <v>44228</v>
      </c>
      <c r="AA978" s="11">
        <f t="shared" si="1030"/>
        <v>44256</v>
      </c>
      <c r="AB978" s="45" t="str">
        <f t="shared" si="1030"/>
        <v>Q1</v>
      </c>
      <c r="AC978" s="45" t="str">
        <f t="shared" si="1030"/>
        <v>Q2</v>
      </c>
      <c r="AD978" s="45" t="str">
        <f t="shared" si="1030"/>
        <v>Q3</v>
      </c>
      <c r="AE978" s="45" t="str">
        <f t="shared" si="1030"/>
        <v>Q4</v>
      </c>
      <c r="AF978" s="45" t="str">
        <f t="shared" si="1030"/>
        <v>1st H</v>
      </c>
      <c r="AG978" s="45" t="str">
        <f t="shared" si="1030"/>
        <v>2nd H</v>
      </c>
      <c r="AH978" s="45" t="str">
        <f t="shared" si="1030"/>
        <v>Yr.</v>
      </c>
      <c r="AJ978" s="2011" t="str">
        <f>AJ$10</f>
        <v>Result</v>
      </c>
      <c r="AK978" s="2012" t="str">
        <f t="shared" ref="AK978:AP978" si="1031">AK$10</f>
        <v>OP</v>
      </c>
      <c r="AL978" s="2013" t="str">
        <f t="shared" si="1031"/>
        <v>vs OP</v>
      </c>
      <c r="AM978" s="2014" t="str">
        <f t="shared" si="1031"/>
        <v>%</v>
      </c>
      <c r="AN978" s="2012" t="str">
        <f t="shared" si="1031"/>
        <v>FY19</v>
      </c>
      <c r="AO978" s="2013" t="str">
        <f t="shared" si="1031"/>
        <v>vs FY19</v>
      </c>
      <c r="AP978" s="2015" t="str">
        <f t="shared" si="1031"/>
        <v>%</v>
      </c>
      <c r="AR978" s="2011" t="str">
        <f>AR$10</f>
        <v>Result</v>
      </c>
      <c r="AS978" s="2012" t="str">
        <f t="shared" ref="AS978:AX978" si="1032">AS$10</f>
        <v>OP</v>
      </c>
      <c r="AT978" s="2013" t="str">
        <f t="shared" si="1032"/>
        <v>vs OP</v>
      </c>
      <c r="AU978" s="2014" t="str">
        <f t="shared" si="1032"/>
        <v>%</v>
      </c>
      <c r="AV978" s="2012" t="str">
        <f t="shared" si="1032"/>
        <v>FY19</v>
      </c>
      <c r="AW978" s="2013" t="str">
        <f t="shared" si="1032"/>
        <v>vs FY19</v>
      </c>
      <c r="AX978" s="2015" t="str">
        <f t="shared" si="1032"/>
        <v>%</v>
      </c>
      <c r="AZ978" s="2011" t="str">
        <f>AZ$10</f>
        <v>Result</v>
      </c>
      <c r="BA978" s="2012" t="str">
        <f t="shared" ref="BA978:BF978" si="1033">BA$10</f>
        <v>OP</v>
      </c>
      <c r="BB978" s="2013" t="str">
        <f t="shared" si="1033"/>
        <v>vs OP</v>
      </c>
      <c r="BC978" s="2014" t="str">
        <f t="shared" si="1033"/>
        <v>%</v>
      </c>
      <c r="BD978" s="2012" t="str">
        <f t="shared" si="1033"/>
        <v>FY19</v>
      </c>
      <c r="BE978" s="2013" t="str">
        <f t="shared" si="1033"/>
        <v>vs FY19</v>
      </c>
      <c r="BF978" s="2015" t="str">
        <f t="shared" si="1033"/>
        <v>%</v>
      </c>
    </row>
    <row r="979" spans="1:58">
      <c r="A979" s="2016">
        <v>978</v>
      </c>
      <c r="B979" s="2016">
        <v>976</v>
      </c>
      <c r="C979" s="65"/>
      <c r="D979" s="657">
        <v>1</v>
      </c>
      <c r="E979" s="97"/>
      <c r="F979" s="97"/>
      <c r="G979" s="272"/>
      <c r="H979" s="520" t="s">
        <v>252</v>
      </c>
      <c r="I979" s="503"/>
      <c r="J979" s="61"/>
      <c r="K979" s="61"/>
      <c r="L979" s="60"/>
      <c r="M979" s="60"/>
      <c r="N979" s="60"/>
      <c r="O979" s="59"/>
      <c r="P979" s="58">
        <f>P980+P981+P982</f>
        <v>1600276</v>
      </c>
      <c r="Q979" s="58">
        <f t="shared" ref="Q979:AH979" si="1034">Q980+Q981+Q982</f>
        <v>1523088</v>
      </c>
      <c r="R979" s="58">
        <f t="shared" si="1034"/>
        <v>1302940</v>
      </c>
      <c r="S979" s="58">
        <f t="shared" si="1034"/>
        <v>1126415</v>
      </c>
      <c r="T979" s="58">
        <f t="shared" si="1034"/>
        <v>1000788</v>
      </c>
      <c r="U979" s="58">
        <f t="shared" si="1034"/>
        <v>819843</v>
      </c>
      <c r="V979" s="58">
        <f t="shared" si="1034"/>
        <v>784364</v>
      </c>
      <c r="W979" s="58">
        <f t="shared" si="1034"/>
        <v>893436</v>
      </c>
      <c r="X979" s="58">
        <f t="shared" si="1034"/>
        <v>910609</v>
      </c>
      <c r="Y979" s="58">
        <f t="shared" si="1034"/>
        <v>946231</v>
      </c>
      <c r="Z979" s="58">
        <f t="shared" si="1034"/>
        <v>985262</v>
      </c>
      <c r="AA979" s="58">
        <f t="shared" si="1034"/>
        <v>976784</v>
      </c>
      <c r="AB979" s="58">
        <f t="shared" si="1034"/>
        <v>1302940</v>
      </c>
      <c r="AC979" s="58">
        <f t="shared" si="1034"/>
        <v>819843</v>
      </c>
      <c r="AD979" s="58">
        <f t="shared" si="1034"/>
        <v>910609</v>
      </c>
      <c r="AE979" s="58">
        <f t="shared" si="1034"/>
        <v>976784</v>
      </c>
      <c r="AF979" s="58">
        <f t="shared" si="1034"/>
        <v>819843</v>
      </c>
      <c r="AG979" s="58">
        <f t="shared" si="1034"/>
        <v>976784</v>
      </c>
      <c r="AH979" s="58">
        <f t="shared" si="1034"/>
        <v>976784</v>
      </c>
      <c r="AJ979" s="58">
        <f t="shared" ref="AJ979:AJ1001" ca="1" si="1035">INDIRECT(AJ$3&amp;(ROW()))</f>
        <v>946231</v>
      </c>
      <c r="AK979" s="58">
        <f t="shared" ref="AK979:AK1001" ca="1" si="1036">INDIRECT(AK$1&amp;AK$3&amp;$B979)</f>
        <v>0</v>
      </c>
      <c r="AL979" s="1794">
        <f t="shared" ref="AL979:AL1019" ca="1" si="1037">AJ979-AK979</f>
        <v>946231</v>
      </c>
      <c r="AM979" s="1918">
        <f t="shared" ref="AM979:AM1001" ca="1" si="1038">IFERROR(AJ979/AK979,0)</f>
        <v>0</v>
      </c>
      <c r="AN979" s="58">
        <f t="shared" ref="AN979:AN1001" ca="1" si="1039">INDIRECT(AN$1&amp;AN$3&amp;$A979)</f>
        <v>1141074</v>
      </c>
      <c r="AO979" s="1794">
        <f t="shared" ref="AO979:AO1019" ca="1" si="1040">AJ979-AN979</f>
        <v>-194843</v>
      </c>
      <c r="AP979" s="1918">
        <f t="shared" ref="AP979:AP1001" ca="1" si="1041">IFERROR(AJ979/AN979,0)</f>
        <v>0.82924595600285345</v>
      </c>
      <c r="AR979" s="58">
        <f t="shared" ref="AR979:AR1001" ca="1" si="1042">INDIRECT(AR$3&amp;(ROW()))</f>
        <v>946231</v>
      </c>
      <c r="AS979" s="58">
        <f t="shared" ref="AS979:AS1001" ca="1" si="1043">INDIRECT(AS$1&amp;AS$3&amp;$B979)</f>
        <v>0</v>
      </c>
      <c r="AT979" s="1794">
        <f t="shared" ref="AT979:AT1001" ca="1" si="1044">AR979-AS979</f>
        <v>946231</v>
      </c>
      <c r="AU979" s="1918">
        <f t="shared" ref="AU979:AU1001" ca="1" si="1045">IFERROR(AR979/AS979,0)</f>
        <v>0</v>
      </c>
      <c r="AV979" s="58">
        <f t="shared" ref="AV979:AV1001" ca="1" si="1046">INDIRECT(AV$1&amp;AV$3&amp;$A979)</f>
        <v>1141074</v>
      </c>
      <c r="AW979" s="1794">
        <f t="shared" ref="AW979:AW1001" ca="1" si="1047">AR979-AV979</f>
        <v>-194843</v>
      </c>
      <c r="AX979" s="1918">
        <f t="shared" ref="AX979:AX1001" ca="1" si="1048">IFERROR(AR979/AV979,0)</f>
        <v>0.82924595600285345</v>
      </c>
      <c r="AZ979" s="58">
        <f t="shared" ref="AZ979:AZ1001" ca="1" si="1049">INDIRECT(AZ$3&amp;(ROW()))</f>
        <v>946231</v>
      </c>
      <c r="BA979" s="58">
        <f t="shared" ref="BA979:BA1001" ca="1" si="1050">INDIRECT(BA$1&amp;BA$3&amp;$B979)</f>
        <v>0</v>
      </c>
      <c r="BB979" s="1794">
        <f t="shared" ref="BB979:BB1001" ca="1" si="1051">AZ979-BA979</f>
        <v>946231</v>
      </c>
      <c r="BC979" s="1918">
        <f t="shared" ref="BC979:BC1001" ca="1" si="1052">IFERROR(AZ979/BA979,0)</f>
        <v>0</v>
      </c>
      <c r="BD979" s="58">
        <f t="shared" ref="BD979:BD1001" ca="1" si="1053">INDIRECT(BD$1&amp;BD$3&amp;$A979)</f>
        <v>1141074</v>
      </c>
      <c r="BE979" s="1794">
        <f t="shared" ref="BE979:BE1001" ca="1" si="1054">AZ979-BD979</f>
        <v>-194843</v>
      </c>
      <c r="BF979" s="1918">
        <f t="shared" ref="BF979:BF1001" ca="1" si="1055">IFERROR(AZ979/BD979,0)</f>
        <v>0.82924595600285345</v>
      </c>
    </row>
    <row r="980" spans="1:58">
      <c r="A980" s="2016">
        <v>979</v>
      </c>
      <c r="B980" s="2016">
        <v>977</v>
      </c>
      <c r="C980" s="65"/>
      <c r="D980" s="657">
        <v>1</v>
      </c>
      <c r="E980" s="97"/>
      <c r="F980" s="97"/>
      <c r="G980" s="272"/>
      <c r="H980" s="53"/>
      <c r="I980" s="7"/>
      <c r="J980" s="7"/>
      <c r="K980" s="7"/>
      <c r="L980" s="7"/>
      <c r="M980" s="6" t="s">
        <v>496</v>
      </c>
      <c r="N980" s="6"/>
      <c r="O980" s="52"/>
      <c r="P980" s="883">
        <f t="shared" ref="P980:AH980" si="1056">P984+P1000+P997+P987+P990+P994</f>
        <v>1563453</v>
      </c>
      <c r="Q980" s="883">
        <f t="shared" si="1056"/>
        <v>1485915</v>
      </c>
      <c r="R980" s="883">
        <f t="shared" si="1056"/>
        <v>1272167</v>
      </c>
      <c r="S980" s="883">
        <f t="shared" si="1056"/>
        <v>1095969</v>
      </c>
      <c r="T980" s="883">
        <f t="shared" si="1056"/>
        <v>972313</v>
      </c>
      <c r="U980" s="883">
        <f t="shared" si="1056"/>
        <v>798909</v>
      </c>
      <c r="V980" s="883">
        <f t="shared" si="1056"/>
        <v>761157</v>
      </c>
      <c r="W980" s="883">
        <f t="shared" si="1056"/>
        <v>869119</v>
      </c>
      <c r="X980" s="883">
        <f t="shared" si="1056"/>
        <v>882508</v>
      </c>
      <c r="Y980" s="883">
        <f t="shared" si="1056"/>
        <v>920737</v>
      </c>
      <c r="Z980" s="884">
        <f t="shared" si="1056"/>
        <v>960398</v>
      </c>
      <c r="AA980" s="884">
        <f t="shared" si="1056"/>
        <v>953010</v>
      </c>
      <c r="AB980" s="25">
        <f t="shared" si="1056"/>
        <v>1272167</v>
      </c>
      <c r="AC980" s="25">
        <f t="shared" si="1056"/>
        <v>798909</v>
      </c>
      <c r="AD980" s="25">
        <f t="shared" si="1056"/>
        <v>882508</v>
      </c>
      <c r="AE980" s="25">
        <f t="shared" si="1056"/>
        <v>953010</v>
      </c>
      <c r="AF980" s="25">
        <f t="shared" si="1056"/>
        <v>798909</v>
      </c>
      <c r="AG980" s="25">
        <f t="shared" si="1056"/>
        <v>953010</v>
      </c>
      <c r="AH980" s="25">
        <f t="shared" si="1056"/>
        <v>953010</v>
      </c>
      <c r="AJ980" s="25">
        <f t="shared" ca="1" si="1035"/>
        <v>920737</v>
      </c>
      <c r="AK980" s="25">
        <f t="shared" ca="1" si="1036"/>
        <v>0</v>
      </c>
      <c r="AL980" s="1714">
        <f t="shared" ca="1" si="1037"/>
        <v>920737</v>
      </c>
      <c r="AM980" s="1825">
        <f t="shared" ca="1" si="1038"/>
        <v>0</v>
      </c>
      <c r="AN980" s="25">
        <f t="shared" ca="1" si="1039"/>
        <v>1106300</v>
      </c>
      <c r="AO980" s="1714">
        <f t="shared" ca="1" si="1040"/>
        <v>-185563</v>
      </c>
      <c r="AP980" s="1825">
        <f t="shared" ca="1" si="1041"/>
        <v>0.8322670161800596</v>
      </c>
      <c r="AR980" s="25">
        <f t="shared" ca="1" si="1042"/>
        <v>920737</v>
      </c>
      <c r="AS980" s="25">
        <f t="shared" ca="1" si="1043"/>
        <v>0</v>
      </c>
      <c r="AT980" s="1714">
        <f t="shared" ca="1" si="1044"/>
        <v>920737</v>
      </c>
      <c r="AU980" s="1825">
        <f t="shared" ca="1" si="1045"/>
        <v>0</v>
      </c>
      <c r="AV980" s="25">
        <f t="shared" ca="1" si="1046"/>
        <v>1106300</v>
      </c>
      <c r="AW980" s="1714">
        <f t="shared" ca="1" si="1047"/>
        <v>-185563</v>
      </c>
      <c r="AX980" s="1825">
        <f t="shared" ca="1" si="1048"/>
        <v>0.8322670161800596</v>
      </c>
      <c r="AZ980" s="25">
        <f t="shared" ca="1" si="1049"/>
        <v>920737</v>
      </c>
      <c r="BA980" s="25">
        <f t="shared" ca="1" si="1050"/>
        <v>0</v>
      </c>
      <c r="BB980" s="1714">
        <f t="shared" ca="1" si="1051"/>
        <v>920737</v>
      </c>
      <c r="BC980" s="1825">
        <f t="shared" ca="1" si="1052"/>
        <v>0</v>
      </c>
      <c r="BD980" s="25">
        <f t="shared" ca="1" si="1053"/>
        <v>1106300</v>
      </c>
      <c r="BE980" s="1714">
        <f t="shared" ca="1" si="1054"/>
        <v>-185563</v>
      </c>
      <c r="BF980" s="1825">
        <f t="shared" ca="1" si="1055"/>
        <v>0.8322670161800596</v>
      </c>
    </row>
    <row r="981" spans="1:58">
      <c r="A981" s="2016">
        <v>980</v>
      </c>
      <c r="B981" s="2016">
        <v>978</v>
      </c>
      <c r="C981" s="65"/>
      <c r="D981" s="657">
        <v>1</v>
      </c>
      <c r="E981" s="362"/>
      <c r="F981" s="362"/>
      <c r="G981" s="272"/>
      <c r="H981" s="53"/>
      <c r="I981" s="7"/>
      <c r="J981" s="7"/>
      <c r="K981" s="7"/>
      <c r="L981" s="7"/>
      <c r="M981" s="6" t="s">
        <v>497</v>
      </c>
      <c r="N981" s="6"/>
      <c r="O981" s="52"/>
      <c r="P981" s="882">
        <f t="shared" ref="P981:AH981" si="1057">P991</f>
        <v>19172</v>
      </c>
      <c r="Q981" s="882">
        <f t="shared" si="1057"/>
        <v>19172</v>
      </c>
      <c r="R981" s="882">
        <f t="shared" si="1057"/>
        <v>13488</v>
      </c>
      <c r="S981" s="882">
        <f t="shared" si="1057"/>
        <v>12746</v>
      </c>
      <c r="T981" s="882">
        <f t="shared" si="1057"/>
        <v>12480</v>
      </c>
      <c r="U981" s="882">
        <f t="shared" si="1057"/>
        <v>11658</v>
      </c>
      <c r="V981" s="882">
        <f t="shared" si="1057"/>
        <v>10194</v>
      </c>
      <c r="W981" s="882">
        <f t="shared" si="1057"/>
        <v>10695</v>
      </c>
      <c r="X981" s="882">
        <f t="shared" si="1057"/>
        <v>11132</v>
      </c>
      <c r="Y981" s="882">
        <f t="shared" si="1057"/>
        <v>11132</v>
      </c>
      <c r="Z981" s="25">
        <f t="shared" si="1057"/>
        <v>14730</v>
      </c>
      <c r="AA981" s="25">
        <f t="shared" si="1057"/>
        <v>12868</v>
      </c>
      <c r="AB981" s="25">
        <f t="shared" si="1057"/>
        <v>13488</v>
      </c>
      <c r="AC981" s="25">
        <f t="shared" si="1057"/>
        <v>11658</v>
      </c>
      <c r="AD981" s="25">
        <f t="shared" si="1057"/>
        <v>11132</v>
      </c>
      <c r="AE981" s="25">
        <f t="shared" si="1057"/>
        <v>12868</v>
      </c>
      <c r="AF981" s="25">
        <f t="shared" si="1057"/>
        <v>11658</v>
      </c>
      <c r="AG981" s="25">
        <f t="shared" si="1057"/>
        <v>12868</v>
      </c>
      <c r="AH981" s="25">
        <f t="shared" si="1057"/>
        <v>12868</v>
      </c>
      <c r="AJ981" s="25">
        <f t="shared" ca="1" si="1035"/>
        <v>11132</v>
      </c>
      <c r="AK981" s="25">
        <f t="shared" ca="1" si="1036"/>
        <v>44136</v>
      </c>
      <c r="AL981" s="1714">
        <f t="shared" ca="1" si="1037"/>
        <v>-33004</v>
      </c>
      <c r="AM981" s="1825">
        <f t="shared" ca="1" si="1038"/>
        <v>0.25222040964292186</v>
      </c>
      <c r="AN981" s="25">
        <f t="shared" ca="1" si="1039"/>
        <v>16859</v>
      </c>
      <c r="AO981" s="1714">
        <f t="shared" ca="1" si="1040"/>
        <v>-5727</v>
      </c>
      <c r="AP981" s="1825">
        <f t="shared" ca="1" si="1041"/>
        <v>0.660300136425648</v>
      </c>
      <c r="AR981" s="25">
        <f t="shared" ca="1" si="1042"/>
        <v>11132</v>
      </c>
      <c r="AS981" s="25">
        <f t="shared" ca="1" si="1043"/>
        <v>44136</v>
      </c>
      <c r="AT981" s="1714">
        <f t="shared" ca="1" si="1044"/>
        <v>-33004</v>
      </c>
      <c r="AU981" s="1825">
        <f t="shared" ca="1" si="1045"/>
        <v>0.25222040964292186</v>
      </c>
      <c r="AV981" s="25">
        <f t="shared" ca="1" si="1046"/>
        <v>16859</v>
      </c>
      <c r="AW981" s="1714">
        <f t="shared" ca="1" si="1047"/>
        <v>-5727</v>
      </c>
      <c r="AX981" s="1825">
        <f t="shared" ca="1" si="1048"/>
        <v>0.660300136425648</v>
      </c>
      <c r="AZ981" s="25">
        <f t="shared" ca="1" si="1049"/>
        <v>11132</v>
      </c>
      <c r="BA981" s="25">
        <f t="shared" ca="1" si="1050"/>
        <v>44136</v>
      </c>
      <c r="BB981" s="1714">
        <f t="shared" ca="1" si="1051"/>
        <v>-33004</v>
      </c>
      <c r="BC981" s="1825">
        <f t="shared" ca="1" si="1052"/>
        <v>0.25222040964292186</v>
      </c>
      <c r="BD981" s="25">
        <f t="shared" ca="1" si="1053"/>
        <v>16859</v>
      </c>
      <c r="BE981" s="1714">
        <f t="shared" ca="1" si="1054"/>
        <v>-5727</v>
      </c>
      <c r="BF981" s="1825">
        <f t="shared" ca="1" si="1055"/>
        <v>0.660300136425648</v>
      </c>
    </row>
    <row r="982" spans="1:58">
      <c r="A982" s="2016">
        <v>981</v>
      </c>
      <c r="B982" s="2016">
        <v>979</v>
      </c>
      <c r="C982" s="65"/>
      <c r="D982" s="657">
        <v>1</v>
      </c>
      <c r="E982" s="97"/>
      <c r="F982" s="97"/>
      <c r="G982" s="272"/>
      <c r="H982" s="51"/>
      <c r="I982" s="7"/>
      <c r="J982" s="7"/>
      <c r="K982" s="7"/>
      <c r="L982" s="7"/>
      <c r="M982" s="6" t="s">
        <v>253</v>
      </c>
      <c r="N982" s="6"/>
      <c r="O982" s="52"/>
      <c r="P982" s="57">
        <f t="shared" ref="P982:AH982" si="1058">P985+P1001+P998+P988+P992+P995</f>
        <v>17651</v>
      </c>
      <c r="Q982" s="57">
        <f t="shared" si="1058"/>
        <v>18001</v>
      </c>
      <c r="R982" s="57">
        <f t="shared" si="1058"/>
        <v>17285</v>
      </c>
      <c r="S982" s="57">
        <f t="shared" si="1058"/>
        <v>17700</v>
      </c>
      <c r="T982" s="57">
        <f t="shared" si="1058"/>
        <v>15995</v>
      </c>
      <c r="U982" s="57">
        <f t="shared" si="1058"/>
        <v>9276</v>
      </c>
      <c r="V982" s="57">
        <f t="shared" si="1058"/>
        <v>13013</v>
      </c>
      <c r="W982" s="57">
        <f t="shared" si="1058"/>
        <v>13622</v>
      </c>
      <c r="X982" s="57">
        <f t="shared" si="1058"/>
        <v>16969</v>
      </c>
      <c r="Y982" s="57">
        <f t="shared" si="1058"/>
        <v>14362</v>
      </c>
      <c r="Z982" s="23">
        <f t="shared" si="1058"/>
        <v>10134</v>
      </c>
      <c r="AA982" s="23">
        <f t="shared" si="1058"/>
        <v>10906</v>
      </c>
      <c r="AB982" s="25">
        <f t="shared" si="1058"/>
        <v>17285</v>
      </c>
      <c r="AC982" s="25">
        <f t="shared" si="1058"/>
        <v>9276</v>
      </c>
      <c r="AD982" s="25">
        <f t="shared" si="1058"/>
        <v>16969</v>
      </c>
      <c r="AE982" s="25">
        <f t="shared" si="1058"/>
        <v>10906</v>
      </c>
      <c r="AF982" s="25">
        <f t="shared" si="1058"/>
        <v>9276</v>
      </c>
      <c r="AG982" s="25">
        <f t="shared" si="1058"/>
        <v>10906</v>
      </c>
      <c r="AH982" s="25">
        <f t="shared" si="1058"/>
        <v>10906</v>
      </c>
      <c r="AJ982" s="25">
        <f t="shared" ca="1" si="1035"/>
        <v>14362</v>
      </c>
      <c r="AK982" s="25">
        <f t="shared" ca="1" si="1036"/>
        <v>876830.65657972614</v>
      </c>
      <c r="AL982" s="1714">
        <f t="shared" ca="1" si="1037"/>
        <v>-862468.65657972614</v>
      </c>
      <c r="AM982" s="1825">
        <f t="shared" ca="1" si="1038"/>
        <v>1.637944555454093E-2</v>
      </c>
      <c r="AN982" s="25">
        <f t="shared" ca="1" si="1039"/>
        <v>17915</v>
      </c>
      <c r="AO982" s="1714">
        <f t="shared" ca="1" si="1040"/>
        <v>-3553</v>
      </c>
      <c r="AP982" s="1825">
        <f t="shared" ca="1" si="1041"/>
        <v>0.80167457437901202</v>
      </c>
      <c r="AR982" s="25">
        <f t="shared" ca="1" si="1042"/>
        <v>14362</v>
      </c>
      <c r="AS982" s="25">
        <f t="shared" ca="1" si="1043"/>
        <v>876830.65657972614</v>
      </c>
      <c r="AT982" s="1714">
        <f t="shared" ca="1" si="1044"/>
        <v>-862468.65657972614</v>
      </c>
      <c r="AU982" s="1825">
        <f t="shared" ca="1" si="1045"/>
        <v>1.637944555454093E-2</v>
      </c>
      <c r="AV982" s="25">
        <f t="shared" ca="1" si="1046"/>
        <v>17915</v>
      </c>
      <c r="AW982" s="1714">
        <f t="shared" ca="1" si="1047"/>
        <v>-3553</v>
      </c>
      <c r="AX982" s="1825">
        <f t="shared" ca="1" si="1048"/>
        <v>0.80167457437901202</v>
      </c>
      <c r="AZ982" s="25">
        <f t="shared" ca="1" si="1049"/>
        <v>14362</v>
      </c>
      <c r="BA982" s="25">
        <f t="shared" ca="1" si="1050"/>
        <v>876830.65657972614</v>
      </c>
      <c r="BB982" s="1714">
        <f t="shared" ca="1" si="1051"/>
        <v>-862468.65657972614</v>
      </c>
      <c r="BC982" s="1825">
        <f t="shared" ca="1" si="1052"/>
        <v>1.637944555454093E-2</v>
      </c>
      <c r="BD982" s="25">
        <f t="shared" ca="1" si="1053"/>
        <v>17915</v>
      </c>
      <c r="BE982" s="1714">
        <f t="shared" ca="1" si="1054"/>
        <v>-3553</v>
      </c>
      <c r="BF982" s="1825">
        <f t="shared" ca="1" si="1055"/>
        <v>0.80167457437901202</v>
      </c>
    </row>
    <row r="983" spans="1:58">
      <c r="A983" s="2016">
        <v>982</v>
      </c>
      <c r="B983" s="2016">
        <v>980</v>
      </c>
      <c r="C983" s="65"/>
      <c r="D983" s="657">
        <v>1</v>
      </c>
      <c r="E983" s="97"/>
      <c r="F983" s="97"/>
      <c r="G983" s="272"/>
      <c r="H983" s="10" t="s">
        <v>102</v>
      </c>
      <c r="I983" s="646"/>
      <c r="J983" s="646"/>
      <c r="K983" s="646"/>
      <c r="L983" s="646"/>
      <c r="M983" s="647"/>
      <c r="N983" s="647"/>
      <c r="O983" s="648"/>
      <c r="P983" s="649">
        <f>SUM(P984:P985)</f>
        <v>546422</v>
      </c>
      <c r="Q983" s="649">
        <f t="shared" ref="Q983:AH983" si="1059">SUM(Q984:Q985)</f>
        <v>510776</v>
      </c>
      <c r="R983" s="649">
        <f t="shared" si="1059"/>
        <v>427967</v>
      </c>
      <c r="S983" s="649">
        <f t="shared" si="1059"/>
        <v>368826</v>
      </c>
      <c r="T983" s="649">
        <f t="shared" si="1059"/>
        <v>332256</v>
      </c>
      <c r="U983" s="649">
        <f t="shared" si="1059"/>
        <v>244480</v>
      </c>
      <c r="V983" s="649">
        <f t="shared" si="1059"/>
        <v>230320</v>
      </c>
      <c r="W983" s="649">
        <f t="shared" si="1059"/>
        <v>278249</v>
      </c>
      <c r="X983" s="649">
        <f t="shared" si="1059"/>
        <v>282543</v>
      </c>
      <c r="Y983" s="649">
        <f t="shared" si="1059"/>
        <v>260272</v>
      </c>
      <c r="Z983" s="649">
        <f t="shared" si="1059"/>
        <v>301104</v>
      </c>
      <c r="AA983" s="649">
        <f t="shared" si="1059"/>
        <v>261231</v>
      </c>
      <c r="AB983" s="649">
        <f t="shared" si="1059"/>
        <v>427967</v>
      </c>
      <c r="AC983" s="649">
        <f t="shared" si="1059"/>
        <v>244480</v>
      </c>
      <c r="AD983" s="649">
        <f t="shared" si="1059"/>
        <v>282543</v>
      </c>
      <c r="AE983" s="649">
        <f t="shared" si="1059"/>
        <v>261231</v>
      </c>
      <c r="AF983" s="649">
        <f t="shared" si="1059"/>
        <v>244480</v>
      </c>
      <c r="AG983" s="649">
        <f t="shared" si="1059"/>
        <v>261231</v>
      </c>
      <c r="AH983" s="649">
        <f t="shared" si="1059"/>
        <v>261231</v>
      </c>
      <c r="AJ983" s="649">
        <f t="shared" ca="1" si="1035"/>
        <v>260272</v>
      </c>
      <c r="AK983" s="649">
        <f t="shared" ca="1" si="1036"/>
        <v>847083.31752509577</v>
      </c>
      <c r="AL983" s="1795">
        <f t="shared" ca="1" si="1037"/>
        <v>-586811.31752509577</v>
      </c>
      <c r="AM983" s="1919">
        <f t="shared" ca="1" si="1038"/>
        <v>0.30725667076106616</v>
      </c>
      <c r="AN983" s="649">
        <f t="shared" ca="1" si="1039"/>
        <v>390202</v>
      </c>
      <c r="AO983" s="1795">
        <f t="shared" ca="1" si="1040"/>
        <v>-129930</v>
      </c>
      <c r="AP983" s="1919">
        <f t="shared" ca="1" si="1041"/>
        <v>0.66701862112444321</v>
      </c>
      <c r="AR983" s="649">
        <f t="shared" ca="1" si="1042"/>
        <v>260272</v>
      </c>
      <c r="AS983" s="649">
        <f t="shared" ca="1" si="1043"/>
        <v>847083.31752509577</v>
      </c>
      <c r="AT983" s="1795">
        <f t="shared" ca="1" si="1044"/>
        <v>-586811.31752509577</v>
      </c>
      <c r="AU983" s="1919">
        <f t="shared" ca="1" si="1045"/>
        <v>0.30725667076106616</v>
      </c>
      <c r="AV983" s="649">
        <f t="shared" ca="1" si="1046"/>
        <v>390202</v>
      </c>
      <c r="AW983" s="1795">
        <f t="shared" ca="1" si="1047"/>
        <v>-129930</v>
      </c>
      <c r="AX983" s="1919">
        <f t="shared" ca="1" si="1048"/>
        <v>0.66701862112444321</v>
      </c>
      <c r="AZ983" s="649">
        <f t="shared" ca="1" si="1049"/>
        <v>260272</v>
      </c>
      <c r="BA983" s="649">
        <f t="shared" ca="1" si="1050"/>
        <v>847083.31752509577</v>
      </c>
      <c r="BB983" s="1795">
        <f t="shared" ca="1" si="1051"/>
        <v>-586811.31752509577</v>
      </c>
      <c r="BC983" s="1919">
        <f t="shared" ca="1" si="1052"/>
        <v>0.30725667076106616</v>
      </c>
      <c r="BD983" s="649">
        <f t="shared" ca="1" si="1053"/>
        <v>390202</v>
      </c>
      <c r="BE983" s="1795">
        <f t="shared" ca="1" si="1054"/>
        <v>-129930</v>
      </c>
      <c r="BF983" s="1919">
        <f t="shared" ca="1" si="1055"/>
        <v>0.66701862112444321</v>
      </c>
    </row>
    <row r="984" spans="1:58">
      <c r="A984" s="2016">
        <v>983</v>
      </c>
      <c r="B984" s="2016">
        <v>981</v>
      </c>
      <c r="C984" s="65"/>
      <c r="D984" s="657">
        <v>1</v>
      </c>
      <c r="E984" s="97"/>
      <c r="F984" s="97"/>
      <c r="G984" s="272"/>
      <c r="H984" s="53"/>
      <c r="I984" s="7"/>
      <c r="J984" s="7"/>
      <c r="K984" s="7"/>
      <c r="L984" s="7"/>
      <c r="M984" s="6" t="s">
        <v>124</v>
      </c>
      <c r="N984" s="6"/>
      <c r="O984" s="52"/>
      <c r="P984" s="19">
        <v>542328</v>
      </c>
      <c r="Q984" s="19">
        <v>506496</v>
      </c>
      <c r="R984" s="19">
        <v>424097</v>
      </c>
      <c r="S984" s="19">
        <v>364927</v>
      </c>
      <c r="T984" s="19">
        <v>328356</v>
      </c>
      <c r="U984" s="19">
        <v>241057</v>
      </c>
      <c r="V984" s="19">
        <v>226644</v>
      </c>
      <c r="W984" s="19">
        <v>274637</v>
      </c>
      <c r="X984" s="19">
        <v>278246</v>
      </c>
      <c r="Y984" s="19">
        <f>255987+787</f>
        <v>256774</v>
      </c>
      <c r="Z984" s="19">
        <f>296890+809</f>
        <v>297699</v>
      </c>
      <c r="AA984" s="19">
        <f>257454+780</f>
        <v>258234</v>
      </c>
      <c r="AB984" s="17">
        <f>R984</f>
        <v>424097</v>
      </c>
      <c r="AC984" s="17">
        <f>U984</f>
        <v>241057</v>
      </c>
      <c r="AD984" s="17">
        <f>X984</f>
        <v>278246</v>
      </c>
      <c r="AE984" s="17">
        <f>AA984</f>
        <v>258234</v>
      </c>
      <c r="AF984" s="17">
        <f>AC984</f>
        <v>241057</v>
      </c>
      <c r="AG984" s="17">
        <f>AE984</f>
        <v>258234</v>
      </c>
      <c r="AH984" s="17">
        <f>AG984</f>
        <v>258234</v>
      </c>
      <c r="AJ984" s="17">
        <f t="shared" ca="1" si="1035"/>
        <v>256774</v>
      </c>
      <c r="AK984" s="17">
        <f t="shared" ca="1" si="1036"/>
        <v>16652.246891334577</v>
      </c>
      <c r="AL984" s="1774">
        <f t="shared" ca="1" si="1037"/>
        <v>240121.75310866543</v>
      </c>
      <c r="AM984" s="1898">
        <f t="shared" ca="1" si="1038"/>
        <v>15.419780986649851</v>
      </c>
      <c r="AN984" s="17">
        <f t="shared" ca="1" si="1039"/>
        <v>385785</v>
      </c>
      <c r="AO984" s="1774">
        <f t="shared" ca="1" si="1040"/>
        <v>-129011</v>
      </c>
      <c r="AP984" s="1898">
        <f t="shared" ca="1" si="1041"/>
        <v>0.66558834584029969</v>
      </c>
      <c r="AR984" s="17">
        <f t="shared" ca="1" si="1042"/>
        <v>256774</v>
      </c>
      <c r="AS984" s="17">
        <f t="shared" ca="1" si="1043"/>
        <v>16652.246891334577</v>
      </c>
      <c r="AT984" s="1774">
        <f t="shared" ca="1" si="1044"/>
        <v>240121.75310866543</v>
      </c>
      <c r="AU984" s="1898">
        <f t="shared" ca="1" si="1045"/>
        <v>15.419780986649851</v>
      </c>
      <c r="AV984" s="17">
        <f t="shared" ca="1" si="1046"/>
        <v>385785</v>
      </c>
      <c r="AW984" s="1774">
        <f t="shared" ca="1" si="1047"/>
        <v>-129011</v>
      </c>
      <c r="AX984" s="1898">
        <f t="shared" ca="1" si="1048"/>
        <v>0.66558834584029969</v>
      </c>
      <c r="AZ984" s="17">
        <f t="shared" ca="1" si="1049"/>
        <v>256774</v>
      </c>
      <c r="BA984" s="17">
        <f t="shared" ca="1" si="1050"/>
        <v>16652.246891334577</v>
      </c>
      <c r="BB984" s="1774">
        <f t="shared" ca="1" si="1051"/>
        <v>240121.75310866543</v>
      </c>
      <c r="BC984" s="1898">
        <f t="shared" ca="1" si="1052"/>
        <v>15.419780986649851</v>
      </c>
      <c r="BD984" s="17">
        <f t="shared" ca="1" si="1053"/>
        <v>385785</v>
      </c>
      <c r="BE984" s="1774">
        <f t="shared" ca="1" si="1054"/>
        <v>-129011</v>
      </c>
      <c r="BF984" s="1898">
        <f t="shared" ca="1" si="1055"/>
        <v>0.66558834584029969</v>
      </c>
    </row>
    <row r="985" spans="1:58">
      <c r="A985" s="2016">
        <v>984</v>
      </c>
      <c r="B985" s="2016">
        <v>982</v>
      </c>
      <c r="C985" s="65"/>
      <c r="D985" s="657">
        <v>1</v>
      </c>
      <c r="E985" s="97"/>
      <c r="F985" s="97"/>
      <c r="G985" s="272"/>
      <c r="H985" s="51"/>
      <c r="I985" s="7"/>
      <c r="J985" s="7"/>
      <c r="K985" s="7"/>
      <c r="L985" s="7"/>
      <c r="M985" s="6" t="s">
        <v>253</v>
      </c>
      <c r="N985" s="6"/>
      <c r="O985" s="52"/>
      <c r="P985" s="19">
        <v>4094</v>
      </c>
      <c r="Q985" s="19">
        <v>4280</v>
      </c>
      <c r="R985" s="19">
        <v>3870</v>
      </c>
      <c r="S985" s="19">
        <v>3899</v>
      </c>
      <c r="T985" s="19">
        <v>3900</v>
      </c>
      <c r="U985" s="19">
        <v>3423</v>
      </c>
      <c r="V985" s="19">
        <v>3676</v>
      </c>
      <c r="W985" s="19">
        <v>3612</v>
      </c>
      <c r="X985" s="19">
        <f>3487+810</f>
        <v>4297</v>
      </c>
      <c r="Y985" s="19">
        <v>3498</v>
      </c>
      <c r="Z985" s="19">
        <v>3405</v>
      </c>
      <c r="AA985" s="19">
        <v>2997</v>
      </c>
      <c r="AB985" s="17">
        <f>R985</f>
        <v>3870</v>
      </c>
      <c r="AC985" s="17">
        <f>U985</f>
        <v>3423</v>
      </c>
      <c r="AD985" s="17">
        <f>X985</f>
        <v>4297</v>
      </c>
      <c r="AE985" s="17">
        <f>AA985</f>
        <v>2997</v>
      </c>
      <c r="AF985" s="17">
        <f>AC985</f>
        <v>3423</v>
      </c>
      <c r="AG985" s="17">
        <f>AE985</f>
        <v>2997</v>
      </c>
      <c r="AH985" s="17">
        <f>AG985</f>
        <v>2997</v>
      </c>
      <c r="AJ985" s="17">
        <f t="shared" ca="1" si="1035"/>
        <v>3498</v>
      </c>
      <c r="AK985" s="17">
        <f t="shared" ca="1" si="1036"/>
        <v>13095.092163295802</v>
      </c>
      <c r="AL985" s="1774">
        <f t="shared" ca="1" si="1037"/>
        <v>-9597.0921632958016</v>
      </c>
      <c r="AM985" s="1898">
        <f t="shared" ca="1" si="1038"/>
        <v>0.26712297679007824</v>
      </c>
      <c r="AN985" s="17">
        <f t="shared" ca="1" si="1039"/>
        <v>4417</v>
      </c>
      <c r="AO985" s="1774">
        <f t="shared" ca="1" si="1040"/>
        <v>-919</v>
      </c>
      <c r="AP985" s="1898">
        <f t="shared" ca="1" si="1041"/>
        <v>0.79194023092596788</v>
      </c>
      <c r="AR985" s="17">
        <f t="shared" ca="1" si="1042"/>
        <v>3498</v>
      </c>
      <c r="AS985" s="17">
        <f t="shared" ca="1" si="1043"/>
        <v>13095.092163295802</v>
      </c>
      <c r="AT985" s="1774">
        <f t="shared" ca="1" si="1044"/>
        <v>-9597.0921632958016</v>
      </c>
      <c r="AU985" s="1898">
        <f t="shared" ca="1" si="1045"/>
        <v>0.26712297679007824</v>
      </c>
      <c r="AV985" s="17">
        <f t="shared" ca="1" si="1046"/>
        <v>4417</v>
      </c>
      <c r="AW985" s="1774">
        <f t="shared" ca="1" si="1047"/>
        <v>-919</v>
      </c>
      <c r="AX985" s="1898">
        <f t="shared" ca="1" si="1048"/>
        <v>0.79194023092596788</v>
      </c>
      <c r="AZ985" s="17">
        <f t="shared" ca="1" si="1049"/>
        <v>3498</v>
      </c>
      <c r="BA985" s="17">
        <f t="shared" ca="1" si="1050"/>
        <v>13095.092163295802</v>
      </c>
      <c r="BB985" s="1774">
        <f t="shared" ca="1" si="1051"/>
        <v>-9597.0921632958016</v>
      </c>
      <c r="BC985" s="1898">
        <f t="shared" ca="1" si="1052"/>
        <v>0.26712297679007824</v>
      </c>
      <c r="BD985" s="17">
        <f t="shared" ca="1" si="1053"/>
        <v>4417</v>
      </c>
      <c r="BE985" s="1774">
        <f t="shared" ca="1" si="1054"/>
        <v>-919</v>
      </c>
      <c r="BF985" s="1898">
        <f t="shared" ca="1" si="1055"/>
        <v>0.79194023092596788</v>
      </c>
    </row>
    <row r="986" spans="1:58">
      <c r="A986" s="2016">
        <v>985</v>
      </c>
      <c r="B986" s="2016">
        <v>983</v>
      </c>
      <c r="C986" s="65"/>
      <c r="D986" s="657">
        <v>1</v>
      </c>
      <c r="E986" s="97"/>
      <c r="F986" s="97"/>
      <c r="G986" s="272"/>
      <c r="H986" s="9" t="s">
        <v>556</v>
      </c>
      <c r="I986" s="642"/>
      <c r="J986" s="642"/>
      <c r="K986" s="642"/>
      <c r="L986" s="642"/>
      <c r="M986" s="643"/>
      <c r="N986" s="643"/>
      <c r="O986" s="644"/>
      <c r="P986" s="645">
        <f>SUM(P987:P988)</f>
        <v>953345</v>
      </c>
      <c r="Q986" s="645">
        <f t="shared" ref="Q986:AH986" si="1060">SUM(Q987:Q988)</f>
        <v>913337</v>
      </c>
      <c r="R986" s="645">
        <f t="shared" si="1060"/>
        <v>783511</v>
      </c>
      <c r="S986" s="645">
        <f t="shared" si="1060"/>
        <v>666747</v>
      </c>
      <c r="T986" s="645">
        <f t="shared" si="1060"/>
        <v>583531</v>
      </c>
      <c r="U986" s="645">
        <f t="shared" si="1060"/>
        <v>497089</v>
      </c>
      <c r="V986" s="645">
        <f t="shared" si="1060"/>
        <v>474469</v>
      </c>
      <c r="W986" s="645">
        <f t="shared" si="1060"/>
        <v>535765</v>
      </c>
      <c r="X986" s="645">
        <f t="shared" si="1060"/>
        <v>553705</v>
      </c>
      <c r="Y986" s="645">
        <f t="shared" si="1060"/>
        <v>604443</v>
      </c>
      <c r="Z986" s="645">
        <f t="shared" si="1060"/>
        <v>601413</v>
      </c>
      <c r="AA986" s="645">
        <f t="shared" si="1060"/>
        <v>633351</v>
      </c>
      <c r="AB986" s="645">
        <f t="shared" si="1060"/>
        <v>783511</v>
      </c>
      <c r="AC986" s="645">
        <f t="shared" si="1060"/>
        <v>497089</v>
      </c>
      <c r="AD986" s="645">
        <f t="shared" si="1060"/>
        <v>553705</v>
      </c>
      <c r="AE986" s="645">
        <f t="shared" si="1060"/>
        <v>633351</v>
      </c>
      <c r="AF986" s="645">
        <f t="shared" si="1060"/>
        <v>497089</v>
      </c>
      <c r="AG986" s="645">
        <f t="shared" si="1060"/>
        <v>633351</v>
      </c>
      <c r="AH986" s="645">
        <f t="shared" si="1060"/>
        <v>633351</v>
      </c>
      <c r="AJ986" s="645">
        <f t="shared" ca="1" si="1035"/>
        <v>604443</v>
      </c>
      <c r="AK986" s="645">
        <f t="shared" ca="1" si="1036"/>
        <v>275909.02396341856</v>
      </c>
      <c r="AL986" s="1796">
        <f t="shared" ca="1" si="1037"/>
        <v>328533.97603658144</v>
      </c>
      <c r="AM986" s="1920">
        <f t="shared" ca="1" si="1038"/>
        <v>2.1907329862474532</v>
      </c>
      <c r="AN986" s="645">
        <f t="shared" ca="1" si="1039"/>
        <v>663819</v>
      </c>
      <c r="AO986" s="1796">
        <f t="shared" ca="1" si="1040"/>
        <v>-59376</v>
      </c>
      <c r="AP986" s="1920">
        <f t="shared" ca="1" si="1041"/>
        <v>0.9105539311167653</v>
      </c>
      <c r="AR986" s="645">
        <f t="shared" ca="1" si="1042"/>
        <v>604443</v>
      </c>
      <c r="AS986" s="645">
        <f t="shared" ca="1" si="1043"/>
        <v>275909.02396341856</v>
      </c>
      <c r="AT986" s="1796">
        <f t="shared" ca="1" si="1044"/>
        <v>328533.97603658144</v>
      </c>
      <c r="AU986" s="1920">
        <f t="shared" ca="1" si="1045"/>
        <v>2.1907329862474532</v>
      </c>
      <c r="AV986" s="645">
        <f t="shared" ca="1" si="1046"/>
        <v>663819</v>
      </c>
      <c r="AW986" s="1796">
        <f t="shared" ca="1" si="1047"/>
        <v>-59376</v>
      </c>
      <c r="AX986" s="1920">
        <f t="shared" ca="1" si="1048"/>
        <v>0.9105539311167653</v>
      </c>
      <c r="AZ986" s="645">
        <f t="shared" ca="1" si="1049"/>
        <v>604443</v>
      </c>
      <c r="BA986" s="645">
        <f t="shared" ca="1" si="1050"/>
        <v>275909.02396341856</v>
      </c>
      <c r="BB986" s="1796">
        <f t="shared" ca="1" si="1051"/>
        <v>328533.97603658144</v>
      </c>
      <c r="BC986" s="1920">
        <f t="shared" ca="1" si="1052"/>
        <v>2.1907329862474532</v>
      </c>
      <c r="BD986" s="645">
        <f t="shared" ca="1" si="1053"/>
        <v>663819</v>
      </c>
      <c r="BE986" s="1796">
        <f t="shared" ca="1" si="1054"/>
        <v>-59376</v>
      </c>
      <c r="BF986" s="1920">
        <f t="shared" ca="1" si="1055"/>
        <v>0.9105539311167653</v>
      </c>
    </row>
    <row r="987" spans="1:58">
      <c r="A987" s="2016">
        <v>986</v>
      </c>
      <c r="B987" s="2016">
        <v>984</v>
      </c>
      <c r="C987" s="65"/>
      <c r="D987" s="657">
        <v>1</v>
      </c>
      <c r="E987" s="97"/>
      <c r="F987" s="97"/>
      <c r="G987" s="272"/>
      <c r="H987" s="53"/>
      <c r="I987" s="7"/>
      <c r="J987" s="7"/>
      <c r="K987" s="7"/>
      <c r="L987" s="7"/>
      <c r="M987" s="6" t="s">
        <v>124</v>
      </c>
      <c r="N987" s="6"/>
      <c r="O987" s="52"/>
      <c r="P987" s="19">
        <v>947533</v>
      </c>
      <c r="Q987" s="19">
        <v>907266</v>
      </c>
      <c r="R987" s="19">
        <v>777859</v>
      </c>
      <c r="S987" s="19">
        <v>660780</v>
      </c>
      <c r="T987" s="19">
        <v>577625</v>
      </c>
      <c r="U987" s="19">
        <v>496053</v>
      </c>
      <c r="V987" s="19">
        <v>473348</v>
      </c>
      <c r="W987" s="19">
        <v>534313</v>
      </c>
      <c r="X987" s="19">
        <v>552117</v>
      </c>
      <c r="Y987" s="19">
        <v>602664</v>
      </c>
      <c r="Z987" s="19">
        <v>599728</v>
      </c>
      <c r="AA987" s="19">
        <v>632084</v>
      </c>
      <c r="AB987" s="17">
        <f>R987</f>
        <v>777859</v>
      </c>
      <c r="AC987" s="17">
        <f>U987</f>
        <v>496053</v>
      </c>
      <c r="AD987" s="17">
        <f>X987</f>
        <v>552117</v>
      </c>
      <c r="AE987" s="17">
        <f>AA987</f>
        <v>632084</v>
      </c>
      <c r="AF987" s="17">
        <f>AC987</f>
        <v>496053</v>
      </c>
      <c r="AG987" s="17">
        <f>AE987</f>
        <v>632084</v>
      </c>
      <c r="AH987" s="17">
        <f>AG987</f>
        <v>632084</v>
      </c>
      <c r="AJ987" s="17">
        <f t="shared" ca="1" si="1035"/>
        <v>602664</v>
      </c>
      <c r="AK987" s="17">
        <f t="shared" ca="1" si="1036"/>
        <v>273149.93372378434</v>
      </c>
      <c r="AL987" s="1774">
        <f t="shared" ca="1" si="1037"/>
        <v>329514.06627621566</v>
      </c>
      <c r="AM987" s="1898">
        <f t="shared" ca="1" si="1038"/>
        <v>2.2063486956926304</v>
      </c>
      <c r="AN987" s="17">
        <f t="shared" ca="1" si="1039"/>
        <v>658088</v>
      </c>
      <c r="AO987" s="1774">
        <f t="shared" ca="1" si="1040"/>
        <v>-55424</v>
      </c>
      <c r="AP987" s="1898">
        <f t="shared" ca="1" si="1041"/>
        <v>0.91578026039070759</v>
      </c>
      <c r="AR987" s="17">
        <f t="shared" ca="1" si="1042"/>
        <v>602664</v>
      </c>
      <c r="AS987" s="17">
        <f t="shared" ca="1" si="1043"/>
        <v>273149.93372378434</v>
      </c>
      <c r="AT987" s="1774">
        <f t="shared" ca="1" si="1044"/>
        <v>329514.06627621566</v>
      </c>
      <c r="AU987" s="1898">
        <f t="shared" ca="1" si="1045"/>
        <v>2.2063486956926304</v>
      </c>
      <c r="AV987" s="17">
        <f t="shared" ca="1" si="1046"/>
        <v>658088</v>
      </c>
      <c r="AW987" s="1774">
        <f t="shared" ca="1" si="1047"/>
        <v>-55424</v>
      </c>
      <c r="AX987" s="1898">
        <f t="shared" ca="1" si="1048"/>
        <v>0.91578026039070759</v>
      </c>
      <c r="AZ987" s="17">
        <f t="shared" ca="1" si="1049"/>
        <v>602664</v>
      </c>
      <c r="BA987" s="17">
        <f t="shared" ca="1" si="1050"/>
        <v>273149.93372378434</v>
      </c>
      <c r="BB987" s="1774">
        <f t="shared" ca="1" si="1051"/>
        <v>329514.06627621566</v>
      </c>
      <c r="BC987" s="1898">
        <f t="shared" ca="1" si="1052"/>
        <v>2.2063486956926304</v>
      </c>
      <c r="BD987" s="17">
        <f t="shared" ca="1" si="1053"/>
        <v>658088</v>
      </c>
      <c r="BE987" s="1774">
        <f t="shared" ca="1" si="1054"/>
        <v>-55424</v>
      </c>
      <c r="BF987" s="1898">
        <f t="shared" ca="1" si="1055"/>
        <v>0.91578026039070759</v>
      </c>
    </row>
    <row r="988" spans="1:58">
      <c r="A988" s="2016">
        <v>987</v>
      </c>
      <c r="B988" s="2016">
        <v>985</v>
      </c>
      <c r="C988" s="65"/>
      <c r="D988" s="657">
        <v>1</v>
      </c>
      <c r="E988" s="97"/>
      <c r="F988" s="97"/>
      <c r="G988" s="272"/>
      <c r="H988" s="51"/>
      <c r="I988" s="7"/>
      <c r="J988" s="7"/>
      <c r="K988" s="7"/>
      <c r="L988" s="7"/>
      <c r="M988" s="6" t="s">
        <v>254</v>
      </c>
      <c r="N988" s="6"/>
      <c r="O988" s="52"/>
      <c r="P988" s="19">
        <v>5812</v>
      </c>
      <c r="Q988" s="19">
        <v>6071</v>
      </c>
      <c r="R988" s="19">
        <v>5652</v>
      </c>
      <c r="S988" s="19">
        <v>5967</v>
      </c>
      <c r="T988" s="19">
        <v>5906</v>
      </c>
      <c r="U988" s="19">
        <v>1036</v>
      </c>
      <c r="V988" s="19">
        <v>1121</v>
      </c>
      <c r="W988" s="19">
        <v>1452</v>
      </c>
      <c r="X988" s="19">
        <v>1588</v>
      </c>
      <c r="Y988" s="19">
        <v>1779</v>
      </c>
      <c r="Z988" s="19">
        <v>1685</v>
      </c>
      <c r="AA988" s="19">
        <v>1267</v>
      </c>
      <c r="AB988" s="17">
        <f>R988</f>
        <v>5652</v>
      </c>
      <c r="AC988" s="17">
        <f>U988</f>
        <v>1036</v>
      </c>
      <c r="AD988" s="17">
        <f>X988</f>
        <v>1588</v>
      </c>
      <c r="AE988" s="17">
        <f>AA988</f>
        <v>1267</v>
      </c>
      <c r="AF988" s="17">
        <f>AC988</f>
        <v>1036</v>
      </c>
      <c r="AG988" s="17">
        <f>AE988</f>
        <v>1267</v>
      </c>
      <c r="AH988" s="17">
        <f>AG988</f>
        <v>1267</v>
      </c>
      <c r="AJ988" s="17">
        <f t="shared" ca="1" si="1035"/>
        <v>1779</v>
      </c>
      <c r="AK988" s="17">
        <f t="shared" ca="1" si="1036"/>
        <v>2759.0902396341858</v>
      </c>
      <c r="AL988" s="1774">
        <f t="shared" ca="1" si="1037"/>
        <v>-980.09023963418576</v>
      </c>
      <c r="AM988" s="1898">
        <f t="shared" ca="1" si="1038"/>
        <v>0.64477775117491953</v>
      </c>
      <c r="AN988" s="17">
        <f t="shared" ca="1" si="1039"/>
        <v>5731</v>
      </c>
      <c r="AO988" s="1774">
        <f t="shared" ca="1" si="1040"/>
        <v>-3952</v>
      </c>
      <c r="AP988" s="1898">
        <f t="shared" ca="1" si="1041"/>
        <v>0.31041703018670391</v>
      </c>
      <c r="AR988" s="17">
        <f t="shared" ca="1" si="1042"/>
        <v>1779</v>
      </c>
      <c r="AS988" s="17">
        <f t="shared" ca="1" si="1043"/>
        <v>2759.0902396341858</v>
      </c>
      <c r="AT988" s="1774">
        <f t="shared" ca="1" si="1044"/>
        <v>-980.09023963418576</v>
      </c>
      <c r="AU988" s="1898">
        <f t="shared" ca="1" si="1045"/>
        <v>0.64477775117491953</v>
      </c>
      <c r="AV988" s="17">
        <f t="shared" ca="1" si="1046"/>
        <v>5731</v>
      </c>
      <c r="AW988" s="1774">
        <f t="shared" ca="1" si="1047"/>
        <v>-3952</v>
      </c>
      <c r="AX988" s="1898">
        <f t="shared" ca="1" si="1048"/>
        <v>0.31041703018670391</v>
      </c>
      <c r="AZ988" s="17">
        <f t="shared" ca="1" si="1049"/>
        <v>1779</v>
      </c>
      <c r="BA988" s="17">
        <f t="shared" ca="1" si="1050"/>
        <v>2759.0902396341858</v>
      </c>
      <c r="BB988" s="1774">
        <f t="shared" ca="1" si="1051"/>
        <v>-980.09023963418576</v>
      </c>
      <c r="BC988" s="1898">
        <f t="shared" ca="1" si="1052"/>
        <v>0.64477775117491953</v>
      </c>
      <c r="BD988" s="17">
        <f t="shared" ca="1" si="1053"/>
        <v>5731</v>
      </c>
      <c r="BE988" s="1774">
        <f t="shared" ca="1" si="1054"/>
        <v>-3952</v>
      </c>
      <c r="BF988" s="1898">
        <f t="shared" ca="1" si="1055"/>
        <v>0.31041703018670391</v>
      </c>
    </row>
    <row r="989" spans="1:58">
      <c r="A989" s="2016">
        <v>988</v>
      </c>
      <c r="B989" s="2016">
        <v>986</v>
      </c>
      <c r="C989" s="65"/>
      <c r="D989" s="657">
        <v>1</v>
      </c>
      <c r="E989" s="97"/>
      <c r="F989" s="97"/>
      <c r="G989" s="272"/>
      <c r="H989" s="699" t="s">
        <v>554</v>
      </c>
      <c r="I989" s="690"/>
      <c r="J989" s="690"/>
      <c r="K989" s="690"/>
      <c r="L989" s="690"/>
      <c r="M989" s="691"/>
      <c r="N989" s="691"/>
      <c r="O989" s="700"/>
      <c r="P989" s="692">
        <f>SUM(P990:P992)</f>
        <v>99225</v>
      </c>
      <c r="Q989" s="692">
        <f t="shared" ref="Q989:AH989" si="1061">SUM(Q990:Q992)</f>
        <v>98007</v>
      </c>
      <c r="R989" s="692">
        <f t="shared" si="1061"/>
        <v>90237</v>
      </c>
      <c r="S989" s="692">
        <f t="shared" si="1061"/>
        <v>89553</v>
      </c>
      <c r="T989" s="692">
        <f t="shared" si="1061"/>
        <v>83280</v>
      </c>
      <c r="U989" s="692">
        <f t="shared" si="1061"/>
        <v>76686</v>
      </c>
      <c r="V989" s="692">
        <f t="shared" si="1061"/>
        <v>78051</v>
      </c>
      <c r="W989" s="692">
        <f t="shared" si="1061"/>
        <v>77823</v>
      </c>
      <c r="X989" s="692">
        <f t="shared" si="1061"/>
        <v>72814</v>
      </c>
      <c r="Y989" s="692">
        <f t="shared" si="1061"/>
        <v>79594</v>
      </c>
      <c r="Z989" s="692">
        <f t="shared" si="1061"/>
        <v>81261</v>
      </c>
      <c r="AA989" s="692">
        <f t="shared" si="1061"/>
        <v>80501</v>
      </c>
      <c r="AB989" s="692">
        <f t="shared" si="1061"/>
        <v>90237</v>
      </c>
      <c r="AC989" s="692">
        <f t="shared" si="1061"/>
        <v>76686</v>
      </c>
      <c r="AD989" s="692">
        <f t="shared" si="1061"/>
        <v>72814</v>
      </c>
      <c r="AE989" s="692">
        <f t="shared" si="1061"/>
        <v>80501</v>
      </c>
      <c r="AF989" s="692">
        <f t="shared" si="1061"/>
        <v>76686</v>
      </c>
      <c r="AG989" s="692">
        <f t="shared" si="1061"/>
        <v>80501</v>
      </c>
      <c r="AH989" s="692">
        <f t="shared" si="1061"/>
        <v>80501</v>
      </c>
      <c r="AJ989" s="692">
        <f t="shared" ca="1" si="1035"/>
        <v>79594</v>
      </c>
      <c r="AK989" s="692">
        <f t="shared" ca="1" si="1036"/>
        <v>516313.99786337581</v>
      </c>
      <c r="AL989" s="1764">
        <f t="shared" ca="1" si="1037"/>
        <v>-436719.99786337581</v>
      </c>
      <c r="AM989" s="1888">
        <f t="shared" ca="1" si="1038"/>
        <v>0.15415812921861113</v>
      </c>
      <c r="AN989" s="692">
        <f t="shared" ca="1" si="1039"/>
        <v>85556</v>
      </c>
      <c r="AO989" s="1764">
        <f t="shared" ca="1" si="1040"/>
        <v>-5962</v>
      </c>
      <c r="AP989" s="1888">
        <f t="shared" ca="1" si="1041"/>
        <v>0.93031464771611572</v>
      </c>
      <c r="AR989" s="692">
        <f t="shared" ca="1" si="1042"/>
        <v>79594</v>
      </c>
      <c r="AS989" s="692">
        <f t="shared" ca="1" si="1043"/>
        <v>516313.99786337581</v>
      </c>
      <c r="AT989" s="1764">
        <f t="shared" ca="1" si="1044"/>
        <v>-436719.99786337581</v>
      </c>
      <c r="AU989" s="1888">
        <f t="shared" ca="1" si="1045"/>
        <v>0.15415812921861113</v>
      </c>
      <c r="AV989" s="692">
        <f t="shared" ca="1" si="1046"/>
        <v>85556</v>
      </c>
      <c r="AW989" s="1764">
        <f t="shared" ca="1" si="1047"/>
        <v>-5962</v>
      </c>
      <c r="AX989" s="1888">
        <f t="shared" ca="1" si="1048"/>
        <v>0.93031464771611572</v>
      </c>
      <c r="AZ989" s="692">
        <f t="shared" ca="1" si="1049"/>
        <v>79594</v>
      </c>
      <c r="BA989" s="692">
        <f t="shared" ca="1" si="1050"/>
        <v>516313.99786337581</v>
      </c>
      <c r="BB989" s="1764">
        <f t="shared" ca="1" si="1051"/>
        <v>-436719.99786337581</v>
      </c>
      <c r="BC989" s="1888">
        <f t="shared" ca="1" si="1052"/>
        <v>0.15415812921861113</v>
      </c>
      <c r="BD989" s="692">
        <f t="shared" ca="1" si="1053"/>
        <v>85556</v>
      </c>
      <c r="BE989" s="1764">
        <f t="shared" ca="1" si="1054"/>
        <v>-5962</v>
      </c>
      <c r="BF989" s="1888">
        <f t="shared" ca="1" si="1055"/>
        <v>0.93031464771611572</v>
      </c>
    </row>
    <row r="990" spans="1:58">
      <c r="A990" s="2016">
        <v>989</v>
      </c>
      <c r="B990" s="2016">
        <v>987</v>
      </c>
      <c r="C990" s="65"/>
      <c r="D990" s="657">
        <v>1</v>
      </c>
      <c r="E990" s="97"/>
      <c r="F990" s="97"/>
      <c r="G990" s="272"/>
      <c r="H990" s="53"/>
      <c r="I990" s="97"/>
      <c r="J990" s="7"/>
      <c r="K990" s="7"/>
      <c r="L990" s="7"/>
      <c r="M990" s="6" t="s">
        <v>498</v>
      </c>
      <c r="N990" s="6"/>
      <c r="O990" s="52"/>
      <c r="P990" s="19">
        <v>73305</v>
      </c>
      <c r="Q990" s="19">
        <v>71873</v>
      </c>
      <c r="R990" s="19">
        <v>69924</v>
      </c>
      <c r="S990" s="19">
        <v>69996</v>
      </c>
      <c r="T990" s="19">
        <v>66093</v>
      </c>
      <c r="U990" s="19">
        <v>61611</v>
      </c>
      <c r="V990" s="19">
        <v>60971</v>
      </c>
      <c r="W990" s="19">
        <v>59914</v>
      </c>
      <c r="X990" s="19">
        <v>51929</v>
      </c>
      <c r="Y990" s="19">
        <v>61067</v>
      </c>
      <c r="Z990" s="19">
        <v>62739</v>
      </c>
      <c r="AA990" s="19">
        <v>62443</v>
      </c>
      <c r="AB990" s="17">
        <f>R990</f>
        <v>69924</v>
      </c>
      <c r="AC990" s="17">
        <f>U990</f>
        <v>61611</v>
      </c>
      <c r="AD990" s="17">
        <f>X990</f>
        <v>51929</v>
      </c>
      <c r="AE990" s="17">
        <f>AA990</f>
        <v>62443</v>
      </c>
      <c r="AF990" s="17">
        <f>AC990</f>
        <v>61611</v>
      </c>
      <c r="AG990" s="17">
        <f>AE990</f>
        <v>62443</v>
      </c>
      <c r="AH990" s="17">
        <f>AG990</f>
        <v>62443</v>
      </c>
      <c r="AJ990" s="17">
        <f t="shared" ca="1" si="1035"/>
        <v>61067</v>
      </c>
      <c r="AK990" s="17">
        <f t="shared" ca="1" si="1036"/>
        <v>511150.85788474203</v>
      </c>
      <c r="AL990" s="1774">
        <f t="shared" ca="1" si="1037"/>
        <v>-450083.85788474203</v>
      </c>
      <c r="AM990" s="1898">
        <f t="shared" ca="1" si="1038"/>
        <v>0.11946962243731542</v>
      </c>
      <c r="AN990" s="17">
        <f t="shared" ca="1" si="1039"/>
        <v>61974</v>
      </c>
      <c r="AO990" s="1774">
        <f t="shared" ca="1" si="1040"/>
        <v>-907</v>
      </c>
      <c r="AP990" s="1898">
        <f t="shared" ca="1" si="1041"/>
        <v>0.98536483041275369</v>
      </c>
      <c r="AR990" s="17">
        <f t="shared" ca="1" si="1042"/>
        <v>61067</v>
      </c>
      <c r="AS990" s="17">
        <f t="shared" ca="1" si="1043"/>
        <v>511150.85788474203</v>
      </c>
      <c r="AT990" s="1774">
        <f t="shared" ca="1" si="1044"/>
        <v>-450083.85788474203</v>
      </c>
      <c r="AU990" s="1898">
        <f t="shared" ca="1" si="1045"/>
        <v>0.11946962243731542</v>
      </c>
      <c r="AV990" s="17">
        <f t="shared" ca="1" si="1046"/>
        <v>61974</v>
      </c>
      <c r="AW990" s="1774">
        <f t="shared" ca="1" si="1047"/>
        <v>-907</v>
      </c>
      <c r="AX990" s="1898">
        <f t="shared" ca="1" si="1048"/>
        <v>0.98536483041275369</v>
      </c>
      <c r="AZ990" s="17">
        <f t="shared" ca="1" si="1049"/>
        <v>61067</v>
      </c>
      <c r="BA990" s="17">
        <f t="shared" ca="1" si="1050"/>
        <v>511150.85788474203</v>
      </c>
      <c r="BB990" s="1774">
        <f t="shared" ca="1" si="1051"/>
        <v>-450083.85788474203</v>
      </c>
      <c r="BC990" s="1898">
        <f t="shared" ca="1" si="1052"/>
        <v>0.11946962243731542</v>
      </c>
      <c r="BD990" s="17">
        <f t="shared" ca="1" si="1053"/>
        <v>61974</v>
      </c>
      <c r="BE990" s="1774">
        <f t="shared" ca="1" si="1054"/>
        <v>-907</v>
      </c>
      <c r="BF990" s="1898">
        <f t="shared" ca="1" si="1055"/>
        <v>0.98536483041275369</v>
      </c>
    </row>
    <row r="991" spans="1:58">
      <c r="A991" s="2016">
        <v>990</v>
      </c>
      <c r="B991" s="2016">
        <v>988</v>
      </c>
      <c r="C991" s="65"/>
      <c r="D991" s="657">
        <v>1</v>
      </c>
      <c r="E991" s="362"/>
      <c r="F991" s="362"/>
      <c r="G991" s="272"/>
      <c r="H991" s="53"/>
      <c r="I991" s="97"/>
      <c r="J991" s="7"/>
      <c r="K991" s="7"/>
      <c r="L991" s="7"/>
      <c r="M991" s="6" t="s">
        <v>499</v>
      </c>
      <c r="N991" s="6"/>
      <c r="O991" s="52"/>
      <c r="P991" s="19">
        <v>19172</v>
      </c>
      <c r="Q991" s="19">
        <v>19172</v>
      </c>
      <c r="R991" s="19">
        <v>13488</v>
      </c>
      <c r="S991" s="19">
        <v>12746</v>
      </c>
      <c r="T991" s="19">
        <v>12480</v>
      </c>
      <c r="U991" s="19">
        <v>11658</v>
      </c>
      <c r="V991" s="19">
        <v>10194</v>
      </c>
      <c r="W991" s="19">
        <v>10695</v>
      </c>
      <c r="X991" s="19">
        <v>11132</v>
      </c>
      <c r="Y991" s="19">
        <v>11132</v>
      </c>
      <c r="Z991" s="19">
        <v>14730</v>
      </c>
      <c r="AA991" s="19">
        <v>12868</v>
      </c>
      <c r="AB991" s="17">
        <f>R991</f>
        <v>13488</v>
      </c>
      <c r="AC991" s="17">
        <f>U991</f>
        <v>11658</v>
      </c>
      <c r="AD991" s="17">
        <f>X991</f>
        <v>11132</v>
      </c>
      <c r="AE991" s="17">
        <f>AA991</f>
        <v>12868</v>
      </c>
      <c r="AF991" s="17">
        <f>AC991</f>
        <v>11658</v>
      </c>
      <c r="AG991" s="17">
        <f>AE991</f>
        <v>12868</v>
      </c>
      <c r="AH991" s="17">
        <f>AG991</f>
        <v>12868</v>
      </c>
      <c r="AJ991" s="17">
        <f t="shared" ca="1" si="1035"/>
        <v>11132</v>
      </c>
      <c r="AK991" s="17">
        <f t="shared" ca="1" si="1036"/>
        <v>5163.1399786337579</v>
      </c>
      <c r="AL991" s="1774">
        <f t="shared" ca="1" si="1037"/>
        <v>5968.8600213662421</v>
      </c>
      <c r="AM991" s="1898">
        <f t="shared" ca="1" si="1038"/>
        <v>2.1560523336703512</v>
      </c>
      <c r="AN991" s="17">
        <f t="shared" ca="1" si="1039"/>
        <v>16859</v>
      </c>
      <c r="AO991" s="1774">
        <f t="shared" ca="1" si="1040"/>
        <v>-5727</v>
      </c>
      <c r="AP991" s="1898">
        <f t="shared" ca="1" si="1041"/>
        <v>0.660300136425648</v>
      </c>
      <c r="AR991" s="17">
        <f t="shared" ca="1" si="1042"/>
        <v>11132</v>
      </c>
      <c r="AS991" s="17">
        <f t="shared" ca="1" si="1043"/>
        <v>5163.1399786337579</v>
      </c>
      <c r="AT991" s="1774">
        <f t="shared" ca="1" si="1044"/>
        <v>5968.8600213662421</v>
      </c>
      <c r="AU991" s="1898">
        <f t="shared" ca="1" si="1045"/>
        <v>2.1560523336703512</v>
      </c>
      <c r="AV991" s="17">
        <f t="shared" ca="1" si="1046"/>
        <v>16859</v>
      </c>
      <c r="AW991" s="1774">
        <f t="shared" ca="1" si="1047"/>
        <v>-5727</v>
      </c>
      <c r="AX991" s="1898">
        <f t="shared" ca="1" si="1048"/>
        <v>0.660300136425648</v>
      </c>
      <c r="AZ991" s="17">
        <f t="shared" ca="1" si="1049"/>
        <v>11132</v>
      </c>
      <c r="BA991" s="17">
        <f t="shared" ca="1" si="1050"/>
        <v>5163.1399786337579</v>
      </c>
      <c r="BB991" s="1774">
        <f t="shared" ca="1" si="1051"/>
        <v>5968.8600213662421</v>
      </c>
      <c r="BC991" s="1898">
        <f t="shared" ca="1" si="1052"/>
        <v>2.1560523336703512</v>
      </c>
      <c r="BD991" s="17">
        <f t="shared" ca="1" si="1053"/>
        <v>16859</v>
      </c>
      <c r="BE991" s="1774">
        <f t="shared" ca="1" si="1054"/>
        <v>-5727</v>
      </c>
      <c r="BF991" s="1898">
        <f t="shared" ca="1" si="1055"/>
        <v>0.660300136425648</v>
      </c>
    </row>
    <row r="992" spans="1:58">
      <c r="A992" s="2016">
        <v>991</v>
      </c>
      <c r="B992" s="2016">
        <v>989</v>
      </c>
      <c r="C992" s="65"/>
      <c r="D992" s="657">
        <v>1</v>
      </c>
      <c r="E992" s="97"/>
      <c r="F992" s="97"/>
      <c r="G992" s="272"/>
      <c r="H992" s="51"/>
      <c r="I992" s="412"/>
      <c r="J992" s="4"/>
      <c r="K992" s="4"/>
      <c r="L992" s="4"/>
      <c r="M992" s="3" t="s">
        <v>253</v>
      </c>
      <c r="N992" s="3"/>
      <c r="O992" s="50"/>
      <c r="P992" s="19">
        <v>6748</v>
      </c>
      <c r="Q992" s="19">
        <v>6962</v>
      </c>
      <c r="R992" s="19">
        <v>6825</v>
      </c>
      <c r="S992" s="19">
        <v>6811</v>
      </c>
      <c r="T992" s="19">
        <v>4707</v>
      </c>
      <c r="U992" s="19">
        <v>3417</v>
      </c>
      <c r="V992" s="19">
        <v>6886</v>
      </c>
      <c r="W992" s="19">
        <v>7214</v>
      </c>
      <c r="X992" s="19">
        <v>9753</v>
      </c>
      <c r="Y992" s="19">
        <v>7395</v>
      </c>
      <c r="Z992" s="19">
        <v>3792</v>
      </c>
      <c r="AA992" s="19">
        <v>5190</v>
      </c>
      <c r="AB992" s="17">
        <f>R992</f>
        <v>6825</v>
      </c>
      <c r="AC992" s="17">
        <f>U992</f>
        <v>3417</v>
      </c>
      <c r="AD992" s="17">
        <f>X992</f>
        <v>9753</v>
      </c>
      <c r="AE992" s="17">
        <f>AA992</f>
        <v>5190</v>
      </c>
      <c r="AF992" s="17">
        <f>AC992</f>
        <v>3417</v>
      </c>
      <c r="AG992" s="17">
        <f>AE992</f>
        <v>5190</v>
      </c>
      <c r="AH992" s="17">
        <f>AG992</f>
        <v>5190</v>
      </c>
      <c r="AJ992" s="17">
        <f t="shared" ca="1" si="1035"/>
        <v>7395</v>
      </c>
      <c r="AK992" s="17">
        <f t="shared" ca="1" si="1036"/>
        <v>83261.234456672886</v>
      </c>
      <c r="AL992" s="1774">
        <f t="shared" ca="1" si="1037"/>
        <v>-75866.234456672886</v>
      </c>
      <c r="AM992" s="1898">
        <f t="shared" ca="1" si="1038"/>
        <v>8.8816843135423096E-2</v>
      </c>
      <c r="AN992" s="17">
        <f t="shared" ca="1" si="1039"/>
        <v>6723</v>
      </c>
      <c r="AO992" s="1774">
        <f t="shared" ca="1" si="1040"/>
        <v>672</v>
      </c>
      <c r="AP992" s="1898">
        <f t="shared" ca="1" si="1041"/>
        <v>1.0999553770638109</v>
      </c>
      <c r="AR992" s="17">
        <f t="shared" ca="1" si="1042"/>
        <v>7395</v>
      </c>
      <c r="AS992" s="17">
        <f t="shared" ca="1" si="1043"/>
        <v>83261.234456672886</v>
      </c>
      <c r="AT992" s="1774">
        <f t="shared" ca="1" si="1044"/>
        <v>-75866.234456672886</v>
      </c>
      <c r="AU992" s="1898">
        <f t="shared" ca="1" si="1045"/>
        <v>8.8816843135423096E-2</v>
      </c>
      <c r="AV992" s="17">
        <f t="shared" ca="1" si="1046"/>
        <v>6723</v>
      </c>
      <c r="AW992" s="1774">
        <f t="shared" ca="1" si="1047"/>
        <v>672</v>
      </c>
      <c r="AX992" s="1898">
        <f t="shared" ca="1" si="1048"/>
        <v>1.0999553770638109</v>
      </c>
      <c r="AZ992" s="17">
        <f t="shared" ca="1" si="1049"/>
        <v>7395</v>
      </c>
      <c r="BA992" s="17">
        <f t="shared" ca="1" si="1050"/>
        <v>83261.234456672886</v>
      </c>
      <c r="BB992" s="1774">
        <f t="shared" ca="1" si="1051"/>
        <v>-75866.234456672886</v>
      </c>
      <c r="BC992" s="1898">
        <f t="shared" ca="1" si="1052"/>
        <v>8.8816843135423096E-2</v>
      </c>
      <c r="BD992" s="17">
        <f t="shared" ca="1" si="1053"/>
        <v>6723</v>
      </c>
      <c r="BE992" s="1774">
        <f t="shared" ca="1" si="1054"/>
        <v>672</v>
      </c>
      <c r="BF992" s="1898">
        <f t="shared" ca="1" si="1055"/>
        <v>1.0999553770638109</v>
      </c>
    </row>
    <row r="993" spans="1:58">
      <c r="A993" s="2016">
        <v>992</v>
      </c>
      <c r="B993" s="2016">
        <v>990</v>
      </c>
      <c r="C993" s="65"/>
      <c r="D993" s="657">
        <v>1</v>
      </c>
      <c r="E993" s="97"/>
      <c r="F993" s="97"/>
      <c r="G993" s="272"/>
      <c r="H993" s="8" t="s">
        <v>553</v>
      </c>
      <c r="I993" s="517"/>
      <c r="J993" s="517"/>
      <c r="K993" s="517"/>
      <c r="L993" s="517"/>
      <c r="M993" s="516"/>
      <c r="N993" s="516"/>
      <c r="O993" s="598"/>
      <c r="P993" s="641">
        <f>SUM(P994:P995)</f>
        <v>0</v>
      </c>
      <c r="Q993" s="641">
        <f t="shared" ref="Q993:AH993" si="1062">SUM(Q994:Q995)</f>
        <v>0</v>
      </c>
      <c r="R993" s="641">
        <f t="shared" si="1062"/>
        <v>0</v>
      </c>
      <c r="S993" s="641">
        <f t="shared" si="1062"/>
        <v>0</v>
      </c>
      <c r="T993" s="641">
        <f t="shared" si="1062"/>
        <v>0</v>
      </c>
      <c r="U993" s="641">
        <f t="shared" si="1062"/>
        <v>0</v>
      </c>
      <c r="V993" s="641">
        <f t="shared" si="1062"/>
        <v>0</v>
      </c>
      <c r="W993" s="641">
        <f t="shared" si="1062"/>
        <v>0</v>
      </c>
      <c r="X993" s="641">
        <f t="shared" si="1062"/>
        <v>0</v>
      </c>
      <c r="Y993" s="641">
        <f t="shared" si="1062"/>
        <v>0</v>
      </c>
      <c r="Z993" s="641">
        <f t="shared" si="1062"/>
        <v>0</v>
      </c>
      <c r="AA993" s="641">
        <f t="shared" si="1062"/>
        <v>0</v>
      </c>
      <c r="AB993" s="641">
        <f t="shared" si="1062"/>
        <v>0</v>
      </c>
      <c r="AC993" s="641">
        <f t="shared" si="1062"/>
        <v>0</v>
      </c>
      <c r="AD993" s="641">
        <f t="shared" si="1062"/>
        <v>0</v>
      </c>
      <c r="AE993" s="641">
        <f t="shared" si="1062"/>
        <v>0</v>
      </c>
      <c r="AF993" s="641">
        <f t="shared" si="1062"/>
        <v>0</v>
      </c>
      <c r="AG993" s="641">
        <f t="shared" si="1062"/>
        <v>0</v>
      </c>
      <c r="AH993" s="641">
        <f t="shared" si="1062"/>
        <v>0</v>
      </c>
      <c r="AJ993" s="641">
        <f t="shared" ca="1" si="1035"/>
        <v>0</v>
      </c>
      <c r="AK993" s="641">
        <f t="shared" ca="1" si="1036"/>
        <v>62445.925842504657</v>
      </c>
      <c r="AL993" s="1797">
        <f t="shared" ca="1" si="1037"/>
        <v>-62445.925842504657</v>
      </c>
      <c r="AM993" s="1921">
        <f t="shared" ca="1" si="1038"/>
        <v>0</v>
      </c>
      <c r="AN993" s="641">
        <f t="shared" ca="1" si="1039"/>
        <v>1497</v>
      </c>
      <c r="AO993" s="1797">
        <f t="shared" ca="1" si="1040"/>
        <v>-1497</v>
      </c>
      <c r="AP993" s="1921">
        <f t="shared" ca="1" si="1041"/>
        <v>0</v>
      </c>
      <c r="AR993" s="641">
        <f t="shared" ca="1" si="1042"/>
        <v>0</v>
      </c>
      <c r="AS993" s="641">
        <f t="shared" ca="1" si="1043"/>
        <v>62445.925842504657</v>
      </c>
      <c r="AT993" s="1797">
        <f t="shared" ca="1" si="1044"/>
        <v>-62445.925842504657</v>
      </c>
      <c r="AU993" s="1921">
        <f t="shared" ca="1" si="1045"/>
        <v>0</v>
      </c>
      <c r="AV993" s="641">
        <f t="shared" ca="1" si="1046"/>
        <v>1497</v>
      </c>
      <c r="AW993" s="1797">
        <f t="shared" ca="1" si="1047"/>
        <v>-1497</v>
      </c>
      <c r="AX993" s="1921">
        <f t="shared" ca="1" si="1048"/>
        <v>0</v>
      </c>
      <c r="AZ993" s="641">
        <f t="shared" ca="1" si="1049"/>
        <v>0</v>
      </c>
      <c r="BA993" s="641">
        <f t="shared" ca="1" si="1050"/>
        <v>62445.925842504657</v>
      </c>
      <c r="BB993" s="1797">
        <f t="shared" ca="1" si="1051"/>
        <v>-62445.925842504657</v>
      </c>
      <c r="BC993" s="1921">
        <f t="shared" ca="1" si="1052"/>
        <v>0</v>
      </c>
      <c r="BD993" s="641">
        <f t="shared" ca="1" si="1053"/>
        <v>1497</v>
      </c>
      <c r="BE993" s="1797">
        <f t="shared" ca="1" si="1054"/>
        <v>-1497</v>
      </c>
      <c r="BF993" s="1921">
        <f t="shared" ca="1" si="1055"/>
        <v>0</v>
      </c>
    </row>
    <row r="994" spans="1:58">
      <c r="A994" s="2016">
        <v>993</v>
      </c>
      <c r="B994" s="2016">
        <v>991</v>
      </c>
      <c r="C994" s="65"/>
      <c r="D994" s="657">
        <v>1</v>
      </c>
      <c r="E994" s="97"/>
      <c r="F994" s="97"/>
      <c r="G994" s="272"/>
      <c r="H994" s="53"/>
      <c r="I994" s="97"/>
      <c r="J994" s="7"/>
      <c r="K994" s="7"/>
      <c r="L994" s="7"/>
      <c r="M994" s="6" t="s">
        <v>255</v>
      </c>
      <c r="N994" s="6"/>
      <c r="O994" s="52"/>
      <c r="P994" s="19"/>
      <c r="Q994" s="19"/>
      <c r="R994" s="19"/>
      <c r="S994" s="19"/>
      <c r="T994" s="19"/>
      <c r="U994" s="19"/>
      <c r="V994" s="19"/>
      <c r="W994" s="19"/>
      <c r="X994" s="19"/>
      <c r="Y994" s="19"/>
      <c r="Z994" s="19"/>
      <c r="AA994" s="19"/>
      <c r="AB994" s="17">
        <f>R994</f>
        <v>0</v>
      </c>
      <c r="AC994" s="17">
        <f>U994</f>
        <v>0</v>
      </c>
      <c r="AD994" s="17">
        <f>X994</f>
        <v>0</v>
      </c>
      <c r="AE994" s="17">
        <f>AA994</f>
        <v>0</v>
      </c>
      <c r="AF994" s="17">
        <f>AC994</f>
        <v>0</v>
      </c>
      <c r="AG994" s="17">
        <f>AE994</f>
        <v>0</v>
      </c>
      <c r="AH994" s="17">
        <f>AG994</f>
        <v>0</v>
      </c>
      <c r="AJ994" s="17">
        <f t="shared" ca="1" si="1035"/>
        <v>0</v>
      </c>
      <c r="AK994" s="17">
        <f t="shared" ca="1" si="1036"/>
        <v>16652.246891334577</v>
      </c>
      <c r="AL994" s="1774">
        <f t="shared" ca="1" si="1037"/>
        <v>-16652.246891334577</v>
      </c>
      <c r="AM994" s="1898">
        <f t="shared" ca="1" si="1038"/>
        <v>0</v>
      </c>
      <c r="AN994" s="17">
        <f t="shared" ca="1" si="1039"/>
        <v>453</v>
      </c>
      <c r="AO994" s="1774">
        <f t="shared" ca="1" si="1040"/>
        <v>-453</v>
      </c>
      <c r="AP994" s="1898">
        <f t="shared" ca="1" si="1041"/>
        <v>0</v>
      </c>
      <c r="AR994" s="17">
        <f t="shared" ca="1" si="1042"/>
        <v>0</v>
      </c>
      <c r="AS994" s="17">
        <f t="shared" ca="1" si="1043"/>
        <v>16652.246891334577</v>
      </c>
      <c r="AT994" s="1774">
        <f t="shared" ca="1" si="1044"/>
        <v>-16652.246891334577</v>
      </c>
      <c r="AU994" s="1898">
        <f t="shared" ca="1" si="1045"/>
        <v>0</v>
      </c>
      <c r="AV994" s="17">
        <f t="shared" ca="1" si="1046"/>
        <v>453</v>
      </c>
      <c r="AW994" s="1774">
        <f t="shared" ca="1" si="1047"/>
        <v>-453</v>
      </c>
      <c r="AX994" s="1898">
        <f t="shared" ca="1" si="1048"/>
        <v>0</v>
      </c>
      <c r="AZ994" s="17">
        <f t="shared" ca="1" si="1049"/>
        <v>0</v>
      </c>
      <c r="BA994" s="17">
        <f t="shared" ca="1" si="1050"/>
        <v>16652.246891334577</v>
      </c>
      <c r="BB994" s="1774">
        <f t="shared" ca="1" si="1051"/>
        <v>-16652.246891334577</v>
      </c>
      <c r="BC994" s="1898">
        <f t="shared" ca="1" si="1052"/>
        <v>0</v>
      </c>
      <c r="BD994" s="17">
        <f t="shared" ca="1" si="1053"/>
        <v>453</v>
      </c>
      <c r="BE994" s="1774">
        <f t="shared" ca="1" si="1054"/>
        <v>-453</v>
      </c>
      <c r="BF994" s="1898">
        <f t="shared" ca="1" si="1055"/>
        <v>0</v>
      </c>
    </row>
    <row r="995" spans="1:58">
      <c r="A995" s="2016">
        <v>994</v>
      </c>
      <c r="B995" s="2016">
        <v>992</v>
      </c>
      <c r="C995" s="65"/>
      <c r="D995" s="657">
        <v>1</v>
      </c>
      <c r="E995" s="97"/>
      <c r="F995" s="97"/>
      <c r="G995" s="272"/>
      <c r="H995" s="51"/>
      <c r="I995" s="412"/>
      <c r="J995" s="4"/>
      <c r="K995" s="4"/>
      <c r="L995" s="4"/>
      <c r="M995" s="3" t="s">
        <v>253</v>
      </c>
      <c r="N995" s="3"/>
      <c r="O995" s="50"/>
      <c r="P995" s="15"/>
      <c r="Q995" s="15"/>
      <c r="R995" s="15"/>
      <c r="S995" s="15"/>
      <c r="T995" s="15"/>
      <c r="U995" s="15"/>
      <c r="V995" s="15"/>
      <c r="W995" s="15"/>
      <c r="X995" s="15"/>
      <c r="Y995" s="15"/>
      <c r="Z995" s="15"/>
      <c r="AA995" s="15"/>
      <c r="AB995" s="14">
        <f>R995</f>
        <v>0</v>
      </c>
      <c r="AC995" s="14">
        <f>U995</f>
        <v>0</v>
      </c>
      <c r="AD995" s="14">
        <f>X995</f>
        <v>0</v>
      </c>
      <c r="AE995" s="14">
        <f>AA995</f>
        <v>0</v>
      </c>
      <c r="AF995" s="14">
        <f>AC995</f>
        <v>0</v>
      </c>
      <c r="AG995" s="14">
        <f>AE995</f>
        <v>0</v>
      </c>
      <c r="AH995" s="14">
        <f>AG995</f>
        <v>0</v>
      </c>
      <c r="AJ995" s="14">
        <f t="shared" ca="1" si="1035"/>
        <v>0</v>
      </c>
      <c r="AK995" s="14">
        <f t="shared" ca="1" si="1036"/>
        <v>4163.0617228336441</v>
      </c>
      <c r="AL995" s="1775">
        <f t="shared" ca="1" si="1037"/>
        <v>-4163.0617228336441</v>
      </c>
      <c r="AM995" s="1899">
        <f t="shared" ca="1" si="1038"/>
        <v>0</v>
      </c>
      <c r="AN995" s="14">
        <f t="shared" ca="1" si="1039"/>
        <v>1044</v>
      </c>
      <c r="AO995" s="1775">
        <f t="shared" ca="1" si="1040"/>
        <v>-1044</v>
      </c>
      <c r="AP995" s="1899">
        <f t="shared" ca="1" si="1041"/>
        <v>0</v>
      </c>
      <c r="AR995" s="14">
        <f t="shared" ca="1" si="1042"/>
        <v>0</v>
      </c>
      <c r="AS995" s="14">
        <f t="shared" ca="1" si="1043"/>
        <v>4163.0617228336441</v>
      </c>
      <c r="AT995" s="1775">
        <f t="shared" ca="1" si="1044"/>
        <v>-4163.0617228336441</v>
      </c>
      <c r="AU995" s="1899">
        <f t="shared" ca="1" si="1045"/>
        <v>0</v>
      </c>
      <c r="AV995" s="14">
        <f t="shared" ca="1" si="1046"/>
        <v>1044</v>
      </c>
      <c r="AW995" s="1775">
        <f t="shared" ca="1" si="1047"/>
        <v>-1044</v>
      </c>
      <c r="AX995" s="1899">
        <f t="shared" ca="1" si="1048"/>
        <v>0</v>
      </c>
      <c r="AZ995" s="14">
        <f t="shared" ca="1" si="1049"/>
        <v>0</v>
      </c>
      <c r="BA995" s="14">
        <f t="shared" ca="1" si="1050"/>
        <v>4163.0617228336441</v>
      </c>
      <c r="BB995" s="1775">
        <f t="shared" ca="1" si="1051"/>
        <v>-4163.0617228336441</v>
      </c>
      <c r="BC995" s="1899">
        <f t="shared" ca="1" si="1052"/>
        <v>0</v>
      </c>
      <c r="BD995" s="14">
        <f t="shared" ca="1" si="1053"/>
        <v>1044</v>
      </c>
      <c r="BE995" s="1775">
        <f t="shared" ca="1" si="1054"/>
        <v>-1044</v>
      </c>
      <c r="BF995" s="1899">
        <f t="shared" ca="1" si="1055"/>
        <v>0</v>
      </c>
    </row>
    <row r="996" spans="1:58">
      <c r="A996" s="2016">
        <v>998</v>
      </c>
      <c r="B996" s="2016">
        <v>993</v>
      </c>
      <c r="C996" s="65"/>
      <c r="D996" s="657">
        <v>1</v>
      </c>
      <c r="E996" s="97"/>
      <c r="F996" s="97"/>
      <c r="G996" s="272"/>
      <c r="H996" s="710" t="s">
        <v>879</v>
      </c>
      <c r="I996" s="441"/>
      <c r="J996" s="441"/>
      <c r="K996" s="441"/>
      <c r="L996" s="441"/>
      <c r="M996" s="441"/>
      <c r="N996" s="441"/>
      <c r="O996" s="230"/>
      <c r="P996" s="758">
        <f>SUM(P997:P998)</f>
        <v>0</v>
      </c>
      <c r="Q996" s="758">
        <f t="shared" ref="Q996:AH996" si="1063">SUM(Q997:Q998)</f>
        <v>0</v>
      </c>
      <c r="R996" s="758">
        <f t="shared" si="1063"/>
        <v>0</v>
      </c>
      <c r="S996" s="758">
        <f t="shared" si="1063"/>
        <v>0</v>
      </c>
      <c r="T996" s="758">
        <f t="shared" si="1063"/>
        <v>0</v>
      </c>
      <c r="U996" s="758">
        <f t="shared" si="1063"/>
        <v>0</v>
      </c>
      <c r="V996" s="758">
        <f t="shared" si="1063"/>
        <v>0</v>
      </c>
      <c r="W996" s="758">
        <f t="shared" si="1063"/>
        <v>0</v>
      </c>
      <c r="X996" s="758">
        <f t="shared" si="1063"/>
        <v>0</v>
      </c>
      <c r="Y996" s="758">
        <f t="shared" si="1063"/>
        <v>0</v>
      </c>
      <c r="Z996" s="758">
        <f t="shared" si="1063"/>
        <v>0</v>
      </c>
      <c r="AA996" s="758">
        <f t="shared" si="1063"/>
        <v>0</v>
      </c>
      <c r="AB996" s="758">
        <f t="shared" si="1063"/>
        <v>0</v>
      </c>
      <c r="AC996" s="758">
        <f t="shared" si="1063"/>
        <v>0</v>
      </c>
      <c r="AD996" s="758">
        <f t="shared" si="1063"/>
        <v>0</v>
      </c>
      <c r="AE996" s="758">
        <f t="shared" si="1063"/>
        <v>0</v>
      </c>
      <c r="AF996" s="758">
        <f t="shared" si="1063"/>
        <v>0</v>
      </c>
      <c r="AG996" s="758">
        <f t="shared" si="1063"/>
        <v>0</v>
      </c>
      <c r="AH996" s="758">
        <f t="shared" si="1063"/>
        <v>0</v>
      </c>
      <c r="AJ996" s="758">
        <f t="shared" ca="1" si="1035"/>
        <v>0</v>
      </c>
      <c r="AK996" s="758">
        <f t="shared" ca="1" si="1036"/>
        <v>0</v>
      </c>
      <c r="AL996" s="1798">
        <f t="shared" ca="1" si="1037"/>
        <v>0</v>
      </c>
      <c r="AM996" s="1922">
        <f t="shared" ca="1" si="1038"/>
        <v>0</v>
      </c>
      <c r="AN996" s="758">
        <f t="shared" ca="1" si="1039"/>
        <v>0</v>
      </c>
      <c r="AO996" s="1798">
        <f t="shared" ca="1" si="1040"/>
        <v>0</v>
      </c>
      <c r="AP996" s="1922">
        <f t="shared" ca="1" si="1041"/>
        <v>0</v>
      </c>
      <c r="AR996" s="758">
        <f t="shared" ca="1" si="1042"/>
        <v>0</v>
      </c>
      <c r="AS996" s="758">
        <f t="shared" ca="1" si="1043"/>
        <v>0</v>
      </c>
      <c r="AT996" s="1798">
        <f t="shared" ca="1" si="1044"/>
        <v>0</v>
      </c>
      <c r="AU996" s="1922">
        <f t="shared" ca="1" si="1045"/>
        <v>0</v>
      </c>
      <c r="AV996" s="758">
        <f t="shared" ca="1" si="1046"/>
        <v>0</v>
      </c>
      <c r="AW996" s="1798">
        <f t="shared" ca="1" si="1047"/>
        <v>0</v>
      </c>
      <c r="AX996" s="1922">
        <f t="shared" ca="1" si="1048"/>
        <v>0</v>
      </c>
      <c r="AZ996" s="758">
        <f t="shared" ca="1" si="1049"/>
        <v>0</v>
      </c>
      <c r="BA996" s="758">
        <f t="shared" ca="1" si="1050"/>
        <v>0</v>
      </c>
      <c r="BB996" s="1798">
        <f t="shared" ca="1" si="1051"/>
        <v>0</v>
      </c>
      <c r="BC996" s="1922">
        <f t="shared" ca="1" si="1052"/>
        <v>0</v>
      </c>
      <c r="BD996" s="758">
        <f t="shared" ca="1" si="1053"/>
        <v>0</v>
      </c>
      <c r="BE996" s="1798">
        <f t="shared" ca="1" si="1054"/>
        <v>0</v>
      </c>
      <c r="BF996" s="1922">
        <f t="shared" ca="1" si="1055"/>
        <v>0</v>
      </c>
    </row>
    <row r="997" spans="1:58">
      <c r="A997" s="2016">
        <v>999</v>
      </c>
      <c r="B997" s="2016">
        <v>994</v>
      </c>
      <c r="C997" s="65"/>
      <c r="D997" s="657">
        <v>1</v>
      </c>
      <c r="E997" s="97"/>
      <c r="F997" s="97"/>
      <c r="G997" s="272"/>
      <c r="H997" s="56"/>
      <c r="I997" s="7"/>
      <c r="J997" s="7"/>
      <c r="K997" s="7"/>
      <c r="L997" s="7"/>
      <c r="M997" s="6" t="s">
        <v>124</v>
      </c>
      <c r="N997" s="6"/>
      <c r="O997" s="52"/>
      <c r="P997" s="19"/>
      <c r="Q997" s="19"/>
      <c r="R997" s="19"/>
      <c r="S997" s="19"/>
      <c r="T997" s="19"/>
      <c r="U997" s="19"/>
      <c r="V997" s="19"/>
      <c r="W997" s="19"/>
      <c r="X997" s="19"/>
      <c r="Y997" s="19"/>
      <c r="Z997" s="19"/>
      <c r="AA997" s="19"/>
      <c r="AB997" s="17">
        <f>R997</f>
        <v>0</v>
      </c>
      <c r="AC997" s="17">
        <f>U997</f>
        <v>0</v>
      </c>
      <c r="AD997" s="17">
        <f>X997</f>
        <v>0</v>
      </c>
      <c r="AE997" s="17">
        <f>AA997</f>
        <v>0</v>
      </c>
      <c r="AF997" s="17">
        <f>AC997</f>
        <v>0</v>
      </c>
      <c r="AG997" s="17">
        <f>AE997</f>
        <v>0</v>
      </c>
      <c r="AH997" s="17">
        <f>AG997</f>
        <v>0</v>
      </c>
      <c r="AJ997" s="17">
        <f t="shared" ca="1" si="1035"/>
        <v>0</v>
      </c>
      <c r="AK997" s="17">
        <f t="shared" ca="1" si="1036"/>
        <v>0</v>
      </c>
      <c r="AL997" s="1774">
        <f t="shared" ca="1" si="1037"/>
        <v>0</v>
      </c>
      <c r="AM997" s="1898">
        <f t="shared" ca="1" si="1038"/>
        <v>0</v>
      </c>
      <c r="AN997" s="17">
        <f t="shared" ca="1" si="1039"/>
        <v>0</v>
      </c>
      <c r="AO997" s="1774">
        <f t="shared" ca="1" si="1040"/>
        <v>0</v>
      </c>
      <c r="AP997" s="1898">
        <f t="shared" ca="1" si="1041"/>
        <v>0</v>
      </c>
      <c r="AR997" s="17">
        <f t="shared" ca="1" si="1042"/>
        <v>0</v>
      </c>
      <c r="AS997" s="17">
        <f t="shared" ca="1" si="1043"/>
        <v>0</v>
      </c>
      <c r="AT997" s="1774">
        <f t="shared" ca="1" si="1044"/>
        <v>0</v>
      </c>
      <c r="AU997" s="1898">
        <f t="shared" ca="1" si="1045"/>
        <v>0</v>
      </c>
      <c r="AV997" s="17">
        <f t="shared" ca="1" si="1046"/>
        <v>0</v>
      </c>
      <c r="AW997" s="1774">
        <f t="shared" ca="1" si="1047"/>
        <v>0</v>
      </c>
      <c r="AX997" s="1898">
        <f t="shared" ca="1" si="1048"/>
        <v>0</v>
      </c>
      <c r="AZ997" s="17">
        <f t="shared" ca="1" si="1049"/>
        <v>0</v>
      </c>
      <c r="BA997" s="17">
        <f t="shared" ca="1" si="1050"/>
        <v>0</v>
      </c>
      <c r="BB997" s="1774">
        <f t="shared" ca="1" si="1051"/>
        <v>0</v>
      </c>
      <c r="BC997" s="1898">
        <f t="shared" ca="1" si="1052"/>
        <v>0</v>
      </c>
      <c r="BD997" s="17">
        <f t="shared" ca="1" si="1053"/>
        <v>0</v>
      </c>
      <c r="BE997" s="1774">
        <f t="shared" ca="1" si="1054"/>
        <v>0</v>
      </c>
      <c r="BF997" s="1898">
        <f t="shared" ca="1" si="1055"/>
        <v>0</v>
      </c>
    </row>
    <row r="998" spans="1:58">
      <c r="A998" s="2016">
        <v>1000</v>
      </c>
      <c r="B998" s="2016">
        <v>995</v>
      </c>
      <c r="C998" s="65"/>
      <c r="D998" s="657">
        <v>1</v>
      </c>
      <c r="E998" s="97"/>
      <c r="F998" s="97"/>
      <c r="G998" s="272"/>
      <c r="H998" s="701"/>
      <c r="I998" s="4"/>
      <c r="J998" s="4"/>
      <c r="K998" s="4"/>
      <c r="L998" s="4"/>
      <c r="M998" s="3" t="s">
        <v>253</v>
      </c>
      <c r="N998" s="3"/>
      <c r="O998" s="50"/>
      <c r="P998" s="15"/>
      <c r="Q998" s="15"/>
      <c r="R998" s="15"/>
      <c r="S998" s="15"/>
      <c r="T998" s="15"/>
      <c r="U998" s="15"/>
      <c r="V998" s="15"/>
      <c r="W998" s="15"/>
      <c r="X998" s="15"/>
      <c r="Y998" s="15"/>
      <c r="Z998" s="15"/>
      <c r="AA998" s="15"/>
      <c r="AB998" s="14">
        <f>R998</f>
        <v>0</v>
      </c>
      <c r="AC998" s="14">
        <f>U998</f>
        <v>0</v>
      </c>
      <c r="AD998" s="14">
        <f>X998</f>
        <v>0</v>
      </c>
      <c r="AE998" s="14">
        <f>AA998</f>
        <v>0</v>
      </c>
      <c r="AF998" s="14">
        <f>AC998</f>
        <v>0</v>
      </c>
      <c r="AG998" s="14">
        <f>AE998</f>
        <v>0</v>
      </c>
      <c r="AH998" s="14">
        <f>AG998</f>
        <v>0</v>
      </c>
      <c r="AJ998" s="14">
        <f t="shared" ca="1" si="1035"/>
        <v>0</v>
      </c>
      <c r="AK998" s="14">
        <f t="shared" ca="1" si="1036"/>
        <v>0</v>
      </c>
      <c r="AL998" s="1775">
        <f t="shared" ca="1" si="1037"/>
        <v>0</v>
      </c>
      <c r="AM998" s="1899">
        <f t="shared" ca="1" si="1038"/>
        <v>0</v>
      </c>
      <c r="AN998" s="14">
        <f t="shared" ca="1" si="1039"/>
        <v>0</v>
      </c>
      <c r="AO998" s="1775">
        <f t="shared" ca="1" si="1040"/>
        <v>0</v>
      </c>
      <c r="AP998" s="1899">
        <f t="shared" ca="1" si="1041"/>
        <v>0</v>
      </c>
      <c r="AR998" s="14">
        <f t="shared" ca="1" si="1042"/>
        <v>0</v>
      </c>
      <c r="AS998" s="14">
        <f t="shared" ca="1" si="1043"/>
        <v>0</v>
      </c>
      <c r="AT998" s="1775">
        <f t="shared" ca="1" si="1044"/>
        <v>0</v>
      </c>
      <c r="AU998" s="1899">
        <f t="shared" ca="1" si="1045"/>
        <v>0</v>
      </c>
      <c r="AV998" s="14">
        <f t="shared" ca="1" si="1046"/>
        <v>0</v>
      </c>
      <c r="AW998" s="1775">
        <f t="shared" ca="1" si="1047"/>
        <v>0</v>
      </c>
      <c r="AX998" s="1899">
        <f t="shared" ca="1" si="1048"/>
        <v>0</v>
      </c>
      <c r="AZ998" s="14">
        <f t="shared" ca="1" si="1049"/>
        <v>0</v>
      </c>
      <c r="BA998" s="14">
        <f t="shared" ca="1" si="1050"/>
        <v>0</v>
      </c>
      <c r="BB998" s="1775">
        <f t="shared" ca="1" si="1051"/>
        <v>0</v>
      </c>
      <c r="BC998" s="1899">
        <f t="shared" ca="1" si="1052"/>
        <v>0</v>
      </c>
      <c r="BD998" s="14">
        <f t="shared" ca="1" si="1053"/>
        <v>0</v>
      </c>
      <c r="BE998" s="1775">
        <f t="shared" ca="1" si="1054"/>
        <v>0</v>
      </c>
      <c r="BF998" s="1899">
        <f t="shared" ca="1" si="1055"/>
        <v>0</v>
      </c>
    </row>
    <row r="999" spans="1:58">
      <c r="A999" s="2016">
        <v>995</v>
      </c>
      <c r="B999" s="2016">
        <v>996</v>
      </c>
      <c r="C999" s="65"/>
      <c r="D999" s="657">
        <v>1</v>
      </c>
      <c r="E999" s="97"/>
      <c r="F999" s="97"/>
      <c r="G999" s="272"/>
      <c r="H999" s="640" t="s">
        <v>845</v>
      </c>
      <c r="I999" s="633"/>
      <c r="J999" s="633"/>
      <c r="K999" s="633"/>
      <c r="L999" s="633"/>
      <c r="M999" s="633"/>
      <c r="N999" s="633"/>
      <c r="O999" s="233"/>
      <c r="P999" s="757">
        <f>SUM(P1000:P1001)</f>
        <v>1284</v>
      </c>
      <c r="Q999" s="757">
        <f t="shared" ref="Q999:AH999" si="1064">SUM(Q1000:Q1001)</f>
        <v>968</v>
      </c>
      <c r="R999" s="757">
        <f t="shared" si="1064"/>
        <v>1225</v>
      </c>
      <c r="S999" s="757">
        <f t="shared" si="1064"/>
        <v>1289</v>
      </c>
      <c r="T999" s="757">
        <f t="shared" si="1064"/>
        <v>1721</v>
      </c>
      <c r="U999" s="757">
        <f t="shared" si="1064"/>
        <v>1588</v>
      </c>
      <c r="V999" s="757">
        <f t="shared" si="1064"/>
        <v>1524</v>
      </c>
      <c r="W999" s="757">
        <f t="shared" si="1064"/>
        <v>1599</v>
      </c>
      <c r="X999" s="757">
        <f t="shared" si="1064"/>
        <v>1547</v>
      </c>
      <c r="Y999" s="757">
        <f t="shared" si="1064"/>
        <v>1922</v>
      </c>
      <c r="Z999" s="757">
        <f t="shared" si="1064"/>
        <v>1484</v>
      </c>
      <c r="AA999" s="757">
        <f t="shared" si="1064"/>
        <v>1701</v>
      </c>
      <c r="AB999" s="757">
        <f t="shared" si="1064"/>
        <v>1225</v>
      </c>
      <c r="AC999" s="757">
        <f t="shared" si="1064"/>
        <v>1588</v>
      </c>
      <c r="AD999" s="757">
        <f t="shared" si="1064"/>
        <v>1547</v>
      </c>
      <c r="AE999" s="757">
        <f t="shared" si="1064"/>
        <v>1701</v>
      </c>
      <c r="AF999" s="757">
        <f t="shared" si="1064"/>
        <v>1588</v>
      </c>
      <c r="AG999" s="757">
        <f t="shared" si="1064"/>
        <v>1701</v>
      </c>
      <c r="AH999" s="757">
        <f t="shared" si="1064"/>
        <v>1701</v>
      </c>
      <c r="AJ999" s="757">
        <f t="shared" ca="1" si="1035"/>
        <v>1922</v>
      </c>
      <c r="AK999" s="757">
        <f t="shared" ca="1" si="1036"/>
        <v>0</v>
      </c>
      <c r="AL999" s="1799">
        <f t="shared" ca="1" si="1037"/>
        <v>1922</v>
      </c>
      <c r="AM999" s="1923">
        <f t="shared" ca="1" si="1038"/>
        <v>0</v>
      </c>
      <c r="AN999" s="757">
        <f t="shared" ca="1" si="1039"/>
        <v>0</v>
      </c>
      <c r="AO999" s="1799">
        <f t="shared" ca="1" si="1040"/>
        <v>1922</v>
      </c>
      <c r="AP999" s="1923">
        <f t="shared" ca="1" si="1041"/>
        <v>0</v>
      </c>
      <c r="AR999" s="757">
        <f t="shared" ca="1" si="1042"/>
        <v>1922</v>
      </c>
      <c r="AS999" s="757">
        <f t="shared" ca="1" si="1043"/>
        <v>0</v>
      </c>
      <c r="AT999" s="1799">
        <f t="shared" ca="1" si="1044"/>
        <v>1922</v>
      </c>
      <c r="AU999" s="1923">
        <f t="shared" ca="1" si="1045"/>
        <v>0</v>
      </c>
      <c r="AV999" s="757">
        <f t="shared" ca="1" si="1046"/>
        <v>0</v>
      </c>
      <c r="AW999" s="1799">
        <f t="shared" ca="1" si="1047"/>
        <v>1922</v>
      </c>
      <c r="AX999" s="1923">
        <f t="shared" ca="1" si="1048"/>
        <v>0</v>
      </c>
      <c r="AZ999" s="757">
        <f t="shared" ca="1" si="1049"/>
        <v>1922</v>
      </c>
      <c r="BA999" s="757">
        <f t="shared" ca="1" si="1050"/>
        <v>0</v>
      </c>
      <c r="BB999" s="1799">
        <f t="shared" ca="1" si="1051"/>
        <v>1922</v>
      </c>
      <c r="BC999" s="1923">
        <f t="shared" ca="1" si="1052"/>
        <v>0</v>
      </c>
      <c r="BD999" s="757">
        <f t="shared" ca="1" si="1053"/>
        <v>0</v>
      </c>
      <c r="BE999" s="1799">
        <f t="shared" ca="1" si="1054"/>
        <v>1922</v>
      </c>
      <c r="BF999" s="1923">
        <f t="shared" ca="1" si="1055"/>
        <v>0</v>
      </c>
    </row>
    <row r="1000" spans="1:58">
      <c r="A1000" s="2016">
        <v>996</v>
      </c>
      <c r="B1000" s="2016">
        <v>997</v>
      </c>
      <c r="C1000" s="65"/>
      <c r="D1000" s="657">
        <v>1</v>
      </c>
      <c r="E1000" s="97"/>
      <c r="F1000" s="97"/>
      <c r="G1000" s="272"/>
      <c r="H1000" s="56"/>
      <c r="I1000" s="7"/>
      <c r="J1000" s="7"/>
      <c r="K1000" s="7"/>
      <c r="L1000" s="7"/>
      <c r="M1000" s="6" t="s">
        <v>124</v>
      </c>
      <c r="N1000" s="6"/>
      <c r="O1000" s="52"/>
      <c r="P1000" s="19">
        <v>287</v>
      </c>
      <c r="Q1000" s="19">
        <v>280</v>
      </c>
      <c r="R1000" s="19">
        <v>287</v>
      </c>
      <c r="S1000" s="19">
        <v>266</v>
      </c>
      <c r="T1000" s="19">
        <v>239</v>
      </c>
      <c r="U1000" s="19">
        <v>188</v>
      </c>
      <c r="V1000" s="19">
        <v>194</v>
      </c>
      <c r="W1000" s="19">
        <v>255</v>
      </c>
      <c r="X1000" s="19">
        <v>216</v>
      </c>
      <c r="Y1000" s="19">
        <v>232</v>
      </c>
      <c r="Z1000" s="19">
        <v>232</v>
      </c>
      <c r="AA1000" s="19">
        <v>249</v>
      </c>
      <c r="AB1000" s="17">
        <f>R1000</f>
        <v>287</v>
      </c>
      <c r="AC1000" s="17">
        <f>U1000</f>
        <v>188</v>
      </c>
      <c r="AD1000" s="17">
        <f>X1000</f>
        <v>216</v>
      </c>
      <c r="AE1000" s="17">
        <f>AA1000</f>
        <v>249</v>
      </c>
      <c r="AF1000" s="17">
        <f>AC1000</f>
        <v>188</v>
      </c>
      <c r="AG1000" s="17">
        <f>AE1000</f>
        <v>249</v>
      </c>
      <c r="AH1000" s="17">
        <f>AG1000</f>
        <v>249</v>
      </c>
      <c r="AJ1000" s="17">
        <f t="shared" ca="1" si="1035"/>
        <v>232</v>
      </c>
      <c r="AK1000" s="17">
        <f t="shared" ca="1" si="1036"/>
        <v>0</v>
      </c>
      <c r="AL1000" s="1774">
        <f t="shared" ca="1" si="1037"/>
        <v>232</v>
      </c>
      <c r="AM1000" s="1898">
        <f t="shared" ca="1" si="1038"/>
        <v>0</v>
      </c>
      <c r="AN1000" s="17">
        <f t="shared" ca="1" si="1039"/>
        <v>0</v>
      </c>
      <c r="AO1000" s="1774">
        <f t="shared" ca="1" si="1040"/>
        <v>232</v>
      </c>
      <c r="AP1000" s="1898">
        <f t="shared" ca="1" si="1041"/>
        <v>0</v>
      </c>
      <c r="AR1000" s="17">
        <f t="shared" ca="1" si="1042"/>
        <v>232</v>
      </c>
      <c r="AS1000" s="17">
        <f t="shared" ca="1" si="1043"/>
        <v>0</v>
      </c>
      <c r="AT1000" s="1774">
        <f t="shared" ca="1" si="1044"/>
        <v>232</v>
      </c>
      <c r="AU1000" s="1898">
        <f t="shared" ca="1" si="1045"/>
        <v>0</v>
      </c>
      <c r="AV1000" s="17">
        <f t="shared" ca="1" si="1046"/>
        <v>0</v>
      </c>
      <c r="AW1000" s="1774">
        <f t="shared" ca="1" si="1047"/>
        <v>232</v>
      </c>
      <c r="AX1000" s="1898">
        <f t="shared" ca="1" si="1048"/>
        <v>0</v>
      </c>
      <c r="AZ1000" s="17">
        <f t="shared" ca="1" si="1049"/>
        <v>232</v>
      </c>
      <c r="BA1000" s="17">
        <f t="shared" ca="1" si="1050"/>
        <v>0</v>
      </c>
      <c r="BB1000" s="1774">
        <f t="shared" ca="1" si="1051"/>
        <v>232</v>
      </c>
      <c r="BC1000" s="1898">
        <f t="shared" ca="1" si="1052"/>
        <v>0</v>
      </c>
      <c r="BD1000" s="17">
        <f t="shared" ca="1" si="1053"/>
        <v>0</v>
      </c>
      <c r="BE1000" s="1774">
        <f t="shared" ca="1" si="1054"/>
        <v>232</v>
      </c>
      <c r="BF1000" s="1898">
        <f t="shared" ca="1" si="1055"/>
        <v>0</v>
      </c>
    </row>
    <row r="1001" spans="1:58">
      <c r="A1001" s="2016">
        <v>997</v>
      </c>
      <c r="B1001" s="2016">
        <v>998</v>
      </c>
      <c r="C1001" s="65"/>
      <c r="D1001" s="657">
        <v>1</v>
      </c>
      <c r="E1001" s="97"/>
      <c r="F1001" s="97"/>
      <c r="G1001" s="272"/>
      <c r="H1001" s="701"/>
      <c r="I1001" s="4"/>
      <c r="J1001" s="4"/>
      <c r="K1001" s="4"/>
      <c r="L1001" s="4"/>
      <c r="M1001" s="3" t="s">
        <v>253</v>
      </c>
      <c r="N1001" s="3"/>
      <c r="O1001" s="50"/>
      <c r="P1001" s="15">
        <v>997</v>
      </c>
      <c r="Q1001" s="15">
        <v>688</v>
      </c>
      <c r="R1001" s="15">
        <v>938</v>
      </c>
      <c r="S1001" s="15">
        <v>1023</v>
      </c>
      <c r="T1001" s="15">
        <v>1482</v>
      </c>
      <c r="U1001" s="15">
        <v>1400</v>
      </c>
      <c r="V1001" s="15">
        <v>1330</v>
      </c>
      <c r="W1001" s="15">
        <v>1344</v>
      </c>
      <c r="X1001" s="15">
        <v>1331</v>
      </c>
      <c r="Y1001" s="15">
        <v>1690</v>
      </c>
      <c r="Z1001" s="15">
        <v>1252</v>
      </c>
      <c r="AA1001" s="15">
        <v>1452</v>
      </c>
      <c r="AB1001" s="14">
        <f>R1001</f>
        <v>938</v>
      </c>
      <c r="AC1001" s="14">
        <f>U1001</f>
        <v>1400</v>
      </c>
      <c r="AD1001" s="14">
        <f>X1001</f>
        <v>1331</v>
      </c>
      <c r="AE1001" s="14">
        <f>AA1001</f>
        <v>1452</v>
      </c>
      <c r="AF1001" s="14">
        <f>AC1001</f>
        <v>1400</v>
      </c>
      <c r="AG1001" s="14">
        <f>AE1001</f>
        <v>1452</v>
      </c>
      <c r="AH1001" s="14">
        <f>AG1001</f>
        <v>1452</v>
      </c>
      <c r="AJ1001" s="14">
        <f t="shared" ca="1" si="1035"/>
        <v>1690</v>
      </c>
      <c r="AK1001" s="14">
        <f t="shared" ca="1" si="1036"/>
        <v>0</v>
      </c>
      <c r="AL1001" s="1775">
        <f t="shared" ca="1" si="1037"/>
        <v>1690</v>
      </c>
      <c r="AM1001" s="1899">
        <f t="shared" ca="1" si="1038"/>
        <v>0</v>
      </c>
      <c r="AN1001" s="14">
        <f t="shared" ca="1" si="1039"/>
        <v>0</v>
      </c>
      <c r="AO1001" s="1775">
        <f t="shared" ca="1" si="1040"/>
        <v>1690</v>
      </c>
      <c r="AP1001" s="1899">
        <f t="shared" ca="1" si="1041"/>
        <v>0</v>
      </c>
      <c r="AR1001" s="14">
        <f t="shared" ca="1" si="1042"/>
        <v>1690</v>
      </c>
      <c r="AS1001" s="14">
        <f t="shared" ca="1" si="1043"/>
        <v>0</v>
      </c>
      <c r="AT1001" s="1775">
        <f t="shared" ca="1" si="1044"/>
        <v>1690</v>
      </c>
      <c r="AU1001" s="1899">
        <f t="shared" ca="1" si="1045"/>
        <v>0</v>
      </c>
      <c r="AV1001" s="14">
        <f t="shared" ca="1" si="1046"/>
        <v>0</v>
      </c>
      <c r="AW1001" s="1775">
        <f t="shared" ca="1" si="1047"/>
        <v>1690</v>
      </c>
      <c r="AX1001" s="1899">
        <f t="shared" ca="1" si="1048"/>
        <v>0</v>
      </c>
      <c r="AZ1001" s="14">
        <f t="shared" ca="1" si="1049"/>
        <v>1690</v>
      </c>
      <c r="BA1001" s="14">
        <f t="shared" ca="1" si="1050"/>
        <v>0</v>
      </c>
      <c r="BB1001" s="1775">
        <f t="shared" ca="1" si="1051"/>
        <v>1690</v>
      </c>
      <c r="BC1001" s="1899">
        <f t="shared" ca="1" si="1052"/>
        <v>0</v>
      </c>
      <c r="BD1001" s="14">
        <f t="shared" ca="1" si="1053"/>
        <v>0</v>
      </c>
      <c r="BE1001" s="1775">
        <f t="shared" ca="1" si="1054"/>
        <v>1690</v>
      </c>
      <c r="BF1001" s="1899">
        <f t="shared" ca="1" si="1055"/>
        <v>0</v>
      </c>
    </row>
    <row r="1002" spans="1:58">
      <c r="B1002" s="2016">
        <v>999</v>
      </c>
      <c r="D1002" s="657">
        <v>1</v>
      </c>
      <c r="G1002" s="49"/>
      <c r="H1002" s="48"/>
      <c r="I1002" s="47"/>
      <c r="J1002" s="47"/>
      <c r="K1002" s="47"/>
      <c r="L1002" s="47"/>
      <c r="M1002" s="47"/>
      <c r="N1002" s="47"/>
      <c r="O1002" s="6"/>
      <c r="P1002" s="46"/>
      <c r="Q1002" s="46"/>
      <c r="R1002" s="46"/>
      <c r="S1002" s="46"/>
      <c r="T1002" s="46"/>
      <c r="U1002" s="46"/>
    </row>
    <row r="1003" spans="1:58" ht="18">
      <c r="B1003" s="2016">
        <v>1000</v>
      </c>
      <c r="D1003" s="657">
        <v>1</v>
      </c>
      <c r="E1003" s="497" t="s">
        <v>953</v>
      </c>
      <c r="F1003" s="497"/>
    </row>
    <row r="1004" spans="1:58" ht="15.75">
      <c r="B1004" s="2016">
        <v>1001</v>
      </c>
      <c r="D1004" s="657">
        <v>1</v>
      </c>
      <c r="E1004" s="499"/>
      <c r="F1004" s="498" t="s">
        <v>904</v>
      </c>
      <c r="O1004" s="1317" t="s">
        <v>968</v>
      </c>
    </row>
    <row r="1005" spans="1:58">
      <c r="B1005" s="2016">
        <v>1002</v>
      </c>
      <c r="D1005" s="657">
        <v>1</v>
      </c>
      <c r="E1005" s="499"/>
      <c r="H1005" s="1273" t="s">
        <v>907</v>
      </c>
      <c r="I1005" s="1274"/>
      <c r="J1005" s="1274"/>
      <c r="K1005" s="1274"/>
      <c r="L1005" s="1274"/>
      <c r="M1005" s="1274"/>
      <c r="N1005" s="1274"/>
      <c r="O1005" s="1297" t="s">
        <v>906</v>
      </c>
      <c r="P1005" s="1271"/>
      <c r="Q1005" s="1271"/>
      <c r="R1005" s="1271"/>
      <c r="S1005" s="1271"/>
      <c r="T1005" s="1271"/>
      <c r="U1005" s="1271"/>
      <c r="V1005" s="1271"/>
      <c r="W1005" s="1271"/>
      <c r="X1005" s="1271"/>
      <c r="Y1005" s="1271"/>
      <c r="Z1005" s="1271"/>
      <c r="AA1005" s="1271"/>
      <c r="AB1005" s="1304">
        <f>SUM(P1005:R1005)</f>
        <v>0</v>
      </c>
      <c r="AC1005" s="1304">
        <f>SUM(S1005:U1005)</f>
        <v>0</v>
      </c>
      <c r="AD1005" s="1304">
        <f>SUM(V1005:X1005)</f>
        <v>0</v>
      </c>
      <c r="AE1005" s="1304">
        <f>SUM(Y1005:AA1005)</f>
        <v>0</v>
      </c>
      <c r="AF1005" s="1304">
        <f>AB1005+AC1005</f>
        <v>0</v>
      </c>
      <c r="AG1005" s="1304">
        <f>AE1005+AD1005</f>
        <v>0</v>
      </c>
      <c r="AH1005" s="1304">
        <f>AF1005+AG1005</f>
        <v>0</v>
      </c>
      <c r="AJ1005" s="1304">
        <f ca="1">SUM((INDIRECT(AJ$2&amp;(ROW())):INDIRECT(AJ$3&amp;(ROW()))))</f>
        <v>0</v>
      </c>
      <c r="AK1005" s="1304">
        <f ca="1">SUM(INDIRECT(AK$1&amp;AK$2&amp;$B1005):INDIRECT(AK$1&amp;AK$3&amp;$B1005))</f>
        <v>0</v>
      </c>
      <c r="AL1005" s="1800">
        <f t="shared" ca="1" si="1037"/>
        <v>0</v>
      </c>
      <c r="AM1005" s="1924">
        <f ca="1">IFERROR(AJ1005/AK1005,0)</f>
        <v>0</v>
      </c>
      <c r="AN1005" s="1304"/>
      <c r="AO1005" s="1800"/>
      <c r="AP1005" s="1924">
        <f ca="1">IFERROR(AJ1005/AN1005,0)</f>
        <v>0</v>
      </c>
      <c r="AR1005" s="1304">
        <f ca="1">SUM((INDIRECT(AR$2&amp;(ROW())):INDIRECT(AR$3&amp;(ROW()))))</f>
        <v>0</v>
      </c>
      <c r="AS1005" s="1304">
        <f ca="1">SUM(INDIRECT(AS$1&amp;AS$2&amp;$B1005):INDIRECT(AS$1&amp;AS$3&amp;$B1005))</f>
        <v>0</v>
      </c>
      <c r="AT1005" s="1800">
        <f ca="1">AR1005-AS1005</f>
        <v>0</v>
      </c>
      <c r="AU1005" s="1924">
        <f ca="1">IFERROR(AR1005/AS1005,0)</f>
        <v>0</v>
      </c>
      <c r="AV1005" s="1304"/>
      <c r="AW1005" s="1800"/>
      <c r="AX1005" s="1924">
        <f ca="1">IFERROR(AR1005/AV1005,0)</f>
        <v>0</v>
      </c>
      <c r="AZ1005" s="1304">
        <f ca="1">SUM((INDIRECT(AZ$2&amp;(ROW())):INDIRECT(AZ$3&amp;(ROW()))))</f>
        <v>0</v>
      </c>
      <c r="BA1005" s="1304">
        <f ca="1">SUM(INDIRECT(BA$1&amp;BA$2&amp;$B1005):INDIRECT(BA$1&amp;BA$3&amp;$B1005))</f>
        <v>0</v>
      </c>
      <c r="BB1005" s="1800">
        <f ca="1">AZ1005-BA1005</f>
        <v>0</v>
      </c>
      <c r="BC1005" s="1924">
        <f ca="1">IFERROR(AZ1005/BA1005,0)</f>
        <v>0</v>
      </c>
      <c r="BD1005" s="1304"/>
      <c r="BE1005" s="1800"/>
      <c r="BF1005" s="1924">
        <f ca="1">IFERROR(AZ1005/BD1005,0)</f>
        <v>0</v>
      </c>
    </row>
    <row r="1006" spans="1:58">
      <c r="B1006" s="2016">
        <v>1003</v>
      </c>
      <c r="D1006" s="657">
        <v>1</v>
      </c>
      <c r="E1006" s="499"/>
      <c r="H1006" s="1280" t="s">
        <v>908</v>
      </c>
      <c r="I1006" s="1281"/>
      <c r="J1006" s="1281"/>
      <c r="K1006" s="1281"/>
      <c r="L1006" s="1281"/>
      <c r="M1006" s="1281"/>
      <c r="N1006" s="1281"/>
      <c r="O1006" s="1282"/>
      <c r="P1006" s="1283">
        <f>P1007+P1008</f>
        <v>0</v>
      </c>
      <c r="Q1006" s="1283">
        <f t="shared" ref="Q1006:AA1006" si="1065">Q1007+Q1008</f>
        <v>0</v>
      </c>
      <c r="R1006" s="1283">
        <f t="shared" si="1065"/>
        <v>0</v>
      </c>
      <c r="S1006" s="1283">
        <f t="shared" si="1065"/>
        <v>0</v>
      </c>
      <c r="T1006" s="1283">
        <f t="shared" si="1065"/>
        <v>0</v>
      </c>
      <c r="U1006" s="1283">
        <f t="shared" si="1065"/>
        <v>0</v>
      </c>
      <c r="V1006" s="1283">
        <f t="shared" si="1065"/>
        <v>0</v>
      </c>
      <c r="W1006" s="1283">
        <f t="shared" si="1065"/>
        <v>0</v>
      </c>
      <c r="X1006" s="1283">
        <f t="shared" si="1065"/>
        <v>0</v>
      </c>
      <c r="Y1006" s="1283">
        <f t="shared" si="1065"/>
        <v>0</v>
      </c>
      <c r="Z1006" s="1283">
        <f t="shared" si="1065"/>
        <v>0</v>
      </c>
      <c r="AA1006" s="1283">
        <f t="shared" si="1065"/>
        <v>0</v>
      </c>
      <c r="AB1006" s="1283">
        <f>SUM(P1006:R1006)</f>
        <v>0</v>
      </c>
      <c r="AC1006" s="1283">
        <f>SUM(S1006:U1006)</f>
        <v>0</v>
      </c>
      <c r="AD1006" s="1283">
        <f>SUM(V1006:X1006)</f>
        <v>0</v>
      </c>
      <c r="AE1006" s="1283">
        <f>SUM(Y1006:AA1006)</f>
        <v>0</v>
      </c>
      <c r="AF1006" s="1283">
        <f>AB1006+AC1006</f>
        <v>0</v>
      </c>
      <c r="AG1006" s="1283">
        <f>AE1006+AD1006</f>
        <v>0</v>
      </c>
      <c r="AH1006" s="1283">
        <f>AF1006+AG1006</f>
        <v>0</v>
      </c>
      <c r="AJ1006" s="1283">
        <f ca="1">SUM((INDIRECT(AJ$2&amp;(ROW())):INDIRECT(AJ$3&amp;(ROW()))))</f>
        <v>0</v>
      </c>
      <c r="AK1006" s="1283">
        <f ca="1">SUM(INDIRECT(AK$1&amp;AK$2&amp;$B1006):INDIRECT(AK$1&amp;AK$3&amp;$B1006))</f>
        <v>0</v>
      </c>
      <c r="AL1006" s="1801">
        <f t="shared" ca="1" si="1037"/>
        <v>0</v>
      </c>
      <c r="AM1006" s="1925">
        <f ca="1">IFERROR(AJ1006/AK1006,0)</f>
        <v>0</v>
      </c>
      <c r="AN1006" s="1283"/>
      <c r="AO1006" s="1801"/>
      <c r="AP1006" s="1925">
        <f ca="1">IFERROR(AJ1006/AN1006,0)</f>
        <v>0</v>
      </c>
      <c r="AR1006" s="1283">
        <f ca="1">SUM((INDIRECT(AR$2&amp;(ROW())):INDIRECT(AR$3&amp;(ROW()))))</f>
        <v>0</v>
      </c>
      <c r="AS1006" s="1283">
        <f ca="1">SUM(INDIRECT(AS$1&amp;AS$2&amp;$B1006):INDIRECT(AS$1&amp;AS$3&amp;$B1006))</f>
        <v>0</v>
      </c>
      <c r="AT1006" s="1801">
        <f ca="1">AR1006-AS1006</f>
        <v>0</v>
      </c>
      <c r="AU1006" s="1925">
        <f ca="1">IFERROR(AR1006/AS1006,0)</f>
        <v>0</v>
      </c>
      <c r="AV1006" s="1283"/>
      <c r="AW1006" s="1801"/>
      <c r="AX1006" s="1925">
        <f ca="1">IFERROR(AR1006/AV1006,0)</f>
        <v>0</v>
      </c>
      <c r="AZ1006" s="1283">
        <f ca="1">SUM((INDIRECT(AZ$2&amp;(ROW())):INDIRECT(AZ$3&amp;(ROW()))))</f>
        <v>0</v>
      </c>
      <c r="BA1006" s="1283">
        <f ca="1">SUM(INDIRECT(BA$1&amp;BA$2&amp;$B1006):INDIRECT(BA$1&amp;BA$3&amp;$B1006))</f>
        <v>0</v>
      </c>
      <c r="BB1006" s="1801">
        <f ca="1">AZ1006-BA1006</f>
        <v>0</v>
      </c>
      <c r="BC1006" s="1925">
        <f ca="1">IFERROR(AZ1006/BA1006,0)</f>
        <v>0</v>
      </c>
      <c r="BD1006" s="1283"/>
      <c r="BE1006" s="1801"/>
      <c r="BF1006" s="1925">
        <f ca="1">IFERROR(AZ1006/BD1006,0)</f>
        <v>0</v>
      </c>
    </row>
    <row r="1007" spans="1:58">
      <c r="B1007" s="2016">
        <v>1004</v>
      </c>
      <c r="D1007" s="657">
        <v>1</v>
      </c>
      <c r="E1007" s="499"/>
      <c r="H1007" s="1284"/>
      <c r="I1007" s="1285" t="s">
        <v>900</v>
      </c>
      <c r="J1007" s="1285"/>
      <c r="K1007" s="1285"/>
      <c r="L1007" s="1285"/>
      <c r="M1007" s="1285"/>
      <c r="N1007" s="1285"/>
      <c r="O1007" s="1286"/>
      <c r="P1007" s="1305"/>
      <c r="Q1007" s="1305"/>
      <c r="R1007" s="1305"/>
      <c r="S1007" s="1305"/>
      <c r="T1007" s="1305"/>
      <c r="U1007" s="1305"/>
      <c r="V1007" s="1305"/>
      <c r="W1007" s="1305"/>
      <c r="X1007" s="1305"/>
      <c r="Y1007" s="1305"/>
      <c r="Z1007" s="1305"/>
      <c r="AA1007" s="1305"/>
      <c r="AB1007" s="1302">
        <f>SUM(P1007:R1007)</f>
        <v>0</v>
      </c>
      <c r="AC1007" s="1302">
        <f>SUM(S1007:U1007)</f>
        <v>0</v>
      </c>
      <c r="AD1007" s="1302">
        <f>SUM(V1007:X1007)</f>
        <v>0</v>
      </c>
      <c r="AE1007" s="1302">
        <f>SUM(Y1007:AA1007)</f>
        <v>0</v>
      </c>
      <c r="AF1007" s="1302">
        <f>AB1007+AC1007</f>
        <v>0</v>
      </c>
      <c r="AG1007" s="1302">
        <f>AE1007+AD1007</f>
        <v>0</v>
      </c>
      <c r="AH1007" s="1302">
        <f>AF1007+AG1007</f>
        <v>0</v>
      </c>
      <c r="AJ1007" s="1302">
        <f ca="1">SUM((INDIRECT(AJ$2&amp;(ROW())):INDIRECT(AJ$3&amp;(ROW()))))</f>
        <v>0</v>
      </c>
      <c r="AK1007" s="1302">
        <f ca="1">SUM(INDIRECT(AK$1&amp;AK$2&amp;$B1007):INDIRECT(AK$1&amp;AK$3&amp;$B1007))</f>
        <v>0</v>
      </c>
      <c r="AL1007" s="1802">
        <f t="shared" ca="1" si="1037"/>
        <v>0</v>
      </c>
      <c r="AM1007" s="1926">
        <f ca="1">IFERROR(AJ1007/AK1007,0)</f>
        <v>0</v>
      </c>
      <c r="AN1007" s="1302"/>
      <c r="AO1007" s="1802"/>
      <c r="AP1007" s="1926">
        <f ca="1">IFERROR(AJ1007/AN1007,0)</f>
        <v>0</v>
      </c>
      <c r="AR1007" s="1302">
        <f ca="1">SUM((INDIRECT(AR$2&amp;(ROW())):INDIRECT(AR$3&amp;(ROW()))))</f>
        <v>0</v>
      </c>
      <c r="AS1007" s="1302">
        <f ca="1">SUM(INDIRECT(AS$1&amp;AS$2&amp;$B1007):INDIRECT(AS$1&amp;AS$3&amp;$B1007))</f>
        <v>0</v>
      </c>
      <c r="AT1007" s="1802">
        <f ca="1">AR1007-AS1007</f>
        <v>0</v>
      </c>
      <c r="AU1007" s="1926">
        <f ca="1">IFERROR(AR1007/AS1007,0)</f>
        <v>0</v>
      </c>
      <c r="AV1007" s="1302"/>
      <c r="AW1007" s="1802"/>
      <c r="AX1007" s="1926">
        <f ca="1">IFERROR(AR1007/AV1007,0)</f>
        <v>0</v>
      </c>
      <c r="AZ1007" s="1302">
        <f ca="1">SUM((INDIRECT(AZ$2&amp;(ROW())):INDIRECT(AZ$3&amp;(ROW()))))</f>
        <v>0</v>
      </c>
      <c r="BA1007" s="1302">
        <f ca="1">SUM(INDIRECT(BA$1&amp;BA$2&amp;$B1007):INDIRECT(BA$1&amp;BA$3&amp;$B1007))</f>
        <v>0</v>
      </c>
      <c r="BB1007" s="1802">
        <f ca="1">AZ1007-BA1007</f>
        <v>0</v>
      </c>
      <c r="BC1007" s="1926">
        <f ca="1">IFERROR(AZ1007/BA1007,0)</f>
        <v>0</v>
      </c>
      <c r="BD1007" s="1302"/>
      <c r="BE1007" s="1802"/>
      <c r="BF1007" s="1926">
        <f ca="1">IFERROR(AZ1007/BD1007,0)</f>
        <v>0</v>
      </c>
    </row>
    <row r="1008" spans="1:58">
      <c r="B1008" s="2016">
        <v>1005</v>
      </c>
      <c r="D1008" s="657">
        <v>1</v>
      </c>
      <c r="E1008" s="499"/>
      <c r="H1008" s="1278"/>
      <c r="I1008" s="1275" t="s">
        <v>901</v>
      </c>
      <c r="J1008" s="1275"/>
      <c r="K1008" s="1275"/>
      <c r="L1008" s="1275"/>
      <c r="M1008" s="1275"/>
      <c r="N1008" s="1275"/>
      <c r="O1008" s="1279"/>
      <c r="P1008" s="1306"/>
      <c r="Q1008" s="1306"/>
      <c r="R1008" s="1306"/>
      <c r="S1008" s="1306"/>
      <c r="T1008" s="1306"/>
      <c r="U1008" s="1306"/>
      <c r="V1008" s="1306"/>
      <c r="W1008" s="1306"/>
      <c r="X1008" s="1306"/>
      <c r="Y1008" s="1306"/>
      <c r="Z1008" s="1306"/>
      <c r="AA1008" s="1306"/>
      <c r="AB1008" s="1307">
        <f>SUM(P1008:R1008)</f>
        <v>0</v>
      </c>
      <c r="AC1008" s="1307">
        <f>SUM(S1008:U1008)</f>
        <v>0</v>
      </c>
      <c r="AD1008" s="1307">
        <f>SUM(V1008:X1008)</f>
        <v>0</v>
      </c>
      <c r="AE1008" s="1307">
        <f>SUM(Y1008:AA1008)</f>
        <v>0</v>
      </c>
      <c r="AF1008" s="1307">
        <f>AB1008+AC1008</f>
        <v>0</v>
      </c>
      <c r="AG1008" s="1307">
        <f>AE1008+AD1008</f>
        <v>0</v>
      </c>
      <c r="AH1008" s="1307">
        <f>AF1008+AG1008</f>
        <v>0</v>
      </c>
      <c r="AJ1008" s="1307">
        <f ca="1">SUM((INDIRECT(AJ$2&amp;(ROW())):INDIRECT(AJ$3&amp;(ROW()))))</f>
        <v>0</v>
      </c>
      <c r="AK1008" s="1307">
        <f ca="1">SUM(INDIRECT(AK$1&amp;AK$2&amp;$B1008):INDIRECT(AK$1&amp;AK$3&amp;$B1008))</f>
        <v>0</v>
      </c>
      <c r="AL1008" s="1803">
        <f t="shared" ca="1" si="1037"/>
        <v>0</v>
      </c>
      <c r="AM1008" s="1927">
        <f ca="1">IFERROR(AJ1008/AK1008,0)</f>
        <v>0</v>
      </c>
      <c r="AN1008" s="1307"/>
      <c r="AO1008" s="1803"/>
      <c r="AP1008" s="1927">
        <f ca="1">IFERROR(AJ1008/AN1008,0)</f>
        <v>0</v>
      </c>
      <c r="AR1008" s="1307">
        <f ca="1">SUM((INDIRECT(AR$2&amp;(ROW())):INDIRECT(AR$3&amp;(ROW()))))</f>
        <v>0</v>
      </c>
      <c r="AS1008" s="1307">
        <f ca="1">SUM(INDIRECT(AS$1&amp;AS$2&amp;$B1008):INDIRECT(AS$1&amp;AS$3&amp;$B1008))</f>
        <v>0</v>
      </c>
      <c r="AT1008" s="1803">
        <f ca="1">AR1008-AS1008</f>
        <v>0</v>
      </c>
      <c r="AU1008" s="1927">
        <f ca="1">IFERROR(AR1008/AS1008,0)</f>
        <v>0</v>
      </c>
      <c r="AV1008" s="1307"/>
      <c r="AW1008" s="1803"/>
      <c r="AX1008" s="1927">
        <f ca="1">IFERROR(AR1008/AV1008,0)</f>
        <v>0</v>
      </c>
      <c r="AZ1008" s="1307">
        <f ca="1">SUM((INDIRECT(AZ$2&amp;(ROW())):INDIRECT(AZ$3&amp;(ROW()))))</f>
        <v>0</v>
      </c>
      <c r="BA1008" s="1307">
        <f ca="1">SUM(INDIRECT(BA$1&amp;BA$2&amp;$B1008):INDIRECT(BA$1&amp;BA$3&amp;$B1008))</f>
        <v>0</v>
      </c>
      <c r="BB1008" s="1803">
        <f ca="1">AZ1008-BA1008</f>
        <v>0</v>
      </c>
      <c r="BC1008" s="1927">
        <f ca="1">IFERROR(AZ1008/BA1008,0)</f>
        <v>0</v>
      </c>
      <c r="BD1008" s="1307"/>
      <c r="BE1008" s="1803"/>
      <c r="BF1008" s="1927">
        <f ca="1">IFERROR(AZ1008/BD1008,0)</f>
        <v>0</v>
      </c>
    </row>
    <row r="1009" spans="1:58">
      <c r="B1009" s="2016">
        <v>1006</v>
      </c>
      <c r="D1009" s="657">
        <v>1</v>
      </c>
      <c r="E1009" s="499"/>
      <c r="H1009" s="37"/>
      <c r="I1009" s="272"/>
      <c r="J1009" s="37"/>
      <c r="K1009" s="37"/>
      <c r="L1009" s="272"/>
      <c r="M1009" s="272"/>
      <c r="N1009" s="272"/>
      <c r="O1009" s="272"/>
    </row>
    <row r="1010" spans="1:58" ht="15.75">
      <c r="B1010" s="2016">
        <v>1007</v>
      </c>
      <c r="D1010" s="657">
        <v>1</v>
      </c>
      <c r="E1010" s="499"/>
      <c r="F1010" s="498" t="s">
        <v>905</v>
      </c>
      <c r="H1010" s="37"/>
      <c r="I1010" s="272"/>
      <c r="J1010" s="37"/>
      <c r="K1010" s="37"/>
      <c r="L1010" s="272"/>
      <c r="M1010" s="272"/>
      <c r="N1010" s="272"/>
      <c r="O1010" s="1317" t="s">
        <v>968</v>
      </c>
    </row>
    <row r="1011" spans="1:58">
      <c r="B1011" s="2016">
        <v>1008</v>
      </c>
      <c r="D1011" s="657">
        <v>1</v>
      </c>
      <c r="E1011" s="499"/>
      <c r="H1011" s="1276" t="s">
        <v>910</v>
      </c>
      <c r="I1011" s="1277"/>
      <c r="J1011" s="1277"/>
      <c r="K1011" s="1277"/>
      <c r="L1011" s="1277"/>
      <c r="M1011" s="1277"/>
      <c r="N1011" s="1277"/>
      <c r="O1011" s="1277"/>
      <c r="P1011" s="1271"/>
      <c r="Q1011" s="1271"/>
      <c r="R1011" s="1271"/>
      <c r="S1011" s="1271"/>
      <c r="T1011" s="1271"/>
      <c r="U1011" s="1271"/>
      <c r="V1011" s="1271"/>
      <c r="W1011" s="1271"/>
      <c r="X1011" s="1271"/>
      <c r="Y1011" s="1271"/>
      <c r="Z1011" s="1271"/>
      <c r="AA1011" s="1271"/>
      <c r="AB1011" s="1268">
        <f>SUM(P1011:R1011)</f>
        <v>0</v>
      </c>
      <c r="AC1011" s="1268">
        <f>SUM(S1011:U1011)</f>
        <v>0</v>
      </c>
      <c r="AD1011" s="1268">
        <f>SUM(V1011:X1011)</f>
        <v>0</v>
      </c>
      <c r="AE1011" s="1268">
        <f>SUM(Y1011:AA1011)</f>
        <v>0</v>
      </c>
      <c r="AF1011" s="1268">
        <f>AB1011+AC1011</f>
        <v>0</v>
      </c>
      <c r="AG1011" s="1268">
        <f>AE1011+AD1011</f>
        <v>0</v>
      </c>
      <c r="AH1011" s="1268">
        <f>AF1011+AG1011</f>
        <v>0</v>
      </c>
      <c r="AJ1011" s="1268">
        <f ca="1">SUM((INDIRECT(AJ$2&amp;(ROW())):INDIRECT(AJ$3&amp;(ROW()))))</f>
        <v>0</v>
      </c>
      <c r="AK1011" s="1268">
        <f ca="1">SUM(INDIRECT(AK$1&amp;AK$2&amp;$B1011):INDIRECT(AK$1&amp;AK$3&amp;$B1011))</f>
        <v>0</v>
      </c>
      <c r="AL1011" s="1804">
        <f t="shared" ca="1" si="1037"/>
        <v>0</v>
      </c>
      <c r="AM1011" s="1924">
        <f ca="1">IFERROR(AJ1011/AK1011,0)</f>
        <v>0</v>
      </c>
      <c r="AN1011" s="1268"/>
      <c r="AO1011" s="1804"/>
      <c r="AP1011" s="1924">
        <f ca="1">IFERROR(AJ1011/AN1011,0)</f>
        <v>0</v>
      </c>
      <c r="AR1011" s="1268">
        <f ca="1">SUM((INDIRECT(AR$2&amp;(ROW())):INDIRECT(AR$3&amp;(ROW()))))</f>
        <v>0</v>
      </c>
      <c r="AS1011" s="1268">
        <f ca="1">SUM(INDIRECT(AS$1&amp;AS$2&amp;$B1011):INDIRECT(AS$1&amp;AS$3&amp;$B1011))</f>
        <v>0</v>
      </c>
      <c r="AT1011" s="1804">
        <f ca="1">AR1011-AS1011</f>
        <v>0</v>
      </c>
      <c r="AU1011" s="1924">
        <f ca="1">IFERROR(AR1011/AS1011,0)</f>
        <v>0</v>
      </c>
      <c r="AV1011" s="1268"/>
      <c r="AW1011" s="1804"/>
      <c r="AX1011" s="1924">
        <f ca="1">IFERROR(AR1011/AV1011,0)</f>
        <v>0</v>
      </c>
      <c r="AZ1011" s="1268">
        <f ca="1">SUM((INDIRECT(AZ$2&amp;(ROW())):INDIRECT(AZ$3&amp;(ROW()))))</f>
        <v>0</v>
      </c>
      <c r="BA1011" s="1268">
        <f ca="1">SUM(INDIRECT(BA$1&amp;BA$2&amp;$B1011):INDIRECT(BA$1&amp;BA$3&amp;$B1011))</f>
        <v>0</v>
      </c>
      <c r="BB1011" s="1804">
        <f ca="1">AZ1011-BA1011</f>
        <v>0</v>
      </c>
      <c r="BC1011" s="1924">
        <f ca="1">IFERROR(AZ1011/BA1011,0)</f>
        <v>0</v>
      </c>
      <c r="BD1011" s="1268"/>
      <c r="BE1011" s="1804"/>
      <c r="BF1011" s="1924">
        <f ca="1">IFERROR(AZ1011/BD1011,0)</f>
        <v>0</v>
      </c>
    </row>
    <row r="1012" spans="1:58">
      <c r="B1012" s="2016">
        <v>1009</v>
      </c>
      <c r="D1012" s="657">
        <v>1</v>
      </c>
    </row>
    <row r="1013" spans="1:58" ht="18">
      <c r="A1013" s="2016">
        <v>1002</v>
      </c>
      <c r="B1013" s="2016">
        <v>1010</v>
      </c>
      <c r="D1013" s="657">
        <v>1</v>
      </c>
      <c r="E1013" s="497" t="s">
        <v>902</v>
      </c>
      <c r="F1013" s="497"/>
    </row>
    <row r="1014" spans="1:58">
      <c r="A1014" s="2016">
        <v>1003</v>
      </c>
      <c r="B1014" s="2016">
        <v>1011</v>
      </c>
      <c r="D1014" s="657">
        <v>1</v>
      </c>
      <c r="E1014" s="137"/>
      <c r="F1014" s="137"/>
      <c r="G1014" s="272"/>
      <c r="H1014" s="39" t="s">
        <v>123</v>
      </c>
      <c r="I1014" s="43"/>
      <c r="J1014" s="42"/>
      <c r="K1014" s="41"/>
      <c r="L1014" s="38"/>
      <c r="M1014" s="34"/>
      <c r="N1014" s="34"/>
      <c r="O1014" s="33"/>
      <c r="P1014" s="40">
        <f t="shared" ref="P1014:AH1014" si="1066">P357</f>
        <v>14876</v>
      </c>
      <c r="Q1014" s="40">
        <f t="shared" si="1066"/>
        <v>35361</v>
      </c>
      <c r="R1014" s="40">
        <f t="shared" si="1066"/>
        <v>35035</v>
      </c>
      <c r="S1014" s="40">
        <f t="shared" si="1066"/>
        <v>33567</v>
      </c>
      <c r="T1014" s="40">
        <f t="shared" si="1066"/>
        <v>38214</v>
      </c>
      <c r="U1014" s="40">
        <f t="shared" si="1066"/>
        <v>42801</v>
      </c>
      <c r="V1014" s="40">
        <f t="shared" si="1066"/>
        <v>36211</v>
      </c>
      <c r="W1014" s="40">
        <f t="shared" si="1066"/>
        <v>38351</v>
      </c>
      <c r="X1014" s="40">
        <f t="shared" si="1066"/>
        <v>59540</v>
      </c>
      <c r="Y1014" s="40">
        <f t="shared" si="1066"/>
        <v>39350</v>
      </c>
      <c r="Z1014" s="40">
        <f t="shared" si="1066"/>
        <v>51461</v>
      </c>
      <c r="AA1014" s="40">
        <f t="shared" si="1066"/>
        <v>37847</v>
      </c>
      <c r="AB1014" s="40">
        <f t="shared" si="1066"/>
        <v>85272</v>
      </c>
      <c r="AC1014" s="40">
        <f t="shared" si="1066"/>
        <v>114582</v>
      </c>
      <c r="AD1014" s="40">
        <f t="shared" si="1066"/>
        <v>134102</v>
      </c>
      <c r="AE1014" s="40">
        <f t="shared" si="1066"/>
        <v>128658</v>
      </c>
      <c r="AF1014" s="40">
        <f t="shared" si="1066"/>
        <v>199854</v>
      </c>
      <c r="AG1014" s="40">
        <f t="shared" si="1066"/>
        <v>262760</v>
      </c>
      <c r="AH1014" s="40">
        <f t="shared" si="1066"/>
        <v>462614</v>
      </c>
      <c r="AI1014" s="445"/>
      <c r="AJ1014" s="40">
        <f ca="1">SUM((INDIRECT(AJ$2&amp;(ROW())):INDIRECT(AJ$3&amp;(ROW()))))</f>
        <v>39350</v>
      </c>
      <c r="AK1014" s="40">
        <f ca="1">SUM(INDIRECT(AK$1&amp;AK$2&amp;$B1014):INDIRECT(AK$1&amp;AK$3&amp;$B1014))</f>
        <v>0</v>
      </c>
      <c r="AL1014" s="1805">
        <f t="shared" ca="1" si="1037"/>
        <v>39350</v>
      </c>
      <c r="AM1014" s="1928">
        <f t="shared" ref="AM1014:AM1019" ca="1" si="1067">IFERROR(AJ1014/AK1014,0)</f>
        <v>0</v>
      </c>
      <c r="AN1014" s="40">
        <f ca="1">SUM(INDIRECT(AN$1&amp;AN$2&amp;$A1014):INDIRECT(AN$1&amp;AN$3&amp;$A1014))</f>
        <v>46298</v>
      </c>
      <c r="AO1014" s="1805">
        <f t="shared" ca="1" si="1040"/>
        <v>-6948</v>
      </c>
      <c r="AP1014" s="1928">
        <f ca="1">IFERROR(AJ1014/AN1014,0)</f>
        <v>0.84992872262300745</v>
      </c>
      <c r="AR1014" s="40">
        <f ca="1">SUM((INDIRECT(AR$2&amp;(ROW())):INDIRECT(AR$3&amp;(ROW()))))</f>
        <v>39350</v>
      </c>
      <c r="AS1014" s="40">
        <f ca="1">SUM(INDIRECT(AS$1&amp;AS$2&amp;$B1014):INDIRECT(AS$1&amp;AS$3&amp;$B1014))</f>
        <v>0</v>
      </c>
      <c r="AT1014" s="1805">
        <f t="shared" ref="AT1014:AT1019" ca="1" si="1068">AR1014-AS1014</f>
        <v>39350</v>
      </c>
      <c r="AU1014" s="1928">
        <f t="shared" ref="AU1014:AU1019" ca="1" si="1069">IFERROR(AR1014/AS1014,0)</f>
        <v>0</v>
      </c>
      <c r="AV1014" s="40">
        <f ca="1">SUM(INDIRECT(AV$1&amp;AV$2&amp;$A1014):INDIRECT(AV$1&amp;AV$3&amp;$A1014))</f>
        <v>46298</v>
      </c>
      <c r="AW1014" s="1805">
        <f t="shared" ref="AW1014:AW1019" ca="1" si="1070">AR1014-AV1014</f>
        <v>-6948</v>
      </c>
      <c r="AX1014" s="1928">
        <f ca="1">IFERROR(AR1014/AV1014,0)</f>
        <v>0.84992872262300745</v>
      </c>
      <c r="AZ1014" s="40">
        <f ca="1">SUM((INDIRECT(AZ$2&amp;(ROW())):INDIRECT(AZ$3&amp;(ROW()))))</f>
        <v>373306</v>
      </c>
      <c r="BA1014" s="40">
        <f ca="1">SUM(INDIRECT(BA$1&amp;BA$2&amp;$B1014):INDIRECT(BA$1&amp;BA$3&amp;$B1014))</f>
        <v>0</v>
      </c>
      <c r="BB1014" s="1805">
        <f t="shared" ref="BB1014:BB1019" ca="1" si="1071">AZ1014-BA1014</f>
        <v>373306</v>
      </c>
      <c r="BC1014" s="1928">
        <f t="shared" ref="BC1014:BC1019" ca="1" si="1072">IFERROR(AZ1014/BA1014,0)</f>
        <v>0</v>
      </c>
      <c r="BD1014" s="40">
        <f ca="1">SUM(INDIRECT(BD$1&amp;BD$2&amp;$A1014):INDIRECT(BD$1&amp;BD$3&amp;$A1014))</f>
        <v>425994</v>
      </c>
      <c r="BE1014" s="1805">
        <f t="shared" ref="BE1014:BE1019" ca="1" si="1073">AZ1014-BD1014</f>
        <v>-52688</v>
      </c>
      <c r="BF1014" s="1928">
        <f ca="1">IFERROR(AZ1014/BD1014,0)</f>
        <v>0.87631750681934484</v>
      </c>
    </row>
    <row r="1015" spans="1:58">
      <c r="A1015" s="2016">
        <v>1004</v>
      </c>
      <c r="B1015" s="2016">
        <v>1012</v>
      </c>
      <c r="D1015" s="657">
        <v>1</v>
      </c>
      <c r="E1015" s="137"/>
      <c r="F1015" s="137"/>
      <c r="G1015" s="272"/>
      <c r="H1015" s="1287" t="s">
        <v>122</v>
      </c>
      <c r="I1015" s="1288"/>
      <c r="J1015" s="1289"/>
      <c r="K1015" s="1290"/>
      <c r="L1015" s="1291"/>
      <c r="M1015" s="1292"/>
      <c r="N1015" s="1292"/>
      <c r="O1015" s="1293"/>
      <c r="P1015" s="1272">
        <v>9561</v>
      </c>
      <c r="Q1015" s="1272">
        <v>24542</v>
      </c>
      <c r="R1015" s="1272">
        <v>27102</v>
      </c>
      <c r="S1015" s="1272">
        <v>19418</v>
      </c>
      <c r="T1015" s="1272">
        <v>20842</v>
      </c>
      <c r="U1015" s="1272">
        <v>21684</v>
      </c>
      <c r="V1015" s="1272">
        <v>19567</v>
      </c>
      <c r="W1015" s="1272">
        <v>21924</v>
      </c>
      <c r="X1015" s="1272">
        <v>33524</v>
      </c>
      <c r="Y1015" s="1272">
        <v>20781</v>
      </c>
      <c r="Z1015" s="1272">
        <v>30029</v>
      </c>
      <c r="AA1015" s="1272">
        <v>22635</v>
      </c>
      <c r="AB1015" s="870">
        <f>SUM(P1015:Y1015)</f>
        <v>218945</v>
      </c>
      <c r="AC1015" s="870">
        <f>SUM(S1015:U1015)</f>
        <v>61944</v>
      </c>
      <c r="AD1015" s="870">
        <f>SUM(V1015:X1015)</f>
        <v>75015</v>
      </c>
      <c r="AE1015" s="870">
        <f>SUM(Y1015:AA1015)</f>
        <v>73445</v>
      </c>
      <c r="AF1015" s="870">
        <f>AB1015+AC1015</f>
        <v>280889</v>
      </c>
      <c r="AG1015" s="870">
        <f>AE1015+AD1015</f>
        <v>148460</v>
      </c>
      <c r="AH1015" s="870">
        <f>AF1015+AG1015</f>
        <v>429349</v>
      </c>
      <c r="AI1015" s="445"/>
      <c r="AJ1015" s="870">
        <f ca="1">SUM((INDIRECT(AJ$2&amp;(ROW())):INDIRECT(AJ$3&amp;(ROW()))))</f>
        <v>20781</v>
      </c>
      <c r="AK1015" s="870">
        <f ca="1">SUM(INDIRECT(AK$1&amp;AK$2&amp;$B1015):INDIRECT(AK$1&amp;AK$3&amp;$B1015))</f>
        <v>0</v>
      </c>
      <c r="AL1015" s="1806">
        <f t="shared" ca="1" si="1037"/>
        <v>20781</v>
      </c>
      <c r="AM1015" s="1929">
        <f t="shared" ca="1" si="1067"/>
        <v>0</v>
      </c>
      <c r="AN1015" s="870">
        <f ca="1">SUM(INDIRECT(AN$1&amp;AN$2&amp;$A1015):INDIRECT(AN$1&amp;AN$3&amp;$A1015))</f>
        <v>27772</v>
      </c>
      <c r="AO1015" s="1806">
        <f t="shared" ca="1" si="1040"/>
        <v>-6991</v>
      </c>
      <c r="AP1015" s="1929">
        <f ca="1">IFERROR(AJ1015/AN1015,0)</f>
        <v>0.7482716405012243</v>
      </c>
      <c r="AR1015" s="870">
        <f ca="1">SUM((INDIRECT(AR$2&amp;(ROW())):INDIRECT(AR$3&amp;(ROW()))))</f>
        <v>20781</v>
      </c>
      <c r="AS1015" s="870">
        <f ca="1">SUM(INDIRECT(AS$1&amp;AS$2&amp;$B1015):INDIRECT(AS$1&amp;AS$3&amp;$B1015))</f>
        <v>0</v>
      </c>
      <c r="AT1015" s="1806">
        <f t="shared" ca="1" si="1068"/>
        <v>20781</v>
      </c>
      <c r="AU1015" s="1929">
        <f t="shared" ca="1" si="1069"/>
        <v>0</v>
      </c>
      <c r="AV1015" s="870">
        <f ca="1">SUM(INDIRECT(AV$1&amp;AV$2&amp;$A1015):INDIRECT(AV$1&amp;AV$3&amp;$A1015))</f>
        <v>27772</v>
      </c>
      <c r="AW1015" s="1806">
        <f t="shared" ca="1" si="1070"/>
        <v>-6991</v>
      </c>
      <c r="AX1015" s="1929">
        <f ca="1">IFERROR(AR1015/AV1015,0)</f>
        <v>0.7482716405012243</v>
      </c>
      <c r="AZ1015" s="870">
        <f ca="1">SUM((INDIRECT(AZ$2&amp;(ROW())):INDIRECT(AZ$3&amp;(ROW()))))</f>
        <v>218945</v>
      </c>
      <c r="BA1015" s="870">
        <f ca="1">SUM(INDIRECT(BA$1&amp;BA$2&amp;$B1015):INDIRECT(BA$1&amp;BA$3&amp;$B1015))</f>
        <v>0</v>
      </c>
      <c r="BB1015" s="1806">
        <f t="shared" ca="1" si="1071"/>
        <v>218945</v>
      </c>
      <c r="BC1015" s="1929">
        <f t="shared" ca="1" si="1072"/>
        <v>0</v>
      </c>
      <c r="BD1015" s="870">
        <f ca="1">SUM(INDIRECT(BD$1&amp;BD$2&amp;$A1015):INDIRECT(BD$1&amp;BD$3&amp;$A1015))</f>
        <v>232088</v>
      </c>
      <c r="BE1015" s="1806">
        <f t="shared" ca="1" si="1073"/>
        <v>-13143</v>
      </c>
      <c r="BF1015" s="1929">
        <f ca="1">IFERROR(AZ1015/BD1015,0)</f>
        <v>0.94337061804143252</v>
      </c>
    </row>
    <row r="1016" spans="1:58" ht="14.25">
      <c r="A1016" s="2016">
        <v>1005</v>
      </c>
      <c r="B1016" s="2016">
        <v>1013</v>
      </c>
      <c r="D1016" s="657">
        <v>1</v>
      </c>
      <c r="E1016" s="136"/>
      <c r="F1016" s="136"/>
      <c r="G1016" s="272"/>
      <c r="H1016" s="1672" t="s">
        <v>121</v>
      </c>
      <c r="I1016" s="1673"/>
      <c r="J1016" s="1674"/>
      <c r="K1016" s="1673"/>
      <c r="L1016" s="1675"/>
      <c r="M1016" s="1675"/>
      <c r="N1016" s="1675"/>
      <c r="O1016" s="1676"/>
      <c r="P1016" s="1686">
        <f>IFERROR(P1015/P1014,0)</f>
        <v>0.64271309491798867</v>
      </c>
      <c r="Q1016" s="1686">
        <f t="shared" ref="Q1016:AH1016" si="1074">IFERROR(Q1015/Q1014,0)</f>
        <v>0.69404145810356044</v>
      </c>
      <c r="R1016" s="1686">
        <f t="shared" si="1074"/>
        <v>0.77356928785500212</v>
      </c>
      <c r="S1016" s="1686">
        <f t="shared" si="1074"/>
        <v>0.57848482140197222</v>
      </c>
      <c r="T1016" s="1686">
        <f t="shared" si="1074"/>
        <v>0.54540220861464384</v>
      </c>
      <c r="U1016" s="1686">
        <f t="shared" si="1074"/>
        <v>0.50662367701689215</v>
      </c>
      <c r="V1016" s="1686">
        <f t="shared" si="1074"/>
        <v>0.54036066388666426</v>
      </c>
      <c r="W1016" s="1686">
        <f t="shared" si="1074"/>
        <v>0.57166697087429275</v>
      </c>
      <c r="X1016" s="1686">
        <f t="shared" si="1074"/>
        <v>0.56305005038629496</v>
      </c>
      <c r="Y1016" s="1686">
        <f t="shared" si="1074"/>
        <v>0.52810673443456158</v>
      </c>
      <c r="Z1016" s="1686">
        <f t="shared" si="1074"/>
        <v>0.58352927459629622</v>
      </c>
      <c r="AA1016" s="1686">
        <f t="shared" si="1074"/>
        <v>0.59806589690067902</v>
      </c>
      <c r="AB1016" s="1686">
        <f t="shared" si="1074"/>
        <v>2.5676071864152359</v>
      </c>
      <c r="AC1016" s="1686">
        <f t="shared" si="1074"/>
        <v>0.54060847253495314</v>
      </c>
      <c r="AD1016" s="1686">
        <f t="shared" si="1074"/>
        <v>0.5593876303112556</v>
      </c>
      <c r="AE1016" s="1686">
        <f t="shared" si="1074"/>
        <v>0.57085451351645444</v>
      </c>
      <c r="AF1016" s="1686">
        <f t="shared" si="1074"/>
        <v>1.4054709938254926</v>
      </c>
      <c r="AG1016" s="1686">
        <f t="shared" si="1074"/>
        <v>0.5650022834525803</v>
      </c>
      <c r="AH1016" s="1687">
        <f t="shared" si="1074"/>
        <v>0.92809339968094351</v>
      </c>
      <c r="AI1016" s="1688"/>
      <c r="AJ1016" s="1687">
        <f ca="1">SUM((INDIRECT(AJ$2&amp;(ROW())):INDIRECT(AJ$3&amp;(ROW()))))</f>
        <v>0.52810673443456158</v>
      </c>
      <c r="AK1016" s="1687">
        <f ca="1">SUM(INDIRECT(AK$1&amp;AK$2&amp;$B1016):INDIRECT(AK$1&amp;AK$3&amp;$B1016))</f>
        <v>0</v>
      </c>
      <c r="AL1016" s="1687">
        <f t="shared" ca="1" si="1037"/>
        <v>0.52810673443456158</v>
      </c>
      <c r="AM1016" s="1930"/>
      <c r="AN1016" s="1687">
        <f ca="1">SUM(INDIRECT(AN$1&amp;AN$2&amp;$A1016):INDIRECT(AN$1&amp;AN$3&amp;$A1016))</f>
        <v>0.59985312540498514</v>
      </c>
      <c r="AO1016" s="1687">
        <f t="shared" ca="1" si="1040"/>
        <v>-7.1746390970423568E-2</v>
      </c>
      <c r="AP1016" s="1930"/>
      <c r="AQ1016" s="1038"/>
      <c r="AR1016" s="1687">
        <f ca="1">SUM((INDIRECT(AR$2&amp;(ROW())):INDIRECT(AR$3&amp;(ROW()))))</f>
        <v>0.52810673443456158</v>
      </c>
      <c r="AS1016" s="1687">
        <f ca="1">SUM(INDIRECT(AS$1&amp;AS$2&amp;$B1016):INDIRECT(AS$1&amp;AS$3&amp;$B1016))</f>
        <v>0</v>
      </c>
      <c r="AT1016" s="1687">
        <f t="shared" ca="1" si="1068"/>
        <v>0.52810673443456158</v>
      </c>
      <c r="AU1016" s="1930"/>
      <c r="AV1016" s="1687">
        <f ca="1">SUM(INDIRECT(AV$1&amp;AV$2&amp;$A1016):INDIRECT(AV$1&amp;AV$3&amp;$A1016))</f>
        <v>0.59985312540498514</v>
      </c>
      <c r="AW1016" s="1687">
        <f t="shared" ca="1" si="1070"/>
        <v>-7.1746390970423568E-2</v>
      </c>
      <c r="AX1016" s="1930"/>
      <c r="AY1016" s="1038"/>
      <c r="AZ1016" s="1687">
        <f ca="1">SUM((INDIRECT(AZ$2&amp;(ROW())):INDIRECT(AZ$3&amp;(ROW()))))</f>
        <v>5.9440189674918722</v>
      </c>
      <c r="BA1016" s="1687">
        <f ca="1">SUM(INDIRECT(BA$1&amp;BA$2&amp;$B1016):INDIRECT(BA$1&amp;BA$3&amp;$B1016))</f>
        <v>0</v>
      </c>
      <c r="BB1016" s="1687">
        <f t="shared" ca="1" si="1071"/>
        <v>5.9440189674918722</v>
      </c>
      <c r="BC1016" s="1930"/>
      <c r="BD1016" s="1687">
        <f ca="1">SUM(INDIRECT(BD$1&amp;BD$2&amp;$A1016):INDIRECT(BD$1&amp;BD$3&amp;$A1016))</f>
        <v>5.4523185176685605</v>
      </c>
      <c r="BE1016" s="1687">
        <f t="shared" ca="1" si="1073"/>
        <v>0.49170044982331174</v>
      </c>
      <c r="BF1016" s="1930"/>
    </row>
    <row r="1017" spans="1:58">
      <c r="A1017" s="2016">
        <v>1006</v>
      </c>
      <c r="B1017" s="2016">
        <v>1014</v>
      </c>
      <c r="D1017" s="657">
        <v>1</v>
      </c>
      <c r="E1017" s="137"/>
      <c r="F1017" s="137"/>
      <c r="G1017" s="272"/>
      <c r="H1017" s="1294" t="s">
        <v>358</v>
      </c>
      <c r="I1017" s="1288"/>
      <c r="J1017" s="1295"/>
      <c r="K1017" s="1288"/>
      <c r="L1017" s="1296"/>
      <c r="M1017" s="1292"/>
      <c r="N1017" s="1292"/>
      <c r="O1017" s="1293"/>
      <c r="P1017" s="1272"/>
      <c r="Q1017" s="1272"/>
      <c r="R1017" s="1272"/>
      <c r="S1017" s="1272"/>
      <c r="T1017" s="1272"/>
      <c r="U1017" s="1272"/>
      <c r="V1017" s="1272"/>
      <c r="W1017" s="1272"/>
      <c r="X1017" s="1272"/>
      <c r="Y1017" s="1272"/>
      <c r="Z1017" s="1272"/>
      <c r="AA1017" s="1272"/>
      <c r="AB1017" s="870">
        <f>SUM(P1017:R1017)</f>
        <v>0</v>
      </c>
      <c r="AC1017" s="870">
        <f>SUM(S1017:U1017)</f>
        <v>0</v>
      </c>
      <c r="AD1017" s="870">
        <f>SUM(V1017:X1017)</f>
        <v>0</v>
      </c>
      <c r="AE1017" s="870">
        <f>SUM(Y1017:AA1017)</f>
        <v>0</v>
      </c>
      <c r="AF1017" s="870">
        <f>AB1017+AC1017</f>
        <v>0</v>
      </c>
      <c r="AG1017" s="870">
        <f>AE1017+AD1017</f>
        <v>0</v>
      </c>
      <c r="AH1017" s="870">
        <f>AF1017+AG1017</f>
        <v>0</v>
      </c>
      <c r="AJ1017" s="870">
        <f ca="1">SUM((INDIRECT(AJ$2&amp;(ROW())):INDIRECT(AJ$3&amp;(ROW()))))</f>
        <v>0</v>
      </c>
      <c r="AK1017" s="870">
        <f ca="1">SUM(INDIRECT(AK$1&amp;AK$2&amp;$B1017):INDIRECT(AK$1&amp;AK$3&amp;$B1017))</f>
        <v>40023.404882502422</v>
      </c>
      <c r="AL1017" s="1806">
        <f t="shared" ca="1" si="1037"/>
        <v>-40023.404882502422</v>
      </c>
      <c r="AM1017" s="1929">
        <f t="shared" ca="1" si="1067"/>
        <v>0</v>
      </c>
      <c r="AN1017" s="870">
        <f ca="1">SUM(INDIRECT(AN$1&amp;AN$2&amp;$A1017):INDIRECT(AN$1&amp;AN$3&amp;$A1017))</f>
        <v>0</v>
      </c>
      <c r="AO1017" s="1806">
        <f t="shared" ca="1" si="1040"/>
        <v>0</v>
      </c>
      <c r="AP1017" s="1929">
        <f ca="1">IFERROR(AJ1017/AN1017,0)</f>
        <v>0</v>
      </c>
      <c r="AR1017" s="870">
        <f ca="1">SUM((INDIRECT(AR$2&amp;(ROW())):INDIRECT(AR$3&amp;(ROW()))))</f>
        <v>0</v>
      </c>
      <c r="AS1017" s="870">
        <f ca="1">SUM(INDIRECT(AS$1&amp;AS$2&amp;$B1017):INDIRECT(AS$1&amp;AS$3&amp;$B1017))</f>
        <v>40023.404882502422</v>
      </c>
      <c r="AT1017" s="1806">
        <f t="shared" ca="1" si="1068"/>
        <v>-40023.404882502422</v>
      </c>
      <c r="AU1017" s="1929">
        <f t="shared" ca="1" si="1069"/>
        <v>0</v>
      </c>
      <c r="AV1017" s="870">
        <f ca="1">SUM(INDIRECT(AV$1&amp;AV$2&amp;$A1017):INDIRECT(AV$1&amp;AV$3&amp;$A1017))</f>
        <v>0</v>
      </c>
      <c r="AW1017" s="1806">
        <f t="shared" ca="1" si="1070"/>
        <v>0</v>
      </c>
      <c r="AX1017" s="1929">
        <f ca="1">IFERROR(AR1017/AV1017,0)</f>
        <v>0</v>
      </c>
      <c r="AZ1017" s="870">
        <f ca="1">SUM((INDIRECT(AZ$2&amp;(ROW())):INDIRECT(AZ$3&amp;(ROW()))))</f>
        <v>0</v>
      </c>
      <c r="BA1017" s="870">
        <f ca="1">SUM(INDIRECT(BA$1&amp;BA$2&amp;$B1017):INDIRECT(BA$1&amp;BA$3&amp;$B1017))</f>
        <v>276088.40488250239</v>
      </c>
      <c r="BB1017" s="1806">
        <f t="shared" ca="1" si="1071"/>
        <v>-276088.40488250239</v>
      </c>
      <c r="BC1017" s="1929">
        <f t="shared" ca="1" si="1072"/>
        <v>0</v>
      </c>
      <c r="BD1017" s="870">
        <f ca="1">SUM(INDIRECT(BD$1&amp;BD$2&amp;$A1017):INDIRECT(BD$1&amp;BD$3&amp;$A1017))</f>
        <v>0</v>
      </c>
      <c r="BE1017" s="1806">
        <f t="shared" ca="1" si="1073"/>
        <v>0</v>
      </c>
      <c r="BF1017" s="1929">
        <f ca="1">IFERROR(AZ1017/BD1017,0)</f>
        <v>0</v>
      </c>
    </row>
    <row r="1018" spans="1:58" ht="14.25">
      <c r="A1018" s="2016">
        <v>1007</v>
      </c>
      <c r="B1018" s="2016">
        <v>1015</v>
      </c>
      <c r="D1018" s="657">
        <v>1</v>
      </c>
      <c r="E1018" s="136"/>
      <c r="F1018" s="136"/>
      <c r="G1018" s="272"/>
      <c r="H1018" s="1672" t="s">
        <v>256</v>
      </c>
      <c r="I1018" s="1673"/>
      <c r="J1018" s="1674"/>
      <c r="K1018" s="1673"/>
      <c r="L1018" s="1675"/>
      <c r="M1018" s="1675"/>
      <c r="N1018" s="1675"/>
      <c r="O1018" s="1676"/>
      <c r="P1018" s="1686">
        <f>IFERROR(P1017/P1015,0)</f>
        <v>0</v>
      </c>
      <c r="Q1018" s="1686">
        <f t="shared" ref="Q1018:AH1018" si="1075">IFERROR(Q1017/Q1015,0)</f>
        <v>0</v>
      </c>
      <c r="R1018" s="1686">
        <f t="shared" si="1075"/>
        <v>0</v>
      </c>
      <c r="S1018" s="1686">
        <f t="shared" si="1075"/>
        <v>0</v>
      </c>
      <c r="T1018" s="1686">
        <f t="shared" si="1075"/>
        <v>0</v>
      </c>
      <c r="U1018" s="1686">
        <f t="shared" si="1075"/>
        <v>0</v>
      </c>
      <c r="V1018" s="1686">
        <f t="shared" si="1075"/>
        <v>0</v>
      </c>
      <c r="W1018" s="1686">
        <f t="shared" si="1075"/>
        <v>0</v>
      </c>
      <c r="X1018" s="1686">
        <f t="shared" si="1075"/>
        <v>0</v>
      </c>
      <c r="Y1018" s="1686">
        <f t="shared" si="1075"/>
        <v>0</v>
      </c>
      <c r="Z1018" s="1686">
        <f t="shared" si="1075"/>
        <v>0</v>
      </c>
      <c r="AA1018" s="1686">
        <f t="shared" si="1075"/>
        <v>0</v>
      </c>
      <c r="AB1018" s="1686">
        <f t="shared" si="1075"/>
        <v>0</v>
      </c>
      <c r="AC1018" s="1686">
        <f t="shared" si="1075"/>
        <v>0</v>
      </c>
      <c r="AD1018" s="1686">
        <f t="shared" si="1075"/>
        <v>0</v>
      </c>
      <c r="AE1018" s="1686">
        <f t="shared" si="1075"/>
        <v>0</v>
      </c>
      <c r="AF1018" s="1686">
        <f t="shared" si="1075"/>
        <v>0</v>
      </c>
      <c r="AG1018" s="1686">
        <f t="shared" si="1075"/>
        <v>0</v>
      </c>
      <c r="AH1018" s="1687">
        <f t="shared" si="1075"/>
        <v>0</v>
      </c>
      <c r="AI1018" s="1688"/>
      <c r="AJ1018" s="1687">
        <f ca="1">SUM((INDIRECT(AJ$2&amp;(ROW())):INDIRECT(AJ$3&amp;(ROW()))))</f>
        <v>0</v>
      </c>
      <c r="AK1018" s="1687">
        <f ca="1">SUM(INDIRECT(AK$1&amp;AK$2&amp;$B1018):INDIRECT(AK$1&amp;AK$3&amp;$B1018))</f>
        <v>0</v>
      </c>
      <c r="AL1018" s="1687">
        <f t="shared" ca="1" si="1037"/>
        <v>0</v>
      </c>
      <c r="AM1018" s="1930"/>
      <c r="AN1018" s="1687">
        <f ca="1">SUM(INDIRECT(AN$1&amp;AN$2&amp;$A1018):INDIRECT(AN$1&amp;AN$3&amp;$A1018))</f>
        <v>0</v>
      </c>
      <c r="AO1018" s="1687">
        <f t="shared" ca="1" si="1040"/>
        <v>0</v>
      </c>
      <c r="AP1018" s="1930"/>
      <c r="AQ1018" s="1038"/>
      <c r="AR1018" s="1687">
        <f ca="1">SUM((INDIRECT(AR$2&amp;(ROW())):INDIRECT(AR$3&amp;(ROW()))))</f>
        <v>0</v>
      </c>
      <c r="AS1018" s="1687">
        <f ca="1">SUM(INDIRECT(AS$1&amp;AS$2&amp;$B1018):INDIRECT(AS$1&amp;AS$3&amp;$B1018))</f>
        <v>0</v>
      </c>
      <c r="AT1018" s="1687">
        <f t="shared" ca="1" si="1068"/>
        <v>0</v>
      </c>
      <c r="AU1018" s="1930"/>
      <c r="AV1018" s="1687">
        <f ca="1">SUM(INDIRECT(AV$1&amp;AV$2&amp;$A1018):INDIRECT(AV$1&amp;AV$3&amp;$A1018))</f>
        <v>0</v>
      </c>
      <c r="AW1018" s="1687">
        <f t="shared" ca="1" si="1070"/>
        <v>0</v>
      </c>
      <c r="AX1018" s="1930"/>
      <c r="AY1018" s="1038"/>
      <c r="AZ1018" s="1687">
        <f ca="1">SUM((INDIRECT(AZ$2&amp;(ROW())):INDIRECT(AZ$3&amp;(ROW()))))</f>
        <v>0</v>
      </c>
      <c r="BA1018" s="1687">
        <f ca="1">SUM(INDIRECT(BA$1&amp;BA$2&amp;$B1018):INDIRECT(BA$1&amp;BA$3&amp;$B1018))</f>
        <v>0</v>
      </c>
      <c r="BB1018" s="1687">
        <f t="shared" ca="1" si="1071"/>
        <v>0</v>
      </c>
      <c r="BC1018" s="1930"/>
      <c r="BD1018" s="1687">
        <f ca="1">SUM(INDIRECT(BD$1&amp;BD$2&amp;$A1018):INDIRECT(BD$1&amp;BD$3&amp;$A1018))</f>
        <v>0</v>
      </c>
      <c r="BE1018" s="1687">
        <f t="shared" ca="1" si="1073"/>
        <v>0</v>
      </c>
      <c r="BF1018" s="1930"/>
    </row>
    <row r="1019" spans="1:58">
      <c r="A1019" s="2016">
        <v>1008</v>
      </c>
      <c r="B1019" s="2016">
        <v>1016</v>
      </c>
      <c r="D1019" s="657">
        <v>1</v>
      </c>
      <c r="G1019" s="272"/>
      <c r="H1019" s="32" t="s">
        <v>257</v>
      </c>
      <c r="I1019" s="31"/>
      <c r="J1019" s="31"/>
      <c r="K1019" s="31"/>
      <c r="L1019" s="28"/>
      <c r="M1019" s="29"/>
      <c r="N1019" s="29"/>
      <c r="O1019" s="30"/>
      <c r="P1019" s="1269"/>
      <c r="Q1019" s="1269"/>
      <c r="R1019" s="1269"/>
      <c r="S1019" s="1270"/>
      <c r="T1019" s="1270"/>
      <c r="U1019" s="1270"/>
      <c r="V1019" s="1270"/>
      <c r="W1019" s="1270"/>
      <c r="X1019" s="1270"/>
      <c r="Y1019" s="1270"/>
      <c r="Z1019" s="1270"/>
      <c r="AA1019" s="1270"/>
      <c r="AB1019" s="40">
        <f>R1019</f>
        <v>0</v>
      </c>
      <c r="AC1019" s="40">
        <f>U1019</f>
        <v>0</v>
      </c>
      <c r="AD1019" s="40">
        <f>X1019</f>
        <v>0</v>
      </c>
      <c r="AE1019" s="40">
        <f>AA1019</f>
        <v>0</v>
      </c>
      <c r="AF1019" s="40">
        <f>AC1019</f>
        <v>0</v>
      </c>
      <c r="AG1019" s="40">
        <f>AE1019</f>
        <v>0</v>
      </c>
      <c r="AH1019" s="40">
        <f>AG1019</f>
        <v>0</v>
      </c>
      <c r="AI1019" s="445"/>
      <c r="AJ1019" s="40">
        <f ca="1">SUM((INDIRECT(AJ$2&amp;(ROW())):INDIRECT(AJ$3&amp;(ROW()))))</f>
        <v>0</v>
      </c>
      <c r="AK1019" s="40">
        <f ca="1">SUM(INDIRECT(AK$1&amp;AK$2&amp;$B1019):INDIRECT(AK$1&amp;AK$3&amp;$B1019))</f>
        <v>0</v>
      </c>
      <c r="AL1019" s="1805">
        <f t="shared" ca="1" si="1037"/>
        <v>0</v>
      </c>
      <c r="AM1019" s="1928">
        <f t="shared" ca="1" si="1067"/>
        <v>0</v>
      </c>
      <c r="AN1019" s="40">
        <f ca="1">SUM(INDIRECT(AN$1&amp;AN$2&amp;$A1019):INDIRECT(AN$1&amp;AN$3&amp;$A1019))</f>
        <v>0</v>
      </c>
      <c r="AO1019" s="1805">
        <f t="shared" ca="1" si="1040"/>
        <v>0</v>
      </c>
      <c r="AP1019" s="1928">
        <f ca="1">IFERROR(AJ1019/AN1019,0)</f>
        <v>0</v>
      </c>
      <c r="AR1019" s="40">
        <f ca="1">SUM((INDIRECT(AR$2&amp;(ROW())):INDIRECT(AR$3&amp;(ROW()))))</f>
        <v>0</v>
      </c>
      <c r="AS1019" s="40">
        <f ca="1">SUM(INDIRECT(AS$1&amp;AS$2&amp;$B1019):INDIRECT(AS$1&amp;AS$3&amp;$B1019))</f>
        <v>0</v>
      </c>
      <c r="AT1019" s="1805">
        <f t="shared" ca="1" si="1068"/>
        <v>0</v>
      </c>
      <c r="AU1019" s="1928">
        <f t="shared" ca="1" si="1069"/>
        <v>0</v>
      </c>
      <c r="AV1019" s="40">
        <f ca="1">SUM(INDIRECT(AV$1&amp;AV$2&amp;$A1019):INDIRECT(AV$1&amp;AV$3&amp;$A1019))</f>
        <v>0</v>
      </c>
      <c r="AW1019" s="1805">
        <f t="shared" ca="1" si="1070"/>
        <v>0</v>
      </c>
      <c r="AX1019" s="1928">
        <f ca="1">IFERROR(AR1019/AV1019,0)</f>
        <v>0</v>
      </c>
      <c r="AZ1019" s="40">
        <f ca="1">SUM((INDIRECT(AZ$2&amp;(ROW())):INDIRECT(AZ$3&amp;(ROW()))))</f>
        <v>0</v>
      </c>
      <c r="BA1019" s="40">
        <f ca="1">SUM(INDIRECT(BA$1&amp;BA$2&amp;$B1019):INDIRECT(BA$1&amp;BA$3&amp;$B1019))</f>
        <v>0</v>
      </c>
      <c r="BB1019" s="1805">
        <f t="shared" ca="1" si="1071"/>
        <v>0</v>
      </c>
      <c r="BC1019" s="1928">
        <f t="shared" ca="1" si="1072"/>
        <v>0</v>
      </c>
      <c r="BD1019" s="40">
        <f ca="1">SUM(INDIRECT(BD$1&amp;BD$2&amp;$A1019):INDIRECT(BD$1&amp;BD$3&amp;$A1019))</f>
        <v>0</v>
      </c>
      <c r="BE1019" s="1805">
        <f t="shared" ca="1" si="1073"/>
        <v>0</v>
      </c>
      <c r="BF1019" s="1928">
        <f ca="1">IFERROR(AZ1019/BD1019,0)</f>
        <v>0</v>
      </c>
    </row>
    <row r="1020" spans="1:58" s="272" customFormat="1">
      <c r="A1020" s="2016" t="s">
        <v>1131</v>
      </c>
      <c r="B1020" s="2016" t="s">
        <v>1131</v>
      </c>
      <c r="C1020" s="362"/>
      <c r="D1020" s="657">
        <v>1</v>
      </c>
      <c r="E1020" s="499"/>
      <c r="F1020" s="499"/>
      <c r="G1020" s="890"/>
      <c r="H1020" s="425"/>
      <c r="I1020" s="425"/>
      <c r="J1020" s="425"/>
      <c r="K1020" s="417"/>
      <c r="L1020" s="426"/>
      <c r="M1020" s="427"/>
      <c r="N1020" s="427"/>
      <c r="O1020" s="427"/>
      <c r="P1020" s="428"/>
      <c r="Q1020" s="428"/>
      <c r="R1020" s="428"/>
      <c r="S1020" s="428"/>
      <c r="T1020" s="428"/>
      <c r="U1020" s="428"/>
      <c r="V1020" s="428"/>
      <c r="W1020" s="428"/>
      <c r="X1020" s="428"/>
      <c r="Y1020" s="428"/>
      <c r="Z1020" s="428"/>
      <c r="AA1020" s="428"/>
      <c r="AB1020" s="429"/>
      <c r="AC1020" s="429"/>
      <c r="AD1020" s="429"/>
      <c r="AE1020" s="429"/>
      <c r="AF1020" s="429"/>
      <c r="AG1020" s="429"/>
      <c r="AH1020" s="429"/>
    </row>
    <row r="1021" spans="1:58" s="2027" customFormat="1" ht="18" hidden="1" outlineLevel="1">
      <c r="A1021" s="2204" t="s">
        <v>1131</v>
      </c>
      <c r="B1021" s="2204" t="s">
        <v>1131</v>
      </c>
      <c r="C1021" s="2286"/>
      <c r="D1021" s="657">
        <v>1</v>
      </c>
      <c r="E1021" s="2205" t="s">
        <v>1066</v>
      </c>
      <c r="F1021" s="2205"/>
      <c r="G1021" s="2030"/>
      <c r="H1021" s="2206"/>
      <c r="J1021" s="2206"/>
      <c r="K1021" s="2206"/>
      <c r="P1021" s="2207"/>
      <c r="Q1021" s="2207"/>
      <c r="R1021" s="2207"/>
      <c r="S1021" s="2207"/>
      <c r="T1021" s="2207"/>
      <c r="U1021" s="2207"/>
      <c r="V1021" s="2207"/>
      <c r="W1021" s="2207"/>
      <c r="X1021" s="2207"/>
      <c r="Y1021" s="2207"/>
    </row>
    <row r="1022" spans="1:58" s="2027" customFormat="1" hidden="1" outlineLevel="1">
      <c r="A1022" s="2204" t="s">
        <v>1131</v>
      </c>
      <c r="B1022" s="2204" t="s">
        <v>1131</v>
      </c>
      <c r="C1022" s="2286"/>
      <c r="D1022" s="657">
        <v>1</v>
      </c>
      <c r="E1022" s="2029"/>
      <c r="F1022" s="2030" t="s">
        <v>1070</v>
      </c>
      <c r="G1022" s="2206"/>
      <c r="H1022" s="2206"/>
      <c r="J1022" s="2206"/>
      <c r="K1022" s="2206"/>
      <c r="O1022" s="2206"/>
      <c r="P1022" s="2207"/>
      <c r="Q1022" s="2207"/>
      <c r="R1022" s="2207"/>
      <c r="S1022" s="2207"/>
      <c r="T1022" s="2207"/>
      <c r="U1022" s="2207"/>
      <c r="V1022" s="2207"/>
      <c r="W1022" s="2207"/>
      <c r="X1022" s="2207"/>
      <c r="Y1022" s="2207"/>
    </row>
    <row r="1023" spans="1:58" s="2027" customFormat="1" hidden="1" outlineLevel="1">
      <c r="A1023" s="2204" t="s">
        <v>1131</v>
      </c>
      <c r="B1023" s="2204" t="s">
        <v>1131</v>
      </c>
      <c r="C1023" s="2286"/>
      <c r="D1023" s="657">
        <v>1</v>
      </c>
      <c r="E1023" s="2029"/>
      <c r="F1023" s="2032"/>
      <c r="G1023" s="2206"/>
      <c r="H1023" s="2208" t="s">
        <v>1067</v>
      </c>
      <c r="I1023" s="2209"/>
      <c r="J1023" s="2210"/>
      <c r="K1023" s="2210"/>
      <c r="L1023" s="2209"/>
      <c r="M1023" s="2209"/>
      <c r="N1023" s="2209"/>
      <c r="O1023" s="2211"/>
      <c r="P1023" s="2212"/>
      <c r="Q1023" s="2212"/>
      <c r="R1023" s="2212"/>
      <c r="S1023" s="2212"/>
      <c r="T1023" s="2212"/>
      <c r="U1023" s="2212"/>
      <c r="V1023" s="2212"/>
      <c r="W1023" s="2212"/>
      <c r="X1023" s="2212"/>
      <c r="Y1023" s="2212"/>
      <c r="Z1023" s="2212"/>
      <c r="AA1023" s="2212"/>
      <c r="AB1023" s="2213">
        <f>SUM(P1023:R1023)</f>
        <v>0</v>
      </c>
      <c r="AC1023" s="2213">
        <f>SUM(S1023:U1023)</f>
        <v>0</v>
      </c>
      <c r="AD1023" s="2213">
        <f>SUM(V1023:X1023)</f>
        <v>0</v>
      </c>
      <c r="AE1023" s="2213">
        <f>SUM(Y1023:AA1023)</f>
        <v>0</v>
      </c>
      <c r="AF1023" s="2213">
        <f>AB1023+AC1023</f>
        <v>0</v>
      </c>
      <c r="AG1023" s="2213">
        <f>AE1023+AD1023</f>
        <v>0</v>
      </c>
      <c r="AH1023" s="2213">
        <f>AF1023+AG1023</f>
        <v>0</v>
      </c>
    </row>
    <row r="1024" spans="1:58" s="2027" customFormat="1" hidden="1" outlineLevel="1">
      <c r="A1024" s="2204" t="s">
        <v>1131</v>
      </c>
      <c r="B1024" s="2204" t="s">
        <v>1131</v>
      </c>
      <c r="C1024" s="2286"/>
      <c r="D1024" s="657">
        <v>1</v>
      </c>
      <c r="E1024" s="2029"/>
      <c r="F1024" s="2032"/>
      <c r="G1024" s="2206"/>
      <c r="H1024" s="2214"/>
      <c r="I1024" s="2215" t="s">
        <v>1068</v>
      </c>
      <c r="J1024" s="2216"/>
      <c r="K1024" s="2216"/>
      <c r="L1024" s="2217"/>
      <c r="M1024" s="2217"/>
      <c r="N1024" s="2217"/>
      <c r="O1024" s="2218"/>
      <c r="P1024" s="2219">
        <f>P730</f>
        <v>0</v>
      </c>
      <c r="Q1024" s="2219">
        <f t="shared" ref="Q1024:AA1024" si="1076">Q730</f>
        <v>0</v>
      </c>
      <c r="R1024" s="2219">
        <f t="shared" si="1076"/>
        <v>0</v>
      </c>
      <c r="S1024" s="2219">
        <f t="shared" si="1076"/>
        <v>0</v>
      </c>
      <c r="T1024" s="2219">
        <f t="shared" si="1076"/>
        <v>0</v>
      </c>
      <c r="U1024" s="2219">
        <f t="shared" si="1076"/>
        <v>0</v>
      </c>
      <c r="V1024" s="2219">
        <f t="shared" si="1076"/>
        <v>0</v>
      </c>
      <c r="W1024" s="2219">
        <f t="shared" si="1076"/>
        <v>0</v>
      </c>
      <c r="X1024" s="2219">
        <f t="shared" si="1076"/>
        <v>0</v>
      </c>
      <c r="Y1024" s="2219">
        <f t="shared" si="1076"/>
        <v>0</v>
      </c>
      <c r="Z1024" s="2219">
        <f t="shared" si="1076"/>
        <v>0</v>
      </c>
      <c r="AA1024" s="2219">
        <f t="shared" si="1076"/>
        <v>0</v>
      </c>
      <c r="AB1024" s="2220">
        <f>SUM(P1024:R1024)</f>
        <v>0</v>
      </c>
      <c r="AC1024" s="2220">
        <f>SUM(S1024:U1024)</f>
        <v>0</v>
      </c>
      <c r="AD1024" s="2220">
        <f>SUM(V1024:X1024)</f>
        <v>0</v>
      </c>
      <c r="AE1024" s="2220">
        <f>SUM(Y1024:AA1024)</f>
        <v>0</v>
      </c>
      <c r="AF1024" s="2220">
        <f>AB1024+AC1024</f>
        <v>0</v>
      </c>
      <c r="AG1024" s="2220">
        <f>AE1024+AD1024</f>
        <v>0</v>
      </c>
      <c r="AH1024" s="2220">
        <f>AF1024+AG1024</f>
        <v>0</v>
      </c>
    </row>
    <row r="1025" spans="1:34" s="2027" customFormat="1" hidden="1" outlineLevel="1">
      <c r="A1025" s="2204" t="s">
        <v>1131</v>
      </c>
      <c r="B1025" s="2204" t="s">
        <v>1131</v>
      </c>
      <c r="C1025" s="2286"/>
      <c r="D1025" s="657">
        <v>1</v>
      </c>
      <c r="E1025" s="2029"/>
      <c r="F1025" s="2032"/>
      <c r="G1025" s="2030"/>
      <c r="H1025" s="2221"/>
      <c r="I1025" s="2222" t="s">
        <v>1069</v>
      </c>
      <c r="J1025" s="2223"/>
      <c r="K1025" s="2223"/>
      <c r="L1025" s="2224"/>
      <c r="M1025" s="2224"/>
      <c r="N1025" s="2224"/>
      <c r="O1025" s="2225"/>
      <c r="P1025" s="2226">
        <f>P1023-P1024</f>
        <v>0</v>
      </c>
      <c r="Q1025" s="2226">
        <f t="shared" ref="Q1025:AA1025" si="1077">Q1023-Q1024</f>
        <v>0</v>
      </c>
      <c r="R1025" s="2226">
        <f t="shared" si="1077"/>
        <v>0</v>
      </c>
      <c r="S1025" s="2226">
        <f t="shared" si="1077"/>
        <v>0</v>
      </c>
      <c r="T1025" s="2226">
        <f t="shared" si="1077"/>
        <v>0</v>
      </c>
      <c r="U1025" s="2226">
        <f t="shared" si="1077"/>
        <v>0</v>
      </c>
      <c r="V1025" s="2226">
        <f t="shared" si="1077"/>
        <v>0</v>
      </c>
      <c r="W1025" s="2226">
        <f t="shared" si="1077"/>
        <v>0</v>
      </c>
      <c r="X1025" s="2226">
        <f t="shared" si="1077"/>
        <v>0</v>
      </c>
      <c r="Y1025" s="2226">
        <f t="shared" si="1077"/>
        <v>0</v>
      </c>
      <c r="Z1025" s="2226">
        <f t="shared" si="1077"/>
        <v>0</v>
      </c>
      <c r="AA1025" s="2226">
        <f t="shared" si="1077"/>
        <v>0</v>
      </c>
      <c r="AB1025" s="2227">
        <f>SUM(P1025:R1025)</f>
        <v>0</v>
      </c>
      <c r="AC1025" s="2227">
        <f>SUM(S1025:U1025)</f>
        <v>0</v>
      </c>
      <c r="AD1025" s="2227">
        <f>SUM(V1025:X1025)</f>
        <v>0</v>
      </c>
      <c r="AE1025" s="2227">
        <f>SUM(Y1025:AA1025)</f>
        <v>0</v>
      </c>
      <c r="AF1025" s="2227">
        <f>AB1025+AC1025</f>
        <v>0</v>
      </c>
      <c r="AG1025" s="2227">
        <f>AE1025+AD1025</f>
        <v>0</v>
      </c>
      <c r="AH1025" s="2227">
        <f>AF1025+AG1025</f>
        <v>0</v>
      </c>
    </row>
    <row r="1026" spans="1:34" s="2027" customFormat="1" hidden="1" outlineLevel="1">
      <c r="A1026" s="2204" t="s">
        <v>1131</v>
      </c>
      <c r="B1026" s="2204" t="s">
        <v>1131</v>
      </c>
      <c r="C1026" s="2286"/>
      <c r="D1026" s="657">
        <v>1</v>
      </c>
      <c r="E1026" s="2029"/>
      <c r="F1026" s="2029"/>
      <c r="G1026" s="2030"/>
      <c r="H1026" s="2206"/>
      <c r="J1026" s="2206"/>
      <c r="K1026" s="2206"/>
      <c r="P1026" s="2207"/>
      <c r="Q1026" s="2207"/>
      <c r="R1026" s="2207"/>
      <c r="S1026" s="2207"/>
      <c r="T1026" s="2207"/>
      <c r="U1026" s="2207"/>
      <c r="V1026" s="2207"/>
      <c r="W1026" s="2207"/>
      <c r="X1026" s="2207"/>
      <c r="Y1026" s="2207"/>
    </row>
    <row r="1027" spans="1:34" s="2027" customFormat="1" ht="15.75" hidden="1" outlineLevel="1">
      <c r="A1027" s="2204" t="s">
        <v>1131</v>
      </c>
      <c r="B1027" s="2204" t="s">
        <v>1131</v>
      </c>
      <c r="C1027" s="2286"/>
      <c r="D1027" s="657">
        <v>1</v>
      </c>
      <c r="E1027" s="2029"/>
      <c r="F1027" s="2228" t="s">
        <v>1114</v>
      </c>
      <c r="G1027" s="2030"/>
      <c r="H1027" s="2206"/>
      <c r="I1027" s="2229"/>
      <c r="J1027" s="2230"/>
      <c r="K1027" s="2229"/>
      <c r="L1027" s="2229"/>
      <c r="M1027" s="2230"/>
      <c r="N1027" s="2230"/>
      <c r="O1027" s="2230"/>
      <c r="P1027" s="2231"/>
      <c r="Q1027" s="2231"/>
      <c r="R1027" s="2231"/>
      <c r="S1027" s="2231"/>
      <c r="T1027" s="2231"/>
      <c r="U1027" s="2231"/>
      <c r="V1027" s="2232"/>
      <c r="W1027" s="2232"/>
      <c r="X1027" s="2232"/>
      <c r="Y1027" s="2232"/>
      <c r="Z1027" s="2232"/>
      <c r="AA1027" s="2232"/>
      <c r="AB1027" s="2232"/>
      <c r="AC1027" s="2232"/>
      <c r="AD1027" s="2232"/>
      <c r="AE1027" s="2232"/>
      <c r="AF1027" s="2232"/>
      <c r="AG1027" s="2232"/>
      <c r="AH1027" s="2232"/>
    </row>
    <row r="1028" spans="1:34" s="2027" customFormat="1" hidden="1" outlineLevel="1">
      <c r="A1028" s="2204" t="s">
        <v>1131</v>
      </c>
      <c r="B1028" s="2204" t="s">
        <v>1131</v>
      </c>
      <c r="C1028" s="2286"/>
      <c r="D1028" s="657">
        <v>1</v>
      </c>
      <c r="E1028" s="2029"/>
      <c r="F1028" s="2032"/>
      <c r="G1028" s="2030"/>
      <c r="H1028" s="2233" t="s">
        <v>1067</v>
      </c>
      <c r="I1028" s="2234"/>
      <c r="J1028" s="2235"/>
      <c r="K1028" s="2236"/>
      <c r="L1028" s="2236"/>
      <c r="M1028" s="2235"/>
      <c r="N1028" s="2235"/>
      <c r="O1028" s="2235"/>
      <c r="P1028" s="2237">
        <f>SUM(P1029:P1030)</f>
        <v>0</v>
      </c>
      <c r="Q1028" s="2237">
        <f t="shared" ref="Q1028:AA1028" si="1078">SUM(Q1029:Q1030)</f>
        <v>0</v>
      </c>
      <c r="R1028" s="2237">
        <f t="shared" si="1078"/>
        <v>0</v>
      </c>
      <c r="S1028" s="2237">
        <f t="shared" si="1078"/>
        <v>0</v>
      </c>
      <c r="T1028" s="2237">
        <f t="shared" si="1078"/>
        <v>0</v>
      </c>
      <c r="U1028" s="2237">
        <f t="shared" si="1078"/>
        <v>0</v>
      </c>
      <c r="V1028" s="2237">
        <f t="shared" si="1078"/>
        <v>0</v>
      </c>
      <c r="W1028" s="2237">
        <f t="shared" si="1078"/>
        <v>0</v>
      </c>
      <c r="X1028" s="2237">
        <f t="shared" si="1078"/>
        <v>0</v>
      </c>
      <c r="Y1028" s="2237">
        <f t="shared" si="1078"/>
        <v>0</v>
      </c>
      <c r="Z1028" s="2237">
        <f t="shared" si="1078"/>
        <v>0</v>
      </c>
      <c r="AA1028" s="2237">
        <f t="shared" si="1078"/>
        <v>0</v>
      </c>
      <c r="AB1028" s="2237">
        <f>R1028</f>
        <v>0</v>
      </c>
      <c r="AC1028" s="2237">
        <f>U1028</f>
        <v>0</v>
      </c>
      <c r="AD1028" s="2237">
        <f>X1028</f>
        <v>0</v>
      </c>
      <c r="AE1028" s="2237">
        <f>AA1028</f>
        <v>0</v>
      </c>
      <c r="AF1028" s="2237">
        <f>AC1028</f>
        <v>0</v>
      </c>
      <c r="AG1028" s="2237">
        <f>AE1028</f>
        <v>0</v>
      </c>
      <c r="AH1028" s="2237">
        <f>AG1028</f>
        <v>0</v>
      </c>
    </row>
    <row r="1029" spans="1:34" s="2027" customFormat="1" hidden="1" outlineLevel="1">
      <c r="A1029" s="2204" t="s">
        <v>1131</v>
      </c>
      <c r="B1029" s="2204" t="s">
        <v>1131</v>
      </c>
      <c r="C1029" s="2286"/>
      <c r="D1029" s="657">
        <v>1</v>
      </c>
      <c r="E1029" s="2029"/>
      <c r="F1029" s="2032"/>
      <c r="G1029" s="2030"/>
      <c r="H1029" s="2238"/>
      <c r="I1029" s="2239"/>
      <c r="J1029" s="2240"/>
      <c r="K1029" s="2241"/>
      <c r="L1029" s="2240" t="s">
        <v>1071</v>
      </c>
      <c r="M1029" s="2240"/>
      <c r="N1029" s="2240"/>
      <c r="O1029" s="2240"/>
      <c r="P1029" s="2242"/>
      <c r="Q1029" s="2242"/>
      <c r="R1029" s="2242"/>
      <c r="S1029" s="2242"/>
      <c r="T1029" s="2242"/>
      <c r="U1029" s="2242"/>
      <c r="V1029" s="2242"/>
      <c r="W1029" s="2242"/>
      <c r="X1029" s="2242"/>
      <c r="Y1029" s="2242"/>
      <c r="Z1029" s="2243"/>
      <c r="AA1029" s="2243"/>
      <c r="AB1029" s="2244">
        <f>R1029</f>
        <v>0</v>
      </c>
      <c r="AC1029" s="2244">
        <f>U1029</f>
        <v>0</v>
      </c>
      <c r="AD1029" s="2244">
        <f>X1029</f>
        <v>0</v>
      </c>
      <c r="AE1029" s="2244">
        <f>AA1029</f>
        <v>0</v>
      </c>
      <c r="AF1029" s="2244">
        <f>AC1029</f>
        <v>0</v>
      </c>
      <c r="AG1029" s="2244">
        <f>AE1029</f>
        <v>0</v>
      </c>
      <c r="AH1029" s="2244">
        <f>AG1029</f>
        <v>0</v>
      </c>
    </row>
    <row r="1030" spans="1:34" s="2027" customFormat="1" hidden="1" outlineLevel="1">
      <c r="A1030" s="2204" t="s">
        <v>1131</v>
      </c>
      <c r="B1030" s="2204" t="s">
        <v>1131</v>
      </c>
      <c r="C1030" s="2286"/>
      <c r="D1030" s="657">
        <v>1</v>
      </c>
      <c r="E1030" s="2029"/>
      <c r="F1030" s="2032"/>
      <c r="G1030" s="2030"/>
      <c r="H1030" s="2245"/>
      <c r="I1030" s="2246"/>
      <c r="J1030" s="2247"/>
      <c r="K1030" s="2248"/>
      <c r="L1030" s="2247" t="s">
        <v>1072</v>
      </c>
      <c r="M1030" s="2247"/>
      <c r="N1030" s="2247"/>
      <c r="O1030" s="2247"/>
      <c r="P1030" s="2249"/>
      <c r="Q1030" s="2249"/>
      <c r="R1030" s="2249"/>
      <c r="S1030" s="2249"/>
      <c r="T1030" s="2249"/>
      <c r="U1030" s="2249"/>
      <c r="V1030" s="2249"/>
      <c r="W1030" s="2249"/>
      <c r="X1030" s="2249"/>
      <c r="Y1030" s="2249"/>
      <c r="Z1030" s="2249"/>
      <c r="AA1030" s="2249"/>
      <c r="AB1030" s="2250">
        <f>R1030</f>
        <v>0</v>
      </c>
      <c r="AC1030" s="2250">
        <f>U1030</f>
        <v>0</v>
      </c>
      <c r="AD1030" s="2250">
        <f>X1030</f>
        <v>0</v>
      </c>
      <c r="AE1030" s="2250">
        <f>AA1030</f>
        <v>0</v>
      </c>
      <c r="AF1030" s="2250">
        <f>AC1030</f>
        <v>0</v>
      </c>
      <c r="AG1030" s="2250">
        <f>AE1030</f>
        <v>0</v>
      </c>
      <c r="AH1030" s="2250">
        <f>AG1030</f>
        <v>0</v>
      </c>
    </row>
    <row r="1031" spans="1:34" s="2027" customFormat="1" hidden="1" outlineLevel="1">
      <c r="A1031" s="2204" t="s">
        <v>1131</v>
      </c>
      <c r="B1031" s="2204" t="s">
        <v>1131</v>
      </c>
      <c r="C1031" s="2286"/>
      <c r="D1031" s="657">
        <v>1</v>
      </c>
      <c r="E1031" s="2029"/>
      <c r="F1031" s="2032"/>
      <c r="G1031" s="2030"/>
      <c r="H1031" s="2251"/>
      <c r="I1031" s="2229"/>
      <c r="J1031" s="2230"/>
      <c r="K1031" s="2229"/>
      <c r="L1031" s="2230"/>
      <c r="M1031" s="2230"/>
      <c r="N1031" s="2230"/>
      <c r="O1031" s="2230"/>
      <c r="P1031" s="2252"/>
      <c r="Q1031" s="2252"/>
      <c r="R1031" s="2252"/>
      <c r="S1031" s="2252"/>
      <c r="T1031" s="2252"/>
      <c r="U1031" s="2252"/>
      <c r="V1031" s="2253"/>
      <c r="W1031" s="2253"/>
      <c r="X1031" s="2253"/>
      <c r="Y1031" s="2253"/>
      <c r="Z1031" s="2253"/>
      <c r="AA1031" s="2253"/>
      <c r="AB1031" s="2253"/>
      <c r="AC1031" s="2253"/>
      <c r="AD1031" s="2253"/>
      <c r="AE1031" s="2253"/>
      <c r="AF1031" s="2253"/>
      <c r="AG1031" s="2253"/>
      <c r="AH1031" s="2253"/>
    </row>
    <row r="1032" spans="1:34" s="2027" customFormat="1" ht="15.75" hidden="1" outlineLevel="1">
      <c r="A1032" s="2204" t="s">
        <v>1131</v>
      </c>
      <c r="B1032" s="2204" t="s">
        <v>1131</v>
      </c>
      <c r="C1032" s="2286"/>
      <c r="D1032" s="657">
        <v>1</v>
      </c>
      <c r="E1032" s="2029"/>
      <c r="F1032" s="2228" t="s">
        <v>1115</v>
      </c>
      <c r="G1032" s="2254"/>
      <c r="H1032" s="2206"/>
      <c r="I1032" s="2229"/>
      <c r="J1032" s="2230"/>
      <c r="K1032" s="2229"/>
      <c r="L1032" s="2230"/>
      <c r="M1032" s="2230"/>
      <c r="N1032" s="2230"/>
      <c r="O1032" s="2230"/>
      <c r="P1032" s="2252"/>
      <c r="Q1032" s="2252"/>
      <c r="R1032" s="2252"/>
      <c r="S1032" s="2252"/>
      <c r="T1032" s="2252"/>
      <c r="U1032" s="2252"/>
      <c r="V1032" s="2253"/>
      <c r="W1032" s="2253"/>
      <c r="X1032" s="2253"/>
      <c r="Y1032" s="2253"/>
      <c r="Z1032" s="2253"/>
      <c r="AA1032" s="2253"/>
      <c r="AB1032" s="2253"/>
      <c r="AC1032" s="2253"/>
      <c r="AD1032" s="2253"/>
      <c r="AE1032" s="2253"/>
      <c r="AF1032" s="2253"/>
      <c r="AG1032" s="2253"/>
      <c r="AH1032" s="2253"/>
    </row>
    <row r="1033" spans="1:34" s="2027" customFormat="1" hidden="1" outlineLevel="1">
      <c r="A1033" s="2204" t="s">
        <v>1131</v>
      </c>
      <c r="B1033" s="2204" t="s">
        <v>1131</v>
      </c>
      <c r="C1033" s="2286"/>
      <c r="D1033" s="657">
        <v>1</v>
      </c>
      <c r="E1033" s="2029"/>
      <c r="F1033" s="2032"/>
      <c r="G1033" s="2030"/>
      <c r="H1033" s="2233" t="s">
        <v>1067</v>
      </c>
      <c r="I1033" s="2234"/>
      <c r="J1033" s="2235"/>
      <c r="K1033" s="2236"/>
      <c r="L1033" s="2236"/>
      <c r="M1033" s="2235"/>
      <c r="N1033" s="2235"/>
      <c r="O1033" s="2235"/>
      <c r="P1033" s="2237">
        <f t="shared" ref="P1033:AA1033" si="1079">SUM(P1034:P1035)</f>
        <v>0</v>
      </c>
      <c r="Q1033" s="2237">
        <f t="shared" si="1079"/>
        <v>0</v>
      </c>
      <c r="R1033" s="2237">
        <f t="shared" si="1079"/>
        <v>0</v>
      </c>
      <c r="S1033" s="2237">
        <f t="shared" si="1079"/>
        <v>0</v>
      </c>
      <c r="T1033" s="2237">
        <f t="shared" si="1079"/>
        <v>0</v>
      </c>
      <c r="U1033" s="2237">
        <f t="shared" si="1079"/>
        <v>0</v>
      </c>
      <c r="V1033" s="2237">
        <f t="shared" si="1079"/>
        <v>0</v>
      </c>
      <c r="W1033" s="2237">
        <f t="shared" si="1079"/>
        <v>0</v>
      </c>
      <c r="X1033" s="2237">
        <f t="shared" si="1079"/>
        <v>0</v>
      </c>
      <c r="Y1033" s="2237">
        <f t="shared" si="1079"/>
        <v>0</v>
      </c>
      <c r="Z1033" s="2237">
        <f t="shared" si="1079"/>
        <v>0</v>
      </c>
      <c r="AA1033" s="2237">
        <f t="shared" si="1079"/>
        <v>0</v>
      </c>
      <c r="AB1033" s="2237">
        <f>R1033</f>
        <v>0</v>
      </c>
      <c r="AC1033" s="2237">
        <f>U1033</f>
        <v>0</v>
      </c>
      <c r="AD1033" s="2237">
        <f>X1033</f>
        <v>0</v>
      </c>
      <c r="AE1033" s="2237">
        <f>AA1033</f>
        <v>0</v>
      </c>
      <c r="AF1033" s="2237">
        <f>AC1033</f>
        <v>0</v>
      </c>
      <c r="AG1033" s="2237">
        <f>AE1033</f>
        <v>0</v>
      </c>
      <c r="AH1033" s="2237">
        <f>AG1033</f>
        <v>0</v>
      </c>
    </row>
    <row r="1034" spans="1:34" s="2027" customFormat="1" hidden="1" outlineLevel="1">
      <c r="A1034" s="2204" t="s">
        <v>1131</v>
      </c>
      <c r="B1034" s="2204" t="s">
        <v>1131</v>
      </c>
      <c r="C1034" s="2286"/>
      <c r="D1034" s="657">
        <v>1</v>
      </c>
      <c r="E1034" s="2029"/>
      <c r="F1034" s="2032"/>
      <c r="G1034" s="2030"/>
      <c r="H1034" s="2238"/>
      <c r="I1034" s="2239"/>
      <c r="J1034" s="2240"/>
      <c r="K1034" s="2241"/>
      <c r="L1034" s="2240" t="s">
        <v>1071</v>
      </c>
      <c r="M1034" s="2240"/>
      <c r="N1034" s="2240"/>
      <c r="O1034" s="2240"/>
      <c r="P1034" s="2242"/>
      <c r="Q1034" s="2242"/>
      <c r="R1034" s="2242"/>
      <c r="S1034" s="2242"/>
      <c r="T1034" s="2242"/>
      <c r="U1034" s="2242"/>
      <c r="V1034" s="2242"/>
      <c r="W1034" s="2242"/>
      <c r="X1034" s="2242"/>
      <c r="Y1034" s="2242"/>
      <c r="Z1034" s="2255"/>
      <c r="AA1034" s="2255"/>
      <c r="AB1034" s="2256">
        <f>R1034</f>
        <v>0</v>
      </c>
      <c r="AC1034" s="2256">
        <f>U1034</f>
        <v>0</v>
      </c>
      <c r="AD1034" s="2256">
        <f>X1034</f>
        <v>0</v>
      </c>
      <c r="AE1034" s="2256">
        <f>AA1034</f>
        <v>0</v>
      </c>
      <c r="AF1034" s="2256">
        <f>AC1034</f>
        <v>0</v>
      </c>
      <c r="AG1034" s="2256">
        <f>AE1034</f>
        <v>0</v>
      </c>
      <c r="AH1034" s="2256">
        <f>AG1034</f>
        <v>0</v>
      </c>
    </row>
    <row r="1035" spans="1:34" s="2027" customFormat="1" hidden="1" outlineLevel="1">
      <c r="A1035" s="2204" t="s">
        <v>1131</v>
      </c>
      <c r="B1035" s="2204" t="s">
        <v>1131</v>
      </c>
      <c r="C1035" s="2286"/>
      <c r="D1035" s="657">
        <v>1</v>
      </c>
      <c r="E1035" s="2029"/>
      <c r="F1035" s="2032"/>
      <c r="G1035" s="2030"/>
      <c r="H1035" s="2245"/>
      <c r="I1035" s="2246"/>
      <c r="J1035" s="2247"/>
      <c r="K1035" s="2248"/>
      <c r="L1035" s="2247" t="s">
        <v>1072</v>
      </c>
      <c r="M1035" s="2247"/>
      <c r="N1035" s="2247"/>
      <c r="O1035" s="2247"/>
      <c r="P1035" s="2249"/>
      <c r="Q1035" s="2249"/>
      <c r="R1035" s="2249"/>
      <c r="S1035" s="2249"/>
      <c r="T1035" s="2249"/>
      <c r="U1035" s="2249"/>
      <c r="V1035" s="2249"/>
      <c r="W1035" s="2249"/>
      <c r="X1035" s="2249"/>
      <c r="Y1035" s="2249"/>
      <c r="Z1035" s="2257"/>
      <c r="AA1035" s="2257"/>
      <c r="AB1035" s="2250">
        <f>R1035</f>
        <v>0</v>
      </c>
      <c r="AC1035" s="2250">
        <f>U1035</f>
        <v>0</v>
      </c>
      <c r="AD1035" s="2250">
        <f>X1035</f>
        <v>0</v>
      </c>
      <c r="AE1035" s="2250">
        <f>AA1035</f>
        <v>0</v>
      </c>
      <c r="AF1035" s="2250">
        <f>AC1035</f>
        <v>0</v>
      </c>
      <c r="AG1035" s="2250">
        <f>AE1035</f>
        <v>0</v>
      </c>
      <c r="AH1035" s="2250">
        <f>AG1035</f>
        <v>0</v>
      </c>
    </row>
    <row r="1036" spans="1:34" s="2027" customFormat="1" hidden="1" outlineLevel="1">
      <c r="A1036" s="2204" t="s">
        <v>1131</v>
      </c>
      <c r="B1036" s="2204" t="s">
        <v>1131</v>
      </c>
      <c r="C1036" s="2286"/>
      <c r="D1036" s="657">
        <v>1</v>
      </c>
      <c r="E1036" s="2029"/>
      <c r="F1036" s="2032"/>
      <c r="G1036" s="2030"/>
      <c r="H1036" s="2206"/>
      <c r="J1036" s="2206"/>
      <c r="K1036" s="2206"/>
      <c r="P1036" s="2207"/>
      <c r="Q1036" s="2207"/>
      <c r="R1036" s="2207"/>
      <c r="S1036" s="2207"/>
      <c r="T1036" s="2207"/>
      <c r="U1036" s="2207"/>
      <c r="V1036" s="2207"/>
      <c r="W1036" s="2207"/>
      <c r="X1036" s="2207"/>
      <c r="Y1036" s="2207"/>
    </row>
    <row r="1037" spans="1:34" s="2027" customFormat="1" ht="15.75" hidden="1" outlineLevel="1">
      <c r="A1037" s="2204" t="s">
        <v>1131</v>
      </c>
      <c r="B1037" s="2204" t="s">
        <v>1131</v>
      </c>
      <c r="C1037" s="2286"/>
      <c r="D1037" s="657">
        <v>1</v>
      </c>
      <c r="E1037" s="2029"/>
      <c r="F1037" s="2228" t="s">
        <v>1116</v>
      </c>
      <c r="G1037" s="2030"/>
      <c r="H1037" s="2206"/>
      <c r="J1037" s="2206"/>
      <c r="K1037" s="2206"/>
      <c r="L1037" s="2206"/>
      <c r="P1037" s="2207"/>
      <c r="Q1037" s="2207"/>
      <c r="R1037" s="2207"/>
      <c r="S1037" s="2207"/>
      <c r="T1037" s="2207"/>
      <c r="U1037" s="2207"/>
      <c r="V1037" s="2207"/>
      <c r="W1037" s="2207"/>
      <c r="X1037" s="2207"/>
      <c r="Y1037" s="2258"/>
      <c r="Z1037" s="2254"/>
      <c r="AA1037" s="2254"/>
    </row>
    <row r="1038" spans="1:34" s="2027" customFormat="1" hidden="1" outlineLevel="1">
      <c r="A1038" s="2204" t="s">
        <v>1131</v>
      </c>
      <c r="B1038" s="2204" t="s">
        <v>1131</v>
      </c>
      <c r="C1038" s="2286"/>
      <c r="D1038" s="657">
        <v>1</v>
      </c>
      <c r="E1038" s="2029"/>
      <c r="F1038" s="2032"/>
      <c r="G1038" s="2030"/>
      <c r="H1038" s="2259" t="s">
        <v>483</v>
      </c>
      <c r="I1038" s="2260"/>
      <c r="J1038" s="2260"/>
      <c r="K1038" s="2260"/>
      <c r="L1038" s="1935" t="s">
        <v>1073</v>
      </c>
      <c r="M1038" s="1936"/>
      <c r="N1038" s="1936"/>
      <c r="O1038" s="1935" t="s">
        <v>1074</v>
      </c>
      <c r="P1038" s="2261">
        <f>P$10</f>
        <v>43922</v>
      </c>
      <c r="Q1038" s="2261">
        <f t="shared" ref="Q1038:AH1038" si="1080">Q$10</f>
        <v>43952</v>
      </c>
      <c r="R1038" s="2261">
        <f t="shared" si="1080"/>
        <v>43983</v>
      </c>
      <c r="S1038" s="2261">
        <f t="shared" si="1080"/>
        <v>44013</v>
      </c>
      <c r="T1038" s="2261">
        <f t="shared" si="1080"/>
        <v>44044</v>
      </c>
      <c r="U1038" s="2261">
        <f t="shared" si="1080"/>
        <v>44075</v>
      </c>
      <c r="V1038" s="2261">
        <f t="shared" si="1080"/>
        <v>44105</v>
      </c>
      <c r="W1038" s="2261">
        <f t="shared" si="1080"/>
        <v>44136</v>
      </c>
      <c r="X1038" s="2261">
        <f t="shared" si="1080"/>
        <v>44166</v>
      </c>
      <c r="Y1038" s="2261">
        <f t="shared" si="1080"/>
        <v>44197</v>
      </c>
      <c r="Z1038" s="2261">
        <f t="shared" si="1080"/>
        <v>44228</v>
      </c>
      <c r="AA1038" s="2261">
        <f t="shared" si="1080"/>
        <v>44256</v>
      </c>
      <c r="AB1038" s="2261" t="str">
        <f t="shared" si="1080"/>
        <v>Q1</v>
      </c>
      <c r="AC1038" s="2261" t="str">
        <f t="shared" si="1080"/>
        <v>Q2</v>
      </c>
      <c r="AD1038" s="2261" t="str">
        <f t="shared" si="1080"/>
        <v>Q3</v>
      </c>
      <c r="AE1038" s="2261" t="str">
        <f t="shared" si="1080"/>
        <v>Q4</v>
      </c>
      <c r="AF1038" s="2261" t="str">
        <f t="shared" si="1080"/>
        <v>1st H</v>
      </c>
      <c r="AG1038" s="2261" t="str">
        <f t="shared" si="1080"/>
        <v>2nd H</v>
      </c>
      <c r="AH1038" s="2261" t="str">
        <f t="shared" si="1080"/>
        <v>Yr.</v>
      </c>
    </row>
    <row r="1039" spans="1:34" s="2027" customFormat="1" hidden="1" outlineLevel="1">
      <c r="A1039" s="2204" t="s">
        <v>1131</v>
      </c>
      <c r="B1039" s="2204" t="s">
        <v>1131</v>
      </c>
      <c r="C1039" s="2286"/>
      <c r="D1039" s="657">
        <v>1</v>
      </c>
      <c r="E1039" s="2029"/>
      <c r="F1039" s="2032"/>
      <c r="G1039" s="2030"/>
      <c r="H1039" s="2262"/>
      <c r="I1039" s="2216" t="s">
        <v>59</v>
      </c>
      <c r="J1039" s="2217"/>
      <c r="K1039" s="2217"/>
      <c r="L1039" s="2217" t="s">
        <v>1075</v>
      </c>
      <c r="M1039" s="2217"/>
      <c r="N1039" s="2217"/>
      <c r="O1039" s="2217" t="s">
        <v>59</v>
      </c>
      <c r="P1039" s="2263"/>
      <c r="Q1039" s="2263"/>
      <c r="R1039" s="2263"/>
      <c r="S1039" s="2263"/>
      <c r="T1039" s="2263"/>
      <c r="U1039" s="2263"/>
      <c r="V1039" s="2263"/>
      <c r="W1039" s="2263"/>
      <c r="X1039" s="2263"/>
      <c r="Y1039" s="2263"/>
      <c r="Z1039" s="2263"/>
      <c r="AA1039" s="2263"/>
      <c r="AB1039" s="2264">
        <f>SUM(P1039:R1039)</f>
        <v>0</v>
      </c>
      <c r="AC1039" s="2264">
        <f t="shared" ref="AC1039:AC1060" si="1081">SUM(S1039:U1039)</f>
        <v>0</v>
      </c>
      <c r="AD1039" s="2264">
        <f t="shared" ref="AD1039:AD1060" si="1082">SUM(V1039:X1039)</f>
        <v>0</v>
      </c>
      <c r="AE1039" s="2264">
        <f t="shared" ref="AE1039:AE1060" si="1083">SUM(Y1039:AA1039)</f>
        <v>0</v>
      </c>
      <c r="AF1039" s="2264">
        <f t="shared" ref="AF1039:AF1059" si="1084">AB1039+AC1039</f>
        <v>0</v>
      </c>
      <c r="AG1039" s="2264">
        <f t="shared" ref="AG1039:AG1059" si="1085">AE1039+AD1039</f>
        <v>0</v>
      </c>
      <c r="AH1039" s="2264">
        <f t="shared" ref="AH1039:AH1060" si="1086">AF1039+AG1039</f>
        <v>0</v>
      </c>
    </row>
    <row r="1040" spans="1:34" s="2027" customFormat="1" hidden="1" outlineLevel="1">
      <c r="A1040" s="2204" t="s">
        <v>1131</v>
      </c>
      <c r="B1040" s="2204" t="s">
        <v>1131</v>
      </c>
      <c r="C1040" s="2286"/>
      <c r="D1040" s="657">
        <v>1</v>
      </c>
      <c r="E1040" s="2029"/>
      <c r="F1040" s="2032"/>
      <c r="G1040" s="2206"/>
      <c r="H1040" s="2265"/>
      <c r="I1040" s="2266"/>
      <c r="J1040" s="2266"/>
      <c r="K1040" s="2266"/>
      <c r="L1040" s="2266" t="s">
        <v>1076</v>
      </c>
      <c r="M1040" s="2266"/>
      <c r="N1040" s="2266"/>
      <c r="O1040" s="2267" t="s">
        <v>1077</v>
      </c>
      <c r="P1040" s="2268"/>
      <c r="Q1040" s="2268"/>
      <c r="R1040" s="2268"/>
      <c r="S1040" s="2268"/>
      <c r="T1040" s="2268"/>
      <c r="U1040" s="2268"/>
      <c r="V1040" s="2268"/>
      <c r="W1040" s="2268"/>
      <c r="X1040" s="2268"/>
      <c r="Y1040" s="2268"/>
      <c r="Z1040" s="2268"/>
      <c r="AA1040" s="2268"/>
      <c r="AB1040" s="2269">
        <f>SUM(P1040:R1040)</f>
        <v>0</v>
      </c>
      <c r="AC1040" s="2269">
        <f t="shared" si="1081"/>
        <v>0</v>
      </c>
      <c r="AD1040" s="2269">
        <f t="shared" si="1082"/>
        <v>0</v>
      </c>
      <c r="AE1040" s="2269">
        <f t="shared" si="1083"/>
        <v>0</v>
      </c>
      <c r="AF1040" s="2269">
        <f t="shared" si="1084"/>
        <v>0</v>
      </c>
      <c r="AG1040" s="2269">
        <f t="shared" si="1085"/>
        <v>0</v>
      </c>
      <c r="AH1040" s="2269">
        <f t="shared" si="1086"/>
        <v>0</v>
      </c>
    </row>
    <row r="1041" spans="1:34" s="2027" customFormat="1" hidden="1" outlineLevel="1">
      <c r="A1041" s="2204" t="s">
        <v>1131</v>
      </c>
      <c r="B1041" s="2204" t="s">
        <v>1131</v>
      </c>
      <c r="C1041" s="2286"/>
      <c r="D1041" s="657">
        <v>1</v>
      </c>
      <c r="E1041" s="2029"/>
      <c r="F1041" s="2032"/>
      <c r="G1041" s="2206"/>
      <c r="H1041" s="2262"/>
      <c r="I1041" s="2270" t="s">
        <v>220</v>
      </c>
      <c r="J1041" s="2271"/>
      <c r="K1041" s="2271"/>
      <c r="L1041" s="2272" t="s">
        <v>1078</v>
      </c>
      <c r="M1041" s="2271"/>
      <c r="N1041" s="2271"/>
      <c r="O1041" s="2271" t="s">
        <v>1079</v>
      </c>
      <c r="P1041" s="2273"/>
      <c r="Q1041" s="2273"/>
      <c r="R1041" s="2273"/>
      <c r="S1041" s="2273"/>
      <c r="T1041" s="2273"/>
      <c r="U1041" s="2273"/>
      <c r="V1041" s="2273"/>
      <c r="W1041" s="2273"/>
      <c r="X1041" s="2273"/>
      <c r="Y1041" s="2273"/>
      <c r="Z1041" s="2273"/>
      <c r="AA1041" s="2273"/>
      <c r="AB1041" s="2274">
        <f>SUM(P1041:S1041)</f>
        <v>0</v>
      </c>
      <c r="AC1041" s="2274">
        <f t="shared" si="1081"/>
        <v>0</v>
      </c>
      <c r="AD1041" s="2274">
        <f t="shared" si="1082"/>
        <v>0</v>
      </c>
      <c r="AE1041" s="2274">
        <f t="shared" si="1083"/>
        <v>0</v>
      </c>
      <c r="AF1041" s="2274">
        <f t="shared" si="1084"/>
        <v>0</v>
      </c>
      <c r="AG1041" s="2274">
        <f t="shared" si="1085"/>
        <v>0</v>
      </c>
      <c r="AH1041" s="2274">
        <f t="shared" si="1086"/>
        <v>0</v>
      </c>
    </row>
    <row r="1042" spans="1:34" s="2027" customFormat="1" hidden="1" outlineLevel="1">
      <c r="A1042" s="2204" t="s">
        <v>1131</v>
      </c>
      <c r="B1042" s="2204" t="s">
        <v>1131</v>
      </c>
      <c r="C1042" s="2286"/>
      <c r="D1042" s="657">
        <v>1</v>
      </c>
      <c r="E1042" s="2029"/>
      <c r="F1042" s="2032"/>
      <c r="G1042" s="2206"/>
      <c r="H1042" s="2265"/>
      <c r="I1042" s="2266"/>
      <c r="J1042" s="2266"/>
      <c r="K1042" s="2266"/>
      <c r="L1042" s="2266" t="s">
        <v>1080</v>
      </c>
      <c r="M1042" s="2266"/>
      <c r="N1042" s="2266"/>
      <c r="O1042" s="2266" t="s">
        <v>1081</v>
      </c>
      <c r="P1042" s="2268"/>
      <c r="Q1042" s="2268"/>
      <c r="R1042" s="2268"/>
      <c r="S1042" s="2268"/>
      <c r="T1042" s="2275"/>
      <c r="U1042" s="2268"/>
      <c r="V1042" s="2268"/>
      <c r="W1042" s="2268"/>
      <c r="X1042" s="2268"/>
      <c r="Y1042" s="2268"/>
      <c r="Z1042" s="2268"/>
      <c r="AA1042" s="2268"/>
      <c r="AB1042" s="2269">
        <f t="shared" ref="AB1042:AB1060" si="1087">SUM(P1042:R1042)</f>
        <v>0</v>
      </c>
      <c r="AC1042" s="2269">
        <f t="shared" si="1081"/>
        <v>0</v>
      </c>
      <c r="AD1042" s="2269">
        <f t="shared" si="1082"/>
        <v>0</v>
      </c>
      <c r="AE1042" s="2269">
        <f t="shared" si="1083"/>
        <v>0</v>
      </c>
      <c r="AF1042" s="2269">
        <f t="shared" si="1084"/>
        <v>0</v>
      </c>
      <c r="AG1042" s="2269">
        <f t="shared" si="1085"/>
        <v>0</v>
      </c>
      <c r="AH1042" s="2269">
        <f t="shared" si="1086"/>
        <v>0</v>
      </c>
    </row>
    <row r="1043" spans="1:34" s="2027" customFormat="1" hidden="1" outlineLevel="1">
      <c r="A1043" s="2204" t="s">
        <v>1131</v>
      </c>
      <c r="B1043" s="2204" t="s">
        <v>1131</v>
      </c>
      <c r="C1043" s="2286"/>
      <c r="D1043" s="657">
        <v>1</v>
      </c>
      <c r="E1043" s="2029"/>
      <c r="F1043" s="2032"/>
      <c r="G1043" s="2206"/>
      <c r="H1043" s="2262"/>
      <c r="I1043" s="2270" t="s">
        <v>139</v>
      </c>
      <c r="J1043" s="2271"/>
      <c r="K1043" s="2271"/>
      <c r="L1043" s="2271" t="s">
        <v>1082</v>
      </c>
      <c r="M1043" s="2271"/>
      <c r="N1043" s="2271"/>
      <c r="O1043" s="2276" t="s">
        <v>1083</v>
      </c>
      <c r="P1043" s="2273"/>
      <c r="Q1043" s="2273"/>
      <c r="R1043" s="2273"/>
      <c r="S1043" s="2273"/>
      <c r="T1043" s="2273"/>
      <c r="U1043" s="2273"/>
      <c r="V1043" s="2273"/>
      <c r="W1043" s="2273"/>
      <c r="X1043" s="2273"/>
      <c r="Y1043" s="2273"/>
      <c r="Z1043" s="2273"/>
      <c r="AA1043" s="2273"/>
      <c r="AB1043" s="2274">
        <f t="shared" si="1087"/>
        <v>0</v>
      </c>
      <c r="AC1043" s="2274">
        <f t="shared" si="1081"/>
        <v>0</v>
      </c>
      <c r="AD1043" s="2274">
        <f t="shared" si="1082"/>
        <v>0</v>
      </c>
      <c r="AE1043" s="2274">
        <f t="shared" si="1083"/>
        <v>0</v>
      </c>
      <c r="AF1043" s="2274">
        <f t="shared" si="1084"/>
        <v>0</v>
      </c>
      <c r="AG1043" s="2274">
        <f t="shared" si="1085"/>
        <v>0</v>
      </c>
      <c r="AH1043" s="2274">
        <f t="shared" si="1086"/>
        <v>0</v>
      </c>
    </row>
    <row r="1044" spans="1:34" s="2027" customFormat="1" hidden="1" outlineLevel="1">
      <c r="A1044" s="2204" t="s">
        <v>1131</v>
      </c>
      <c r="B1044" s="2204" t="s">
        <v>1131</v>
      </c>
      <c r="C1044" s="2286"/>
      <c r="D1044" s="657">
        <v>1</v>
      </c>
      <c r="E1044" s="2029"/>
      <c r="F1044" s="2032"/>
      <c r="G1044" s="2206"/>
      <c r="H1044" s="2262"/>
      <c r="I1044" s="2033"/>
      <c r="J1044" s="2033"/>
      <c r="K1044" s="2033"/>
      <c r="L1044" s="2033" t="s">
        <v>1084</v>
      </c>
      <c r="M1044" s="2033"/>
      <c r="N1044" s="2033"/>
      <c r="O1044" s="2277" t="s">
        <v>1085</v>
      </c>
      <c r="P1044" s="2278"/>
      <c r="Q1044" s="2278"/>
      <c r="R1044" s="2278"/>
      <c r="S1044" s="2278"/>
      <c r="T1044" s="2278"/>
      <c r="U1044" s="2278"/>
      <c r="V1044" s="2278"/>
      <c r="W1044" s="2278"/>
      <c r="X1044" s="2278"/>
      <c r="Y1044" s="2278"/>
      <c r="Z1044" s="2278"/>
      <c r="AA1044" s="2278"/>
      <c r="AB1044" s="2083">
        <f t="shared" si="1087"/>
        <v>0</v>
      </c>
      <c r="AC1044" s="2083">
        <f t="shared" si="1081"/>
        <v>0</v>
      </c>
      <c r="AD1044" s="2083">
        <f t="shared" si="1082"/>
        <v>0</v>
      </c>
      <c r="AE1044" s="2083">
        <f t="shared" si="1083"/>
        <v>0</v>
      </c>
      <c r="AF1044" s="2083">
        <f t="shared" si="1084"/>
        <v>0</v>
      </c>
      <c r="AG1044" s="2083">
        <f t="shared" si="1085"/>
        <v>0</v>
      </c>
      <c r="AH1044" s="2083">
        <f t="shared" si="1086"/>
        <v>0</v>
      </c>
    </row>
    <row r="1045" spans="1:34" s="2027" customFormat="1" hidden="1" outlineLevel="1">
      <c r="A1045" s="2204" t="s">
        <v>1131</v>
      </c>
      <c r="B1045" s="2204" t="s">
        <v>1131</v>
      </c>
      <c r="C1045" s="2286"/>
      <c r="D1045" s="657">
        <v>1</v>
      </c>
      <c r="E1045" s="2029"/>
      <c r="F1045" s="2032"/>
      <c r="G1045" s="2206"/>
      <c r="H1045" s="2265"/>
      <c r="I1045" s="2033"/>
      <c r="J1045" s="2033"/>
      <c r="K1045" s="2033"/>
      <c r="L1045" s="2033" t="s">
        <v>1086</v>
      </c>
      <c r="M1045" s="2033"/>
      <c r="N1045" s="2033"/>
      <c r="O1045" s="2277" t="s">
        <v>1087</v>
      </c>
      <c r="P1045" s="2278"/>
      <c r="Q1045" s="2278"/>
      <c r="R1045" s="2278"/>
      <c r="S1045" s="2278"/>
      <c r="T1045" s="2278"/>
      <c r="U1045" s="2278"/>
      <c r="V1045" s="2278"/>
      <c r="W1045" s="2278"/>
      <c r="X1045" s="2278"/>
      <c r="Y1045" s="2278"/>
      <c r="Z1045" s="2278"/>
      <c r="AA1045" s="2278"/>
      <c r="AB1045" s="2083">
        <f t="shared" ref="AB1045:AB1050" si="1088">SUM(P1045:R1045)</f>
        <v>0</v>
      </c>
      <c r="AC1045" s="2083">
        <f t="shared" si="1081"/>
        <v>0</v>
      </c>
      <c r="AD1045" s="2083">
        <f t="shared" si="1082"/>
        <v>0</v>
      </c>
      <c r="AE1045" s="2083">
        <f t="shared" si="1083"/>
        <v>0</v>
      </c>
      <c r="AF1045" s="2083">
        <f t="shared" si="1084"/>
        <v>0</v>
      </c>
      <c r="AG1045" s="2083">
        <f t="shared" si="1085"/>
        <v>0</v>
      </c>
      <c r="AH1045" s="2083">
        <f t="shared" si="1086"/>
        <v>0</v>
      </c>
    </row>
    <row r="1046" spans="1:34" s="2027" customFormat="1" hidden="1" outlineLevel="1">
      <c r="A1046" s="2204" t="s">
        <v>1131</v>
      </c>
      <c r="B1046" s="2204" t="s">
        <v>1131</v>
      </c>
      <c r="C1046" s="2286"/>
      <c r="D1046" s="657">
        <v>1</v>
      </c>
      <c r="E1046" s="2029"/>
      <c r="F1046" s="2032"/>
      <c r="G1046" s="2206"/>
      <c r="H1046" s="2265"/>
      <c r="I1046" s="2033"/>
      <c r="J1046" s="2033"/>
      <c r="K1046" s="2033"/>
      <c r="L1046" s="2033" t="s">
        <v>1088</v>
      </c>
      <c r="M1046" s="2033"/>
      <c r="N1046" s="2033"/>
      <c r="O1046" s="2277" t="s">
        <v>1089</v>
      </c>
      <c r="P1046" s="2278"/>
      <c r="Q1046" s="2278"/>
      <c r="R1046" s="2278"/>
      <c r="S1046" s="2278"/>
      <c r="T1046" s="2278"/>
      <c r="U1046" s="2278"/>
      <c r="V1046" s="2278"/>
      <c r="W1046" s="2278"/>
      <c r="X1046" s="2278"/>
      <c r="Y1046" s="2278"/>
      <c r="Z1046" s="2278"/>
      <c r="AA1046" s="2278"/>
      <c r="AB1046" s="2083">
        <f t="shared" si="1088"/>
        <v>0</v>
      </c>
      <c r="AC1046" s="2083">
        <f t="shared" si="1081"/>
        <v>0</v>
      </c>
      <c r="AD1046" s="2083">
        <f t="shared" si="1082"/>
        <v>0</v>
      </c>
      <c r="AE1046" s="2083">
        <f t="shared" si="1083"/>
        <v>0</v>
      </c>
      <c r="AF1046" s="2083">
        <f t="shared" si="1084"/>
        <v>0</v>
      </c>
      <c r="AG1046" s="2083">
        <f t="shared" si="1085"/>
        <v>0</v>
      </c>
      <c r="AH1046" s="2083">
        <f t="shared" si="1086"/>
        <v>0</v>
      </c>
    </row>
    <row r="1047" spans="1:34" s="2027" customFormat="1" hidden="1" outlineLevel="1">
      <c r="A1047" s="2204" t="s">
        <v>1131</v>
      </c>
      <c r="B1047" s="2204" t="s">
        <v>1131</v>
      </c>
      <c r="C1047" s="2286"/>
      <c r="D1047" s="657">
        <v>1</v>
      </c>
      <c r="E1047" s="2029"/>
      <c r="F1047" s="2032"/>
      <c r="G1047" s="2206"/>
      <c r="H1047" s="2265"/>
      <c r="I1047" s="2033"/>
      <c r="J1047" s="2033"/>
      <c r="K1047" s="2033"/>
      <c r="L1047" s="2033" t="s">
        <v>1090</v>
      </c>
      <c r="M1047" s="2033"/>
      <c r="N1047" s="2033"/>
      <c r="O1047" s="2277" t="s">
        <v>1091</v>
      </c>
      <c r="P1047" s="2278"/>
      <c r="Q1047" s="2278"/>
      <c r="R1047" s="2278"/>
      <c r="S1047" s="2278"/>
      <c r="T1047" s="2278"/>
      <c r="U1047" s="2278"/>
      <c r="V1047" s="2278"/>
      <c r="W1047" s="2278"/>
      <c r="X1047" s="2278"/>
      <c r="Y1047" s="2278"/>
      <c r="Z1047" s="2278"/>
      <c r="AA1047" s="2278"/>
      <c r="AB1047" s="2083">
        <f t="shared" si="1088"/>
        <v>0</v>
      </c>
      <c r="AC1047" s="2083">
        <f t="shared" si="1081"/>
        <v>0</v>
      </c>
      <c r="AD1047" s="2083">
        <f t="shared" si="1082"/>
        <v>0</v>
      </c>
      <c r="AE1047" s="2083">
        <f t="shared" si="1083"/>
        <v>0</v>
      </c>
      <c r="AF1047" s="2083">
        <f t="shared" si="1084"/>
        <v>0</v>
      </c>
      <c r="AG1047" s="2083">
        <f t="shared" si="1085"/>
        <v>0</v>
      </c>
      <c r="AH1047" s="2083">
        <f t="shared" si="1086"/>
        <v>0</v>
      </c>
    </row>
    <row r="1048" spans="1:34" s="2027" customFormat="1" hidden="1" outlineLevel="1">
      <c r="A1048" s="2204" t="s">
        <v>1131</v>
      </c>
      <c r="B1048" s="2204" t="s">
        <v>1131</v>
      </c>
      <c r="C1048" s="2286"/>
      <c r="D1048" s="657">
        <v>1</v>
      </c>
      <c r="E1048" s="2029"/>
      <c r="F1048" s="2032"/>
      <c r="G1048" s="2206"/>
      <c r="H1048" s="2265"/>
      <c r="I1048" s="2033"/>
      <c r="J1048" s="2033"/>
      <c r="K1048" s="2033"/>
      <c r="L1048" s="2033" t="s">
        <v>1092</v>
      </c>
      <c r="M1048" s="2033"/>
      <c r="N1048" s="2033"/>
      <c r="O1048" s="2277" t="s">
        <v>1093</v>
      </c>
      <c r="P1048" s="2278"/>
      <c r="Q1048" s="2278"/>
      <c r="R1048" s="2278"/>
      <c r="S1048" s="2278"/>
      <c r="T1048" s="2278"/>
      <c r="U1048" s="2278"/>
      <c r="V1048" s="2278"/>
      <c r="W1048" s="2278"/>
      <c r="X1048" s="2278"/>
      <c r="Y1048" s="2278"/>
      <c r="Z1048" s="2278"/>
      <c r="AA1048" s="2278"/>
      <c r="AB1048" s="2083">
        <f t="shared" si="1088"/>
        <v>0</v>
      </c>
      <c r="AC1048" s="2083">
        <f t="shared" si="1081"/>
        <v>0</v>
      </c>
      <c r="AD1048" s="2083">
        <f t="shared" si="1082"/>
        <v>0</v>
      </c>
      <c r="AE1048" s="2083">
        <f t="shared" si="1083"/>
        <v>0</v>
      </c>
      <c r="AF1048" s="2083">
        <f t="shared" si="1084"/>
        <v>0</v>
      </c>
      <c r="AG1048" s="2083">
        <f t="shared" si="1085"/>
        <v>0</v>
      </c>
      <c r="AH1048" s="2083">
        <f t="shared" si="1086"/>
        <v>0</v>
      </c>
    </row>
    <row r="1049" spans="1:34" s="2027" customFormat="1" hidden="1" outlineLevel="1">
      <c r="A1049" s="2204" t="s">
        <v>1131</v>
      </c>
      <c r="B1049" s="2204" t="s">
        <v>1131</v>
      </c>
      <c r="C1049" s="2286"/>
      <c r="D1049" s="657">
        <v>1</v>
      </c>
      <c r="E1049" s="2029"/>
      <c r="F1049" s="2032"/>
      <c r="G1049" s="2206"/>
      <c r="H1049" s="2262"/>
      <c r="I1049" s="2033"/>
      <c r="J1049" s="2033"/>
      <c r="K1049" s="2033"/>
      <c r="L1049" s="2033" t="s">
        <v>1094</v>
      </c>
      <c r="M1049" s="2033"/>
      <c r="N1049" s="2033"/>
      <c r="O1049" s="2277" t="s">
        <v>1095</v>
      </c>
      <c r="P1049" s="2278"/>
      <c r="Q1049" s="2278"/>
      <c r="R1049" s="2278"/>
      <c r="S1049" s="2278"/>
      <c r="T1049" s="2278"/>
      <c r="U1049" s="2278"/>
      <c r="V1049" s="2278"/>
      <c r="W1049" s="2278"/>
      <c r="X1049" s="2278"/>
      <c r="Y1049" s="2278"/>
      <c r="Z1049" s="2278"/>
      <c r="AA1049" s="2278"/>
      <c r="AB1049" s="2083">
        <f t="shared" si="1088"/>
        <v>0</v>
      </c>
      <c r="AC1049" s="2083">
        <f t="shared" si="1081"/>
        <v>0</v>
      </c>
      <c r="AD1049" s="2083">
        <f t="shared" si="1082"/>
        <v>0</v>
      </c>
      <c r="AE1049" s="2083">
        <f t="shared" si="1083"/>
        <v>0</v>
      </c>
      <c r="AF1049" s="2083">
        <f t="shared" si="1084"/>
        <v>0</v>
      </c>
      <c r="AG1049" s="2083">
        <f t="shared" si="1085"/>
        <v>0</v>
      </c>
      <c r="AH1049" s="2083">
        <f t="shared" si="1086"/>
        <v>0</v>
      </c>
    </row>
    <row r="1050" spans="1:34" s="2027" customFormat="1" hidden="1" outlineLevel="1">
      <c r="A1050" s="2204" t="s">
        <v>1131</v>
      </c>
      <c r="B1050" s="2204" t="s">
        <v>1131</v>
      </c>
      <c r="C1050" s="2286"/>
      <c r="D1050" s="657">
        <v>1</v>
      </c>
      <c r="E1050" s="2029"/>
      <c r="F1050" s="2032"/>
      <c r="G1050" s="2206"/>
      <c r="H1050" s="2262"/>
      <c r="I1050" s="2033"/>
      <c r="J1050" s="2033"/>
      <c r="K1050" s="2033"/>
      <c r="L1050" s="2033" t="s">
        <v>1096</v>
      </c>
      <c r="M1050" s="2033"/>
      <c r="N1050" s="2033"/>
      <c r="O1050" s="2277" t="s">
        <v>1097</v>
      </c>
      <c r="P1050" s="2278"/>
      <c r="Q1050" s="2278"/>
      <c r="R1050" s="2278"/>
      <c r="S1050" s="2278"/>
      <c r="T1050" s="2278"/>
      <c r="U1050" s="2278"/>
      <c r="V1050" s="2278"/>
      <c r="W1050" s="2278"/>
      <c r="X1050" s="2278"/>
      <c r="Y1050" s="2278"/>
      <c r="Z1050" s="2278"/>
      <c r="AA1050" s="2278"/>
      <c r="AB1050" s="2083">
        <f t="shared" si="1088"/>
        <v>0</v>
      </c>
      <c r="AC1050" s="2083">
        <f t="shared" si="1081"/>
        <v>0</v>
      </c>
      <c r="AD1050" s="2083">
        <f t="shared" si="1082"/>
        <v>0</v>
      </c>
      <c r="AE1050" s="2083">
        <f t="shared" si="1083"/>
        <v>0</v>
      </c>
      <c r="AF1050" s="2083">
        <f t="shared" si="1084"/>
        <v>0</v>
      </c>
      <c r="AG1050" s="2083">
        <f t="shared" si="1085"/>
        <v>0</v>
      </c>
      <c r="AH1050" s="2083">
        <f t="shared" si="1086"/>
        <v>0</v>
      </c>
    </row>
    <row r="1051" spans="1:34" s="2027" customFormat="1" hidden="1" outlineLevel="1">
      <c r="A1051" s="2204" t="s">
        <v>1131</v>
      </c>
      <c r="B1051" s="2204" t="s">
        <v>1131</v>
      </c>
      <c r="C1051" s="2286"/>
      <c r="D1051" s="657">
        <v>1</v>
      </c>
      <c r="E1051" s="2029"/>
      <c r="F1051" s="2032"/>
      <c r="G1051" s="2206"/>
      <c r="H1051" s="2262"/>
      <c r="I1051" s="2270" t="s">
        <v>221</v>
      </c>
      <c r="J1051" s="2271"/>
      <c r="K1051" s="2271"/>
      <c r="L1051" s="2271" t="s">
        <v>1098</v>
      </c>
      <c r="M1051" s="2271"/>
      <c r="N1051" s="2271"/>
      <c r="O1051" s="2271" t="s">
        <v>1098</v>
      </c>
      <c r="P1051" s="2273"/>
      <c r="Q1051" s="2273"/>
      <c r="R1051" s="2273"/>
      <c r="S1051" s="2273"/>
      <c r="T1051" s="2273"/>
      <c r="U1051" s="2273"/>
      <c r="V1051" s="2273"/>
      <c r="W1051" s="2273"/>
      <c r="X1051" s="2273"/>
      <c r="Y1051" s="2273"/>
      <c r="Z1051" s="2273"/>
      <c r="AA1051" s="2273"/>
      <c r="AB1051" s="2274">
        <f t="shared" si="1087"/>
        <v>0</v>
      </c>
      <c r="AC1051" s="2274">
        <f t="shared" si="1081"/>
        <v>0</v>
      </c>
      <c r="AD1051" s="2274">
        <f t="shared" si="1082"/>
        <v>0</v>
      </c>
      <c r="AE1051" s="2274">
        <f t="shared" si="1083"/>
        <v>0</v>
      </c>
      <c r="AF1051" s="2274">
        <f t="shared" si="1084"/>
        <v>0</v>
      </c>
      <c r="AG1051" s="2274">
        <f t="shared" si="1085"/>
        <v>0</v>
      </c>
      <c r="AH1051" s="2274">
        <f t="shared" si="1086"/>
        <v>0</v>
      </c>
    </row>
    <row r="1052" spans="1:34" s="2027" customFormat="1" hidden="1" outlineLevel="1">
      <c r="A1052" s="2204" t="s">
        <v>1131</v>
      </c>
      <c r="B1052" s="2204" t="s">
        <v>1131</v>
      </c>
      <c r="C1052" s="2286"/>
      <c r="D1052" s="657">
        <v>1</v>
      </c>
      <c r="E1052" s="2029"/>
      <c r="F1052" s="2032"/>
      <c r="G1052" s="2206"/>
      <c r="H1052" s="2265"/>
      <c r="I1052" s="2033"/>
      <c r="J1052" s="2033"/>
      <c r="K1052" s="2033"/>
      <c r="L1052" s="2033" t="s">
        <v>1099</v>
      </c>
      <c r="M1052" s="2033"/>
      <c r="N1052" s="2033"/>
      <c r="O1052" s="2277" t="s">
        <v>1100</v>
      </c>
      <c r="P1052" s="2278"/>
      <c r="Q1052" s="2278"/>
      <c r="R1052" s="2278"/>
      <c r="S1052" s="2278"/>
      <c r="T1052" s="2278"/>
      <c r="U1052" s="2278"/>
      <c r="V1052" s="2278"/>
      <c r="W1052" s="2278"/>
      <c r="X1052" s="2278"/>
      <c r="Y1052" s="2278"/>
      <c r="Z1052" s="2278"/>
      <c r="AA1052" s="2278"/>
      <c r="AB1052" s="2083">
        <f t="shared" si="1087"/>
        <v>0</v>
      </c>
      <c r="AC1052" s="2083">
        <f t="shared" si="1081"/>
        <v>0</v>
      </c>
      <c r="AD1052" s="2083">
        <f t="shared" si="1082"/>
        <v>0</v>
      </c>
      <c r="AE1052" s="2083">
        <f t="shared" si="1083"/>
        <v>0</v>
      </c>
      <c r="AF1052" s="2083">
        <f t="shared" si="1084"/>
        <v>0</v>
      </c>
      <c r="AG1052" s="2083">
        <f t="shared" si="1085"/>
        <v>0</v>
      </c>
      <c r="AH1052" s="2083">
        <f t="shared" si="1086"/>
        <v>0</v>
      </c>
    </row>
    <row r="1053" spans="1:34" s="2027" customFormat="1" hidden="1" outlineLevel="1">
      <c r="A1053" s="2204" t="s">
        <v>1131</v>
      </c>
      <c r="B1053" s="2204" t="s">
        <v>1131</v>
      </c>
      <c r="C1053" s="2286"/>
      <c r="D1053" s="657">
        <v>1</v>
      </c>
      <c r="E1053" s="2029"/>
      <c r="F1053" s="2032"/>
      <c r="G1053" s="2206"/>
      <c r="H1053" s="2265"/>
      <c r="I1053" s="2266"/>
      <c r="J1053" s="2266"/>
      <c r="K1053" s="2266"/>
      <c r="L1053" s="2266" t="s">
        <v>1101</v>
      </c>
      <c r="M1053" s="2266"/>
      <c r="N1053" s="2266"/>
      <c r="O1053" s="2267" t="s">
        <v>1102</v>
      </c>
      <c r="P1053" s="2268"/>
      <c r="Q1053" s="2268"/>
      <c r="R1053" s="2268"/>
      <c r="S1053" s="2268"/>
      <c r="T1053" s="2268"/>
      <c r="U1053" s="2268"/>
      <c r="V1053" s="2268"/>
      <c r="W1053" s="2268"/>
      <c r="X1053" s="2268"/>
      <c r="Y1053" s="2268"/>
      <c r="Z1053" s="2268"/>
      <c r="AA1053" s="2268"/>
      <c r="AB1053" s="2269">
        <f t="shared" si="1087"/>
        <v>0</v>
      </c>
      <c r="AC1053" s="2269">
        <f t="shared" si="1081"/>
        <v>0</v>
      </c>
      <c r="AD1053" s="2269">
        <f t="shared" si="1082"/>
        <v>0</v>
      </c>
      <c r="AE1053" s="2269">
        <f t="shared" si="1083"/>
        <v>0</v>
      </c>
      <c r="AF1053" s="2269">
        <f t="shared" si="1084"/>
        <v>0</v>
      </c>
      <c r="AG1053" s="2269">
        <f t="shared" si="1085"/>
        <v>0</v>
      </c>
      <c r="AH1053" s="2269">
        <f t="shared" si="1086"/>
        <v>0</v>
      </c>
    </row>
    <row r="1054" spans="1:34" s="2027" customFormat="1" hidden="1" outlineLevel="1">
      <c r="A1054" s="2204" t="s">
        <v>1131</v>
      </c>
      <c r="B1054" s="2204" t="s">
        <v>1131</v>
      </c>
      <c r="C1054" s="2286"/>
      <c r="D1054" s="657">
        <v>1</v>
      </c>
      <c r="E1054" s="2029"/>
      <c r="F1054" s="2032"/>
      <c r="G1054" s="2206"/>
      <c r="H1054" s="2262"/>
      <c r="I1054" s="2029" t="s">
        <v>1103</v>
      </c>
      <c r="J1054" s="2033"/>
      <c r="K1054" s="2033"/>
      <c r="L1054" s="2277" t="s">
        <v>1104</v>
      </c>
      <c r="M1054" s="2033"/>
      <c r="N1054" s="2033"/>
      <c r="O1054" s="2277" t="s">
        <v>1105</v>
      </c>
      <c r="P1054" s="2278"/>
      <c r="Q1054" s="2278"/>
      <c r="R1054" s="2278"/>
      <c r="S1054" s="2278"/>
      <c r="T1054" s="2278"/>
      <c r="U1054" s="2278"/>
      <c r="V1054" s="2278"/>
      <c r="W1054" s="2278"/>
      <c r="X1054" s="2278"/>
      <c r="Y1054" s="2278"/>
      <c r="Z1054" s="2278"/>
      <c r="AA1054" s="2278"/>
      <c r="AB1054" s="2083">
        <f t="shared" si="1087"/>
        <v>0</v>
      </c>
      <c r="AC1054" s="2083">
        <f t="shared" si="1081"/>
        <v>0</v>
      </c>
      <c r="AD1054" s="2083">
        <f t="shared" si="1082"/>
        <v>0</v>
      </c>
      <c r="AE1054" s="2083">
        <f t="shared" si="1083"/>
        <v>0</v>
      </c>
      <c r="AF1054" s="2083">
        <f t="shared" si="1084"/>
        <v>0</v>
      </c>
      <c r="AG1054" s="2083">
        <f t="shared" si="1085"/>
        <v>0</v>
      </c>
      <c r="AH1054" s="2083">
        <f t="shared" si="1086"/>
        <v>0</v>
      </c>
    </row>
    <row r="1055" spans="1:34" s="2027" customFormat="1" hidden="1" outlineLevel="1">
      <c r="A1055" s="2204" t="s">
        <v>1131</v>
      </c>
      <c r="B1055" s="2204" t="s">
        <v>1131</v>
      </c>
      <c r="C1055" s="2286"/>
      <c r="D1055" s="657">
        <v>1</v>
      </c>
      <c r="E1055" s="2029"/>
      <c r="F1055" s="2032"/>
      <c r="G1055" s="2206"/>
      <c r="H1055" s="2262"/>
      <c r="I1055" s="2033"/>
      <c r="J1055" s="2033"/>
      <c r="K1055" s="2033"/>
      <c r="L1055" s="2277" t="s">
        <v>1106</v>
      </c>
      <c r="M1055" s="2033"/>
      <c r="N1055" s="2033"/>
      <c r="O1055" s="2277" t="s">
        <v>1107</v>
      </c>
      <c r="P1055" s="2278"/>
      <c r="Q1055" s="2278"/>
      <c r="R1055" s="2278"/>
      <c r="S1055" s="2278"/>
      <c r="T1055" s="2278"/>
      <c r="U1055" s="2278"/>
      <c r="V1055" s="2278"/>
      <c r="W1055" s="2278"/>
      <c r="X1055" s="2278"/>
      <c r="Y1055" s="2278"/>
      <c r="Z1055" s="2278"/>
      <c r="AA1055" s="2278"/>
      <c r="AB1055" s="2083">
        <f t="shared" si="1087"/>
        <v>0</v>
      </c>
      <c r="AC1055" s="2083">
        <f t="shared" si="1081"/>
        <v>0</v>
      </c>
      <c r="AD1055" s="2083">
        <f t="shared" si="1082"/>
        <v>0</v>
      </c>
      <c r="AE1055" s="2083">
        <f t="shared" si="1083"/>
        <v>0</v>
      </c>
      <c r="AF1055" s="2083">
        <f t="shared" si="1084"/>
        <v>0</v>
      </c>
      <c r="AG1055" s="2083">
        <f t="shared" si="1085"/>
        <v>0</v>
      </c>
      <c r="AH1055" s="2083">
        <f t="shared" si="1086"/>
        <v>0</v>
      </c>
    </row>
    <row r="1056" spans="1:34" s="2027" customFormat="1" hidden="1" outlineLevel="1">
      <c r="A1056" s="2204" t="s">
        <v>1131</v>
      </c>
      <c r="B1056" s="2204" t="s">
        <v>1131</v>
      </c>
      <c r="C1056" s="2286"/>
      <c r="D1056" s="657">
        <v>1</v>
      </c>
      <c r="E1056" s="2029"/>
      <c r="F1056" s="2032"/>
      <c r="G1056" s="2206"/>
      <c r="H1056" s="2262"/>
      <c r="I1056" s="2033"/>
      <c r="J1056" s="2033"/>
      <c r="K1056" s="2033"/>
      <c r="L1056" s="2277" t="s">
        <v>1108</v>
      </c>
      <c r="M1056" s="2033"/>
      <c r="N1056" s="2033"/>
      <c r="O1056" s="2277" t="s">
        <v>1109</v>
      </c>
      <c r="P1056" s="2278"/>
      <c r="Q1056" s="2278"/>
      <c r="R1056" s="2278"/>
      <c r="S1056" s="2278"/>
      <c r="T1056" s="2278"/>
      <c r="U1056" s="2278"/>
      <c r="V1056" s="2278"/>
      <c r="W1056" s="2278"/>
      <c r="X1056" s="2278"/>
      <c r="Y1056" s="2278"/>
      <c r="Z1056" s="2278"/>
      <c r="AA1056" s="2278"/>
      <c r="AB1056" s="2083">
        <f t="shared" si="1087"/>
        <v>0</v>
      </c>
      <c r="AC1056" s="2083">
        <f t="shared" si="1081"/>
        <v>0</v>
      </c>
      <c r="AD1056" s="2083">
        <f t="shared" si="1082"/>
        <v>0</v>
      </c>
      <c r="AE1056" s="2083">
        <f t="shared" si="1083"/>
        <v>0</v>
      </c>
      <c r="AF1056" s="2083">
        <f t="shared" si="1084"/>
        <v>0</v>
      </c>
      <c r="AG1056" s="2083">
        <f t="shared" si="1085"/>
        <v>0</v>
      </c>
      <c r="AH1056" s="2083">
        <f t="shared" si="1086"/>
        <v>0</v>
      </c>
    </row>
    <row r="1057" spans="1:58" s="2027" customFormat="1" hidden="1" outlineLevel="1">
      <c r="A1057" s="2204" t="s">
        <v>1131</v>
      </c>
      <c r="B1057" s="2204" t="s">
        <v>1131</v>
      </c>
      <c r="C1057" s="2286"/>
      <c r="D1057" s="657">
        <v>1</v>
      </c>
      <c r="E1057" s="2029"/>
      <c r="F1057" s="2032"/>
      <c r="G1057" s="2206"/>
      <c r="H1057" s="2262"/>
      <c r="I1057" s="2033"/>
      <c r="J1057" s="2033"/>
      <c r="K1057" s="2033"/>
      <c r="L1057" s="2277" t="s">
        <v>1110</v>
      </c>
      <c r="M1057" s="2033"/>
      <c r="N1057" s="2033"/>
      <c r="O1057" s="2277" t="s">
        <v>1111</v>
      </c>
      <c r="P1057" s="2278"/>
      <c r="Q1057" s="2278"/>
      <c r="R1057" s="2278"/>
      <c r="S1057" s="2278"/>
      <c r="T1057" s="2278"/>
      <c r="U1057" s="2278"/>
      <c r="V1057" s="2278"/>
      <c r="W1057" s="2278"/>
      <c r="X1057" s="2278"/>
      <c r="Y1057" s="2278"/>
      <c r="Z1057" s="2278"/>
      <c r="AA1057" s="2278"/>
      <c r="AB1057" s="2083">
        <f>SUM(P1057:S1057)</f>
        <v>0</v>
      </c>
      <c r="AC1057" s="2083">
        <f t="shared" si="1081"/>
        <v>0</v>
      </c>
      <c r="AD1057" s="2083">
        <f t="shared" si="1082"/>
        <v>0</v>
      </c>
      <c r="AE1057" s="2083">
        <f t="shared" si="1083"/>
        <v>0</v>
      </c>
      <c r="AF1057" s="2083">
        <f t="shared" si="1084"/>
        <v>0</v>
      </c>
      <c r="AG1057" s="2083">
        <f t="shared" si="1085"/>
        <v>0</v>
      </c>
      <c r="AH1057" s="2083">
        <f t="shared" si="1086"/>
        <v>0</v>
      </c>
    </row>
    <row r="1058" spans="1:58" s="2027" customFormat="1" hidden="1" outlineLevel="1">
      <c r="A1058" s="2204" t="s">
        <v>1131</v>
      </c>
      <c r="B1058" s="2204" t="s">
        <v>1131</v>
      </c>
      <c r="C1058" s="2286"/>
      <c r="D1058" s="657">
        <v>1</v>
      </c>
      <c r="E1058" s="2029"/>
      <c r="F1058" s="2032"/>
      <c r="G1058" s="2206"/>
      <c r="H1058" s="2262"/>
      <c r="I1058" s="2033"/>
      <c r="J1058" s="2033"/>
      <c r="K1058" s="2033"/>
      <c r="L1058" s="2277" t="s">
        <v>1112</v>
      </c>
      <c r="M1058" s="2033"/>
      <c r="N1058" s="2033"/>
      <c r="O1058" s="2277" t="s">
        <v>1113</v>
      </c>
      <c r="P1058" s="2278"/>
      <c r="Q1058" s="2278"/>
      <c r="R1058" s="2278"/>
      <c r="S1058" s="2278"/>
      <c r="T1058" s="2278"/>
      <c r="U1058" s="2278"/>
      <c r="V1058" s="2278"/>
      <c r="W1058" s="2278"/>
      <c r="X1058" s="2278"/>
      <c r="Y1058" s="2278"/>
      <c r="Z1058" s="2278"/>
      <c r="AA1058" s="2278"/>
      <c r="AB1058" s="2083">
        <f t="shared" si="1087"/>
        <v>0</v>
      </c>
      <c r="AC1058" s="2083">
        <f t="shared" si="1081"/>
        <v>0</v>
      </c>
      <c r="AD1058" s="2083">
        <f t="shared" si="1082"/>
        <v>0</v>
      </c>
      <c r="AE1058" s="2083">
        <f t="shared" si="1083"/>
        <v>0</v>
      </c>
      <c r="AF1058" s="2083">
        <f t="shared" si="1084"/>
        <v>0</v>
      </c>
      <c r="AG1058" s="2083">
        <f t="shared" si="1085"/>
        <v>0</v>
      </c>
      <c r="AH1058" s="2083">
        <f t="shared" si="1086"/>
        <v>0</v>
      </c>
    </row>
    <row r="1059" spans="1:58" s="2027" customFormat="1" hidden="1" outlineLevel="1">
      <c r="A1059" s="2204" t="s">
        <v>1131</v>
      </c>
      <c r="B1059" s="2204" t="s">
        <v>1131</v>
      </c>
      <c r="C1059" s="2286"/>
      <c r="D1059" s="657">
        <v>1</v>
      </c>
      <c r="E1059" s="2029"/>
      <c r="F1059" s="2032"/>
      <c r="G1059" s="2206"/>
      <c r="H1059" s="2262"/>
      <c r="I1059" s="2266"/>
      <c r="J1059" s="2266"/>
      <c r="K1059" s="2266"/>
      <c r="L1059" s="2266" t="s">
        <v>11</v>
      </c>
      <c r="M1059" s="2266"/>
      <c r="N1059" s="2266"/>
      <c r="O1059" s="2267"/>
      <c r="P1059" s="2268"/>
      <c r="Q1059" s="2268"/>
      <c r="R1059" s="2268"/>
      <c r="S1059" s="2268"/>
      <c r="T1059" s="2268"/>
      <c r="U1059" s="2268"/>
      <c r="V1059" s="2268"/>
      <c r="W1059" s="2268"/>
      <c r="X1059" s="2268"/>
      <c r="Y1059" s="2268"/>
      <c r="Z1059" s="2268"/>
      <c r="AA1059" s="2268"/>
      <c r="AB1059" s="2269">
        <f t="shared" si="1087"/>
        <v>0</v>
      </c>
      <c r="AC1059" s="2269">
        <f t="shared" si="1081"/>
        <v>0</v>
      </c>
      <c r="AD1059" s="2269">
        <f t="shared" si="1082"/>
        <v>0</v>
      </c>
      <c r="AE1059" s="2269">
        <f t="shared" si="1083"/>
        <v>0</v>
      </c>
      <c r="AF1059" s="2269">
        <f t="shared" si="1084"/>
        <v>0</v>
      </c>
      <c r="AG1059" s="2269">
        <f t="shared" si="1085"/>
        <v>0</v>
      </c>
      <c r="AH1059" s="2269">
        <f>AF1059+AG1059</f>
        <v>0</v>
      </c>
    </row>
    <row r="1060" spans="1:58" s="2027" customFormat="1" hidden="1" outlineLevel="1">
      <c r="A1060" s="2204" t="s">
        <v>1131</v>
      </c>
      <c r="B1060" s="2204" t="s">
        <v>1131</v>
      </c>
      <c r="C1060" s="2286"/>
      <c r="D1060" s="657">
        <v>1</v>
      </c>
      <c r="E1060" s="2029"/>
      <c r="F1060" s="2032"/>
      <c r="G1060" s="2206"/>
      <c r="H1060" s="2279"/>
      <c r="I1060" s="2280" t="s">
        <v>138</v>
      </c>
      <c r="J1060" s="2280"/>
      <c r="K1060" s="2280"/>
      <c r="L1060" s="2280"/>
      <c r="M1060" s="2280"/>
      <c r="N1060" s="2280"/>
      <c r="O1060" s="2281"/>
      <c r="P1060" s="2282"/>
      <c r="Q1060" s="2282"/>
      <c r="R1060" s="2282"/>
      <c r="S1060" s="2282"/>
      <c r="T1060" s="2282"/>
      <c r="U1060" s="2282"/>
      <c r="V1060" s="2282"/>
      <c r="W1060" s="2282"/>
      <c r="X1060" s="2282"/>
      <c r="Y1060" s="2282"/>
      <c r="Z1060" s="2282"/>
      <c r="AA1060" s="2282"/>
      <c r="AB1060" s="2283">
        <f t="shared" si="1087"/>
        <v>0</v>
      </c>
      <c r="AC1060" s="2283">
        <f t="shared" si="1081"/>
        <v>0</v>
      </c>
      <c r="AD1060" s="2283">
        <f t="shared" si="1082"/>
        <v>0</v>
      </c>
      <c r="AE1060" s="2283">
        <f t="shared" si="1083"/>
        <v>0</v>
      </c>
      <c r="AF1060" s="2283">
        <f>AB1060+AC1060</f>
        <v>0</v>
      </c>
      <c r="AG1060" s="2283">
        <f>AE1060+AD1060</f>
        <v>0</v>
      </c>
      <c r="AH1060" s="2283">
        <f t="shared" si="1086"/>
        <v>0</v>
      </c>
    </row>
    <row r="1061" spans="1:58" hidden="1" outlineLevel="1">
      <c r="A1061" s="2016" t="s">
        <v>1131</v>
      </c>
      <c r="B1061" s="2016" t="s">
        <v>1131</v>
      </c>
      <c r="C1061" s="65"/>
      <c r="D1061" s="657">
        <v>1</v>
      </c>
    </row>
    <row r="1062" spans="1:58" ht="18" collapsed="1">
      <c r="A1062" s="2016" t="s">
        <v>1131</v>
      </c>
      <c r="B1062" s="2016" t="s">
        <v>1131</v>
      </c>
      <c r="C1062" s="65"/>
      <c r="D1062" s="657">
        <v>1</v>
      </c>
      <c r="E1062" s="497" t="s">
        <v>1132</v>
      </c>
      <c r="F1062" s="497"/>
    </row>
    <row r="1063" spans="1:58">
      <c r="A1063" s="2016" t="s">
        <v>1131</v>
      </c>
      <c r="B1063" s="2016" t="s">
        <v>1131</v>
      </c>
      <c r="C1063" s="65"/>
      <c r="D1063" s="657">
        <v>1</v>
      </c>
      <c r="G1063" s="37" t="s">
        <v>1140</v>
      </c>
    </row>
    <row r="1064" spans="1:58">
      <c r="A1064" s="2016" t="s">
        <v>1131</v>
      </c>
      <c r="B1064" s="2016" t="s">
        <v>1131</v>
      </c>
      <c r="C1064" s="65"/>
      <c r="D1064" s="657">
        <v>1</v>
      </c>
      <c r="H1064" s="2005"/>
      <c r="I1064" s="2006"/>
      <c r="J1064" s="2007"/>
      <c r="K1064" s="2007"/>
      <c r="L1064" s="2006"/>
      <c r="M1064" s="2006"/>
      <c r="N1064" s="2006"/>
      <c r="O1064" s="2008"/>
      <c r="P1064" s="2009">
        <f>P$10</f>
        <v>43922</v>
      </c>
      <c r="Q1064" s="2009">
        <f t="shared" ref="Q1064:AH1064" si="1089">Q$10</f>
        <v>43952</v>
      </c>
      <c r="R1064" s="2009">
        <f t="shared" si="1089"/>
        <v>43983</v>
      </c>
      <c r="S1064" s="2009">
        <f t="shared" si="1089"/>
        <v>44013</v>
      </c>
      <c r="T1064" s="2009">
        <f t="shared" si="1089"/>
        <v>44044</v>
      </c>
      <c r="U1064" s="2009">
        <f t="shared" si="1089"/>
        <v>44075</v>
      </c>
      <c r="V1064" s="2009">
        <f t="shared" si="1089"/>
        <v>44105</v>
      </c>
      <c r="W1064" s="2009">
        <f t="shared" si="1089"/>
        <v>44136</v>
      </c>
      <c r="X1064" s="2009">
        <f t="shared" si="1089"/>
        <v>44166</v>
      </c>
      <c r="Y1064" s="2009">
        <f t="shared" si="1089"/>
        <v>44197</v>
      </c>
      <c r="Z1064" s="2009">
        <f t="shared" si="1089"/>
        <v>44228</v>
      </c>
      <c r="AA1064" s="2009">
        <f t="shared" si="1089"/>
        <v>44256</v>
      </c>
      <c r="AB1064" s="2010" t="str">
        <f t="shared" si="1089"/>
        <v>Q1</v>
      </c>
      <c r="AC1064" s="2010" t="str">
        <f t="shared" si="1089"/>
        <v>Q2</v>
      </c>
      <c r="AD1064" s="2010" t="str">
        <f t="shared" si="1089"/>
        <v>Q3</v>
      </c>
      <c r="AE1064" s="2010" t="str">
        <f t="shared" si="1089"/>
        <v>Q4</v>
      </c>
      <c r="AF1064" s="2010" t="str">
        <f t="shared" si="1089"/>
        <v>1st H</v>
      </c>
      <c r="AG1064" s="2010" t="str">
        <f t="shared" si="1089"/>
        <v>2nd H</v>
      </c>
      <c r="AH1064" s="2010" t="str">
        <f t="shared" si="1089"/>
        <v>Yr.</v>
      </c>
      <c r="AJ1064" s="2011" t="str">
        <f>AJ$10</f>
        <v>Result</v>
      </c>
      <c r="AK1064" s="2012" t="str">
        <f t="shared" ref="AK1064:AP1064" si="1090">AK$10</f>
        <v>OP</v>
      </c>
      <c r="AL1064" s="2013" t="str">
        <f t="shared" si="1090"/>
        <v>vs OP</v>
      </c>
      <c r="AM1064" s="2014" t="str">
        <f t="shared" si="1090"/>
        <v>%</v>
      </c>
      <c r="AN1064" s="2012" t="str">
        <f t="shared" si="1090"/>
        <v>FY19</v>
      </c>
      <c r="AO1064" s="2013" t="str">
        <f t="shared" si="1090"/>
        <v>vs FY19</v>
      </c>
      <c r="AP1064" s="2015" t="str">
        <f t="shared" si="1090"/>
        <v>%</v>
      </c>
      <c r="AR1064" s="2011" t="str">
        <f>AR$10</f>
        <v>Result</v>
      </c>
      <c r="AS1064" s="2012" t="str">
        <f t="shared" ref="AS1064:AX1064" si="1091">AS$10</f>
        <v>OP</v>
      </c>
      <c r="AT1064" s="2013" t="str">
        <f t="shared" si="1091"/>
        <v>vs OP</v>
      </c>
      <c r="AU1064" s="2014" t="str">
        <f t="shared" si="1091"/>
        <v>%</v>
      </c>
      <c r="AV1064" s="2012" t="str">
        <f t="shared" si="1091"/>
        <v>FY19</v>
      </c>
      <c r="AW1064" s="2013" t="str">
        <f t="shared" si="1091"/>
        <v>vs FY19</v>
      </c>
      <c r="AX1064" s="2015" t="str">
        <f t="shared" si="1091"/>
        <v>%</v>
      </c>
      <c r="AZ1064" s="2011" t="str">
        <f>AZ$10</f>
        <v>Result</v>
      </c>
      <c r="BA1064" s="2012" t="str">
        <f t="shared" ref="BA1064:BF1064" si="1092">BA$10</f>
        <v>OP</v>
      </c>
      <c r="BB1064" s="2013" t="str">
        <f t="shared" si="1092"/>
        <v>vs OP</v>
      </c>
      <c r="BC1064" s="2014" t="str">
        <f t="shared" si="1092"/>
        <v>%</v>
      </c>
      <c r="BD1064" s="2012" t="str">
        <f t="shared" si="1092"/>
        <v>FY19</v>
      </c>
      <c r="BE1064" s="2013" t="str">
        <f t="shared" si="1092"/>
        <v>vs FY19</v>
      </c>
      <c r="BF1064" s="2015" t="str">
        <f t="shared" si="1092"/>
        <v>%</v>
      </c>
    </row>
    <row r="1065" spans="1:58" s="2027" customFormat="1">
      <c r="A1065" s="2016" t="s">
        <v>1131</v>
      </c>
      <c r="B1065" s="2016" t="s">
        <v>1131</v>
      </c>
      <c r="C1065" s="65"/>
      <c r="D1065" s="657">
        <v>1</v>
      </c>
      <c r="E1065" s="2029"/>
      <c r="F1065" s="2029"/>
      <c r="G1065" s="2030"/>
      <c r="H1065" s="2036" t="s">
        <v>9</v>
      </c>
      <c r="I1065" s="2037"/>
      <c r="J1065" s="2037"/>
      <c r="K1065" s="2037"/>
      <c r="L1065" s="2037"/>
      <c r="M1065" s="2037"/>
      <c r="N1065" s="2037"/>
      <c r="O1065" s="2038"/>
      <c r="P1065" s="2039">
        <f>P74+P284+P313</f>
        <v>16780</v>
      </c>
      <c r="Q1065" s="2039">
        <f t="shared" ref="Q1065:AA1065" si="1093">Q74+Q284+Q313</f>
        <v>106898</v>
      </c>
      <c r="R1065" s="2039">
        <f t="shared" si="1093"/>
        <v>122025</v>
      </c>
      <c r="S1065" s="2039">
        <f t="shared" si="1093"/>
        <v>135690</v>
      </c>
      <c r="T1065" s="2039">
        <f t="shared" si="1093"/>
        <v>126217</v>
      </c>
      <c r="U1065" s="2039">
        <f t="shared" si="1093"/>
        <v>215944</v>
      </c>
      <c r="V1065" s="2039">
        <f t="shared" si="1093"/>
        <v>136121</v>
      </c>
      <c r="W1065" s="2039">
        <f t="shared" si="1093"/>
        <v>144501</v>
      </c>
      <c r="X1065" s="2039">
        <f t="shared" si="1093"/>
        <v>231813</v>
      </c>
      <c r="Y1065" s="2039">
        <f t="shared" si="1093"/>
        <v>160035</v>
      </c>
      <c r="Z1065" s="2039">
        <f t="shared" si="1093"/>
        <v>197181</v>
      </c>
      <c r="AA1065" s="2039">
        <f t="shared" si="1093"/>
        <v>230282</v>
      </c>
      <c r="AB1065" s="2039">
        <f>SUM(P1065:R1065)</f>
        <v>245703</v>
      </c>
      <c r="AC1065" s="2039">
        <f>SUM(S1065:U1065)</f>
        <v>477851</v>
      </c>
      <c r="AD1065" s="2039">
        <f>SUM(V1065:X1065)</f>
        <v>512435</v>
      </c>
      <c r="AE1065" s="2039">
        <f>SUM(Y1065:AA1065)</f>
        <v>587498</v>
      </c>
      <c r="AF1065" s="2039">
        <f>AB1065+AC1065</f>
        <v>723554</v>
      </c>
      <c r="AG1065" s="2039">
        <f>AE1065+AD1065</f>
        <v>1099933</v>
      </c>
      <c r="AH1065" s="2039">
        <f>AF1065+AG1065</f>
        <v>1823487</v>
      </c>
      <c r="AJ1065" s="2039">
        <f ca="1">AJ74+AJ284+AJ313</f>
        <v>160035</v>
      </c>
      <c r="AK1065" s="2039">
        <f ca="1">AK74+AK284+AK313</f>
        <v>0</v>
      </c>
      <c r="AL1065" s="2040">
        <f t="shared" ref="AL1065:AL1078" ca="1" si="1094">AJ1065-AK1065</f>
        <v>160035</v>
      </c>
      <c r="AM1065" s="2041">
        <f t="shared" ref="AM1065:AM1078" ca="1" si="1095">IFERROR(AJ1065/AK1065,0)</f>
        <v>0</v>
      </c>
      <c r="AN1065" s="2039">
        <f ca="1">AN74+AN284+AN313</f>
        <v>177742</v>
      </c>
      <c r="AO1065" s="2040">
        <f ca="1">AJ1065-AN1065</f>
        <v>-17707</v>
      </c>
      <c r="AP1065" s="2041">
        <f ca="1">IFERROR(AJ1065/AN1065,0)</f>
        <v>0.90037807608781262</v>
      </c>
      <c r="AR1065" s="2039">
        <f ca="1">AR74+AR284+AR313</f>
        <v>160035</v>
      </c>
      <c r="AS1065" s="2039">
        <f ca="1">AS74+AS284+AS313</f>
        <v>0</v>
      </c>
      <c r="AT1065" s="2040">
        <f ca="1">AR1065-AS1065</f>
        <v>160035</v>
      </c>
      <c r="AU1065" s="2041">
        <f ca="1">IFERROR(AR1065/AS1065,0)</f>
        <v>0</v>
      </c>
      <c r="AV1065" s="2039">
        <f ca="1">AV74+AV284+AV313</f>
        <v>177742</v>
      </c>
      <c r="AW1065" s="2040">
        <f ca="1">AR1065-AV1065</f>
        <v>-17707</v>
      </c>
      <c r="AX1065" s="2041">
        <f ca="1">IFERROR(AR1065/AV1065,0)</f>
        <v>0.90037807608781262</v>
      </c>
      <c r="AZ1065" s="2039">
        <f ca="1">AZ74+AZ284+AZ313</f>
        <v>1396024</v>
      </c>
      <c r="BA1065" s="2039">
        <f ca="1">BA74+BA284+BA313</f>
        <v>0</v>
      </c>
      <c r="BB1065" s="2040">
        <f ca="1">AZ1065-BA1065</f>
        <v>1396024</v>
      </c>
      <c r="BC1065" s="2041">
        <f ca="1">IFERROR(AZ1065/BA1065,0)</f>
        <v>0</v>
      </c>
      <c r="BD1065" s="2039">
        <f ca="1">BD74+BD284+BD313</f>
        <v>2001067</v>
      </c>
      <c r="BE1065" s="2040">
        <f ca="1">AZ1065-BD1065</f>
        <v>-605043</v>
      </c>
      <c r="BF1065" s="2041">
        <f ca="1">IFERROR(AZ1065/BD1065,0)</f>
        <v>0.69763980916181212</v>
      </c>
    </row>
    <row r="1066" spans="1:58" s="2027" customFormat="1">
      <c r="A1066" s="2016" t="s">
        <v>1131</v>
      </c>
      <c r="B1066" s="2016" t="s">
        <v>1131</v>
      </c>
      <c r="C1066" s="65"/>
      <c r="D1066" s="657">
        <v>1</v>
      </c>
      <c r="E1066" s="2029"/>
      <c r="F1066" s="2029"/>
      <c r="G1066" s="2030"/>
      <c r="H1066" s="2039" t="s">
        <v>136</v>
      </c>
      <c r="I1066" s="2042"/>
      <c r="J1066" s="2042"/>
      <c r="K1066" s="2043"/>
      <c r="L1066" s="2037"/>
      <c r="M1066" s="2037"/>
      <c r="N1066" s="2037"/>
      <c r="O1066" s="2038"/>
      <c r="P1066" s="2038">
        <f>P78+P287+P318</f>
        <v>16780</v>
      </c>
      <c r="Q1066" s="2038">
        <f t="shared" ref="Q1066:AA1066" si="1096">Q78+Q287+Q318</f>
        <v>106898</v>
      </c>
      <c r="R1066" s="2038">
        <f t="shared" si="1096"/>
        <v>122025</v>
      </c>
      <c r="S1066" s="2038">
        <f t="shared" si="1096"/>
        <v>135690</v>
      </c>
      <c r="T1066" s="2038">
        <f t="shared" si="1096"/>
        <v>126217</v>
      </c>
      <c r="U1066" s="2038">
        <f t="shared" si="1096"/>
        <v>215944</v>
      </c>
      <c r="V1066" s="2038">
        <f t="shared" si="1096"/>
        <v>136121</v>
      </c>
      <c r="W1066" s="2038">
        <f t="shared" si="1096"/>
        <v>144501</v>
      </c>
      <c r="X1066" s="2038">
        <f t="shared" si="1096"/>
        <v>231813</v>
      </c>
      <c r="Y1066" s="2038">
        <f t="shared" si="1096"/>
        <v>160035</v>
      </c>
      <c r="Z1066" s="2038">
        <f t="shared" si="1096"/>
        <v>197181</v>
      </c>
      <c r="AA1066" s="2038">
        <f t="shared" si="1096"/>
        <v>230282</v>
      </c>
      <c r="AB1066" s="2038">
        <f>SUM(P1066:R1066)</f>
        <v>245703</v>
      </c>
      <c r="AC1066" s="2038">
        <f>SUM(S1066:U1066)</f>
        <v>477851</v>
      </c>
      <c r="AD1066" s="2038">
        <f>SUM(V1066:X1066)</f>
        <v>512435</v>
      </c>
      <c r="AE1066" s="2038">
        <f>SUM(Y1066:AA1066)</f>
        <v>587498</v>
      </c>
      <c r="AF1066" s="2038">
        <f>AB1066+AC1066</f>
        <v>723554</v>
      </c>
      <c r="AG1066" s="2038">
        <f>AE1066+AD1066</f>
        <v>1099933</v>
      </c>
      <c r="AH1066" s="2038">
        <f>AF1066+AG1066</f>
        <v>1823487</v>
      </c>
      <c r="AJ1066" s="2039">
        <f ca="1">AJ78+AJ287+AJ318</f>
        <v>160035</v>
      </c>
      <c r="AK1066" s="2038">
        <f ca="1">AK78+AK287+AK318</f>
        <v>117689.8964722222</v>
      </c>
      <c r="AL1066" s="2044">
        <f t="shared" ca="1" si="1094"/>
        <v>42345.103527777799</v>
      </c>
      <c r="AM1066" s="2045">
        <f t="shared" ca="1" si="1095"/>
        <v>1.3598023687426075</v>
      </c>
      <c r="AN1066" s="2038">
        <f ca="1">AN78+AN287+AN318</f>
        <v>177754</v>
      </c>
      <c r="AO1066" s="2044">
        <f ca="1">AJ1066-AN1066</f>
        <v>-17719</v>
      </c>
      <c r="AP1066" s="2045">
        <f ca="1">IFERROR(AJ1066/AN1066,0)</f>
        <v>0.90031729243786351</v>
      </c>
      <c r="AR1066" s="2039">
        <f ca="1">AR78+AR287+AR318</f>
        <v>160035</v>
      </c>
      <c r="AS1066" s="2038">
        <f ca="1">AS78+AS287+AS318</f>
        <v>117689.8964722222</v>
      </c>
      <c r="AT1066" s="2044">
        <f ca="1">AR1066-AS1066</f>
        <v>42345.103527777799</v>
      </c>
      <c r="AU1066" s="2045">
        <f ca="1">IFERROR(AR1066/AS1066,0)</f>
        <v>1.3598023687426075</v>
      </c>
      <c r="AV1066" s="2038">
        <f ca="1">AV78+AV287+AV318</f>
        <v>177754</v>
      </c>
      <c r="AW1066" s="2044">
        <f ca="1">AR1066-AV1066</f>
        <v>-17719</v>
      </c>
      <c r="AX1066" s="2045">
        <f ca="1">IFERROR(AR1066/AV1066,0)</f>
        <v>0.90031729243786351</v>
      </c>
      <c r="AZ1066" s="2039">
        <f ca="1">AZ78+AZ287+AZ318</f>
        <v>1396024</v>
      </c>
      <c r="BA1066" s="2038">
        <f ca="1">BA78+BA287+BA318</f>
        <v>698407.89647222217</v>
      </c>
      <c r="BB1066" s="2044">
        <f ca="1">AZ1066-BA1066</f>
        <v>697616.10352777783</v>
      </c>
      <c r="BC1066" s="2045">
        <f ca="1">IFERROR(AZ1066/BA1066,0)</f>
        <v>1.9988662886710706</v>
      </c>
      <c r="BD1066" s="2038">
        <f ca="1">BD78+BD287+BD318</f>
        <v>2001124</v>
      </c>
      <c r="BE1066" s="2044">
        <f ca="1">AZ1066-BD1066</f>
        <v>-605100</v>
      </c>
      <c r="BF1066" s="2045">
        <f ca="1">IFERROR(AZ1066/BD1066,0)</f>
        <v>0.69761993759507157</v>
      </c>
    </row>
    <row r="1067" spans="1:58" s="2027" customFormat="1">
      <c r="A1067" s="2016" t="s">
        <v>1131</v>
      </c>
      <c r="B1067" s="2016" t="s">
        <v>1131</v>
      </c>
      <c r="C1067" s="65"/>
      <c r="D1067" s="657">
        <v>1</v>
      </c>
      <c r="E1067" s="2029"/>
      <c r="F1067" s="2029"/>
      <c r="G1067" s="2030"/>
      <c r="H1067" s="2046" t="s">
        <v>141</v>
      </c>
      <c r="I1067" s="2047"/>
      <c r="J1067" s="2047"/>
      <c r="K1067" s="2047"/>
      <c r="L1067" s="2047"/>
      <c r="M1067" s="2047"/>
      <c r="N1067" s="2047"/>
      <c r="O1067" s="2048"/>
      <c r="P1067" s="2049">
        <f>P95+P290+P323</f>
        <v>5934</v>
      </c>
      <c r="Q1067" s="2049">
        <f t="shared" ref="Q1067:AA1067" si="1097">Q95+Q290+Q323</f>
        <v>42451</v>
      </c>
      <c r="R1067" s="2049">
        <f t="shared" si="1097"/>
        <v>28883</v>
      </c>
      <c r="S1067" s="2049">
        <f t="shared" si="1097"/>
        <v>46411</v>
      </c>
      <c r="T1067" s="2049">
        <f t="shared" si="1097"/>
        <v>38573</v>
      </c>
      <c r="U1067" s="2049">
        <f t="shared" si="1097"/>
        <v>75963</v>
      </c>
      <c r="V1067" s="2049">
        <f t="shared" si="1097"/>
        <v>48200</v>
      </c>
      <c r="W1067" s="2049">
        <f t="shared" si="1097"/>
        <v>45792</v>
      </c>
      <c r="X1067" s="2049">
        <f t="shared" si="1097"/>
        <v>82166</v>
      </c>
      <c r="Y1067" s="2049">
        <f t="shared" si="1097"/>
        <v>41582</v>
      </c>
      <c r="Z1067" s="2049">
        <f t="shared" si="1097"/>
        <v>67214</v>
      </c>
      <c r="AA1067" s="2049">
        <f t="shared" si="1097"/>
        <v>130949</v>
      </c>
      <c r="AB1067" s="2049">
        <f>SUM(P1067:R1067)</f>
        <v>77268</v>
      </c>
      <c r="AC1067" s="2049">
        <f>SUM(S1067:U1067)</f>
        <v>160947</v>
      </c>
      <c r="AD1067" s="2049">
        <f>SUM(V1067:X1067)</f>
        <v>176158</v>
      </c>
      <c r="AE1067" s="2049">
        <f>SUM(Y1067:AA1067)</f>
        <v>239745</v>
      </c>
      <c r="AF1067" s="2049">
        <f>AB1067+AC1067</f>
        <v>238215</v>
      </c>
      <c r="AG1067" s="2049">
        <f>AE1067+AD1067</f>
        <v>415903</v>
      </c>
      <c r="AH1067" s="2049">
        <f>AF1067+AG1067</f>
        <v>654118</v>
      </c>
      <c r="AJ1067" s="2049">
        <f ca="1">AJ95+AJ290+AJ323</f>
        <v>41582</v>
      </c>
      <c r="AK1067" s="2049">
        <f ca="1">AK95+AK290+AK323</f>
        <v>1177.5</v>
      </c>
      <c r="AL1067" s="2050">
        <f t="shared" ca="1" si="1094"/>
        <v>40404.5</v>
      </c>
      <c r="AM1067" s="2051">
        <f t="shared" ca="1" si="1095"/>
        <v>35.313800424628447</v>
      </c>
      <c r="AN1067" s="2049">
        <f ca="1">AN95+AN290+AN323</f>
        <v>52393</v>
      </c>
      <c r="AO1067" s="2050">
        <f ca="1">AJ1067-AN1067</f>
        <v>-10811</v>
      </c>
      <c r="AP1067" s="2051">
        <f ca="1">IFERROR(AJ1067/AN1067,0)</f>
        <v>0.79365564102074704</v>
      </c>
      <c r="AR1067" s="2049">
        <f ca="1">AR95+AR290+AR323</f>
        <v>41582</v>
      </c>
      <c r="AS1067" s="2049">
        <f ca="1">AS95+AS290+AS323</f>
        <v>1177.5</v>
      </c>
      <c r="AT1067" s="2050">
        <f ca="1">AR1067-AS1067</f>
        <v>40404.5</v>
      </c>
      <c r="AU1067" s="2051">
        <f ca="1">IFERROR(AR1067/AS1067,0)</f>
        <v>35.313800424628447</v>
      </c>
      <c r="AV1067" s="2049">
        <f ca="1">AV95+AV290+AV323</f>
        <v>52393</v>
      </c>
      <c r="AW1067" s="2050">
        <f ca="1">AR1067-AV1067</f>
        <v>-10811</v>
      </c>
      <c r="AX1067" s="2051">
        <f ca="1">IFERROR(AR1067/AV1067,0)</f>
        <v>0.79365564102074704</v>
      </c>
      <c r="AZ1067" s="2049">
        <f ca="1">AZ95+AZ290+AZ323</f>
        <v>455955</v>
      </c>
      <c r="BA1067" s="2049">
        <f ca="1">BA95+BA290+BA323</f>
        <v>2011.5</v>
      </c>
      <c r="BB1067" s="2050">
        <f ca="1">AZ1067-BA1067</f>
        <v>453943.5</v>
      </c>
      <c r="BC1067" s="2051">
        <f ca="1">IFERROR(AZ1067/BA1067,0)</f>
        <v>226.67412378821774</v>
      </c>
      <c r="BD1067" s="2049">
        <f ca="1">BD95+BD290+BD323</f>
        <v>726338</v>
      </c>
      <c r="BE1067" s="2050">
        <f ca="1">AZ1067-BD1067</f>
        <v>-270383</v>
      </c>
      <c r="BF1067" s="2051">
        <f ca="1">IFERROR(AZ1067/BD1067,0)</f>
        <v>0.62774493417665056</v>
      </c>
    </row>
    <row r="1068" spans="1:58" s="1038" customFormat="1">
      <c r="A1068" s="2093" t="s">
        <v>1131</v>
      </c>
      <c r="B1068" s="2093" t="s">
        <v>1131</v>
      </c>
      <c r="C1068" s="2287"/>
      <c r="D1068" s="657">
        <v>1</v>
      </c>
      <c r="E1068" s="2094"/>
      <c r="F1068" s="2094"/>
      <c r="G1068" s="2095"/>
      <c r="H1068" s="2096"/>
      <c r="I1068" s="2097"/>
      <c r="J1068" s="2098"/>
      <c r="K1068" s="2098"/>
      <c r="L1068" s="2097"/>
      <c r="M1068" s="2097"/>
      <c r="N1068" s="2097"/>
      <c r="O1068" s="2104" t="s">
        <v>142</v>
      </c>
      <c r="P1068" s="1677">
        <f>IFERROR(P1067/P1065,0)</f>
        <v>0.35363528009535161</v>
      </c>
      <c r="Q1068" s="1677">
        <f t="shared" ref="Q1068:AA1068" si="1098">IFERROR(Q1067/Q1065,0)</f>
        <v>0.39711687777133342</v>
      </c>
      <c r="R1068" s="1677">
        <f t="shared" si="1098"/>
        <v>0.23669739807416512</v>
      </c>
      <c r="S1068" s="1677">
        <f t="shared" si="1098"/>
        <v>0.34203699609403787</v>
      </c>
      <c r="T1068" s="1677">
        <f t="shared" si="1098"/>
        <v>0.30560859472178864</v>
      </c>
      <c r="U1068" s="1677">
        <f t="shared" si="1098"/>
        <v>0.35177175564035118</v>
      </c>
      <c r="V1068" s="1677">
        <f t="shared" si="1098"/>
        <v>0.35409672276871312</v>
      </c>
      <c r="W1068" s="1677">
        <f t="shared" si="1098"/>
        <v>0.31689746091722548</v>
      </c>
      <c r="X1068" s="1677">
        <f t="shared" si="1098"/>
        <v>0.35444949161608713</v>
      </c>
      <c r="Y1068" s="1677">
        <f t="shared" si="1098"/>
        <v>0.25983066204267818</v>
      </c>
      <c r="Z1068" s="1677">
        <f t="shared" si="1098"/>
        <v>0.34087462787996814</v>
      </c>
      <c r="AA1068" s="1677">
        <f t="shared" si="1098"/>
        <v>0.56864626848820143</v>
      </c>
      <c r="AB1068" s="1677">
        <f t="shared" ref="AB1068:AH1068" si="1099">IFERROR(AB1067/AB1065,0)</f>
        <v>0.31447723471019889</v>
      </c>
      <c r="AC1068" s="1677">
        <f t="shared" si="1099"/>
        <v>0.33681419521984884</v>
      </c>
      <c r="AD1068" s="1677">
        <f t="shared" si="1099"/>
        <v>0.34376652648628608</v>
      </c>
      <c r="AE1068" s="1677">
        <f t="shared" si="1099"/>
        <v>0.40807798494633174</v>
      </c>
      <c r="AF1068" s="1677">
        <f t="shared" si="1099"/>
        <v>0.32922905546787107</v>
      </c>
      <c r="AG1068" s="1677">
        <f t="shared" si="1099"/>
        <v>0.37811666710608738</v>
      </c>
      <c r="AH1068" s="1677">
        <f t="shared" si="1099"/>
        <v>0.35871821405910764</v>
      </c>
      <c r="AJ1068" s="1677">
        <f ca="1">IFERROR(AJ1067/AJ1065,0)</f>
        <v>0.25983066204267818</v>
      </c>
      <c r="AK1068" s="1677">
        <f ca="1">IFERROR(AK1067/AK1065,0)</f>
        <v>0</v>
      </c>
      <c r="AL1068" s="2099"/>
      <c r="AM1068" s="1815"/>
      <c r="AN1068" s="1677">
        <f ca="1">IFERROR(AN1067/AN1065,0)</f>
        <v>0.2947699474519247</v>
      </c>
      <c r="AO1068" s="2099"/>
      <c r="AP1068" s="1815"/>
      <c r="AR1068" s="1677">
        <f ca="1">IFERROR(AR1067/AR1065,0)</f>
        <v>0.25983066204267818</v>
      </c>
      <c r="AS1068" s="1677">
        <f ca="1">IFERROR(AS1067/AS1065,0)</f>
        <v>0</v>
      </c>
      <c r="AT1068" s="2099"/>
      <c r="AU1068" s="1815"/>
      <c r="AV1068" s="1677">
        <f ca="1">IFERROR(AV1067/AV1065,0)</f>
        <v>0.2947699474519247</v>
      </c>
      <c r="AW1068" s="2099"/>
      <c r="AX1068" s="1815"/>
      <c r="AZ1068" s="1677">
        <f ca="1">IFERROR(AZ1067/AZ1065,0)</f>
        <v>0.32660971444616999</v>
      </c>
      <c r="BA1068" s="1677">
        <f ca="1">IFERROR(BA1067/BA1065,0)</f>
        <v>0</v>
      </c>
      <c r="BB1068" s="2099"/>
      <c r="BC1068" s="1815"/>
      <c r="BD1068" s="1677">
        <f ca="1">IFERROR(BD1067/BD1065,0)</f>
        <v>0.36297535264936154</v>
      </c>
      <c r="BE1068" s="2099"/>
      <c r="BF1068" s="1815"/>
    </row>
    <row r="1069" spans="1:58" s="2027" customFormat="1">
      <c r="A1069" s="2016" t="s">
        <v>1131</v>
      </c>
      <c r="B1069" s="2016" t="s">
        <v>1131</v>
      </c>
      <c r="C1069" s="65"/>
      <c r="D1069" s="657">
        <v>1</v>
      </c>
      <c r="E1069" s="2029"/>
      <c r="F1069" s="2029"/>
      <c r="G1069" s="2030"/>
      <c r="H1069" s="2046" t="s">
        <v>101</v>
      </c>
      <c r="I1069" s="2047"/>
      <c r="J1069" s="2047"/>
      <c r="K1069" s="2047"/>
      <c r="L1069" s="2047"/>
      <c r="M1069" s="2047"/>
      <c r="N1069" s="2047"/>
      <c r="O1069" s="2048"/>
      <c r="P1069" s="2049">
        <f>P1071+P1072+P1073</f>
        <v>39726</v>
      </c>
      <c r="Q1069" s="2049">
        <f t="shared" ref="Q1069:AA1069" si="1100">Q1071+Q1072+Q1073</f>
        <v>39663</v>
      </c>
      <c r="R1069" s="2049">
        <f t="shared" si="1100"/>
        <v>51446</v>
      </c>
      <c r="S1069" s="2049">
        <f t="shared" si="1100"/>
        <v>41621</v>
      </c>
      <c r="T1069" s="2049">
        <f t="shared" si="1100"/>
        <v>42014</v>
      </c>
      <c r="U1069" s="2049">
        <f t="shared" si="1100"/>
        <v>52087</v>
      </c>
      <c r="V1069" s="2049">
        <f t="shared" si="1100"/>
        <v>58614</v>
      </c>
      <c r="W1069" s="2049">
        <f t="shared" si="1100"/>
        <v>50163</v>
      </c>
      <c r="X1069" s="2049">
        <f t="shared" si="1100"/>
        <v>56852</v>
      </c>
      <c r="Y1069" s="2049">
        <f t="shared" si="1100"/>
        <v>53878</v>
      </c>
      <c r="Z1069" s="2049">
        <f t="shared" si="1100"/>
        <v>51754</v>
      </c>
      <c r="AA1069" s="2049">
        <f t="shared" si="1100"/>
        <v>51709</v>
      </c>
      <c r="AB1069" s="2049">
        <f>SUM(P1069:R1069)</f>
        <v>130835</v>
      </c>
      <c r="AC1069" s="2049">
        <f>SUM(S1069:U1069)</f>
        <v>135722</v>
      </c>
      <c r="AD1069" s="2049">
        <f>SUM(V1069:X1069)</f>
        <v>165629</v>
      </c>
      <c r="AE1069" s="2049">
        <f>SUM(Y1069:AA1069)</f>
        <v>157341</v>
      </c>
      <c r="AF1069" s="2049">
        <f>AB1069+AC1069</f>
        <v>266557</v>
      </c>
      <c r="AG1069" s="2049">
        <f>AE1069+AD1069</f>
        <v>322970</v>
      </c>
      <c r="AH1069" s="2049">
        <f>AF1069+AG1069</f>
        <v>589527</v>
      </c>
      <c r="AJ1069" s="2049">
        <f ca="1">AJ1071+AJ1072+AJ1073</f>
        <v>53878</v>
      </c>
      <c r="AK1069" s="2049">
        <f ca="1">AK1071+AK1072+AK1073</f>
        <v>66878.180895606987</v>
      </c>
      <c r="AL1069" s="2050">
        <f t="shared" ca="1" si="1094"/>
        <v>-13000.180895606987</v>
      </c>
      <c r="AM1069" s="2051">
        <f t="shared" ca="1" si="1095"/>
        <v>0.80561401758370899</v>
      </c>
      <c r="AN1069" s="2049">
        <f ca="1">AN1071+AN1072+AN1073</f>
        <v>48730</v>
      </c>
      <c r="AO1069" s="2050">
        <f ca="1">AJ1069-AN1069</f>
        <v>5148</v>
      </c>
      <c r="AP1069" s="2051">
        <f ca="1">IFERROR(AJ1069/AN1069,0)</f>
        <v>1.1056433408577877</v>
      </c>
      <c r="AR1069" s="2049">
        <f ca="1">AR1071+AR1072+AR1073</f>
        <v>53878</v>
      </c>
      <c r="AS1069" s="2049">
        <f ca="1">AS1071+AS1072+AS1073</f>
        <v>66878.180895606987</v>
      </c>
      <c r="AT1069" s="2050">
        <f ca="1">AR1069-AS1069</f>
        <v>-13000.180895606987</v>
      </c>
      <c r="AU1069" s="2051">
        <f ca="1">IFERROR(AR1069/AS1069,0)</f>
        <v>0.80561401758370899</v>
      </c>
      <c r="AV1069" s="2049">
        <f ca="1">AV1071+AV1072+AV1073</f>
        <v>48730</v>
      </c>
      <c r="AW1069" s="2050">
        <f ca="1">AR1069-AV1069</f>
        <v>5148</v>
      </c>
      <c r="AX1069" s="2051">
        <f ca="1">IFERROR(AR1069/AV1069,0)</f>
        <v>1.1056433408577877</v>
      </c>
      <c r="AZ1069" s="2049">
        <f ca="1">AZ1071+AZ1072+AZ1073</f>
        <v>486064</v>
      </c>
      <c r="BA1069" s="2049">
        <f ca="1">BA1071+BA1072+BA1073</f>
        <v>509142.18089560699</v>
      </c>
      <c r="BB1069" s="2050">
        <f ca="1">AZ1069-BA1069</f>
        <v>-23078.180895606987</v>
      </c>
      <c r="BC1069" s="2051">
        <f ca="1">IFERROR(AZ1069/BA1069,0)</f>
        <v>0.9546724240073543</v>
      </c>
      <c r="BD1069" s="2049">
        <f ca="1">BD1071+BD1072+BD1073</f>
        <v>582094</v>
      </c>
      <c r="BE1069" s="2050">
        <f ca="1">AZ1069-BD1069</f>
        <v>-96030</v>
      </c>
      <c r="BF1069" s="2051">
        <f ca="1">IFERROR(AZ1069/BD1069,0)</f>
        <v>0.83502664518101888</v>
      </c>
    </row>
    <row r="1070" spans="1:58" s="1038" customFormat="1">
      <c r="A1070" s="2093" t="s">
        <v>1131</v>
      </c>
      <c r="B1070" s="2093" t="s">
        <v>1131</v>
      </c>
      <c r="C1070" s="2287"/>
      <c r="D1070" s="657">
        <v>1</v>
      </c>
      <c r="E1070" s="2094"/>
      <c r="F1070" s="2094"/>
      <c r="G1070" s="2095"/>
      <c r="H1070" s="2100"/>
      <c r="I1070" s="2101"/>
      <c r="J1070" s="2102"/>
      <c r="K1070" s="2102"/>
      <c r="L1070" s="2101"/>
      <c r="M1070" s="2101"/>
      <c r="N1070" s="2101"/>
      <c r="O1070" s="2105" t="s">
        <v>208</v>
      </c>
      <c r="P1070" s="1678">
        <f>IFERROR(P1069/P1065,0)</f>
        <v>2.3674612634088201</v>
      </c>
      <c r="Q1070" s="1678">
        <f t="shared" ref="Q1070:AA1070" si="1101">IFERROR(Q1069/Q1065,0)</f>
        <v>0.37103594080338265</v>
      </c>
      <c r="R1070" s="1678">
        <f t="shared" si="1101"/>
        <v>0.4216021307109199</v>
      </c>
      <c r="S1070" s="1678">
        <f t="shared" si="1101"/>
        <v>0.30673594222123957</v>
      </c>
      <c r="T1070" s="1678">
        <f t="shared" si="1101"/>
        <v>0.33287116632466307</v>
      </c>
      <c r="U1070" s="1678">
        <f t="shared" si="1101"/>
        <v>0.24120605342125737</v>
      </c>
      <c r="V1070" s="1678">
        <f t="shared" si="1101"/>
        <v>0.43060218482085794</v>
      </c>
      <c r="W1070" s="1678">
        <f t="shared" si="1101"/>
        <v>0.34714638653019703</v>
      </c>
      <c r="X1070" s="1678">
        <f t="shared" si="1101"/>
        <v>0.24524940361412001</v>
      </c>
      <c r="Y1070" s="1678">
        <f t="shared" si="1101"/>
        <v>0.33666385478176647</v>
      </c>
      <c r="Z1070" s="1678">
        <f t="shared" si="1101"/>
        <v>0.26246950771118921</v>
      </c>
      <c r="AA1070" s="1678">
        <f t="shared" si="1101"/>
        <v>0.22454642568676667</v>
      </c>
      <c r="AB1070" s="1678">
        <f t="shared" ref="AB1070:AH1070" si="1102">IFERROR(AB1069/AB1065,0)</f>
        <v>0.53249248075929068</v>
      </c>
      <c r="AC1070" s="1678">
        <f t="shared" si="1102"/>
        <v>0.28402577372444548</v>
      </c>
      <c r="AD1070" s="1678">
        <f t="shared" si="1102"/>
        <v>0.32321953028188943</v>
      </c>
      <c r="AE1070" s="1678">
        <f t="shared" si="1102"/>
        <v>0.26781537979703762</v>
      </c>
      <c r="AF1070" s="1678">
        <f t="shared" si="1102"/>
        <v>0.36839959422517188</v>
      </c>
      <c r="AG1070" s="1678">
        <f t="shared" si="1102"/>
        <v>0.29362697546123262</v>
      </c>
      <c r="AH1070" s="1678">
        <f t="shared" si="1102"/>
        <v>0.32329651925130259</v>
      </c>
      <c r="AJ1070" s="1678">
        <f ca="1">IFERROR(AJ1069/AJ1065,0)</f>
        <v>0.33666385478176647</v>
      </c>
      <c r="AK1070" s="1678">
        <f ca="1">IFERROR(AK1069/AK1065,0)</f>
        <v>0</v>
      </c>
      <c r="AL1070" s="2103"/>
      <c r="AM1070" s="1816"/>
      <c r="AN1070" s="1678">
        <f ca="1">IFERROR(AN1069/AN1065,0)</f>
        <v>0.27416142498677859</v>
      </c>
      <c r="AO1070" s="2103"/>
      <c r="AP1070" s="1816"/>
      <c r="AR1070" s="1678">
        <f ca="1">IFERROR(AR1069/AR1065,0)</f>
        <v>0.33666385478176647</v>
      </c>
      <c r="AS1070" s="1678">
        <f ca="1">IFERROR(AS1069/AS1065,0)</f>
        <v>0</v>
      </c>
      <c r="AT1070" s="2103"/>
      <c r="AU1070" s="1816"/>
      <c r="AV1070" s="1678">
        <f ca="1">IFERROR(AV1069/AV1065,0)</f>
        <v>0.27416142498677859</v>
      </c>
      <c r="AW1070" s="2103"/>
      <c r="AX1070" s="1816"/>
      <c r="AZ1070" s="1678">
        <f ca="1">IFERROR(AZ1069/AZ1065,0)</f>
        <v>0.34817739523102753</v>
      </c>
      <c r="BA1070" s="1678">
        <f ca="1">IFERROR(BA1069/BA1065,0)</f>
        <v>0</v>
      </c>
      <c r="BB1070" s="2103"/>
      <c r="BC1070" s="1816"/>
      <c r="BD1070" s="1678">
        <f ca="1">IFERROR(BD1069/BD1065,0)</f>
        <v>0.29089180921978125</v>
      </c>
      <c r="BE1070" s="2103"/>
      <c r="BF1070" s="1816"/>
    </row>
    <row r="1071" spans="1:58" s="2027" customFormat="1">
      <c r="A1071" s="2016" t="s">
        <v>1131</v>
      </c>
      <c r="B1071" s="2016" t="s">
        <v>1131</v>
      </c>
      <c r="C1071" s="65"/>
      <c r="D1071" s="657">
        <v>1</v>
      </c>
      <c r="E1071" s="2029"/>
      <c r="F1071" s="2029"/>
      <c r="G1071" s="2030"/>
      <c r="H1071" s="2071"/>
      <c r="I1071" s="2072" t="s">
        <v>180</v>
      </c>
      <c r="J1071" s="2072"/>
      <c r="K1071" s="2073"/>
      <c r="L1071" s="2072"/>
      <c r="M1071" s="2072"/>
      <c r="N1071" s="2072"/>
      <c r="O1071" s="2074"/>
      <c r="P1071" s="2075">
        <f>P104+P297+P334</f>
        <v>4970</v>
      </c>
      <c r="Q1071" s="2075">
        <f t="shared" ref="Q1071:AA1071" si="1103">Q104+Q297+Q334</f>
        <v>6098</v>
      </c>
      <c r="R1071" s="2075">
        <f t="shared" si="1103"/>
        <v>10181</v>
      </c>
      <c r="S1071" s="2075">
        <f t="shared" si="1103"/>
        <v>7553</v>
      </c>
      <c r="T1071" s="2075">
        <f t="shared" si="1103"/>
        <v>7023</v>
      </c>
      <c r="U1071" s="2075">
        <f t="shared" si="1103"/>
        <v>11180</v>
      </c>
      <c r="V1071" s="2075">
        <f t="shared" si="1103"/>
        <v>15312</v>
      </c>
      <c r="W1071" s="2075">
        <f t="shared" si="1103"/>
        <v>11783</v>
      </c>
      <c r="X1071" s="2075">
        <f t="shared" si="1103"/>
        <v>23357</v>
      </c>
      <c r="Y1071" s="2075">
        <f t="shared" si="1103"/>
        <v>15531</v>
      </c>
      <c r="Z1071" s="2075">
        <f t="shared" si="1103"/>
        <v>13359</v>
      </c>
      <c r="AA1071" s="2075">
        <f t="shared" si="1103"/>
        <v>7635</v>
      </c>
      <c r="AB1071" s="2076">
        <f>SUM(P1071:R1071)</f>
        <v>21249</v>
      </c>
      <c r="AC1071" s="2076">
        <f>SUM(S1071:U1071)</f>
        <v>25756</v>
      </c>
      <c r="AD1071" s="2076">
        <f>SUM(V1071:X1071)</f>
        <v>50452</v>
      </c>
      <c r="AE1071" s="2076">
        <f>SUM(Y1071:AA1071)</f>
        <v>36525</v>
      </c>
      <c r="AF1071" s="2076">
        <f>AB1071+AC1071</f>
        <v>47005</v>
      </c>
      <c r="AG1071" s="2076">
        <f>AE1071+AD1071</f>
        <v>86977</v>
      </c>
      <c r="AH1071" s="2076">
        <f>AF1071+AG1071</f>
        <v>133982</v>
      </c>
      <c r="AJ1071" s="2075">
        <f t="shared" ref="AJ1071:AK1073" ca="1" si="1104">AJ104+AJ297+AJ334</f>
        <v>15531</v>
      </c>
      <c r="AK1071" s="2075">
        <f t="shared" ca="1" si="1104"/>
        <v>20372.3733263959</v>
      </c>
      <c r="AL1071" s="2077">
        <f t="shared" ca="1" si="1094"/>
        <v>-4841.3733263959002</v>
      </c>
      <c r="AM1071" s="2078">
        <f t="shared" ca="1" si="1095"/>
        <v>0.7623559489692312</v>
      </c>
      <c r="AN1071" s="2075">
        <f ca="1">AN104+AN297+AN334</f>
        <v>10592</v>
      </c>
      <c r="AO1071" s="2077">
        <f ca="1">AJ1071-AN1071</f>
        <v>4939</v>
      </c>
      <c r="AP1071" s="2078">
        <f ca="1">IFERROR(AJ1071/AN1071,0)</f>
        <v>1.4662953172205437</v>
      </c>
      <c r="AR1071" s="2075">
        <f t="shared" ref="AR1071:AS1073" ca="1" si="1105">AR104+AR297+AR334</f>
        <v>15531</v>
      </c>
      <c r="AS1071" s="2075">
        <f t="shared" ca="1" si="1105"/>
        <v>20372.3733263959</v>
      </c>
      <c r="AT1071" s="2077">
        <f ca="1">AR1071-AS1071</f>
        <v>-4841.3733263959002</v>
      </c>
      <c r="AU1071" s="2078">
        <f ca="1">IFERROR(AR1071/AS1071,0)</f>
        <v>0.7623559489692312</v>
      </c>
      <c r="AV1071" s="2075">
        <f ca="1">AV104+AV297+AV334</f>
        <v>10592</v>
      </c>
      <c r="AW1071" s="2077">
        <f ca="1">AR1071-AV1071</f>
        <v>4939</v>
      </c>
      <c r="AX1071" s="2078">
        <f ca="1">IFERROR(AR1071/AV1071,0)</f>
        <v>1.4662953172205437</v>
      </c>
      <c r="AZ1071" s="2075">
        <f t="shared" ref="AZ1071:BA1073" ca="1" si="1106">AZ104+AZ297+AZ334</f>
        <v>112988</v>
      </c>
      <c r="BA1071" s="2075">
        <f t="shared" ca="1" si="1106"/>
        <v>132496.3733263959</v>
      </c>
      <c r="BB1071" s="2077">
        <f ca="1">AZ1071-BA1071</f>
        <v>-19508.3733263959</v>
      </c>
      <c r="BC1071" s="2078">
        <f ca="1">IFERROR(AZ1071/BA1071,0)</f>
        <v>0.85276296372023452</v>
      </c>
      <c r="BD1071" s="2075">
        <f ca="1">BD104+BD297+BD334</f>
        <v>199979</v>
      </c>
      <c r="BE1071" s="2077">
        <f ca="1">AZ1071-BD1071</f>
        <v>-86991</v>
      </c>
      <c r="BF1071" s="2078">
        <f ca="1">IFERROR(AZ1071/BD1071,0)</f>
        <v>0.56499932492911753</v>
      </c>
    </row>
    <row r="1072" spans="1:58" s="2027" customFormat="1">
      <c r="A1072" s="2016" t="s">
        <v>1131</v>
      </c>
      <c r="B1072" s="2016" t="s">
        <v>1131</v>
      </c>
      <c r="C1072" s="65"/>
      <c r="D1072" s="657">
        <v>1</v>
      </c>
      <c r="E1072" s="2029"/>
      <c r="F1072" s="2029"/>
      <c r="G1072" s="2030"/>
      <c r="H1072" s="2071"/>
      <c r="I1072" s="2079" t="s">
        <v>181</v>
      </c>
      <c r="J1072" s="2079"/>
      <c r="K1072" s="2080"/>
      <c r="L1072" s="2079"/>
      <c r="M1072" s="2079"/>
      <c r="N1072" s="2079"/>
      <c r="O1072" s="2081"/>
      <c r="P1072" s="2075">
        <f t="shared" ref="P1072:AA1073" si="1107">P105+P298+P335</f>
        <v>23528</v>
      </c>
      <c r="Q1072" s="2075">
        <f t="shared" si="1107"/>
        <v>22867</v>
      </c>
      <c r="R1072" s="2075">
        <f t="shared" si="1107"/>
        <v>22392</v>
      </c>
      <c r="S1072" s="2075">
        <f t="shared" si="1107"/>
        <v>23206</v>
      </c>
      <c r="T1072" s="2075">
        <f t="shared" si="1107"/>
        <v>23858</v>
      </c>
      <c r="U1072" s="2075">
        <f t="shared" si="1107"/>
        <v>25274</v>
      </c>
      <c r="V1072" s="2075">
        <f t="shared" si="1107"/>
        <v>24687</v>
      </c>
      <c r="W1072" s="2075">
        <f t="shared" si="1107"/>
        <v>23568</v>
      </c>
      <c r="X1072" s="2075">
        <f t="shared" si="1107"/>
        <v>18873</v>
      </c>
      <c r="Y1072" s="2075">
        <f t="shared" si="1107"/>
        <v>23480</v>
      </c>
      <c r="Z1072" s="2075">
        <f t="shared" si="1107"/>
        <v>23654</v>
      </c>
      <c r="AA1072" s="2075">
        <f t="shared" si="1107"/>
        <v>36906</v>
      </c>
      <c r="AB1072" s="2075">
        <f>SUM(P1072:R1072)</f>
        <v>68787</v>
      </c>
      <c r="AC1072" s="2075">
        <f>SUM(S1072:U1072)</f>
        <v>72338</v>
      </c>
      <c r="AD1072" s="2075">
        <f>SUM(V1072:X1072)</f>
        <v>67128</v>
      </c>
      <c r="AE1072" s="2075">
        <f>SUM(Y1072:AA1072)</f>
        <v>84040</v>
      </c>
      <c r="AF1072" s="2075">
        <f>AB1072+AC1072</f>
        <v>141125</v>
      </c>
      <c r="AG1072" s="2075">
        <f>AE1072+AD1072</f>
        <v>151168</v>
      </c>
      <c r="AH1072" s="2075">
        <f>AF1072+AG1072</f>
        <v>292293</v>
      </c>
      <c r="AJ1072" s="2075">
        <f t="shared" ca="1" si="1104"/>
        <v>23480</v>
      </c>
      <c r="AK1072" s="2075">
        <f t="shared" ca="1" si="1104"/>
        <v>693.46666666666692</v>
      </c>
      <c r="AL1072" s="2077">
        <f t="shared" ca="1" si="1094"/>
        <v>22786.533333333333</v>
      </c>
      <c r="AM1072" s="2078">
        <f t="shared" ca="1" si="1095"/>
        <v>33.85887329359737</v>
      </c>
      <c r="AN1072" s="2075">
        <f ca="1">AN105+AN298+AN335</f>
        <v>21078</v>
      </c>
      <c r="AO1072" s="2077">
        <f ca="1">AJ1072-AN1072</f>
        <v>2402</v>
      </c>
      <c r="AP1072" s="2078">
        <f ca="1">IFERROR(AJ1072/AN1072,0)</f>
        <v>1.1139576809944018</v>
      </c>
      <c r="AR1072" s="2075">
        <f t="shared" ca="1" si="1105"/>
        <v>23480</v>
      </c>
      <c r="AS1072" s="2075">
        <f t="shared" ca="1" si="1105"/>
        <v>693.46666666666692</v>
      </c>
      <c r="AT1072" s="2077">
        <f ca="1">AR1072-AS1072</f>
        <v>22786.533333333333</v>
      </c>
      <c r="AU1072" s="2078">
        <f ca="1">IFERROR(AR1072/AS1072,0)</f>
        <v>33.85887329359737</v>
      </c>
      <c r="AV1072" s="2075">
        <f ca="1">AV105+AV298+AV335</f>
        <v>21078</v>
      </c>
      <c r="AW1072" s="2077">
        <f ca="1">AR1072-AV1072</f>
        <v>2402</v>
      </c>
      <c r="AX1072" s="2078">
        <f ca="1">IFERROR(AR1072/AV1072,0)</f>
        <v>1.1139576809944018</v>
      </c>
      <c r="AZ1072" s="2075">
        <f t="shared" ca="1" si="1106"/>
        <v>231733</v>
      </c>
      <c r="BA1072" s="2075">
        <f t="shared" ca="1" si="1106"/>
        <v>5662.4666666666672</v>
      </c>
      <c r="BB1072" s="2077">
        <f ca="1">AZ1072-BA1072</f>
        <v>226070.53333333333</v>
      </c>
      <c r="BC1072" s="2078">
        <f ca="1">IFERROR(AZ1072/BA1072,0)</f>
        <v>40.924391019226015</v>
      </c>
      <c r="BD1072" s="2075">
        <f ca="1">BD105+BD298+BD335</f>
        <v>216202</v>
      </c>
      <c r="BE1072" s="2077">
        <f ca="1">AZ1072-BD1072</f>
        <v>15531</v>
      </c>
      <c r="BF1072" s="2078">
        <f ca="1">IFERROR(AZ1072/BD1072,0)</f>
        <v>1.0718355981905809</v>
      </c>
    </row>
    <row r="1073" spans="1:58" s="2027" customFormat="1">
      <c r="A1073" s="2016" t="s">
        <v>1131</v>
      </c>
      <c r="B1073" s="2016" t="s">
        <v>1131</v>
      </c>
      <c r="C1073" s="65"/>
      <c r="D1073" s="657">
        <v>1</v>
      </c>
      <c r="E1073" s="2029"/>
      <c r="F1073" s="2029"/>
      <c r="G1073" s="2030"/>
      <c r="H1073" s="2071"/>
      <c r="I1073" s="2079" t="s">
        <v>182</v>
      </c>
      <c r="J1073" s="2079"/>
      <c r="K1073" s="2080"/>
      <c r="L1073" s="2079"/>
      <c r="M1073" s="2079"/>
      <c r="N1073" s="2079"/>
      <c r="O1073" s="2081"/>
      <c r="P1073" s="2075">
        <f t="shared" si="1107"/>
        <v>11228</v>
      </c>
      <c r="Q1073" s="2075">
        <f t="shared" si="1107"/>
        <v>10698</v>
      </c>
      <c r="R1073" s="2075">
        <f t="shared" si="1107"/>
        <v>18873</v>
      </c>
      <c r="S1073" s="2075">
        <f t="shared" si="1107"/>
        <v>10862</v>
      </c>
      <c r="T1073" s="2075">
        <f t="shared" si="1107"/>
        <v>11133</v>
      </c>
      <c r="U1073" s="2075">
        <f t="shared" si="1107"/>
        <v>15633</v>
      </c>
      <c r="V1073" s="2075">
        <f t="shared" si="1107"/>
        <v>18615</v>
      </c>
      <c r="W1073" s="2075">
        <f t="shared" si="1107"/>
        <v>14812</v>
      </c>
      <c r="X1073" s="2075">
        <f t="shared" si="1107"/>
        <v>14622</v>
      </c>
      <c r="Y1073" s="2075">
        <f t="shared" si="1107"/>
        <v>14867</v>
      </c>
      <c r="Z1073" s="2075">
        <f t="shared" si="1107"/>
        <v>14741</v>
      </c>
      <c r="AA1073" s="2075">
        <f t="shared" si="1107"/>
        <v>7168</v>
      </c>
      <c r="AB1073" s="2075">
        <f>SUM(P1073:R1073)</f>
        <v>40799</v>
      </c>
      <c r="AC1073" s="2075">
        <f>SUM(S1073:U1073)</f>
        <v>37628</v>
      </c>
      <c r="AD1073" s="2075">
        <f>SUM(V1073:X1073)</f>
        <v>48049</v>
      </c>
      <c r="AE1073" s="2075">
        <f>SUM(Y1073:AA1073)</f>
        <v>36776</v>
      </c>
      <c r="AF1073" s="2075">
        <f>AB1073+AC1073</f>
        <v>78427</v>
      </c>
      <c r="AG1073" s="2075">
        <f>AE1073+AD1073</f>
        <v>84825</v>
      </c>
      <c r="AH1073" s="2075">
        <f>AF1073+AG1073</f>
        <v>163252</v>
      </c>
      <c r="AJ1073" s="2075">
        <f t="shared" ca="1" si="1104"/>
        <v>14867</v>
      </c>
      <c r="AK1073" s="2075">
        <f t="shared" ca="1" si="1104"/>
        <v>45812.340902544413</v>
      </c>
      <c r="AL1073" s="2077">
        <f t="shared" ca="1" si="1094"/>
        <v>-30945.340902544413</v>
      </c>
      <c r="AM1073" s="2078">
        <f t="shared" ca="1" si="1095"/>
        <v>0.32451954445257974</v>
      </c>
      <c r="AN1073" s="2075">
        <f ca="1">AN106+AN299+AN336</f>
        <v>17060</v>
      </c>
      <c r="AO1073" s="2077">
        <f ca="1">AJ1073-AN1073</f>
        <v>-2193</v>
      </c>
      <c r="AP1073" s="2078">
        <f ca="1">IFERROR(AJ1073/AN1073,0)</f>
        <v>0.87145369284876906</v>
      </c>
      <c r="AR1073" s="2075">
        <f t="shared" ca="1" si="1105"/>
        <v>14867</v>
      </c>
      <c r="AS1073" s="2075">
        <f t="shared" ca="1" si="1105"/>
        <v>45812.340902544413</v>
      </c>
      <c r="AT1073" s="2077">
        <f ca="1">AR1073-AS1073</f>
        <v>-30945.340902544413</v>
      </c>
      <c r="AU1073" s="2078">
        <f ca="1">IFERROR(AR1073/AS1073,0)</f>
        <v>0.32451954445257974</v>
      </c>
      <c r="AV1073" s="2075">
        <f ca="1">AV106+AV299+AV336</f>
        <v>17060</v>
      </c>
      <c r="AW1073" s="2077">
        <f ca="1">AR1073-AV1073</f>
        <v>-2193</v>
      </c>
      <c r="AX1073" s="2078">
        <f ca="1">IFERROR(AR1073/AV1073,0)</f>
        <v>0.87145369284876906</v>
      </c>
      <c r="AZ1073" s="2075">
        <f t="shared" ca="1" si="1106"/>
        <v>141343</v>
      </c>
      <c r="BA1073" s="2075">
        <f t="shared" ca="1" si="1106"/>
        <v>370983.34090254438</v>
      </c>
      <c r="BB1073" s="2077">
        <f ca="1">AZ1073-BA1073</f>
        <v>-229640.34090254438</v>
      </c>
      <c r="BC1073" s="2078">
        <f ca="1">IFERROR(AZ1073/BA1073,0)</f>
        <v>0.38099554458735158</v>
      </c>
      <c r="BD1073" s="2075">
        <f ca="1">BD106+BD299+BD336</f>
        <v>165913</v>
      </c>
      <c r="BE1073" s="2077">
        <f ca="1">AZ1073-BD1073</f>
        <v>-24570</v>
      </c>
      <c r="BF1073" s="2078">
        <f ca="1">IFERROR(AZ1073/BD1073,0)</f>
        <v>0.85191033855092735</v>
      </c>
    </row>
    <row r="1074" spans="1:58" s="2027" customFormat="1">
      <c r="A1074" s="2016" t="s">
        <v>1131</v>
      </c>
      <c r="B1074" s="2016" t="s">
        <v>1131</v>
      </c>
      <c r="C1074" s="65"/>
      <c r="D1074" s="657">
        <v>1</v>
      </c>
      <c r="E1074" s="2029"/>
      <c r="F1074" s="2029"/>
      <c r="G1074" s="2030"/>
      <c r="H1074" s="2046" t="s">
        <v>183</v>
      </c>
      <c r="I1074" s="2047"/>
      <c r="J1074" s="2047"/>
      <c r="K1074" s="2047"/>
      <c r="L1074" s="2047"/>
      <c r="M1074" s="2047"/>
      <c r="N1074" s="2047"/>
      <c r="O1074" s="2048"/>
      <c r="P1074" s="2049">
        <f>P1067-P1069</f>
        <v>-33792</v>
      </c>
      <c r="Q1074" s="2049">
        <f t="shared" ref="Q1074:AA1074" si="1108">Q1067-Q1069</f>
        <v>2788</v>
      </c>
      <c r="R1074" s="2049">
        <f t="shared" si="1108"/>
        <v>-22563</v>
      </c>
      <c r="S1074" s="2049">
        <f t="shared" si="1108"/>
        <v>4790</v>
      </c>
      <c r="T1074" s="2049">
        <f t="shared" si="1108"/>
        <v>-3441</v>
      </c>
      <c r="U1074" s="2049">
        <f t="shared" si="1108"/>
        <v>23876</v>
      </c>
      <c r="V1074" s="2049">
        <f t="shared" si="1108"/>
        <v>-10414</v>
      </c>
      <c r="W1074" s="2049">
        <f t="shared" si="1108"/>
        <v>-4371</v>
      </c>
      <c r="X1074" s="2049">
        <f t="shared" si="1108"/>
        <v>25314</v>
      </c>
      <c r="Y1074" s="2049">
        <f t="shared" si="1108"/>
        <v>-12296</v>
      </c>
      <c r="Z1074" s="2049">
        <f t="shared" si="1108"/>
        <v>15460</v>
      </c>
      <c r="AA1074" s="2049">
        <f t="shared" si="1108"/>
        <v>79240</v>
      </c>
      <c r="AB1074" s="2049">
        <f>SUM(P1074:R1074)</f>
        <v>-53567</v>
      </c>
      <c r="AC1074" s="2049">
        <f>SUM(S1074:U1074)</f>
        <v>25225</v>
      </c>
      <c r="AD1074" s="2049">
        <f>SUM(V1074:X1074)</f>
        <v>10529</v>
      </c>
      <c r="AE1074" s="2049">
        <f>SUM(Y1074:AA1074)</f>
        <v>82404</v>
      </c>
      <c r="AF1074" s="2049">
        <f>AB1074+AC1074</f>
        <v>-28342</v>
      </c>
      <c r="AG1074" s="2049">
        <f>AE1074+AD1074</f>
        <v>92933</v>
      </c>
      <c r="AH1074" s="2049">
        <f>AF1074+AG1074</f>
        <v>64591</v>
      </c>
      <c r="AJ1074" s="2049">
        <f ca="1">AJ1067-AJ1069</f>
        <v>-12296</v>
      </c>
      <c r="AK1074" s="2049">
        <f ca="1">AK1067-AK1069</f>
        <v>-65700.680895606987</v>
      </c>
      <c r="AL1074" s="2050">
        <f t="shared" ca="1" si="1094"/>
        <v>53404.680895606987</v>
      </c>
      <c r="AM1074" s="2051">
        <f t="shared" ca="1" si="1095"/>
        <v>0.18715178948506392</v>
      </c>
      <c r="AN1074" s="2049">
        <f ca="1">AN1067-AN1069</f>
        <v>3663</v>
      </c>
      <c r="AO1074" s="2050">
        <f ca="1">AJ1074-AN1074</f>
        <v>-15959</v>
      </c>
      <c r="AP1074" s="2051">
        <f ca="1">IFERROR(AJ1074/AN1074,0)</f>
        <v>-3.3568113568113569</v>
      </c>
      <c r="AR1074" s="2049">
        <f ca="1">AR1067-AR1069</f>
        <v>-12296</v>
      </c>
      <c r="AS1074" s="2049">
        <f ca="1">AS1067-AS1069</f>
        <v>-65700.680895606987</v>
      </c>
      <c r="AT1074" s="2050">
        <f ca="1">AR1074-AS1074</f>
        <v>53404.680895606987</v>
      </c>
      <c r="AU1074" s="2051">
        <f ca="1">IFERROR(AR1074/AS1074,0)</f>
        <v>0.18715178948506392</v>
      </c>
      <c r="AV1074" s="2049">
        <f ca="1">AV1067-AV1069</f>
        <v>3663</v>
      </c>
      <c r="AW1074" s="2050">
        <f ca="1">AR1074-AV1074</f>
        <v>-15959</v>
      </c>
      <c r="AX1074" s="2051">
        <f ca="1">IFERROR(AR1074/AV1074,0)</f>
        <v>-3.3568113568113569</v>
      </c>
      <c r="AZ1074" s="2049">
        <f ca="1">AZ1067-AZ1069</f>
        <v>-30109</v>
      </c>
      <c r="BA1074" s="2049">
        <f ca="1">BA1067-BA1069</f>
        <v>-507130.68089560699</v>
      </c>
      <c r="BB1074" s="2050">
        <f ca="1">AZ1074-BA1074</f>
        <v>477021.68089560699</v>
      </c>
      <c r="BC1074" s="2051">
        <f ca="1">IFERROR(AZ1074/BA1074,0)</f>
        <v>5.9371284629884079E-2</v>
      </c>
      <c r="BD1074" s="2049">
        <f ca="1">BD1067-BD1069</f>
        <v>144244</v>
      </c>
      <c r="BE1074" s="2050">
        <f ca="1">AZ1074-BD1074</f>
        <v>-174353</v>
      </c>
      <c r="BF1074" s="2051">
        <f ca="1">IFERROR(AZ1074/BD1074,0)</f>
        <v>-0.20873658523058153</v>
      </c>
    </row>
    <row r="1075" spans="1:58" s="1038" customFormat="1">
      <c r="A1075" s="2093" t="s">
        <v>1131</v>
      </c>
      <c r="B1075" s="2093" t="s">
        <v>1131</v>
      </c>
      <c r="C1075" s="2287"/>
      <c r="D1075" s="657">
        <v>1</v>
      </c>
      <c r="E1075" s="2094"/>
      <c r="F1075" s="2094"/>
      <c r="G1075" s="2095"/>
      <c r="H1075" s="2100"/>
      <c r="I1075" s="2101"/>
      <c r="J1075" s="2102"/>
      <c r="K1075" s="2102"/>
      <c r="L1075" s="2101"/>
      <c r="M1075" s="2101"/>
      <c r="N1075" s="2101"/>
      <c r="O1075" s="2105" t="s">
        <v>142</v>
      </c>
      <c r="P1075" s="1679">
        <f>IFERROR(P1074/P1065,0)</f>
        <v>-2.0138259833134686</v>
      </c>
      <c r="Q1075" s="1679">
        <f t="shared" ref="Q1075:AA1075" si="1109">IFERROR(Q1074/Q1065,0)</f>
        <v>2.6080936967950757E-2</v>
      </c>
      <c r="R1075" s="1679">
        <f t="shared" si="1109"/>
        <v>-0.18490473263675478</v>
      </c>
      <c r="S1075" s="1679">
        <f t="shared" si="1109"/>
        <v>3.5301053872798291E-2</v>
      </c>
      <c r="T1075" s="1679">
        <f t="shared" si="1109"/>
        <v>-2.7262571602874416E-2</v>
      </c>
      <c r="U1075" s="1679">
        <f t="shared" si="1109"/>
        <v>0.11056570221909384</v>
      </c>
      <c r="V1075" s="1679">
        <f t="shared" si="1109"/>
        <v>-7.6505462052144785E-2</v>
      </c>
      <c r="W1075" s="1679">
        <f t="shared" si="1109"/>
        <v>-3.0248925612971538E-2</v>
      </c>
      <c r="X1075" s="1679">
        <f t="shared" si="1109"/>
        <v>0.10920008800196711</v>
      </c>
      <c r="Y1075" s="1679">
        <f t="shared" si="1109"/>
        <v>-7.6833192739088327E-2</v>
      </c>
      <c r="Z1075" s="1679">
        <f t="shared" si="1109"/>
        <v>7.8405120168778944E-2</v>
      </c>
      <c r="AA1075" s="1679">
        <f t="shared" si="1109"/>
        <v>0.34409984280143474</v>
      </c>
      <c r="AB1075" s="1679">
        <f t="shared" ref="AB1075:AH1075" si="1110">IFERROR(AB1074/AB1065,0)</f>
        <v>-0.21801524604909178</v>
      </c>
      <c r="AC1075" s="1679">
        <f t="shared" si="1110"/>
        <v>5.278842149540338E-2</v>
      </c>
      <c r="AD1075" s="1679">
        <f t="shared" si="1110"/>
        <v>2.0546996204396654E-2</v>
      </c>
      <c r="AE1075" s="1679">
        <f t="shared" si="1110"/>
        <v>0.14026260514929412</v>
      </c>
      <c r="AF1075" s="1679">
        <f t="shared" si="1110"/>
        <v>-3.9170538757300769E-2</v>
      </c>
      <c r="AG1075" s="1679">
        <f t="shared" si="1110"/>
        <v>8.4489691644854731E-2</v>
      </c>
      <c r="AH1075" s="1679">
        <f t="shared" si="1110"/>
        <v>3.5421694807805049E-2</v>
      </c>
      <c r="AJ1075" s="1679">
        <f ca="1">IFERROR(AJ1074/AJ1065,0)</f>
        <v>-7.6833192739088327E-2</v>
      </c>
      <c r="AK1075" s="1679">
        <f ca="1">IFERROR(AK1074/AK1065,0)</f>
        <v>0</v>
      </c>
      <c r="AL1075" s="2106"/>
      <c r="AM1075" s="1819"/>
      <c r="AN1075" s="1679">
        <f ca="1">IFERROR(AN1074/AN1065,0)</f>
        <v>2.060852246514611E-2</v>
      </c>
      <c r="AO1075" s="2106"/>
      <c r="AP1075" s="1819"/>
      <c r="AR1075" s="1679">
        <f ca="1">IFERROR(AR1074/AR1065,0)</f>
        <v>-7.6833192739088327E-2</v>
      </c>
      <c r="AS1075" s="1679">
        <f ca="1">IFERROR(AS1074/AS1065,0)</f>
        <v>0</v>
      </c>
      <c r="AT1075" s="2106"/>
      <c r="AU1075" s="1819"/>
      <c r="AV1075" s="1679">
        <f ca="1">IFERROR(AV1074/AV1065,0)</f>
        <v>2.060852246514611E-2</v>
      </c>
      <c r="AW1075" s="2106"/>
      <c r="AX1075" s="1819"/>
      <c r="AZ1075" s="1679">
        <f ca="1">IFERROR(AZ1074/AZ1065,0)</f>
        <v>-2.1567680784857567E-2</v>
      </c>
      <c r="BA1075" s="1679">
        <f ca="1">IFERROR(BA1074/BA1065,0)</f>
        <v>0</v>
      </c>
      <c r="BB1075" s="2106"/>
      <c r="BC1075" s="1819"/>
      <c r="BD1075" s="1679">
        <f ca="1">IFERROR(BD1074/BD1065,0)</f>
        <v>7.2083543429580316E-2</v>
      </c>
      <c r="BE1075" s="2106"/>
      <c r="BF1075" s="1819"/>
    </row>
    <row r="1076" spans="1:58" s="2027" customFormat="1">
      <c r="A1076" s="2016" t="s">
        <v>1131</v>
      </c>
      <c r="B1076" s="2016" t="s">
        <v>1131</v>
      </c>
      <c r="C1076" s="65"/>
      <c r="D1076" s="657">
        <v>1</v>
      </c>
      <c r="E1076" s="2029"/>
      <c r="F1076" s="2029"/>
      <c r="G1076" s="2030"/>
      <c r="H1076" s="2071" t="s">
        <v>184</v>
      </c>
      <c r="I1076" s="2079"/>
      <c r="J1076" s="2080"/>
      <c r="K1076" s="2080"/>
      <c r="L1076" s="2079"/>
      <c r="M1076" s="2079"/>
      <c r="N1076" s="2079"/>
      <c r="O1076" s="2082"/>
      <c r="P1076" s="2083">
        <f>P109+P307+P348</f>
        <v>43</v>
      </c>
      <c r="Q1076" s="2083">
        <f t="shared" ref="Q1076:AA1076" si="1111">Q109+Q307+Q348</f>
        <v>243</v>
      </c>
      <c r="R1076" s="2083">
        <f t="shared" si="1111"/>
        <v>513</v>
      </c>
      <c r="S1076" s="2083">
        <f t="shared" si="1111"/>
        <v>751</v>
      </c>
      <c r="T1076" s="2083">
        <f t="shared" si="1111"/>
        <v>481</v>
      </c>
      <c r="U1076" s="2083">
        <f t="shared" si="1111"/>
        <v>553</v>
      </c>
      <c r="V1076" s="2083">
        <f t="shared" si="1111"/>
        <v>283</v>
      </c>
      <c r="W1076" s="2083">
        <f t="shared" si="1111"/>
        <v>901</v>
      </c>
      <c r="X1076" s="2083">
        <f t="shared" si="1111"/>
        <v>665</v>
      </c>
      <c r="Y1076" s="2083">
        <f t="shared" si="1111"/>
        <v>1239</v>
      </c>
      <c r="Z1076" s="2083">
        <f t="shared" si="1111"/>
        <v>802</v>
      </c>
      <c r="AA1076" s="2083">
        <f t="shared" si="1111"/>
        <v>10736</v>
      </c>
      <c r="AB1076" s="2083">
        <f>SUM(P1076:R1076)</f>
        <v>799</v>
      </c>
      <c r="AC1076" s="2083">
        <f>SUM(S1076:U1076)</f>
        <v>1785</v>
      </c>
      <c r="AD1076" s="2083">
        <f>SUM(V1076:X1076)</f>
        <v>1849</v>
      </c>
      <c r="AE1076" s="2083">
        <f>SUM(Y1076:AA1076)</f>
        <v>12777</v>
      </c>
      <c r="AF1076" s="2083">
        <f>AB1076+AC1076</f>
        <v>2584</v>
      </c>
      <c r="AG1076" s="2083">
        <f>AE1076+AD1076</f>
        <v>14626</v>
      </c>
      <c r="AH1076" s="2083">
        <f>AF1076+AG1076</f>
        <v>17210</v>
      </c>
      <c r="AJ1076" s="2083">
        <f ca="1">AJ109+AJ307+AJ348</f>
        <v>1239</v>
      </c>
      <c r="AK1076" s="2083">
        <f ca="1">AK109+AK307+AK348</f>
        <v>15864.467972025408</v>
      </c>
      <c r="AL1076" s="2084">
        <f t="shared" ca="1" si="1094"/>
        <v>-14625.467972025408</v>
      </c>
      <c r="AM1076" s="2085">
        <f t="shared" ca="1" si="1095"/>
        <v>7.8099057729814153E-2</v>
      </c>
      <c r="AN1076" s="2083">
        <f ca="1">AN109+AN307+AN348</f>
        <v>1115</v>
      </c>
      <c r="AO1076" s="2084">
        <f ca="1">AJ1076-AN1076</f>
        <v>124</v>
      </c>
      <c r="AP1076" s="2085">
        <f ca="1">IFERROR(AJ1076/AN1076,0)</f>
        <v>1.1112107623318386</v>
      </c>
      <c r="AR1076" s="2083">
        <f ca="1">AR109+AR307+AR348</f>
        <v>1239</v>
      </c>
      <c r="AS1076" s="2083">
        <f ca="1">AS109+AS307+AS348</f>
        <v>15864.467972025408</v>
      </c>
      <c r="AT1076" s="2084">
        <f ca="1">AR1076-AS1076</f>
        <v>-14625.467972025408</v>
      </c>
      <c r="AU1076" s="2085">
        <f ca="1">IFERROR(AR1076/AS1076,0)</f>
        <v>7.8099057729814153E-2</v>
      </c>
      <c r="AV1076" s="2083">
        <f ca="1">AV109+AV307+AV348</f>
        <v>1115</v>
      </c>
      <c r="AW1076" s="2084">
        <f ca="1">AR1076-AV1076</f>
        <v>124</v>
      </c>
      <c r="AX1076" s="2085">
        <f ca="1">IFERROR(AR1076/AV1076,0)</f>
        <v>1.1112107623318386</v>
      </c>
      <c r="AZ1076" s="2083">
        <f ca="1">AZ109+AZ307+AZ348</f>
        <v>5672</v>
      </c>
      <c r="BA1076" s="2083">
        <f ca="1">BA109+BA307+BA348</f>
        <v>112154.46797202541</v>
      </c>
      <c r="BB1076" s="2084">
        <f ca="1">AZ1076-BA1076</f>
        <v>-106482.46797202541</v>
      </c>
      <c r="BC1076" s="2085">
        <f ca="1">IFERROR(AZ1076/BA1076,0)</f>
        <v>5.0573107808908356E-2</v>
      </c>
      <c r="BD1076" s="2083">
        <f ca="1">BD109+BD307+BD348</f>
        <v>4603</v>
      </c>
      <c r="BE1076" s="2084">
        <f ca="1">AZ1076-BD1076</f>
        <v>1069</v>
      </c>
      <c r="BF1076" s="2085">
        <f ca="1">IFERROR(AZ1076/BD1076,0)</f>
        <v>1.2322398435802737</v>
      </c>
    </row>
    <row r="1077" spans="1:58" s="2027" customFormat="1">
      <c r="A1077" s="2016" t="s">
        <v>1131</v>
      </c>
      <c r="B1077" s="2016" t="s">
        <v>1131</v>
      </c>
      <c r="C1077" s="65"/>
      <c r="D1077" s="657">
        <v>1</v>
      </c>
      <c r="E1077" s="2029"/>
      <c r="F1077" s="2029"/>
      <c r="G1077" s="2030"/>
      <c r="H1077" s="2086" t="s">
        <v>163</v>
      </c>
      <c r="I1077" s="2087"/>
      <c r="J1077" s="2088"/>
      <c r="K1077" s="2088"/>
      <c r="L1077" s="2087"/>
      <c r="M1077" s="2087"/>
      <c r="N1077" s="2087"/>
      <c r="O1077" s="2089"/>
      <c r="P1077" s="2090">
        <f>P110+P308+P349</f>
        <v>0</v>
      </c>
      <c r="Q1077" s="2090">
        <f t="shared" ref="Q1077:AA1077" si="1112">Q110+Q308+Q349</f>
        <v>0</v>
      </c>
      <c r="R1077" s="2090">
        <f t="shared" si="1112"/>
        <v>0</v>
      </c>
      <c r="S1077" s="2090">
        <f t="shared" si="1112"/>
        <v>0</v>
      </c>
      <c r="T1077" s="2090">
        <f t="shared" si="1112"/>
        <v>0</v>
      </c>
      <c r="U1077" s="2090">
        <f t="shared" si="1112"/>
        <v>0</v>
      </c>
      <c r="V1077" s="2090">
        <f t="shared" si="1112"/>
        <v>0</v>
      </c>
      <c r="W1077" s="2090">
        <f t="shared" si="1112"/>
        <v>0</v>
      </c>
      <c r="X1077" s="2090">
        <f t="shared" si="1112"/>
        <v>0</v>
      </c>
      <c r="Y1077" s="2090">
        <f t="shared" si="1112"/>
        <v>0</v>
      </c>
      <c r="Z1077" s="2090">
        <f t="shared" si="1112"/>
        <v>0</v>
      </c>
      <c r="AA1077" s="2090">
        <f t="shared" si="1112"/>
        <v>11881</v>
      </c>
      <c r="AB1077" s="2090">
        <f>SUM(P1077:R1077)</f>
        <v>0</v>
      </c>
      <c r="AC1077" s="2090">
        <f>SUM(S1077:U1077)</f>
        <v>0</v>
      </c>
      <c r="AD1077" s="2090">
        <f>SUM(V1077:X1077)</f>
        <v>0</v>
      </c>
      <c r="AE1077" s="2090">
        <f>SUM(Y1077:AA1077)</f>
        <v>11881</v>
      </c>
      <c r="AF1077" s="2090">
        <f>AB1077+AC1077</f>
        <v>0</v>
      </c>
      <c r="AG1077" s="2090">
        <f>AE1077+AD1077</f>
        <v>11881</v>
      </c>
      <c r="AH1077" s="2090">
        <f>AF1077+AG1077</f>
        <v>11881</v>
      </c>
      <c r="AJ1077" s="2090">
        <f ca="1">AJ110+AJ308+AJ349</f>
        <v>0</v>
      </c>
      <c r="AK1077" s="2090">
        <f ca="1">AK110+AK308+AK349</f>
        <v>11551.762330416299</v>
      </c>
      <c r="AL1077" s="2091">
        <f t="shared" ca="1" si="1094"/>
        <v>-11551.762330416299</v>
      </c>
      <c r="AM1077" s="2092">
        <f t="shared" ca="1" si="1095"/>
        <v>0</v>
      </c>
      <c r="AN1077" s="2090">
        <f ca="1">AN110+AN308+AN349</f>
        <v>0</v>
      </c>
      <c r="AO1077" s="2091">
        <f ca="1">AJ1077-AN1077</f>
        <v>0</v>
      </c>
      <c r="AP1077" s="2092">
        <f ca="1">IFERROR(AJ1077/AN1077,0)</f>
        <v>0</v>
      </c>
      <c r="AR1077" s="2090">
        <f ca="1">AR110+AR308+AR349</f>
        <v>0</v>
      </c>
      <c r="AS1077" s="2090">
        <f ca="1">AS110+AS308+AS349</f>
        <v>11551.762330416299</v>
      </c>
      <c r="AT1077" s="2091">
        <f ca="1">AR1077-AS1077</f>
        <v>-11551.762330416299</v>
      </c>
      <c r="AU1077" s="2092">
        <f ca="1">IFERROR(AR1077/AS1077,0)</f>
        <v>0</v>
      </c>
      <c r="AV1077" s="2090">
        <f ca="1">AV110+AV308+AV349</f>
        <v>0</v>
      </c>
      <c r="AW1077" s="2091">
        <f ca="1">AR1077-AV1077</f>
        <v>0</v>
      </c>
      <c r="AX1077" s="2092">
        <f ca="1">IFERROR(AR1077/AV1077,0)</f>
        <v>0</v>
      </c>
      <c r="AZ1077" s="2090">
        <f ca="1">AZ110+AZ308+AZ349</f>
        <v>0</v>
      </c>
      <c r="BA1077" s="2090">
        <f ca="1">BA110+BA308+BA349</f>
        <v>-25799.237669583701</v>
      </c>
      <c r="BB1077" s="2091">
        <f ca="1">AZ1077-BA1077</f>
        <v>25799.237669583701</v>
      </c>
      <c r="BC1077" s="2092">
        <f ca="1">IFERROR(AZ1077/BA1077,0)</f>
        <v>0</v>
      </c>
      <c r="BD1077" s="2090">
        <f ca="1">BD110+BD308+BD349</f>
        <v>677</v>
      </c>
      <c r="BE1077" s="2091">
        <f ca="1">AZ1077-BD1077</f>
        <v>-677</v>
      </c>
      <c r="BF1077" s="2092">
        <f ca="1">IFERROR(AZ1077/BD1077,0)</f>
        <v>0</v>
      </c>
    </row>
    <row r="1078" spans="1:58" s="2027" customFormat="1">
      <c r="A1078" s="2016" t="s">
        <v>1131</v>
      </c>
      <c r="B1078" s="2016" t="s">
        <v>1131</v>
      </c>
      <c r="C1078" s="65"/>
      <c r="D1078" s="657">
        <v>1</v>
      </c>
      <c r="E1078" s="2029"/>
      <c r="F1078" s="2029"/>
      <c r="G1078" s="2030"/>
      <c r="H1078" s="2036" t="s">
        <v>186</v>
      </c>
      <c r="I1078" s="2037"/>
      <c r="J1078" s="2037"/>
      <c r="K1078" s="2037"/>
      <c r="L1078" s="2037"/>
      <c r="M1078" s="2037"/>
      <c r="N1078" s="2037"/>
      <c r="O1078" s="2038"/>
      <c r="P1078" s="2039">
        <f>P1074+P1076-P1077</f>
        <v>-33749</v>
      </c>
      <c r="Q1078" s="2039">
        <f t="shared" ref="Q1078:AA1078" si="1113">Q1074+Q1076-Q1077</f>
        <v>3031</v>
      </c>
      <c r="R1078" s="2039">
        <f t="shared" si="1113"/>
        <v>-22050</v>
      </c>
      <c r="S1078" s="2039">
        <f t="shared" si="1113"/>
        <v>5541</v>
      </c>
      <c r="T1078" s="2039">
        <f t="shared" si="1113"/>
        <v>-2960</v>
      </c>
      <c r="U1078" s="2039">
        <f t="shared" si="1113"/>
        <v>24429</v>
      </c>
      <c r="V1078" s="2039">
        <f t="shared" si="1113"/>
        <v>-10131</v>
      </c>
      <c r="W1078" s="2039">
        <f t="shared" si="1113"/>
        <v>-3470</v>
      </c>
      <c r="X1078" s="2039">
        <f t="shared" si="1113"/>
        <v>25979</v>
      </c>
      <c r="Y1078" s="2039">
        <f t="shared" si="1113"/>
        <v>-11057</v>
      </c>
      <c r="Z1078" s="2039">
        <f t="shared" si="1113"/>
        <v>16262</v>
      </c>
      <c r="AA1078" s="2039">
        <f t="shared" si="1113"/>
        <v>78095</v>
      </c>
      <c r="AB1078" s="2039">
        <f>SUM(P1078:R1078)</f>
        <v>-52768</v>
      </c>
      <c r="AC1078" s="2039">
        <f>SUM(S1078:U1078)</f>
        <v>27010</v>
      </c>
      <c r="AD1078" s="2039">
        <f>SUM(V1078:X1078)</f>
        <v>12378</v>
      </c>
      <c r="AE1078" s="2039">
        <f>SUM(Y1078:AA1078)</f>
        <v>83300</v>
      </c>
      <c r="AF1078" s="2039">
        <f>AB1078+AC1078</f>
        <v>-25758</v>
      </c>
      <c r="AG1078" s="2039">
        <f>AE1078+AD1078</f>
        <v>95678</v>
      </c>
      <c r="AH1078" s="2039">
        <f>AF1078+AG1078</f>
        <v>69920</v>
      </c>
      <c r="AJ1078" s="2039">
        <f ca="1">AJ1074+AJ1076-AJ1077</f>
        <v>-11057</v>
      </c>
      <c r="AK1078" s="2039">
        <f ca="1">AK1074+AK1076-AK1077</f>
        <v>-61387.97525399788</v>
      </c>
      <c r="AL1078" s="2040">
        <f t="shared" ca="1" si="1094"/>
        <v>50330.97525399788</v>
      </c>
      <c r="AM1078" s="2041">
        <f t="shared" ca="1" si="1095"/>
        <v>0.18011670777950792</v>
      </c>
      <c r="AN1078" s="2039">
        <f ca="1">AN1074+AN1076-AN1077</f>
        <v>4778</v>
      </c>
      <c r="AO1078" s="2040">
        <f ca="1">AJ1078-AN1078</f>
        <v>-15835</v>
      </c>
      <c r="AP1078" s="2041">
        <f ca="1">IFERROR(AJ1078/AN1078,0)</f>
        <v>-2.3141481791544578</v>
      </c>
      <c r="AR1078" s="2039">
        <f ca="1">AR1074+AR1076-AR1077</f>
        <v>-11057</v>
      </c>
      <c r="AS1078" s="2039">
        <f ca="1">AS1074+AS1076-AS1077</f>
        <v>-61387.97525399788</v>
      </c>
      <c r="AT1078" s="2040">
        <f ca="1">AR1078-AS1078</f>
        <v>50330.97525399788</v>
      </c>
      <c r="AU1078" s="2041">
        <f ca="1">IFERROR(AR1078/AS1078,0)</f>
        <v>0.18011670777950792</v>
      </c>
      <c r="AV1078" s="2039">
        <f ca="1">AV1074+AV1076-AV1077</f>
        <v>4778</v>
      </c>
      <c r="AW1078" s="2040">
        <f ca="1">AR1078-AV1078</f>
        <v>-15835</v>
      </c>
      <c r="AX1078" s="2041">
        <f ca="1">IFERROR(AR1078/AV1078,0)</f>
        <v>-2.3141481791544578</v>
      </c>
      <c r="AZ1078" s="2039">
        <f ca="1">AZ1074+AZ1076-AZ1077</f>
        <v>-24437</v>
      </c>
      <c r="BA1078" s="2039">
        <f ca="1">BA1074+BA1076-BA1077</f>
        <v>-369176.97525399789</v>
      </c>
      <c r="BB1078" s="2040">
        <f ca="1">AZ1078-BA1078</f>
        <v>344739.97525399789</v>
      </c>
      <c r="BC1078" s="2041">
        <f ca="1">IFERROR(AZ1078/BA1078,0)</f>
        <v>6.6193185485598258E-2</v>
      </c>
      <c r="BD1078" s="2039">
        <f ca="1">BD1074+BD1076-BD1077</f>
        <v>148170</v>
      </c>
      <c r="BE1078" s="2040">
        <f ca="1">AZ1078-BD1078</f>
        <v>-172607</v>
      </c>
      <c r="BF1078" s="2041">
        <f ca="1">IFERROR(AZ1078/BD1078,0)</f>
        <v>-0.16492542350003375</v>
      </c>
    </row>
    <row r="1079" spans="1:58">
      <c r="A1079" s="2016" t="s">
        <v>1131</v>
      </c>
      <c r="B1079" s="2016" t="s">
        <v>1131</v>
      </c>
      <c r="C1079" s="65"/>
      <c r="D1079" s="657">
        <v>1</v>
      </c>
    </row>
    <row r="1080" spans="1:58">
      <c r="A1080" s="2016" t="s">
        <v>1131</v>
      </c>
      <c r="B1080" s="2016" t="s">
        <v>1131</v>
      </c>
      <c r="C1080" s="65"/>
      <c r="D1080" s="657">
        <v>1</v>
      </c>
      <c r="G1080" s="37" t="s">
        <v>1133</v>
      </c>
    </row>
    <row r="1081" spans="1:58" s="2027" customFormat="1">
      <c r="A1081" s="2016" t="s">
        <v>1131</v>
      </c>
      <c r="B1081" s="2016" t="s">
        <v>1131</v>
      </c>
      <c r="C1081" s="65"/>
      <c r="D1081" s="657">
        <v>1</v>
      </c>
      <c r="E1081" s="2029"/>
      <c r="F1081" s="2029"/>
      <c r="G1081" s="2030"/>
      <c r="H1081" s="2036" t="s">
        <v>9</v>
      </c>
      <c r="I1081" s="2037"/>
      <c r="J1081" s="2037"/>
      <c r="K1081" s="2037"/>
      <c r="L1081" s="2037"/>
      <c r="M1081" s="2037"/>
      <c r="N1081" s="2037"/>
      <c r="O1081" s="2038"/>
      <c r="P1081" s="2039">
        <f t="shared" ref="P1081:AA1081" si="1114">P115+P159</f>
        <v>1387</v>
      </c>
      <c r="Q1081" s="2039">
        <f t="shared" si="1114"/>
        <v>153017</v>
      </c>
      <c r="R1081" s="2039">
        <f t="shared" si="1114"/>
        <v>231568</v>
      </c>
      <c r="S1081" s="2039">
        <f t="shared" si="1114"/>
        <v>226439</v>
      </c>
      <c r="T1081" s="2039">
        <f t="shared" si="1114"/>
        <v>246283</v>
      </c>
      <c r="U1081" s="2039">
        <f t="shared" si="1114"/>
        <v>313934</v>
      </c>
      <c r="V1081" s="2039">
        <f t="shared" si="1114"/>
        <v>395567</v>
      </c>
      <c r="W1081" s="2039">
        <f t="shared" si="1114"/>
        <v>366340</v>
      </c>
      <c r="X1081" s="2039">
        <f t="shared" si="1114"/>
        <v>399834</v>
      </c>
      <c r="Y1081" s="2039">
        <f t="shared" si="1114"/>
        <v>424265</v>
      </c>
      <c r="Z1081" s="2039">
        <f t="shared" si="1114"/>
        <v>437268</v>
      </c>
      <c r="AA1081" s="2039">
        <f t="shared" si="1114"/>
        <v>468994</v>
      </c>
      <c r="AB1081" s="2039">
        <f>SUM(P1081:R1081)</f>
        <v>385972</v>
      </c>
      <c r="AC1081" s="2039">
        <f>SUM(S1081:U1081)</f>
        <v>786656</v>
      </c>
      <c r="AD1081" s="2039">
        <f>SUM(V1081:X1081)</f>
        <v>1161741</v>
      </c>
      <c r="AE1081" s="2039">
        <f>SUM(Y1081:AA1081)</f>
        <v>1330527</v>
      </c>
      <c r="AF1081" s="2039">
        <f>AB1081+AC1081</f>
        <v>1172628</v>
      </c>
      <c r="AG1081" s="2039">
        <f>AE1081+AD1081</f>
        <v>2492268</v>
      </c>
      <c r="AH1081" s="2039">
        <f>AF1081+AG1081</f>
        <v>3664896</v>
      </c>
      <c r="AJ1081" s="2039">
        <f ca="1">AJ115+AJ159</f>
        <v>424265</v>
      </c>
      <c r="AK1081" s="2039">
        <f ca="1">AK115+AK159</f>
        <v>0.18544633772846927</v>
      </c>
      <c r="AL1081" s="2040">
        <f ca="1">AJ1081-AK1081</f>
        <v>424264.81455366226</v>
      </c>
      <c r="AM1081" s="2041">
        <f ca="1">IFERROR(AJ1081/AK1081,0)</f>
        <v>2287804.6835371279</v>
      </c>
      <c r="AN1081" s="2039">
        <f ca="1">AN115+AN159</f>
        <v>433996</v>
      </c>
      <c r="AO1081" s="2040">
        <f ca="1">AJ1081-AN1081</f>
        <v>-9731</v>
      </c>
      <c r="AP1081" s="2041">
        <f ca="1">IFERROR(AJ1081/AN1081,0)</f>
        <v>0.9775781343606853</v>
      </c>
      <c r="AR1081" s="2039">
        <f ca="1">AR115+AR159</f>
        <v>424265</v>
      </c>
      <c r="AS1081" s="2039">
        <f ca="1">AS115+AS159</f>
        <v>0.18544633772846927</v>
      </c>
      <c r="AT1081" s="2040">
        <f ca="1">AR1081-AS1081</f>
        <v>424264.81455366226</v>
      </c>
      <c r="AU1081" s="2041">
        <f ca="1">IFERROR(AR1081/AS1081,0)</f>
        <v>2287804.6835371279</v>
      </c>
      <c r="AV1081" s="2039">
        <f ca="1">AV115+AV159</f>
        <v>433996</v>
      </c>
      <c r="AW1081" s="2040">
        <f ca="1">AR1081-AV1081</f>
        <v>-9731</v>
      </c>
      <c r="AX1081" s="2041">
        <f ca="1">IFERROR(AR1081/AV1081,0)</f>
        <v>0.9775781343606853</v>
      </c>
      <c r="AZ1081" s="2039">
        <f ca="1">AZ115+AZ159</f>
        <v>2758634</v>
      </c>
      <c r="BA1081" s="2039">
        <f ca="1">BA115+BA159</f>
        <v>-54.492138150701415</v>
      </c>
      <c r="BB1081" s="2040">
        <f ca="1">AZ1081-BA1081</f>
        <v>2758688.4921381506</v>
      </c>
      <c r="BC1081" s="2041">
        <f ca="1">IFERROR(AZ1081/BA1081,0)</f>
        <v>-50624.440398554834</v>
      </c>
      <c r="BD1081" s="2039">
        <f ca="1">BD115+BD159</f>
        <v>3857424</v>
      </c>
      <c r="BE1081" s="2040">
        <f ca="1">AZ1081-BD1081</f>
        <v>-1098790</v>
      </c>
      <c r="BF1081" s="2041">
        <f ca="1">IFERROR(AZ1081/BD1081,0)</f>
        <v>0.71514928097092778</v>
      </c>
    </row>
    <row r="1082" spans="1:58" s="2027" customFormat="1">
      <c r="A1082" s="2016" t="s">
        <v>1131</v>
      </c>
      <c r="B1082" s="2016" t="s">
        <v>1131</v>
      </c>
      <c r="C1082" s="65"/>
      <c r="D1082" s="657">
        <v>1</v>
      </c>
      <c r="E1082" s="2029"/>
      <c r="F1082" s="2029"/>
      <c r="G1082" s="2030"/>
      <c r="H1082" s="2039" t="s">
        <v>136</v>
      </c>
      <c r="I1082" s="2042"/>
      <c r="J1082" s="2042"/>
      <c r="K1082" s="2043"/>
      <c r="L1082" s="2037"/>
      <c r="M1082" s="2037"/>
      <c r="N1082" s="2037"/>
      <c r="O1082" s="2038"/>
      <c r="P1082" s="2038">
        <f t="shared" ref="P1082:AA1082" si="1115">P120+P174</f>
        <v>1387</v>
      </c>
      <c r="Q1082" s="2038">
        <f t="shared" si="1115"/>
        <v>153017</v>
      </c>
      <c r="R1082" s="2038">
        <f t="shared" si="1115"/>
        <v>231568</v>
      </c>
      <c r="S1082" s="2038">
        <f t="shared" si="1115"/>
        <v>226439</v>
      </c>
      <c r="T1082" s="2038">
        <f t="shared" si="1115"/>
        <v>246283</v>
      </c>
      <c r="U1082" s="2038">
        <f t="shared" si="1115"/>
        <v>313934</v>
      </c>
      <c r="V1082" s="2038">
        <f t="shared" si="1115"/>
        <v>395567</v>
      </c>
      <c r="W1082" s="2038">
        <f t="shared" si="1115"/>
        <v>366340</v>
      </c>
      <c r="X1082" s="2038">
        <f t="shared" si="1115"/>
        <v>399834</v>
      </c>
      <c r="Y1082" s="2038">
        <f t="shared" si="1115"/>
        <v>424265</v>
      </c>
      <c r="Z1082" s="2038">
        <f t="shared" si="1115"/>
        <v>437268</v>
      </c>
      <c r="AA1082" s="2038">
        <f t="shared" si="1115"/>
        <v>468994</v>
      </c>
      <c r="AB1082" s="2038">
        <f>SUM(P1082:R1082)</f>
        <v>385972</v>
      </c>
      <c r="AC1082" s="2038">
        <f>SUM(S1082:U1082)</f>
        <v>786656</v>
      </c>
      <c r="AD1082" s="2038">
        <f>SUM(V1082:X1082)</f>
        <v>1161741</v>
      </c>
      <c r="AE1082" s="2038">
        <f>SUM(Y1082:AA1082)</f>
        <v>1330527</v>
      </c>
      <c r="AF1082" s="2038">
        <f>AB1082+AC1082</f>
        <v>1172628</v>
      </c>
      <c r="AG1082" s="2038">
        <f>AE1082+AD1082</f>
        <v>2492268</v>
      </c>
      <c r="AH1082" s="2038">
        <f>AF1082+AG1082</f>
        <v>3664896</v>
      </c>
      <c r="AJ1082" s="2039">
        <f ca="1">AJ120+AJ174</f>
        <v>424265</v>
      </c>
      <c r="AK1082" s="2038">
        <f ca="1">AK120+AK174</f>
        <v>225820</v>
      </c>
      <c r="AL1082" s="2044">
        <f ca="1">AJ1082-AK1082</f>
        <v>198445</v>
      </c>
      <c r="AM1082" s="2045">
        <f ca="1">IFERROR(AJ1082/AK1082,0)</f>
        <v>1.8787751306350191</v>
      </c>
      <c r="AN1082" s="2038">
        <f ca="1">AN120+AN174</f>
        <v>433996</v>
      </c>
      <c r="AO1082" s="2044">
        <f ca="1">AJ1082-AN1082</f>
        <v>-9731</v>
      </c>
      <c r="AP1082" s="2045">
        <f ca="1">IFERROR(AJ1082/AN1082,0)</f>
        <v>0.9775781343606853</v>
      </c>
      <c r="AR1082" s="2039">
        <f ca="1">AR120+AR174</f>
        <v>424265</v>
      </c>
      <c r="AS1082" s="2038">
        <f ca="1">AS120+AS174</f>
        <v>225820</v>
      </c>
      <c r="AT1082" s="2044">
        <f ca="1">AR1082-AS1082</f>
        <v>198445</v>
      </c>
      <c r="AU1082" s="2045">
        <f ca="1">IFERROR(AR1082/AS1082,0)</f>
        <v>1.8787751306350191</v>
      </c>
      <c r="AV1082" s="2038">
        <f ca="1">AV120+AV174</f>
        <v>433996</v>
      </c>
      <c r="AW1082" s="2044">
        <f ca="1">AR1082-AV1082</f>
        <v>-9731</v>
      </c>
      <c r="AX1082" s="2045">
        <f ca="1">IFERROR(AR1082/AV1082,0)</f>
        <v>0.9775781343606853</v>
      </c>
      <c r="AZ1082" s="2039">
        <f ca="1">AZ120+AZ174</f>
        <v>2758634</v>
      </c>
      <c r="BA1082" s="2038">
        <f ca="1">BA120+BA174</f>
        <v>1349289</v>
      </c>
      <c r="BB1082" s="2044">
        <f ca="1">AZ1082-BA1082</f>
        <v>1409345</v>
      </c>
      <c r="BC1082" s="2045">
        <f ca="1">IFERROR(AZ1082/BA1082,0)</f>
        <v>2.0445093675261563</v>
      </c>
      <c r="BD1082" s="2038">
        <f ca="1">BD120+BD174</f>
        <v>3857424</v>
      </c>
      <c r="BE1082" s="2044">
        <f ca="1">AZ1082-BD1082</f>
        <v>-1098790</v>
      </c>
      <c r="BF1082" s="2045">
        <f ca="1">IFERROR(AZ1082/BD1082,0)</f>
        <v>0.71514928097092778</v>
      </c>
    </row>
    <row r="1083" spans="1:58" s="2027" customFormat="1">
      <c r="A1083" s="2016" t="s">
        <v>1131</v>
      </c>
      <c r="B1083" s="2016" t="s">
        <v>1131</v>
      </c>
      <c r="C1083" s="65"/>
      <c r="D1083" s="657">
        <v>1</v>
      </c>
      <c r="E1083" s="2029"/>
      <c r="F1083" s="2029"/>
      <c r="G1083" s="2030"/>
      <c r="H1083" s="2046" t="s">
        <v>141</v>
      </c>
      <c r="I1083" s="2047"/>
      <c r="J1083" s="2047"/>
      <c r="K1083" s="2047"/>
      <c r="L1083" s="2047"/>
      <c r="M1083" s="2047"/>
      <c r="N1083" s="2047"/>
      <c r="O1083" s="2048"/>
      <c r="P1083" s="2049">
        <f t="shared" ref="P1083:AA1083" si="1116">P137+P189</f>
        <v>-15297</v>
      </c>
      <c r="Q1083" s="2049">
        <f t="shared" si="1116"/>
        <v>52625</v>
      </c>
      <c r="R1083" s="2049">
        <f t="shared" si="1116"/>
        <v>87862</v>
      </c>
      <c r="S1083" s="2049">
        <f t="shared" si="1116"/>
        <v>79364</v>
      </c>
      <c r="T1083" s="2049">
        <f t="shared" si="1116"/>
        <v>85948</v>
      </c>
      <c r="U1083" s="2049">
        <f t="shared" si="1116"/>
        <v>85235</v>
      </c>
      <c r="V1083" s="2049">
        <f t="shared" si="1116"/>
        <v>150531</v>
      </c>
      <c r="W1083" s="2049">
        <f t="shared" si="1116"/>
        <v>122983</v>
      </c>
      <c r="X1083" s="2049">
        <f t="shared" si="1116"/>
        <v>133866</v>
      </c>
      <c r="Y1083" s="2049">
        <f t="shared" si="1116"/>
        <v>166144</v>
      </c>
      <c r="Z1083" s="2049">
        <f t="shared" si="1116"/>
        <v>158576</v>
      </c>
      <c r="AA1083" s="2049">
        <f t="shared" si="1116"/>
        <v>171921</v>
      </c>
      <c r="AB1083" s="2049">
        <f>SUM(P1083:R1083)</f>
        <v>125190</v>
      </c>
      <c r="AC1083" s="2049">
        <f>SUM(S1083:U1083)</f>
        <v>250547</v>
      </c>
      <c r="AD1083" s="2049">
        <f>SUM(V1083:X1083)</f>
        <v>407380</v>
      </c>
      <c r="AE1083" s="2049">
        <f>SUM(Y1083:AA1083)</f>
        <v>496641</v>
      </c>
      <c r="AF1083" s="2049">
        <f>AB1083+AC1083</f>
        <v>375737</v>
      </c>
      <c r="AG1083" s="2049">
        <f>AE1083+AD1083</f>
        <v>904021</v>
      </c>
      <c r="AH1083" s="2049">
        <f>AF1083+AG1083</f>
        <v>1279758</v>
      </c>
      <c r="AJ1083" s="2049">
        <f ca="1">AJ137+AJ189</f>
        <v>166144</v>
      </c>
      <c r="AK1083" s="2049">
        <f ca="1">AK137+AK189</f>
        <v>0</v>
      </c>
      <c r="AL1083" s="2050">
        <f ca="1">AJ1083-AK1083</f>
        <v>166144</v>
      </c>
      <c r="AM1083" s="2051">
        <f ca="1">IFERROR(AJ1083/AK1083,0)</f>
        <v>0</v>
      </c>
      <c r="AN1083" s="2049">
        <f ca="1">AN137+AN189</f>
        <v>155831</v>
      </c>
      <c r="AO1083" s="2050">
        <f ca="1">AJ1083-AN1083</f>
        <v>10313</v>
      </c>
      <c r="AP1083" s="2051">
        <f ca="1">IFERROR(AJ1083/AN1083,0)</f>
        <v>1.0661806700848997</v>
      </c>
      <c r="AR1083" s="2049">
        <f ca="1">AR137+AR189</f>
        <v>166144</v>
      </c>
      <c r="AS1083" s="2049">
        <f ca="1">AS137+AS189</f>
        <v>0</v>
      </c>
      <c r="AT1083" s="2050">
        <f ca="1">AR1083-AS1083</f>
        <v>166144</v>
      </c>
      <c r="AU1083" s="2051">
        <f ca="1">IFERROR(AR1083/AS1083,0)</f>
        <v>0</v>
      </c>
      <c r="AV1083" s="2049">
        <f ca="1">AV137+AV189</f>
        <v>155831</v>
      </c>
      <c r="AW1083" s="2050">
        <f ca="1">AR1083-AV1083</f>
        <v>10313</v>
      </c>
      <c r="AX1083" s="2051">
        <f ca="1">IFERROR(AR1083/AV1083,0)</f>
        <v>1.0661806700848997</v>
      </c>
      <c r="AZ1083" s="2049">
        <f ca="1">AZ137+AZ189</f>
        <v>949261</v>
      </c>
      <c r="BA1083" s="2049">
        <f ca="1">BA137+BA189</f>
        <v>5000</v>
      </c>
      <c r="BB1083" s="2050">
        <f ca="1">AZ1083-BA1083</f>
        <v>944261</v>
      </c>
      <c r="BC1083" s="2051">
        <f ca="1">IFERROR(AZ1083/BA1083,0)</f>
        <v>189.85220000000001</v>
      </c>
      <c r="BD1083" s="2049">
        <f ca="1">BD137+BD189</f>
        <v>1457827</v>
      </c>
      <c r="BE1083" s="2050">
        <f ca="1">AZ1083-BD1083</f>
        <v>-508566</v>
      </c>
      <c r="BF1083" s="2051">
        <f ca="1">IFERROR(AZ1083/BD1083,0)</f>
        <v>0.65114790712478232</v>
      </c>
    </row>
    <row r="1084" spans="1:58" s="1038" customFormat="1">
      <c r="A1084" s="2093" t="s">
        <v>1131</v>
      </c>
      <c r="B1084" s="2093" t="s">
        <v>1131</v>
      </c>
      <c r="C1084" s="2287"/>
      <c r="D1084" s="657">
        <v>1</v>
      </c>
      <c r="E1084" s="2094"/>
      <c r="F1084" s="2094"/>
      <c r="G1084" s="2095"/>
      <c r="H1084" s="2096"/>
      <c r="I1084" s="2097"/>
      <c r="J1084" s="2098"/>
      <c r="K1084" s="2098"/>
      <c r="L1084" s="2097"/>
      <c r="M1084" s="2097"/>
      <c r="N1084" s="2097"/>
      <c r="O1084" s="2104" t="s">
        <v>142</v>
      </c>
      <c r="P1084" s="1677">
        <f>IFERROR(P1083/P1081,0)</f>
        <v>-11.028839221341023</v>
      </c>
      <c r="Q1084" s="1677">
        <f t="shared" ref="Q1084:AA1084" si="1117">IFERROR(Q1083/Q1081,0)</f>
        <v>0.34391603547318272</v>
      </c>
      <c r="R1084" s="1677">
        <f t="shared" si="1117"/>
        <v>0.37942202722310509</v>
      </c>
      <c r="S1084" s="1677">
        <f t="shared" si="1117"/>
        <v>0.3504873277129823</v>
      </c>
      <c r="T1084" s="1677">
        <f t="shared" si="1117"/>
        <v>0.34898064421823677</v>
      </c>
      <c r="U1084" s="1677">
        <f t="shared" si="1117"/>
        <v>0.27150611274981368</v>
      </c>
      <c r="V1084" s="1677">
        <f t="shared" si="1117"/>
        <v>0.38054488872934294</v>
      </c>
      <c r="W1084" s="1677">
        <f t="shared" si="1117"/>
        <v>0.33570726647376753</v>
      </c>
      <c r="X1084" s="1677">
        <f t="shared" si="1117"/>
        <v>0.3348039436366092</v>
      </c>
      <c r="Y1084" s="1677">
        <f t="shared" si="1117"/>
        <v>0.39160430391382745</v>
      </c>
      <c r="Z1084" s="1677">
        <f t="shared" si="1117"/>
        <v>0.36265173760714253</v>
      </c>
      <c r="AA1084" s="1677">
        <f t="shared" si="1117"/>
        <v>0.36657398602114311</v>
      </c>
      <c r="AB1084" s="1677">
        <f t="shared" ref="AB1084:AH1084" si="1118">IFERROR(AB1083/AB1081,0)</f>
        <v>0.32434995284632046</v>
      </c>
      <c r="AC1084" s="1677">
        <f t="shared" si="1118"/>
        <v>0.31849626774600331</v>
      </c>
      <c r="AD1084" s="1677">
        <f t="shared" si="1118"/>
        <v>0.35066335783965619</v>
      </c>
      <c r="AE1084" s="1677">
        <f t="shared" si="1118"/>
        <v>0.3732663824183951</v>
      </c>
      <c r="AF1084" s="1677">
        <f t="shared" si="1118"/>
        <v>0.32042301565372822</v>
      </c>
      <c r="AG1084" s="1677">
        <f t="shared" si="1118"/>
        <v>0.36273025212376842</v>
      </c>
      <c r="AH1084" s="1677">
        <f t="shared" si="1118"/>
        <v>0.34919353782481138</v>
      </c>
      <c r="AJ1084" s="1677">
        <f ca="1">IFERROR(AJ1083/AJ1081,0)</f>
        <v>0.39160430391382745</v>
      </c>
      <c r="AK1084" s="1677">
        <f ca="1">IFERROR(AK1083/AK1081,0)</f>
        <v>0</v>
      </c>
      <c r="AL1084" s="2099"/>
      <c r="AM1084" s="1815"/>
      <c r="AN1084" s="1677">
        <f ca="1">IFERROR(AN1083/AN1081,0)</f>
        <v>0.35906091300380649</v>
      </c>
      <c r="AO1084" s="2099"/>
      <c r="AP1084" s="1815"/>
      <c r="AR1084" s="1677">
        <f ca="1">IFERROR(AR1083/AR1081,0)</f>
        <v>0.39160430391382745</v>
      </c>
      <c r="AS1084" s="1677">
        <f ca="1">IFERROR(AS1083/AS1081,0)</f>
        <v>0</v>
      </c>
      <c r="AT1084" s="2099"/>
      <c r="AU1084" s="1815"/>
      <c r="AV1084" s="1677">
        <f ca="1">IFERROR(AV1083/AV1081,0)</f>
        <v>0.35906091300380649</v>
      </c>
      <c r="AW1084" s="2099"/>
      <c r="AX1084" s="1815"/>
      <c r="AZ1084" s="1677">
        <f ca="1">IFERROR(AZ1083/AZ1081,0)</f>
        <v>0.34410545219119315</v>
      </c>
      <c r="BA1084" s="1677">
        <f ca="1">IFERROR(BA1083/BA1081,0)</f>
        <v>-91.756355497965359</v>
      </c>
      <c r="BB1084" s="2099"/>
      <c r="BC1084" s="1815"/>
      <c r="BD1084" s="1677">
        <f ca="1">IFERROR(BD1083/BD1081,0)</f>
        <v>0.37792760142519982</v>
      </c>
      <c r="BE1084" s="2099"/>
      <c r="BF1084" s="1815"/>
    </row>
    <row r="1085" spans="1:58" s="2027" customFormat="1">
      <c r="A1085" s="2016" t="s">
        <v>1131</v>
      </c>
      <c r="B1085" s="2016" t="s">
        <v>1131</v>
      </c>
      <c r="C1085" s="65"/>
      <c r="D1085" s="657">
        <v>1</v>
      </c>
      <c r="E1085" s="2029"/>
      <c r="F1085" s="2029"/>
      <c r="G1085" s="2030"/>
      <c r="H1085" s="2046" t="s">
        <v>101</v>
      </c>
      <c r="I1085" s="2047"/>
      <c r="J1085" s="2047"/>
      <c r="K1085" s="2047"/>
      <c r="L1085" s="2047"/>
      <c r="M1085" s="2047"/>
      <c r="N1085" s="2047"/>
      <c r="O1085" s="2048"/>
      <c r="P1085" s="2049">
        <f>P1087+P1088+P1089</f>
        <v>63706</v>
      </c>
      <c r="Q1085" s="2049">
        <f t="shared" ref="Q1085:AA1085" si="1119">Q1087+Q1088+Q1089</f>
        <v>67969</v>
      </c>
      <c r="R1085" s="2049">
        <f t="shared" si="1119"/>
        <v>86632</v>
      </c>
      <c r="S1085" s="2049">
        <f t="shared" si="1119"/>
        <v>72994</v>
      </c>
      <c r="T1085" s="2049">
        <f t="shared" si="1119"/>
        <v>75648</v>
      </c>
      <c r="U1085" s="2049">
        <f t="shared" si="1119"/>
        <v>87688</v>
      </c>
      <c r="V1085" s="2049">
        <f t="shared" si="1119"/>
        <v>101389</v>
      </c>
      <c r="W1085" s="2049">
        <f t="shared" si="1119"/>
        <v>80926</v>
      </c>
      <c r="X1085" s="2049">
        <f t="shared" si="1119"/>
        <v>90892</v>
      </c>
      <c r="Y1085" s="2049">
        <f t="shared" si="1119"/>
        <v>79888</v>
      </c>
      <c r="Z1085" s="2049">
        <f t="shared" si="1119"/>
        <v>83427</v>
      </c>
      <c r="AA1085" s="2049">
        <f t="shared" si="1119"/>
        <v>42324</v>
      </c>
      <c r="AB1085" s="2049">
        <f>SUM(P1085:R1085)</f>
        <v>218307</v>
      </c>
      <c r="AC1085" s="2049">
        <f>SUM(S1085:U1085)</f>
        <v>236330</v>
      </c>
      <c r="AD1085" s="2049">
        <f>SUM(V1085:X1085)</f>
        <v>273207</v>
      </c>
      <c r="AE1085" s="2049">
        <f>SUM(Y1085:AA1085)</f>
        <v>205639</v>
      </c>
      <c r="AF1085" s="2049">
        <f>AB1085+AC1085</f>
        <v>454637</v>
      </c>
      <c r="AG1085" s="2049">
        <f>AE1085+AD1085</f>
        <v>478846</v>
      </c>
      <c r="AH1085" s="2049">
        <f>AF1085+AG1085</f>
        <v>933483</v>
      </c>
      <c r="AJ1085" s="2049">
        <f ca="1">AJ1087+AJ1088+AJ1089</f>
        <v>79888</v>
      </c>
      <c r="AK1085" s="2049">
        <f ca="1">AK1087+AK1088+AK1089</f>
        <v>84085.044289687692</v>
      </c>
      <c r="AL1085" s="2050">
        <f ca="1">AJ1085-AK1085</f>
        <v>-4197.0442896876921</v>
      </c>
      <c r="AM1085" s="2051">
        <f ca="1">IFERROR(AJ1085/AK1085,0)</f>
        <v>0.95008572184099538</v>
      </c>
      <c r="AN1085" s="2049">
        <f ca="1">AN1087+AN1088+AN1089</f>
        <v>81714</v>
      </c>
      <c r="AO1085" s="2050">
        <f ca="1">AJ1085-AN1085</f>
        <v>-1826</v>
      </c>
      <c r="AP1085" s="2051">
        <f ca="1">IFERROR(AJ1085/AN1085,0)</f>
        <v>0.9776537680201679</v>
      </c>
      <c r="AR1085" s="2049">
        <f ca="1">AR1087+AR1088+AR1089</f>
        <v>79888</v>
      </c>
      <c r="AS1085" s="2049">
        <f ca="1">AS1087+AS1088+AS1089</f>
        <v>84085.044289687692</v>
      </c>
      <c r="AT1085" s="2050">
        <f ca="1">AR1085-AS1085</f>
        <v>-4197.0442896876921</v>
      </c>
      <c r="AU1085" s="2051">
        <f ca="1">IFERROR(AR1085/AS1085,0)</f>
        <v>0.95008572184099538</v>
      </c>
      <c r="AV1085" s="2049">
        <f ca="1">AV1087+AV1088+AV1089</f>
        <v>81714</v>
      </c>
      <c r="AW1085" s="2050">
        <f ca="1">AR1085-AV1085</f>
        <v>-1826</v>
      </c>
      <c r="AX1085" s="2051">
        <f ca="1">IFERROR(AR1085/AV1085,0)</f>
        <v>0.9776537680201679</v>
      </c>
      <c r="AZ1085" s="2049">
        <f ca="1">AZ1087+AZ1088+AZ1089</f>
        <v>807732</v>
      </c>
      <c r="BA1085" s="2049">
        <f ca="1">BA1087+BA1088+BA1089</f>
        <v>640111.04428968776</v>
      </c>
      <c r="BB1085" s="2050">
        <f ca="1">AZ1085-BA1085</f>
        <v>167620.95571031224</v>
      </c>
      <c r="BC1085" s="2051">
        <f ca="1">IFERROR(AZ1085/BA1085,0)</f>
        <v>1.261862308431682</v>
      </c>
      <c r="BD1085" s="2049">
        <f ca="1">BD1087+BD1088+BD1089</f>
        <v>969965</v>
      </c>
      <c r="BE1085" s="2050">
        <f ca="1">AZ1085-BD1085</f>
        <v>-162233</v>
      </c>
      <c r="BF1085" s="2051">
        <f ca="1">IFERROR(AZ1085/BD1085,0)</f>
        <v>0.83274344950591006</v>
      </c>
    </row>
    <row r="1086" spans="1:58" s="1038" customFormat="1">
      <c r="A1086" s="2093" t="s">
        <v>1131</v>
      </c>
      <c r="B1086" s="2093" t="s">
        <v>1131</v>
      </c>
      <c r="C1086" s="2287"/>
      <c r="D1086" s="657">
        <v>1</v>
      </c>
      <c r="E1086" s="2094"/>
      <c r="F1086" s="2094"/>
      <c r="G1086" s="2095"/>
      <c r="H1086" s="2100"/>
      <c r="I1086" s="2101"/>
      <c r="J1086" s="2102"/>
      <c r="K1086" s="2102"/>
      <c r="L1086" s="2101"/>
      <c r="M1086" s="2101"/>
      <c r="N1086" s="2101"/>
      <c r="O1086" s="2105" t="s">
        <v>208</v>
      </c>
      <c r="P1086" s="1678">
        <f>IFERROR(P1085/P1081,0)</f>
        <v>45.930785868781541</v>
      </c>
      <c r="Q1086" s="1678">
        <f t="shared" ref="Q1086:AA1086" si="1120">IFERROR(Q1085/Q1081,0)</f>
        <v>0.44419247534587658</v>
      </c>
      <c r="R1086" s="1678">
        <f t="shared" si="1120"/>
        <v>0.37411041249222693</v>
      </c>
      <c r="S1086" s="1678">
        <f t="shared" si="1120"/>
        <v>0.32235613123181078</v>
      </c>
      <c r="T1086" s="1678">
        <f t="shared" si="1120"/>
        <v>0.30715883759739809</v>
      </c>
      <c r="U1086" s="1678">
        <f t="shared" si="1120"/>
        <v>0.27931985704001477</v>
      </c>
      <c r="V1086" s="1678">
        <f t="shared" si="1120"/>
        <v>0.25631308981790696</v>
      </c>
      <c r="W1086" s="1678">
        <f t="shared" si="1120"/>
        <v>0.22090407817874105</v>
      </c>
      <c r="X1086" s="1678">
        <f t="shared" si="1120"/>
        <v>0.2273243396009344</v>
      </c>
      <c r="Y1086" s="1678">
        <f t="shared" si="1120"/>
        <v>0.18829740845933557</v>
      </c>
      <c r="Z1086" s="1678">
        <f t="shared" si="1120"/>
        <v>0.19079145969977221</v>
      </c>
      <c r="AA1086" s="1678">
        <f t="shared" si="1120"/>
        <v>9.0244224872812875E-2</v>
      </c>
      <c r="AB1086" s="1678">
        <f t="shared" ref="AB1086:AH1086" si="1121">IFERROR(AB1085/AB1081,0)</f>
        <v>0.56560320437751965</v>
      </c>
      <c r="AC1086" s="1678">
        <f t="shared" si="1121"/>
        <v>0.300423565065289</v>
      </c>
      <c r="AD1086" s="1678">
        <f t="shared" si="1121"/>
        <v>0.23517031765255766</v>
      </c>
      <c r="AE1086" s="1678">
        <f t="shared" si="1121"/>
        <v>0.1545545486863476</v>
      </c>
      <c r="AF1086" s="1678">
        <f t="shared" si="1121"/>
        <v>0.38770778115480781</v>
      </c>
      <c r="AG1086" s="1678">
        <f t="shared" si="1121"/>
        <v>0.19213262779123272</v>
      </c>
      <c r="AH1086" s="1678">
        <f t="shared" si="1121"/>
        <v>0.25470927415129924</v>
      </c>
      <c r="AJ1086" s="1678">
        <f ca="1">IFERROR(AJ1085/AJ1081,0)</f>
        <v>0.18829740845933557</v>
      </c>
      <c r="AK1086" s="1678">
        <f ca="1">IFERROR(AK1085/AK1081,0)</f>
        <v>453419.81577875698</v>
      </c>
      <c r="AL1086" s="2103"/>
      <c r="AM1086" s="1816"/>
      <c r="AN1086" s="1678">
        <f ca="1">IFERROR(AN1085/AN1081,0)</f>
        <v>0.18828284131650982</v>
      </c>
      <c r="AO1086" s="2103"/>
      <c r="AP1086" s="1816"/>
      <c r="AR1086" s="1678">
        <f ca="1">IFERROR(AR1085/AR1081,0)</f>
        <v>0.18829740845933557</v>
      </c>
      <c r="AS1086" s="1678">
        <f ca="1">IFERROR(AS1085/AS1081,0)</f>
        <v>453419.81577875698</v>
      </c>
      <c r="AT1086" s="2103"/>
      <c r="AU1086" s="1816"/>
      <c r="AV1086" s="1678">
        <f ca="1">IFERROR(AV1085/AV1081,0)</f>
        <v>0.18828284131650982</v>
      </c>
      <c r="AW1086" s="2103"/>
      <c r="AX1086" s="1816"/>
      <c r="AZ1086" s="1678">
        <f ca="1">IFERROR(AZ1085/AZ1081,0)</f>
        <v>0.29280143723306534</v>
      </c>
      <c r="BA1086" s="1678">
        <f ca="1">IFERROR(BA1085/BA1081,0)</f>
        <v>-11746.851307603689</v>
      </c>
      <c r="BB1086" s="2103"/>
      <c r="BC1086" s="1816"/>
      <c r="BD1086" s="1678">
        <f ca="1">IFERROR(BD1085/BD1081,0)</f>
        <v>0.25145407919896801</v>
      </c>
      <c r="BE1086" s="2103"/>
      <c r="BF1086" s="1816"/>
    </row>
    <row r="1087" spans="1:58" s="2027" customFormat="1">
      <c r="A1087" s="2016" t="s">
        <v>1131</v>
      </c>
      <c r="B1087" s="2016" t="s">
        <v>1131</v>
      </c>
      <c r="C1087" s="65"/>
      <c r="D1087" s="657">
        <v>1</v>
      </c>
      <c r="E1087" s="2029"/>
      <c r="F1087" s="2029"/>
      <c r="G1087" s="2030"/>
      <c r="H1087" s="2071"/>
      <c r="I1087" s="2072" t="s">
        <v>180</v>
      </c>
      <c r="J1087" s="2072"/>
      <c r="K1087" s="2073"/>
      <c r="L1087" s="2072"/>
      <c r="M1087" s="2072"/>
      <c r="N1087" s="2072"/>
      <c r="O1087" s="2074"/>
      <c r="P1087" s="2075">
        <f t="shared" ref="P1087:AA1087" si="1122">P148+P220</f>
        <v>8669</v>
      </c>
      <c r="Q1087" s="2075">
        <f t="shared" si="1122"/>
        <v>12876</v>
      </c>
      <c r="R1087" s="2075">
        <f t="shared" si="1122"/>
        <v>15813</v>
      </c>
      <c r="S1087" s="2075">
        <f t="shared" si="1122"/>
        <v>15831</v>
      </c>
      <c r="T1087" s="2075">
        <f t="shared" si="1122"/>
        <v>17812</v>
      </c>
      <c r="U1087" s="2075">
        <f t="shared" si="1122"/>
        <v>18920</v>
      </c>
      <c r="V1087" s="2075">
        <f t="shared" si="1122"/>
        <v>27105</v>
      </c>
      <c r="W1087" s="2075">
        <f t="shared" si="1122"/>
        <v>17822</v>
      </c>
      <c r="X1087" s="2075">
        <f t="shared" si="1122"/>
        <v>30959</v>
      </c>
      <c r="Y1087" s="2075">
        <f t="shared" si="1122"/>
        <v>15429</v>
      </c>
      <c r="Z1087" s="2075">
        <f t="shared" si="1122"/>
        <v>20986</v>
      </c>
      <c r="AA1087" s="2075">
        <f t="shared" si="1122"/>
        <v>-2807</v>
      </c>
      <c r="AB1087" s="2076">
        <f>SUM(P1087:R1087)</f>
        <v>37358</v>
      </c>
      <c r="AC1087" s="2076">
        <f>SUM(S1087:U1087)</f>
        <v>52563</v>
      </c>
      <c r="AD1087" s="2076">
        <f>SUM(V1087:X1087)</f>
        <v>75886</v>
      </c>
      <c r="AE1087" s="2076">
        <f>SUM(Y1087:AA1087)</f>
        <v>33608</v>
      </c>
      <c r="AF1087" s="2076">
        <f>AB1087+AC1087</f>
        <v>89921</v>
      </c>
      <c r="AG1087" s="2076">
        <f>AE1087+AD1087</f>
        <v>109494</v>
      </c>
      <c r="AH1087" s="2076">
        <f>AF1087+AG1087</f>
        <v>199415</v>
      </c>
      <c r="AJ1087" s="2075">
        <f t="shared" ref="AJ1087:AK1089" ca="1" si="1123">AJ148+AJ220</f>
        <v>15429</v>
      </c>
      <c r="AK1087" s="2075">
        <f t="shared" ca="1" si="1123"/>
        <v>0</v>
      </c>
      <c r="AL1087" s="2077">
        <f ca="1">AJ1087-AK1087</f>
        <v>15429</v>
      </c>
      <c r="AM1087" s="2078">
        <f ca="1">IFERROR(AJ1087/AK1087,0)</f>
        <v>0</v>
      </c>
      <c r="AN1087" s="2075">
        <f ca="1">AN148+AN220</f>
        <v>19382</v>
      </c>
      <c r="AO1087" s="2077">
        <f ca="1">AJ1087-AN1087</f>
        <v>-3953</v>
      </c>
      <c r="AP1087" s="2078">
        <f ca="1">IFERROR(AJ1087/AN1087,0)</f>
        <v>0.79604787947580224</v>
      </c>
      <c r="AR1087" s="2075">
        <f t="shared" ref="AR1087:AS1089" ca="1" si="1124">AR148+AR220</f>
        <v>15429</v>
      </c>
      <c r="AS1087" s="2075">
        <f t="shared" ca="1" si="1124"/>
        <v>0</v>
      </c>
      <c r="AT1087" s="2077">
        <f ca="1">AR1087-AS1087</f>
        <v>15429</v>
      </c>
      <c r="AU1087" s="2078">
        <f ca="1">IFERROR(AR1087/AS1087,0)</f>
        <v>0</v>
      </c>
      <c r="AV1087" s="2075">
        <f ca="1">AV148+AV220</f>
        <v>19382</v>
      </c>
      <c r="AW1087" s="2077">
        <f ca="1">AR1087-AV1087</f>
        <v>-3953</v>
      </c>
      <c r="AX1087" s="2078">
        <f ca="1">IFERROR(AR1087/AV1087,0)</f>
        <v>0.79604787947580224</v>
      </c>
      <c r="AZ1087" s="2075">
        <f t="shared" ref="AZ1087:BA1089" ca="1" si="1125">AZ148+AZ220</f>
        <v>181236</v>
      </c>
      <c r="BA1087" s="2075">
        <f t="shared" ca="1" si="1125"/>
        <v>0</v>
      </c>
      <c r="BB1087" s="2077">
        <f ca="1">AZ1087-BA1087</f>
        <v>181236</v>
      </c>
      <c r="BC1087" s="2078">
        <f ca="1">IFERROR(AZ1087/BA1087,0)</f>
        <v>0</v>
      </c>
      <c r="BD1087" s="2075">
        <f ca="1">BD148+BD220</f>
        <v>339737</v>
      </c>
      <c r="BE1087" s="2077">
        <f ca="1">AZ1087-BD1087</f>
        <v>-158501</v>
      </c>
      <c r="BF1087" s="2078">
        <f ca="1">IFERROR(AZ1087/BD1087,0)</f>
        <v>0.53345970559579914</v>
      </c>
    </row>
    <row r="1088" spans="1:58" s="2027" customFormat="1">
      <c r="A1088" s="2016" t="s">
        <v>1131</v>
      </c>
      <c r="B1088" s="2016" t="s">
        <v>1131</v>
      </c>
      <c r="C1088" s="65"/>
      <c r="D1088" s="657">
        <v>1</v>
      </c>
      <c r="E1088" s="2029"/>
      <c r="F1088" s="2029"/>
      <c r="G1088" s="2030"/>
      <c r="H1088" s="2071"/>
      <c r="I1088" s="2079" t="s">
        <v>181</v>
      </c>
      <c r="J1088" s="2079"/>
      <c r="K1088" s="2080"/>
      <c r="L1088" s="2079"/>
      <c r="M1088" s="2079"/>
      <c r="N1088" s="2079"/>
      <c r="O1088" s="2081"/>
      <c r="P1088" s="2075">
        <f t="shared" ref="P1088:AA1088" si="1126">P149+P221</f>
        <v>31250</v>
      </c>
      <c r="Q1088" s="2075">
        <f t="shared" si="1126"/>
        <v>31886</v>
      </c>
      <c r="R1088" s="2075">
        <f t="shared" si="1126"/>
        <v>29345</v>
      </c>
      <c r="S1088" s="2075">
        <f t="shared" si="1126"/>
        <v>31517</v>
      </c>
      <c r="T1088" s="2075">
        <f t="shared" si="1126"/>
        <v>31423</v>
      </c>
      <c r="U1088" s="2075">
        <f t="shared" si="1126"/>
        <v>34468</v>
      </c>
      <c r="V1088" s="2075">
        <f t="shared" si="1126"/>
        <v>33421</v>
      </c>
      <c r="W1088" s="2075">
        <f t="shared" si="1126"/>
        <v>29673</v>
      </c>
      <c r="X1088" s="2075">
        <f t="shared" si="1126"/>
        <v>24964</v>
      </c>
      <c r="Y1088" s="2075">
        <f t="shared" si="1126"/>
        <v>29971</v>
      </c>
      <c r="Z1088" s="2075">
        <f t="shared" si="1126"/>
        <v>29853</v>
      </c>
      <c r="AA1088" s="2075">
        <f t="shared" si="1126"/>
        <v>30079</v>
      </c>
      <c r="AB1088" s="2075">
        <f>SUM(P1088:R1088)</f>
        <v>92481</v>
      </c>
      <c r="AC1088" s="2075">
        <f>SUM(S1088:U1088)</f>
        <v>97408</v>
      </c>
      <c r="AD1088" s="2075">
        <f>SUM(V1088:X1088)</f>
        <v>88058</v>
      </c>
      <c r="AE1088" s="2075">
        <f>SUM(Y1088:AA1088)</f>
        <v>89903</v>
      </c>
      <c r="AF1088" s="2075">
        <f>AB1088+AC1088</f>
        <v>189889</v>
      </c>
      <c r="AG1088" s="2075">
        <f>AE1088+AD1088</f>
        <v>177961</v>
      </c>
      <c r="AH1088" s="2075">
        <f>AF1088+AG1088</f>
        <v>367850</v>
      </c>
      <c r="AJ1088" s="2075">
        <f t="shared" ca="1" si="1123"/>
        <v>29971</v>
      </c>
      <c r="AK1088" s="2075">
        <f t="shared" ca="1" si="1123"/>
        <v>0</v>
      </c>
      <c r="AL1088" s="2077">
        <f ca="1">AJ1088-AK1088</f>
        <v>29971</v>
      </c>
      <c r="AM1088" s="2078">
        <f ca="1">IFERROR(AJ1088/AK1088,0)</f>
        <v>0</v>
      </c>
      <c r="AN1088" s="2075">
        <f ca="1">AN149+AN221</f>
        <v>27203</v>
      </c>
      <c r="AO1088" s="2077">
        <f ca="1">AJ1088-AN1088</f>
        <v>2768</v>
      </c>
      <c r="AP1088" s="2078">
        <f ca="1">IFERROR(AJ1088/AN1088,0)</f>
        <v>1.1017534830717199</v>
      </c>
      <c r="AR1088" s="2075">
        <f t="shared" ca="1" si="1124"/>
        <v>29971</v>
      </c>
      <c r="AS1088" s="2075">
        <f t="shared" ca="1" si="1124"/>
        <v>0</v>
      </c>
      <c r="AT1088" s="2077">
        <f ca="1">AR1088-AS1088</f>
        <v>29971</v>
      </c>
      <c r="AU1088" s="2078">
        <f ca="1">IFERROR(AR1088/AS1088,0)</f>
        <v>0</v>
      </c>
      <c r="AV1088" s="2075">
        <f ca="1">AV149+AV221</f>
        <v>27203</v>
      </c>
      <c r="AW1088" s="2077">
        <f ca="1">AR1088-AV1088</f>
        <v>2768</v>
      </c>
      <c r="AX1088" s="2078">
        <f ca="1">IFERROR(AR1088/AV1088,0)</f>
        <v>1.1017534830717199</v>
      </c>
      <c r="AZ1088" s="2075">
        <f t="shared" ca="1" si="1125"/>
        <v>307918</v>
      </c>
      <c r="BA1088" s="2075">
        <f t="shared" ca="1" si="1125"/>
        <v>0</v>
      </c>
      <c r="BB1088" s="2077">
        <f ca="1">AZ1088-BA1088</f>
        <v>307918</v>
      </c>
      <c r="BC1088" s="2078">
        <f ca="1">IFERROR(AZ1088/BA1088,0)</f>
        <v>0</v>
      </c>
      <c r="BD1088" s="2075">
        <f ca="1">BD149+BD221</f>
        <v>279522</v>
      </c>
      <c r="BE1088" s="2077">
        <f ca="1">AZ1088-BD1088</f>
        <v>28396</v>
      </c>
      <c r="BF1088" s="2078">
        <f ca="1">IFERROR(AZ1088/BD1088,0)</f>
        <v>1.1015877104485514</v>
      </c>
    </row>
    <row r="1089" spans="1:58" s="2027" customFormat="1">
      <c r="A1089" s="2016" t="s">
        <v>1131</v>
      </c>
      <c r="B1089" s="2016" t="s">
        <v>1131</v>
      </c>
      <c r="C1089" s="65"/>
      <c r="D1089" s="657">
        <v>1</v>
      </c>
      <c r="E1089" s="2029"/>
      <c r="F1089" s="2029"/>
      <c r="G1089" s="2030"/>
      <c r="H1089" s="2071"/>
      <c r="I1089" s="2079" t="s">
        <v>182</v>
      </c>
      <c r="J1089" s="2079"/>
      <c r="K1089" s="2080"/>
      <c r="L1089" s="2079"/>
      <c r="M1089" s="2079"/>
      <c r="N1089" s="2079"/>
      <c r="O1089" s="2081"/>
      <c r="P1089" s="2075">
        <f t="shared" ref="P1089:AA1089" si="1127">P150+P222</f>
        <v>23787</v>
      </c>
      <c r="Q1089" s="2075">
        <f t="shared" si="1127"/>
        <v>23207</v>
      </c>
      <c r="R1089" s="2075">
        <f t="shared" si="1127"/>
        <v>41474</v>
      </c>
      <c r="S1089" s="2075">
        <f t="shared" si="1127"/>
        <v>25646</v>
      </c>
      <c r="T1089" s="2075">
        <f t="shared" si="1127"/>
        <v>26413</v>
      </c>
      <c r="U1089" s="2075">
        <f t="shared" si="1127"/>
        <v>34300</v>
      </c>
      <c r="V1089" s="2075">
        <f t="shared" si="1127"/>
        <v>40863</v>
      </c>
      <c r="W1089" s="2075">
        <f t="shared" si="1127"/>
        <v>33431</v>
      </c>
      <c r="X1089" s="2075">
        <f t="shared" si="1127"/>
        <v>34969</v>
      </c>
      <c r="Y1089" s="2075">
        <f t="shared" si="1127"/>
        <v>34488</v>
      </c>
      <c r="Z1089" s="2075">
        <f t="shared" si="1127"/>
        <v>32588</v>
      </c>
      <c r="AA1089" s="2075">
        <f t="shared" si="1127"/>
        <v>15052</v>
      </c>
      <c r="AB1089" s="2075">
        <f>SUM(P1089:R1089)</f>
        <v>88468</v>
      </c>
      <c r="AC1089" s="2075">
        <f>SUM(S1089:U1089)</f>
        <v>86359</v>
      </c>
      <c r="AD1089" s="2075">
        <f>SUM(V1089:X1089)</f>
        <v>109263</v>
      </c>
      <c r="AE1089" s="2075">
        <f>SUM(Y1089:AA1089)</f>
        <v>82128</v>
      </c>
      <c r="AF1089" s="2075">
        <f>AB1089+AC1089</f>
        <v>174827</v>
      </c>
      <c r="AG1089" s="2075">
        <f>AE1089+AD1089</f>
        <v>191391</v>
      </c>
      <c r="AH1089" s="2075">
        <f>AF1089+AG1089</f>
        <v>366218</v>
      </c>
      <c r="AJ1089" s="2075">
        <f t="shared" ca="1" si="1123"/>
        <v>34488</v>
      </c>
      <c r="AK1089" s="2075">
        <f t="shared" ca="1" si="1123"/>
        <v>84085.044289687692</v>
      </c>
      <c r="AL1089" s="2077">
        <f ca="1">AJ1089-AK1089</f>
        <v>-49597.044289687692</v>
      </c>
      <c r="AM1089" s="2078">
        <f ca="1">IFERROR(AJ1089/AK1089,0)</f>
        <v>0.41015617332831278</v>
      </c>
      <c r="AN1089" s="2075">
        <f ca="1">AN150+AN222</f>
        <v>35129</v>
      </c>
      <c r="AO1089" s="2077">
        <f ca="1">AJ1089-AN1089</f>
        <v>-641</v>
      </c>
      <c r="AP1089" s="2078">
        <f ca="1">IFERROR(AJ1089/AN1089,0)</f>
        <v>0.98175296763357911</v>
      </c>
      <c r="AR1089" s="2075">
        <f t="shared" ca="1" si="1124"/>
        <v>34488</v>
      </c>
      <c r="AS1089" s="2075">
        <f t="shared" ca="1" si="1124"/>
        <v>84085.044289687692</v>
      </c>
      <c r="AT1089" s="2077">
        <f ca="1">AR1089-AS1089</f>
        <v>-49597.044289687692</v>
      </c>
      <c r="AU1089" s="2078">
        <f ca="1">IFERROR(AR1089/AS1089,0)</f>
        <v>0.41015617332831278</v>
      </c>
      <c r="AV1089" s="2075">
        <f ca="1">AV150+AV222</f>
        <v>35129</v>
      </c>
      <c r="AW1089" s="2077">
        <f ca="1">AR1089-AV1089</f>
        <v>-641</v>
      </c>
      <c r="AX1089" s="2078">
        <f ca="1">IFERROR(AR1089/AV1089,0)</f>
        <v>0.98175296763357911</v>
      </c>
      <c r="AZ1089" s="2075">
        <f t="shared" ca="1" si="1125"/>
        <v>318578</v>
      </c>
      <c r="BA1089" s="2075">
        <f t="shared" ca="1" si="1125"/>
        <v>640111.04428968776</v>
      </c>
      <c r="BB1089" s="2077">
        <f ca="1">AZ1089-BA1089</f>
        <v>-321533.04428968776</v>
      </c>
      <c r="BC1089" s="2078">
        <f ca="1">IFERROR(AZ1089/BA1089,0)</f>
        <v>0.49769177214168608</v>
      </c>
      <c r="BD1089" s="2075">
        <f ca="1">BD150+BD222</f>
        <v>350706</v>
      </c>
      <c r="BE1089" s="2077">
        <f ca="1">AZ1089-BD1089</f>
        <v>-32128</v>
      </c>
      <c r="BF1089" s="2078">
        <f ca="1">IFERROR(AZ1089/BD1089,0)</f>
        <v>0.90839050372676833</v>
      </c>
    </row>
    <row r="1090" spans="1:58" s="2027" customFormat="1">
      <c r="A1090" s="2016" t="s">
        <v>1131</v>
      </c>
      <c r="B1090" s="2016" t="s">
        <v>1131</v>
      </c>
      <c r="C1090" s="65"/>
      <c r="D1090" s="657">
        <v>1</v>
      </c>
      <c r="E1090" s="2029"/>
      <c r="F1090" s="2029"/>
      <c r="G1090" s="2030"/>
      <c r="H1090" s="2046" t="s">
        <v>183</v>
      </c>
      <c r="I1090" s="2047"/>
      <c r="J1090" s="2047"/>
      <c r="K1090" s="2047"/>
      <c r="L1090" s="2047"/>
      <c r="M1090" s="2047"/>
      <c r="N1090" s="2047"/>
      <c r="O1090" s="2048"/>
      <c r="P1090" s="2049">
        <f>P1083-P1085</f>
        <v>-79003</v>
      </c>
      <c r="Q1090" s="2049">
        <f t="shared" ref="Q1090:AA1090" si="1128">Q1083-Q1085</f>
        <v>-15344</v>
      </c>
      <c r="R1090" s="2049">
        <f t="shared" si="1128"/>
        <v>1230</v>
      </c>
      <c r="S1090" s="2049">
        <f t="shared" si="1128"/>
        <v>6370</v>
      </c>
      <c r="T1090" s="2049">
        <f t="shared" si="1128"/>
        <v>10300</v>
      </c>
      <c r="U1090" s="2049">
        <f t="shared" si="1128"/>
        <v>-2453</v>
      </c>
      <c r="V1090" s="2049">
        <f t="shared" si="1128"/>
        <v>49142</v>
      </c>
      <c r="W1090" s="2049">
        <f t="shared" si="1128"/>
        <v>42057</v>
      </c>
      <c r="X1090" s="2049">
        <f t="shared" si="1128"/>
        <v>42974</v>
      </c>
      <c r="Y1090" s="2049">
        <f t="shared" si="1128"/>
        <v>86256</v>
      </c>
      <c r="Z1090" s="2049">
        <f t="shared" si="1128"/>
        <v>75149</v>
      </c>
      <c r="AA1090" s="2049">
        <f t="shared" si="1128"/>
        <v>129597</v>
      </c>
      <c r="AB1090" s="2049">
        <f>SUM(P1090:R1090)</f>
        <v>-93117</v>
      </c>
      <c r="AC1090" s="2049">
        <f>SUM(S1090:U1090)</f>
        <v>14217</v>
      </c>
      <c r="AD1090" s="2049">
        <f>SUM(V1090:X1090)</f>
        <v>134173</v>
      </c>
      <c r="AE1090" s="2049">
        <f>SUM(Y1090:AA1090)</f>
        <v>291002</v>
      </c>
      <c r="AF1090" s="2049">
        <f>AB1090+AC1090</f>
        <v>-78900</v>
      </c>
      <c r="AG1090" s="2049">
        <f>AE1090+AD1090</f>
        <v>425175</v>
      </c>
      <c r="AH1090" s="2049">
        <f>AF1090+AG1090</f>
        <v>346275</v>
      </c>
      <c r="AJ1090" s="2049">
        <f ca="1">AJ1083-AJ1085</f>
        <v>86256</v>
      </c>
      <c r="AK1090" s="2049">
        <f ca="1">AK1083-AK1085</f>
        <v>-84085.044289687692</v>
      </c>
      <c r="AL1090" s="2050">
        <f ca="1">AJ1090-AK1090</f>
        <v>170341.04428968771</v>
      </c>
      <c r="AM1090" s="2051">
        <f ca="1">IFERROR(AJ1090/AK1090,0)</f>
        <v>-1.0258185712887655</v>
      </c>
      <c r="AN1090" s="2049">
        <f ca="1">AN1083-AN1085</f>
        <v>74117</v>
      </c>
      <c r="AO1090" s="2050">
        <f ca="1">AJ1090-AN1090</f>
        <v>12139</v>
      </c>
      <c r="AP1090" s="2051">
        <f ca="1">IFERROR(AJ1090/AN1090,0)</f>
        <v>1.163781588569424</v>
      </c>
      <c r="AR1090" s="2049">
        <f ca="1">AR1083-AR1085</f>
        <v>86256</v>
      </c>
      <c r="AS1090" s="2049">
        <f ca="1">AS1083-AS1085</f>
        <v>-84085.044289687692</v>
      </c>
      <c r="AT1090" s="2050">
        <f ca="1">AR1090-AS1090</f>
        <v>170341.04428968771</v>
      </c>
      <c r="AU1090" s="2051">
        <f ca="1">IFERROR(AR1090/AS1090,0)</f>
        <v>-1.0258185712887655</v>
      </c>
      <c r="AV1090" s="2049">
        <f ca="1">AV1083-AV1085</f>
        <v>74117</v>
      </c>
      <c r="AW1090" s="2050">
        <f ca="1">AR1090-AV1090</f>
        <v>12139</v>
      </c>
      <c r="AX1090" s="2051">
        <f ca="1">IFERROR(AR1090/AV1090,0)</f>
        <v>1.163781588569424</v>
      </c>
      <c r="AZ1090" s="2049">
        <f ca="1">AZ1083-AZ1085</f>
        <v>141529</v>
      </c>
      <c r="BA1090" s="2049">
        <f ca="1">BA1083-BA1085</f>
        <v>-635111.04428968776</v>
      </c>
      <c r="BB1090" s="2050">
        <f ca="1">AZ1090-BA1090</f>
        <v>776640.04428968776</v>
      </c>
      <c r="BC1090" s="2051">
        <f ca="1">IFERROR(AZ1090/BA1090,0)</f>
        <v>-0.22284134604884243</v>
      </c>
      <c r="BD1090" s="2049">
        <f ca="1">BD1083-BD1085</f>
        <v>487862</v>
      </c>
      <c r="BE1090" s="2050">
        <f ca="1">AZ1090-BD1090</f>
        <v>-346333</v>
      </c>
      <c r="BF1090" s="2051">
        <f ca="1">IFERROR(AZ1090/BD1090,0)</f>
        <v>0.29010047923388171</v>
      </c>
    </row>
    <row r="1091" spans="1:58" s="1038" customFormat="1">
      <c r="A1091" s="2093" t="s">
        <v>1131</v>
      </c>
      <c r="B1091" s="2093" t="s">
        <v>1131</v>
      </c>
      <c r="C1091" s="2287"/>
      <c r="D1091" s="657">
        <v>1</v>
      </c>
      <c r="E1091" s="2094"/>
      <c r="F1091" s="2094"/>
      <c r="G1091" s="2095"/>
      <c r="H1091" s="2100"/>
      <c r="I1091" s="2101"/>
      <c r="J1091" s="2102"/>
      <c r="K1091" s="2102"/>
      <c r="L1091" s="2101"/>
      <c r="M1091" s="2101"/>
      <c r="N1091" s="2101"/>
      <c r="O1091" s="2105" t="s">
        <v>142</v>
      </c>
      <c r="P1091" s="1679">
        <f>IFERROR(P1090/P1081,0)</f>
        <v>-56.959625090122564</v>
      </c>
      <c r="Q1091" s="1679">
        <f t="shared" ref="Q1091:AA1091" si="1129">IFERROR(Q1090/Q1081,0)</f>
        <v>-0.10027643987269388</v>
      </c>
      <c r="R1091" s="1679">
        <f t="shared" si="1129"/>
        <v>5.3116147308781871E-3</v>
      </c>
      <c r="S1091" s="1679">
        <f t="shared" si="1129"/>
        <v>2.813119648117153E-2</v>
      </c>
      <c r="T1091" s="1679">
        <f t="shared" si="1129"/>
        <v>4.1821806620838627E-2</v>
      </c>
      <c r="U1091" s="1679">
        <f t="shared" si="1129"/>
        <v>-7.8137442902011245E-3</v>
      </c>
      <c r="V1091" s="1679">
        <f t="shared" si="1129"/>
        <v>0.12423179891143599</v>
      </c>
      <c r="W1091" s="1679">
        <f t="shared" si="1129"/>
        <v>0.11480318829502648</v>
      </c>
      <c r="X1091" s="1679">
        <f t="shared" si="1129"/>
        <v>0.1074796040356748</v>
      </c>
      <c r="Y1091" s="1679">
        <f t="shared" si="1129"/>
        <v>0.20330689545449188</v>
      </c>
      <c r="Z1091" s="1679">
        <f t="shared" si="1129"/>
        <v>0.1718602779073703</v>
      </c>
      <c r="AA1091" s="1679">
        <f t="shared" si="1129"/>
        <v>0.27632976114833024</v>
      </c>
      <c r="AB1091" s="1679">
        <f t="shared" ref="AB1091:AH1091" si="1130">IFERROR(AB1090/AB1081,0)</f>
        <v>-0.24125325153119914</v>
      </c>
      <c r="AC1091" s="1679">
        <f t="shared" si="1130"/>
        <v>1.8072702680714314E-2</v>
      </c>
      <c r="AD1091" s="1679">
        <f t="shared" si="1130"/>
        <v>0.11549304018709849</v>
      </c>
      <c r="AE1091" s="1679">
        <f t="shared" si="1130"/>
        <v>0.21871183373204753</v>
      </c>
      <c r="AF1091" s="1679">
        <f t="shared" si="1130"/>
        <v>-6.7284765501079632E-2</v>
      </c>
      <c r="AG1091" s="1679">
        <f t="shared" si="1130"/>
        <v>0.17059762433253567</v>
      </c>
      <c r="AH1091" s="1679">
        <f t="shared" si="1130"/>
        <v>9.4484263673512148E-2</v>
      </c>
      <c r="AJ1091" s="1679">
        <f ca="1">IFERROR(AJ1090/AJ1081,0)</f>
        <v>0.20330689545449188</v>
      </c>
      <c r="AK1091" s="1679">
        <f ca="1">IFERROR(AK1090/AK1081,0)</f>
        <v>-453419.81577875698</v>
      </c>
      <c r="AL1091" s="2106"/>
      <c r="AM1091" s="1819"/>
      <c r="AN1091" s="1679">
        <f ca="1">IFERROR(AN1090/AN1081,0)</f>
        <v>0.17077807168729667</v>
      </c>
      <c r="AO1091" s="2106"/>
      <c r="AP1091" s="1819"/>
      <c r="AR1091" s="1679">
        <f ca="1">IFERROR(AR1090/AR1081,0)</f>
        <v>0.20330689545449188</v>
      </c>
      <c r="AS1091" s="1679">
        <f ca="1">IFERROR(AS1090/AS1081,0)</f>
        <v>-453419.81577875698</v>
      </c>
      <c r="AT1091" s="2106"/>
      <c r="AU1091" s="1819"/>
      <c r="AV1091" s="1679">
        <f ca="1">IFERROR(AV1090/AV1081,0)</f>
        <v>0.17077807168729667</v>
      </c>
      <c r="AW1091" s="2106"/>
      <c r="AX1091" s="1819"/>
      <c r="AZ1091" s="1679">
        <f ca="1">IFERROR(AZ1090/AZ1081,0)</f>
        <v>5.1304014958127829E-2</v>
      </c>
      <c r="BA1091" s="1679">
        <f ca="1">IFERROR(BA1090/BA1081,0)</f>
        <v>11655.094952105723</v>
      </c>
      <c r="BB1091" s="2106"/>
      <c r="BC1091" s="1819"/>
      <c r="BD1091" s="1679">
        <f ca="1">IFERROR(BD1090/BD1081,0)</f>
        <v>0.12647352222623182</v>
      </c>
      <c r="BE1091" s="2106"/>
      <c r="BF1091" s="1819"/>
    </row>
    <row r="1092" spans="1:58" s="2027" customFormat="1">
      <c r="A1092" s="2016" t="s">
        <v>1131</v>
      </c>
      <c r="B1092" s="2016" t="s">
        <v>1131</v>
      </c>
      <c r="C1092" s="65"/>
      <c r="D1092" s="657">
        <v>1</v>
      </c>
      <c r="E1092" s="2029"/>
      <c r="F1092" s="2029"/>
      <c r="G1092" s="2030"/>
      <c r="H1092" s="2071" t="s">
        <v>184</v>
      </c>
      <c r="I1092" s="2079"/>
      <c r="J1092" s="2080"/>
      <c r="K1092" s="2080"/>
      <c r="L1092" s="2079"/>
      <c r="M1092" s="2079"/>
      <c r="N1092" s="2079"/>
      <c r="O1092" s="2082"/>
      <c r="P1092" s="2083">
        <f>P153+P225</f>
        <v>82</v>
      </c>
      <c r="Q1092" s="2083">
        <f t="shared" ref="Q1092:AA1092" si="1131">Q153+Q225</f>
        <v>473</v>
      </c>
      <c r="R1092" s="2083">
        <f t="shared" si="1131"/>
        <v>997</v>
      </c>
      <c r="S1092" s="2083">
        <f t="shared" si="1131"/>
        <v>1460</v>
      </c>
      <c r="T1092" s="2083">
        <f t="shared" si="1131"/>
        <v>936</v>
      </c>
      <c r="U1092" s="2083">
        <f t="shared" si="1131"/>
        <v>1076</v>
      </c>
      <c r="V1092" s="2083">
        <f t="shared" si="1131"/>
        <v>549</v>
      </c>
      <c r="W1092" s="2083">
        <f t="shared" si="1131"/>
        <v>1755</v>
      </c>
      <c r="X1092" s="2083">
        <f t="shared" si="1131"/>
        <v>1292</v>
      </c>
      <c r="Y1092" s="2083">
        <f t="shared" si="1131"/>
        <v>2411</v>
      </c>
      <c r="Z1092" s="2083">
        <f t="shared" si="1131"/>
        <v>1561</v>
      </c>
      <c r="AA1092" s="2083">
        <f t="shared" si="1131"/>
        <v>20890</v>
      </c>
      <c r="AB1092" s="2083">
        <f>SUM(P1092:R1092)</f>
        <v>1552</v>
      </c>
      <c r="AC1092" s="2083">
        <f>SUM(S1092:U1092)</f>
        <v>3472</v>
      </c>
      <c r="AD1092" s="2083">
        <f>SUM(V1092:X1092)</f>
        <v>3596</v>
      </c>
      <c r="AE1092" s="2083">
        <f>SUM(Y1092:AA1092)</f>
        <v>24862</v>
      </c>
      <c r="AF1092" s="2083">
        <f>AB1092+AC1092</f>
        <v>5024</v>
      </c>
      <c r="AG1092" s="2083">
        <f>AE1092+AD1092</f>
        <v>28458</v>
      </c>
      <c r="AH1092" s="2083">
        <f>AF1092+AG1092</f>
        <v>33482</v>
      </c>
      <c r="AJ1092" s="2083">
        <f ca="1">AJ153+AJ225</f>
        <v>2411</v>
      </c>
      <c r="AK1092" s="2083">
        <f ca="1">AK153+AK225</f>
        <v>35054.529146660083</v>
      </c>
      <c r="AL1092" s="2084">
        <f ca="1">AJ1092-AK1092</f>
        <v>-32643.529146660083</v>
      </c>
      <c r="AM1092" s="2085">
        <f ca="1">IFERROR(AJ1092/AK1092,0)</f>
        <v>6.8778558967742251E-2</v>
      </c>
      <c r="AN1092" s="2083">
        <f ca="1">AN153+AN225</f>
        <v>2279</v>
      </c>
      <c r="AO1092" s="2084">
        <f ca="1">AJ1092-AN1092</f>
        <v>132</v>
      </c>
      <c r="AP1092" s="2085">
        <f ca="1">IFERROR(AJ1092/AN1092,0)</f>
        <v>1.0579201404124616</v>
      </c>
      <c r="AR1092" s="2083">
        <f ca="1">AR153+AR225</f>
        <v>2411</v>
      </c>
      <c r="AS1092" s="2083">
        <f ca="1">AS153+AS225</f>
        <v>35054.529146660083</v>
      </c>
      <c r="AT1092" s="2084">
        <f ca="1">AR1092-AS1092</f>
        <v>-32643.529146660083</v>
      </c>
      <c r="AU1092" s="2085">
        <f ca="1">IFERROR(AR1092/AS1092,0)</f>
        <v>6.8778558967742251E-2</v>
      </c>
      <c r="AV1092" s="2083">
        <f ca="1">AV153+AV225</f>
        <v>2279</v>
      </c>
      <c r="AW1092" s="2084">
        <f ca="1">AR1092-AV1092</f>
        <v>132</v>
      </c>
      <c r="AX1092" s="2085">
        <f ca="1">IFERROR(AR1092/AV1092,0)</f>
        <v>1.0579201404124616</v>
      </c>
      <c r="AZ1092" s="2083">
        <f ca="1">AZ153+AZ225</f>
        <v>11031</v>
      </c>
      <c r="BA1092" s="2083">
        <f ca="1">BA153+BA225</f>
        <v>250744.52914666009</v>
      </c>
      <c r="BB1092" s="2084">
        <f ca="1">AZ1092-BA1092</f>
        <v>-239713.52914666009</v>
      </c>
      <c r="BC1092" s="2085">
        <f ca="1">IFERROR(AZ1092/BA1092,0)</f>
        <v>4.39929837653526E-2</v>
      </c>
      <c r="BD1092" s="2083">
        <f ca="1">BD153+BD225</f>
        <v>9412</v>
      </c>
      <c r="BE1092" s="2084">
        <f ca="1">AZ1092-BD1092</f>
        <v>1619</v>
      </c>
      <c r="BF1092" s="2085">
        <f ca="1">IFERROR(AZ1092/BD1092,0)</f>
        <v>1.172014449638759</v>
      </c>
    </row>
    <row r="1093" spans="1:58" s="2027" customFormat="1">
      <c r="A1093" s="2016" t="s">
        <v>1131</v>
      </c>
      <c r="B1093" s="2016" t="s">
        <v>1131</v>
      </c>
      <c r="C1093" s="65"/>
      <c r="D1093" s="657">
        <v>1</v>
      </c>
      <c r="E1093" s="2029"/>
      <c r="F1093" s="2029"/>
      <c r="G1093" s="2030"/>
      <c r="H1093" s="2086" t="s">
        <v>163</v>
      </c>
      <c r="I1093" s="2087"/>
      <c r="J1093" s="2088"/>
      <c r="K1093" s="2088"/>
      <c r="L1093" s="2087"/>
      <c r="M1093" s="2087"/>
      <c r="N1093" s="2087"/>
      <c r="O1093" s="2089"/>
      <c r="P1093" s="2090">
        <f>P154+P226</f>
        <v>0</v>
      </c>
      <c r="Q1093" s="2090">
        <f t="shared" ref="Q1093:AA1093" si="1132">Q154+Q226</f>
        <v>0</v>
      </c>
      <c r="R1093" s="2090">
        <f t="shared" si="1132"/>
        <v>0</v>
      </c>
      <c r="S1093" s="2090">
        <f t="shared" si="1132"/>
        <v>0</v>
      </c>
      <c r="T1093" s="2090">
        <f t="shared" si="1132"/>
        <v>0</v>
      </c>
      <c r="U1093" s="2090">
        <f t="shared" si="1132"/>
        <v>0</v>
      </c>
      <c r="V1093" s="2090">
        <f t="shared" si="1132"/>
        <v>0</v>
      </c>
      <c r="W1093" s="2090">
        <f t="shared" si="1132"/>
        <v>0</v>
      </c>
      <c r="X1093" s="2090">
        <f t="shared" si="1132"/>
        <v>0</v>
      </c>
      <c r="Y1093" s="2090">
        <f t="shared" si="1132"/>
        <v>0</v>
      </c>
      <c r="Z1093" s="2090">
        <f t="shared" si="1132"/>
        <v>0</v>
      </c>
      <c r="AA1093" s="2090">
        <f t="shared" si="1132"/>
        <v>23119</v>
      </c>
      <c r="AB1093" s="2090">
        <f>SUM(P1093:R1093)</f>
        <v>0</v>
      </c>
      <c r="AC1093" s="2090">
        <f>SUM(S1093:U1093)</f>
        <v>0</v>
      </c>
      <c r="AD1093" s="2090">
        <f>SUM(V1093:X1093)</f>
        <v>0</v>
      </c>
      <c r="AE1093" s="2090">
        <f>SUM(Y1093:AA1093)</f>
        <v>23119</v>
      </c>
      <c r="AF1093" s="2090">
        <f>AB1093+AC1093</f>
        <v>0</v>
      </c>
      <c r="AG1093" s="2090">
        <f>AE1093+AD1093</f>
        <v>23119</v>
      </c>
      <c r="AH1093" s="2090">
        <f>AF1093+AG1093</f>
        <v>23119</v>
      </c>
      <c r="AJ1093" s="2090">
        <f ca="1">AJ154+AJ226</f>
        <v>0</v>
      </c>
      <c r="AK1093" s="2090">
        <f ca="1">AK154+AK226</f>
        <v>33777.262724852735</v>
      </c>
      <c r="AL1093" s="2091">
        <f ca="1">AJ1093-AK1093</f>
        <v>-33777.262724852735</v>
      </c>
      <c r="AM1093" s="2092">
        <f ca="1">IFERROR(AJ1093/AK1093,0)</f>
        <v>0</v>
      </c>
      <c r="AN1093" s="2090">
        <f ca="1">AN154+AN226</f>
        <v>0</v>
      </c>
      <c r="AO1093" s="2091">
        <f ca="1">AJ1093-AN1093</f>
        <v>0</v>
      </c>
      <c r="AP1093" s="2092">
        <f ca="1">IFERROR(AJ1093/AN1093,0)</f>
        <v>0</v>
      </c>
      <c r="AR1093" s="2090">
        <f ca="1">AR154+AR226</f>
        <v>0</v>
      </c>
      <c r="AS1093" s="2090">
        <f ca="1">AS154+AS226</f>
        <v>33777.262724852735</v>
      </c>
      <c r="AT1093" s="2091">
        <f ca="1">AR1093-AS1093</f>
        <v>-33777.262724852735</v>
      </c>
      <c r="AU1093" s="2092">
        <f ca="1">IFERROR(AR1093/AS1093,0)</f>
        <v>0</v>
      </c>
      <c r="AV1093" s="2090">
        <f ca="1">AV154+AV226</f>
        <v>0</v>
      </c>
      <c r="AW1093" s="2091">
        <f ca="1">AR1093-AV1093</f>
        <v>0</v>
      </c>
      <c r="AX1093" s="2092">
        <f ca="1">IFERROR(AR1093/AV1093,0)</f>
        <v>0</v>
      </c>
      <c r="AZ1093" s="2090">
        <f ca="1">AZ154+AZ226</f>
        <v>0</v>
      </c>
      <c r="BA1093" s="2090">
        <f ca="1">BA154+BA226</f>
        <v>4019.2627248527351</v>
      </c>
      <c r="BB1093" s="2091">
        <f ca="1">AZ1093-BA1093</f>
        <v>-4019.2627248527351</v>
      </c>
      <c r="BC1093" s="2092">
        <f ca="1">IFERROR(AZ1093/BA1093,0)</f>
        <v>0</v>
      </c>
      <c r="BD1093" s="2090">
        <f ca="1">BD154+BD226</f>
        <v>1383</v>
      </c>
      <c r="BE1093" s="2091">
        <f ca="1">AZ1093-BD1093</f>
        <v>-1383</v>
      </c>
      <c r="BF1093" s="2092">
        <f ca="1">IFERROR(AZ1093/BD1093,0)</f>
        <v>0</v>
      </c>
    </row>
    <row r="1094" spans="1:58" s="2027" customFormat="1">
      <c r="A1094" s="2016" t="s">
        <v>1131</v>
      </c>
      <c r="B1094" s="2016" t="s">
        <v>1131</v>
      </c>
      <c r="C1094" s="65"/>
      <c r="D1094" s="657">
        <v>1</v>
      </c>
      <c r="E1094" s="2029"/>
      <c r="F1094" s="2029"/>
      <c r="G1094" s="2030"/>
      <c r="H1094" s="2036" t="s">
        <v>186</v>
      </c>
      <c r="I1094" s="2037"/>
      <c r="J1094" s="2037"/>
      <c r="K1094" s="2037"/>
      <c r="L1094" s="2037"/>
      <c r="M1094" s="2037"/>
      <c r="N1094" s="2037"/>
      <c r="O1094" s="2038"/>
      <c r="P1094" s="2039">
        <f>P1090+P1092-P1093</f>
        <v>-78921</v>
      </c>
      <c r="Q1094" s="2039">
        <f t="shared" ref="Q1094:AA1094" si="1133">Q1090+Q1092-Q1093</f>
        <v>-14871</v>
      </c>
      <c r="R1094" s="2039">
        <f t="shared" si="1133"/>
        <v>2227</v>
      </c>
      <c r="S1094" s="2039">
        <f t="shared" si="1133"/>
        <v>7830</v>
      </c>
      <c r="T1094" s="2039">
        <f t="shared" si="1133"/>
        <v>11236</v>
      </c>
      <c r="U1094" s="2039">
        <f t="shared" si="1133"/>
        <v>-1377</v>
      </c>
      <c r="V1094" s="2039">
        <f t="shared" si="1133"/>
        <v>49691</v>
      </c>
      <c r="W1094" s="2039">
        <f t="shared" si="1133"/>
        <v>43812</v>
      </c>
      <c r="X1094" s="2039">
        <f t="shared" si="1133"/>
        <v>44266</v>
      </c>
      <c r="Y1094" s="2039">
        <f t="shared" si="1133"/>
        <v>88667</v>
      </c>
      <c r="Z1094" s="2039">
        <f t="shared" si="1133"/>
        <v>76710</v>
      </c>
      <c r="AA1094" s="2039">
        <f t="shared" si="1133"/>
        <v>127368</v>
      </c>
      <c r="AB1094" s="2039">
        <f>SUM(P1094:R1094)</f>
        <v>-91565</v>
      </c>
      <c r="AC1094" s="2039">
        <f>SUM(S1094:U1094)</f>
        <v>17689</v>
      </c>
      <c r="AD1094" s="2039">
        <f>SUM(V1094:X1094)</f>
        <v>137769</v>
      </c>
      <c r="AE1094" s="2039">
        <f>SUM(Y1094:AA1094)</f>
        <v>292745</v>
      </c>
      <c r="AF1094" s="2039">
        <f>AB1094+AC1094</f>
        <v>-73876</v>
      </c>
      <c r="AG1094" s="2039">
        <f>AE1094+AD1094</f>
        <v>430514</v>
      </c>
      <c r="AH1094" s="2039">
        <f>AF1094+AG1094</f>
        <v>356638</v>
      </c>
      <c r="AJ1094" s="2039">
        <f ca="1">AJ1090+AJ1092-AJ1093</f>
        <v>88667</v>
      </c>
      <c r="AK1094" s="2039">
        <f ca="1">AK1090+AK1092-AK1093</f>
        <v>-82807.777867880344</v>
      </c>
      <c r="AL1094" s="2040">
        <f ca="1">AJ1094-AK1094</f>
        <v>171474.77786788036</v>
      </c>
      <c r="AM1094" s="2041">
        <f ca="1">IFERROR(AJ1094/AK1094,0)</f>
        <v>-1.0707569057277209</v>
      </c>
      <c r="AN1094" s="2039">
        <f ca="1">AN1090+AN1092-AN1093</f>
        <v>76396</v>
      </c>
      <c r="AO1094" s="2040">
        <f ca="1">AJ1094-AN1094</f>
        <v>12271</v>
      </c>
      <c r="AP1094" s="2041">
        <f ca="1">IFERROR(AJ1094/AN1094,0)</f>
        <v>1.1606235928582649</v>
      </c>
      <c r="AR1094" s="2039">
        <f ca="1">AR1090+AR1092-AR1093</f>
        <v>88667</v>
      </c>
      <c r="AS1094" s="2039">
        <f ca="1">AS1090+AS1092-AS1093</f>
        <v>-82807.777867880344</v>
      </c>
      <c r="AT1094" s="2040">
        <f ca="1">AR1094-AS1094</f>
        <v>171474.77786788036</v>
      </c>
      <c r="AU1094" s="2041">
        <f ca="1">IFERROR(AR1094/AS1094,0)</f>
        <v>-1.0707569057277209</v>
      </c>
      <c r="AV1094" s="2039">
        <f ca="1">AV1090+AV1092-AV1093</f>
        <v>76396</v>
      </c>
      <c r="AW1094" s="2040">
        <f ca="1">AR1094-AV1094</f>
        <v>12271</v>
      </c>
      <c r="AX1094" s="2041">
        <f ca="1">IFERROR(AR1094/AV1094,0)</f>
        <v>1.1606235928582649</v>
      </c>
      <c r="AZ1094" s="2039">
        <f ca="1">AZ1090+AZ1092-AZ1093</f>
        <v>152560</v>
      </c>
      <c r="BA1094" s="2039">
        <f ca="1">BA1090+BA1092-BA1093</f>
        <v>-388385.77786788036</v>
      </c>
      <c r="BB1094" s="2040">
        <f ca="1">AZ1094-BA1094</f>
        <v>540945.77786788042</v>
      </c>
      <c r="BC1094" s="2041">
        <f ca="1">IFERROR(AZ1094/BA1094,0)</f>
        <v>-0.39280532062092471</v>
      </c>
      <c r="BD1094" s="2039">
        <f ca="1">BD1090+BD1092-BD1093</f>
        <v>495891</v>
      </c>
      <c r="BE1094" s="2040">
        <f ca="1">AZ1094-BD1094</f>
        <v>-343331</v>
      </c>
      <c r="BF1094" s="2041">
        <f ca="1">IFERROR(AZ1094/BD1094,0)</f>
        <v>0.30764825334599738</v>
      </c>
    </row>
    <row r="1095" spans="1:58">
      <c r="C1095" s="65"/>
      <c r="D1095" s="657">
        <v>1</v>
      </c>
    </row>
    <row r="1096" spans="1:58" ht="18">
      <c r="C1096" s="65"/>
      <c r="D1096" s="657">
        <v>1</v>
      </c>
      <c r="E1096" s="497" t="s">
        <v>1139</v>
      </c>
      <c r="F1096" s="497"/>
    </row>
    <row r="1097" spans="1:58">
      <c r="A1097" s="2016" t="s">
        <v>1131</v>
      </c>
      <c r="B1097" s="2016" t="s">
        <v>1131</v>
      </c>
      <c r="C1097" s="65"/>
      <c r="D1097" s="657">
        <v>1</v>
      </c>
      <c r="H1097" s="2005"/>
      <c r="I1097" s="2006"/>
      <c r="J1097" s="2007"/>
      <c r="K1097" s="2007"/>
      <c r="L1097" s="2006"/>
      <c r="M1097" s="2006"/>
      <c r="N1097" s="2006"/>
      <c r="O1097" s="2008"/>
      <c r="P1097" s="2009">
        <f>P$10</f>
        <v>43922</v>
      </c>
      <c r="Q1097" s="2009">
        <f t="shared" ref="Q1097:AH1097" si="1134">Q$10</f>
        <v>43952</v>
      </c>
      <c r="R1097" s="2009">
        <f t="shared" si="1134"/>
        <v>43983</v>
      </c>
      <c r="S1097" s="2009">
        <f t="shared" si="1134"/>
        <v>44013</v>
      </c>
      <c r="T1097" s="2009">
        <f t="shared" si="1134"/>
        <v>44044</v>
      </c>
      <c r="U1097" s="2009">
        <f t="shared" si="1134"/>
        <v>44075</v>
      </c>
      <c r="V1097" s="2009">
        <f t="shared" si="1134"/>
        <v>44105</v>
      </c>
      <c r="W1097" s="2009">
        <f t="shared" si="1134"/>
        <v>44136</v>
      </c>
      <c r="X1097" s="2009">
        <f t="shared" si="1134"/>
        <v>44166</v>
      </c>
      <c r="Y1097" s="2009">
        <f t="shared" si="1134"/>
        <v>44197</v>
      </c>
      <c r="Z1097" s="2009">
        <f t="shared" si="1134"/>
        <v>44228</v>
      </c>
      <c r="AA1097" s="2009">
        <f t="shared" si="1134"/>
        <v>44256</v>
      </c>
      <c r="AB1097" s="2010" t="str">
        <f t="shared" si="1134"/>
        <v>Q1</v>
      </c>
      <c r="AC1097" s="2010" t="str">
        <f t="shared" si="1134"/>
        <v>Q2</v>
      </c>
      <c r="AD1097" s="2010" t="str">
        <f t="shared" si="1134"/>
        <v>Q3</v>
      </c>
      <c r="AE1097" s="2010" t="str">
        <f t="shared" si="1134"/>
        <v>Q4</v>
      </c>
      <c r="AF1097" s="2010" t="str">
        <f t="shared" si="1134"/>
        <v>1st H</v>
      </c>
      <c r="AG1097" s="2010" t="str">
        <f t="shared" si="1134"/>
        <v>2nd H</v>
      </c>
      <c r="AH1097" s="2010" t="str">
        <f t="shared" si="1134"/>
        <v>Yr.</v>
      </c>
      <c r="AJ1097" s="2011" t="str">
        <f>AJ$10</f>
        <v>Result</v>
      </c>
      <c r="AK1097" s="2012" t="str">
        <f t="shared" ref="AK1097:AP1097" si="1135">AK$10</f>
        <v>OP</v>
      </c>
      <c r="AL1097" s="2013" t="str">
        <f t="shared" si="1135"/>
        <v>vs OP</v>
      </c>
      <c r="AM1097" s="2014" t="str">
        <f t="shared" si="1135"/>
        <v>%</v>
      </c>
      <c r="AN1097" s="2012" t="str">
        <f t="shared" si="1135"/>
        <v>FY19</v>
      </c>
      <c r="AO1097" s="2013" t="str">
        <f t="shared" si="1135"/>
        <v>vs FY19</v>
      </c>
      <c r="AP1097" s="2015" t="str">
        <f t="shared" si="1135"/>
        <v>%</v>
      </c>
      <c r="AR1097" s="2011" t="str">
        <f>AR$10</f>
        <v>Result</v>
      </c>
      <c r="AS1097" s="2012" t="str">
        <f t="shared" ref="AS1097:AX1097" si="1136">AS$10</f>
        <v>OP</v>
      </c>
      <c r="AT1097" s="2013" t="str">
        <f t="shared" si="1136"/>
        <v>vs OP</v>
      </c>
      <c r="AU1097" s="2014" t="str">
        <f t="shared" si="1136"/>
        <v>%</v>
      </c>
      <c r="AV1097" s="2012" t="str">
        <f t="shared" si="1136"/>
        <v>FY19</v>
      </c>
      <c r="AW1097" s="2013" t="str">
        <f t="shared" si="1136"/>
        <v>vs FY19</v>
      </c>
      <c r="AX1097" s="2015" t="str">
        <f t="shared" si="1136"/>
        <v>%</v>
      </c>
      <c r="AZ1097" s="2011" t="str">
        <f>AZ$10</f>
        <v>Result</v>
      </c>
      <c r="BA1097" s="2012" t="str">
        <f t="shared" ref="BA1097:BF1097" si="1137">BA$10</f>
        <v>OP</v>
      </c>
      <c r="BB1097" s="2013" t="str">
        <f t="shared" si="1137"/>
        <v>vs OP</v>
      </c>
      <c r="BC1097" s="2014" t="str">
        <f t="shared" si="1137"/>
        <v>%</v>
      </c>
      <c r="BD1097" s="2012" t="str">
        <f t="shared" si="1137"/>
        <v>FY19</v>
      </c>
      <c r="BE1097" s="2013" t="str">
        <f t="shared" si="1137"/>
        <v>vs FY19</v>
      </c>
      <c r="BF1097" s="2015" t="str">
        <f t="shared" si="1137"/>
        <v>%</v>
      </c>
    </row>
    <row r="1098" spans="1:58" s="2033" customFormat="1">
      <c r="A1098" s="2026" t="s">
        <v>1131</v>
      </c>
      <c r="B1098" s="2026" t="s">
        <v>1131</v>
      </c>
      <c r="C1098" s="65"/>
      <c r="D1098" s="657">
        <v>1</v>
      </c>
      <c r="E1098" s="2029"/>
      <c r="F1098" s="2029"/>
      <c r="G1098" s="2032"/>
      <c r="H1098" s="2067" t="s">
        <v>9</v>
      </c>
      <c r="I1098" s="2068"/>
      <c r="J1098" s="2068"/>
      <c r="K1098" s="2068"/>
      <c r="L1098" s="2068"/>
      <c r="M1098" s="2068"/>
      <c r="N1098" s="2068"/>
      <c r="O1098" s="2159" t="s">
        <v>1219</v>
      </c>
      <c r="P1098" s="2069">
        <f>P11</f>
        <v>18167</v>
      </c>
      <c r="Q1098" s="2069">
        <f t="shared" ref="Q1098:AH1098" si="1138">Q11</f>
        <v>259915</v>
      </c>
      <c r="R1098" s="2069">
        <f t="shared" si="1138"/>
        <v>353593</v>
      </c>
      <c r="S1098" s="2069">
        <f t="shared" si="1138"/>
        <v>362129</v>
      </c>
      <c r="T1098" s="2069">
        <f t="shared" si="1138"/>
        <v>372500</v>
      </c>
      <c r="U1098" s="2069">
        <f t="shared" si="1138"/>
        <v>529878</v>
      </c>
      <c r="V1098" s="2069">
        <f t="shared" si="1138"/>
        <v>531688</v>
      </c>
      <c r="W1098" s="2069">
        <f t="shared" si="1138"/>
        <v>510841</v>
      </c>
      <c r="X1098" s="2069">
        <f t="shared" si="1138"/>
        <v>631647</v>
      </c>
      <c r="Y1098" s="2069">
        <f t="shared" si="1138"/>
        <v>584300</v>
      </c>
      <c r="Z1098" s="2069">
        <f t="shared" si="1138"/>
        <v>634449</v>
      </c>
      <c r="AA1098" s="2069">
        <f t="shared" si="1138"/>
        <v>699276</v>
      </c>
      <c r="AB1098" s="2069">
        <f t="shared" si="1138"/>
        <v>631675</v>
      </c>
      <c r="AC1098" s="2069">
        <f t="shared" si="1138"/>
        <v>1264507</v>
      </c>
      <c r="AD1098" s="2069">
        <f t="shared" si="1138"/>
        <v>1674176</v>
      </c>
      <c r="AE1098" s="2069">
        <f t="shared" si="1138"/>
        <v>1918025</v>
      </c>
      <c r="AF1098" s="2069">
        <f t="shared" si="1138"/>
        <v>1896182</v>
      </c>
      <c r="AG1098" s="2069">
        <f t="shared" si="1138"/>
        <v>3592201</v>
      </c>
      <c r="AH1098" s="2069">
        <f t="shared" si="1138"/>
        <v>5488383</v>
      </c>
      <c r="AJ1098" s="2069">
        <f ca="1">AJ11</f>
        <v>584300</v>
      </c>
      <c r="AK1098" s="2069">
        <f ca="1">AK11</f>
        <v>0</v>
      </c>
      <c r="AL1098" s="2125">
        <f t="shared" ref="AL1098:AL1114" ca="1" si="1139">AJ1098-AK1098</f>
        <v>584300</v>
      </c>
      <c r="AM1098" s="2122">
        <f t="shared" ref="AM1098:AM1113" ca="1" si="1140">IFERROR(AJ1098/AK1098,0)</f>
        <v>0</v>
      </c>
      <c r="AN1098" s="2069">
        <f ca="1">AN11</f>
        <v>611738</v>
      </c>
      <c r="AO1098" s="2125">
        <f ca="1">AJ1098-AN1098</f>
        <v>-27438</v>
      </c>
      <c r="AP1098" s="2122">
        <f ca="1">IFERROR(AJ1098/AN1098,0)</f>
        <v>0.95514746509126458</v>
      </c>
      <c r="AR1098" s="2069">
        <f ca="1">AR11</f>
        <v>584300</v>
      </c>
      <c r="AS1098" s="2069">
        <f ca="1">AS11</f>
        <v>0</v>
      </c>
      <c r="AT1098" s="2125">
        <f t="shared" ref="AT1098:AT1114" ca="1" si="1141">AR1098-AS1098</f>
        <v>584300</v>
      </c>
      <c r="AU1098" s="2122">
        <f ca="1">IFERROR(AR1098/AS1098,0)</f>
        <v>0</v>
      </c>
      <c r="AV1098" s="2069">
        <f ca="1">AV11</f>
        <v>611738</v>
      </c>
      <c r="AW1098" s="2125">
        <f ca="1">AR1098-AV1098</f>
        <v>-27438</v>
      </c>
      <c r="AX1098" s="2122">
        <f ca="1">IFERROR(AR1098/AV1098,0)</f>
        <v>0.95514746509126458</v>
      </c>
      <c r="AZ1098" s="2069">
        <f ca="1">AZ11</f>
        <v>4154658</v>
      </c>
      <c r="BA1098" s="2069">
        <f ca="1">BA11</f>
        <v>0</v>
      </c>
      <c r="BB1098" s="2125">
        <f t="shared" ref="BB1098:BB1114" ca="1" si="1142">AZ1098-BA1098</f>
        <v>4154658</v>
      </c>
      <c r="BC1098" s="2122">
        <f ca="1">IFERROR(AZ1098/BA1098,0)</f>
        <v>0</v>
      </c>
      <c r="BD1098" s="2069">
        <f ca="1">BD11</f>
        <v>5858491</v>
      </c>
      <c r="BE1098" s="2125">
        <f ca="1">AZ1098-BD1098</f>
        <v>-1703833</v>
      </c>
      <c r="BF1098" s="2122">
        <f ca="1">IFERROR(AZ1098/BD1098,0)</f>
        <v>0.70916862379749324</v>
      </c>
    </row>
    <row r="1099" spans="1:58" s="2033" customFormat="1">
      <c r="A1099" s="2026" t="s">
        <v>1131</v>
      </c>
      <c r="B1099" s="2026" t="s">
        <v>1131</v>
      </c>
      <c r="C1099" s="65"/>
      <c r="D1099" s="657">
        <v>1</v>
      </c>
      <c r="E1099" s="2029"/>
      <c r="F1099" s="2029"/>
      <c r="G1099" s="2032"/>
      <c r="H1099" s="2056" t="s">
        <v>1134</v>
      </c>
      <c r="I1099" s="2055"/>
      <c r="J1099" s="2055"/>
      <c r="K1099" s="2070"/>
      <c r="L1099" s="2053"/>
      <c r="M1099" s="2053"/>
      <c r="N1099" s="2053"/>
      <c r="O1099" s="2160" t="s">
        <v>1220</v>
      </c>
      <c r="P1099" s="2054">
        <f>SUM(P1101:P1103)</f>
        <v>36640</v>
      </c>
      <c r="Q1099" s="2054">
        <f t="shared" ref="Q1099:AH1099" si="1143">SUM(Q1101:Q1103)</f>
        <v>175922</v>
      </c>
      <c r="R1099" s="2054">
        <f t="shared" si="1143"/>
        <v>249497</v>
      </c>
      <c r="S1099" s="2054">
        <f t="shared" si="1143"/>
        <v>252115</v>
      </c>
      <c r="T1099" s="2054">
        <f t="shared" si="1143"/>
        <v>264597</v>
      </c>
      <c r="U1099" s="2054">
        <f t="shared" si="1143"/>
        <v>389781</v>
      </c>
      <c r="V1099" s="2054">
        <f t="shared" si="1143"/>
        <v>365603</v>
      </c>
      <c r="W1099" s="2054">
        <f t="shared" si="1143"/>
        <v>354850</v>
      </c>
      <c r="X1099" s="2054">
        <f t="shared" si="1143"/>
        <v>463676</v>
      </c>
      <c r="Y1099" s="2054">
        <f t="shared" si="1143"/>
        <v>394914</v>
      </c>
      <c r="Z1099" s="2054">
        <f t="shared" si="1143"/>
        <v>431820</v>
      </c>
      <c r="AA1099" s="2054">
        <f t="shared" si="1143"/>
        <v>409194</v>
      </c>
      <c r="AB1099" s="2054">
        <f t="shared" si="1143"/>
        <v>74291</v>
      </c>
      <c r="AC1099" s="2054">
        <f t="shared" si="1143"/>
        <v>906493</v>
      </c>
      <c r="AD1099" s="2054">
        <f t="shared" si="1143"/>
        <v>1184129</v>
      </c>
      <c r="AE1099" s="2054">
        <f t="shared" si="1143"/>
        <v>1235928</v>
      </c>
      <c r="AF1099" s="2054">
        <f t="shared" si="1143"/>
        <v>980784</v>
      </c>
      <c r="AG1099" s="2054">
        <f t="shared" si="1143"/>
        <v>2420057</v>
      </c>
      <c r="AH1099" s="2054">
        <f t="shared" si="1143"/>
        <v>3400841</v>
      </c>
      <c r="AJ1099" s="2056">
        <f ca="1">SUM(AJ1101:AJ1103)</f>
        <v>394914</v>
      </c>
      <c r="AK1099" s="2054">
        <f ca="1">SUM(AK1101:AK1103)</f>
        <v>99439.093026662362</v>
      </c>
      <c r="AL1099" s="2057">
        <f t="shared" ca="1" si="1139"/>
        <v>295474.90697333764</v>
      </c>
      <c r="AM1099" s="2058">
        <f t="shared" ca="1" si="1140"/>
        <v>3.9714159489981737</v>
      </c>
      <c r="AN1099" s="2056">
        <f ca="1">SUM(AN1101:AN1103)</f>
        <v>420218</v>
      </c>
      <c r="AO1099" s="2057">
        <f t="shared" ref="AO1099:AO1114" ca="1" si="1144">AJ1099-AN1099</f>
        <v>-25304</v>
      </c>
      <c r="AP1099" s="2058">
        <f t="shared" ref="AP1099:AP1113" ca="1" si="1145">IFERROR(AJ1099/AN1099,0)</f>
        <v>0.93978363611268434</v>
      </c>
      <c r="AR1099" s="2056">
        <f ca="1">SUM(AR1101:AR1103)</f>
        <v>394914</v>
      </c>
      <c r="AS1099" s="2054">
        <f ca="1">SUM(AS1101:AS1103)</f>
        <v>99439.093026662362</v>
      </c>
      <c r="AT1099" s="2057">
        <f t="shared" ca="1" si="1141"/>
        <v>295474.90697333764</v>
      </c>
      <c r="AU1099" s="2058">
        <f ca="1">IFERROR(AR1099/AS1099,0)</f>
        <v>3.9714159489981737</v>
      </c>
      <c r="AV1099" s="2056">
        <f ca="1">SUM(AV1101:AV1103)</f>
        <v>420218</v>
      </c>
      <c r="AW1099" s="2057">
        <f t="shared" ref="AW1099:AW1114" ca="1" si="1146">AR1099-AV1099</f>
        <v>-25304</v>
      </c>
      <c r="AX1099" s="2058">
        <f ca="1">IFERROR(AR1099/AV1099,0)</f>
        <v>0.93978363611268434</v>
      </c>
      <c r="AZ1099" s="2056">
        <f ca="1">SUM(AZ1101:AZ1103)</f>
        <v>2947595</v>
      </c>
      <c r="BA1099" s="2054">
        <f ca="1">SUM(BA1101:BA1103)</f>
        <v>759859.63320232928</v>
      </c>
      <c r="BB1099" s="2057">
        <f t="shared" ca="1" si="1142"/>
        <v>2187735.3667976707</v>
      </c>
      <c r="BC1099" s="2058">
        <f ca="1">IFERROR(AZ1099/BA1099,0)</f>
        <v>3.8791309226123061</v>
      </c>
      <c r="BD1099" s="2056">
        <f ca="1">SUM(BD1101:BD1103)</f>
        <v>4084180</v>
      </c>
      <c r="BE1099" s="2057">
        <f t="shared" ref="BE1099:BE1114" ca="1" si="1147">AZ1099-BD1099</f>
        <v>-1136585</v>
      </c>
      <c r="BF1099" s="2058">
        <f ca="1">IFERROR(AZ1099/BD1099,0)</f>
        <v>0.72171035556709062</v>
      </c>
    </row>
    <row r="1100" spans="1:58" s="2113" customFormat="1">
      <c r="A1100" s="2107"/>
      <c r="B1100" s="2107"/>
      <c r="C1100" s="2287"/>
      <c r="D1100" s="657">
        <v>1</v>
      </c>
      <c r="E1100" s="2108"/>
      <c r="F1100" s="2108"/>
      <c r="G1100" s="2108"/>
      <c r="H1100" s="2109"/>
      <c r="I1100" s="2110" t="s">
        <v>142</v>
      </c>
      <c r="J1100" s="2110"/>
      <c r="K1100" s="2110"/>
      <c r="L1100" s="2111"/>
      <c r="M1100" s="2111"/>
      <c r="N1100" s="2111"/>
      <c r="O1100" s="2161"/>
      <c r="P1100" s="2112">
        <f>IFERROR(P1099/P1098,0)</f>
        <v>2.0168437276380251</v>
      </c>
      <c r="Q1100" s="2112">
        <f t="shared" ref="Q1100:AH1100" si="1148">IFERROR(Q1099/Q1098,0)</f>
        <v>0.6768443529615451</v>
      </c>
      <c r="R1100" s="2112">
        <f t="shared" si="1148"/>
        <v>0.70560503177381906</v>
      </c>
      <c r="S1100" s="2112">
        <f t="shared" si="1148"/>
        <v>0.69620218209533069</v>
      </c>
      <c r="T1100" s="2112">
        <f t="shared" si="1148"/>
        <v>0.71032751677852346</v>
      </c>
      <c r="U1100" s="2112">
        <f t="shared" si="1148"/>
        <v>0.73560517704075279</v>
      </c>
      <c r="V1100" s="2112">
        <f t="shared" si="1148"/>
        <v>0.68762695415356379</v>
      </c>
      <c r="W1100" s="2112">
        <f t="shared" si="1148"/>
        <v>0.69463884065687753</v>
      </c>
      <c r="X1100" s="2112">
        <f t="shared" si="1148"/>
        <v>0.73407457013173494</v>
      </c>
      <c r="Y1100" s="2112">
        <f t="shared" si="1148"/>
        <v>0.67587540646927946</v>
      </c>
      <c r="Z1100" s="2112">
        <f t="shared" si="1148"/>
        <v>0.68062208309887795</v>
      </c>
      <c r="AA1100" s="2112">
        <f t="shared" si="1148"/>
        <v>0.58516808813687304</v>
      </c>
      <c r="AB1100" s="2112">
        <f t="shared" si="1148"/>
        <v>0.11760953021727946</v>
      </c>
      <c r="AC1100" s="2112">
        <f t="shared" si="1148"/>
        <v>0.71687463968170995</v>
      </c>
      <c r="AD1100" s="2112">
        <f t="shared" si="1148"/>
        <v>0.70729063133147296</v>
      </c>
      <c r="AE1100" s="2112">
        <f t="shared" si="1148"/>
        <v>0.64437533400242442</v>
      </c>
      <c r="AF1100" s="2112">
        <f t="shared" si="1148"/>
        <v>0.51724148842252482</v>
      </c>
      <c r="AG1100" s="2112">
        <f t="shared" si="1148"/>
        <v>0.67369754643462321</v>
      </c>
      <c r="AH1100" s="2112">
        <f t="shared" si="1148"/>
        <v>0.61964352706434667</v>
      </c>
      <c r="AJ1100" s="2117">
        <f ca="1">IFERROR(AJ1099/AJ1098,0)</f>
        <v>0.67587540646927946</v>
      </c>
      <c r="AK1100" s="2112">
        <f ca="1">IFERROR(AK1099/AK1098,0)</f>
        <v>0</v>
      </c>
      <c r="AL1100" s="2117">
        <f t="shared" ca="1" si="1139"/>
        <v>0.67587540646927946</v>
      </c>
      <c r="AM1100" s="2117"/>
      <c r="AN1100" s="2117">
        <f ca="1">IFERROR(AN1099/AN1098,0)</f>
        <v>0.68692479460161049</v>
      </c>
      <c r="AO1100" s="2117">
        <f t="shared" ca="1" si="1144"/>
        <v>-1.1049388132331028E-2</v>
      </c>
      <c r="AP1100" s="2117"/>
      <c r="AR1100" s="2117">
        <f ca="1">IFERROR(AR1099/AR1098,0)</f>
        <v>0.67587540646927946</v>
      </c>
      <c r="AS1100" s="2112">
        <f ca="1">IFERROR(AS1099/AS1098,0)</f>
        <v>0</v>
      </c>
      <c r="AT1100" s="2117">
        <f t="shared" ca="1" si="1141"/>
        <v>0.67587540646927946</v>
      </c>
      <c r="AU1100" s="2117"/>
      <c r="AV1100" s="2117">
        <f ca="1">IFERROR(AV1099/AV1098,0)</f>
        <v>0.68692479460161049</v>
      </c>
      <c r="AW1100" s="2117">
        <f t="shared" ca="1" si="1146"/>
        <v>-1.1049388132331028E-2</v>
      </c>
      <c r="AX1100" s="2117"/>
      <c r="AZ1100" s="2117">
        <f ca="1">IFERROR(AZ1099/AZ1098,0)</f>
        <v>0.70946754221406427</v>
      </c>
      <c r="BA1100" s="2112">
        <f ca="1">IFERROR(BA1099/BA1098,0)</f>
        <v>0</v>
      </c>
      <c r="BB1100" s="2117">
        <f t="shared" ca="1" si="1142"/>
        <v>0.70946754221406427</v>
      </c>
      <c r="BC1100" s="2117"/>
      <c r="BD1100" s="2117">
        <f ca="1">IFERROR(BD1099/BD1098,0)</f>
        <v>0.69713856349698244</v>
      </c>
      <c r="BE1100" s="2117">
        <f t="shared" ca="1" si="1147"/>
        <v>1.2328978717081829E-2</v>
      </c>
      <c r="BF1100" s="2117"/>
    </row>
    <row r="1101" spans="1:58" s="2035" customFormat="1">
      <c r="A1101" s="2034" t="s">
        <v>1131</v>
      </c>
      <c r="B1101" s="2034" t="s">
        <v>1131</v>
      </c>
      <c r="C1101" s="65"/>
      <c r="D1101" s="657">
        <v>1</v>
      </c>
      <c r="E1101" s="2032"/>
      <c r="F1101" s="2032"/>
      <c r="G1101" s="2032"/>
      <c r="H1101" s="2052"/>
      <c r="I1101" s="2053" t="s">
        <v>1214</v>
      </c>
      <c r="J1101" s="2053"/>
      <c r="K1101" s="2053"/>
      <c r="L1101" s="2053"/>
      <c r="M1101" s="2053"/>
      <c r="N1101" s="2053"/>
      <c r="O1101" s="2160"/>
      <c r="P1101" s="2055">
        <f>P13-P1108</f>
        <v>11973</v>
      </c>
      <c r="Q1101" s="2055">
        <f t="shared" ref="Q1101:AH1101" si="1149">Q13-Q1108</f>
        <v>145922</v>
      </c>
      <c r="R1101" s="2055">
        <f t="shared" si="1149"/>
        <v>218200</v>
      </c>
      <c r="S1101" s="2055">
        <f t="shared" si="1149"/>
        <v>217931</v>
      </c>
      <c r="T1101" s="2055">
        <f t="shared" si="1149"/>
        <v>228971</v>
      </c>
      <c r="U1101" s="2055">
        <f t="shared" si="1149"/>
        <v>349439</v>
      </c>
      <c r="V1101" s="2055">
        <f t="shared" si="1149"/>
        <v>312385</v>
      </c>
      <c r="W1101" s="2055">
        <f t="shared" si="1149"/>
        <v>316390</v>
      </c>
      <c r="X1101" s="2055">
        <f t="shared" si="1149"/>
        <v>396732</v>
      </c>
      <c r="Y1101" s="2055">
        <f t="shared" si="1149"/>
        <v>355490</v>
      </c>
      <c r="Z1101" s="2055">
        <f t="shared" si="1149"/>
        <v>388948</v>
      </c>
      <c r="AA1101" s="2055">
        <f>AA13-AA1108</f>
        <v>374367</v>
      </c>
      <c r="AB1101" s="2055">
        <f t="shared" si="1149"/>
        <v>376095</v>
      </c>
      <c r="AC1101" s="2055">
        <f t="shared" si="1149"/>
        <v>796341</v>
      </c>
      <c r="AD1101" s="2055">
        <f t="shared" si="1149"/>
        <v>1025507</v>
      </c>
      <c r="AE1101" s="2055">
        <f t="shared" si="1149"/>
        <v>1118805</v>
      </c>
      <c r="AF1101" s="2055">
        <f t="shared" si="1149"/>
        <v>1172436</v>
      </c>
      <c r="AG1101" s="2055">
        <f t="shared" si="1149"/>
        <v>2144312</v>
      </c>
      <c r="AH1101" s="2055">
        <f t="shared" si="1149"/>
        <v>3316748</v>
      </c>
      <c r="AJ1101" s="2055">
        <f ca="1">AJ13-AJ1108</f>
        <v>355490</v>
      </c>
      <c r="AK1101" s="2055">
        <f ca="1">AK13-AK1108</f>
        <v>43888</v>
      </c>
      <c r="AL1101" s="2126">
        <f t="shared" ca="1" si="1139"/>
        <v>311602</v>
      </c>
      <c r="AM1101" s="2123">
        <f t="shared" ca="1" si="1140"/>
        <v>8.0999362012395189</v>
      </c>
      <c r="AN1101" s="2055">
        <f ca="1">AN13-AN1108</f>
        <v>383954</v>
      </c>
      <c r="AO1101" s="2126">
        <f t="shared" ca="1" si="1144"/>
        <v>-28464</v>
      </c>
      <c r="AP1101" s="2123">
        <f t="shared" ca="1" si="1145"/>
        <v>0.92586611937888397</v>
      </c>
      <c r="AR1101" s="2055">
        <f ca="1">AR13-AR1108</f>
        <v>355490</v>
      </c>
      <c r="AS1101" s="2055">
        <f ca="1">AS13-AS1108</f>
        <v>43888</v>
      </c>
      <c r="AT1101" s="2126">
        <f t="shared" ca="1" si="1141"/>
        <v>311602</v>
      </c>
      <c r="AU1101" s="2123">
        <f ca="1">IFERROR(AR1101/AS1101,0)</f>
        <v>8.0999362012395189</v>
      </c>
      <c r="AV1101" s="2055">
        <f ca="1">AV13-AV1108</f>
        <v>383954</v>
      </c>
      <c r="AW1101" s="2126">
        <f t="shared" ca="1" si="1146"/>
        <v>-28464</v>
      </c>
      <c r="AX1101" s="2123">
        <f ca="1">IFERROR(AR1101/AV1101,0)</f>
        <v>0.92586611937888397</v>
      </c>
      <c r="AZ1101" s="2055">
        <f ca="1">AZ13-AZ1108</f>
        <v>2553433</v>
      </c>
      <c r="BA1101" s="2055">
        <f ca="1">BA13-BA1108</f>
        <v>351686</v>
      </c>
      <c r="BB1101" s="2126">
        <f t="shared" ca="1" si="1142"/>
        <v>2201747</v>
      </c>
      <c r="BC1101" s="2123">
        <f ca="1">IFERROR(AZ1101/BA1101,0)</f>
        <v>7.2605477613552996</v>
      </c>
      <c r="BD1101" s="2055">
        <f ca="1">BD13-BD1108</f>
        <v>3493038</v>
      </c>
      <c r="BE1101" s="2126">
        <f t="shared" ca="1" si="1147"/>
        <v>-939605</v>
      </c>
      <c r="BF1101" s="2123">
        <f ca="1">IFERROR(AZ1101/BD1101,0)</f>
        <v>0.73100636179738099</v>
      </c>
    </row>
    <row r="1102" spans="1:58" s="2035" customFormat="1">
      <c r="A1102" s="2034"/>
      <c r="B1102" s="2034"/>
      <c r="C1102" s="65"/>
      <c r="D1102" s="657">
        <v>1</v>
      </c>
      <c r="E1102" s="2032"/>
      <c r="F1102" s="2032"/>
      <c r="G1102" s="2032"/>
      <c r="H1102" s="2052"/>
      <c r="I1102" s="2053" t="s">
        <v>1215</v>
      </c>
      <c r="J1102" s="2053"/>
      <c r="K1102" s="2053"/>
      <c r="L1102" s="2053"/>
      <c r="M1102" s="2053"/>
      <c r="N1102" s="2053"/>
      <c r="O1102" s="2160"/>
      <c r="P1102" s="2055">
        <f>P19-SUM(P43:P44)</f>
        <v>11028</v>
      </c>
      <c r="Q1102" s="2055">
        <f t="shared" ref="Q1102:AH1102" si="1150">Q19-SUM(Q43:Q44)</f>
        <v>11026</v>
      </c>
      <c r="R1102" s="2055">
        <f t="shared" si="1150"/>
        <v>5303</v>
      </c>
      <c r="S1102" s="2055">
        <f t="shared" si="1150"/>
        <v>10800</v>
      </c>
      <c r="T1102" s="2055">
        <f t="shared" si="1150"/>
        <v>10791</v>
      </c>
      <c r="U1102" s="2055">
        <f t="shared" si="1150"/>
        <v>10242</v>
      </c>
      <c r="V1102" s="2055">
        <f t="shared" si="1150"/>
        <v>10801</v>
      </c>
      <c r="W1102" s="2055">
        <f t="shared" si="1150"/>
        <v>8855</v>
      </c>
      <c r="X1102" s="2055">
        <f t="shared" si="1150"/>
        <v>12628</v>
      </c>
      <c r="Y1102" s="2055">
        <f t="shared" si="1150"/>
        <v>8464</v>
      </c>
      <c r="Z1102" s="2055">
        <f t="shared" si="1150"/>
        <v>8527</v>
      </c>
      <c r="AA1102" s="2055">
        <f t="shared" si="1150"/>
        <v>29999</v>
      </c>
      <c r="AB1102" s="2055">
        <f t="shared" si="1150"/>
        <v>-360411</v>
      </c>
      <c r="AC1102" s="2055">
        <f t="shared" si="1150"/>
        <v>31833</v>
      </c>
      <c r="AD1102" s="2055">
        <f t="shared" si="1150"/>
        <v>32284</v>
      </c>
      <c r="AE1102" s="2055">
        <f t="shared" si="1150"/>
        <v>46990</v>
      </c>
      <c r="AF1102" s="2055">
        <f t="shared" si="1150"/>
        <v>-328578</v>
      </c>
      <c r="AG1102" s="2055">
        <f t="shared" si="1150"/>
        <v>79274</v>
      </c>
      <c r="AH1102" s="2055">
        <f t="shared" si="1150"/>
        <v>-249304</v>
      </c>
      <c r="AJ1102" s="2055">
        <f ca="1">AJ19-SUM(AJ43:AJ44)</f>
        <v>8464</v>
      </c>
      <c r="AK1102" s="2055">
        <f ca="1">AK19-SUM(AK43:AK44)</f>
        <v>55550.737666666697</v>
      </c>
      <c r="AL1102" s="2126">
        <f t="shared" ca="1" si="1139"/>
        <v>-47086.737666666697</v>
      </c>
      <c r="AM1102" s="2123">
        <f t="shared" ca="1" si="1140"/>
        <v>0.15236521341603779</v>
      </c>
      <c r="AN1102" s="2055">
        <f ca="1">AN19-SUM(AN43:AN44)</f>
        <v>6290</v>
      </c>
      <c r="AO1102" s="2126">
        <f t="shared" ca="1" si="1144"/>
        <v>2174</v>
      </c>
      <c r="AP1102" s="2123">
        <f t="shared" ca="1" si="1145"/>
        <v>1.3456279809220986</v>
      </c>
      <c r="AR1102" s="2055">
        <f ca="1">AR19-SUM(AR43:AR44)</f>
        <v>8464</v>
      </c>
      <c r="AS1102" s="2055">
        <f ca="1">AS19-SUM(AS43:AS44)</f>
        <v>55550.737666666697</v>
      </c>
      <c r="AT1102" s="2126">
        <f ca="1">AR1102-AS1102</f>
        <v>-47086.737666666697</v>
      </c>
      <c r="AU1102" s="2123">
        <f ca="1">IFERROR(AR1102/AS1102,0)</f>
        <v>0.15236521341603779</v>
      </c>
      <c r="AV1102" s="2055">
        <f ca="1">AV19-SUM(AV43:AV44)</f>
        <v>6290</v>
      </c>
      <c r="AW1102" s="2126">
        <f ca="1">AR1102-AV1102</f>
        <v>2174</v>
      </c>
      <c r="AX1102" s="2123">
        <f ca="1">IFERROR(AR1102/AV1102,0)</f>
        <v>1.3456279809220986</v>
      </c>
      <c r="AZ1102" s="2055">
        <f ca="1">AZ19-SUM(AZ43:AZ44)</f>
        <v>99938</v>
      </c>
      <c r="BA1102" s="2055">
        <f ca="1">BA19-SUM(BA43:BA44)</f>
        <v>408171.73766666662</v>
      </c>
      <c r="BB1102" s="2126">
        <f ca="1">AZ1102-BA1102</f>
        <v>-308233.73766666662</v>
      </c>
      <c r="BC1102" s="2123">
        <f ca="1">IFERROR(AZ1102/BA1102,0)</f>
        <v>0.24484301772410894</v>
      </c>
      <c r="BD1102" s="2055">
        <f ca="1">BD19-SUM(BD43:BD44)</f>
        <v>51426</v>
      </c>
      <c r="BE1102" s="2126">
        <f ca="1">AZ1102-BD1102</f>
        <v>48512</v>
      </c>
      <c r="BF1102" s="2123">
        <f ca="1">IFERROR(AZ1102/BD1102,0)</f>
        <v>1.9433360556916734</v>
      </c>
    </row>
    <row r="1103" spans="1:58" s="2035" customFormat="1">
      <c r="A1103" s="2034"/>
      <c r="B1103" s="2034"/>
      <c r="C1103" s="65"/>
      <c r="D1103" s="657">
        <v>1</v>
      </c>
      <c r="E1103" s="2032"/>
      <c r="F1103" s="2032"/>
      <c r="G1103" s="2032"/>
      <c r="H1103" s="2059"/>
      <c r="I1103" s="2060" t="s">
        <v>1217</v>
      </c>
      <c r="J1103" s="2060"/>
      <c r="K1103" s="2060"/>
      <c r="L1103" s="2060"/>
      <c r="M1103" s="2060"/>
      <c r="N1103" s="2060"/>
      <c r="O1103" s="2162"/>
      <c r="P1103" s="2061">
        <f>P37</f>
        <v>13639</v>
      </c>
      <c r="Q1103" s="2061">
        <f t="shared" ref="Q1103:AH1103" si="1151">Q18</f>
        <v>18974</v>
      </c>
      <c r="R1103" s="2061">
        <f t="shared" si="1151"/>
        <v>25994</v>
      </c>
      <c r="S1103" s="2061">
        <f t="shared" si="1151"/>
        <v>23384</v>
      </c>
      <c r="T1103" s="2061">
        <f t="shared" si="1151"/>
        <v>24835</v>
      </c>
      <c r="U1103" s="2061">
        <f t="shared" si="1151"/>
        <v>30100</v>
      </c>
      <c r="V1103" s="2061">
        <f t="shared" si="1151"/>
        <v>42417</v>
      </c>
      <c r="W1103" s="2061">
        <f t="shared" si="1151"/>
        <v>29605</v>
      </c>
      <c r="X1103" s="2061">
        <f t="shared" si="1151"/>
        <v>54316</v>
      </c>
      <c r="Y1103" s="2061">
        <f t="shared" si="1151"/>
        <v>30960</v>
      </c>
      <c r="Z1103" s="2061">
        <f t="shared" si="1151"/>
        <v>34345</v>
      </c>
      <c r="AA1103" s="2061">
        <f t="shared" si="1151"/>
        <v>4828</v>
      </c>
      <c r="AB1103" s="2061">
        <f t="shared" si="1151"/>
        <v>58607</v>
      </c>
      <c r="AC1103" s="2061">
        <f t="shared" si="1151"/>
        <v>78319</v>
      </c>
      <c r="AD1103" s="2061">
        <f t="shared" si="1151"/>
        <v>126338</v>
      </c>
      <c r="AE1103" s="2061">
        <f t="shared" si="1151"/>
        <v>70133</v>
      </c>
      <c r="AF1103" s="2061">
        <f t="shared" si="1151"/>
        <v>136926</v>
      </c>
      <c r="AG1103" s="2061">
        <f t="shared" si="1151"/>
        <v>196471</v>
      </c>
      <c r="AH1103" s="2061">
        <f t="shared" si="1151"/>
        <v>333397</v>
      </c>
      <c r="AJ1103" s="2061">
        <f ca="1">AJ18</f>
        <v>30960</v>
      </c>
      <c r="AK1103" s="2061">
        <f ca="1">AK18</f>
        <v>0.35535999566171272</v>
      </c>
      <c r="AL1103" s="2127">
        <f t="shared" ca="1" si="1139"/>
        <v>30959.644640004339</v>
      </c>
      <c r="AM1103" s="2124">
        <f t="shared" ca="1" si="1140"/>
        <v>87122.918668292012</v>
      </c>
      <c r="AN1103" s="2061">
        <f ca="1">AN18</f>
        <v>29974</v>
      </c>
      <c r="AO1103" s="2127">
        <f t="shared" ca="1" si="1144"/>
        <v>986</v>
      </c>
      <c r="AP1103" s="2124">
        <f t="shared" ca="1" si="1145"/>
        <v>1.0328951758190432</v>
      </c>
      <c r="AR1103" s="2061">
        <f ca="1">AR18</f>
        <v>30960</v>
      </c>
      <c r="AS1103" s="2061">
        <f ca="1">AS18</f>
        <v>0.35535999566171272</v>
      </c>
      <c r="AT1103" s="2127">
        <f t="shared" ca="1" si="1141"/>
        <v>30959.644640004339</v>
      </c>
      <c r="AU1103" s="2124">
        <f ca="1">IFERROR(AR1103/AS1103,0)</f>
        <v>87122.918668292012</v>
      </c>
      <c r="AV1103" s="2061">
        <f ca="1">AV18</f>
        <v>29974</v>
      </c>
      <c r="AW1103" s="2127">
        <f t="shared" ca="1" si="1146"/>
        <v>986</v>
      </c>
      <c r="AX1103" s="2124">
        <f ca="1">IFERROR(AR1103/AV1103,0)</f>
        <v>1.0328951758190432</v>
      </c>
      <c r="AZ1103" s="2061">
        <f ca="1">AZ18</f>
        <v>294224</v>
      </c>
      <c r="BA1103" s="2061">
        <f ca="1">BA18</f>
        <v>1.8955356626168225</v>
      </c>
      <c r="BB1103" s="2127">
        <f t="shared" ca="1" si="1142"/>
        <v>294222.1044643374</v>
      </c>
      <c r="BC1103" s="2124">
        <f ca="1">IFERROR(AZ1103/BA1103,0)</f>
        <v>155219.44841376302</v>
      </c>
      <c r="BD1103" s="2061">
        <f ca="1">BD18</f>
        <v>539716</v>
      </c>
      <c r="BE1103" s="2127">
        <f t="shared" ca="1" si="1147"/>
        <v>-245492</v>
      </c>
      <c r="BF1103" s="2124">
        <f ca="1">IFERROR(AZ1103/BD1103,0)</f>
        <v>0.5451459656560117</v>
      </c>
    </row>
    <row r="1104" spans="1:58" s="2033" customFormat="1">
      <c r="A1104" s="2026"/>
      <c r="B1104" s="2026"/>
      <c r="C1104" s="65"/>
      <c r="D1104" s="657">
        <v>1</v>
      </c>
      <c r="E1104" s="2029"/>
      <c r="F1104" s="2029"/>
      <c r="G1104" s="2032"/>
      <c r="H1104" s="2062" t="s">
        <v>1135</v>
      </c>
      <c r="I1104" s="2063"/>
      <c r="J1104" s="2063"/>
      <c r="K1104" s="2063"/>
      <c r="L1104" s="2063"/>
      <c r="M1104" s="2063"/>
      <c r="N1104" s="2063"/>
      <c r="O1104" s="2163" t="s">
        <v>1221</v>
      </c>
      <c r="P1104" s="2064">
        <f>P1098-P1099</f>
        <v>-18473</v>
      </c>
      <c r="Q1104" s="2064">
        <f t="shared" ref="Q1104:AH1104" si="1152">Q1098-Q1099</f>
        <v>83993</v>
      </c>
      <c r="R1104" s="2064">
        <f t="shared" si="1152"/>
        <v>104096</v>
      </c>
      <c r="S1104" s="2064">
        <f t="shared" si="1152"/>
        <v>110014</v>
      </c>
      <c r="T1104" s="2064">
        <f t="shared" si="1152"/>
        <v>107903</v>
      </c>
      <c r="U1104" s="2064">
        <f t="shared" si="1152"/>
        <v>140097</v>
      </c>
      <c r="V1104" s="2064">
        <f t="shared" si="1152"/>
        <v>166085</v>
      </c>
      <c r="W1104" s="2064">
        <f t="shared" si="1152"/>
        <v>155991</v>
      </c>
      <c r="X1104" s="2064">
        <f t="shared" si="1152"/>
        <v>167971</v>
      </c>
      <c r="Y1104" s="2064">
        <f t="shared" si="1152"/>
        <v>189386</v>
      </c>
      <c r="Z1104" s="2064">
        <f t="shared" si="1152"/>
        <v>202629</v>
      </c>
      <c r="AA1104" s="2064">
        <f t="shared" si="1152"/>
        <v>290082</v>
      </c>
      <c r="AB1104" s="2064">
        <f t="shared" si="1152"/>
        <v>557384</v>
      </c>
      <c r="AC1104" s="2064">
        <f t="shared" si="1152"/>
        <v>358014</v>
      </c>
      <c r="AD1104" s="2064">
        <f t="shared" si="1152"/>
        <v>490047</v>
      </c>
      <c r="AE1104" s="2064">
        <f t="shared" si="1152"/>
        <v>682097</v>
      </c>
      <c r="AF1104" s="2064">
        <f t="shared" si="1152"/>
        <v>915398</v>
      </c>
      <c r="AG1104" s="2064">
        <f t="shared" si="1152"/>
        <v>1172144</v>
      </c>
      <c r="AH1104" s="2064">
        <f t="shared" si="1152"/>
        <v>2087542</v>
      </c>
      <c r="AJ1104" s="2064">
        <f ca="1">AJ1098-AJ1099</f>
        <v>189386</v>
      </c>
      <c r="AK1104" s="2064">
        <f ca="1">AK1098-AK1099</f>
        <v>-99439.093026662362</v>
      </c>
      <c r="AL1104" s="2065">
        <f t="shared" ca="1" si="1139"/>
        <v>288825.09302666236</v>
      </c>
      <c r="AM1104" s="2066">
        <f t="shared" ca="1" si="1140"/>
        <v>-1.9045427128867758</v>
      </c>
      <c r="AN1104" s="2064">
        <f ca="1">AN1098-AN1099</f>
        <v>191520</v>
      </c>
      <c r="AO1104" s="2065">
        <f t="shared" ca="1" si="1144"/>
        <v>-2134</v>
      </c>
      <c r="AP1104" s="2066">
        <f t="shared" ca="1" si="1145"/>
        <v>0.98885756056808694</v>
      </c>
      <c r="AR1104" s="2064">
        <f ca="1">AR1098-AR1099</f>
        <v>189386</v>
      </c>
      <c r="AS1104" s="2064">
        <f ca="1">AS1098-AS1099</f>
        <v>-99439.093026662362</v>
      </c>
      <c r="AT1104" s="2065">
        <f t="shared" ca="1" si="1141"/>
        <v>288825.09302666236</v>
      </c>
      <c r="AU1104" s="2066">
        <f ca="1">IFERROR(AR1104/AS1104,0)</f>
        <v>-1.9045427128867758</v>
      </c>
      <c r="AV1104" s="2064">
        <f ca="1">AV1098-AV1099</f>
        <v>191520</v>
      </c>
      <c r="AW1104" s="2065">
        <f t="shared" ca="1" si="1146"/>
        <v>-2134</v>
      </c>
      <c r="AX1104" s="2066">
        <f ca="1">IFERROR(AR1104/AV1104,0)</f>
        <v>0.98885756056808694</v>
      </c>
      <c r="AZ1104" s="2064">
        <f ca="1">AZ1098-AZ1099</f>
        <v>1207063</v>
      </c>
      <c r="BA1104" s="2064">
        <f ca="1">BA1098-BA1099</f>
        <v>-759859.63320232928</v>
      </c>
      <c r="BB1104" s="2065">
        <f t="shared" ca="1" si="1142"/>
        <v>1966922.6332023293</v>
      </c>
      <c r="BC1104" s="2066">
        <f ca="1">IFERROR(AZ1104/BA1104,0)</f>
        <v>-1.5885341808631031</v>
      </c>
      <c r="BD1104" s="2064">
        <f ca="1">BD1098-BD1099</f>
        <v>1774311</v>
      </c>
      <c r="BE1104" s="2065">
        <f t="shared" ca="1" si="1147"/>
        <v>-567248</v>
      </c>
      <c r="BF1104" s="2066">
        <f ca="1">IFERROR(AZ1104/BD1104,0)</f>
        <v>0.68029956416885207</v>
      </c>
    </row>
    <row r="1105" spans="1:58" s="2113" customFormat="1">
      <c r="A1105" s="2107"/>
      <c r="B1105" s="2107"/>
      <c r="C1105" s="2287"/>
      <c r="D1105" s="657">
        <v>1</v>
      </c>
      <c r="E1105" s="2108"/>
      <c r="F1105" s="2108"/>
      <c r="G1105" s="2108"/>
      <c r="H1105" s="2109"/>
      <c r="I1105" s="2114" t="s">
        <v>142</v>
      </c>
      <c r="J1105" s="2115"/>
      <c r="K1105" s="2115"/>
      <c r="L1105" s="2115"/>
      <c r="M1105" s="2115"/>
      <c r="N1105" s="2115"/>
      <c r="O1105" s="2160" t="s">
        <v>1222</v>
      </c>
      <c r="P1105" s="2116">
        <f>IFERROR(P1104/P1098,0)</f>
        <v>-1.0168437276380249</v>
      </c>
      <c r="Q1105" s="2116">
        <f t="shared" ref="Q1105:AH1105" si="1153">IFERROR(Q1104/Q1098,0)</f>
        <v>0.3231556470384549</v>
      </c>
      <c r="R1105" s="2116">
        <f t="shared" si="1153"/>
        <v>0.29439496822618094</v>
      </c>
      <c r="S1105" s="2116">
        <f t="shared" si="1153"/>
        <v>0.30379781790466931</v>
      </c>
      <c r="T1105" s="2116">
        <f t="shared" si="1153"/>
        <v>0.28967248322147648</v>
      </c>
      <c r="U1105" s="2116">
        <f t="shared" si="1153"/>
        <v>0.26439482295924721</v>
      </c>
      <c r="V1105" s="2116">
        <f t="shared" si="1153"/>
        <v>0.31237304584643627</v>
      </c>
      <c r="W1105" s="2116">
        <f t="shared" si="1153"/>
        <v>0.30536115934312241</v>
      </c>
      <c r="X1105" s="2116">
        <f t="shared" si="1153"/>
        <v>0.26592542986826501</v>
      </c>
      <c r="Y1105" s="2116">
        <f t="shared" si="1153"/>
        <v>0.32412459353072054</v>
      </c>
      <c r="Z1105" s="2116">
        <f t="shared" si="1153"/>
        <v>0.31937791690112205</v>
      </c>
      <c r="AA1105" s="2116">
        <f t="shared" si="1153"/>
        <v>0.41483191186312701</v>
      </c>
      <c r="AB1105" s="2116">
        <f t="shared" si="1153"/>
        <v>0.88239046978272051</v>
      </c>
      <c r="AC1105" s="2116">
        <f t="shared" si="1153"/>
        <v>0.28312536031829005</v>
      </c>
      <c r="AD1105" s="2116">
        <f t="shared" si="1153"/>
        <v>0.29270936866852709</v>
      </c>
      <c r="AE1105" s="2116">
        <f t="shared" si="1153"/>
        <v>0.35562466599757564</v>
      </c>
      <c r="AF1105" s="2116">
        <f t="shared" si="1153"/>
        <v>0.48275851157747518</v>
      </c>
      <c r="AG1105" s="2116">
        <f t="shared" si="1153"/>
        <v>0.32630245356537679</v>
      </c>
      <c r="AH1105" s="2116">
        <f t="shared" si="1153"/>
        <v>0.38035647293565333</v>
      </c>
      <c r="AJ1105" s="2116">
        <f ca="1">IFERROR(AJ1104/AJ1098,0)</f>
        <v>0.32412459353072054</v>
      </c>
      <c r="AK1105" s="2116">
        <f ca="1">IFERROR(AK1104/AK1098,0)</f>
        <v>0</v>
      </c>
      <c r="AL1105" s="2116">
        <f t="shared" ca="1" si="1139"/>
        <v>0.32412459353072054</v>
      </c>
      <c r="AM1105" s="2116"/>
      <c r="AN1105" s="2116">
        <f ca="1">IFERROR(AN1104/AN1098,0)</f>
        <v>0.31307520539838951</v>
      </c>
      <c r="AO1105" s="2116">
        <f t="shared" ca="1" si="1144"/>
        <v>1.1049388132331028E-2</v>
      </c>
      <c r="AP1105" s="2116"/>
      <c r="AR1105" s="2116">
        <f ca="1">IFERROR(AR1104/AR1098,0)</f>
        <v>0.32412459353072054</v>
      </c>
      <c r="AS1105" s="2116">
        <f ca="1">IFERROR(AS1104/AS1098,0)</f>
        <v>0</v>
      </c>
      <c r="AT1105" s="2116">
        <f t="shared" ca="1" si="1141"/>
        <v>0.32412459353072054</v>
      </c>
      <c r="AU1105" s="2116"/>
      <c r="AV1105" s="2116">
        <f ca="1">IFERROR(AV1104/AV1098,0)</f>
        <v>0.31307520539838951</v>
      </c>
      <c r="AW1105" s="2116">
        <f t="shared" ca="1" si="1146"/>
        <v>1.1049388132331028E-2</v>
      </c>
      <c r="AX1105" s="2116"/>
      <c r="AZ1105" s="2116">
        <f ca="1">IFERROR(AZ1104/AZ1098,0)</f>
        <v>0.29053245778593567</v>
      </c>
      <c r="BA1105" s="2116">
        <f ca="1">IFERROR(BA1104/BA1098,0)</f>
        <v>0</v>
      </c>
      <c r="BB1105" s="2116">
        <f t="shared" ca="1" si="1142"/>
        <v>0.29053245778593567</v>
      </c>
      <c r="BC1105" s="2116"/>
      <c r="BD1105" s="2116">
        <f ca="1">IFERROR(BD1104/BD1098,0)</f>
        <v>0.30286143650301761</v>
      </c>
      <c r="BE1105" s="2116">
        <f t="shared" ca="1" si="1147"/>
        <v>-1.232897871708194E-2</v>
      </c>
      <c r="BF1105" s="2116"/>
    </row>
    <row r="1106" spans="1:58" s="2033" customFormat="1">
      <c r="A1106" s="2026"/>
      <c r="B1106" s="2026"/>
      <c r="C1106" s="65"/>
      <c r="D1106" s="657">
        <v>1</v>
      </c>
      <c r="E1106" s="2029"/>
      <c r="F1106" s="2029"/>
      <c r="G1106" s="2032"/>
      <c r="H1106" s="2052" t="s">
        <v>1136</v>
      </c>
      <c r="I1106" s="2053"/>
      <c r="J1106" s="2053"/>
      <c r="K1106" s="2053"/>
      <c r="L1106" s="2053"/>
      <c r="M1106" s="2053"/>
      <c r="N1106" s="2053"/>
      <c r="O1106" s="2160" t="s">
        <v>1223</v>
      </c>
      <c r="P1106" s="2056">
        <f>SUM(P1108:P1110)</f>
        <v>94322</v>
      </c>
      <c r="Q1106" s="2056">
        <f t="shared" ref="Q1106:AH1106" si="1154">SUM(Q1108:Q1110)</f>
        <v>96549</v>
      </c>
      <c r="R1106" s="2056">
        <f t="shared" si="1154"/>
        <v>125429</v>
      </c>
      <c r="S1106" s="2056">
        <f t="shared" si="1154"/>
        <v>98854</v>
      </c>
      <c r="T1106" s="2056">
        <f t="shared" si="1154"/>
        <v>101044</v>
      </c>
      <c r="U1106" s="2056">
        <f t="shared" si="1154"/>
        <v>118674</v>
      </c>
      <c r="V1106" s="2056">
        <f t="shared" si="1154"/>
        <v>127357</v>
      </c>
      <c r="W1106" s="2056">
        <f t="shared" si="1154"/>
        <v>118305</v>
      </c>
      <c r="X1106" s="2056">
        <f t="shared" si="1154"/>
        <v>99683</v>
      </c>
      <c r="Y1106" s="2056">
        <f t="shared" si="1154"/>
        <v>115426</v>
      </c>
      <c r="Z1106" s="2056">
        <f t="shared" si="1154"/>
        <v>112020</v>
      </c>
      <c r="AA1106" s="2056">
        <f t="shared" si="1154"/>
        <v>81245</v>
      </c>
      <c r="AB1106" s="2056">
        <f t="shared" si="1154"/>
        <v>704068</v>
      </c>
      <c r="AC1106" s="2056">
        <f t="shared" si="1154"/>
        <v>318572</v>
      </c>
      <c r="AD1106" s="2056">
        <f t="shared" si="1154"/>
        <v>345345</v>
      </c>
      <c r="AE1106" s="2056">
        <f t="shared" si="1154"/>
        <v>308691</v>
      </c>
      <c r="AF1106" s="2056">
        <f t="shared" si="1154"/>
        <v>1022640</v>
      </c>
      <c r="AG1106" s="2056">
        <f t="shared" si="1154"/>
        <v>654036</v>
      </c>
      <c r="AH1106" s="2056">
        <f t="shared" si="1154"/>
        <v>1676676</v>
      </c>
      <c r="AI1106" s="2035"/>
      <c r="AJ1106" s="2056">
        <f ca="1">SUM(AJ1108:AJ1110)</f>
        <v>115426</v>
      </c>
      <c r="AK1106" s="2056">
        <f ca="1">SUM(AK1108:AK1110)</f>
        <v>74594.910454943252</v>
      </c>
      <c r="AL1106" s="2057">
        <f t="shared" ca="1" si="1139"/>
        <v>40831.089545056748</v>
      </c>
      <c r="AM1106" s="2058">
        <f t="shared" ca="1" si="1140"/>
        <v>1.547370984106476</v>
      </c>
      <c r="AN1106" s="2056">
        <f ca="1">SUM(AN1108:AN1110)</f>
        <v>113740</v>
      </c>
      <c r="AO1106" s="2057">
        <f t="shared" ca="1" si="1144"/>
        <v>1686</v>
      </c>
      <c r="AP1106" s="2058">
        <f t="shared" ca="1" si="1145"/>
        <v>1.0148232811675753</v>
      </c>
      <c r="AQ1106" s="2035"/>
      <c r="AR1106" s="2056">
        <f ca="1">SUM(AR1108:AR1110)</f>
        <v>115426</v>
      </c>
      <c r="AS1106" s="2056">
        <f ca="1">SUM(AS1108:AS1110)</f>
        <v>74594.910454943252</v>
      </c>
      <c r="AT1106" s="2057">
        <f t="shared" ca="1" si="1141"/>
        <v>40831.089545056748</v>
      </c>
      <c r="AU1106" s="2058">
        <f ca="1">IFERROR(AR1106/AS1106,0)</f>
        <v>1.547370984106476</v>
      </c>
      <c r="AV1106" s="2056">
        <f ca="1">SUM(AV1108:AV1110)</f>
        <v>113740</v>
      </c>
      <c r="AW1106" s="2057">
        <f t="shared" ca="1" si="1146"/>
        <v>1686</v>
      </c>
      <c r="AX1106" s="2058">
        <f ca="1">IFERROR(AR1106/AV1106,0)</f>
        <v>1.0148232811675753</v>
      </c>
      <c r="AY1106" s="2035"/>
      <c r="AZ1106" s="2056">
        <f ca="1">SUM(AZ1108:AZ1110)</f>
        <v>1095643</v>
      </c>
      <c r="BA1106" s="2056">
        <f ca="1">SUM(BA1108:BA1110)</f>
        <v>603474.60555500572</v>
      </c>
      <c r="BB1106" s="2057">
        <f t="shared" ca="1" si="1142"/>
        <v>492168.39444499428</v>
      </c>
      <c r="BC1106" s="2058">
        <f ca="1">IFERROR(AZ1106/BA1106,0)</f>
        <v>1.8155577548989905</v>
      </c>
      <c r="BD1106" s="2056">
        <f ca="1">SUM(BD1108:BD1110)</f>
        <v>1142205</v>
      </c>
      <c r="BE1106" s="2057">
        <f t="shared" ca="1" si="1147"/>
        <v>-46562</v>
      </c>
      <c r="BF1106" s="2058">
        <f ca="1">IFERROR(AZ1106/BD1106,0)</f>
        <v>0.95923498846529298</v>
      </c>
    </row>
    <row r="1107" spans="1:58" s="2113" customFormat="1">
      <c r="A1107" s="2107"/>
      <c r="B1107" s="2107"/>
      <c r="C1107" s="2287"/>
      <c r="D1107" s="657">
        <v>1</v>
      </c>
      <c r="E1107" s="2108"/>
      <c r="F1107" s="2108"/>
      <c r="G1107" s="2108"/>
      <c r="H1107" s="2109"/>
      <c r="I1107" s="2110" t="s">
        <v>142</v>
      </c>
      <c r="J1107" s="2111"/>
      <c r="K1107" s="2111"/>
      <c r="L1107" s="2111"/>
      <c r="M1107" s="2111"/>
      <c r="N1107" s="2111"/>
      <c r="O1107" s="2161"/>
      <c r="P1107" s="2117">
        <f>IFERROR(P1106/P1098,0)</f>
        <v>5.1919414322672974</v>
      </c>
      <c r="Q1107" s="2117">
        <f t="shared" ref="Q1107:AH1107" si="1155">IFERROR(Q1106/Q1098,0)</f>
        <v>0.37146374776369195</v>
      </c>
      <c r="R1107" s="2117">
        <f t="shared" si="1155"/>
        <v>0.35472704493584434</v>
      </c>
      <c r="S1107" s="2117">
        <f t="shared" si="1155"/>
        <v>0.27298007063781138</v>
      </c>
      <c r="T1107" s="2117">
        <f t="shared" si="1155"/>
        <v>0.27125906040268455</v>
      </c>
      <c r="U1107" s="2117">
        <f t="shared" si="1155"/>
        <v>0.22396476169986299</v>
      </c>
      <c r="V1107" s="2117">
        <f t="shared" si="1155"/>
        <v>0.23953333533952242</v>
      </c>
      <c r="W1107" s="2117">
        <f t="shared" si="1155"/>
        <v>0.23158869393803552</v>
      </c>
      <c r="X1107" s="2117">
        <f t="shared" si="1155"/>
        <v>0.15781441216375602</v>
      </c>
      <c r="Y1107" s="2117">
        <f t="shared" si="1155"/>
        <v>0.19754578127674141</v>
      </c>
      <c r="Z1107" s="2117">
        <f t="shared" si="1155"/>
        <v>0.17656265515431499</v>
      </c>
      <c r="AA1107" s="2117">
        <f t="shared" si="1155"/>
        <v>0.11618445363490239</v>
      </c>
      <c r="AB1107" s="2117">
        <f t="shared" si="1155"/>
        <v>1.1146048205168797</v>
      </c>
      <c r="AC1107" s="2117">
        <f t="shared" si="1155"/>
        <v>0.2519337575829948</v>
      </c>
      <c r="AD1107" s="2117">
        <f t="shared" si="1155"/>
        <v>0.20627759566497189</v>
      </c>
      <c r="AE1107" s="2117">
        <f t="shared" si="1155"/>
        <v>0.16094211493593671</v>
      </c>
      <c r="AF1107" s="2117">
        <f t="shared" si="1155"/>
        <v>0.53931531888816575</v>
      </c>
      <c r="AG1107" s="2117">
        <f t="shared" si="1155"/>
        <v>0.18207110348223832</v>
      </c>
      <c r="AH1107" s="2117">
        <f t="shared" si="1155"/>
        <v>0.30549544373998683</v>
      </c>
      <c r="AJ1107" s="2117">
        <f ca="1">IFERROR(AJ1106/AJ1098,0)</f>
        <v>0.19754578127674141</v>
      </c>
      <c r="AK1107" s="2117">
        <f ca="1">IFERROR(AK1106/AK1098,0)</f>
        <v>0</v>
      </c>
      <c r="AL1107" s="2117">
        <f t="shared" ca="1" si="1139"/>
        <v>0.19754578127674141</v>
      </c>
      <c r="AM1107" s="2117"/>
      <c r="AN1107" s="2117">
        <f ca="1">IFERROR(AN1106/AN1098,0)</f>
        <v>0.18592927037391824</v>
      </c>
      <c r="AO1107" s="2117">
        <f t="shared" ca="1" si="1144"/>
        <v>1.1616510902823174E-2</v>
      </c>
      <c r="AP1107" s="2117"/>
      <c r="AR1107" s="2117">
        <f ca="1">IFERROR(AR1106/AR1098,0)</f>
        <v>0.19754578127674141</v>
      </c>
      <c r="AS1107" s="2117">
        <f ca="1">IFERROR(AS1106/AS1098,0)</f>
        <v>0</v>
      </c>
      <c r="AT1107" s="2117">
        <f t="shared" ca="1" si="1141"/>
        <v>0.19754578127674141</v>
      </c>
      <c r="AU1107" s="2117"/>
      <c r="AV1107" s="2117">
        <f ca="1">IFERROR(AV1106/AV1098,0)</f>
        <v>0.18592927037391824</v>
      </c>
      <c r="AW1107" s="2117">
        <f t="shared" ca="1" si="1146"/>
        <v>1.1616510902823174E-2</v>
      </c>
      <c r="AX1107" s="2117"/>
      <c r="AZ1107" s="2117">
        <f ca="1">IFERROR(AZ1106/AZ1098,0)</f>
        <v>0.26371436589967212</v>
      </c>
      <c r="BA1107" s="2117">
        <f ca="1">IFERROR(BA1106/BA1098,0)</f>
        <v>0</v>
      </c>
      <c r="BB1107" s="2117">
        <f t="shared" ca="1" si="1142"/>
        <v>0.26371436589967212</v>
      </c>
      <c r="BC1107" s="2117"/>
      <c r="BD1107" s="2117">
        <f ca="1">IFERROR(BD1106/BD1098,0)</f>
        <v>0.19496573435036429</v>
      </c>
      <c r="BE1107" s="2117">
        <f t="shared" ca="1" si="1147"/>
        <v>6.8748631549307826E-2</v>
      </c>
      <c r="BF1107" s="2117"/>
    </row>
    <row r="1108" spans="1:58" s="2035" customFormat="1">
      <c r="A1108" s="2034"/>
      <c r="B1108" s="2034"/>
      <c r="C1108" s="65"/>
      <c r="D1108" s="657">
        <v>1</v>
      </c>
      <c r="E1108" s="2032"/>
      <c r="F1108" s="2032"/>
      <c r="G1108" s="2032"/>
      <c r="H1108" s="2052"/>
      <c r="I1108" s="2053" t="s">
        <v>1138</v>
      </c>
      <c r="J1108" s="2053"/>
      <c r="K1108" s="2053"/>
      <c r="L1108" s="2053"/>
      <c r="M1108" s="2053"/>
      <c r="N1108" s="2053"/>
      <c r="O1108" s="2160"/>
      <c r="P1108" s="2055">
        <f>P726</f>
        <v>15557</v>
      </c>
      <c r="Q1108" s="2055">
        <f t="shared" ref="Q1108:AH1108" si="1156">Q726</f>
        <v>18917</v>
      </c>
      <c r="R1108" s="2055">
        <f t="shared" si="1156"/>
        <v>18648</v>
      </c>
      <c r="S1108" s="2055">
        <f t="shared" si="1156"/>
        <v>18423</v>
      </c>
      <c r="T1108" s="2055">
        <f t="shared" si="1156"/>
        <v>19008</v>
      </c>
      <c r="U1108" s="2055">
        <f t="shared" si="1156"/>
        <v>19241</v>
      </c>
      <c r="V1108" s="2055">
        <f t="shared" si="1156"/>
        <v>20572</v>
      </c>
      <c r="W1108" s="2055">
        <f t="shared" si="1156"/>
        <v>25676</v>
      </c>
      <c r="X1108" s="2055">
        <f t="shared" si="1156"/>
        <v>18883</v>
      </c>
      <c r="Y1108" s="2055">
        <f t="shared" si="1156"/>
        <v>21084</v>
      </c>
      <c r="Z1108" s="2055">
        <f t="shared" si="1156"/>
        <v>19711</v>
      </c>
      <c r="AA1108" s="2055">
        <f t="shared" si="1156"/>
        <v>22039</v>
      </c>
      <c r="AB1108" s="2055">
        <f t="shared" si="1156"/>
        <v>53122</v>
      </c>
      <c r="AC1108" s="2055">
        <f t="shared" si="1156"/>
        <v>56672</v>
      </c>
      <c r="AD1108" s="2055">
        <f t="shared" si="1156"/>
        <v>65131</v>
      </c>
      <c r="AE1108" s="2055">
        <f t="shared" si="1156"/>
        <v>62834</v>
      </c>
      <c r="AF1108" s="2055">
        <f t="shared" si="1156"/>
        <v>109794</v>
      </c>
      <c r="AG1108" s="2055">
        <f t="shared" si="1156"/>
        <v>127965</v>
      </c>
      <c r="AH1108" s="2055">
        <f t="shared" si="1156"/>
        <v>237759</v>
      </c>
      <c r="AJ1108" s="2055">
        <f ca="1">AJ726</f>
        <v>21084</v>
      </c>
      <c r="AK1108" s="2055">
        <f ca="1">AK726</f>
        <v>248</v>
      </c>
      <c r="AL1108" s="2126">
        <f t="shared" ca="1" si="1139"/>
        <v>20836</v>
      </c>
      <c r="AM1108" s="2123">
        <f t="shared" ca="1" si="1140"/>
        <v>85.016129032258064</v>
      </c>
      <c r="AN1108" s="2055">
        <f ca="1">AN726</f>
        <v>19560</v>
      </c>
      <c r="AO1108" s="2126">
        <f t="shared" ca="1" si="1144"/>
        <v>1524</v>
      </c>
      <c r="AP1108" s="2123">
        <f t="shared" ca="1" si="1145"/>
        <v>1.0779141104294478</v>
      </c>
      <c r="AR1108" s="2055">
        <f ca="1">AR726</f>
        <v>21084</v>
      </c>
      <c r="AS1108" s="2055">
        <f ca="1">AS726</f>
        <v>248</v>
      </c>
      <c r="AT1108" s="2126">
        <f t="shared" ca="1" si="1141"/>
        <v>20836</v>
      </c>
      <c r="AU1108" s="2123">
        <f t="shared" ref="AU1108:AU1113" ca="1" si="1157">IFERROR(AR1108/AS1108,0)</f>
        <v>85.016129032258064</v>
      </c>
      <c r="AV1108" s="2055">
        <f ca="1">AV726</f>
        <v>19560</v>
      </c>
      <c r="AW1108" s="2126">
        <f t="shared" ca="1" si="1146"/>
        <v>1524</v>
      </c>
      <c r="AX1108" s="2123">
        <f t="shared" ref="AX1108:AX1113" ca="1" si="1158">IFERROR(AR1108/AV1108,0)</f>
        <v>1.0779141104294478</v>
      </c>
      <c r="AZ1108" s="2055">
        <f ca="1">AZ726</f>
        <v>196009</v>
      </c>
      <c r="BA1108" s="2055">
        <f ca="1">BA726</f>
        <v>544</v>
      </c>
      <c r="BB1108" s="2126">
        <f t="shared" ca="1" si="1142"/>
        <v>195465</v>
      </c>
      <c r="BC1108" s="2123">
        <f t="shared" ref="BC1108:BC1113" ca="1" si="1159">IFERROR(AZ1108/BA1108,0)</f>
        <v>360.31066176470586</v>
      </c>
      <c r="BD1108" s="2055">
        <f ca="1">BD726</f>
        <v>181288</v>
      </c>
      <c r="BE1108" s="2126">
        <f t="shared" ca="1" si="1147"/>
        <v>14721</v>
      </c>
      <c r="BF1108" s="2123">
        <f t="shared" ref="BF1108:BF1113" ca="1" si="1160">IFERROR(AZ1108/BD1108,0)</f>
        <v>1.0812022858655841</v>
      </c>
    </row>
    <row r="1109" spans="1:58" s="2035" customFormat="1">
      <c r="A1109" s="2034"/>
      <c r="B1109" s="2034"/>
      <c r="C1109" s="65"/>
      <c r="D1109" s="657">
        <v>1</v>
      </c>
      <c r="E1109" s="2032"/>
      <c r="F1109" s="2032"/>
      <c r="G1109" s="2032"/>
      <c r="H1109" s="2052"/>
      <c r="I1109" s="2053" t="s">
        <v>1216</v>
      </c>
      <c r="J1109" s="2053"/>
      <c r="K1109" s="2053"/>
      <c r="L1109" s="2053"/>
      <c r="M1109" s="2053"/>
      <c r="N1109" s="2053"/>
      <c r="O1109" s="2160"/>
      <c r="P1109" s="2055">
        <f>SUM(P43:P44)</f>
        <v>43750</v>
      </c>
      <c r="Q1109" s="2055">
        <f t="shared" ref="Q1109:AH1109" si="1161">SUM(Q43:Q44)</f>
        <v>43727</v>
      </c>
      <c r="R1109" s="2055">
        <f t="shared" si="1161"/>
        <v>46434</v>
      </c>
      <c r="S1109" s="2055">
        <f t="shared" si="1161"/>
        <v>43923</v>
      </c>
      <c r="T1109" s="2055">
        <f t="shared" si="1161"/>
        <v>44490</v>
      </c>
      <c r="U1109" s="2055">
        <f t="shared" si="1161"/>
        <v>49500</v>
      </c>
      <c r="V1109" s="2055">
        <f t="shared" si="1161"/>
        <v>47307</v>
      </c>
      <c r="W1109" s="2055">
        <f t="shared" si="1161"/>
        <v>44386</v>
      </c>
      <c r="X1109" s="2055">
        <f t="shared" si="1161"/>
        <v>31209</v>
      </c>
      <c r="Y1109" s="2055">
        <f t="shared" si="1161"/>
        <v>44987</v>
      </c>
      <c r="Z1109" s="2055">
        <f t="shared" si="1161"/>
        <v>44980</v>
      </c>
      <c r="AA1109" s="2055">
        <f t="shared" si="1161"/>
        <v>36986</v>
      </c>
      <c r="AB1109" s="2055">
        <f t="shared" si="1161"/>
        <v>521679</v>
      </c>
      <c r="AC1109" s="2055">
        <f t="shared" si="1161"/>
        <v>137913</v>
      </c>
      <c r="AD1109" s="2055">
        <f t="shared" si="1161"/>
        <v>122902</v>
      </c>
      <c r="AE1109" s="2055">
        <f t="shared" si="1161"/>
        <v>126953</v>
      </c>
      <c r="AF1109" s="2055">
        <f t="shared" si="1161"/>
        <v>659592</v>
      </c>
      <c r="AG1109" s="2055">
        <f t="shared" si="1161"/>
        <v>249855</v>
      </c>
      <c r="AH1109" s="2055">
        <f t="shared" si="1161"/>
        <v>909447</v>
      </c>
      <c r="AJ1109" s="2055">
        <f ca="1">SUM(AJ43:AJ44)</f>
        <v>44987</v>
      </c>
      <c r="AK1109" s="2055">
        <f ca="1">SUM(AK43:AK44)</f>
        <v>74346.647525565408</v>
      </c>
      <c r="AL1109" s="2126">
        <f ca="1">AJ1109-AK1109</f>
        <v>-29359.647525565408</v>
      </c>
      <c r="AM1109" s="2123">
        <f ca="1">IFERROR(AJ1109/AK1109,0)</f>
        <v>0.6050978961025838</v>
      </c>
      <c r="AN1109" s="2055">
        <f ca="1">SUM(AN43:AN44)</f>
        <v>41991</v>
      </c>
      <c r="AO1109" s="2126">
        <f ca="1">AJ1109-AN1109</f>
        <v>2996</v>
      </c>
      <c r="AP1109" s="2123">
        <f ca="1">IFERROR(AJ1109/AN1109,0)</f>
        <v>1.0713486223238313</v>
      </c>
      <c r="AR1109" s="2055">
        <f ca="1">SUM(AR43:AR44)</f>
        <v>44987</v>
      </c>
      <c r="AS1109" s="2055">
        <f ca="1">SUM(AS43:AS44)</f>
        <v>74346.647525565408</v>
      </c>
      <c r="AT1109" s="2126">
        <f ca="1">AR1109-AS1109</f>
        <v>-29359.647525565408</v>
      </c>
      <c r="AU1109" s="2123">
        <f t="shared" ca="1" si="1157"/>
        <v>0.6050978961025838</v>
      </c>
      <c r="AV1109" s="2055">
        <f ca="1">SUM(AV43:AV44)</f>
        <v>41991</v>
      </c>
      <c r="AW1109" s="2126">
        <f ca="1">AR1109-AV1109</f>
        <v>2996</v>
      </c>
      <c r="AX1109" s="2123">
        <f t="shared" ca="1" si="1158"/>
        <v>1.0713486223238313</v>
      </c>
      <c r="AZ1109" s="2055">
        <f ca="1">SUM(AZ43:AZ44)</f>
        <v>439713</v>
      </c>
      <c r="BA1109" s="2055">
        <f ca="1">SUM(BA43:BA44)</f>
        <v>602922.64752556547</v>
      </c>
      <c r="BB1109" s="2126">
        <f ca="1">AZ1109-BA1109</f>
        <v>-163209.64752556547</v>
      </c>
      <c r="BC1109" s="2123">
        <f t="shared" ca="1" si="1159"/>
        <v>0.72930250970769017</v>
      </c>
      <c r="BD1109" s="2055">
        <f ca="1">SUM(BD43:BD44)</f>
        <v>444298</v>
      </c>
      <c r="BE1109" s="2126">
        <f ca="1">AZ1109-BD1109</f>
        <v>-4585</v>
      </c>
      <c r="BF1109" s="2123">
        <f t="shared" ca="1" si="1160"/>
        <v>0.98968034967521801</v>
      </c>
    </row>
    <row r="1110" spans="1:58" s="2035" customFormat="1">
      <c r="A1110" s="2034"/>
      <c r="B1110" s="2034"/>
      <c r="C1110" s="65"/>
      <c r="D1110" s="657">
        <v>1</v>
      </c>
      <c r="E1110" s="2032"/>
      <c r="F1110" s="2032"/>
      <c r="G1110" s="2032"/>
      <c r="H1110" s="2059"/>
      <c r="I1110" s="2060" t="s">
        <v>1218</v>
      </c>
      <c r="J1110" s="2060"/>
      <c r="K1110" s="2060"/>
      <c r="L1110" s="2060"/>
      <c r="M1110" s="2060"/>
      <c r="N1110" s="2060"/>
      <c r="O1110" s="2162"/>
      <c r="P1110" s="2061">
        <f>P20</f>
        <v>35015</v>
      </c>
      <c r="Q1110" s="2061">
        <f t="shared" ref="Q1110:AH1110" si="1162">Q20</f>
        <v>33905</v>
      </c>
      <c r="R1110" s="2061">
        <f t="shared" si="1162"/>
        <v>60347</v>
      </c>
      <c r="S1110" s="2061">
        <f t="shared" si="1162"/>
        <v>36508</v>
      </c>
      <c r="T1110" s="2061">
        <f t="shared" si="1162"/>
        <v>37546</v>
      </c>
      <c r="U1110" s="2061">
        <f t="shared" si="1162"/>
        <v>49933</v>
      </c>
      <c r="V1110" s="2061">
        <f t="shared" si="1162"/>
        <v>59478</v>
      </c>
      <c r="W1110" s="2061">
        <f t="shared" si="1162"/>
        <v>48243</v>
      </c>
      <c r="X1110" s="2061">
        <f t="shared" si="1162"/>
        <v>49591</v>
      </c>
      <c r="Y1110" s="2061">
        <f t="shared" si="1162"/>
        <v>49355</v>
      </c>
      <c r="Z1110" s="2061">
        <f t="shared" si="1162"/>
        <v>47329</v>
      </c>
      <c r="AA1110" s="2061">
        <f t="shared" si="1162"/>
        <v>22220</v>
      </c>
      <c r="AB1110" s="2061">
        <f t="shared" si="1162"/>
        <v>129267</v>
      </c>
      <c r="AC1110" s="2061">
        <f t="shared" si="1162"/>
        <v>123987</v>
      </c>
      <c r="AD1110" s="2061">
        <f t="shared" si="1162"/>
        <v>157312</v>
      </c>
      <c r="AE1110" s="2061">
        <f t="shared" si="1162"/>
        <v>118904</v>
      </c>
      <c r="AF1110" s="2061">
        <f t="shared" si="1162"/>
        <v>253254</v>
      </c>
      <c r="AG1110" s="2061">
        <f t="shared" si="1162"/>
        <v>276216</v>
      </c>
      <c r="AH1110" s="2061">
        <f t="shared" si="1162"/>
        <v>529470</v>
      </c>
      <c r="AJ1110" s="2061">
        <f ca="1">AJ20</f>
        <v>49355</v>
      </c>
      <c r="AK1110" s="2061">
        <f ca="1">AK20</f>
        <v>0.26292937784239567</v>
      </c>
      <c r="AL1110" s="2127">
        <f t="shared" ca="1" si="1139"/>
        <v>49354.737070622155</v>
      </c>
      <c r="AM1110" s="2124">
        <f t="shared" ca="1" si="1140"/>
        <v>187712.00238257219</v>
      </c>
      <c r="AN1110" s="2061">
        <f ca="1">AN20</f>
        <v>52189</v>
      </c>
      <c r="AO1110" s="2127">
        <f t="shared" ca="1" si="1144"/>
        <v>-2834</v>
      </c>
      <c r="AP1110" s="2124">
        <f t="shared" ca="1" si="1145"/>
        <v>0.94569736917741287</v>
      </c>
      <c r="AR1110" s="2061">
        <f ca="1">AR20</f>
        <v>49355</v>
      </c>
      <c r="AS1110" s="2061">
        <f ca="1">AS20</f>
        <v>0.26292937784239567</v>
      </c>
      <c r="AT1110" s="2127">
        <f t="shared" ca="1" si="1141"/>
        <v>49354.737070622155</v>
      </c>
      <c r="AU1110" s="2124">
        <f t="shared" ca="1" si="1157"/>
        <v>187712.00238257219</v>
      </c>
      <c r="AV1110" s="2061">
        <f ca="1">AV20</f>
        <v>52189</v>
      </c>
      <c r="AW1110" s="2127">
        <f t="shared" ca="1" si="1146"/>
        <v>-2834</v>
      </c>
      <c r="AX1110" s="2124">
        <f t="shared" ca="1" si="1158"/>
        <v>0.94569736917741287</v>
      </c>
      <c r="AZ1110" s="2061">
        <f ca="1">AZ20</f>
        <v>459921</v>
      </c>
      <c r="BA1110" s="2061">
        <f ca="1">BA20</f>
        <v>7.9580294402857792</v>
      </c>
      <c r="BB1110" s="2127">
        <f t="shared" ca="1" si="1142"/>
        <v>459913.04197055969</v>
      </c>
      <c r="BC1110" s="2124">
        <f t="shared" ca="1" si="1159"/>
        <v>57793.327286746491</v>
      </c>
      <c r="BD1110" s="2061">
        <f ca="1">BD20</f>
        <v>516619</v>
      </c>
      <c r="BE1110" s="2127">
        <f t="shared" ca="1" si="1147"/>
        <v>-56698</v>
      </c>
      <c r="BF1110" s="2124">
        <f t="shared" ca="1" si="1160"/>
        <v>0.89025181032830769</v>
      </c>
    </row>
    <row r="1111" spans="1:58" s="2033" customFormat="1">
      <c r="A1111" s="2026"/>
      <c r="B1111" s="2026"/>
      <c r="C1111" s="65"/>
      <c r="D1111" s="657">
        <v>1</v>
      </c>
      <c r="E1111" s="2029"/>
      <c r="F1111" s="2029"/>
      <c r="G1111" s="2032"/>
      <c r="H1111" s="2062" t="s">
        <v>1225</v>
      </c>
      <c r="I1111" s="2063"/>
      <c r="J1111" s="2063"/>
      <c r="K1111" s="2063"/>
      <c r="L1111" s="2063"/>
      <c r="M1111" s="2063"/>
      <c r="N1111" s="2063"/>
      <c r="O1111" s="2163" t="s">
        <v>1224</v>
      </c>
      <c r="P1111" s="2064">
        <f>IFERROR(P1106/P1105,0)</f>
        <v>-92759.582850646897</v>
      </c>
      <c r="Q1111" s="2064">
        <f t="shared" ref="Q1111:AH1111" si="1163">IFERROR(Q1106/Q1105,0)</f>
        <v>298769.34190944483</v>
      </c>
      <c r="R1111" s="2064">
        <f t="shared" si="1163"/>
        <v>426056.87439478945</v>
      </c>
      <c r="S1111" s="2064">
        <f t="shared" si="1163"/>
        <v>325394.0422673478</v>
      </c>
      <c r="T1111" s="2064">
        <f t="shared" si="1163"/>
        <v>348821.5341556769</v>
      </c>
      <c r="U1111" s="2064">
        <f t="shared" si="1163"/>
        <v>448851.45129446028</v>
      </c>
      <c r="V1111" s="2064">
        <f t="shared" si="1163"/>
        <v>407708.0327302285</v>
      </c>
      <c r="W1111" s="2064">
        <f t="shared" si="1163"/>
        <v>387426.48297017138</v>
      </c>
      <c r="X1111" s="2064">
        <f t="shared" si="1163"/>
        <v>374853.20621416793</v>
      </c>
      <c r="Y1111" s="2064">
        <f t="shared" si="1163"/>
        <v>356116.14269270166</v>
      </c>
      <c r="Z1111" s="2064">
        <f t="shared" si="1163"/>
        <v>350744.35041381046</v>
      </c>
      <c r="AA1111" s="2064">
        <f t="shared" si="1163"/>
        <v>195850.40995304775</v>
      </c>
      <c r="AB1111" s="2064">
        <f t="shared" si="1163"/>
        <v>797909.79629842262</v>
      </c>
      <c r="AC1111" s="2064">
        <f t="shared" si="1163"/>
        <v>1125197.6850179043</v>
      </c>
      <c r="AD1111" s="2064">
        <f t="shared" si="1163"/>
        <v>1179822.1613845201</v>
      </c>
      <c r="AE1111" s="2064">
        <f t="shared" si="1163"/>
        <v>868024.71682913136</v>
      </c>
      <c r="AF1111" s="2064">
        <f t="shared" si="1163"/>
        <v>2118326.1930657485</v>
      </c>
      <c r="AG1111" s="2064">
        <f t="shared" si="1163"/>
        <v>2004385.7864187334</v>
      </c>
      <c r="AH1111" s="2064">
        <f t="shared" si="1163"/>
        <v>4408170.0176130589</v>
      </c>
      <c r="AJ1111" s="2064">
        <f ca="1">IFERROR(AJ1106/AJ1105,0)</f>
        <v>356116.14269270166</v>
      </c>
      <c r="AK1111" s="2064">
        <f ca="1">IFERROR(AK1106/AK1105,0)</f>
        <v>0</v>
      </c>
      <c r="AL1111" s="2065">
        <f ca="1">AJ1111-AK1111</f>
        <v>356116.14269270166</v>
      </c>
      <c r="AM1111" s="2066">
        <f ca="1">IFERROR(AJ1111/AK1111,0)</f>
        <v>0</v>
      </c>
      <c r="AN1111" s="2064">
        <f ca="1">IFERROR(AN1106/AN1105,0)</f>
        <v>363299.29051796155</v>
      </c>
      <c r="AO1111" s="2065">
        <f ca="1">AJ1111-AN1111</f>
        <v>-7183.1478252598899</v>
      </c>
      <c r="AP1111" s="2066">
        <f ca="1">IFERROR(AJ1111/AN1111,0)</f>
        <v>0.98022801581853147</v>
      </c>
      <c r="AR1111" s="2064">
        <f ca="1">IFERROR(AR1106/AR1105,0)</f>
        <v>356116.14269270166</v>
      </c>
      <c r="AS1111" s="2064">
        <f ca="1">IFERROR(AS1106/AS1105,0)</f>
        <v>0</v>
      </c>
      <c r="AT1111" s="2065">
        <f ca="1">AR1111-AS1111</f>
        <v>356116.14269270166</v>
      </c>
      <c r="AU1111" s="2066">
        <f t="shared" ca="1" si="1157"/>
        <v>0</v>
      </c>
      <c r="AV1111" s="2064">
        <f ca="1">IFERROR(AV1106/AV1105,0)</f>
        <v>363299.29051796155</v>
      </c>
      <c r="AW1111" s="2065">
        <f ca="1">AR1111-AV1111</f>
        <v>-7183.1478252598899</v>
      </c>
      <c r="AX1111" s="2066">
        <f t="shared" ca="1" si="1158"/>
        <v>0.98022801581853147</v>
      </c>
      <c r="AZ1111" s="2064">
        <f ca="1">IFERROR(AZ1106/AZ1105,0)</f>
        <v>3771155.2380397711</v>
      </c>
      <c r="BA1111" s="2064">
        <f ca="1">IFERROR(BA1106/BA1105,0)</f>
        <v>0</v>
      </c>
      <c r="BB1111" s="2065">
        <f ca="1">AZ1111-BA1111</f>
        <v>3771155.2380397711</v>
      </c>
      <c r="BC1111" s="2066">
        <f t="shared" ca="1" si="1159"/>
        <v>0</v>
      </c>
      <c r="BD1111" s="2064">
        <f ca="1">IFERROR(BD1106/BD1105,0)</f>
        <v>3771378.1364456397</v>
      </c>
      <c r="BE1111" s="2065">
        <f ca="1">AZ1111-BD1111</f>
        <v>-222.89840586856008</v>
      </c>
      <c r="BF1111" s="2066">
        <f t="shared" ca="1" si="1160"/>
        <v>0.99994089735958469</v>
      </c>
    </row>
    <row r="1112" spans="1:58" s="2113" customFormat="1">
      <c r="A1112" s="2107"/>
      <c r="B1112" s="2107"/>
      <c r="C1112" s="2287"/>
      <c r="D1112" s="657">
        <v>1</v>
      </c>
      <c r="E1112" s="2108"/>
      <c r="F1112" s="2108"/>
      <c r="G1112" s="2108"/>
      <c r="H1112" s="2118"/>
      <c r="I1112" s="2119" t="s">
        <v>142</v>
      </c>
      <c r="J1112" s="2120"/>
      <c r="K1112" s="2120"/>
      <c r="L1112" s="2120"/>
      <c r="M1112" s="2120"/>
      <c r="N1112" s="2120"/>
      <c r="O1112" s="2162" t="s">
        <v>1226</v>
      </c>
      <c r="P1112" s="2121">
        <f>IFERROR(P1111/P1098,0)</f>
        <v>-5.1059383965787912</v>
      </c>
      <c r="Q1112" s="2121">
        <f t="shared" ref="Q1112:AH1112" si="1164">IFERROR(Q1111/Q1098,0)</f>
        <v>1.1494886478635125</v>
      </c>
      <c r="R1112" s="2121">
        <f t="shared" si="1164"/>
        <v>1.2049358284660314</v>
      </c>
      <c r="S1112" s="2121">
        <f t="shared" si="1164"/>
        <v>0.89855836529896194</v>
      </c>
      <c r="T1112" s="2121">
        <f t="shared" si="1164"/>
        <v>0.93643364874007218</v>
      </c>
      <c r="U1112" s="2121">
        <f t="shared" si="1164"/>
        <v>0.84708452001113521</v>
      </c>
      <c r="V1112" s="2121">
        <f t="shared" si="1164"/>
        <v>0.76681819550230301</v>
      </c>
      <c r="W1112" s="2121">
        <f t="shared" si="1164"/>
        <v>0.75840913898878781</v>
      </c>
      <c r="X1112" s="2121">
        <f t="shared" si="1164"/>
        <v>0.59345363187693112</v>
      </c>
      <c r="Y1112" s="2121">
        <f t="shared" si="1164"/>
        <v>0.60947482918483942</v>
      </c>
      <c r="Z1112" s="2121">
        <f t="shared" si="1164"/>
        <v>0.55283301008246599</v>
      </c>
      <c r="AA1112" s="2121">
        <f t="shared" si="1164"/>
        <v>0.28007597851641947</v>
      </c>
      <c r="AB1112" s="2121">
        <f t="shared" si="1164"/>
        <v>1.2631650711179365</v>
      </c>
      <c r="AC1112" s="2121">
        <f t="shared" si="1164"/>
        <v>0.88983112392252817</v>
      </c>
      <c r="AD1112" s="2121">
        <f t="shared" si="1164"/>
        <v>0.70471811887431202</v>
      </c>
      <c r="AE1112" s="2121">
        <f t="shared" si="1164"/>
        <v>0.45256173242222147</v>
      </c>
      <c r="AF1112" s="2121">
        <f t="shared" si="1164"/>
        <v>1.1171534130509353</v>
      </c>
      <c r="AG1112" s="2121">
        <f t="shared" si="1164"/>
        <v>0.55798263694563122</v>
      </c>
      <c r="AH1112" s="2121">
        <f t="shared" si="1164"/>
        <v>0.80318192400440325</v>
      </c>
      <c r="AJ1112" s="2121">
        <f ca="1">IFERROR(AJ1111/AJ1098,0)</f>
        <v>0.60947482918483942</v>
      </c>
      <c r="AK1112" s="2121">
        <f ca="1">IFERROR(AK1111/AK1098,0)</f>
        <v>0</v>
      </c>
      <c r="AL1112" s="2121">
        <f t="shared" ca="1" si="1139"/>
        <v>0.60947482918483942</v>
      </c>
      <c r="AM1112" s="2121"/>
      <c r="AN1112" s="2121">
        <f ca="1">IFERROR(AN1111/AN1098,0)</f>
        <v>0.59388053467000834</v>
      </c>
      <c r="AO1112" s="2121">
        <f t="shared" ca="1" si="1144"/>
        <v>1.5594294514831075E-2</v>
      </c>
      <c r="AP1112" s="2121"/>
      <c r="AR1112" s="2121">
        <f ca="1">IFERROR(AR1111/AR1098,0)</f>
        <v>0.60947482918483942</v>
      </c>
      <c r="AS1112" s="2121">
        <f ca="1">IFERROR(AS1111/AS1098,0)</f>
        <v>0</v>
      </c>
      <c r="AT1112" s="2121">
        <f t="shared" ca="1" si="1141"/>
        <v>0.60947482918483942</v>
      </c>
      <c r="AU1112" s="2121"/>
      <c r="AV1112" s="2121">
        <f ca="1">IFERROR(AV1111/AV1098,0)</f>
        <v>0.59388053467000834</v>
      </c>
      <c r="AW1112" s="2121">
        <f t="shared" ca="1" si="1146"/>
        <v>1.5594294514831075E-2</v>
      </c>
      <c r="AX1112" s="2121"/>
      <c r="AZ1112" s="2121">
        <f ca="1">IFERROR(AZ1111/AZ1098,0)</f>
        <v>0.90769330184091468</v>
      </c>
      <c r="BA1112" s="2121">
        <f ca="1">IFERROR(BA1111/BA1098,0)</f>
        <v>0</v>
      </c>
      <c r="BB1112" s="2121">
        <f t="shared" ca="1" si="1142"/>
        <v>0.90769330184091468</v>
      </c>
      <c r="BC1112" s="2121"/>
      <c r="BD1112" s="2121">
        <f ca="1">IFERROR(BD1111/BD1098,0)</f>
        <v>0.64374565676479478</v>
      </c>
      <c r="BE1112" s="2121">
        <f t="shared" ca="1" si="1147"/>
        <v>0.2639476450761199</v>
      </c>
      <c r="BF1112" s="2121"/>
    </row>
    <row r="1113" spans="1:58" s="2033" customFormat="1">
      <c r="A1113" s="2026"/>
      <c r="B1113" s="2026"/>
      <c r="C1113" s="65"/>
      <c r="D1113" s="657">
        <v>1</v>
      </c>
      <c r="E1113" s="2029"/>
      <c r="F1113" s="2029"/>
      <c r="G1113" s="2032"/>
      <c r="H1113" s="2052" t="s">
        <v>1137</v>
      </c>
      <c r="I1113" s="2053"/>
      <c r="J1113" s="2053"/>
      <c r="K1113" s="2053"/>
      <c r="L1113" s="2053"/>
      <c r="M1113" s="2053"/>
      <c r="N1113" s="2053"/>
      <c r="O1113" s="2160" t="s">
        <v>1227</v>
      </c>
      <c r="P1113" s="2056">
        <f t="shared" ref="P1113:AH1113" si="1165">P1104-P1106</f>
        <v>-112795</v>
      </c>
      <c r="Q1113" s="2056">
        <f t="shared" si="1165"/>
        <v>-12556</v>
      </c>
      <c r="R1113" s="2056">
        <f t="shared" si="1165"/>
        <v>-21333</v>
      </c>
      <c r="S1113" s="2056">
        <f t="shared" si="1165"/>
        <v>11160</v>
      </c>
      <c r="T1113" s="2056">
        <f t="shared" si="1165"/>
        <v>6859</v>
      </c>
      <c r="U1113" s="2056">
        <f t="shared" si="1165"/>
        <v>21423</v>
      </c>
      <c r="V1113" s="2056">
        <f t="shared" si="1165"/>
        <v>38728</v>
      </c>
      <c r="W1113" s="2056">
        <f t="shared" si="1165"/>
        <v>37686</v>
      </c>
      <c r="X1113" s="2056">
        <f t="shared" si="1165"/>
        <v>68288</v>
      </c>
      <c r="Y1113" s="2056">
        <f t="shared" si="1165"/>
        <v>73960</v>
      </c>
      <c r="Z1113" s="2056">
        <f t="shared" si="1165"/>
        <v>90609</v>
      </c>
      <c r="AA1113" s="2056">
        <f t="shared" si="1165"/>
        <v>208837</v>
      </c>
      <c r="AB1113" s="2056">
        <f t="shared" si="1165"/>
        <v>-146684</v>
      </c>
      <c r="AC1113" s="2056">
        <f t="shared" si="1165"/>
        <v>39442</v>
      </c>
      <c r="AD1113" s="2056">
        <f t="shared" si="1165"/>
        <v>144702</v>
      </c>
      <c r="AE1113" s="2056">
        <f t="shared" si="1165"/>
        <v>373406</v>
      </c>
      <c r="AF1113" s="2056">
        <f t="shared" si="1165"/>
        <v>-107242</v>
      </c>
      <c r="AG1113" s="2056">
        <f t="shared" si="1165"/>
        <v>518108</v>
      </c>
      <c r="AH1113" s="2056">
        <f t="shared" si="1165"/>
        <v>410866</v>
      </c>
      <c r="AJ1113" s="2056">
        <f ca="1">AJ1104-AJ1106</f>
        <v>73960</v>
      </c>
      <c r="AK1113" s="2056">
        <f ca="1">AK1104-AK1106</f>
        <v>-174034.00348160561</v>
      </c>
      <c r="AL1113" s="2057">
        <f t="shared" ca="1" si="1139"/>
        <v>247994.00348160561</v>
      </c>
      <c r="AM1113" s="2058">
        <f t="shared" ca="1" si="1140"/>
        <v>-0.42497442178198896</v>
      </c>
      <c r="AN1113" s="2056">
        <f ca="1">AN1104-AN1106</f>
        <v>77780</v>
      </c>
      <c r="AO1113" s="2057">
        <f t="shared" ca="1" si="1144"/>
        <v>-3820</v>
      </c>
      <c r="AP1113" s="2058">
        <f t="shared" ca="1" si="1145"/>
        <v>0.95088711751092825</v>
      </c>
      <c r="AR1113" s="2056">
        <f ca="1">AR1104-AR1106</f>
        <v>73960</v>
      </c>
      <c r="AS1113" s="2056">
        <f ca="1">AS1104-AS1106</f>
        <v>-174034.00348160561</v>
      </c>
      <c r="AT1113" s="2057">
        <f t="shared" ca="1" si="1141"/>
        <v>247994.00348160561</v>
      </c>
      <c r="AU1113" s="2058">
        <f t="shared" ca="1" si="1157"/>
        <v>-0.42497442178198896</v>
      </c>
      <c r="AV1113" s="2056">
        <f ca="1">AV1104-AV1106</f>
        <v>77780</v>
      </c>
      <c r="AW1113" s="2057">
        <f t="shared" ca="1" si="1146"/>
        <v>-3820</v>
      </c>
      <c r="AX1113" s="2058">
        <f t="shared" ca="1" si="1158"/>
        <v>0.95088711751092825</v>
      </c>
      <c r="AZ1113" s="2056">
        <f ca="1">AZ1104-AZ1106</f>
        <v>111420</v>
      </c>
      <c r="BA1113" s="2056">
        <f ca="1">BA1104-BA1106</f>
        <v>-1363334.2387573351</v>
      </c>
      <c r="BB1113" s="2057">
        <f t="shared" ca="1" si="1142"/>
        <v>1474754.2387573351</v>
      </c>
      <c r="BC1113" s="2058">
        <f t="shared" ca="1" si="1159"/>
        <v>-8.1726107092827183E-2</v>
      </c>
      <c r="BD1113" s="2056">
        <f ca="1">BD1104-BD1106</f>
        <v>632106</v>
      </c>
      <c r="BE1113" s="2057">
        <f t="shared" ca="1" si="1147"/>
        <v>-520686</v>
      </c>
      <c r="BF1113" s="2058">
        <f t="shared" ca="1" si="1160"/>
        <v>0.17626790443375004</v>
      </c>
    </row>
    <row r="1114" spans="1:58" s="2113" customFormat="1">
      <c r="A1114" s="2107"/>
      <c r="B1114" s="2107"/>
      <c r="C1114" s="2287"/>
      <c r="D1114" s="657">
        <v>1</v>
      </c>
      <c r="E1114" s="2108"/>
      <c r="F1114" s="2108"/>
      <c r="G1114" s="2108"/>
      <c r="H1114" s="2118"/>
      <c r="I1114" s="2119" t="s">
        <v>142</v>
      </c>
      <c r="J1114" s="2120"/>
      <c r="K1114" s="2120"/>
      <c r="L1114" s="2120"/>
      <c r="M1114" s="2120"/>
      <c r="N1114" s="2120"/>
      <c r="O1114" s="2164"/>
      <c r="P1114" s="2121">
        <f>IFERROR(P1113/P1098,0)</f>
        <v>-6.2087851599053225</v>
      </c>
      <c r="Q1114" s="2121">
        <f t="shared" ref="Q1114:AH1114" si="1166">IFERROR(Q1113/Q1098,0)</f>
        <v>-4.8308100725237099E-2</v>
      </c>
      <c r="R1114" s="2121">
        <f t="shared" si="1166"/>
        <v>-6.0332076709663368E-2</v>
      </c>
      <c r="S1114" s="2121">
        <f t="shared" si="1166"/>
        <v>3.0817747266857941E-2</v>
      </c>
      <c r="T1114" s="2121">
        <f t="shared" si="1166"/>
        <v>1.8413422818791946E-2</v>
      </c>
      <c r="U1114" s="2121">
        <f t="shared" si="1166"/>
        <v>4.0430061259384233E-2</v>
      </c>
      <c r="V1114" s="2121">
        <f t="shared" si="1166"/>
        <v>7.2839710506913832E-2</v>
      </c>
      <c r="W1114" s="2121">
        <f t="shared" si="1166"/>
        <v>7.3772465405086904E-2</v>
      </c>
      <c r="X1114" s="2121">
        <f t="shared" si="1166"/>
        <v>0.10811101770450901</v>
      </c>
      <c r="Y1114" s="2121">
        <f t="shared" si="1166"/>
        <v>0.12657881225397913</v>
      </c>
      <c r="Z1114" s="2121">
        <f t="shared" si="1166"/>
        <v>0.14281526174680706</v>
      </c>
      <c r="AA1114" s="2121">
        <f t="shared" si="1166"/>
        <v>0.29864745822822464</v>
      </c>
      <c r="AB1114" s="2121">
        <f t="shared" si="1166"/>
        <v>-0.23221435073415919</v>
      </c>
      <c r="AC1114" s="2121">
        <f t="shared" si="1166"/>
        <v>3.1191602735295258E-2</v>
      </c>
      <c r="AD1114" s="2121">
        <f t="shared" si="1166"/>
        <v>8.6431773003555187E-2</v>
      </c>
      <c r="AE1114" s="2121">
        <f t="shared" si="1166"/>
        <v>0.19468255106163893</v>
      </c>
      <c r="AF1114" s="2121">
        <f t="shared" si="1166"/>
        <v>-5.655680731069064E-2</v>
      </c>
      <c r="AG1114" s="2121">
        <f t="shared" si="1166"/>
        <v>0.14423135008313845</v>
      </c>
      <c r="AH1114" s="2121">
        <f t="shared" si="1166"/>
        <v>7.4861029195666562E-2</v>
      </c>
      <c r="AJ1114" s="2121">
        <f ca="1">IFERROR(AJ1113/AJ1098,0)</f>
        <v>0.12657881225397913</v>
      </c>
      <c r="AK1114" s="2121">
        <f ca="1">IFERROR(AK1113/AK1098,0)</f>
        <v>0</v>
      </c>
      <c r="AL1114" s="2121">
        <f t="shared" ca="1" si="1139"/>
        <v>0.12657881225397913</v>
      </c>
      <c r="AM1114" s="2121"/>
      <c r="AN1114" s="2121">
        <f ca="1">IFERROR(AN1113/AN1098,0)</f>
        <v>0.12714593502447127</v>
      </c>
      <c r="AO1114" s="2121">
        <f t="shared" ca="1" si="1144"/>
        <v>-5.6712277049214554E-4</v>
      </c>
      <c r="AP1114" s="2121"/>
      <c r="AR1114" s="2121">
        <f ca="1">IFERROR(AR1113/AR1098,0)</f>
        <v>0.12657881225397913</v>
      </c>
      <c r="AS1114" s="2121">
        <f ca="1">IFERROR(AS1113/AS1098,0)</f>
        <v>0</v>
      </c>
      <c r="AT1114" s="2121">
        <f t="shared" ca="1" si="1141"/>
        <v>0.12657881225397913</v>
      </c>
      <c r="AU1114" s="2121"/>
      <c r="AV1114" s="2121">
        <f ca="1">IFERROR(AV1113/AV1098,0)</f>
        <v>0.12714593502447127</v>
      </c>
      <c r="AW1114" s="2121">
        <f t="shared" ca="1" si="1146"/>
        <v>-5.6712277049214554E-4</v>
      </c>
      <c r="AX1114" s="2121"/>
      <c r="AZ1114" s="2121">
        <f ca="1">IFERROR(AZ1113/AZ1098,0)</f>
        <v>2.6818091886263561E-2</v>
      </c>
      <c r="BA1114" s="2121">
        <f ca="1">IFERROR(BA1113/BA1098,0)</f>
        <v>0</v>
      </c>
      <c r="BB1114" s="2121">
        <f t="shared" ca="1" si="1142"/>
        <v>2.6818091886263561E-2</v>
      </c>
      <c r="BC1114" s="2121"/>
      <c r="BD1114" s="2121">
        <f ca="1">IFERROR(BD1113/BD1098,0)</f>
        <v>0.1078957021526533</v>
      </c>
      <c r="BE1114" s="2121">
        <f t="shared" ca="1" si="1147"/>
        <v>-8.1077610266389738E-2</v>
      </c>
      <c r="BF1114" s="2121"/>
    </row>
    <row r="1115" spans="1:58">
      <c r="D1115" s="2028"/>
    </row>
  </sheetData>
  <autoFilter ref="A10:AH1094" xr:uid="{C6425E1E-421F-4804-8605-1FFEA4929068}"/>
  <mergeCells count="3">
    <mergeCell ref="H5:I5"/>
    <mergeCell ref="H6:J6"/>
    <mergeCell ref="K6:L6"/>
  </mergeCells>
  <phoneticPr fontId="106"/>
  <pageMargins left="0.35433070866141736" right="0.35433070866141736" top="0.74803149606299213" bottom="0.74803149606299213" header="0.31496062992125984" footer="0.31496062992125984"/>
  <pageSetup paperSize="8" scale="53" fitToHeight="0" orientation="portrait" r:id="rId1"/>
  <rowBreaks count="7" manualBreakCount="7">
    <brk id="282" min="3" max="24" man="1"/>
    <brk id="352" min="3" max="24" man="1"/>
    <brk id="723" min="3" max="24" man="1"/>
    <brk id="517" max="16383" man="1"/>
    <brk id="639" min="3" max="24" man="1"/>
    <brk id="794" min="3" max="24" man="1"/>
    <brk id="885" min="3" max="24" man="1"/>
  </rowBreak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200-000000000000}">
          <x14:formula1>
            <xm:f>Work1!$C$6:$C$29</xm:f>
          </x14:formula1>
          <xm:sqref>O4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FFFF00"/>
    <pageSetUpPr fitToPage="1"/>
  </sheetPr>
  <dimension ref="A2:Z103"/>
  <sheetViews>
    <sheetView showGridLines="0" zoomScale="70" zoomScaleNormal="70" workbookViewId="0">
      <pane xSplit="7" ySplit="7" topLeftCell="H39" activePane="bottomRight" state="frozen"/>
      <selection pane="topRight" activeCell="H1" sqref="H1"/>
      <selection pane="bottomLeft" activeCell="A9" sqref="A9"/>
      <selection pane="bottomRight" activeCell="K45" sqref="K45"/>
    </sheetView>
  </sheetViews>
  <sheetFormatPr defaultColWidth="9" defaultRowHeight="13.5" outlineLevelRow="1"/>
  <cols>
    <col min="1" max="1" width="4.85546875" style="307" customWidth="1"/>
    <col min="2" max="2" width="3.7109375" style="306" customWidth="1"/>
    <col min="3" max="3" width="4.140625" style="306" customWidth="1"/>
    <col min="4" max="5" width="9" style="306"/>
    <col min="6" max="6" width="10.140625" style="306" customWidth="1"/>
    <col min="7" max="7" width="22.28515625" style="306" customWidth="1"/>
    <col min="8" max="8" width="13.85546875" style="306" bestFit="1" customWidth="1"/>
    <col min="9" max="9" width="15" style="306" bestFit="1" customWidth="1"/>
    <col min="10" max="10" width="13.85546875" style="306" bestFit="1" customWidth="1"/>
    <col min="11" max="11" width="15" style="306" bestFit="1" customWidth="1"/>
    <col min="12" max="12" width="13.85546875" style="306" bestFit="1" customWidth="1"/>
    <col min="13" max="14" width="15" style="306" bestFit="1" customWidth="1"/>
    <col min="15" max="15" width="12.5703125" style="306" bestFit="1" customWidth="1"/>
    <col min="16" max="16" width="18" style="306" customWidth="1"/>
    <col min="17" max="19" width="13.7109375" style="306" bestFit="1" customWidth="1"/>
    <col min="20" max="21" width="10.140625" style="306" customWidth="1"/>
    <col min="22" max="22" width="10.42578125" style="306" customWidth="1"/>
    <col min="23" max="23" width="10.140625" style="306" customWidth="1"/>
    <col min="24" max="16384" width="9" style="306"/>
  </cols>
  <sheetData>
    <row r="2" spans="1:26" ht="20.25">
      <c r="A2" s="367" t="str">
        <f>'PL,HC,INV'!E4</f>
        <v>FY2020 Monthly Actual ver1.0</v>
      </c>
      <c r="B2" s="367"/>
      <c r="C2" s="367"/>
      <c r="H2" s="2883" t="s">
        <v>152</v>
      </c>
      <c r="I2" s="2884"/>
    </row>
    <row r="3" spans="1:26" ht="18.75" thickBot="1">
      <c r="A3" s="488"/>
      <c r="B3" s="322"/>
      <c r="C3" s="322"/>
      <c r="D3" s="362"/>
      <c r="E3" s="362"/>
      <c r="F3" s="362"/>
      <c r="G3" s="362"/>
      <c r="H3" s="362"/>
      <c r="I3" s="307"/>
      <c r="J3" s="362"/>
      <c r="K3" s="362"/>
      <c r="L3" s="362"/>
      <c r="M3" s="362"/>
      <c r="N3" s="362"/>
      <c r="O3" s="307"/>
      <c r="P3" s="307"/>
      <c r="Q3" s="307"/>
    </row>
    <row r="4" spans="1:26" ht="16.5" thickBot="1">
      <c r="A4" s="2592"/>
      <c r="B4" s="316" t="s">
        <v>162</v>
      </c>
      <c r="C4" s="761"/>
      <c r="D4" s="315"/>
      <c r="E4" s="315"/>
      <c r="F4" s="314"/>
      <c r="G4" s="948" t="s">
        <v>546</v>
      </c>
      <c r="I4" s="318"/>
      <c r="J4" s="318"/>
      <c r="K4" s="2593"/>
      <c r="L4" s="362"/>
      <c r="M4" s="362"/>
      <c r="N4" s="362"/>
      <c r="O4" s="307"/>
      <c r="P4" s="307"/>
      <c r="Q4" s="307"/>
    </row>
    <row r="5" spans="1:26" ht="18.75">
      <c r="A5" s="2592"/>
      <c r="B5" s="932" t="s">
        <v>1242</v>
      </c>
      <c r="C5" s="321"/>
      <c r="D5" s="320"/>
      <c r="E5" s="320"/>
      <c r="F5" s="320"/>
      <c r="G5" s="319"/>
      <c r="H5" s="319"/>
      <c r="I5" s="319"/>
      <c r="J5" s="319"/>
      <c r="K5" s="2594"/>
      <c r="L5" s="362"/>
      <c r="M5" s="2595"/>
      <c r="N5" s="307"/>
    </row>
    <row r="6" spans="1:26" ht="14.25">
      <c r="A6" s="306"/>
      <c r="C6" s="318"/>
      <c r="D6" s="2596"/>
      <c r="E6" s="2596"/>
      <c r="F6" s="2596"/>
      <c r="G6" s="2596"/>
      <c r="H6" s="318"/>
      <c r="I6" s="318"/>
      <c r="J6" s="318"/>
      <c r="K6" s="318"/>
      <c r="L6" s="362"/>
      <c r="O6" s="307"/>
      <c r="P6" s="307"/>
      <c r="Q6" s="307"/>
    </row>
    <row r="7" spans="1:26" ht="14.25">
      <c r="A7" s="490"/>
      <c r="B7" s="317" t="s">
        <v>155</v>
      </c>
      <c r="C7" s="317"/>
      <c r="D7" s="362"/>
      <c r="E7" s="362"/>
      <c r="F7" s="362"/>
      <c r="G7" s="362"/>
      <c r="H7" s="450">
        <f>'PL,HC,INV'!P10</f>
        <v>43922</v>
      </c>
      <c r="I7" s="451">
        <f>'PL,HC,INV'!Q10</f>
        <v>43952</v>
      </c>
      <c r="J7" s="452">
        <f>'PL,HC,INV'!R10</f>
        <v>43983</v>
      </c>
      <c r="K7" s="453">
        <f>'PL,HC,INV'!S10</f>
        <v>44013</v>
      </c>
      <c r="L7" s="454">
        <f>'PL,HC,INV'!T10</f>
        <v>44044</v>
      </c>
      <c r="M7" s="455">
        <f>'PL,HC,INV'!U10</f>
        <v>44075</v>
      </c>
      <c r="N7" s="453">
        <f>'PL,HC,INV'!V10</f>
        <v>44105</v>
      </c>
      <c r="O7" s="453">
        <f>'PL,HC,INV'!W10</f>
        <v>44136</v>
      </c>
      <c r="P7" s="453">
        <f>'PL,HC,INV'!X10</f>
        <v>44166</v>
      </c>
      <c r="Q7" s="453">
        <f>'PL,HC,INV'!Y10</f>
        <v>44197</v>
      </c>
      <c r="R7" s="453">
        <f>'PL,HC,INV'!Z10</f>
        <v>44228</v>
      </c>
      <c r="S7" s="455">
        <f>'PL,HC,INV'!AA10</f>
        <v>44256</v>
      </c>
      <c r="T7" s="454" t="str">
        <f>'PL,HC,INV'!AB10</f>
        <v>Q1</v>
      </c>
      <c r="U7" s="453" t="str">
        <f>'PL,HC,INV'!AC10</f>
        <v>Q2</v>
      </c>
      <c r="V7" s="453" t="str">
        <f>'PL,HC,INV'!AD10</f>
        <v>Q3</v>
      </c>
      <c r="W7" s="453" t="str">
        <f>'PL,HC,INV'!AE10</f>
        <v>Q4</v>
      </c>
      <c r="X7" s="453" t="str">
        <f>'PL,HC,INV'!AF10</f>
        <v>1st H</v>
      </c>
      <c r="Y7" s="453" t="str">
        <f>'PL,HC,INV'!AG10</f>
        <v>2nd H</v>
      </c>
      <c r="Z7" s="1145" t="str">
        <f>'PL,HC,INV'!AH10</f>
        <v>Yr.</v>
      </c>
    </row>
    <row r="8" spans="1:26" ht="15">
      <c r="A8" s="490"/>
      <c r="B8" s="1146" t="s">
        <v>1243</v>
      </c>
      <c r="C8" s="793"/>
      <c r="D8" s="790"/>
      <c r="E8" s="790"/>
      <c r="F8" s="791"/>
      <c r="G8" s="791"/>
      <c r="H8" s="2597">
        <f t="shared" ref="H8:S8" si="0">SUM(H10,H35,H36,H37)</f>
        <v>460444.011573</v>
      </c>
      <c r="I8" s="2598">
        <f t="shared" si="0"/>
        <v>62227.252809999998</v>
      </c>
      <c r="J8" s="2599">
        <f t="shared" si="0"/>
        <v>2141.8503500000002</v>
      </c>
      <c r="K8" s="2599">
        <f t="shared" si="0"/>
        <v>34094.504009999997</v>
      </c>
      <c r="L8" s="2600">
        <f t="shared" si="0"/>
        <v>100321.56893000004</v>
      </c>
      <c r="M8" s="2601">
        <f t="shared" si="0"/>
        <v>162144.43633500003</v>
      </c>
      <c r="N8" s="2599">
        <f t="shared" si="0"/>
        <v>270689.10873560008</v>
      </c>
      <c r="O8" s="2599">
        <f t="shared" si="0"/>
        <v>408191.87044400006</v>
      </c>
      <c r="P8" s="2599">
        <f t="shared" si="0"/>
        <v>404576.01706000004</v>
      </c>
      <c r="Q8" s="2599">
        <f t="shared" si="0"/>
        <v>367672.73781999986</v>
      </c>
      <c r="R8" s="2599">
        <f t="shared" si="0"/>
        <v>408358.45532000001</v>
      </c>
      <c r="S8" s="2602">
        <f t="shared" si="0"/>
        <v>350512.85992999986</v>
      </c>
      <c r="T8" s="2600">
        <f>SUM(H8:J8)</f>
        <v>524813.11473299994</v>
      </c>
      <c r="U8" s="2599">
        <f>SUM(K8:M8)</f>
        <v>296560.50927500008</v>
      </c>
      <c r="V8" s="2599">
        <f>SUM(N8:P8)</f>
        <v>1083456.9962396002</v>
      </c>
      <c r="W8" s="2599">
        <f>SUM(Q8:S8)</f>
        <v>1126544.0530699997</v>
      </c>
      <c r="X8" s="2599">
        <f>SUM(T8:U8)</f>
        <v>821373.62400800001</v>
      </c>
      <c r="Y8" s="2599">
        <f>SUM(V8:W8)</f>
        <v>2210001.0493096001</v>
      </c>
      <c r="Z8" s="2603">
        <f>SUM(X8:Y8)</f>
        <v>3031374.6733176</v>
      </c>
    </row>
    <row r="9" spans="1:26" ht="15">
      <c r="A9" s="489"/>
      <c r="B9" s="794"/>
      <c r="C9" s="1147" t="s">
        <v>1244</v>
      </c>
      <c r="D9" s="781"/>
      <c r="E9" s="781"/>
      <c r="F9" s="782"/>
      <c r="G9" s="2604"/>
      <c r="H9" s="2605">
        <f>H10+H35+H36</f>
        <v>460414.16778000002</v>
      </c>
      <c r="I9" s="2606">
        <f t="shared" ref="I9:S9" si="1">I10+I35+I36</f>
        <v>60620.279069999997</v>
      </c>
      <c r="J9" s="2606">
        <f t="shared" si="1"/>
        <v>1821.46209</v>
      </c>
      <c r="K9" s="2606">
        <f t="shared" si="1"/>
        <v>32321.857009999996</v>
      </c>
      <c r="L9" s="2606">
        <f t="shared" si="1"/>
        <v>98345.711200000034</v>
      </c>
      <c r="M9" s="2607">
        <f t="shared" si="1"/>
        <v>158925.06571000002</v>
      </c>
      <c r="N9" s="2606">
        <f t="shared" si="1"/>
        <v>265621.75000000006</v>
      </c>
      <c r="O9" s="2606">
        <f t="shared" si="1"/>
        <v>406578.19802000007</v>
      </c>
      <c r="P9" s="2606">
        <f t="shared" si="1"/>
        <v>402114.81202000007</v>
      </c>
      <c r="Q9" s="2606">
        <f t="shared" si="1"/>
        <v>365992.89471999987</v>
      </c>
      <c r="R9" s="2606">
        <f t="shared" si="1"/>
        <v>406609.96732</v>
      </c>
      <c r="S9" s="2608">
        <f t="shared" si="1"/>
        <v>346475.87666999985</v>
      </c>
      <c r="T9" s="2609">
        <f>SUM(H9:J9)</f>
        <v>522855.90893999999</v>
      </c>
      <c r="U9" s="2606">
        <f>SUM(K9:M9)</f>
        <v>289592.63392000005</v>
      </c>
      <c r="V9" s="2606">
        <f>SUM(N9:P9)</f>
        <v>1074314.7600400001</v>
      </c>
      <c r="W9" s="2606">
        <f>SUM(Q9:S9)</f>
        <v>1119078.7387099997</v>
      </c>
      <c r="X9" s="2606">
        <f>SUM(T9:U9)</f>
        <v>812448.54286000005</v>
      </c>
      <c r="Y9" s="2606">
        <f>SUM(V9:W9)</f>
        <v>2193393.4987499998</v>
      </c>
      <c r="Z9" s="2610">
        <f>SUM(X9:Y9)</f>
        <v>3005842.0416099997</v>
      </c>
    </row>
    <row r="10" spans="1:26" ht="15">
      <c r="A10" s="490"/>
      <c r="B10" s="786"/>
      <c r="C10" s="785"/>
      <c r="D10" s="798" t="s">
        <v>492</v>
      </c>
      <c r="E10" s="803"/>
      <c r="F10" s="811"/>
      <c r="G10" s="811"/>
      <c r="H10" s="2611">
        <f>H11+H20+H29+H32+H33+H34</f>
        <v>460414.16778000002</v>
      </c>
      <c r="I10" s="2612">
        <f>I11+I20+I29+I32+I33+I34</f>
        <v>60175.46557</v>
      </c>
      <c r="J10" s="2612">
        <f>J11+J20+J29+J32+J33+J34</f>
        <v>1761.3195900000001</v>
      </c>
      <c r="K10" s="2612">
        <f>K11+K20+K29+K32+K33+K34</f>
        <v>32236.365009999998</v>
      </c>
      <c r="L10" s="2612">
        <f>L11+L20+L29+L32+L33+L34</f>
        <v>97898.444200000027</v>
      </c>
      <c r="M10" s="2613">
        <f t="shared" ref="M10:Z10" si="2">M11+M20+M29+M32+M33+M34</f>
        <v>158122.53421000001</v>
      </c>
      <c r="N10" s="2612">
        <f t="shared" si="2"/>
        <v>265021.45000000007</v>
      </c>
      <c r="O10" s="2612">
        <f t="shared" si="2"/>
        <v>403508.04622000002</v>
      </c>
      <c r="P10" s="2612">
        <f t="shared" si="2"/>
        <v>398503.29602000007</v>
      </c>
      <c r="Q10" s="2612">
        <f t="shared" si="2"/>
        <v>355695.8403199999</v>
      </c>
      <c r="R10" s="2612">
        <f t="shared" si="2"/>
        <v>405735.16732000001</v>
      </c>
      <c r="S10" s="2614">
        <f t="shared" si="2"/>
        <v>344813.80166999984</v>
      </c>
      <c r="T10" s="2615">
        <f t="shared" si="2"/>
        <v>522350.95293999987</v>
      </c>
      <c r="U10" s="2612">
        <f t="shared" si="2"/>
        <v>288257.34341999999</v>
      </c>
      <c r="V10" s="2612">
        <f t="shared" si="2"/>
        <v>1067032.7922400001</v>
      </c>
      <c r="W10" s="2612">
        <f t="shared" si="2"/>
        <v>1106244.8093099997</v>
      </c>
      <c r="X10" s="2612">
        <f t="shared" si="2"/>
        <v>810608.29636000004</v>
      </c>
      <c r="Y10" s="2612">
        <f t="shared" si="2"/>
        <v>2173277.6015499998</v>
      </c>
      <c r="Z10" s="2616">
        <f t="shared" si="2"/>
        <v>2983885.8979099998</v>
      </c>
    </row>
    <row r="11" spans="1:26" ht="15">
      <c r="A11" s="2617"/>
      <c r="B11" s="786"/>
      <c r="C11" s="784"/>
      <c r="D11" s="1148" t="s">
        <v>451</v>
      </c>
      <c r="E11" s="806"/>
      <c r="F11" s="807"/>
      <c r="G11" s="807"/>
      <c r="H11" s="2618">
        <f>H12+H16</f>
        <v>134557.69040999998</v>
      </c>
      <c r="I11" s="2619">
        <f t="shared" ref="I11:Z11" si="3">I12+I16</f>
        <v>14444.43679</v>
      </c>
      <c r="J11" s="2619">
        <f>J12+J16</f>
        <v>355.70512000000008</v>
      </c>
      <c r="K11" s="2619">
        <f t="shared" si="3"/>
        <v>18618.662349999999</v>
      </c>
      <c r="L11" s="2619">
        <f t="shared" si="3"/>
        <v>47140.935990000005</v>
      </c>
      <c r="M11" s="807">
        <f t="shared" si="3"/>
        <v>43856.043580000005</v>
      </c>
      <c r="N11" s="2619">
        <f t="shared" si="3"/>
        <v>66498.592230000009</v>
      </c>
      <c r="O11" s="2619">
        <f t="shared" si="3"/>
        <v>130793.11908</v>
      </c>
      <c r="P11" s="2619">
        <f t="shared" si="3"/>
        <v>141014.93695</v>
      </c>
      <c r="Q11" s="2619">
        <f t="shared" si="3"/>
        <v>91250.140539999993</v>
      </c>
      <c r="R11" s="2619">
        <f t="shared" si="3"/>
        <v>153799.05720000001</v>
      </c>
      <c r="S11" s="2620">
        <f t="shared" si="3"/>
        <v>79160.737899999993</v>
      </c>
      <c r="T11" s="2621">
        <f t="shared" si="3"/>
        <v>149357.83232000002</v>
      </c>
      <c r="U11" s="2619">
        <f t="shared" si="3"/>
        <v>109615.64192000001</v>
      </c>
      <c r="V11" s="2619">
        <f t="shared" si="3"/>
        <v>338306.64825999999</v>
      </c>
      <c r="W11" s="2619">
        <f t="shared" si="3"/>
        <v>324209.93563999998</v>
      </c>
      <c r="X11" s="2619">
        <f t="shared" si="3"/>
        <v>258973.47424000001</v>
      </c>
      <c r="Y11" s="2619">
        <f t="shared" si="3"/>
        <v>662516.58390000009</v>
      </c>
      <c r="Z11" s="2622">
        <f t="shared" si="3"/>
        <v>921490.05813999998</v>
      </c>
    </row>
    <row r="12" spans="1:26" ht="14.25">
      <c r="A12" s="2617"/>
      <c r="B12" s="786"/>
      <c r="C12" s="783"/>
      <c r="D12" s="799"/>
      <c r="E12" s="767" t="s">
        <v>452</v>
      </c>
      <c r="F12" s="768"/>
      <c r="G12" s="769"/>
      <c r="H12" s="2623">
        <f>SUM(H13:H15)</f>
        <v>128415.46799999999</v>
      </c>
      <c r="I12" s="2624">
        <f t="shared" ref="I12:Z12" si="4">SUM(I13:I15)</f>
        <v>13644.287</v>
      </c>
      <c r="J12" s="2624">
        <f t="shared" si="4"/>
        <v>51.686</v>
      </c>
      <c r="K12" s="2624">
        <f t="shared" si="4"/>
        <v>18201.537</v>
      </c>
      <c r="L12" s="2624">
        <f t="shared" si="4"/>
        <v>45659.723000000005</v>
      </c>
      <c r="M12" s="2625">
        <f t="shared" si="4"/>
        <v>42536.688000000002</v>
      </c>
      <c r="N12" s="2624">
        <f t="shared" si="4"/>
        <v>63097.265150000007</v>
      </c>
      <c r="O12" s="2624">
        <f t="shared" si="4"/>
        <v>127557.092</v>
      </c>
      <c r="P12" s="2624">
        <f t="shared" si="4"/>
        <v>137955.533</v>
      </c>
      <c r="Q12" s="2624">
        <f t="shared" si="4"/>
        <v>85416.746440000003</v>
      </c>
      <c r="R12" s="2624">
        <f t="shared" si="4"/>
        <v>148136.7187</v>
      </c>
      <c r="S12" s="2626">
        <f t="shared" si="4"/>
        <v>75377.345000000001</v>
      </c>
      <c r="T12" s="2627">
        <f t="shared" si="4"/>
        <v>142111.44100000002</v>
      </c>
      <c r="U12" s="2624">
        <f t="shared" si="4"/>
        <v>106397.948</v>
      </c>
      <c r="V12" s="2624">
        <f t="shared" si="4"/>
        <v>328609.89014999999</v>
      </c>
      <c r="W12" s="2624">
        <f t="shared" si="4"/>
        <v>308930.81014000002</v>
      </c>
      <c r="X12" s="2624">
        <f t="shared" si="4"/>
        <v>248509.389</v>
      </c>
      <c r="Y12" s="2624">
        <f t="shared" si="4"/>
        <v>637540.70029000007</v>
      </c>
      <c r="Z12" s="2628">
        <f t="shared" si="4"/>
        <v>886050.08929000003</v>
      </c>
    </row>
    <row r="13" spans="1:26" ht="14.25">
      <c r="A13" s="490"/>
      <c r="B13" s="786"/>
      <c r="C13" s="783"/>
      <c r="D13" s="799"/>
      <c r="E13" s="770"/>
      <c r="F13" s="771" t="s">
        <v>161</v>
      </c>
      <c r="G13" s="772"/>
      <c r="H13" s="2291">
        <v>87680.747000000003</v>
      </c>
      <c r="I13" s="2629">
        <v>6342.88</v>
      </c>
      <c r="J13" s="2629"/>
      <c r="K13" s="2629">
        <v>8076.1120000000001</v>
      </c>
      <c r="L13" s="2629">
        <v>29517.538</v>
      </c>
      <c r="M13" s="2630">
        <v>27336.506000000001</v>
      </c>
      <c r="N13" s="2629">
        <v>35401.165000000001</v>
      </c>
      <c r="O13" s="2629">
        <v>92007.320999999996</v>
      </c>
      <c r="P13" s="2629">
        <v>100166.045</v>
      </c>
      <c r="Q13" s="2629">
        <v>50290.093000000001</v>
      </c>
      <c r="R13" s="2629">
        <v>104636.19100000001</v>
      </c>
      <c r="S13" s="2631">
        <v>48508.366999999998</v>
      </c>
      <c r="T13" s="2632">
        <f>SUM(H13:J13)</f>
        <v>94023.627000000008</v>
      </c>
      <c r="U13" s="2633">
        <f>SUM(K13:M13)</f>
        <v>64930.156000000003</v>
      </c>
      <c r="V13" s="2633">
        <f>SUM(N13:P13)</f>
        <v>227574.53100000002</v>
      </c>
      <c r="W13" s="2633">
        <f>SUM(Q13:S13)</f>
        <v>203434.65100000001</v>
      </c>
      <c r="X13" s="2633">
        <f>SUM(T13:U13)</f>
        <v>158953.783</v>
      </c>
      <c r="Y13" s="2633">
        <f>SUM(V13:W13)</f>
        <v>431009.18200000003</v>
      </c>
      <c r="Z13" s="2634">
        <f>SUM(X13:Y13)</f>
        <v>589962.96500000008</v>
      </c>
    </row>
    <row r="14" spans="1:26" ht="14.25">
      <c r="A14" s="490"/>
      <c r="B14" s="786"/>
      <c r="C14" s="783"/>
      <c r="D14" s="799"/>
      <c r="E14" s="770"/>
      <c r="F14" s="773" t="s">
        <v>160</v>
      </c>
      <c r="G14" s="774"/>
      <c r="H14" s="2292">
        <v>11738.161</v>
      </c>
      <c r="I14" s="2635">
        <v>76.370999999999995</v>
      </c>
      <c r="J14" s="2635">
        <v>8</v>
      </c>
      <c r="K14" s="2635">
        <v>1104.3230000000001</v>
      </c>
      <c r="L14" s="2635">
        <v>4090.8380000000002</v>
      </c>
      <c r="M14" s="2636">
        <v>3995.846</v>
      </c>
      <c r="N14" s="2635">
        <v>8639.7790000000005</v>
      </c>
      <c r="O14" s="2635">
        <v>11903.432000000001</v>
      </c>
      <c r="P14" s="2635">
        <v>13854.861000000001</v>
      </c>
      <c r="Q14" s="2635">
        <v>13940.151539999999</v>
      </c>
      <c r="R14" s="2635">
        <v>9014.7350000000006</v>
      </c>
      <c r="S14" s="2637">
        <v>4291.8370000000004</v>
      </c>
      <c r="T14" s="2638">
        <f>SUM(H14:J14)</f>
        <v>11822.531999999999</v>
      </c>
      <c r="U14" s="2639">
        <f>SUM(K14:M14)</f>
        <v>9191.0069999999996</v>
      </c>
      <c r="V14" s="2639">
        <f>SUM(N14:P14)</f>
        <v>34398.072</v>
      </c>
      <c r="W14" s="2639">
        <f>SUM(Q14:S14)</f>
        <v>27246.723539999999</v>
      </c>
      <c r="X14" s="2639">
        <f>SUM(T14:U14)</f>
        <v>21013.538999999997</v>
      </c>
      <c r="Y14" s="2639">
        <f>SUM(V14:W14)</f>
        <v>61644.795539999999</v>
      </c>
      <c r="Z14" s="2640">
        <f>SUM(X14:Y14)</f>
        <v>82658.334539999996</v>
      </c>
    </row>
    <row r="15" spans="1:26" ht="14.25">
      <c r="A15" s="490"/>
      <c r="B15" s="786"/>
      <c r="C15" s="783"/>
      <c r="D15" s="799"/>
      <c r="E15" s="775"/>
      <c r="F15" s="776" t="s">
        <v>159</v>
      </c>
      <c r="G15" s="777"/>
      <c r="H15" s="2293">
        <v>28996.560000000001</v>
      </c>
      <c r="I15" s="2641">
        <v>7225.0360000000001</v>
      </c>
      <c r="J15" s="2641">
        <v>43.686</v>
      </c>
      <c r="K15" s="2641">
        <v>9021.1020000000008</v>
      </c>
      <c r="L15" s="2641">
        <v>12051.347</v>
      </c>
      <c r="M15" s="2642">
        <v>11204.335999999999</v>
      </c>
      <c r="N15" s="2641">
        <v>19056.321150000003</v>
      </c>
      <c r="O15" s="2641">
        <v>23646.339</v>
      </c>
      <c r="P15" s="2641">
        <v>23934.627</v>
      </c>
      <c r="Q15" s="2641">
        <v>21186.501899999999</v>
      </c>
      <c r="R15" s="2641">
        <v>34485.792699999998</v>
      </c>
      <c r="S15" s="2643">
        <v>22577.141</v>
      </c>
      <c r="T15" s="2644">
        <f>SUM(H15:J15)</f>
        <v>36265.282000000007</v>
      </c>
      <c r="U15" s="2645">
        <f>SUM(K15:M15)</f>
        <v>32276.785</v>
      </c>
      <c r="V15" s="2645">
        <f>SUM(N15:P15)</f>
        <v>66637.287150000004</v>
      </c>
      <c r="W15" s="2645">
        <f>SUM(Q15:S15)</f>
        <v>78249.435599999997</v>
      </c>
      <c r="X15" s="2645">
        <f>SUM(T15:U15)</f>
        <v>68542.06700000001</v>
      </c>
      <c r="Y15" s="2645">
        <f>SUM(V15:W15)</f>
        <v>144886.72275000002</v>
      </c>
      <c r="Z15" s="2646">
        <f>SUM(X15:Y15)</f>
        <v>213428.78975000003</v>
      </c>
    </row>
    <row r="16" spans="1:26" ht="14.25">
      <c r="A16" s="2617"/>
      <c r="B16" s="786"/>
      <c r="C16" s="783"/>
      <c r="D16" s="799"/>
      <c r="E16" s="767" t="s">
        <v>453</v>
      </c>
      <c r="F16" s="768"/>
      <c r="G16" s="777"/>
      <c r="H16" s="2647">
        <f t="shared" ref="H16:Z16" si="5">SUM(H17:H19)</f>
        <v>6142.2224100000012</v>
      </c>
      <c r="I16" s="2645">
        <f t="shared" si="5"/>
        <v>800.14978999999994</v>
      </c>
      <c r="J16" s="2645">
        <f t="shared" si="5"/>
        <v>304.0191200000001</v>
      </c>
      <c r="K16" s="2645">
        <f t="shared" si="5"/>
        <v>417.12534999999991</v>
      </c>
      <c r="L16" s="2645">
        <f t="shared" si="5"/>
        <v>1481.21299</v>
      </c>
      <c r="M16" s="2648">
        <f t="shared" si="5"/>
        <v>1319.3555800000001</v>
      </c>
      <c r="N16" s="2645">
        <f t="shared" si="5"/>
        <v>3401.32708</v>
      </c>
      <c r="O16" s="2645">
        <f t="shared" si="5"/>
        <v>3236.0270800000008</v>
      </c>
      <c r="P16" s="2645">
        <f t="shared" si="5"/>
        <v>3059.403949999999</v>
      </c>
      <c r="Q16" s="2645">
        <f t="shared" si="5"/>
        <v>5833.3940999999859</v>
      </c>
      <c r="R16" s="2645">
        <f t="shared" si="5"/>
        <v>5662.3385000000035</v>
      </c>
      <c r="S16" s="2649">
        <f>SUM(S17:S19)</f>
        <v>3783.3928999999966</v>
      </c>
      <c r="T16" s="2644">
        <f t="shared" si="5"/>
        <v>7246.3913200000015</v>
      </c>
      <c r="U16" s="2645">
        <f t="shared" si="5"/>
        <v>3217.6939199999997</v>
      </c>
      <c r="V16" s="2645">
        <f t="shared" si="5"/>
        <v>9696.7581099999989</v>
      </c>
      <c r="W16" s="2645">
        <f t="shared" si="5"/>
        <v>15279.125499999986</v>
      </c>
      <c r="X16" s="2645">
        <f t="shared" si="5"/>
        <v>10464.08524</v>
      </c>
      <c r="Y16" s="2645">
        <f t="shared" si="5"/>
        <v>24975.883609999983</v>
      </c>
      <c r="Z16" s="2646">
        <f t="shared" si="5"/>
        <v>35439.968849999983</v>
      </c>
    </row>
    <row r="17" spans="1:26" ht="14.25">
      <c r="A17" s="490"/>
      <c r="B17" s="786"/>
      <c r="C17" s="783"/>
      <c r="D17" s="799"/>
      <c r="E17" s="770"/>
      <c r="F17" s="771" t="s">
        <v>454</v>
      </c>
      <c r="G17" s="772"/>
      <c r="H17" s="2291"/>
      <c r="I17" s="2629"/>
      <c r="J17" s="2629"/>
      <c r="K17" s="2629"/>
      <c r="L17" s="2629"/>
      <c r="M17" s="2630"/>
      <c r="N17" s="2629"/>
      <c r="O17" s="2629"/>
      <c r="P17" s="2629"/>
      <c r="Q17" s="2629"/>
      <c r="R17" s="2629"/>
      <c r="S17" s="2631"/>
      <c r="T17" s="2632">
        <f>SUM(H17:J17)</f>
        <v>0</v>
      </c>
      <c r="U17" s="2633">
        <f>SUM(K17:M17)</f>
        <v>0</v>
      </c>
      <c r="V17" s="2633">
        <f>SUM(N17:P17)</f>
        <v>0</v>
      </c>
      <c r="W17" s="2633">
        <f>SUM(Q17:S17)</f>
        <v>0</v>
      </c>
      <c r="X17" s="2633">
        <f>SUM(T17:U17)</f>
        <v>0</v>
      </c>
      <c r="Y17" s="2633">
        <f>SUM(V17:W17)</f>
        <v>0</v>
      </c>
      <c r="Z17" s="2634">
        <f>SUM(X17:Y17)</f>
        <v>0</v>
      </c>
    </row>
    <row r="18" spans="1:26" ht="14.25">
      <c r="A18" s="490"/>
      <c r="B18" s="786"/>
      <c r="C18" s="783"/>
      <c r="D18" s="799"/>
      <c r="E18" s="770"/>
      <c r="F18" s="773" t="s">
        <v>455</v>
      </c>
      <c r="G18" s="774"/>
      <c r="H18" s="2292"/>
      <c r="I18" s="2635"/>
      <c r="J18" s="2635"/>
      <c r="K18" s="2635"/>
      <c r="L18" s="2635"/>
      <c r="M18" s="2636"/>
      <c r="N18" s="2635"/>
      <c r="O18" s="2635"/>
      <c r="P18" s="2635"/>
      <c r="Q18" s="2635"/>
      <c r="R18" s="2635"/>
      <c r="S18" s="2637"/>
      <c r="T18" s="2638">
        <f>SUM(H18:J18)</f>
        <v>0</v>
      </c>
      <c r="U18" s="2639">
        <f>SUM(K18:M18)</f>
        <v>0</v>
      </c>
      <c r="V18" s="2639">
        <f>SUM(N18:P18)</f>
        <v>0</v>
      </c>
      <c r="W18" s="2639">
        <f>SUM(Q18:S18)</f>
        <v>0</v>
      </c>
      <c r="X18" s="2639">
        <f>SUM(T18:U18)</f>
        <v>0</v>
      </c>
      <c r="Y18" s="2639">
        <f>SUM(V18:W18)</f>
        <v>0</v>
      </c>
      <c r="Z18" s="2640">
        <f>SUM(X18:Y18)</f>
        <v>0</v>
      </c>
    </row>
    <row r="19" spans="1:26" ht="14.25">
      <c r="A19" s="490"/>
      <c r="B19" s="786"/>
      <c r="C19" s="783"/>
      <c r="D19" s="800"/>
      <c r="E19" s="778"/>
      <c r="F19" s="779" t="s">
        <v>456</v>
      </c>
      <c r="G19" s="780"/>
      <c r="H19" s="2294">
        <v>6142.2224100000012</v>
      </c>
      <c r="I19" s="2591">
        <v>800.14978999999994</v>
      </c>
      <c r="J19" s="2591">
        <v>304.0191200000001</v>
      </c>
      <c r="K19" s="2591">
        <v>417.12534999999991</v>
      </c>
      <c r="L19" s="2591">
        <v>1481.21299</v>
      </c>
      <c r="M19" s="2650">
        <v>1319.3555800000001</v>
      </c>
      <c r="N19" s="2591">
        <v>3401.32708</v>
      </c>
      <c r="O19" s="2591">
        <v>3236.0270800000008</v>
      </c>
      <c r="P19" s="2591">
        <v>3059.403949999999</v>
      </c>
      <c r="Q19" s="2591">
        <v>5833.3940999999859</v>
      </c>
      <c r="R19" s="2591">
        <v>5662.3385000000035</v>
      </c>
      <c r="S19" s="2651">
        <v>3783.3928999999966</v>
      </c>
      <c r="T19" s="2652">
        <f>SUM(H19:J19)</f>
        <v>7246.3913200000015</v>
      </c>
      <c r="U19" s="2653">
        <f>SUM(K19:M19)</f>
        <v>3217.6939199999997</v>
      </c>
      <c r="V19" s="2653">
        <f>SUM(N19:P19)</f>
        <v>9696.7581099999989</v>
      </c>
      <c r="W19" s="2653">
        <f>SUM(Q19:S19)</f>
        <v>15279.125499999986</v>
      </c>
      <c r="X19" s="2653">
        <f>SUM(T19:U19)</f>
        <v>10464.08524</v>
      </c>
      <c r="Y19" s="2653">
        <f>SUM(V19:W19)</f>
        <v>24975.883609999983</v>
      </c>
      <c r="Z19" s="2654">
        <f>SUM(X19:Y19)</f>
        <v>35439.968849999983</v>
      </c>
    </row>
    <row r="20" spans="1:26" ht="15">
      <c r="A20" s="2617"/>
      <c r="B20" s="787"/>
      <c r="C20" s="784"/>
      <c r="D20" s="1148" t="s">
        <v>684</v>
      </c>
      <c r="E20" s="806"/>
      <c r="F20" s="807"/>
      <c r="G20" s="807"/>
      <c r="H20" s="2618">
        <f t="shared" ref="H20:Z20" si="6">H21+H25</f>
        <v>325072.86966999999</v>
      </c>
      <c r="I20" s="2619">
        <f t="shared" si="6"/>
        <v>45225.199359999999</v>
      </c>
      <c r="J20" s="2619">
        <f t="shared" si="6"/>
        <v>1216.9526600000002</v>
      </c>
      <c r="K20" s="2619">
        <f t="shared" si="6"/>
        <v>11581.370869999999</v>
      </c>
      <c r="L20" s="2619">
        <f t="shared" si="6"/>
        <v>50739.673640000015</v>
      </c>
      <c r="M20" s="807">
        <f t="shared" si="6"/>
        <v>110224.94815000001</v>
      </c>
      <c r="N20" s="2619">
        <f t="shared" si="6"/>
        <v>197886.46320000006</v>
      </c>
      <c r="O20" s="2619">
        <f t="shared" si="6"/>
        <v>271573.66022999998</v>
      </c>
      <c r="P20" s="2619">
        <f t="shared" si="6"/>
        <v>256548.97641000006</v>
      </c>
      <c r="Q20" s="2619">
        <f t="shared" si="6"/>
        <v>263776.99748999992</v>
      </c>
      <c r="R20" s="2619">
        <f t="shared" si="6"/>
        <v>249273.83327</v>
      </c>
      <c r="S20" s="2620">
        <f t="shared" si="6"/>
        <v>259950.89622999984</v>
      </c>
      <c r="T20" s="2621">
        <f t="shared" si="6"/>
        <v>371515.02168999991</v>
      </c>
      <c r="U20" s="2619">
        <f t="shared" si="6"/>
        <v>172545.99266000002</v>
      </c>
      <c r="V20" s="2619">
        <f t="shared" si="6"/>
        <v>726009.09984000016</v>
      </c>
      <c r="W20" s="2619">
        <f t="shared" si="6"/>
        <v>773001.72698999976</v>
      </c>
      <c r="X20" s="2619">
        <f t="shared" si="6"/>
        <v>544061.01434999995</v>
      </c>
      <c r="Y20" s="2619">
        <f t="shared" si="6"/>
        <v>1499010.8268299997</v>
      </c>
      <c r="Z20" s="2622">
        <f t="shared" si="6"/>
        <v>2043071.84118</v>
      </c>
    </row>
    <row r="21" spans="1:26" ht="14.25">
      <c r="A21" s="2617"/>
      <c r="B21" s="786"/>
      <c r="C21" s="783"/>
      <c r="D21" s="799"/>
      <c r="E21" s="767" t="s">
        <v>452</v>
      </c>
      <c r="F21" s="768"/>
      <c r="G21" s="769"/>
      <c r="H21" s="2623">
        <f>SUM(H22:H24)</f>
        <v>290796.55900000001</v>
      </c>
      <c r="I21" s="2624">
        <f t="shared" ref="I21:Z21" si="7">SUM(I22:I24)</f>
        <v>40256.000999999997</v>
      </c>
      <c r="J21" s="2624">
        <f t="shared" si="7"/>
        <v>230</v>
      </c>
      <c r="K21" s="2624">
        <f t="shared" si="7"/>
        <v>7917.8279999999995</v>
      </c>
      <c r="L21" s="2624">
        <f t="shared" si="7"/>
        <v>39751.942999999999</v>
      </c>
      <c r="M21" s="2625">
        <f t="shared" si="7"/>
        <v>105585.74400000001</v>
      </c>
      <c r="N21" s="2624">
        <f t="shared" si="7"/>
        <v>169394.266</v>
      </c>
      <c r="O21" s="2624">
        <f t="shared" si="7"/>
        <v>241290.644</v>
      </c>
      <c r="P21" s="2624">
        <f t="shared" si="7"/>
        <v>233545.65368000005</v>
      </c>
      <c r="Q21" s="2624">
        <f t="shared" si="7"/>
        <v>213048.07680000004</v>
      </c>
      <c r="R21" s="2624">
        <f t="shared" si="7"/>
        <v>224003.18884000002</v>
      </c>
      <c r="S21" s="2626">
        <f t="shared" si="7"/>
        <v>222094.32484000002</v>
      </c>
      <c r="T21" s="2627">
        <f t="shared" si="7"/>
        <v>331282.55999999994</v>
      </c>
      <c r="U21" s="2624">
        <f t="shared" si="7"/>
        <v>153255.51500000001</v>
      </c>
      <c r="V21" s="2624">
        <f t="shared" si="7"/>
        <v>644230.56368000002</v>
      </c>
      <c r="W21" s="2624">
        <f t="shared" si="7"/>
        <v>659145.59048000001</v>
      </c>
      <c r="X21" s="2624">
        <f>SUM(X22:X24)</f>
        <v>484538.07499999995</v>
      </c>
      <c r="Y21" s="2624">
        <f t="shared" si="7"/>
        <v>1303376.1541599999</v>
      </c>
      <c r="Z21" s="2628">
        <f t="shared" si="7"/>
        <v>1787914.2291600001</v>
      </c>
    </row>
    <row r="22" spans="1:26" ht="14.25">
      <c r="A22" s="490"/>
      <c r="B22" s="786"/>
      <c r="C22" s="783"/>
      <c r="D22" s="799"/>
      <c r="E22" s="770"/>
      <c r="F22" s="771" t="s">
        <v>161</v>
      </c>
      <c r="G22" s="772"/>
      <c r="H22" s="2291">
        <v>82440.252999999997</v>
      </c>
      <c r="I22" s="2629">
        <v>17098.912</v>
      </c>
      <c r="J22" s="2629"/>
      <c r="K22" s="2629">
        <v>2155.3139999999999</v>
      </c>
      <c r="L22" s="2629">
        <v>8800.06</v>
      </c>
      <c r="M22" s="2630">
        <v>11844.81</v>
      </c>
      <c r="N22" s="2629">
        <v>31222.370999999999</v>
      </c>
      <c r="O22" s="2629">
        <v>55746.432999999997</v>
      </c>
      <c r="P22" s="2629">
        <v>86069.698000000004</v>
      </c>
      <c r="Q22" s="2629">
        <v>37408.154999999999</v>
      </c>
      <c r="R22" s="2629">
        <v>75155.017000000007</v>
      </c>
      <c r="S22" s="2631">
        <v>50749.982000000004</v>
      </c>
      <c r="T22" s="2632">
        <f>SUM(H22:J22)</f>
        <v>99539.164999999994</v>
      </c>
      <c r="U22" s="2633">
        <f>SUM(K22:M22)</f>
        <v>22800.184000000001</v>
      </c>
      <c r="V22" s="2633">
        <f>SUM(N22:P22)</f>
        <v>173038.50200000001</v>
      </c>
      <c r="W22" s="2633">
        <f>SUM(Q22:S22)</f>
        <v>163313.15400000001</v>
      </c>
      <c r="X22" s="2633">
        <f>SUM(T22:U22)</f>
        <v>122339.34899999999</v>
      </c>
      <c r="Y22" s="2633">
        <f>SUM(V22:W22)</f>
        <v>336351.65600000002</v>
      </c>
      <c r="Z22" s="2634">
        <f>SUM(X22:Y22)</f>
        <v>458691.005</v>
      </c>
    </row>
    <row r="23" spans="1:26" ht="14.25">
      <c r="A23" s="490"/>
      <c r="B23" s="786"/>
      <c r="C23" s="783"/>
      <c r="D23" s="799"/>
      <c r="E23" s="770"/>
      <c r="F23" s="773" t="s">
        <v>160</v>
      </c>
      <c r="G23" s="774"/>
      <c r="H23" s="2292">
        <v>27865.68</v>
      </c>
      <c r="I23" s="2635">
        <v>8391.9230000000007</v>
      </c>
      <c r="J23" s="2635">
        <v>230</v>
      </c>
      <c r="K23" s="2635">
        <v>973.57399999999996</v>
      </c>
      <c r="L23" s="2635">
        <v>2052.6350000000002</v>
      </c>
      <c r="M23" s="2636">
        <v>1319.77</v>
      </c>
      <c r="N23" s="2635">
        <v>8167.7489999999998</v>
      </c>
      <c r="O23" s="2635">
        <v>14376.602999999999</v>
      </c>
      <c r="P23" s="2635">
        <v>29120.751</v>
      </c>
      <c r="Q23" s="2635">
        <v>22686.635999999999</v>
      </c>
      <c r="R23" s="2635">
        <v>18691.68</v>
      </c>
      <c r="S23" s="2637">
        <v>7657.116</v>
      </c>
      <c r="T23" s="2638">
        <f>SUM(H23:J23)</f>
        <v>36487.603000000003</v>
      </c>
      <c r="U23" s="2639">
        <f>SUM(K23:M23)</f>
        <v>4345.9790000000003</v>
      </c>
      <c r="V23" s="2639">
        <f>SUM(N23:P23)</f>
        <v>51665.103000000003</v>
      </c>
      <c r="W23" s="2639">
        <f>SUM(Q23:S23)</f>
        <v>49035.432000000001</v>
      </c>
      <c r="X23" s="2639">
        <f>SUM(T23:U23)</f>
        <v>40833.582000000002</v>
      </c>
      <c r="Y23" s="2639">
        <f>SUM(V23:W23)</f>
        <v>100700.535</v>
      </c>
      <c r="Z23" s="2640">
        <f>SUM(X23:Y23)</f>
        <v>141534.117</v>
      </c>
    </row>
    <row r="24" spans="1:26" ht="14.25">
      <c r="A24" s="490"/>
      <c r="B24" s="786"/>
      <c r="C24" s="783"/>
      <c r="D24" s="799"/>
      <c r="E24" s="775"/>
      <c r="F24" s="776" t="s">
        <v>159</v>
      </c>
      <c r="G24" s="777"/>
      <c r="H24" s="2293">
        <v>180490.62599999999</v>
      </c>
      <c r="I24" s="2641">
        <v>14765.165999999999</v>
      </c>
      <c r="J24" s="2641"/>
      <c r="K24" s="2641">
        <v>4788.9399999999996</v>
      </c>
      <c r="L24" s="2641">
        <v>28899.248</v>
      </c>
      <c r="M24" s="2642">
        <v>92421.164000000004</v>
      </c>
      <c r="N24" s="2641">
        <v>130004.14599999999</v>
      </c>
      <c r="O24" s="2641">
        <v>171167.60800000001</v>
      </c>
      <c r="P24" s="2641">
        <v>118355.20468000002</v>
      </c>
      <c r="Q24" s="2641">
        <v>152953.28580000004</v>
      </c>
      <c r="R24" s="2641">
        <v>130156.49184</v>
      </c>
      <c r="S24" s="2643">
        <v>163687.22684000002</v>
      </c>
      <c r="T24" s="2644">
        <f>SUM(H24:J24)</f>
        <v>195255.79199999999</v>
      </c>
      <c r="U24" s="2645">
        <f>SUM(K24:M24)</f>
        <v>126109.35200000001</v>
      </c>
      <c r="V24" s="2645">
        <f>SUM(N24:P24)</f>
        <v>419526.95868000004</v>
      </c>
      <c r="W24" s="2645">
        <f>SUM(Q24:S24)</f>
        <v>446797.00448000006</v>
      </c>
      <c r="X24" s="2645">
        <f>SUM(T24:U24)</f>
        <v>321365.14399999997</v>
      </c>
      <c r="Y24" s="2645">
        <f>SUM(V24:W24)</f>
        <v>866323.96316000004</v>
      </c>
      <c r="Z24" s="2646">
        <f>SUM(X24:Y24)</f>
        <v>1187689.1071600001</v>
      </c>
    </row>
    <row r="25" spans="1:26" ht="14.25">
      <c r="A25" s="2617"/>
      <c r="B25" s="786"/>
      <c r="C25" s="783"/>
      <c r="D25" s="799"/>
      <c r="E25" s="767" t="s">
        <v>453</v>
      </c>
      <c r="F25" s="768"/>
      <c r="G25" s="777"/>
      <c r="H25" s="2647">
        <f>SUM(H26:H28)</f>
        <v>34276.310669999992</v>
      </c>
      <c r="I25" s="2645">
        <f t="shared" ref="I25:Z25" si="8">SUM(I26:I28)</f>
        <v>4969.1983599999985</v>
      </c>
      <c r="J25" s="2645">
        <f t="shared" si="8"/>
        <v>986.95266000000015</v>
      </c>
      <c r="K25" s="2645">
        <f t="shared" si="8"/>
        <v>3663.5428699999993</v>
      </c>
      <c r="L25" s="2645">
        <f t="shared" si="8"/>
        <v>10987.730640000014</v>
      </c>
      <c r="M25" s="2648">
        <f t="shared" si="8"/>
        <v>4639.2041499999987</v>
      </c>
      <c r="N25" s="2645">
        <f t="shared" si="8"/>
        <v>28492.197200000068</v>
      </c>
      <c r="O25" s="2645">
        <f t="shared" si="8"/>
        <v>30283.016230000005</v>
      </c>
      <c r="P25" s="2645">
        <f t="shared" si="8"/>
        <v>23003.322730000025</v>
      </c>
      <c r="Q25" s="2645">
        <f t="shared" si="8"/>
        <v>50728.92068999989</v>
      </c>
      <c r="R25" s="2645">
        <f t="shared" si="8"/>
        <v>25270.644429999993</v>
      </c>
      <c r="S25" s="2649">
        <f t="shared" si="8"/>
        <v>37856.571389999837</v>
      </c>
      <c r="T25" s="2644">
        <f t="shared" si="8"/>
        <v>40232.461689999989</v>
      </c>
      <c r="U25" s="2645">
        <f t="shared" si="8"/>
        <v>19290.477660000011</v>
      </c>
      <c r="V25" s="2645">
        <f t="shared" si="8"/>
        <v>81778.536160000105</v>
      </c>
      <c r="W25" s="2645">
        <f t="shared" si="8"/>
        <v>113856.13650999972</v>
      </c>
      <c r="X25" s="2645">
        <f t="shared" si="8"/>
        <v>59522.939350000001</v>
      </c>
      <c r="Y25" s="2645">
        <f t="shared" si="8"/>
        <v>195634.67266999983</v>
      </c>
      <c r="Z25" s="2646">
        <f t="shared" si="8"/>
        <v>255157.61201999983</v>
      </c>
    </row>
    <row r="26" spans="1:26" ht="14.25">
      <c r="A26" s="490"/>
      <c r="B26" s="786"/>
      <c r="C26" s="783"/>
      <c r="D26" s="799"/>
      <c r="E26" s="770"/>
      <c r="F26" s="771" t="s">
        <v>454</v>
      </c>
      <c r="G26" s="772"/>
      <c r="H26" s="2291"/>
      <c r="I26" s="2629"/>
      <c r="J26" s="2629"/>
      <c r="K26" s="2629"/>
      <c r="L26" s="2629"/>
      <c r="M26" s="2630"/>
      <c r="N26" s="2629"/>
      <c r="O26" s="2629"/>
      <c r="P26" s="2629"/>
      <c r="Q26" s="2629"/>
      <c r="R26" s="2629"/>
      <c r="S26" s="2631"/>
      <c r="T26" s="2632">
        <f>SUM(H26:J26)</f>
        <v>0</v>
      </c>
      <c r="U26" s="2633">
        <f>SUM(K26:M26)</f>
        <v>0</v>
      </c>
      <c r="V26" s="2633">
        <f>SUM(N26:P26)</f>
        <v>0</v>
      </c>
      <c r="W26" s="2633">
        <f>SUM(Q26:S26)</f>
        <v>0</v>
      </c>
      <c r="X26" s="2633">
        <f>SUM(T26:U26)</f>
        <v>0</v>
      </c>
      <c r="Y26" s="2633">
        <f>SUM(V26:W26)</f>
        <v>0</v>
      </c>
      <c r="Z26" s="2634">
        <f>SUM(X26:Y26)</f>
        <v>0</v>
      </c>
    </row>
    <row r="27" spans="1:26" ht="14.25">
      <c r="A27" s="490"/>
      <c r="B27" s="786"/>
      <c r="C27" s="783"/>
      <c r="D27" s="799"/>
      <c r="E27" s="770"/>
      <c r="F27" s="773" t="s">
        <v>455</v>
      </c>
      <c r="G27" s="774"/>
      <c r="H27" s="2292"/>
      <c r="I27" s="2635"/>
      <c r="J27" s="2635"/>
      <c r="K27" s="2635"/>
      <c r="L27" s="2635"/>
      <c r="M27" s="2636"/>
      <c r="N27" s="2635"/>
      <c r="O27" s="2635"/>
      <c r="P27" s="2635"/>
      <c r="Q27" s="2635"/>
      <c r="R27" s="2635"/>
      <c r="S27" s="2637"/>
      <c r="T27" s="2638">
        <f>SUM(H27:J27)</f>
        <v>0</v>
      </c>
      <c r="U27" s="2639">
        <f>SUM(K27:M27)</f>
        <v>0</v>
      </c>
      <c r="V27" s="2639">
        <f>SUM(N27:P27)</f>
        <v>0</v>
      </c>
      <c r="W27" s="2639">
        <f>SUM(Q27:S27)</f>
        <v>0</v>
      </c>
      <c r="X27" s="2639">
        <f>SUM(T27:U27)</f>
        <v>0</v>
      </c>
      <c r="Y27" s="2639">
        <f>SUM(V27:W27)</f>
        <v>0</v>
      </c>
      <c r="Z27" s="2640">
        <f>SUM(X27:Y27)</f>
        <v>0</v>
      </c>
    </row>
    <row r="28" spans="1:26" ht="14.25">
      <c r="A28" s="490"/>
      <c r="B28" s="786"/>
      <c r="C28" s="783"/>
      <c r="D28" s="800"/>
      <c r="E28" s="778"/>
      <c r="F28" s="779" t="s">
        <v>456</v>
      </c>
      <c r="G28" s="780"/>
      <c r="H28" s="2294">
        <v>34276.310669999992</v>
      </c>
      <c r="I28" s="2591">
        <v>4969.1983599999985</v>
      </c>
      <c r="J28" s="2591">
        <v>986.95266000000015</v>
      </c>
      <c r="K28" s="2591">
        <v>3663.5428699999993</v>
      </c>
      <c r="L28" s="2591">
        <v>10987.730640000014</v>
      </c>
      <c r="M28" s="2650">
        <v>4639.2041499999987</v>
      </c>
      <c r="N28" s="2591">
        <v>28492.197200000068</v>
      </c>
      <c r="O28" s="2591">
        <v>30283.016230000005</v>
      </c>
      <c r="P28" s="2591">
        <v>23003.322730000025</v>
      </c>
      <c r="Q28" s="2591">
        <v>50728.92068999989</v>
      </c>
      <c r="R28" s="2591">
        <v>25270.644429999993</v>
      </c>
      <c r="S28" s="2651">
        <v>37856.571389999837</v>
      </c>
      <c r="T28" s="2652">
        <f>SUM(H28:J28)</f>
        <v>40232.461689999989</v>
      </c>
      <c r="U28" s="2653">
        <f>SUM(K28:M28)</f>
        <v>19290.477660000011</v>
      </c>
      <c r="V28" s="2653">
        <f>SUM(N28:P28)</f>
        <v>81778.536160000105</v>
      </c>
      <c r="W28" s="2653">
        <f>SUM(Q28:S28)</f>
        <v>113856.13650999972</v>
      </c>
      <c r="X28" s="2653">
        <f>SUM(T28:U28)</f>
        <v>59522.939350000001</v>
      </c>
      <c r="Y28" s="2653">
        <f>SUM(V28:W28)</f>
        <v>195634.67266999983</v>
      </c>
      <c r="Z28" s="2654">
        <f>SUM(X28:Y28)</f>
        <v>255157.61201999983</v>
      </c>
    </row>
    <row r="29" spans="1:26" ht="15">
      <c r="A29" s="2617"/>
      <c r="B29" s="786"/>
      <c r="C29" s="783"/>
      <c r="D29" s="1148" t="s">
        <v>689</v>
      </c>
      <c r="E29" s="806"/>
      <c r="F29" s="808"/>
      <c r="G29" s="808"/>
      <c r="H29" s="2618">
        <f>SUM(H30:H31)</f>
        <v>766.20769999999993</v>
      </c>
      <c r="I29" s="2619">
        <f t="shared" ref="I29:Z29" si="9">SUM(I30:I31)</f>
        <v>505.82941999999997</v>
      </c>
      <c r="J29" s="2619">
        <f t="shared" si="9"/>
        <v>77.724809999999991</v>
      </c>
      <c r="K29" s="2619">
        <f t="shared" si="9"/>
        <v>2019.33179</v>
      </c>
      <c r="L29" s="2619">
        <f t="shared" si="9"/>
        <v>17.834569999999999</v>
      </c>
      <c r="M29" s="807">
        <f t="shared" si="9"/>
        <v>4022.5424800000001</v>
      </c>
      <c r="N29" s="2619">
        <f t="shared" si="9"/>
        <v>636.39456999999993</v>
      </c>
      <c r="O29" s="2619">
        <f t="shared" si="9"/>
        <v>1141.2669100000001</v>
      </c>
      <c r="P29" s="2619">
        <f t="shared" si="9"/>
        <v>939.38265999999987</v>
      </c>
      <c r="Q29" s="2619">
        <f t="shared" si="9"/>
        <v>668.70228999999995</v>
      </c>
      <c r="R29" s="2619">
        <f t="shared" si="9"/>
        <v>2662.2768500000002</v>
      </c>
      <c r="S29" s="2620">
        <f t="shared" si="9"/>
        <v>5702.1675400000004</v>
      </c>
      <c r="T29" s="2621">
        <f t="shared" si="9"/>
        <v>1349.7619299999999</v>
      </c>
      <c r="U29" s="2619">
        <f t="shared" si="9"/>
        <v>6059.7088399999993</v>
      </c>
      <c r="V29" s="2619">
        <f t="shared" si="9"/>
        <v>2717.04414</v>
      </c>
      <c r="W29" s="2619">
        <f t="shared" si="9"/>
        <v>9033.1466799999998</v>
      </c>
      <c r="X29" s="2619">
        <f t="shared" si="9"/>
        <v>7409.4707699999999</v>
      </c>
      <c r="Y29" s="2619">
        <f t="shared" si="9"/>
        <v>11750.19082</v>
      </c>
      <c r="Z29" s="2622">
        <f t="shared" si="9"/>
        <v>19159.66159</v>
      </c>
    </row>
    <row r="30" spans="1:26" ht="14.25">
      <c r="A30" s="490"/>
      <c r="B30" s="786"/>
      <c r="C30" s="783"/>
      <c r="D30" s="799"/>
      <c r="E30" s="767" t="s">
        <v>452</v>
      </c>
      <c r="F30" s="767" t="s">
        <v>429</v>
      </c>
      <c r="G30" s="1149"/>
      <c r="H30" s="2291"/>
      <c r="I30" s="2629"/>
      <c r="J30" s="2629"/>
      <c r="K30" s="2629"/>
      <c r="L30" s="2629"/>
      <c r="M30" s="2630">
        <v>3414</v>
      </c>
      <c r="N30" s="2629"/>
      <c r="O30" s="2629"/>
      <c r="P30" s="2629"/>
      <c r="Q30" s="2629"/>
      <c r="R30" s="2629">
        <v>1575</v>
      </c>
      <c r="S30" s="2631">
        <v>1575</v>
      </c>
      <c r="T30" s="2632">
        <f t="shared" ref="T30:T37" si="10">SUM(H30:J30)</f>
        <v>0</v>
      </c>
      <c r="U30" s="2633">
        <f t="shared" ref="U30:U37" si="11">SUM(K30:M30)</f>
        <v>3414</v>
      </c>
      <c r="V30" s="2633">
        <f t="shared" ref="V30:V37" si="12">SUM(N30:P30)</f>
        <v>0</v>
      </c>
      <c r="W30" s="2633">
        <f t="shared" ref="W30:W37" si="13">SUM(Q30:S30)</f>
        <v>3150</v>
      </c>
      <c r="X30" s="2633">
        <f t="shared" ref="X30:X37" si="14">SUM(T30:U30)</f>
        <v>3414</v>
      </c>
      <c r="Y30" s="2633">
        <f t="shared" ref="Y30:Y37" si="15">SUM(V30:W30)</f>
        <v>3150</v>
      </c>
      <c r="Z30" s="2634">
        <f t="shared" ref="Z30:Z37" si="16">SUM(X30:Y30)</f>
        <v>6564</v>
      </c>
    </row>
    <row r="31" spans="1:26" ht="14.25">
      <c r="A31" s="490"/>
      <c r="B31" s="786"/>
      <c r="C31" s="783"/>
      <c r="D31" s="800"/>
      <c r="E31" s="1150" t="s">
        <v>453</v>
      </c>
      <c r="F31" s="1151" t="s">
        <v>457</v>
      </c>
      <c r="G31" s="1152"/>
      <c r="H31" s="2294">
        <v>766.20769999999993</v>
      </c>
      <c r="I31" s="2591">
        <v>505.82941999999997</v>
      </c>
      <c r="J31" s="2591">
        <v>77.724809999999991</v>
      </c>
      <c r="K31" s="2591">
        <v>2019.33179</v>
      </c>
      <c r="L31" s="2591">
        <v>17.834569999999999</v>
      </c>
      <c r="M31" s="2650">
        <v>608.54247999999995</v>
      </c>
      <c r="N31" s="2591">
        <v>636.39456999999993</v>
      </c>
      <c r="O31" s="2591">
        <v>1141.2669100000001</v>
      </c>
      <c r="P31" s="2591">
        <v>939.38265999999987</v>
      </c>
      <c r="Q31" s="2591">
        <v>668.70228999999995</v>
      </c>
      <c r="R31" s="2591">
        <v>1087.27685</v>
      </c>
      <c r="S31" s="2651">
        <v>4127.1675400000004</v>
      </c>
      <c r="T31" s="2652">
        <f t="shared" si="10"/>
        <v>1349.7619299999999</v>
      </c>
      <c r="U31" s="2653">
        <f t="shared" si="11"/>
        <v>2645.7088399999998</v>
      </c>
      <c r="V31" s="2653">
        <f t="shared" si="12"/>
        <v>2717.04414</v>
      </c>
      <c r="W31" s="2653">
        <f t="shared" si="13"/>
        <v>5883.1466799999998</v>
      </c>
      <c r="X31" s="2653">
        <f t="shared" si="14"/>
        <v>3995.4707699999999</v>
      </c>
      <c r="Y31" s="2653">
        <f t="shared" si="15"/>
        <v>8600.1908199999998</v>
      </c>
      <c r="Z31" s="2654">
        <f t="shared" si="16"/>
        <v>12595.66159</v>
      </c>
    </row>
    <row r="32" spans="1:26" ht="14.25">
      <c r="A32" s="490"/>
      <c r="B32" s="786"/>
      <c r="C32" s="783"/>
      <c r="D32" s="802" t="s">
        <v>553</v>
      </c>
      <c r="E32" s="804"/>
      <c r="F32" s="809"/>
      <c r="G32" s="810"/>
      <c r="H32" s="2655"/>
      <c r="I32" s="2656"/>
      <c r="J32" s="2656"/>
      <c r="K32" s="2656"/>
      <c r="L32" s="2656"/>
      <c r="M32" s="2657"/>
      <c r="N32" s="2656"/>
      <c r="O32" s="2656"/>
      <c r="P32" s="2656"/>
      <c r="Q32" s="2656"/>
      <c r="R32" s="2656"/>
      <c r="S32" s="2658"/>
      <c r="T32" s="2659">
        <f t="shared" si="10"/>
        <v>0</v>
      </c>
      <c r="U32" s="2660">
        <f t="shared" si="11"/>
        <v>0</v>
      </c>
      <c r="V32" s="2660">
        <f t="shared" si="12"/>
        <v>0</v>
      </c>
      <c r="W32" s="2660">
        <f t="shared" si="13"/>
        <v>0</v>
      </c>
      <c r="X32" s="2660">
        <f t="shared" si="14"/>
        <v>0</v>
      </c>
      <c r="Y32" s="2660">
        <f t="shared" si="15"/>
        <v>0</v>
      </c>
      <c r="Z32" s="2661">
        <f t="shared" si="16"/>
        <v>0</v>
      </c>
    </row>
    <row r="33" spans="1:26" ht="14.25">
      <c r="A33" s="490"/>
      <c r="B33" s="786"/>
      <c r="C33" s="783"/>
      <c r="D33" s="801" t="s">
        <v>895</v>
      </c>
      <c r="E33" s="803"/>
      <c r="F33" s="804"/>
      <c r="G33" s="805"/>
      <c r="H33" s="2295"/>
      <c r="I33" s="2662"/>
      <c r="J33" s="2662"/>
      <c r="K33" s="2662"/>
      <c r="L33" s="2662"/>
      <c r="M33" s="2663"/>
      <c r="N33" s="2662"/>
      <c r="O33" s="2662"/>
      <c r="P33" s="2662"/>
      <c r="Q33" s="2662"/>
      <c r="R33" s="2662"/>
      <c r="S33" s="2664"/>
      <c r="T33" s="2665">
        <f>SUM(H33:J33)</f>
        <v>0</v>
      </c>
      <c r="U33" s="2662">
        <f>SUM(K33:M33)</f>
        <v>0</v>
      </c>
      <c r="V33" s="2662">
        <f>SUM(N33:P33)</f>
        <v>0</v>
      </c>
      <c r="W33" s="2662">
        <f>SUM(Q33:S33)</f>
        <v>0</v>
      </c>
      <c r="X33" s="2662">
        <f>SUM(T33:U33)</f>
        <v>0</v>
      </c>
      <c r="Y33" s="2662">
        <f>SUM(V33:W33)</f>
        <v>0</v>
      </c>
      <c r="Z33" s="2666">
        <f>SUM(X33:Y33)</f>
        <v>0</v>
      </c>
    </row>
    <row r="34" spans="1:26" ht="14.25">
      <c r="A34" s="490"/>
      <c r="B34" s="786"/>
      <c r="C34" s="783"/>
      <c r="D34" s="801" t="s">
        <v>894</v>
      </c>
      <c r="E34" s="803"/>
      <c r="F34" s="804"/>
      <c r="G34" s="805"/>
      <c r="H34" s="2295">
        <v>17.399999999999999</v>
      </c>
      <c r="I34" s="2662"/>
      <c r="J34" s="2662">
        <v>110.937</v>
      </c>
      <c r="K34" s="2662">
        <v>17</v>
      </c>
      <c r="L34" s="2662"/>
      <c r="M34" s="2663">
        <v>19</v>
      </c>
      <c r="N34" s="2662"/>
      <c r="O34" s="2662"/>
      <c r="P34" s="2662"/>
      <c r="Q34" s="2662"/>
      <c r="R34" s="2662"/>
      <c r="S34" s="2664"/>
      <c r="T34" s="2665">
        <f>SUM(H34:J34)</f>
        <v>128.33699999999999</v>
      </c>
      <c r="U34" s="2662">
        <f>SUM(K34:M34)</f>
        <v>36</v>
      </c>
      <c r="V34" s="2662">
        <f>SUM(N34:P34)</f>
        <v>0</v>
      </c>
      <c r="W34" s="2662">
        <f>SUM(Q34:S34)</f>
        <v>0</v>
      </c>
      <c r="X34" s="2662">
        <f>SUM(T34:U34)</f>
        <v>164.33699999999999</v>
      </c>
      <c r="Y34" s="2662">
        <f>SUM(V34:W34)</f>
        <v>0</v>
      </c>
      <c r="Z34" s="2666">
        <f>SUM(X34:Y34)</f>
        <v>164.33699999999999</v>
      </c>
    </row>
    <row r="35" spans="1:26" ht="15">
      <c r="A35" s="490"/>
      <c r="B35" s="786"/>
      <c r="C35" s="783"/>
      <c r="D35" s="795" t="s">
        <v>490</v>
      </c>
      <c r="E35" s="731"/>
      <c r="F35" s="731"/>
      <c r="G35" s="765"/>
      <c r="H35" s="2667"/>
      <c r="I35" s="2668"/>
      <c r="J35" s="2668">
        <v>60.142499999999998</v>
      </c>
      <c r="K35" s="2668"/>
      <c r="L35" s="2668"/>
      <c r="M35" s="2669"/>
      <c r="N35" s="2668"/>
      <c r="O35" s="2668">
        <v>1793.34</v>
      </c>
      <c r="P35" s="2668"/>
      <c r="Q35" s="2668">
        <v>8191.0559999999996</v>
      </c>
      <c r="R35" s="2668">
        <v>874.8</v>
      </c>
      <c r="S35" s="2670">
        <v>1478.25</v>
      </c>
      <c r="T35" s="2671">
        <f t="shared" si="10"/>
        <v>60.142499999999998</v>
      </c>
      <c r="U35" s="2672">
        <f t="shared" si="11"/>
        <v>0</v>
      </c>
      <c r="V35" s="2672">
        <f t="shared" si="12"/>
        <v>1793.34</v>
      </c>
      <c r="W35" s="2672">
        <f t="shared" si="13"/>
        <v>10544.106</v>
      </c>
      <c r="X35" s="2672">
        <f t="shared" si="14"/>
        <v>60.142499999999998</v>
      </c>
      <c r="Y35" s="2672">
        <f t="shared" si="15"/>
        <v>12337.446</v>
      </c>
      <c r="Z35" s="2673">
        <f t="shared" si="16"/>
        <v>12397.5885</v>
      </c>
    </row>
    <row r="36" spans="1:26" ht="15">
      <c r="A36" s="490"/>
      <c r="B36" s="788"/>
      <c r="C36" s="792"/>
      <c r="D36" s="796" t="s">
        <v>491</v>
      </c>
      <c r="E36" s="732"/>
      <c r="F36" s="733"/>
      <c r="G36" s="766"/>
      <c r="H36" s="2296"/>
      <c r="I36" s="2674">
        <v>444.81350000000003</v>
      </c>
      <c r="J36" s="2674"/>
      <c r="K36" s="2674">
        <v>85.492000000000004</v>
      </c>
      <c r="L36" s="2674">
        <v>447.267</v>
      </c>
      <c r="M36" s="2675">
        <v>802.53150000000005</v>
      </c>
      <c r="N36" s="2674">
        <v>600.29999999999995</v>
      </c>
      <c r="O36" s="2674">
        <v>1276.8117999999999</v>
      </c>
      <c r="P36" s="2674">
        <v>3611.5160000000001</v>
      </c>
      <c r="Q36" s="2674">
        <v>2105.9983999999999</v>
      </c>
      <c r="R36" s="2674"/>
      <c r="S36" s="2676">
        <v>183.82499999999999</v>
      </c>
      <c r="T36" s="2671">
        <f t="shared" si="10"/>
        <v>444.81350000000003</v>
      </c>
      <c r="U36" s="2672">
        <f t="shared" si="11"/>
        <v>1335.2905000000001</v>
      </c>
      <c r="V36" s="2672">
        <f t="shared" si="12"/>
        <v>5488.6278000000002</v>
      </c>
      <c r="W36" s="2672">
        <f t="shared" si="13"/>
        <v>2289.8233999999998</v>
      </c>
      <c r="X36" s="2672">
        <f t="shared" si="14"/>
        <v>1780.104</v>
      </c>
      <c r="Y36" s="2672">
        <f t="shared" si="15"/>
        <v>7778.4511999999995</v>
      </c>
      <c r="Z36" s="2673">
        <f t="shared" si="16"/>
        <v>9558.5551999999989</v>
      </c>
    </row>
    <row r="37" spans="1:26" ht="15">
      <c r="A37" s="489"/>
      <c r="B37" s="789"/>
      <c r="C37" s="797" t="s">
        <v>1245</v>
      </c>
      <c r="D37" s="734"/>
      <c r="E37" s="734"/>
      <c r="F37" s="731"/>
      <c r="G37" s="731"/>
      <c r="H37" s="2296">
        <v>29.843793000000005</v>
      </c>
      <c r="I37" s="2674">
        <v>1606.9737399999999</v>
      </c>
      <c r="J37" s="2674">
        <v>320.38826</v>
      </c>
      <c r="K37" s="2674">
        <v>1772.6469999999999</v>
      </c>
      <c r="L37" s="2674">
        <v>1975.8577299999999</v>
      </c>
      <c r="M37" s="2675">
        <v>3219.370625</v>
      </c>
      <c r="N37" s="2674">
        <v>5067.3587355999989</v>
      </c>
      <c r="O37" s="2674">
        <v>1613.6724240000001</v>
      </c>
      <c r="P37" s="2674">
        <v>2461.2050399999998</v>
      </c>
      <c r="Q37" s="2674">
        <v>1679.8431</v>
      </c>
      <c r="R37" s="2674">
        <v>1748.4880000000001</v>
      </c>
      <c r="S37" s="2676">
        <v>4036.9832600000004</v>
      </c>
      <c r="T37" s="2671">
        <f t="shared" si="10"/>
        <v>1957.2057929999999</v>
      </c>
      <c r="U37" s="2672">
        <f t="shared" si="11"/>
        <v>6967.8753550000001</v>
      </c>
      <c r="V37" s="2672">
        <f t="shared" si="12"/>
        <v>9142.2361996</v>
      </c>
      <c r="W37" s="2672">
        <f t="shared" si="13"/>
        <v>7465.3143600000003</v>
      </c>
      <c r="X37" s="2672">
        <f t="shared" si="14"/>
        <v>8925.0811479999993</v>
      </c>
      <c r="Y37" s="2672">
        <f t="shared" si="15"/>
        <v>16607.5505596</v>
      </c>
      <c r="Z37" s="2673">
        <f t="shared" si="16"/>
        <v>25532.631707599998</v>
      </c>
    </row>
    <row r="38" spans="1:26" ht="15" thickBot="1">
      <c r="A38" s="490"/>
      <c r="B38" s="362"/>
      <c r="C38" s="362"/>
      <c r="D38" s="362"/>
      <c r="E38" s="362"/>
      <c r="F38" s="362"/>
      <c r="G38" s="362"/>
      <c r="H38" s="362"/>
      <c r="I38" s="362"/>
      <c r="J38" s="362"/>
      <c r="K38" s="362"/>
      <c r="L38" s="362"/>
      <c r="M38" s="362"/>
      <c r="N38" s="362"/>
      <c r="O38" s="307"/>
      <c r="P38" s="307"/>
    </row>
    <row r="39" spans="1:26" ht="16.5" thickBot="1">
      <c r="A39" s="490"/>
      <c r="B39" s="316" t="s">
        <v>458</v>
      </c>
      <c r="C39" s="761"/>
      <c r="D39" s="315"/>
      <c r="E39" s="315"/>
      <c r="F39" s="314"/>
      <c r="G39" s="362"/>
      <c r="H39" s="362"/>
      <c r="I39" s="362"/>
      <c r="J39" s="362"/>
      <c r="K39" s="362"/>
      <c r="L39" s="362"/>
      <c r="M39" s="2595"/>
      <c r="N39" s="307"/>
    </row>
    <row r="40" spans="1:26" ht="15">
      <c r="A40" s="490"/>
      <c r="B40" s="949" t="s">
        <v>1246</v>
      </c>
      <c r="C40" s="321"/>
      <c r="D40" s="320"/>
      <c r="E40" s="320"/>
      <c r="F40" s="320"/>
      <c r="G40" s="319"/>
      <c r="H40" s="362"/>
      <c r="I40" s="362"/>
      <c r="J40" s="362"/>
      <c r="K40" s="362"/>
      <c r="L40" s="362"/>
      <c r="M40" s="362"/>
      <c r="N40" s="362"/>
      <c r="O40" s="307"/>
      <c r="P40" s="307"/>
      <c r="Q40" s="307"/>
    </row>
    <row r="41" spans="1:26" ht="14.25">
      <c r="A41" s="490"/>
      <c r="B41" s="317" t="s">
        <v>155</v>
      </c>
      <c r="C41" s="317"/>
      <c r="D41" s="362"/>
      <c r="E41" s="362"/>
      <c r="F41" s="362"/>
      <c r="G41" s="362"/>
      <c r="H41" s="813">
        <f>'PL,HC,INV'!P10</f>
        <v>43922</v>
      </c>
      <c r="I41" s="452">
        <f>'PL,HC,INV'!Q10</f>
        <v>43952</v>
      </c>
      <c r="J41" s="452">
        <f>'PL,HC,INV'!R10</f>
        <v>43983</v>
      </c>
      <c r="K41" s="453">
        <f>'PL,HC,INV'!S10</f>
        <v>44013</v>
      </c>
      <c r="L41" s="453">
        <f>'PL,HC,INV'!T10</f>
        <v>44044</v>
      </c>
      <c r="M41" s="453">
        <f>'PL,HC,INV'!U10</f>
        <v>44075</v>
      </c>
      <c r="N41" s="453">
        <f>'PL,HC,INV'!V10</f>
        <v>44105</v>
      </c>
      <c r="O41" s="453">
        <f>'PL,HC,INV'!W10</f>
        <v>44136</v>
      </c>
      <c r="P41" s="453">
        <f>'PL,HC,INV'!X10</f>
        <v>44166</v>
      </c>
      <c r="Q41" s="453">
        <f>'PL,HC,INV'!Y10</f>
        <v>44197</v>
      </c>
      <c r="R41" s="453">
        <f>'PL,HC,INV'!Z10</f>
        <v>44228</v>
      </c>
      <c r="S41" s="1145">
        <f>'PL,HC,INV'!AA10</f>
        <v>44256</v>
      </c>
      <c r="T41" s="822" t="str">
        <f>'PL,HC,INV'!AB10</f>
        <v>Q1</v>
      </c>
      <c r="U41" s="823" t="str">
        <f>'PL,HC,INV'!AC10</f>
        <v>Q2</v>
      </c>
      <c r="V41" s="823" t="str">
        <f>'PL,HC,INV'!AD10</f>
        <v>Q3</v>
      </c>
      <c r="W41" s="823" t="str">
        <f>'PL,HC,INV'!AE10</f>
        <v>Q4</v>
      </c>
      <c r="X41" s="823" t="str">
        <f>'PL,HC,INV'!AF10</f>
        <v>1st H</v>
      </c>
      <c r="Y41" s="823" t="str">
        <f>'PL,HC,INV'!AG10</f>
        <v>2nd H</v>
      </c>
      <c r="Z41" s="1153" t="str">
        <f>'PL,HC,INV'!AH10</f>
        <v>Yr.</v>
      </c>
    </row>
    <row r="42" spans="1:26" ht="14.25">
      <c r="A42" s="490"/>
      <c r="B42" s="1154" t="s">
        <v>344</v>
      </c>
      <c r="C42" s="762"/>
      <c r="D42" s="762"/>
      <c r="E42" s="762"/>
      <c r="F42" s="762"/>
      <c r="G42" s="2677"/>
      <c r="H42" s="824">
        <f t="shared" ref="H42:Z42" si="17">H10</f>
        <v>460414.16778000002</v>
      </c>
      <c r="I42" s="2755">
        <f t="shared" si="17"/>
        <v>60175.46557</v>
      </c>
      <c r="J42" s="2755">
        <f t="shared" si="17"/>
        <v>1761.3195900000001</v>
      </c>
      <c r="K42" s="2755">
        <f t="shared" si="17"/>
        <v>32236.365009999998</v>
      </c>
      <c r="L42" s="2755">
        <f t="shared" si="17"/>
        <v>97898.444200000027</v>
      </c>
      <c r="M42" s="2755">
        <f t="shared" si="17"/>
        <v>158122.53421000001</v>
      </c>
      <c r="N42" s="2755">
        <f t="shared" si="17"/>
        <v>265021.45000000007</v>
      </c>
      <c r="O42" s="2756">
        <f t="shared" si="17"/>
        <v>403508.04622000002</v>
      </c>
      <c r="P42" s="2763">
        <f t="shared" si="17"/>
        <v>398503.29602000007</v>
      </c>
      <c r="Q42" s="2873">
        <f t="shared" si="17"/>
        <v>355695.8403199999</v>
      </c>
      <c r="R42" s="2873">
        <f t="shared" si="17"/>
        <v>405735.16732000001</v>
      </c>
      <c r="S42" s="2874">
        <f t="shared" si="17"/>
        <v>344813.80166999984</v>
      </c>
      <c r="T42" s="826">
        <f t="shared" si="17"/>
        <v>522350.95293999987</v>
      </c>
      <c r="U42" s="825">
        <f t="shared" si="17"/>
        <v>288257.34341999999</v>
      </c>
      <c r="V42" s="825">
        <f t="shared" si="17"/>
        <v>1067032.7922400001</v>
      </c>
      <c r="W42" s="825">
        <f t="shared" si="17"/>
        <v>1106244.8093099997</v>
      </c>
      <c r="X42" s="825">
        <f t="shared" si="17"/>
        <v>810608.29636000004</v>
      </c>
      <c r="Y42" s="827">
        <f t="shared" si="17"/>
        <v>2173277.6015499998</v>
      </c>
      <c r="Z42" s="828">
        <f t="shared" si="17"/>
        <v>2983885.8979099998</v>
      </c>
    </row>
    <row r="43" spans="1:26" ht="14.25">
      <c r="A43" s="490"/>
      <c r="B43" s="456"/>
      <c r="C43" s="831"/>
      <c r="D43" s="2678" t="s">
        <v>459</v>
      </c>
      <c r="E43" s="829"/>
      <c r="F43" s="2679"/>
      <c r="G43" s="2680"/>
      <c r="H43" s="2757"/>
      <c r="I43" s="2758"/>
      <c r="J43" s="2758"/>
      <c r="K43" s="2758"/>
      <c r="L43" s="2758"/>
      <c r="M43" s="2758"/>
      <c r="N43" s="2758"/>
      <c r="O43" s="2759"/>
      <c r="P43" s="2764"/>
      <c r="Q43" s="2764"/>
      <c r="R43" s="2764"/>
      <c r="S43" s="2875"/>
      <c r="T43" s="2681">
        <f t="shared" ref="T43:T49" si="18">SUM(H43:J43)</f>
        <v>0</v>
      </c>
      <c r="U43" s="2682">
        <f t="shared" ref="U43:U49" si="19">SUM(K43:M43)</f>
        <v>0</v>
      </c>
      <c r="V43" s="2682">
        <f t="shared" ref="V43:V49" si="20">SUM(N43:P43)</f>
        <v>0</v>
      </c>
      <c r="W43" s="2682">
        <f t="shared" ref="W43:W49" si="21">SUM(Q43:S43)</f>
        <v>0</v>
      </c>
      <c r="X43" s="2682">
        <f t="shared" ref="X43:X49" si="22">SUM(T43:U43)</f>
        <v>0</v>
      </c>
      <c r="Y43" s="2682">
        <f t="shared" ref="Y43:Y49" si="23">SUM(V43:W43)</f>
        <v>0</v>
      </c>
      <c r="Z43" s="2683">
        <f t="shared" ref="Z43:Z49" si="24">SUM(X43:Y43)</f>
        <v>0</v>
      </c>
    </row>
    <row r="44" spans="1:26" ht="14.25">
      <c r="A44" s="490"/>
      <c r="B44" s="456"/>
      <c r="C44" s="831"/>
      <c r="D44" s="2684" t="s">
        <v>341</v>
      </c>
      <c r="E44" s="830"/>
      <c r="F44" s="2685"/>
      <c r="G44" s="2686"/>
      <c r="H44" s="2760">
        <v>460414.16778000002</v>
      </c>
      <c r="I44" s="2761">
        <v>60175.46557</v>
      </c>
      <c r="J44" s="2761">
        <v>1761.3195900000001</v>
      </c>
      <c r="K44" s="2761">
        <f>32219.36501+17</f>
        <v>32236.365010000001</v>
      </c>
      <c r="L44" s="2761">
        <v>97898.444200000027</v>
      </c>
      <c r="M44" s="2761">
        <v>158122.53421000001</v>
      </c>
      <c r="N44" s="2761">
        <v>265021.45000000007</v>
      </c>
      <c r="O44" s="2762">
        <v>403508.04622000002</v>
      </c>
      <c r="P44" s="2765">
        <v>398503.29602000007</v>
      </c>
      <c r="Q44" s="2765">
        <v>355695.8403199999</v>
      </c>
      <c r="R44" s="2765">
        <v>405735.16732000001</v>
      </c>
      <c r="S44" s="2876">
        <v>344813.80166999984</v>
      </c>
      <c r="T44" s="2687">
        <f t="shared" si="18"/>
        <v>522350.95294000005</v>
      </c>
      <c r="U44" s="2688">
        <f t="shared" si="19"/>
        <v>288257.34342000005</v>
      </c>
      <c r="V44" s="2688">
        <f t="shared" si="20"/>
        <v>1067032.7922400001</v>
      </c>
      <c r="W44" s="2688">
        <f t="shared" si="21"/>
        <v>1106244.8093099999</v>
      </c>
      <c r="X44" s="2688">
        <f t="shared" si="22"/>
        <v>810608.29636000004</v>
      </c>
      <c r="Y44" s="2688">
        <f t="shared" si="23"/>
        <v>2173277.6015499998</v>
      </c>
      <c r="Z44" s="2689">
        <f t="shared" si="24"/>
        <v>2983885.8979099998</v>
      </c>
    </row>
    <row r="45" spans="1:26" ht="14.25">
      <c r="A45" s="490"/>
      <c r="B45" s="456"/>
      <c r="C45" s="831"/>
      <c r="D45" s="832" t="s">
        <v>342</v>
      </c>
      <c r="E45" s="2690"/>
      <c r="G45" s="812" t="s">
        <v>460</v>
      </c>
      <c r="H45" s="818"/>
      <c r="I45" s="819"/>
      <c r="J45" s="819"/>
      <c r="K45" s="819"/>
      <c r="L45" s="819"/>
      <c r="M45" s="819"/>
      <c r="N45" s="819"/>
      <c r="O45" s="820"/>
      <c r="P45" s="820"/>
      <c r="Q45" s="820"/>
      <c r="R45" s="820"/>
      <c r="S45" s="821"/>
      <c r="T45" s="2691">
        <f t="shared" si="18"/>
        <v>0</v>
      </c>
      <c r="U45" s="827">
        <f t="shared" si="19"/>
        <v>0</v>
      </c>
      <c r="V45" s="827">
        <f t="shared" si="20"/>
        <v>0</v>
      </c>
      <c r="W45" s="827">
        <f t="shared" si="21"/>
        <v>0</v>
      </c>
      <c r="X45" s="827">
        <f t="shared" si="22"/>
        <v>0</v>
      </c>
      <c r="Y45" s="827">
        <f t="shared" si="23"/>
        <v>0</v>
      </c>
      <c r="Z45" s="828">
        <f t="shared" si="24"/>
        <v>0</v>
      </c>
    </row>
    <row r="46" spans="1:26" ht="14.25">
      <c r="A46" s="490"/>
      <c r="B46" s="456"/>
      <c r="C46" s="831"/>
      <c r="D46" s="832" t="s">
        <v>343</v>
      </c>
      <c r="E46" s="2690"/>
      <c r="G46" s="812" t="s">
        <v>461</v>
      </c>
      <c r="H46" s="818"/>
      <c r="I46" s="819"/>
      <c r="J46" s="819"/>
      <c r="K46" s="819"/>
      <c r="L46" s="819"/>
      <c r="M46" s="819"/>
      <c r="N46" s="819"/>
      <c r="O46" s="820"/>
      <c r="P46" s="820"/>
      <c r="Q46" s="820"/>
      <c r="R46" s="820"/>
      <c r="S46" s="821"/>
      <c r="T46" s="2691">
        <f t="shared" si="18"/>
        <v>0</v>
      </c>
      <c r="U46" s="827">
        <f t="shared" si="19"/>
        <v>0</v>
      </c>
      <c r="V46" s="827">
        <f t="shared" si="20"/>
        <v>0</v>
      </c>
      <c r="W46" s="827">
        <f t="shared" si="21"/>
        <v>0</v>
      </c>
      <c r="X46" s="827">
        <f t="shared" si="22"/>
        <v>0</v>
      </c>
      <c r="Y46" s="827">
        <f t="shared" si="23"/>
        <v>0</v>
      </c>
      <c r="Z46" s="828">
        <f t="shared" si="24"/>
        <v>0</v>
      </c>
    </row>
    <row r="47" spans="1:26" ht="14.25">
      <c r="A47" s="490"/>
      <c r="B47" s="456"/>
      <c r="C47" s="831"/>
      <c r="D47" s="832" t="s">
        <v>462</v>
      </c>
      <c r="E47" s="2690"/>
      <c r="G47" s="812" t="s">
        <v>463</v>
      </c>
      <c r="H47" s="818"/>
      <c r="I47" s="819"/>
      <c r="J47" s="819"/>
      <c r="K47" s="819"/>
      <c r="L47" s="819"/>
      <c r="M47" s="819"/>
      <c r="N47" s="819"/>
      <c r="O47" s="820"/>
      <c r="P47" s="820"/>
      <c r="Q47" s="820"/>
      <c r="R47" s="820"/>
      <c r="S47" s="821"/>
      <c r="T47" s="2691">
        <f t="shared" si="18"/>
        <v>0</v>
      </c>
      <c r="U47" s="827">
        <f t="shared" si="19"/>
        <v>0</v>
      </c>
      <c r="V47" s="827">
        <f t="shared" si="20"/>
        <v>0</v>
      </c>
      <c r="W47" s="827">
        <f t="shared" si="21"/>
        <v>0</v>
      </c>
      <c r="X47" s="827">
        <f t="shared" si="22"/>
        <v>0</v>
      </c>
      <c r="Y47" s="827">
        <f t="shared" si="23"/>
        <v>0</v>
      </c>
      <c r="Z47" s="828">
        <f t="shared" si="24"/>
        <v>0</v>
      </c>
    </row>
    <row r="48" spans="1:26" ht="14.25">
      <c r="A48" s="490"/>
      <c r="B48" s="456"/>
      <c r="C48" s="831"/>
      <c r="D48" s="832" t="s">
        <v>464</v>
      </c>
      <c r="E48" s="2690"/>
      <c r="G48" s="812" t="s">
        <v>465</v>
      </c>
      <c r="H48" s="818"/>
      <c r="I48" s="819"/>
      <c r="J48" s="819"/>
      <c r="K48" s="819"/>
      <c r="L48" s="819"/>
      <c r="M48" s="819"/>
      <c r="N48" s="819"/>
      <c r="O48" s="820"/>
      <c r="P48" s="820"/>
      <c r="Q48" s="820"/>
      <c r="R48" s="820"/>
      <c r="S48" s="821"/>
      <c r="T48" s="2691">
        <f t="shared" si="18"/>
        <v>0</v>
      </c>
      <c r="U48" s="827">
        <f t="shared" si="19"/>
        <v>0</v>
      </c>
      <c r="V48" s="827">
        <f t="shared" si="20"/>
        <v>0</v>
      </c>
      <c r="W48" s="827">
        <f t="shared" si="21"/>
        <v>0</v>
      </c>
      <c r="X48" s="827">
        <f t="shared" si="22"/>
        <v>0</v>
      </c>
      <c r="Y48" s="827">
        <f t="shared" si="23"/>
        <v>0</v>
      </c>
      <c r="Z48" s="828">
        <f t="shared" si="24"/>
        <v>0</v>
      </c>
    </row>
    <row r="49" spans="1:26" ht="14.25">
      <c r="A49" s="490"/>
      <c r="B49" s="457"/>
      <c r="C49" s="833"/>
      <c r="D49" s="834" t="s">
        <v>455</v>
      </c>
      <c r="E49" s="458"/>
      <c r="F49" s="458"/>
      <c r="G49" s="148" t="s">
        <v>466</v>
      </c>
      <c r="H49" s="814"/>
      <c r="I49" s="815"/>
      <c r="J49" s="815"/>
      <c r="K49" s="815"/>
      <c r="L49" s="815"/>
      <c r="M49" s="815"/>
      <c r="N49" s="815"/>
      <c r="O49" s="816"/>
      <c r="P49" s="816"/>
      <c r="Q49" s="816"/>
      <c r="R49" s="816"/>
      <c r="S49" s="817"/>
      <c r="T49" s="2692">
        <f t="shared" si="18"/>
        <v>0</v>
      </c>
      <c r="U49" s="2693">
        <f t="shared" si="19"/>
        <v>0</v>
      </c>
      <c r="V49" s="2693">
        <f t="shared" si="20"/>
        <v>0</v>
      </c>
      <c r="W49" s="2693">
        <f t="shared" si="21"/>
        <v>0</v>
      </c>
      <c r="X49" s="2693">
        <f t="shared" si="22"/>
        <v>0</v>
      </c>
      <c r="Y49" s="2693">
        <f t="shared" si="23"/>
        <v>0</v>
      </c>
      <c r="Z49" s="2694">
        <f t="shared" si="24"/>
        <v>0</v>
      </c>
    </row>
    <row r="50" spans="1:26" ht="14.25">
      <c r="A50" s="490"/>
      <c r="B50" s="362"/>
      <c r="C50" s="362"/>
      <c r="D50" s="309" t="s">
        <v>467</v>
      </c>
      <c r="E50" s="362"/>
      <c r="F50" s="362"/>
      <c r="G50" s="362"/>
      <c r="H50" s="308" t="str">
        <f>IF(ROUND(H42,0)=ROUND(SUM(H43:H49),0),"OK","NG")</f>
        <v>OK</v>
      </c>
      <c r="I50" s="308" t="str">
        <f t="shared" ref="I50:S50" si="25">IF(ROUND(I42,0)=ROUND(SUM(I43:I49),0),"OK","NG")</f>
        <v>OK</v>
      </c>
      <c r="J50" s="308" t="str">
        <f t="shared" si="25"/>
        <v>OK</v>
      </c>
      <c r="K50" s="308" t="str">
        <f t="shared" si="25"/>
        <v>OK</v>
      </c>
      <c r="L50" s="308" t="str">
        <f t="shared" si="25"/>
        <v>OK</v>
      </c>
      <c r="M50" s="308" t="str">
        <f t="shared" si="25"/>
        <v>OK</v>
      </c>
      <c r="N50" s="308" t="str">
        <f t="shared" si="25"/>
        <v>OK</v>
      </c>
      <c r="O50" s="308" t="str">
        <f t="shared" si="25"/>
        <v>OK</v>
      </c>
      <c r="P50" s="308" t="str">
        <f t="shared" si="25"/>
        <v>OK</v>
      </c>
      <c r="Q50" s="308" t="str">
        <f t="shared" si="25"/>
        <v>OK</v>
      </c>
      <c r="R50" s="308" t="str">
        <f t="shared" si="25"/>
        <v>OK</v>
      </c>
      <c r="S50" s="308" t="str">
        <f t="shared" si="25"/>
        <v>OK</v>
      </c>
    </row>
    <row r="51" spans="1:26" ht="15" thickBot="1">
      <c r="A51" s="490"/>
      <c r="B51" s="362"/>
      <c r="C51" s="362"/>
      <c r="D51" s="362"/>
      <c r="E51" s="362"/>
      <c r="F51" s="362"/>
      <c r="G51" s="362"/>
      <c r="H51" s="362"/>
      <c r="I51" s="362"/>
      <c r="J51" s="362"/>
      <c r="K51" s="362"/>
      <c r="L51" s="362"/>
      <c r="M51" s="362"/>
      <c r="N51" s="362"/>
      <c r="O51" s="307"/>
      <c r="P51" s="307"/>
    </row>
    <row r="52" spans="1:26" ht="16.5" thickBot="1">
      <c r="A52" s="490"/>
      <c r="B52" s="316" t="s">
        <v>158</v>
      </c>
      <c r="C52" s="761"/>
      <c r="D52" s="315"/>
      <c r="E52" s="315"/>
      <c r="F52" s="314"/>
      <c r="G52" s="362"/>
      <c r="H52" s="362"/>
      <c r="I52" s="362"/>
      <c r="J52" s="362"/>
      <c r="K52" s="362"/>
      <c r="L52" s="362"/>
      <c r="M52" s="362"/>
      <c r="N52" s="362"/>
      <c r="O52" s="307"/>
      <c r="P52" s="307"/>
      <c r="Q52" s="307"/>
      <c r="T52" s="2695"/>
      <c r="U52" s="2695"/>
      <c r="V52" s="2695"/>
      <c r="W52" s="2695"/>
      <c r="X52" s="2695"/>
    </row>
    <row r="53" spans="1:26" ht="15">
      <c r="A53" s="490"/>
      <c r="B53" s="946" t="s">
        <v>571</v>
      </c>
      <c r="C53" s="321"/>
      <c r="D53" s="320"/>
      <c r="E53" s="320"/>
      <c r="F53" s="320"/>
      <c r="G53" s="319"/>
      <c r="H53" s="317"/>
      <c r="I53" s="362"/>
      <c r="J53" s="362"/>
      <c r="K53" s="362"/>
      <c r="L53" s="362"/>
      <c r="M53" s="362"/>
      <c r="N53" s="362"/>
      <c r="O53" s="307"/>
      <c r="P53" s="307"/>
      <c r="Q53" s="307"/>
    </row>
    <row r="54" spans="1:26" ht="9" customHeight="1" thickBot="1">
      <c r="A54" s="490"/>
      <c r="B54" s="362"/>
      <c r="C54" s="362"/>
      <c r="D54" s="362"/>
      <c r="E54" s="362"/>
      <c r="F54" s="2595"/>
      <c r="G54" s="362"/>
      <c r="H54" s="362"/>
      <c r="I54" s="362"/>
      <c r="J54" s="362"/>
      <c r="K54" s="362"/>
      <c r="L54" s="362"/>
      <c r="M54" s="362"/>
      <c r="N54" s="362"/>
      <c r="O54" s="362"/>
      <c r="P54" s="362"/>
      <c r="Q54" s="362"/>
      <c r="R54" s="362"/>
      <c r="S54" s="362"/>
      <c r="T54" s="362"/>
      <c r="U54" s="312"/>
      <c r="V54" s="312"/>
      <c r="W54" s="312"/>
      <c r="X54" s="312"/>
      <c r="Y54" s="312"/>
      <c r="Z54" s="312"/>
    </row>
    <row r="55" spans="1:26" ht="15.75">
      <c r="A55" s="490"/>
      <c r="B55" s="951"/>
      <c r="C55" s="959" t="s">
        <v>558</v>
      </c>
      <c r="D55" s="952"/>
      <c r="E55" s="953"/>
      <c r="F55" s="2696"/>
      <c r="G55" s="953"/>
      <c r="H55" s="953"/>
      <c r="I55" s="953"/>
      <c r="J55" s="953"/>
      <c r="K55" s="953"/>
      <c r="L55" s="953"/>
      <c r="M55" s="953"/>
      <c r="N55" s="953"/>
      <c r="O55" s="953"/>
      <c r="P55" s="953"/>
      <c r="Q55" s="953"/>
      <c r="R55" s="953"/>
      <c r="S55" s="954"/>
      <c r="T55" s="362"/>
      <c r="U55" s="312"/>
      <c r="V55" s="312"/>
      <c r="W55" s="312"/>
      <c r="X55" s="312"/>
      <c r="Y55" s="312"/>
      <c r="Z55" s="312"/>
    </row>
    <row r="56" spans="1:26" ht="16.5" thickBot="1">
      <c r="A56" s="490"/>
      <c r="B56" s="955"/>
      <c r="C56" s="960" t="s">
        <v>557</v>
      </c>
      <c r="D56" s="956"/>
      <c r="E56" s="957"/>
      <c r="F56" s="2697"/>
      <c r="G56" s="957"/>
      <c r="H56" s="957"/>
      <c r="I56" s="957"/>
      <c r="J56" s="957"/>
      <c r="K56" s="957"/>
      <c r="L56" s="957"/>
      <c r="M56" s="957"/>
      <c r="N56" s="957"/>
      <c r="O56" s="957"/>
      <c r="P56" s="957"/>
      <c r="Q56" s="957"/>
      <c r="R56" s="957"/>
      <c r="S56" s="958"/>
      <c r="T56" s="362"/>
      <c r="U56" s="312"/>
      <c r="V56" s="312"/>
      <c r="W56" s="312"/>
      <c r="X56" s="312"/>
      <c r="Y56" s="312"/>
      <c r="Z56" s="312"/>
    </row>
    <row r="57" spans="1:26" ht="6" customHeight="1">
      <c r="A57" s="490"/>
      <c r="B57" s="362"/>
      <c r="C57" s="362"/>
      <c r="D57" s="362"/>
      <c r="E57" s="362"/>
      <c r="F57" s="2595"/>
      <c r="G57" s="362"/>
      <c r="H57" s="362"/>
      <c r="I57" s="362"/>
      <c r="J57" s="362"/>
      <c r="K57" s="362"/>
      <c r="L57" s="362"/>
      <c r="M57" s="362"/>
      <c r="N57" s="362"/>
      <c r="O57" s="362"/>
      <c r="P57" s="362"/>
      <c r="Q57" s="362"/>
      <c r="R57" s="362"/>
      <c r="S57" s="362"/>
      <c r="T57" s="362"/>
      <c r="U57" s="312"/>
      <c r="V57" s="312"/>
      <c r="W57" s="312"/>
      <c r="X57" s="312"/>
      <c r="Y57" s="312"/>
      <c r="Z57" s="312"/>
    </row>
    <row r="58" spans="1:26" ht="14.25">
      <c r="A58" s="490"/>
      <c r="B58" s="362"/>
      <c r="C58" s="362"/>
      <c r="D58" s="362"/>
      <c r="E58" s="362"/>
      <c r="F58" s="2595"/>
      <c r="G58" s="362"/>
      <c r="H58" s="835">
        <f>'PL,HC,INV'!P10</f>
        <v>43922</v>
      </c>
      <c r="I58" s="836">
        <f>'PL,HC,INV'!Q10</f>
        <v>43952</v>
      </c>
      <c r="J58" s="836">
        <f>'PL,HC,INV'!R10</f>
        <v>43983</v>
      </c>
      <c r="K58" s="837">
        <f>'PL,HC,INV'!S10</f>
        <v>44013</v>
      </c>
      <c r="L58" s="837">
        <f>'PL,HC,INV'!T10</f>
        <v>44044</v>
      </c>
      <c r="M58" s="837">
        <f>'PL,HC,INV'!U10</f>
        <v>44075</v>
      </c>
      <c r="N58" s="837">
        <f>'PL,HC,INV'!V10</f>
        <v>44105</v>
      </c>
      <c r="O58" s="837">
        <f>'PL,HC,INV'!W10</f>
        <v>44136</v>
      </c>
      <c r="P58" s="837">
        <f>'PL,HC,INV'!X10</f>
        <v>44166</v>
      </c>
      <c r="Q58" s="837">
        <f>'PL,HC,INV'!Y10</f>
        <v>44197</v>
      </c>
      <c r="R58" s="837">
        <f>'PL,HC,INV'!Z10</f>
        <v>44228</v>
      </c>
      <c r="S58" s="1155">
        <f>'PL,HC,INV'!AA10</f>
        <v>44256</v>
      </c>
      <c r="T58" s="313"/>
      <c r="U58" s="312"/>
      <c r="V58" s="312"/>
      <c r="W58" s="312"/>
      <c r="X58" s="312"/>
      <c r="Y58" s="312"/>
      <c r="Z58" s="312"/>
    </row>
    <row r="59" spans="1:26" ht="15">
      <c r="A59" s="490"/>
      <c r="B59" s="898" t="s">
        <v>493</v>
      </c>
      <c r="C59" s="913"/>
      <c r="D59" s="913"/>
      <c r="E59" s="913"/>
      <c r="F59" s="914"/>
      <c r="G59" s="2698"/>
      <c r="H59" s="915">
        <f>SUM(H60,H63,H66)</f>
        <v>1602228.0115729999</v>
      </c>
      <c r="I59" s="916">
        <f>SUM(I60,I63,I66)</f>
        <v>1628900.1769100009</v>
      </c>
      <c r="J59" s="916">
        <f t="shared" ref="J59:S59" si="26">SUM(J60,J63,J66)</f>
        <v>1515931.07014</v>
      </c>
      <c r="K59" s="916">
        <f t="shared" si="26"/>
        <v>1341766.50401</v>
      </c>
      <c r="L59" s="916">
        <f t="shared" si="26"/>
        <v>1220640.5689300001</v>
      </c>
      <c r="M59" s="917">
        <f>SUM(M60,M63,M66)</f>
        <v>1158806.436335</v>
      </c>
      <c r="N59" s="917">
        <f t="shared" si="26"/>
        <v>1093167.0868400028</v>
      </c>
      <c r="O59" s="917">
        <f t="shared" si="26"/>
        <v>1203942.870444</v>
      </c>
      <c r="P59" s="917">
        <f t="shared" si="26"/>
        <v>1284135.01706</v>
      </c>
      <c r="Q59" s="917">
        <f t="shared" si="26"/>
        <v>1285245.7378199999</v>
      </c>
      <c r="R59" s="917">
        <f t="shared" si="26"/>
        <v>1371368.45532</v>
      </c>
      <c r="S59" s="918">
        <f t="shared" si="26"/>
        <v>1466609.8599299998</v>
      </c>
      <c r="T59" s="2699"/>
      <c r="U59" s="2700"/>
      <c r="V59" s="2700"/>
      <c r="W59" s="2700"/>
      <c r="X59" s="2700"/>
      <c r="Y59" s="2700"/>
      <c r="Z59" s="2700"/>
    </row>
    <row r="60" spans="1:26" ht="14.25">
      <c r="A60" s="490"/>
      <c r="B60" s="921"/>
      <c r="C60" s="2463" t="s">
        <v>516</v>
      </c>
      <c r="D60" s="2463"/>
      <c r="E60" s="2463"/>
      <c r="F60" s="923"/>
      <c r="G60" s="924"/>
      <c r="H60" s="2701">
        <f>SUM(H61:H62)</f>
        <v>1127790</v>
      </c>
      <c r="I60" s="2702">
        <f t="shared" ref="I60:S60" si="27">SUM(I61:I62)</f>
        <v>1600276</v>
      </c>
      <c r="J60" s="2702">
        <f t="shared" si="27"/>
        <v>1523088</v>
      </c>
      <c r="K60" s="2702">
        <f t="shared" si="27"/>
        <v>1302940</v>
      </c>
      <c r="L60" s="2702">
        <f t="shared" si="27"/>
        <v>1126415</v>
      </c>
      <c r="M60" s="2703">
        <f t="shared" si="27"/>
        <v>1000788</v>
      </c>
      <c r="N60" s="2703">
        <f t="shared" si="27"/>
        <v>819843</v>
      </c>
      <c r="O60" s="2703">
        <f t="shared" si="27"/>
        <v>784364</v>
      </c>
      <c r="P60" s="2703">
        <f t="shared" si="27"/>
        <v>893436</v>
      </c>
      <c r="Q60" s="2703">
        <f t="shared" si="27"/>
        <v>910609</v>
      </c>
      <c r="R60" s="2703">
        <f t="shared" si="27"/>
        <v>946231</v>
      </c>
      <c r="S60" s="2704">
        <f t="shared" si="27"/>
        <v>985262</v>
      </c>
      <c r="T60" s="2705"/>
      <c r="U60" s="2706"/>
      <c r="V60" s="2706"/>
      <c r="W60" s="2706"/>
      <c r="X60" s="2706"/>
      <c r="Y60" s="2706"/>
      <c r="Z60" s="2706"/>
    </row>
    <row r="61" spans="1:26" ht="14.25">
      <c r="A61" s="490"/>
      <c r="B61" s="921"/>
      <c r="C61" s="2463"/>
      <c r="D61" s="2707" t="s">
        <v>501</v>
      </c>
      <c r="E61" s="2707"/>
      <c r="F61" s="900"/>
      <c r="G61" s="901"/>
      <c r="H61" s="770">
        <v>1110158</v>
      </c>
      <c r="I61" s="770">
        <f>H89</f>
        <v>1582625</v>
      </c>
      <c r="J61" s="770">
        <f t="shared" ref="J61:S62" si="28">I89</f>
        <v>1505087</v>
      </c>
      <c r="K61" s="770">
        <f t="shared" si="28"/>
        <v>1285655</v>
      </c>
      <c r="L61" s="2708">
        <f t="shared" si="28"/>
        <v>1108715</v>
      </c>
      <c r="M61" s="2708">
        <f t="shared" si="28"/>
        <v>984793</v>
      </c>
      <c r="N61" s="2708">
        <f t="shared" si="28"/>
        <v>810567</v>
      </c>
      <c r="O61" s="2708">
        <f t="shared" si="28"/>
        <v>771351</v>
      </c>
      <c r="P61" s="2708">
        <f t="shared" si="28"/>
        <v>879814</v>
      </c>
      <c r="Q61" s="2708">
        <f t="shared" si="28"/>
        <v>893640</v>
      </c>
      <c r="R61" s="2708">
        <f t="shared" si="28"/>
        <v>931869</v>
      </c>
      <c r="S61" s="2709">
        <f t="shared" si="28"/>
        <v>975128</v>
      </c>
      <c r="T61" s="2705"/>
      <c r="U61" s="2706"/>
      <c r="V61" s="2706"/>
      <c r="W61" s="2706"/>
      <c r="X61" s="2706"/>
      <c r="Y61" s="2706"/>
      <c r="Z61" s="2706"/>
    </row>
    <row r="62" spans="1:26" ht="14.25">
      <c r="A62" s="490"/>
      <c r="B62" s="921"/>
      <c r="C62" s="897"/>
      <c r="D62" s="449" t="s">
        <v>156</v>
      </c>
      <c r="E62" s="449"/>
      <c r="F62" s="311"/>
      <c r="G62" s="310"/>
      <c r="H62" s="778">
        <v>17632</v>
      </c>
      <c r="I62" s="778">
        <f>H90</f>
        <v>17651</v>
      </c>
      <c r="J62" s="778">
        <f t="shared" si="28"/>
        <v>18001</v>
      </c>
      <c r="K62" s="778">
        <f t="shared" si="28"/>
        <v>17285</v>
      </c>
      <c r="L62" s="1150">
        <f t="shared" si="28"/>
        <v>17700</v>
      </c>
      <c r="M62" s="1150">
        <f t="shared" si="28"/>
        <v>15995</v>
      </c>
      <c r="N62" s="1150">
        <f t="shared" si="28"/>
        <v>9276</v>
      </c>
      <c r="O62" s="1150">
        <f t="shared" si="28"/>
        <v>13013</v>
      </c>
      <c r="P62" s="1150">
        <f t="shared" si="28"/>
        <v>13622</v>
      </c>
      <c r="Q62" s="1150">
        <f t="shared" si="28"/>
        <v>16969</v>
      </c>
      <c r="R62" s="1150">
        <f t="shared" si="28"/>
        <v>14362</v>
      </c>
      <c r="S62" s="2710">
        <f t="shared" si="28"/>
        <v>10134</v>
      </c>
      <c r="T62" s="2705"/>
      <c r="U62" s="2706"/>
      <c r="V62" s="2706"/>
      <c r="W62" s="2706"/>
      <c r="X62" s="2706"/>
      <c r="Y62" s="2706"/>
      <c r="Z62" s="2706"/>
    </row>
    <row r="63" spans="1:26" ht="14.25" customHeight="1">
      <c r="A63" s="490"/>
      <c r="B63" s="921"/>
      <c r="C63" s="763" t="s">
        <v>517</v>
      </c>
      <c r="D63" s="763"/>
      <c r="E63" s="763"/>
      <c r="F63" s="838"/>
      <c r="G63" s="2711"/>
      <c r="H63" s="735">
        <f>SUM(H64:H65)</f>
        <v>460444.011573</v>
      </c>
      <c r="I63" s="736">
        <f t="shared" ref="I63:S63" si="29">SUM(I64:I65)</f>
        <v>62227.252809999998</v>
      </c>
      <c r="J63" s="736">
        <f t="shared" si="29"/>
        <v>2141.8503500000002</v>
      </c>
      <c r="K63" s="736">
        <f t="shared" si="29"/>
        <v>34094.504009999997</v>
      </c>
      <c r="L63" s="736">
        <f t="shared" si="29"/>
        <v>100321.56893000004</v>
      </c>
      <c r="M63" s="737">
        <f t="shared" si="29"/>
        <v>162144.43633500003</v>
      </c>
      <c r="N63" s="737">
        <f t="shared" si="29"/>
        <v>270689.10873560008</v>
      </c>
      <c r="O63" s="736">
        <f t="shared" si="29"/>
        <v>408191.87044400006</v>
      </c>
      <c r="P63" s="737">
        <f t="shared" si="29"/>
        <v>404576.01706000004</v>
      </c>
      <c r="Q63" s="737">
        <f t="shared" si="29"/>
        <v>367672.73781999986</v>
      </c>
      <c r="R63" s="737">
        <f t="shared" si="29"/>
        <v>408358.45532000001</v>
      </c>
      <c r="S63" s="899">
        <f t="shared" si="29"/>
        <v>350512.85992999986</v>
      </c>
      <c r="U63" s="2700"/>
      <c r="V63" s="2700"/>
      <c r="W63" s="2700"/>
      <c r="X63" s="2700"/>
      <c r="Y63" s="2700"/>
      <c r="Z63" s="2700"/>
    </row>
    <row r="64" spans="1:26" ht="14.25">
      <c r="A64" s="490"/>
      <c r="B64" s="921"/>
      <c r="C64" s="2712"/>
      <c r="D64" s="2707" t="s">
        <v>501</v>
      </c>
      <c r="E64" s="2707"/>
      <c r="F64" s="900"/>
      <c r="G64" s="901"/>
      <c r="H64" s="2713">
        <f t="shared" ref="H64:S64" si="30">H9</f>
        <v>460414.16778000002</v>
      </c>
      <c r="I64" s="2714">
        <f t="shared" si="30"/>
        <v>60620.279069999997</v>
      </c>
      <c r="J64" s="2714">
        <f t="shared" si="30"/>
        <v>1821.46209</v>
      </c>
      <c r="K64" s="2714">
        <f t="shared" si="30"/>
        <v>32321.857009999996</v>
      </c>
      <c r="L64" s="2714">
        <f t="shared" si="30"/>
        <v>98345.711200000034</v>
      </c>
      <c r="M64" s="2715">
        <f t="shared" si="30"/>
        <v>158925.06571000002</v>
      </c>
      <c r="N64" s="2715">
        <f t="shared" si="30"/>
        <v>265621.75000000006</v>
      </c>
      <c r="O64" s="2715">
        <f t="shared" si="30"/>
        <v>406578.19802000007</v>
      </c>
      <c r="P64" s="2715">
        <f t="shared" si="30"/>
        <v>402114.81202000007</v>
      </c>
      <c r="Q64" s="2715">
        <f t="shared" si="30"/>
        <v>365992.89471999987</v>
      </c>
      <c r="R64" s="2715">
        <f t="shared" si="30"/>
        <v>406609.96732</v>
      </c>
      <c r="S64" s="2716">
        <f t="shared" si="30"/>
        <v>346475.87666999985</v>
      </c>
      <c r="U64" s="2706"/>
      <c r="V64" s="2706"/>
      <c r="W64" s="2706"/>
      <c r="X64" s="2706"/>
      <c r="Y64" s="2706"/>
      <c r="Z64" s="2706"/>
    </row>
    <row r="65" spans="1:26" ht="14.25">
      <c r="A65" s="490"/>
      <c r="B65" s="921"/>
      <c r="C65" s="764"/>
      <c r="D65" s="449" t="s">
        <v>156</v>
      </c>
      <c r="E65" s="449"/>
      <c r="F65" s="311"/>
      <c r="G65" s="310"/>
      <c r="H65" s="2717">
        <f>H37</f>
        <v>29.843793000000005</v>
      </c>
      <c r="I65" s="2718">
        <f t="shared" ref="I65:S65" si="31">I37</f>
        <v>1606.9737399999999</v>
      </c>
      <c r="J65" s="2718">
        <f t="shared" si="31"/>
        <v>320.38826</v>
      </c>
      <c r="K65" s="2718">
        <f t="shared" si="31"/>
        <v>1772.6469999999999</v>
      </c>
      <c r="L65" s="2718">
        <f t="shared" si="31"/>
        <v>1975.8577299999999</v>
      </c>
      <c r="M65" s="2719">
        <f>M37</f>
        <v>3219.370625</v>
      </c>
      <c r="N65" s="2719">
        <f t="shared" si="31"/>
        <v>5067.3587355999989</v>
      </c>
      <c r="O65" s="2719">
        <f t="shared" si="31"/>
        <v>1613.6724240000001</v>
      </c>
      <c r="P65" s="2719">
        <f t="shared" si="31"/>
        <v>2461.2050399999998</v>
      </c>
      <c r="Q65" s="2719">
        <f t="shared" si="31"/>
        <v>1679.8431</v>
      </c>
      <c r="R65" s="2719">
        <f t="shared" si="31"/>
        <v>1748.4880000000001</v>
      </c>
      <c r="S65" s="2720">
        <f t="shared" si="31"/>
        <v>4036.9832600000004</v>
      </c>
      <c r="T65" s="2705"/>
      <c r="U65" s="2706"/>
      <c r="V65" s="2706"/>
      <c r="W65" s="2706"/>
      <c r="X65" s="2706"/>
      <c r="Y65" s="2706"/>
      <c r="Z65" s="2706"/>
    </row>
    <row r="66" spans="1:26" ht="14.25" customHeight="1">
      <c r="A66" s="490"/>
      <c r="B66" s="921"/>
      <c r="C66" s="763" t="s">
        <v>11</v>
      </c>
      <c r="D66" s="763"/>
      <c r="E66" s="763"/>
      <c r="F66" s="838"/>
      <c r="G66" s="2711"/>
      <c r="H66" s="735">
        <f t="shared" ref="H66:R66" si="32">SUM(H67:H68)</f>
        <v>13994</v>
      </c>
      <c r="I66" s="736">
        <f t="shared" si="32"/>
        <v>-33603.075899999101</v>
      </c>
      <c r="J66" s="736">
        <f t="shared" si="32"/>
        <v>-9298.7802099999899</v>
      </c>
      <c r="K66" s="736">
        <f t="shared" si="32"/>
        <v>4732</v>
      </c>
      <c r="L66" s="736">
        <f t="shared" si="32"/>
        <v>-6096</v>
      </c>
      <c r="M66" s="737">
        <f>SUM(M67:M68)</f>
        <v>-4126</v>
      </c>
      <c r="N66" s="737">
        <f t="shared" si="32"/>
        <v>2634.9781044027768</v>
      </c>
      <c r="O66" s="737">
        <f t="shared" si="32"/>
        <v>11387</v>
      </c>
      <c r="P66" s="737">
        <f t="shared" si="32"/>
        <v>-13877</v>
      </c>
      <c r="Q66" s="737">
        <f t="shared" si="32"/>
        <v>6964</v>
      </c>
      <c r="R66" s="737">
        <f t="shared" si="32"/>
        <v>16779</v>
      </c>
      <c r="S66" s="899">
        <f>SUM(S67:S68)</f>
        <v>130835</v>
      </c>
      <c r="T66" s="2699"/>
      <c r="U66" s="2700"/>
      <c r="V66" s="2700"/>
      <c r="W66" s="2700"/>
      <c r="X66" s="2700"/>
      <c r="Y66" s="2700"/>
      <c r="Z66" s="2700"/>
    </row>
    <row r="67" spans="1:26" ht="14.25">
      <c r="A67" s="490"/>
      <c r="B67" s="921"/>
      <c r="C67" s="2712"/>
      <c r="D67" s="2707" t="s">
        <v>157</v>
      </c>
      <c r="E67" s="2707"/>
      <c r="F67" s="900"/>
      <c r="G67" s="901"/>
      <c r="H67" s="2721"/>
      <c r="I67" s="2722"/>
      <c r="J67" s="2722"/>
      <c r="K67" s="2722"/>
      <c r="L67" s="2722"/>
      <c r="M67" s="2723"/>
      <c r="N67" s="2723"/>
      <c r="O67" s="2723"/>
      <c r="P67" s="2723"/>
      <c r="Q67" s="2723"/>
      <c r="R67" s="2723"/>
      <c r="S67" s="2724"/>
      <c r="T67" s="2705"/>
      <c r="U67" s="2706"/>
      <c r="V67" s="2706">
        <f>Q69-Q59</f>
        <v>0.24721000227145851</v>
      </c>
      <c r="W67" s="2706"/>
      <c r="X67" s="2706"/>
      <c r="Y67" s="2706"/>
      <c r="Z67" s="2706"/>
    </row>
    <row r="68" spans="1:26" ht="14.25">
      <c r="A68" s="490"/>
      <c r="B68" s="922"/>
      <c r="C68" s="764"/>
      <c r="D68" s="936" t="s">
        <v>523</v>
      </c>
      <c r="E68" s="933"/>
      <c r="F68" s="934"/>
      <c r="G68" s="935"/>
      <c r="H68" s="2725">
        <v>13994</v>
      </c>
      <c r="I68" s="910">
        <v>-33603.075899999101</v>
      </c>
      <c r="J68" s="2726">
        <v>-9298.7802099999899</v>
      </c>
      <c r="K68" s="2726">
        <f>4749-17</f>
        <v>4732</v>
      </c>
      <c r="L68" s="2726">
        <v>-6096</v>
      </c>
      <c r="M68" s="2727">
        <v>-4126</v>
      </c>
      <c r="N68" s="2727">
        <v>2634.9781044027768</v>
      </c>
      <c r="O68" s="2727">
        <v>11387</v>
      </c>
      <c r="P68" s="2727">
        <v>-13877</v>
      </c>
      <c r="Q68" s="2727">
        <v>6964</v>
      </c>
      <c r="R68" s="2727">
        <v>16779</v>
      </c>
      <c r="S68" s="2728">
        <v>130835</v>
      </c>
      <c r="T68" s="2705"/>
      <c r="U68" s="2706"/>
      <c r="V68" s="2706"/>
      <c r="W68" s="2706"/>
      <c r="X68" s="2706"/>
      <c r="Y68" s="2706"/>
      <c r="Z68" s="2706"/>
    </row>
    <row r="69" spans="1:26" ht="14.25" customHeight="1">
      <c r="A69" s="490"/>
      <c r="B69" s="898" t="s">
        <v>468</v>
      </c>
      <c r="C69" s="913"/>
      <c r="D69" s="913"/>
      <c r="E69" s="913"/>
      <c r="F69" s="914"/>
      <c r="G69" s="2698"/>
      <c r="H69" s="915">
        <f t="shared" ref="H69:S69" si="33">SUM(H70,H83,H84,H88)</f>
        <v>1602227.9075499999</v>
      </c>
      <c r="I69" s="916">
        <f t="shared" si="33"/>
        <v>1628900.1769100009</v>
      </c>
      <c r="J69" s="916">
        <f t="shared" si="33"/>
        <v>1515931.07014</v>
      </c>
      <c r="K69" s="916">
        <f t="shared" si="33"/>
        <v>1341766.8548299987</v>
      </c>
      <c r="L69" s="916">
        <f t="shared" si="33"/>
        <v>1220640.8255400029</v>
      </c>
      <c r="M69" s="917">
        <f t="shared" si="33"/>
        <v>1158805.5366040044</v>
      </c>
      <c r="N69" s="917">
        <f t="shared" si="33"/>
        <v>1093167.0868400028</v>
      </c>
      <c r="O69" s="917">
        <f t="shared" si="33"/>
        <v>1203943.1729770079</v>
      </c>
      <c r="P69" s="917">
        <f t="shared" si="33"/>
        <v>1284134.9042799985</v>
      </c>
      <c r="Q69" s="917">
        <f t="shared" si="33"/>
        <v>1285245.9850300022</v>
      </c>
      <c r="R69" s="917">
        <f t="shared" si="33"/>
        <v>1371367.792698988</v>
      </c>
      <c r="S69" s="918">
        <f t="shared" si="33"/>
        <v>1466609.6977100023</v>
      </c>
      <c r="U69" s="2699"/>
      <c r="V69" s="2700"/>
      <c r="W69" s="2700"/>
      <c r="X69" s="2700"/>
      <c r="Y69" s="2700"/>
      <c r="Z69" s="2700"/>
    </row>
    <row r="70" spans="1:26" ht="14.25">
      <c r="A70" s="490"/>
      <c r="B70" s="921"/>
      <c r="C70" s="2712" t="s">
        <v>570</v>
      </c>
      <c r="D70" s="2712"/>
      <c r="E70" s="2712"/>
      <c r="F70" s="919"/>
      <c r="G70" s="920"/>
      <c r="H70" s="2729">
        <f>H71+H79</f>
        <v>1797.6003200000018</v>
      </c>
      <c r="I70" s="2730">
        <f>I71+I79</f>
        <v>105808.84524000074</v>
      </c>
      <c r="J70" s="2730">
        <f t="shared" ref="J70:S70" si="34">J71+J79</f>
        <v>205189.75520000001</v>
      </c>
      <c r="K70" s="2730">
        <f t="shared" si="34"/>
        <v>211215.42461999881</v>
      </c>
      <c r="L70" s="2730">
        <f t="shared" si="34"/>
        <v>217426.895800003</v>
      </c>
      <c r="M70" s="2731">
        <f t="shared" si="34"/>
        <v>337436.51855400449</v>
      </c>
      <c r="N70" s="2731">
        <f t="shared" si="34"/>
        <v>308244.21520000277</v>
      </c>
      <c r="O70" s="2731">
        <f t="shared" si="34"/>
        <v>307252.67343700799</v>
      </c>
      <c r="P70" s="2731">
        <f t="shared" si="34"/>
        <v>373295.90427999839</v>
      </c>
      <c r="Q70" s="2731">
        <f t="shared" si="34"/>
        <v>337248.98503000225</v>
      </c>
      <c r="R70" s="2731">
        <f t="shared" si="34"/>
        <v>385255.24590898806</v>
      </c>
      <c r="S70" s="2732">
        <f t="shared" si="34"/>
        <v>484747.00278000243</v>
      </c>
      <c r="T70" s="2705"/>
      <c r="U70" s="2706"/>
      <c r="V70" s="2706"/>
      <c r="W70" s="2706"/>
      <c r="X70" s="2706"/>
      <c r="Y70" s="2706"/>
      <c r="Z70" s="2706"/>
    </row>
    <row r="71" spans="1:26" ht="14.25" customHeight="1">
      <c r="A71" s="490"/>
      <c r="B71" s="921"/>
      <c r="C71" s="2712"/>
      <c r="D71" s="2707" t="s">
        <v>501</v>
      </c>
      <c r="E71" s="2707"/>
      <c r="F71" s="903"/>
      <c r="G71" s="904"/>
      <c r="H71" s="2733">
        <f>H72+H75+H78</f>
        <v>1797.6003200000018</v>
      </c>
      <c r="I71" s="770">
        <f>I72+I75+I78</f>
        <v>105808.84524000074</v>
      </c>
      <c r="J71" s="770">
        <f t="shared" ref="J71:S71" si="35">J72+J75+J78</f>
        <v>205189.75520000001</v>
      </c>
      <c r="K71" s="770">
        <f t="shared" si="35"/>
        <v>211215.42461999881</v>
      </c>
      <c r="L71" s="770">
        <f t="shared" si="35"/>
        <v>217426.895800003</v>
      </c>
      <c r="M71" s="2708">
        <f t="shared" si="35"/>
        <v>337436.51855400449</v>
      </c>
      <c r="N71" s="2708">
        <f t="shared" si="35"/>
        <v>308244.21520000277</v>
      </c>
      <c r="O71" s="2708">
        <f t="shared" si="35"/>
        <v>307252.67343700799</v>
      </c>
      <c r="P71" s="2708">
        <f t="shared" si="35"/>
        <v>373295.90427999839</v>
      </c>
      <c r="Q71" s="2708">
        <f t="shared" si="35"/>
        <v>337248.98503000225</v>
      </c>
      <c r="R71" s="2708">
        <f t="shared" si="35"/>
        <v>385255.24590898806</v>
      </c>
      <c r="S71" s="2709">
        <f t="shared" si="35"/>
        <v>484747.00278000243</v>
      </c>
      <c r="T71" s="2705"/>
      <c r="U71" s="2706"/>
      <c r="V71" s="2706"/>
      <c r="W71" s="2706"/>
      <c r="X71" s="2706"/>
      <c r="Y71" s="2706"/>
      <c r="Z71" s="2706"/>
    </row>
    <row r="72" spans="1:26" ht="14.25" customHeight="1">
      <c r="A72" s="490"/>
      <c r="B72" s="921"/>
      <c r="C72" s="2712"/>
      <c r="D72" s="2707"/>
      <c r="E72" s="961" t="s">
        <v>485</v>
      </c>
      <c r="F72" s="962" t="s">
        <v>134</v>
      </c>
      <c r="G72" s="963"/>
      <c r="H72" s="2297">
        <v>-1576.47</v>
      </c>
      <c r="I72" s="2734">
        <v>38738.284210000027</v>
      </c>
      <c r="J72" s="2734">
        <v>75060.013000000006</v>
      </c>
      <c r="K72" s="2734">
        <v>75983.098280000064</v>
      </c>
      <c r="L72" s="2734">
        <v>78789.793409999998</v>
      </c>
      <c r="M72" s="2297">
        <v>135198.44022999995</v>
      </c>
      <c r="N72" s="2297">
        <v>75772.150369999858</v>
      </c>
      <c r="O72" s="2297">
        <v>80738.235640000174</v>
      </c>
      <c r="P72" s="2297">
        <v>125970.3976500002</v>
      </c>
      <c r="Q72" s="2297">
        <v>92684.961780000216</v>
      </c>
      <c r="R72" s="2297">
        <v>118218.40856999982</v>
      </c>
      <c r="S72" s="2735">
        <v>183528.89048999985</v>
      </c>
      <c r="T72" s="2705"/>
      <c r="U72" s="2706"/>
      <c r="V72" s="2706"/>
      <c r="W72" s="2706"/>
      <c r="X72" s="2706"/>
      <c r="Y72" s="2706"/>
      <c r="Z72" s="2706"/>
    </row>
    <row r="73" spans="1:26" ht="14.25" customHeight="1">
      <c r="A73" s="490"/>
      <c r="B73" s="921"/>
      <c r="C73" s="2712"/>
      <c r="D73" s="2707"/>
      <c r="E73" s="2707"/>
      <c r="F73" s="903" t="s">
        <v>547</v>
      </c>
      <c r="G73" s="904"/>
      <c r="H73" s="2733">
        <f>H72-H74</f>
        <v>-1576.47</v>
      </c>
      <c r="I73" s="770">
        <f t="shared" ref="I73:S73" si="36">I72-I74</f>
        <v>38738.284210000027</v>
      </c>
      <c r="J73" s="770">
        <f t="shared" si="36"/>
        <v>75060.013000000006</v>
      </c>
      <c r="K73" s="770">
        <f t="shared" si="36"/>
        <v>75983.098280000064</v>
      </c>
      <c r="L73" s="770">
        <f t="shared" si="36"/>
        <v>78789.793409999998</v>
      </c>
      <c r="M73" s="2708">
        <f t="shared" si="36"/>
        <v>135198.44022999995</v>
      </c>
      <c r="N73" s="2708">
        <f t="shared" si="36"/>
        <v>75772.150369999858</v>
      </c>
      <c r="O73" s="2708">
        <f t="shared" si="36"/>
        <v>80738.235640000174</v>
      </c>
      <c r="P73" s="2708">
        <f t="shared" si="36"/>
        <v>125970.3976500002</v>
      </c>
      <c r="Q73" s="2708">
        <f t="shared" si="36"/>
        <v>92684.961780000216</v>
      </c>
      <c r="R73" s="2708">
        <f t="shared" si="36"/>
        <v>118218.40856999982</v>
      </c>
      <c r="S73" s="2709">
        <f t="shared" si="36"/>
        <v>183528.89048999985</v>
      </c>
      <c r="T73" s="2705"/>
      <c r="U73" s="2706"/>
      <c r="V73" s="2706"/>
      <c r="W73" s="2706"/>
      <c r="X73" s="2706"/>
      <c r="Y73" s="2706"/>
      <c r="Z73" s="2706"/>
    </row>
    <row r="74" spans="1:26" ht="14.25" customHeight="1">
      <c r="A74" s="490"/>
      <c r="B74" s="921"/>
      <c r="C74" s="2712"/>
      <c r="D74" s="2707"/>
      <c r="E74" s="964"/>
      <c r="F74" s="965" t="s">
        <v>545</v>
      </c>
      <c r="G74" s="966"/>
      <c r="H74" s="2736">
        <f t="shared" ref="H74:S74" si="37">H18</f>
        <v>0</v>
      </c>
      <c r="I74" s="775">
        <f t="shared" si="37"/>
        <v>0</v>
      </c>
      <c r="J74" s="775">
        <f t="shared" si="37"/>
        <v>0</v>
      </c>
      <c r="K74" s="775">
        <f t="shared" si="37"/>
        <v>0</v>
      </c>
      <c r="L74" s="775">
        <f t="shared" si="37"/>
        <v>0</v>
      </c>
      <c r="M74" s="2737">
        <f t="shared" si="37"/>
        <v>0</v>
      </c>
      <c r="N74" s="2737">
        <f t="shared" si="37"/>
        <v>0</v>
      </c>
      <c r="O74" s="2737">
        <f t="shared" si="37"/>
        <v>0</v>
      </c>
      <c r="P74" s="2737">
        <f t="shared" si="37"/>
        <v>0</v>
      </c>
      <c r="Q74" s="2737">
        <f t="shared" si="37"/>
        <v>0</v>
      </c>
      <c r="R74" s="2737">
        <f t="shared" si="37"/>
        <v>0</v>
      </c>
      <c r="S74" s="2738">
        <f t="shared" si="37"/>
        <v>0</v>
      </c>
      <c r="T74" s="2705"/>
      <c r="U74" s="2706"/>
      <c r="V74" s="2706"/>
      <c r="W74" s="2706"/>
      <c r="X74" s="2706"/>
      <c r="Y74" s="2706"/>
      <c r="Z74" s="2706"/>
    </row>
    <row r="75" spans="1:26" ht="14.25" customHeight="1">
      <c r="A75" s="490"/>
      <c r="B75" s="921"/>
      <c r="C75" s="2712"/>
      <c r="D75" s="2707"/>
      <c r="E75" s="2707" t="s">
        <v>486</v>
      </c>
      <c r="F75" s="962" t="s">
        <v>134</v>
      </c>
      <c r="G75" s="963"/>
      <c r="H75" s="2298">
        <v>3263.6010900000019</v>
      </c>
      <c r="I75" s="2734">
        <v>66497.639680000706</v>
      </c>
      <c r="J75" s="2734">
        <v>124076.6875</v>
      </c>
      <c r="K75" s="2734">
        <v>133339.97433999873</v>
      </c>
      <c r="L75" s="2734">
        <v>132774.939790003</v>
      </c>
      <c r="M75" s="2297">
        <v>185966.58912400453</v>
      </c>
      <c r="N75" s="2297">
        <v>229594.77787000293</v>
      </c>
      <c r="O75" s="2297">
        <v>223735.59933700782</v>
      </c>
      <c r="P75" s="2297">
        <v>244416.75352999821</v>
      </c>
      <c r="Q75" s="2297">
        <v>236106.57677000205</v>
      </c>
      <c r="R75" s="2297">
        <v>265332.49343898828</v>
      </c>
      <c r="S75" s="2735">
        <v>287959.29755000258</v>
      </c>
      <c r="T75" s="2705"/>
      <c r="U75" s="2706"/>
      <c r="V75" s="2706"/>
      <c r="W75" s="2706"/>
      <c r="X75" s="2706"/>
      <c r="Y75" s="2706"/>
      <c r="Z75" s="2706"/>
    </row>
    <row r="76" spans="1:26" ht="14.25" customHeight="1">
      <c r="A76" s="490"/>
      <c r="B76" s="921"/>
      <c r="C76" s="2712"/>
      <c r="D76" s="2707"/>
      <c r="E76" s="2707"/>
      <c r="F76" s="903" t="s">
        <v>547</v>
      </c>
      <c r="G76" s="904"/>
      <c r="H76" s="2733">
        <f t="shared" ref="H76:S76" si="38">H75-H77</f>
        <v>3263.6010900000019</v>
      </c>
      <c r="I76" s="770">
        <f t="shared" si="38"/>
        <v>66497.639680000706</v>
      </c>
      <c r="J76" s="770">
        <f t="shared" si="38"/>
        <v>124076.6875</v>
      </c>
      <c r="K76" s="770">
        <f t="shared" si="38"/>
        <v>133339.97433999873</v>
      </c>
      <c r="L76" s="770">
        <f t="shared" si="38"/>
        <v>132774.939790003</v>
      </c>
      <c r="M76" s="2708">
        <f t="shared" si="38"/>
        <v>185966.58912400453</v>
      </c>
      <c r="N76" s="2708">
        <f t="shared" si="38"/>
        <v>229594.77787000293</v>
      </c>
      <c r="O76" s="2708">
        <f t="shared" si="38"/>
        <v>223735.59933700782</v>
      </c>
      <c r="P76" s="2708">
        <f t="shared" si="38"/>
        <v>244416.75352999821</v>
      </c>
      <c r="Q76" s="2708">
        <f t="shared" si="38"/>
        <v>236106.57677000205</v>
      </c>
      <c r="R76" s="2708">
        <f t="shared" si="38"/>
        <v>265332.49343898828</v>
      </c>
      <c r="S76" s="2709">
        <f t="shared" si="38"/>
        <v>287959.29755000258</v>
      </c>
      <c r="T76" s="2705"/>
      <c r="U76" s="2706"/>
      <c r="V76" s="2706"/>
      <c r="W76" s="2706"/>
      <c r="X76" s="2706"/>
      <c r="Y76" s="2706"/>
      <c r="Z76" s="2706"/>
    </row>
    <row r="77" spans="1:26" ht="14.25" customHeight="1">
      <c r="A77" s="490"/>
      <c r="B77" s="921"/>
      <c r="C77" s="2712"/>
      <c r="D77" s="2707"/>
      <c r="E77" s="964"/>
      <c r="F77" s="965" t="s">
        <v>545</v>
      </c>
      <c r="G77" s="966"/>
      <c r="H77" s="2736">
        <f t="shared" ref="H77:S77" si="39">H27</f>
        <v>0</v>
      </c>
      <c r="I77" s="775">
        <f t="shared" si="39"/>
        <v>0</v>
      </c>
      <c r="J77" s="775">
        <f t="shared" si="39"/>
        <v>0</v>
      </c>
      <c r="K77" s="775">
        <f t="shared" si="39"/>
        <v>0</v>
      </c>
      <c r="L77" s="775">
        <f t="shared" si="39"/>
        <v>0</v>
      </c>
      <c r="M77" s="2737">
        <f t="shared" si="39"/>
        <v>0</v>
      </c>
      <c r="N77" s="2737">
        <f t="shared" si="39"/>
        <v>0</v>
      </c>
      <c r="O77" s="2737">
        <f t="shared" si="39"/>
        <v>0</v>
      </c>
      <c r="P77" s="2737">
        <f t="shared" si="39"/>
        <v>0</v>
      </c>
      <c r="Q77" s="2737">
        <f t="shared" si="39"/>
        <v>0</v>
      </c>
      <c r="R77" s="2737">
        <f t="shared" si="39"/>
        <v>0</v>
      </c>
      <c r="S77" s="2738">
        <f t="shared" si="39"/>
        <v>0</v>
      </c>
      <c r="T77" s="2705"/>
      <c r="U77" s="2706"/>
      <c r="V77" s="2706"/>
      <c r="W77" s="2706"/>
      <c r="X77" s="2706"/>
      <c r="Y77" s="2706"/>
      <c r="Z77" s="2706"/>
    </row>
    <row r="78" spans="1:26" ht="14.25" customHeight="1">
      <c r="A78" s="490"/>
      <c r="B78" s="921"/>
      <c r="C78" s="2712"/>
      <c r="D78" s="964"/>
      <c r="E78" s="964" t="s">
        <v>454</v>
      </c>
      <c r="F78" s="965" t="s">
        <v>525</v>
      </c>
      <c r="G78" s="966"/>
      <c r="H78" s="2299">
        <v>110.46922999999998</v>
      </c>
      <c r="I78" s="2739">
        <v>572.92135000000007</v>
      </c>
      <c r="J78" s="2739">
        <v>6053.0546999999997</v>
      </c>
      <c r="K78" s="2739">
        <v>1892.3520000000008</v>
      </c>
      <c r="L78" s="2739">
        <v>5862.1625999999997</v>
      </c>
      <c r="M78" s="2740">
        <v>16271.4892</v>
      </c>
      <c r="N78" s="2740">
        <v>2877.2869600000004</v>
      </c>
      <c r="O78" s="2740">
        <v>2778.8384599999999</v>
      </c>
      <c r="P78" s="2740">
        <v>2908.7530999999994</v>
      </c>
      <c r="Q78" s="2740">
        <v>8457.4464799999969</v>
      </c>
      <c r="R78" s="2740">
        <v>1704.3439000000001</v>
      </c>
      <c r="S78" s="2741">
        <v>13258.81474</v>
      </c>
      <c r="T78" s="2705"/>
      <c r="U78" s="2706"/>
      <c r="V78" s="2706"/>
      <c r="W78" s="2706"/>
      <c r="X78" s="2706"/>
      <c r="Y78" s="2706"/>
      <c r="Z78" s="2706"/>
    </row>
    <row r="79" spans="1:26" ht="14.25">
      <c r="A79" s="490"/>
      <c r="B79" s="921"/>
      <c r="C79" s="2712"/>
      <c r="D79" s="2707" t="s">
        <v>156</v>
      </c>
      <c r="E79" s="2707"/>
      <c r="F79" s="903"/>
      <c r="G79" s="904"/>
      <c r="H79" s="2733">
        <f>SUM(H80:H82)</f>
        <v>0</v>
      </c>
      <c r="I79" s="770">
        <f t="shared" ref="I79:S79" si="40">SUM(I80:I82)</f>
        <v>0</v>
      </c>
      <c r="J79" s="770">
        <f t="shared" si="40"/>
        <v>0</v>
      </c>
      <c r="K79" s="770">
        <f t="shared" si="40"/>
        <v>0</v>
      </c>
      <c r="L79" s="770">
        <f t="shared" si="40"/>
        <v>0</v>
      </c>
      <c r="M79" s="2708">
        <f t="shared" si="40"/>
        <v>0</v>
      </c>
      <c r="N79" s="2708">
        <f t="shared" si="40"/>
        <v>0</v>
      </c>
      <c r="O79" s="2708">
        <f t="shared" si="40"/>
        <v>0</v>
      </c>
      <c r="P79" s="2708">
        <f t="shared" si="40"/>
        <v>0</v>
      </c>
      <c r="Q79" s="2708">
        <f t="shared" si="40"/>
        <v>0</v>
      </c>
      <c r="R79" s="2708">
        <f t="shared" si="40"/>
        <v>0</v>
      </c>
      <c r="S79" s="2709">
        <f t="shared" si="40"/>
        <v>0</v>
      </c>
      <c r="T79" s="2705"/>
      <c r="U79" s="2706"/>
      <c r="V79" s="2706"/>
      <c r="W79" s="2706"/>
      <c r="X79" s="2706"/>
      <c r="Y79" s="2706"/>
      <c r="Z79" s="2706"/>
    </row>
    <row r="80" spans="1:26" ht="14.25" customHeight="1">
      <c r="A80" s="490"/>
      <c r="B80" s="921"/>
      <c r="C80" s="2712"/>
      <c r="D80" s="2707"/>
      <c r="E80" s="2707" t="s">
        <v>485</v>
      </c>
      <c r="F80" s="903"/>
      <c r="G80" s="904"/>
      <c r="H80" s="2721"/>
      <c r="I80" s="2722"/>
      <c r="J80" s="2722"/>
      <c r="K80" s="2722"/>
      <c r="L80" s="2722"/>
      <c r="M80" s="2723"/>
      <c r="N80" s="2723"/>
      <c r="O80" s="2723"/>
      <c r="P80" s="2723"/>
      <c r="Q80" s="2723"/>
      <c r="R80" s="2723"/>
      <c r="S80" s="2724"/>
      <c r="T80" s="2705"/>
      <c r="U80" s="2706"/>
      <c r="V80" s="2706"/>
      <c r="W80" s="2706"/>
      <c r="X80" s="2706"/>
      <c r="Y80" s="2706"/>
      <c r="Z80" s="2706"/>
    </row>
    <row r="81" spans="1:26" ht="14.25" customHeight="1">
      <c r="A81" s="490"/>
      <c r="B81" s="921"/>
      <c r="C81" s="2712"/>
      <c r="D81" s="2707"/>
      <c r="E81" s="2707" t="s">
        <v>486</v>
      </c>
      <c r="F81" s="903"/>
      <c r="G81" s="904"/>
      <c r="H81" s="2721"/>
      <c r="I81" s="2722"/>
      <c r="J81" s="2722"/>
      <c r="K81" s="2722"/>
      <c r="L81" s="2722"/>
      <c r="M81" s="2723"/>
      <c r="N81" s="2723"/>
      <c r="O81" s="2723"/>
      <c r="P81" s="2723"/>
      <c r="Q81" s="2723"/>
      <c r="R81" s="2723"/>
      <c r="S81" s="2724"/>
      <c r="T81" s="2705"/>
      <c r="U81" s="2706"/>
      <c r="V81" s="2706"/>
      <c r="W81" s="2706"/>
      <c r="X81" s="2706"/>
      <c r="Y81" s="2706"/>
      <c r="Z81" s="2706"/>
    </row>
    <row r="82" spans="1:26" ht="14.25" customHeight="1">
      <c r="A82" s="490"/>
      <c r="B82" s="921"/>
      <c r="C82" s="2712"/>
      <c r="D82" s="2707"/>
      <c r="E82" s="2707" t="s">
        <v>454</v>
      </c>
      <c r="F82" s="903" t="s">
        <v>525</v>
      </c>
      <c r="G82" s="904"/>
      <c r="H82" s="2721"/>
      <c r="I82" s="2722"/>
      <c r="J82" s="2722"/>
      <c r="K82" s="2722"/>
      <c r="L82" s="2722"/>
      <c r="M82" s="2723"/>
      <c r="N82" s="2723"/>
      <c r="O82" s="2723"/>
      <c r="P82" s="2723"/>
      <c r="Q82" s="2723"/>
      <c r="R82" s="2723"/>
      <c r="S82" s="2724"/>
      <c r="T82" s="2705"/>
      <c r="U82" s="2706"/>
      <c r="V82" s="2706"/>
      <c r="W82" s="2706"/>
      <c r="X82" s="2706"/>
      <c r="Y82" s="2706"/>
      <c r="Z82" s="2706"/>
    </row>
    <row r="83" spans="1:26" ht="14.25">
      <c r="A83" s="490"/>
      <c r="B83" s="921"/>
      <c r="C83" s="763" t="s">
        <v>518</v>
      </c>
      <c r="D83" s="763"/>
      <c r="E83" s="763"/>
      <c r="F83" s="838"/>
      <c r="G83" s="2711"/>
      <c r="H83" s="738">
        <v>154.30722999999998</v>
      </c>
      <c r="I83" s="739">
        <v>3.3316699999999995</v>
      </c>
      <c r="J83" s="739">
        <v>7801.3149399999966</v>
      </c>
      <c r="K83" s="739">
        <v>4136.4302100000014</v>
      </c>
      <c r="L83" s="739">
        <v>2425.9297399999991</v>
      </c>
      <c r="M83" s="740">
        <v>1526.0180500000001</v>
      </c>
      <c r="N83" s="740">
        <v>558.87164000000007</v>
      </c>
      <c r="O83" s="740">
        <v>3254.4995399999998</v>
      </c>
      <c r="P83" s="740">
        <v>230</v>
      </c>
      <c r="Q83" s="740">
        <v>1766</v>
      </c>
      <c r="R83" s="740">
        <v>850.54678999999976</v>
      </c>
      <c r="S83" s="1156">
        <v>5078.6949300000015</v>
      </c>
      <c r="T83" s="2699"/>
      <c r="U83" s="2700"/>
      <c r="V83" s="2700"/>
      <c r="W83" s="2700"/>
      <c r="X83" s="2700"/>
      <c r="Y83" s="2700"/>
      <c r="Z83" s="2700"/>
    </row>
    <row r="84" spans="1:26" ht="14.25" customHeight="1">
      <c r="A84" s="490"/>
      <c r="B84" s="921"/>
      <c r="C84" s="763" t="s">
        <v>11</v>
      </c>
      <c r="D84" s="763"/>
      <c r="E84" s="763"/>
      <c r="F84" s="838"/>
      <c r="G84" s="2711"/>
      <c r="H84" s="735">
        <f>SUM(H85:H87)</f>
        <v>0</v>
      </c>
      <c r="I84" s="736">
        <f t="shared" ref="I84:S84" si="41">SUM(I85:I87)</f>
        <v>0</v>
      </c>
      <c r="J84" s="736">
        <f t="shared" si="41"/>
        <v>0</v>
      </c>
      <c r="K84" s="736">
        <f t="shared" si="41"/>
        <v>0</v>
      </c>
      <c r="L84" s="736">
        <f t="shared" si="41"/>
        <v>0</v>
      </c>
      <c r="M84" s="737">
        <f t="shared" si="41"/>
        <v>0</v>
      </c>
      <c r="N84" s="737">
        <f t="shared" si="41"/>
        <v>0</v>
      </c>
      <c r="O84" s="737">
        <f t="shared" si="41"/>
        <v>0</v>
      </c>
      <c r="P84" s="737">
        <f t="shared" si="41"/>
        <v>0</v>
      </c>
      <c r="Q84" s="737">
        <f t="shared" si="41"/>
        <v>0</v>
      </c>
      <c r="R84" s="737">
        <f t="shared" si="41"/>
        <v>0</v>
      </c>
      <c r="S84" s="899">
        <f t="shared" si="41"/>
        <v>0</v>
      </c>
      <c r="T84" s="2699"/>
      <c r="U84" s="2700"/>
      <c r="V84" s="2700"/>
      <c r="W84" s="2700"/>
      <c r="X84" s="2700"/>
      <c r="Y84" s="2700"/>
      <c r="Z84" s="2700"/>
    </row>
    <row r="85" spans="1:26" ht="14.25" customHeight="1">
      <c r="A85" s="490"/>
      <c r="B85" s="921"/>
      <c r="C85" s="2712"/>
      <c r="D85" s="2742" t="s">
        <v>523</v>
      </c>
      <c r="E85" s="2743"/>
      <c r="F85" s="2744"/>
      <c r="G85" s="967"/>
      <c r="H85" s="905"/>
      <c r="I85" s="906"/>
      <c r="J85" s="906"/>
      <c r="K85" s="906"/>
      <c r="L85" s="906"/>
      <c r="M85" s="907"/>
      <c r="N85" s="907"/>
      <c r="O85" s="907"/>
      <c r="P85" s="907"/>
      <c r="Q85" s="907"/>
      <c r="R85" s="907"/>
      <c r="S85" s="908"/>
      <c r="T85" s="2699"/>
      <c r="U85" s="2700"/>
      <c r="V85" s="2700"/>
      <c r="W85" s="2700"/>
      <c r="X85" s="2700"/>
      <c r="Y85" s="2700"/>
      <c r="Z85" s="2700"/>
    </row>
    <row r="86" spans="1:26" ht="14.25" customHeight="1">
      <c r="A86" s="490"/>
      <c r="B86" s="921"/>
      <c r="C86" s="2712"/>
      <c r="D86" s="2742" t="s">
        <v>523</v>
      </c>
      <c r="E86" s="2743"/>
      <c r="F86" s="2744"/>
      <c r="G86" s="967"/>
      <c r="H86" s="905"/>
      <c r="I86" s="906"/>
      <c r="J86" s="906"/>
      <c r="K86" s="906"/>
      <c r="L86" s="906"/>
      <c r="M86" s="907"/>
      <c r="N86" s="907"/>
      <c r="O86" s="907"/>
      <c r="P86" s="907"/>
      <c r="Q86" s="907"/>
      <c r="R86" s="907"/>
      <c r="S86" s="908"/>
      <c r="T86" s="2699"/>
      <c r="U86" s="2700"/>
      <c r="V86" s="2700"/>
      <c r="W86" s="2700"/>
      <c r="X86" s="2700"/>
      <c r="Y86" s="2700"/>
      <c r="Z86" s="2700"/>
    </row>
    <row r="87" spans="1:26" ht="14.25">
      <c r="A87" s="490"/>
      <c r="B87" s="921"/>
      <c r="C87" s="764"/>
      <c r="D87" s="839" t="s">
        <v>454</v>
      </c>
      <c r="E87" s="839"/>
      <c r="F87" s="2745"/>
      <c r="G87" s="2746"/>
      <c r="H87" s="909"/>
      <c r="I87" s="910"/>
      <c r="J87" s="910"/>
      <c r="K87" s="910"/>
      <c r="L87" s="910"/>
      <c r="M87" s="911"/>
      <c r="N87" s="911"/>
      <c r="O87" s="911"/>
      <c r="P87" s="911"/>
      <c r="Q87" s="911"/>
      <c r="R87" s="911"/>
      <c r="S87" s="912"/>
      <c r="T87" s="2699"/>
      <c r="U87" s="2700"/>
      <c r="V87" s="2700"/>
      <c r="W87" s="2700"/>
      <c r="X87" s="2700"/>
      <c r="Y87" s="2700"/>
      <c r="Z87" s="2700"/>
    </row>
    <row r="88" spans="1:26" ht="14.25">
      <c r="A88" s="490"/>
      <c r="B88" s="921"/>
      <c r="C88" s="896" t="s">
        <v>519</v>
      </c>
      <c r="D88" s="896"/>
      <c r="E88" s="896"/>
      <c r="F88" s="902"/>
      <c r="G88" s="2747"/>
      <c r="H88" s="2748">
        <f>SUM(H89:H90)</f>
        <v>1600276</v>
      </c>
      <c r="I88" s="2749">
        <f t="shared" ref="I88:S88" si="42">SUM(I89:I90)</f>
        <v>1523088</v>
      </c>
      <c r="J88" s="2749">
        <f t="shared" si="42"/>
        <v>1302940</v>
      </c>
      <c r="K88" s="2749">
        <f t="shared" si="42"/>
        <v>1126415</v>
      </c>
      <c r="L88" s="2749">
        <f t="shared" si="42"/>
        <v>1000788</v>
      </c>
      <c r="M88" s="2750">
        <f t="shared" si="42"/>
        <v>819843</v>
      </c>
      <c r="N88" s="2750">
        <f t="shared" si="42"/>
        <v>784364</v>
      </c>
      <c r="O88" s="2750">
        <f t="shared" si="42"/>
        <v>893436</v>
      </c>
      <c r="P88" s="2750">
        <f t="shared" si="42"/>
        <v>910609</v>
      </c>
      <c r="Q88" s="2750">
        <f t="shared" si="42"/>
        <v>946231</v>
      </c>
      <c r="R88" s="2750">
        <f t="shared" si="42"/>
        <v>985262</v>
      </c>
      <c r="S88" s="2751">
        <f t="shared" si="42"/>
        <v>976784</v>
      </c>
      <c r="T88" s="2705"/>
      <c r="U88" s="2706"/>
      <c r="V88" s="2706"/>
      <c r="W88" s="2706"/>
      <c r="X88" s="2706"/>
      <c r="Y88" s="2706"/>
      <c r="Z88" s="2706"/>
    </row>
    <row r="89" spans="1:26" ht="14.25" customHeight="1">
      <c r="A89" s="490"/>
      <c r="B89" s="921"/>
      <c r="C89" s="2463"/>
      <c r="D89" s="2707" t="s">
        <v>501</v>
      </c>
      <c r="E89" s="2707"/>
      <c r="F89" s="903"/>
      <c r="G89" s="904"/>
      <c r="H89" s="2733">
        <f>'PL,HC,INV'!P980+'PL,HC,INV'!P981</f>
        <v>1582625</v>
      </c>
      <c r="I89" s="770">
        <f>'PL,HC,INV'!Q980+'PL,HC,INV'!Q981</f>
        <v>1505087</v>
      </c>
      <c r="J89" s="770">
        <f>'PL,HC,INV'!R980+'PL,HC,INV'!R981</f>
        <v>1285655</v>
      </c>
      <c r="K89" s="770">
        <f>'PL,HC,INV'!S980+'PL,HC,INV'!S981</f>
        <v>1108715</v>
      </c>
      <c r="L89" s="770">
        <f>'PL,HC,INV'!T980+'PL,HC,INV'!T981</f>
        <v>984793</v>
      </c>
      <c r="M89" s="770">
        <f>'PL,HC,INV'!U980+'PL,HC,INV'!U981</f>
        <v>810567</v>
      </c>
      <c r="N89" s="770">
        <f>'PL,HC,INV'!V980+'PL,HC,INV'!V981</f>
        <v>771351</v>
      </c>
      <c r="O89" s="770">
        <f>'PL,HC,INV'!W980+'PL,HC,INV'!W981</f>
        <v>879814</v>
      </c>
      <c r="P89" s="770">
        <f>'PL,HC,INV'!X980+'PL,HC,INV'!X981</f>
        <v>893640</v>
      </c>
      <c r="Q89" s="770">
        <f>'PL,HC,INV'!Y980+'PL,HC,INV'!Y981</f>
        <v>931869</v>
      </c>
      <c r="R89" s="770">
        <f>'PL,HC,INV'!Z980+'PL,HC,INV'!Z981</f>
        <v>975128</v>
      </c>
      <c r="S89" s="2709">
        <f>'PL,HC,INV'!AA980+'PL,HC,INV'!AA981</f>
        <v>965878</v>
      </c>
      <c r="T89" s="2705"/>
      <c r="U89" s="2706"/>
      <c r="V89" s="2706"/>
      <c r="W89" s="2706"/>
      <c r="X89" s="2706"/>
      <c r="Y89" s="2706"/>
      <c r="Z89" s="2706"/>
    </row>
    <row r="90" spans="1:26" ht="14.25">
      <c r="A90" s="488"/>
      <c r="B90" s="922"/>
      <c r="C90" s="897"/>
      <c r="D90" s="839" t="s">
        <v>454</v>
      </c>
      <c r="E90" s="839"/>
      <c r="F90" s="614"/>
      <c r="G90" s="615"/>
      <c r="H90" s="2752">
        <f>'PL,HC,INV'!P982</f>
        <v>17651</v>
      </c>
      <c r="I90" s="778">
        <f>'PL,HC,INV'!Q982</f>
        <v>18001</v>
      </c>
      <c r="J90" s="778">
        <f>'PL,HC,INV'!R982</f>
        <v>17285</v>
      </c>
      <c r="K90" s="778">
        <f>'PL,HC,INV'!S982</f>
        <v>17700</v>
      </c>
      <c r="L90" s="778">
        <f>'PL,HC,INV'!T982</f>
        <v>15995</v>
      </c>
      <c r="M90" s="778">
        <f>'PL,HC,INV'!U982</f>
        <v>9276</v>
      </c>
      <c r="N90" s="778">
        <f>'PL,HC,INV'!V982</f>
        <v>13013</v>
      </c>
      <c r="O90" s="778">
        <f>'PL,HC,INV'!W982</f>
        <v>13622</v>
      </c>
      <c r="P90" s="778">
        <f>'PL,HC,INV'!X982</f>
        <v>16969</v>
      </c>
      <c r="Q90" s="778">
        <f>'PL,HC,INV'!Y982</f>
        <v>14362</v>
      </c>
      <c r="R90" s="778">
        <f>'PL,HC,INV'!Z982</f>
        <v>10134</v>
      </c>
      <c r="S90" s="2710">
        <f>'PL,HC,INV'!AA982</f>
        <v>10906</v>
      </c>
      <c r="T90" s="2705"/>
      <c r="U90" s="2706"/>
      <c r="V90" s="2706"/>
      <c r="W90" s="2706"/>
      <c r="X90" s="2706"/>
      <c r="Y90" s="2706"/>
      <c r="Z90" s="2706"/>
    </row>
    <row r="91" spans="1:26" ht="14.25">
      <c r="B91" s="362"/>
      <c r="C91" s="362"/>
      <c r="D91" s="309" t="s">
        <v>469</v>
      </c>
      <c r="E91" s="309"/>
      <c r="F91" s="2595"/>
      <c r="G91" s="362"/>
      <c r="H91" s="308" t="str">
        <f t="shared" ref="H91:M91" si="43">IF(ROUND(H59,0)=ROUND(H69,0),"OK","NG")</f>
        <v>OK</v>
      </c>
      <c r="I91" s="308" t="str">
        <f t="shared" si="43"/>
        <v>OK</v>
      </c>
      <c r="J91" s="308" t="str">
        <f t="shared" si="43"/>
        <v>OK</v>
      </c>
      <c r="K91" s="308" t="str">
        <f t="shared" si="43"/>
        <v>OK</v>
      </c>
      <c r="L91" s="308" t="str">
        <f t="shared" si="43"/>
        <v>OK</v>
      </c>
      <c r="M91" s="308" t="str">
        <f t="shared" si="43"/>
        <v>OK</v>
      </c>
      <c r="N91" s="308" t="str">
        <f>IF(ROUND(N59,0)=ROUND(N69,0),"OK","NG")</f>
        <v>OK</v>
      </c>
      <c r="O91" s="308" t="str">
        <f t="shared" ref="O91:S91" si="44">IF(ROUND(O59,0)=ROUND(O69,0),"OK","NG")</f>
        <v>OK</v>
      </c>
      <c r="P91" s="308" t="str">
        <f>IF(ROUND(P59,0)=ROUND(P69,0),"OK","NG")</f>
        <v>OK</v>
      </c>
      <c r="Q91" s="308" t="str">
        <f t="shared" si="44"/>
        <v>OK</v>
      </c>
      <c r="R91" s="308" t="str">
        <f>IF(ROUND(R59,0)=ROUND(R69,0),"OK","NG")</f>
        <v>OK</v>
      </c>
      <c r="S91" s="308" t="str">
        <f t="shared" si="44"/>
        <v>OK</v>
      </c>
      <c r="T91" s="2753"/>
      <c r="U91" s="2753"/>
      <c r="V91" s="2753"/>
      <c r="W91" s="2753"/>
      <c r="X91" s="2753"/>
      <c r="Y91" s="2753"/>
      <c r="Z91" s="2753"/>
    </row>
    <row r="92" spans="1:26">
      <c r="B92" s="307"/>
      <c r="C92" s="307"/>
      <c r="D92" s="307"/>
      <c r="E92" s="307"/>
      <c r="F92" s="307"/>
      <c r="G92" s="307"/>
      <c r="H92" s="307"/>
      <c r="I92" s="307"/>
      <c r="J92" s="307"/>
      <c r="K92" s="307"/>
      <c r="L92" s="307"/>
      <c r="M92" s="307"/>
      <c r="N92" s="307"/>
      <c r="O92" s="307"/>
      <c r="P92" s="307"/>
      <c r="Q92" s="307"/>
      <c r="T92" s="2695"/>
      <c r="U92" s="2695"/>
      <c r="V92" s="2695"/>
      <c r="W92" s="2695"/>
      <c r="X92" s="2695"/>
    </row>
    <row r="93" spans="1:26" s="1088" customFormat="1" hidden="1" outlineLevel="1">
      <c r="A93" s="1086"/>
      <c r="B93" s="1087" t="s">
        <v>675</v>
      </c>
      <c r="C93" s="1086"/>
      <c r="D93" s="1086"/>
      <c r="E93" s="1086"/>
      <c r="F93" s="1086"/>
      <c r="G93" s="1086"/>
      <c r="H93" s="1086"/>
      <c r="I93" s="1086"/>
      <c r="J93" s="1086"/>
      <c r="K93" s="1086"/>
      <c r="L93" s="1086"/>
      <c r="M93" s="1086"/>
      <c r="N93" s="1086"/>
      <c r="O93" s="1086"/>
      <c r="P93" s="1086"/>
      <c r="Q93" s="1086"/>
    </row>
    <row r="94" spans="1:26" s="1092" customFormat="1" ht="14.25" hidden="1" customHeight="1" outlineLevel="1">
      <c r="A94" s="1089"/>
      <c r="B94" s="1157"/>
      <c r="C94" s="1090" t="s">
        <v>670</v>
      </c>
      <c r="D94" s="1090"/>
      <c r="E94" s="1090"/>
      <c r="F94" s="1090"/>
      <c r="G94" s="1090"/>
      <c r="H94" s="1091">
        <f>H72+H80+'PL,HC,INV'!P941</f>
        <v>-1576.47</v>
      </c>
      <c r="I94" s="1091">
        <f>I72+I80+'PL,HC,INV'!Q941</f>
        <v>38738.284210000027</v>
      </c>
      <c r="J94" s="1091">
        <f>J72+J80+'PL,HC,INV'!R941</f>
        <v>75060.013000000006</v>
      </c>
      <c r="K94" s="1091">
        <f>K72+K80+'PL,HC,INV'!S941</f>
        <v>75983.098280000064</v>
      </c>
      <c r="L94" s="1091">
        <f>L72+L80+'PL,HC,INV'!T941</f>
        <v>78789.793409999998</v>
      </c>
      <c r="M94" s="1091">
        <f>M72+M80+'PL,HC,INV'!U941</f>
        <v>135198.44022999995</v>
      </c>
      <c r="N94" s="1091">
        <f>N72+N80+'PL,HC,INV'!V941</f>
        <v>75772.150369999858</v>
      </c>
      <c r="O94" s="1091">
        <f>O72+O80+'PL,HC,INV'!W941</f>
        <v>80738.235640000174</v>
      </c>
      <c r="P94" s="1091">
        <f>P72+P80+'PL,HC,INV'!X941</f>
        <v>125970.3976500002</v>
      </c>
      <c r="Q94" s="1091">
        <f>Q72+Q80+'PL,HC,INV'!Y941</f>
        <v>92684.961780000216</v>
      </c>
      <c r="R94" s="1091">
        <f>R72+R80+'PL,HC,INV'!Z941</f>
        <v>118218.40856999982</v>
      </c>
      <c r="S94" s="1091">
        <f>S72+S80+'PL,HC,INV'!AA941</f>
        <v>183528.89048999985</v>
      </c>
    </row>
    <row r="95" spans="1:26" s="1092" customFormat="1" ht="14.25" hidden="1" outlineLevel="1">
      <c r="A95" s="1089"/>
      <c r="B95" s="1093"/>
      <c r="C95" s="1089" t="s">
        <v>671</v>
      </c>
      <c r="D95" s="1089"/>
      <c r="E95" s="1089"/>
      <c r="F95" s="1089"/>
      <c r="G95" s="1089"/>
      <c r="H95" s="1094">
        <f>H75+H81+'PL,HC,INV'!P944</f>
        <v>3263.6010900000019</v>
      </c>
      <c r="I95" s="1094">
        <f>I75+I81+'PL,HC,INV'!Q944</f>
        <v>66497.639680000706</v>
      </c>
      <c r="J95" s="1094">
        <f>J75+J81+'PL,HC,INV'!R944</f>
        <v>124076.6875</v>
      </c>
      <c r="K95" s="1094">
        <f>K75+K81+'PL,HC,INV'!S944</f>
        <v>133339.97433999873</v>
      </c>
      <c r="L95" s="1094">
        <f>L75+L81+'PL,HC,INV'!T944</f>
        <v>132774.939790003</v>
      </c>
      <c r="M95" s="1094">
        <f>M75+M81+'PL,HC,INV'!U944</f>
        <v>185966.58912400453</v>
      </c>
      <c r="N95" s="1094">
        <f>N75+N81+'PL,HC,INV'!V944</f>
        <v>229594.77787000293</v>
      </c>
      <c r="O95" s="1094">
        <f>O75+O81+'PL,HC,INV'!W944</f>
        <v>223735.59933700782</v>
      </c>
      <c r="P95" s="1094">
        <f>P75+P81+'PL,HC,INV'!X944</f>
        <v>244416.75352999821</v>
      </c>
      <c r="Q95" s="1094">
        <f>Q75+Q81+'PL,HC,INV'!Y944</f>
        <v>236106.57677000205</v>
      </c>
      <c r="R95" s="1094">
        <f>R75+R81+'PL,HC,INV'!Z944</f>
        <v>265332.49343898828</v>
      </c>
      <c r="S95" s="1094">
        <f>S75+S81+'PL,HC,INV'!AA944</f>
        <v>287959.29755000258</v>
      </c>
    </row>
    <row r="96" spans="1:26" s="1092" customFormat="1" ht="14.25" hidden="1" customHeight="1" outlineLevel="1">
      <c r="A96" s="1089"/>
      <c r="B96" s="1093"/>
      <c r="C96" s="1089" t="s">
        <v>672</v>
      </c>
      <c r="D96" s="1089"/>
      <c r="E96" s="1089"/>
      <c r="F96" s="1089"/>
      <c r="G96" s="1089"/>
      <c r="H96" s="1094">
        <f>H78+H82+'PL,HC,INV'!P977+'PL,HC,INV'!P981+'PL,HC,INV'!P984</f>
        <v>561610.46923000005</v>
      </c>
      <c r="I96" s="1094">
        <f>I78+I82+'PL,HC,INV'!Q977+'PL,HC,INV'!Q981+'PL,HC,INV'!Q984</f>
        <v>526240.92134999996</v>
      </c>
      <c r="J96" s="1094">
        <f>J78+J82+'PL,HC,INV'!R977+'PL,HC,INV'!R981+'PL,HC,INV'!R984</f>
        <v>443638.05469999998</v>
      </c>
      <c r="K96" s="1094">
        <f>K78+K82+'PL,HC,INV'!S977+'PL,HC,INV'!S981+'PL,HC,INV'!S984</f>
        <v>379565.35200000001</v>
      </c>
      <c r="L96" s="1094">
        <f>L78+L82+'PL,HC,INV'!T977+'PL,HC,INV'!T981+'PL,HC,INV'!T984</f>
        <v>346698.16259999998</v>
      </c>
      <c r="M96" s="1094">
        <f>M78+M82+'PL,HC,INV'!U977+'PL,HC,INV'!U981+'PL,HC,INV'!U984</f>
        <v>268986.48920000001</v>
      </c>
      <c r="N96" s="1094">
        <f>N78+N82+'PL,HC,INV'!V977+'PL,HC,INV'!V981+'PL,HC,INV'!V984</f>
        <v>239715.28696</v>
      </c>
      <c r="O96" s="1094">
        <f>O78+O82+'PL,HC,INV'!W977+'PL,HC,INV'!W981+'PL,HC,INV'!W984</f>
        <v>288110.83846</v>
      </c>
      <c r="P96" s="1094">
        <f>P78+P82+'PL,HC,INV'!X977+'PL,HC,INV'!X981+'PL,HC,INV'!X984</f>
        <v>292286.75309999997</v>
      </c>
      <c r="Q96" s="1094">
        <f>Q78+Q82+'PL,HC,INV'!Y977+'PL,HC,INV'!Y981+'PL,HC,INV'!Y984</f>
        <v>276363.44647999998</v>
      </c>
      <c r="R96" s="1094">
        <f>R78+R82+'PL,HC,INV'!Z977+'PL,HC,INV'!Z981+'PL,HC,INV'!Z984</f>
        <v>314133.34389999998</v>
      </c>
      <c r="S96" s="1094">
        <f>S78+S82+'PL,HC,INV'!AA977+'PL,HC,INV'!AA981+'PL,HC,INV'!AA984</f>
        <v>284360.81474</v>
      </c>
    </row>
    <row r="97" spans="1:19" s="1092" customFormat="1" ht="14.25" hidden="1" outlineLevel="1">
      <c r="A97" s="1089"/>
      <c r="B97" s="1093"/>
      <c r="C97" s="1092" t="s">
        <v>518</v>
      </c>
      <c r="D97" s="1089"/>
      <c r="E97" s="1089"/>
      <c r="F97" s="1089"/>
      <c r="G97" s="1089"/>
      <c r="H97" s="1094">
        <f>H83</f>
        <v>154.30722999999998</v>
      </c>
      <c r="I97" s="1094">
        <f t="shared" ref="I97:S98" si="45">I83</f>
        <v>3.3316699999999995</v>
      </c>
      <c r="J97" s="1094">
        <f t="shared" si="45"/>
        <v>7801.3149399999966</v>
      </c>
      <c r="K97" s="1094">
        <f t="shared" si="45"/>
        <v>4136.4302100000014</v>
      </c>
      <c r="L97" s="1094">
        <f t="shared" si="45"/>
        <v>2425.9297399999991</v>
      </c>
      <c r="M97" s="1094">
        <f t="shared" si="45"/>
        <v>1526.0180500000001</v>
      </c>
      <c r="N97" s="1094">
        <f t="shared" si="45"/>
        <v>558.87164000000007</v>
      </c>
      <c r="O97" s="1094">
        <f t="shared" si="45"/>
        <v>3254.4995399999998</v>
      </c>
      <c r="P97" s="1094">
        <f t="shared" si="45"/>
        <v>230</v>
      </c>
      <c r="Q97" s="1094">
        <f t="shared" si="45"/>
        <v>1766</v>
      </c>
      <c r="R97" s="1094">
        <f t="shared" si="45"/>
        <v>850.54678999999976</v>
      </c>
      <c r="S97" s="1094">
        <f t="shared" si="45"/>
        <v>5078.6949300000015</v>
      </c>
    </row>
    <row r="98" spans="1:19" s="1092" customFormat="1" ht="14.25" hidden="1" outlineLevel="1">
      <c r="A98" s="1089"/>
      <c r="B98" s="1095"/>
      <c r="C98" s="1096"/>
      <c r="D98" s="1097" t="s">
        <v>673</v>
      </c>
      <c r="E98" s="1098"/>
      <c r="F98" s="1098"/>
      <c r="G98" s="1098"/>
      <c r="H98" s="1099">
        <f>H84</f>
        <v>0</v>
      </c>
      <c r="I98" s="1099">
        <f t="shared" si="45"/>
        <v>0</v>
      </c>
      <c r="J98" s="1099">
        <f t="shared" si="45"/>
        <v>0</v>
      </c>
      <c r="K98" s="1099">
        <f t="shared" si="45"/>
        <v>0</v>
      </c>
      <c r="L98" s="1099">
        <f t="shared" si="45"/>
        <v>0</v>
      </c>
      <c r="M98" s="1099">
        <f t="shared" si="45"/>
        <v>0</v>
      </c>
      <c r="N98" s="1099">
        <f t="shared" si="45"/>
        <v>0</v>
      </c>
      <c r="O98" s="1099">
        <f t="shared" si="45"/>
        <v>0</v>
      </c>
      <c r="P98" s="1099">
        <f t="shared" si="45"/>
        <v>0</v>
      </c>
      <c r="Q98" s="1099">
        <f t="shared" si="45"/>
        <v>0</v>
      </c>
      <c r="R98" s="1099">
        <f t="shared" si="45"/>
        <v>0</v>
      </c>
      <c r="S98" s="1099">
        <f t="shared" si="45"/>
        <v>0</v>
      </c>
    </row>
    <row r="99" spans="1:19" s="1092" customFormat="1" ht="14.25" hidden="1" customHeight="1" outlineLevel="1">
      <c r="A99" s="1089"/>
      <c r="B99" s="2754" t="s">
        <v>468</v>
      </c>
      <c r="C99" s="1100"/>
      <c r="D99" s="1100"/>
      <c r="E99" s="1100"/>
      <c r="F99" s="1100"/>
      <c r="G99" s="1100"/>
      <c r="H99" s="1101">
        <f>SUM(H94:H98)</f>
        <v>563451.90755000012</v>
      </c>
      <c r="I99" s="1101">
        <f t="shared" ref="I99:S99" si="46">SUM(I94:I98)</f>
        <v>631480.17691000062</v>
      </c>
      <c r="J99" s="1101">
        <f t="shared" si="46"/>
        <v>650576.07013999997</v>
      </c>
      <c r="K99" s="1101">
        <f t="shared" si="46"/>
        <v>593024.8548299988</v>
      </c>
      <c r="L99" s="1101">
        <f t="shared" si="46"/>
        <v>560688.82554000302</v>
      </c>
      <c r="M99" s="1101">
        <f t="shared" si="46"/>
        <v>591677.53660400445</v>
      </c>
      <c r="N99" s="1101">
        <f t="shared" si="46"/>
        <v>545641.0868400028</v>
      </c>
      <c r="O99" s="1101">
        <f t="shared" si="46"/>
        <v>595839.17297700793</v>
      </c>
      <c r="P99" s="1101">
        <f t="shared" si="46"/>
        <v>662903.90427999839</v>
      </c>
      <c r="Q99" s="1101">
        <f t="shared" si="46"/>
        <v>606920.98503000219</v>
      </c>
      <c r="R99" s="1101">
        <f t="shared" si="46"/>
        <v>698534.79269898811</v>
      </c>
      <c r="S99" s="1101">
        <f t="shared" si="46"/>
        <v>760927.69771000242</v>
      </c>
    </row>
    <row r="100" spans="1:19" s="1084" customFormat="1" ht="14.25" hidden="1" outlineLevel="1">
      <c r="A100" s="1083"/>
      <c r="B100" s="1083"/>
      <c r="C100" s="1083"/>
      <c r="D100" s="1083" t="s">
        <v>674</v>
      </c>
      <c r="E100" s="1083"/>
      <c r="F100" s="1083"/>
      <c r="G100" s="1083"/>
      <c r="H100" s="1085">
        <f t="shared" ref="H100:S100" si="47">H99-H69</f>
        <v>-1038775.9999999998</v>
      </c>
      <c r="I100" s="1085">
        <f t="shared" si="47"/>
        <v>-997420.00000000023</v>
      </c>
      <c r="J100" s="1085">
        <f t="shared" si="47"/>
        <v>-865355</v>
      </c>
      <c r="K100" s="1085">
        <f t="shared" si="47"/>
        <v>-748741.99999999988</v>
      </c>
      <c r="L100" s="1085">
        <f t="shared" si="47"/>
        <v>-659951.99999999988</v>
      </c>
      <c r="M100" s="1085">
        <f t="shared" si="47"/>
        <v>-567128</v>
      </c>
      <c r="N100" s="1085">
        <f t="shared" si="47"/>
        <v>-547526</v>
      </c>
      <c r="O100" s="1085">
        <f t="shared" si="47"/>
        <v>-608104</v>
      </c>
      <c r="P100" s="1085">
        <f t="shared" si="47"/>
        <v>-621231.00000000012</v>
      </c>
      <c r="Q100" s="1085">
        <f t="shared" si="47"/>
        <v>-678325</v>
      </c>
      <c r="R100" s="1085">
        <f t="shared" si="47"/>
        <v>-672832.99999999988</v>
      </c>
      <c r="S100" s="1085">
        <f t="shared" si="47"/>
        <v>-705681.99999999988</v>
      </c>
    </row>
    <row r="101" spans="1:19" s="1082" customFormat="1" ht="14.25" customHeight="1" collapsed="1">
      <c r="A101" s="1081"/>
      <c r="B101" s="1081"/>
      <c r="C101" s="1081"/>
      <c r="D101" s="1081"/>
      <c r="E101" s="1081"/>
      <c r="F101" s="1081"/>
      <c r="G101" s="1081"/>
      <c r="H101" s="1081"/>
      <c r="I101" s="1081"/>
      <c r="J101" s="1081"/>
      <c r="K101" s="1081"/>
      <c r="L101" s="1081"/>
      <c r="M101" s="1081"/>
      <c r="N101" s="1081"/>
      <c r="O101" s="1081"/>
      <c r="P101" s="1081"/>
      <c r="Q101" s="1081"/>
    </row>
    <row r="102" spans="1:19">
      <c r="B102" s="307"/>
      <c r="C102" s="307"/>
      <c r="D102" s="307"/>
      <c r="E102" s="307"/>
      <c r="F102" s="307"/>
      <c r="G102" s="307"/>
      <c r="H102" s="307"/>
      <c r="I102" s="307"/>
      <c r="J102" s="307"/>
      <c r="K102" s="307"/>
      <c r="L102" s="307"/>
      <c r="M102" s="307"/>
      <c r="N102" s="307"/>
      <c r="O102" s="307"/>
      <c r="P102" s="307"/>
      <c r="Q102" s="307"/>
    </row>
    <row r="103" spans="1:19">
      <c r="B103" s="307"/>
      <c r="C103" s="307"/>
      <c r="D103" s="307"/>
      <c r="E103" s="307"/>
      <c r="F103" s="307"/>
      <c r="G103" s="307"/>
      <c r="H103" s="307"/>
      <c r="I103" s="307"/>
      <c r="J103" s="307"/>
      <c r="K103" s="307"/>
      <c r="L103" s="307"/>
      <c r="M103" s="307"/>
      <c r="N103" s="307"/>
      <c r="O103" s="307"/>
      <c r="P103" s="307"/>
      <c r="Q103" s="307"/>
    </row>
  </sheetData>
  <mergeCells count="1">
    <mergeCell ref="H2:I2"/>
  </mergeCells>
  <phoneticPr fontId="1"/>
  <pageMargins left="0.19685039370078741" right="0.23622047244094491" top="0.15748031496062992" bottom="0.59055118110236227" header="0.51181102362204722" footer="0.51181102362204722"/>
  <pageSetup paperSize="8" scale="56"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FFFF00"/>
    <pageSetUpPr fitToPage="1"/>
  </sheetPr>
  <dimension ref="A1:I176"/>
  <sheetViews>
    <sheetView showGridLines="0" zoomScale="80" zoomScaleNormal="80" workbookViewId="0"/>
  </sheetViews>
  <sheetFormatPr defaultColWidth="8.85546875" defaultRowHeight="14.25"/>
  <cols>
    <col min="1" max="1" width="6.28515625" style="44" customWidth="1"/>
    <col min="2" max="2" width="1.85546875" style="44" customWidth="1"/>
    <col min="3" max="3" width="3.140625" style="44" customWidth="1"/>
    <col min="4" max="4" width="11.28515625" style="44" customWidth="1"/>
    <col min="5" max="5" width="11" style="44" customWidth="1"/>
    <col min="6" max="6" width="24.42578125" style="44" customWidth="1"/>
    <col min="7" max="7" width="119.42578125" style="44" customWidth="1"/>
    <col min="8" max="8" width="5.7109375" style="1032" customWidth="1"/>
    <col min="9" max="16384" width="8.85546875" style="44"/>
  </cols>
  <sheetData>
    <row r="1" spans="1:9" s="845" customFormat="1" ht="18">
      <c r="A1" s="844" t="s">
        <v>810</v>
      </c>
      <c r="B1" s="844"/>
      <c r="D1" s="846"/>
      <c r="E1" s="846"/>
      <c r="F1" s="846"/>
      <c r="G1" s="846"/>
      <c r="H1" s="1102"/>
      <c r="I1" s="846"/>
    </row>
    <row r="3" spans="1:9" ht="15.75">
      <c r="A3" s="1314" t="s">
        <v>960</v>
      </c>
      <c r="B3" s="1301" t="s">
        <v>915</v>
      </c>
      <c r="F3" s="1300" t="s">
        <v>969</v>
      </c>
    </row>
    <row r="15" spans="1:9" s="1300" customFormat="1" ht="15.75">
      <c r="A15" s="1314" t="s">
        <v>960</v>
      </c>
      <c r="B15" s="1301" t="s">
        <v>913</v>
      </c>
      <c r="F15" s="1300" t="s">
        <v>970</v>
      </c>
    </row>
    <row r="16" spans="1:9" s="925" customFormat="1"/>
    <row r="17" spans="1:7" s="925" customFormat="1">
      <c r="G17" s="73"/>
    </row>
    <row r="18" spans="1:7" s="925" customFormat="1">
      <c r="G18" s="73"/>
    </row>
    <row r="19" spans="1:7" s="925" customFormat="1"/>
    <row r="20" spans="1:7" s="925" customFormat="1"/>
    <row r="21" spans="1:7" s="925" customFormat="1"/>
    <row r="22" spans="1:7" s="925" customFormat="1"/>
    <row r="23" spans="1:7" s="925" customFormat="1"/>
    <row r="24" spans="1:7" s="925" customFormat="1"/>
    <row r="25" spans="1:7" s="925" customFormat="1"/>
    <row r="26" spans="1:7" s="925" customFormat="1"/>
    <row r="27" spans="1:7" s="925" customFormat="1" ht="15.75">
      <c r="A27" s="1314" t="s">
        <v>960</v>
      </c>
      <c r="B27" s="1301" t="s">
        <v>912</v>
      </c>
      <c r="F27" s="1300" t="s">
        <v>971</v>
      </c>
    </row>
    <row r="28" spans="1:7" s="925" customFormat="1"/>
    <row r="29" spans="1:7" s="925" customFormat="1"/>
    <row r="30" spans="1:7" s="925" customFormat="1"/>
    <row r="31" spans="1:7" s="925" customFormat="1"/>
    <row r="32" spans="1:7" s="925" customFormat="1"/>
    <row r="33" spans="1:6" s="925" customFormat="1"/>
    <row r="34" spans="1:6" s="925" customFormat="1"/>
    <row r="35" spans="1:6" s="925" customFormat="1"/>
    <row r="36" spans="1:6" s="925" customFormat="1"/>
    <row r="37" spans="1:6" s="925" customFormat="1"/>
    <row r="38" spans="1:6" s="925" customFormat="1"/>
    <row r="39" spans="1:6" s="925" customFormat="1"/>
    <row r="40" spans="1:6" s="925" customFormat="1"/>
    <row r="41" spans="1:6" s="925" customFormat="1"/>
    <row r="42" spans="1:6" s="925" customFormat="1" ht="15.75">
      <c r="A42" s="1314" t="s">
        <v>960</v>
      </c>
      <c r="B42" s="1301" t="s">
        <v>911</v>
      </c>
      <c r="F42" s="1300" t="s">
        <v>914</v>
      </c>
    </row>
    <row r="43" spans="1:6" s="925" customFormat="1"/>
    <row r="44" spans="1:6" s="925" customFormat="1"/>
    <row r="45" spans="1:6" s="925" customFormat="1"/>
    <row r="46" spans="1:6" s="925" customFormat="1"/>
    <row r="47" spans="1:6" s="925" customFormat="1"/>
    <row r="48" spans="1:6" s="925" customFormat="1"/>
    <row r="49" s="925" customFormat="1"/>
    <row r="50" s="925" customFormat="1"/>
    <row r="51" s="925" customFormat="1"/>
    <row r="52" s="925" customFormat="1"/>
    <row r="53" s="925" customFormat="1"/>
    <row r="54" s="925" customFormat="1"/>
    <row r="55" s="925" customFormat="1"/>
    <row r="56" s="925" customFormat="1"/>
    <row r="57" s="925" customFormat="1"/>
    <row r="58" s="925" customFormat="1"/>
    <row r="59" s="925" customFormat="1"/>
    <row r="60" s="925" customFormat="1"/>
    <row r="61" s="925" customFormat="1"/>
    <row r="62" s="925" customFormat="1"/>
    <row r="63" s="925" customFormat="1"/>
    <row r="64" s="925" customFormat="1"/>
    <row r="65" spans="1:9" s="925" customFormat="1"/>
    <row r="66" spans="1:9" s="845" customFormat="1" ht="25.15" customHeight="1">
      <c r="A66" s="844" t="s">
        <v>678</v>
      </c>
      <c r="B66" s="844"/>
      <c r="D66" s="846"/>
      <c r="E66" s="846"/>
      <c r="F66" s="846"/>
      <c r="G66" s="846"/>
      <c r="H66" s="1102"/>
      <c r="I66" s="846"/>
    </row>
    <row r="67" spans="1:9" ht="20.100000000000001" customHeight="1">
      <c r="C67" s="238" t="s">
        <v>102</v>
      </c>
      <c r="D67" s="465"/>
      <c r="E67" s="465"/>
      <c r="F67" s="465"/>
      <c r="G67" s="466"/>
      <c r="H67" s="1103"/>
      <c r="I67" s="840"/>
    </row>
    <row r="68" spans="1:9" ht="20.100000000000001" customHeight="1">
      <c r="C68" s="334"/>
      <c r="D68" s="971" t="s">
        <v>224</v>
      </c>
      <c r="E68" s="972"/>
      <c r="F68" s="972" t="s">
        <v>397</v>
      </c>
      <c r="G68" s="2885" t="s">
        <v>679</v>
      </c>
      <c r="H68" s="1103"/>
      <c r="I68" s="840"/>
    </row>
    <row r="69" spans="1:9" ht="20.100000000000001" customHeight="1">
      <c r="C69" s="334"/>
      <c r="D69" s="333"/>
      <c r="E69" s="16"/>
      <c r="F69" s="16" t="s">
        <v>394</v>
      </c>
      <c r="G69" s="2886"/>
      <c r="H69" s="1103"/>
      <c r="I69" s="840"/>
    </row>
    <row r="70" spans="1:9" ht="38.25" customHeight="1">
      <c r="C70" s="334"/>
      <c r="D70" s="330" t="s">
        <v>229</v>
      </c>
      <c r="E70" s="18"/>
      <c r="F70" s="150" t="s">
        <v>230</v>
      </c>
      <c r="G70" s="467" t="s">
        <v>173</v>
      </c>
      <c r="H70" s="1103"/>
      <c r="I70" s="840"/>
    </row>
    <row r="71" spans="1:9" ht="35.25" customHeight="1">
      <c r="C71" s="334"/>
      <c r="D71" s="330"/>
      <c r="E71" s="18"/>
      <c r="F71" s="150" t="s">
        <v>680</v>
      </c>
      <c r="G71" s="468" t="s">
        <v>172</v>
      </c>
      <c r="H71" s="1103"/>
      <c r="I71" s="840"/>
    </row>
    <row r="72" spans="1:9" ht="20.100000000000001" customHeight="1">
      <c r="C72" s="334"/>
      <c r="D72" s="972" t="s">
        <v>396</v>
      </c>
      <c r="E72" s="972"/>
      <c r="F72" s="1018"/>
      <c r="G72" s="469" t="s">
        <v>682</v>
      </c>
      <c r="H72" s="1103"/>
      <c r="I72" s="840"/>
    </row>
    <row r="73" spans="1:9" ht="20.100000000000001" customHeight="1">
      <c r="C73" s="334"/>
      <c r="D73" s="470" t="s">
        <v>378</v>
      </c>
      <c r="E73" s="470"/>
      <c r="F73" s="471"/>
      <c r="G73" s="468" t="s">
        <v>683</v>
      </c>
      <c r="H73" s="1103"/>
      <c r="I73" s="840"/>
    </row>
    <row r="74" spans="1:9" ht="20.100000000000001" customHeight="1">
      <c r="C74" s="334"/>
      <c r="D74" s="472" t="s">
        <v>138</v>
      </c>
      <c r="E74" s="470"/>
      <c r="F74" s="471"/>
      <c r="G74" s="469" t="s">
        <v>320</v>
      </c>
      <c r="H74" s="1103"/>
      <c r="I74" s="840"/>
    </row>
    <row r="75" spans="1:9" ht="20.100000000000001" customHeight="1">
      <c r="C75" s="146" t="s">
        <v>684</v>
      </c>
      <c r="D75" s="1019"/>
      <c r="E75" s="1019"/>
      <c r="F75" s="1019"/>
      <c r="G75" s="482"/>
      <c r="H75" s="1103"/>
      <c r="I75" s="840"/>
    </row>
    <row r="76" spans="1:9" ht="20.100000000000001" customHeight="1">
      <c r="C76" s="331"/>
      <c r="D76" s="971" t="s">
        <v>224</v>
      </c>
      <c r="E76" s="972"/>
      <c r="F76" s="972" t="s">
        <v>397</v>
      </c>
      <c r="G76" s="2887" t="s">
        <v>685</v>
      </c>
      <c r="H76" s="1103"/>
      <c r="I76" s="840"/>
    </row>
    <row r="77" spans="1:9" ht="20.100000000000001" customHeight="1">
      <c r="C77" s="331"/>
      <c r="D77" s="330"/>
      <c r="E77" s="18"/>
      <c r="F77" s="16" t="s">
        <v>394</v>
      </c>
      <c r="G77" s="2888"/>
      <c r="H77" s="1103"/>
      <c r="I77" s="840"/>
    </row>
    <row r="78" spans="1:9" ht="20.100000000000001" customHeight="1">
      <c r="C78" s="331"/>
      <c r="D78" s="333" t="s">
        <v>144</v>
      </c>
      <c r="E78" s="16"/>
      <c r="F78" s="470" t="s">
        <v>686</v>
      </c>
      <c r="G78" s="483" t="s">
        <v>687</v>
      </c>
      <c r="H78" s="1103"/>
      <c r="I78" s="840"/>
    </row>
    <row r="79" spans="1:9" ht="38.25" customHeight="1">
      <c r="C79" s="331"/>
      <c r="D79" s="330" t="s">
        <v>229</v>
      </c>
      <c r="E79" s="18"/>
      <c r="F79" s="150" t="s">
        <v>230</v>
      </c>
      <c r="G79" s="467" t="s">
        <v>173</v>
      </c>
      <c r="H79" s="1103"/>
      <c r="I79" s="840"/>
    </row>
    <row r="80" spans="1:9" ht="38.25" customHeight="1">
      <c r="C80" s="332"/>
      <c r="D80" s="18"/>
      <c r="E80" s="18"/>
      <c r="F80" s="150" t="s">
        <v>402</v>
      </c>
      <c r="G80" s="468" t="s">
        <v>172</v>
      </c>
      <c r="H80" s="1103"/>
      <c r="I80" s="840"/>
    </row>
    <row r="81" spans="1:9" ht="20.100000000000001" customHeight="1">
      <c r="C81" s="332"/>
      <c r="D81" s="972" t="s">
        <v>396</v>
      </c>
      <c r="E81" s="972"/>
      <c r="F81" s="1018"/>
      <c r="G81" s="467" t="s">
        <v>681</v>
      </c>
      <c r="H81" s="1103"/>
      <c r="I81" s="840"/>
    </row>
    <row r="82" spans="1:9" ht="20.100000000000001" customHeight="1">
      <c r="C82" s="332"/>
      <c r="D82" s="470" t="s">
        <v>378</v>
      </c>
      <c r="E82" s="470"/>
      <c r="F82" s="471"/>
      <c r="G82" s="469" t="s">
        <v>683</v>
      </c>
      <c r="H82" s="1103"/>
      <c r="I82" s="840"/>
    </row>
    <row r="83" spans="1:9" ht="20.100000000000001" customHeight="1">
      <c r="C83" s="331"/>
      <c r="D83" s="472" t="s">
        <v>138</v>
      </c>
      <c r="E83" s="470"/>
      <c r="F83" s="471"/>
      <c r="G83" s="469" t="s">
        <v>688</v>
      </c>
      <c r="H83" s="1103"/>
      <c r="I83" s="840"/>
    </row>
    <row r="84" spans="1:9" ht="20.100000000000001" customHeight="1">
      <c r="C84" s="331"/>
      <c r="D84" s="971" t="s">
        <v>382</v>
      </c>
      <c r="E84" s="18"/>
      <c r="F84" s="150"/>
      <c r="G84" s="484" t="s">
        <v>171</v>
      </c>
      <c r="H84" s="1103"/>
      <c r="I84" s="840"/>
    </row>
    <row r="85" spans="1:9" ht="20.100000000000001" customHeight="1">
      <c r="C85" s="331"/>
      <c r="D85" s="330"/>
      <c r="E85" s="18"/>
      <c r="F85" s="150"/>
      <c r="G85" s="484" t="s">
        <v>170</v>
      </c>
      <c r="H85" s="1103"/>
      <c r="I85" s="840"/>
    </row>
    <row r="86" spans="1:9" ht="20.100000000000001" customHeight="1">
      <c r="C86" s="414"/>
      <c r="D86" s="333"/>
      <c r="E86" s="16"/>
      <c r="F86" s="148"/>
      <c r="G86" s="478" t="s">
        <v>169</v>
      </c>
      <c r="H86" s="1103"/>
      <c r="I86" s="840"/>
    </row>
    <row r="87" spans="1:9" ht="20.100000000000001" customHeight="1">
      <c r="C87" s="686" t="s">
        <v>689</v>
      </c>
      <c r="D87" s="687"/>
      <c r="E87" s="687"/>
      <c r="F87" s="687"/>
      <c r="G87" s="706"/>
      <c r="H87" s="1103"/>
      <c r="I87" s="840"/>
    </row>
    <row r="88" spans="1:9" ht="20.100000000000001" customHeight="1">
      <c r="B88" s="947"/>
      <c r="C88" s="707"/>
      <c r="D88" s="971" t="s">
        <v>59</v>
      </c>
      <c r="E88" s="972"/>
      <c r="F88" s="972"/>
      <c r="G88" s="467" t="s">
        <v>690</v>
      </c>
      <c r="H88" s="1103"/>
      <c r="I88" s="840"/>
    </row>
    <row r="89" spans="1:9" ht="20.100000000000001" customHeight="1">
      <c r="C89" s="707"/>
      <c r="D89" s="971" t="s">
        <v>691</v>
      </c>
      <c r="E89" s="972"/>
      <c r="F89" s="972"/>
      <c r="G89" s="469" t="s">
        <v>166</v>
      </c>
      <c r="H89" s="1103"/>
      <c r="I89" s="840"/>
    </row>
    <row r="90" spans="1:9" s="327" customFormat="1" ht="20.100000000000001" customHeight="1">
      <c r="A90" s="44"/>
      <c r="C90" s="707"/>
      <c r="D90" s="971" t="s">
        <v>139</v>
      </c>
      <c r="E90" s="972"/>
      <c r="F90" s="972"/>
      <c r="G90" s="469" t="s">
        <v>692</v>
      </c>
      <c r="H90" s="1104"/>
      <c r="I90" s="841"/>
    </row>
    <row r="91" spans="1:9" ht="20.100000000000001" customHeight="1">
      <c r="C91" s="707"/>
      <c r="D91" s="971" t="s">
        <v>327</v>
      </c>
      <c r="E91" s="972"/>
      <c r="F91" s="972"/>
      <c r="G91" s="469" t="s">
        <v>165</v>
      </c>
      <c r="H91" s="1103"/>
      <c r="I91" s="840"/>
    </row>
    <row r="92" spans="1:9" ht="20.100000000000001" customHeight="1">
      <c r="C92" s="707"/>
      <c r="D92" s="971" t="s">
        <v>430</v>
      </c>
      <c r="E92" s="972"/>
      <c r="F92" s="972"/>
      <c r="G92" s="469" t="s">
        <v>693</v>
      </c>
      <c r="H92" s="1103"/>
      <c r="I92" s="840"/>
    </row>
    <row r="93" spans="1:9" ht="20.100000000000001" customHeight="1">
      <c r="C93" s="708"/>
      <c r="D93" s="472" t="s">
        <v>138</v>
      </c>
      <c r="E93" s="470"/>
      <c r="F93" s="470"/>
      <c r="G93" s="469" t="s">
        <v>694</v>
      </c>
      <c r="H93" s="1103"/>
      <c r="I93" s="840"/>
    </row>
    <row r="94" spans="1:9" ht="20.100000000000001" customHeight="1">
      <c r="C94" s="211" t="s">
        <v>695</v>
      </c>
      <c r="D94" s="485"/>
      <c r="E94" s="485"/>
      <c r="F94" s="485"/>
      <c r="G94" s="486"/>
      <c r="H94" s="1103"/>
      <c r="I94" s="840"/>
    </row>
    <row r="95" spans="1:9" ht="20.100000000000001" customHeight="1">
      <c r="C95" s="8"/>
      <c r="D95" s="1319" t="s">
        <v>972</v>
      </c>
      <c r="E95" s="972" t="s">
        <v>61</v>
      </c>
      <c r="F95" s="972"/>
      <c r="G95" s="467" t="s">
        <v>696</v>
      </c>
      <c r="H95" s="1103"/>
      <c r="I95" s="840"/>
    </row>
    <row r="96" spans="1:9" ht="28.5">
      <c r="C96" s="8"/>
      <c r="D96" s="1320"/>
      <c r="E96" s="470" t="s">
        <v>62</v>
      </c>
      <c r="F96" s="470"/>
      <c r="G96" s="469" t="s">
        <v>168</v>
      </c>
      <c r="H96" s="1103"/>
      <c r="I96" s="840"/>
    </row>
    <row r="97" spans="1:9" ht="20.100000000000001" customHeight="1">
      <c r="C97" s="8"/>
      <c r="D97" s="1321"/>
      <c r="E97" s="470" t="s">
        <v>89</v>
      </c>
      <c r="F97" s="470"/>
      <c r="G97" s="469" t="s">
        <v>167</v>
      </c>
      <c r="H97" s="1103"/>
      <c r="I97" s="840"/>
    </row>
    <row r="98" spans="1:9" ht="28.5">
      <c r="C98" s="1322"/>
      <c r="D98" s="1323" t="s">
        <v>973</v>
      </c>
      <c r="E98" s="418" t="s">
        <v>63</v>
      </c>
      <c r="F98" s="418"/>
      <c r="G98" s="468" t="s">
        <v>974</v>
      </c>
      <c r="H98" s="1103"/>
      <c r="I98" s="840"/>
    </row>
    <row r="99" spans="1:9" ht="28.5">
      <c r="A99" s="1324" t="s">
        <v>526</v>
      </c>
      <c r="C99" s="1322"/>
      <c r="D99" s="1323"/>
      <c r="E99" s="418" t="s">
        <v>826</v>
      </c>
      <c r="F99" s="418"/>
      <c r="G99" s="468" t="s">
        <v>975</v>
      </c>
      <c r="H99" s="1103"/>
      <c r="I99" s="840"/>
    </row>
    <row r="100" spans="1:9" ht="28.5">
      <c r="A100" s="1324" t="s">
        <v>526</v>
      </c>
      <c r="C100" s="1322"/>
      <c r="D100" s="1323"/>
      <c r="E100" s="418" t="s">
        <v>827</v>
      </c>
      <c r="F100" s="418"/>
      <c r="G100" s="468" t="s">
        <v>980</v>
      </c>
      <c r="H100" s="1103"/>
      <c r="I100" s="840"/>
    </row>
    <row r="101" spans="1:9" ht="28.5">
      <c r="A101" s="1324" t="s">
        <v>526</v>
      </c>
      <c r="C101" s="1325"/>
      <c r="D101" s="1326"/>
      <c r="E101" s="418" t="s">
        <v>828</v>
      </c>
      <c r="F101" s="418"/>
      <c r="G101" s="468" t="s">
        <v>976</v>
      </c>
      <c r="H101" s="1103"/>
      <c r="I101" s="840"/>
    </row>
    <row r="102" spans="1:9" ht="15">
      <c r="A102" s="1184" t="s">
        <v>850</v>
      </c>
      <c r="C102" s="710" t="s">
        <v>851</v>
      </c>
      <c r="D102" s="479"/>
      <c r="E102" s="479"/>
      <c r="F102" s="479"/>
      <c r="G102" s="480"/>
      <c r="H102" s="1103"/>
      <c r="I102" s="840"/>
    </row>
    <row r="103" spans="1:9" ht="15">
      <c r="A103" s="1184" t="s">
        <v>850</v>
      </c>
      <c r="C103" s="1185"/>
      <c r="D103" s="1128" t="s">
        <v>811</v>
      </c>
      <c r="E103" s="1129" t="s">
        <v>812</v>
      </c>
      <c r="F103" s="1130"/>
      <c r="G103" s="1131" t="s">
        <v>720</v>
      </c>
      <c r="H103" s="1103"/>
      <c r="I103" s="840"/>
    </row>
    <row r="104" spans="1:9" ht="15">
      <c r="A104" s="1184" t="s">
        <v>850</v>
      </c>
      <c r="C104" s="1186"/>
      <c r="D104" s="1187" t="s">
        <v>819</v>
      </c>
      <c r="E104" s="1138" t="s">
        <v>721</v>
      </c>
      <c r="F104" s="1130"/>
      <c r="G104" s="1131" t="s">
        <v>898</v>
      </c>
      <c r="H104" s="1103"/>
      <c r="I104" s="840"/>
    </row>
    <row r="105" spans="1:9" ht="15">
      <c r="A105" s="1184" t="s">
        <v>850</v>
      </c>
      <c r="C105" s="640" t="s">
        <v>852</v>
      </c>
      <c r="D105" s="473"/>
      <c r="E105" s="473"/>
      <c r="F105" s="473"/>
      <c r="G105" s="474"/>
      <c r="H105" s="1103"/>
      <c r="I105" s="840"/>
    </row>
    <row r="106" spans="1:9" ht="42.75">
      <c r="A106" s="1184" t="s">
        <v>850</v>
      </c>
      <c r="C106" s="21"/>
      <c r="D106" s="1128" t="s">
        <v>811</v>
      </c>
      <c r="E106" s="1133" t="s">
        <v>813</v>
      </c>
      <c r="F106" s="1134"/>
      <c r="G106" s="1135" t="s">
        <v>716</v>
      </c>
      <c r="H106" s="1315"/>
      <c r="I106" s="840"/>
    </row>
    <row r="107" spans="1:9" ht="28.5">
      <c r="A107" s="1184" t="s">
        <v>850</v>
      </c>
      <c r="C107" s="21"/>
      <c r="D107" s="1136" t="s">
        <v>814</v>
      </c>
      <c r="E107" s="1133" t="s">
        <v>815</v>
      </c>
      <c r="F107" s="1137"/>
      <c r="G107" s="476" t="s">
        <v>816</v>
      </c>
      <c r="H107" s="1103"/>
      <c r="I107" s="840"/>
    </row>
    <row r="108" spans="1:9" ht="57">
      <c r="A108" s="1184" t="s">
        <v>850</v>
      </c>
      <c r="C108" s="21"/>
      <c r="D108" s="1132"/>
      <c r="E108" s="1133" t="s">
        <v>817</v>
      </c>
      <c r="F108" s="1137"/>
      <c r="G108" s="476" t="s">
        <v>626</v>
      </c>
      <c r="H108" s="1103"/>
      <c r="I108" s="840"/>
    </row>
    <row r="109" spans="1:9" ht="15">
      <c r="A109" s="1184" t="s">
        <v>850</v>
      </c>
      <c r="C109" s="1188"/>
      <c r="D109" s="1189"/>
      <c r="E109" s="1190" t="s">
        <v>818</v>
      </c>
      <c r="F109" s="1137"/>
      <c r="G109" s="1131" t="s">
        <v>719</v>
      </c>
      <c r="H109" s="1103"/>
      <c r="I109" s="840"/>
    </row>
    <row r="110" spans="1:9">
      <c r="A110" s="1184" t="s">
        <v>850</v>
      </c>
      <c r="D110" s="1139"/>
      <c r="E110" s="1139"/>
      <c r="F110" s="1139"/>
      <c r="G110" s="1139"/>
    </row>
    <row r="111" spans="1:9" s="973" customFormat="1" ht="15">
      <c r="A111" s="1184" t="s">
        <v>850</v>
      </c>
      <c r="C111" s="1191"/>
      <c r="D111" s="1133" t="s">
        <v>853</v>
      </c>
      <c r="E111" s="1140"/>
      <c r="F111" s="1137" t="s">
        <v>613</v>
      </c>
      <c r="G111" s="1131" t="s">
        <v>897</v>
      </c>
      <c r="H111" s="1103"/>
      <c r="I111" s="926"/>
    </row>
    <row r="112" spans="1:9" s="973" customFormat="1" ht="15">
      <c r="A112" s="1184" t="s">
        <v>850</v>
      </c>
      <c r="C112" s="1192"/>
      <c r="D112" s="1141"/>
      <c r="E112" s="1142"/>
      <c r="F112" s="1142" t="s">
        <v>614</v>
      </c>
      <c r="G112" s="1131" t="s">
        <v>717</v>
      </c>
      <c r="H112" s="1103"/>
      <c r="I112" s="926"/>
    </row>
    <row r="113" spans="1:9" s="973" customFormat="1" ht="15">
      <c r="A113" s="1184" t="s">
        <v>850</v>
      </c>
      <c r="C113" s="1192"/>
      <c r="D113" s="1141"/>
      <c r="E113" s="1142"/>
      <c r="F113" s="1137" t="s">
        <v>624</v>
      </c>
      <c r="G113" s="1131" t="s">
        <v>718</v>
      </c>
      <c r="H113" s="1103"/>
      <c r="I113" s="926"/>
    </row>
    <row r="114" spans="1:9" s="973" customFormat="1" ht="28.5">
      <c r="A114" s="1184" t="s">
        <v>850</v>
      </c>
      <c r="C114" s="1193"/>
      <c r="D114" s="1143"/>
      <c r="E114" s="1144"/>
      <c r="F114" s="1137" t="s">
        <v>625</v>
      </c>
      <c r="G114" s="1131" t="s">
        <v>820</v>
      </c>
      <c r="H114" s="1103"/>
      <c r="I114" s="926"/>
    </row>
    <row r="115" spans="1:9" ht="15" customHeight="1">
      <c r="G115" s="842"/>
      <c r="H115" s="1103"/>
      <c r="I115" s="840"/>
    </row>
    <row r="116" spans="1:9" s="973" customFormat="1" ht="15" customHeight="1">
      <c r="A116" s="44"/>
      <c r="C116" s="1021" t="s">
        <v>627</v>
      </c>
      <c r="D116" s="521"/>
      <c r="E116" s="521"/>
      <c r="F116" s="521"/>
      <c r="G116" s="1022"/>
      <c r="H116" s="1103"/>
      <c r="I116" s="926"/>
    </row>
    <row r="117" spans="1:9" s="973" customFormat="1" ht="15" customHeight="1">
      <c r="A117" s="44"/>
      <c r="C117" s="53"/>
      <c r="D117" s="1020" t="s">
        <v>567</v>
      </c>
      <c r="E117" s="972"/>
      <c r="F117" s="1018"/>
      <c r="G117" s="1023" t="s">
        <v>562</v>
      </c>
      <c r="H117" s="1103"/>
      <c r="I117" s="926"/>
    </row>
    <row r="118" spans="1:9" s="973" customFormat="1" ht="15" customHeight="1">
      <c r="A118" s="44"/>
      <c r="C118" s="53"/>
      <c r="D118" s="1024"/>
      <c r="E118" s="18"/>
      <c r="F118" s="150"/>
      <c r="G118" s="1025" t="s">
        <v>563</v>
      </c>
      <c r="H118" s="1103"/>
      <c r="I118" s="926"/>
    </row>
    <row r="119" spans="1:9" s="973" customFormat="1" ht="15" customHeight="1">
      <c r="A119" s="44"/>
      <c r="C119" s="53"/>
      <c r="D119" s="1024"/>
      <c r="E119" s="18"/>
      <c r="F119" s="150"/>
      <c r="G119" s="1025" t="s">
        <v>564</v>
      </c>
      <c r="H119" s="1103"/>
      <c r="I119" s="926"/>
    </row>
    <row r="120" spans="1:9" s="973" customFormat="1" ht="15" customHeight="1">
      <c r="A120" s="44"/>
      <c r="C120" s="53"/>
      <c r="D120" s="1024"/>
      <c r="E120" s="18"/>
      <c r="F120" s="150"/>
      <c r="G120" s="1025" t="s">
        <v>565</v>
      </c>
      <c r="H120" s="1103"/>
      <c r="I120" s="926"/>
    </row>
    <row r="121" spans="1:9" s="973" customFormat="1" ht="15" customHeight="1">
      <c r="A121" s="44"/>
      <c r="C121" s="53"/>
      <c r="D121" s="329"/>
      <c r="E121" s="16"/>
      <c r="F121" s="148"/>
      <c r="G121" s="1026" t="s">
        <v>566</v>
      </c>
      <c r="H121" s="1103"/>
      <c r="I121" s="926"/>
    </row>
    <row r="122" spans="1:9" s="973" customFormat="1" ht="15" customHeight="1">
      <c r="A122" s="44"/>
      <c r="C122" s="53"/>
      <c r="D122" s="1020" t="s">
        <v>628</v>
      </c>
      <c r="E122" s="972"/>
      <c r="F122" s="1018"/>
      <c r="G122" s="1023" t="s">
        <v>629</v>
      </c>
      <c r="H122" s="1103"/>
      <c r="I122" s="926"/>
    </row>
    <row r="123" spans="1:9" s="973" customFormat="1" ht="15" customHeight="1">
      <c r="A123" s="44"/>
      <c r="C123" s="53"/>
      <c r="D123" s="329"/>
      <c r="E123" s="1027" t="s">
        <v>630</v>
      </c>
      <c r="F123" s="148"/>
      <c r="G123" s="1026"/>
      <c r="H123" s="1103"/>
      <c r="I123" s="926"/>
    </row>
    <row r="124" spans="1:9" s="973" customFormat="1" ht="15" customHeight="1">
      <c r="A124" s="44"/>
      <c r="C124" s="53"/>
      <c r="D124" s="1020" t="s">
        <v>415</v>
      </c>
      <c r="E124" s="972"/>
      <c r="F124" s="1018"/>
      <c r="G124" s="1023" t="s">
        <v>631</v>
      </c>
      <c r="H124" s="1103"/>
      <c r="I124" s="926"/>
    </row>
    <row r="125" spans="1:9" s="973" customFormat="1" ht="15" customHeight="1">
      <c r="A125" s="44"/>
      <c r="C125" s="1028"/>
      <c r="D125" s="329"/>
      <c r="E125" s="1027" t="s">
        <v>630</v>
      </c>
      <c r="F125" s="148"/>
      <c r="G125" s="1026"/>
      <c r="H125" s="1103"/>
      <c r="I125" s="926"/>
    </row>
    <row r="126" spans="1:9" ht="15" customHeight="1">
      <c r="G126" s="842"/>
      <c r="H126" s="1103"/>
      <c r="I126" s="840"/>
    </row>
    <row r="127" spans="1:9" ht="19.5" customHeight="1">
      <c r="C127" s="328" t="s">
        <v>632</v>
      </c>
      <c r="G127" s="842"/>
      <c r="H127" s="1103"/>
      <c r="I127" s="840"/>
    </row>
    <row r="128" spans="1:9" ht="8.25" customHeight="1">
      <c r="G128" s="842"/>
      <c r="H128" s="1103"/>
      <c r="I128" s="840"/>
    </row>
    <row r="129" spans="3:9" ht="20.100000000000001" customHeight="1">
      <c r="C129" s="864"/>
      <c r="D129" s="865" t="s">
        <v>633</v>
      </c>
      <c r="E129" s="865"/>
      <c r="F129" s="866"/>
      <c r="G129" s="729" t="s">
        <v>164</v>
      </c>
      <c r="H129" s="1103"/>
      <c r="I129" s="840"/>
    </row>
    <row r="130" spans="3:9" ht="102.75" customHeight="1">
      <c r="C130" s="843"/>
      <c r="D130" s="2889" t="s">
        <v>697</v>
      </c>
      <c r="E130" s="2889"/>
      <c r="F130" s="2890"/>
      <c r="G130" s="880" t="s">
        <v>698</v>
      </c>
      <c r="H130" s="1103"/>
      <c r="I130" s="840"/>
    </row>
    <row r="131" spans="3:9" ht="20.100000000000001" customHeight="1">
      <c r="C131" s="324"/>
      <c r="D131" s="167" t="s">
        <v>699</v>
      </c>
      <c r="E131" s="167"/>
      <c r="F131" s="323"/>
      <c r="G131" s="881" t="s">
        <v>700</v>
      </c>
    </row>
    <row r="132" spans="3:9" ht="23.25" customHeight="1">
      <c r="C132" s="328"/>
      <c r="G132" s="968"/>
      <c r="H132" s="1103"/>
      <c r="I132" s="840"/>
    </row>
    <row r="133" spans="3:9" ht="19.5" customHeight="1">
      <c r="C133" s="328" t="s">
        <v>701</v>
      </c>
      <c r="G133" s="968"/>
      <c r="H133" s="1103"/>
      <c r="I133" s="840"/>
    </row>
    <row r="134" spans="3:9" ht="8.25" customHeight="1">
      <c r="G134" s="968"/>
      <c r="H134" s="1103"/>
      <c r="I134" s="840"/>
    </row>
    <row r="135" spans="3:9" ht="20.100000000000001" customHeight="1">
      <c r="C135" s="864"/>
      <c r="D135" s="865" t="s">
        <v>633</v>
      </c>
      <c r="E135" s="865"/>
      <c r="F135" s="866"/>
      <c r="G135" s="729" t="s">
        <v>164</v>
      </c>
      <c r="H135" s="1103"/>
      <c r="I135" s="840"/>
    </row>
    <row r="136" spans="3:9" ht="20.100000000000001" customHeight="1">
      <c r="C136" s="325"/>
      <c r="D136" s="327" t="s">
        <v>634</v>
      </c>
      <c r="E136" s="327"/>
      <c r="F136" s="326"/>
      <c r="G136" s="969" t="s">
        <v>702</v>
      </c>
      <c r="H136" s="1103"/>
      <c r="I136" s="840"/>
    </row>
    <row r="137" spans="3:9" ht="20.100000000000001" customHeight="1">
      <c r="C137" s="843"/>
      <c r="D137" s="1029" t="s">
        <v>635</v>
      </c>
      <c r="E137" s="1029"/>
      <c r="F137" s="1030"/>
      <c r="G137" s="475" t="s">
        <v>418</v>
      </c>
      <c r="H137" s="1103"/>
      <c r="I137" s="840"/>
    </row>
    <row r="138" spans="3:9" ht="20.100000000000001" customHeight="1">
      <c r="C138" s="324"/>
      <c r="D138" s="167" t="s">
        <v>703</v>
      </c>
      <c r="E138" s="167"/>
      <c r="F138" s="323"/>
      <c r="G138" s="730" t="s">
        <v>704</v>
      </c>
    </row>
    <row r="139" spans="3:9" ht="15" customHeight="1">
      <c r="G139" s="842"/>
    </row>
    <row r="140" spans="3:9" ht="21.75" customHeight="1">
      <c r="C140" s="328" t="s">
        <v>705</v>
      </c>
      <c r="G140" s="842"/>
    </row>
    <row r="141" spans="3:9" ht="8.25" customHeight="1">
      <c r="G141" s="842"/>
    </row>
    <row r="142" spans="3:9" ht="20.100000000000001" customHeight="1">
      <c r="C142" s="864"/>
      <c r="D142" s="865" t="s">
        <v>706</v>
      </c>
      <c r="E142" s="865"/>
      <c r="F142" s="866"/>
      <c r="G142" s="867" t="s">
        <v>164</v>
      </c>
    </row>
    <row r="143" spans="3:9" ht="20.100000000000001" customHeight="1">
      <c r="C143" s="868"/>
      <c r="D143" s="869" t="s">
        <v>100</v>
      </c>
      <c r="E143" s="869"/>
      <c r="F143" s="870" t="s">
        <v>707</v>
      </c>
      <c r="G143" s="487" t="s">
        <v>708</v>
      </c>
    </row>
    <row r="144" spans="3:9" ht="28.5">
      <c r="C144" s="325"/>
      <c r="D144" s="327"/>
      <c r="E144" s="327"/>
      <c r="F144" s="871" t="s">
        <v>709</v>
      </c>
      <c r="G144" s="475" t="s">
        <v>1231</v>
      </c>
    </row>
    <row r="145" spans="2:9" ht="28.5">
      <c r="C145" s="324"/>
      <c r="D145" s="167"/>
      <c r="E145" s="167"/>
      <c r="F145" s="416" t="s">
        <v>710</v>
      </c>
      <c r="G145" s="475" t="s">
        <v>1231</v>
      </c>
    </row>
    <row r="146" spans="2:9" ht="20.100000000000001" customHeight="1">
      <c r="C146" s="868"/>
      <c r="D146" s="872" t="s">
        <v>163</v>
      </c>
      <c r="E146" s="869"/>
      <c r="F146" s="415" t="s">
        <v>636</v>
      </c>
      <c r="G146" s="970" t="s">
        <v>711</v>
      </c>
    </row>
    <row r="147" spans="2:9" ht="28.5">
      <c r="C147" s="324"/>
      <c r="D147" s="167"/>
      <c r="E147" s="167"/>
      <c r="F147" s="871" t="s">
        <v>712</v>
      </c>
      <c r="G147" s="475" t="s">
        <v>1231</v>
      </c>
    </row>
    <row r="148" spans="2:9" ht="20.100000000000001" customHeight="1">
      <c r="C148" s="1107"/>
      <c r="D148" s="865" t="s">
        <v>713</v>
      </c>
      <c r="E148" s="865"/>
      <c r="F148" s="865"/>
      <c r="G148" s="866"/>
    </row>
    <row r="149" spans="2:9" ht="20.100000000000001" customHeight="1">
      <c r="C149" s="927"/>
      <c r="D149" s="928" t="s">
        <v>622</v>
      </c>
      <c r="E149" s="928"/>
      <c r="F149" s="1108"/>
      <c r="G149" s="970" t="s">
        <v>637</v>
      </c>
      <c r="H149" s="1103"/>
      <c r="I149" s="840"/>
    </row>
    <row r="150" spans="2:9" ht="20.100000000000001" customHeight="1">
      <c r="C150" s="1109"/>
      <c r="D150" s="1105" t="s">
        <v>623</v>
      </c>
      <c r="E150" s="1105"/>
      <c r="F150" s="1106"/>
      <c r="G150" s="475" t="s">
        <v>1232</v>
      </c>
      <c r="H150" s="1103"/>
      <c r="I150" s="840"/>
    </row>
    <row r="151" spans="2:9">
      <c r="G151" s="842"/>
    </row>
    <row r="152" spans="2:9" ht="20.25">
      <c r="B152" s="947"/>
      <c r="C152" s="328" t="s">
        <v>638</v>
      </c>
      <c r="G152" s="842"/>
    </row>
    <row r="153" spans="2:9" ht="8.25" customHeight="1">
      <c r="B153" s="947"/>
      <c r="G153" s="842"/>
    </row>
    <row r="154" spans="2:9" ht="20.100000000000001" customHeight="1">
      <c r="B154" s="947"/>
      <c r="C154" s="864"/>
      <c r="D154" s="865" t="s">
        <v>714</v>
      </c>
      <c r="E154" s="873"/>
      <c r="F154" s="873"/>
      <c r="G154" s="874" t="s">
        <v>639</v>
      </c>
    </row>
    <row r="155" spans="2:9" ht="20.100000000000001" customHeight="1">
      <c r="B155" s="947"/>
      <c r="C155" s="875" t="s">
        <v>640</v>
      </c>
      <c r="D155" s="876"/>
      <c r="E155" s="876"/>
      <c r="F155" s="876"/>
      <c r="G155" s="877" t="s">
        <v>641</v>
      </c>
    </row>
    <row r="156" spans="2:9" ht="20.100000000000001" customHeight="1">
      <c r="B156" s="947"/>
      <c r="C156" s="878"/>
      <c r="D156" s="502" t="s">
        <v>71</v>
      </c>
      <c r="E156" s="879"/>
      <c r="F156" s="879"/>
      <c r="G156" s="880" t="s">
        <v>642</v>
      </c>
    </row>
    <row r="157" spans="2:9" ht="20.100000000000001" customHeight="1">
      <c r="B157" s="947"/>
      <c r="C157" s="878"/>
      <c r="D157" s="502" t="s">
        <v>715</v>
      </c>
      <c r="E157" s="879"/>
      <c r="F157" s="879"/>
      <c r="G157" s="880" t="s">
        <v>559</v>
      </c>
    </row>
    <row r="158" spans="2:9" ht="20.100000000000001" customHeight="1">
      <c r="B158" s="947"/>
      <c r="C158" s="878"/>
      <c r="D158" s="502" t="s">
        <v>129</v>
      </c>
      <c r="E158" s="879"/>
      <c r="F158" s="879"/>
      <c r="G158" s="880" t="s">
        <v>560</v>
      </c>
    </row>
    <row r="159" spans="2:9" ht="20.100000000000001" customHeight="1">
      <c r="B159" s="947"/>
      <c r="C159" s="878"/>
      <c r="D159" s="502" t="s">
        <v>128</v>
      </c>
      <c r="E159" s="879"/>
      <c r="F159" s="879"/>
      <c r="G159" s="880" t="s">
        <v>128</v>
      </c>
    </row>
    <row r="160" spans="2:9" ht="20.100000000000001" customHeight="1">
      <c r="B160" s="947"/>
      <c r="C160" s="760"/>
      <c r="D160" s="3" t="s">
        <v>127</v>
      </c>
      <c r="E160" s="759"/>
      <c r="F160" s="759"/>
      <c r="G160" s="881" t="s">
        <v>561</v>
      </c>
    </row>
    <row r="162" spans="1:7" ht="20.25">
      <c r="A162" s="1119" t="s">
        <v>526</v>
      </c>
      <c r="C162" s="328" t="s">
        <v>903</v>
      </c>
      <c r="G162" s="842"/>
    </row>
    <row r="163" spans="1:7" ht="8.25" customHeight="1">
      <c r="A163" s="1119" t="s">
        <v>526</v>
      </c>
      <c r="G163" s="842"/>
    </row>
    <row r="164" spans="1:7" ht="20.100000000000001" customHeight="1">
      <c r="A164" s="1119" t="s">
        <v>526</v>
      </c>
      <c r="C164" s="864"/>
      <c r="D164" s="865" t="s">
        <v>633</v>
      </c>
      <c r="E164" s="873"/>
      <c r="F164" s="873"/>
      <c r="G164" s="874" t="s">
        <v>639</v>
      </c>
    </row>
    <row r="165" spans="1:7" ht="35.25" customHeight="1">
      <c r="A165" s="1119" t="s">
        <v>526</v>
      </c>
      <c r="C165" s="1267" t="s">
        <v>903</v>
      </c>
      <c r="D165" s="879"/>
      <c r="E165" s="879"/>
      <c r="F165" s="879"/>
      <c r="G165" s="880" t="s">
        <v>899</v>
      </c>
    </row>
    <row r="166" spans="1:7" ht="20.25">
      <c r="A166" s="1119" t="s">
        <v>526</v>
      </c>
      <c r="C166" s="328" t="s">
        <v>949</v>
      </c>
      <c r="G166" s="842"/>
    </row>
    <row r="167" spans="1:7" ht="8.25" customHeight="1">
      <c r="A167" s="1119" t="s">
        <v>526</v>
      </c>
      <c r="G167" s="842"/>
    </row>
    <row r="168" spans="1:7">
      <c r="A168" s="1119" t="s">
        <v>526</v>
      </c>
      <c r="C168" s="864"/>
      <c r="D168" s="865" t="s">
        <v>633</v>
      </c>
      <c r="E168" s="873"/>
      <c r="F168" s="873"/>
      <c r="G168" s="874" t="s">
        <v>639</v>
      </c>
    </row>
    <row r="169" spans="1:7" ht="32.450000000000003" customHeight="1">
      <c r="A169" s="1119" t="s">
        <v>526</v>
      </c>
      <c r="C169" s="1308" t="s">
        <v>949</v>
      </c>
      <c r="D169" s="876"/>
      <c r="E169" s="876"/>
      <c r="F169" s="1309"/>
      <c r="G169" s="1316" t="s">
        <v>967</v>
      </c>
    </row>
    <row r="170" spans="1:7" ht="18.600000000000001" customHeight="1">
      <c r="A170" s="1119" t="s">
        <v>526</v>
      </c>
      <c r="C170" s="325"/>
      <c r="D170" s="327"/>
      <c r="E170" s="327"/>
      <c r="F170" s="1310" t="s">
        <v>954</v>
      </c>
      <c r="G170" s="1311" t="s">
        <v>958</v>
      </c>
    </row>
    <row r="171" spans="1:7" ht="18.600000000000001" customHeight="1">
      <c r="A171" s="1119" t="s">
        <v>526</v>
      </c>
      <c r="C171" s="325"/>
      <c r="D171" s="327"/>
      <c r="E171" s="327"/>
      <c r="F171" s="1310" t="s">
        <v>955</v>
      </c>
      <c r="G171" s="1311" t="s">
        <v>963</v>
      </c>
    </row>
    <row r="172" spans="1:7" ht="18.600000000000001" customHeight="1">
      <c r="A172" s="1119" t="s">
        <v>526</v>
      </c>
      <c r="C172" s="325"/>
      <c r="D172" s="327"/>
      <c r="E172" s="327"/>
      <c r="F172" s="1310" t="s">
        <v>956</v>
      </c>
      <c r="G172" s="1311" t="s">
        <v>964</v>
      </c>
    </row>
    <row r="173" spans="1:7" ht="18.600000000000001" customHeight="1">
      <c r="A173" s="1119" t="s">
        <v>526</v>
      </c>
      <c r="C173" s="325"/>
      <c r="D173" s="327"/>
      <c r="E173" s="327"/>
      <c r="F173" s="1310" t="s">
        <v>957</v>
      </c>
      <c r="G173" s="1311" t="s">
        <v>979</v>
      </c>
    </row>
    <row r="174" spans="1:7" ht="18.600000000000001" customHeight="1">
      <c r="A174" s="1119" t="s">
        <v>526</v>
      </c>
      <c r="C174" s="325"/>
      <c r="D174" s="327"/>
      <c r="E174" s="327"/>
      <c r="F174" s="1310" t="s">
        <v>959</v>
      </c>
      <c r="G174" s="1311" t="s">
        <v>966</v>
      </c>
    </row>
    <row r="175" spans="1:7" ht="18.600000000000001" customHeight="1">
      <c r="A175" s="1119" t="s">
        <v>526</v>
      </c>
      <c r="C175" s="325"/>
      <c r="D175" s="327"/>
      <c r="E175" s="327"/>
      <c r="F175" s="1310" t="s">
        <v>961</v>
      </c>
      <c r="G175" s="1311" t="s">
        <v>962</v>
      </c>
    </row>
    <row r="176" spans="1:7" ht="18.600000000000001" customHeight="1">
      <c r="A176" s="1119" t="s">
        <v>526</v>
      </c>
      <c r="C176" s="324"/>
      <c r="D176" s="167"/>
      <c r="E176" s="167"/>
      <c r="F176" s="1312" t="s">
        <v>965</v>
      </c>
      <c r="G176" s="1313" t="s">
        <v>978</v>
      </c>
    </row>
  </sheetData>
  <mergeCells count="3">
    <mergeCell ref="G68:G69"/>
    <mergeCell ref="G76:G77"/>
    <mergeCell ref="D130:F130"/>
  </mergeCells>
  <phoneticPr fontId="1"/>
  <pageMargins left="0" right="0" top="0" bottom="0" header="0.31496062992125984" footer="0.31496062992125984"/>
  <pageSetup paperSize="9" scale="1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9" tint="0.79998168889431442"/>
  </sheetPr>
  <dimension ref="A1:AD120"/>
  <sheetViews>
    <sheetView showGridLines="0" topLeftCell="A3" zoomScale="70" zoomScaleNormal="70" workbookViewId="0">
      <pane xSplit="11" ySplit="6" topLeftCell="L9" activePane="bottomRight" state="frozen"/>
      <selection activeCell="H61" sqref="H61"/>
      <selection pane="topRight" activeCell="H61" sqref="H61"/>
      <selection pane="bottomLeft" activeCell="H61" sqref="H61"/>
      <selection pane="bottomRight" activeCell="C3" sqref="C3"/>
    </sheetView>
  </sheetViews>
  <sheetFormatPr defaultRowHeight="15"/>
  <cols>
    <col min="1" max="1" width="1.28515625" customWidth="1"/>
    <col min="2" max="2" width="2.140625" customWidth="1"/>
    <col min="3" max="3" width="2.85546875" customWidth="1"/>
    <col min="4" max="10" width="6.7109375" customWidth="1"/>
    <col min="11" max="11" width="16.5703125" customWidth="1"/>
    <col min="12" max="30" width="15.7109375" customWidth="1"/>
  </cols>
  <sheetData>
    <row r="1" spans="1:30" hidden="1"/>
    <row r="2" spans="1:30" hidden="1"/>
    <row r="4" spans="1:30" ht="20.25">
      <c r="B4" s="383" t="str">
        <f>'PL,HC,INV'!E4</f>
        <v>FY2020 Monthly Actual ver1.0</v>
      </c>
      <c r="J4" s="929" t="s">
        <v>152</v>
      </c>
      <c r="K4" s="974"/>
      <c r="L4" s="384" t="s">
        <v>599</v>
      </c>
    </row>
    <row r="5" spans="1:30" ht="18">
      <c r="L5" s="384" t="s">
        <v>600</v>
      </c>
    </row>
    <row r="7" spans="1:30" ht="26.25">
      <c r="B7" s="117" t="s">
        <v>808</v>
      </c>
      <c r="C7" s="116"/>
      <c r="D7" s="48"/>
      <c r="E7" s="47"/>
      <c r="F7" s="70"/>
      <c r="G7" s="70"/>
      <c r="H7" s="296"/>
      <c r="I7" s="296"/>
      <c r="J7" s="296"/>
      <c r="K7" s="296"/>
      <c r="L7" s="385"/>
      <c r="M7" s="385"/>
      <c r="N7" s="385"/>
      <c r="O7" s="385"/>
      <c r="P7" s="385"/>
      <c r="Q7" s="385"/>
      <c r="R7" s="385"/>
      <c r="S7" s="385"/>
      <c r="T7" s="385"/>
      <c r="U7" s="385"/>
      <c r="V7" s="12"/>
      <c r="W7" s="12"/>
      <c r="X7" s="386"/>
      <c r="Y7" s="12"/>
      <c r="Z7" s="12"/>
      <c r="AA7" s="12"/>
      <c r="AB7" s="12"/>
      <c r="AC7" s="12"/>
      <c r="AD7" s="12"/>
    </row>
    <row r="8" spans="1:30">
      <c r="B8" s="387" t="s">
        <v>300</v>
      </c>
      <c r="C8" s="387"/>
      <c r="D8" s="68"/>
      <c r="E8" s="69"/>
      <c r="F8" s="68"/>
      <c r="G8" s="68"/>
      <c r="H8" s="69"/>
      <c r="I8" s="69"/>
      <c r="J8" s="69"/>
      <c r="K8" s="69"/>
      <c r="L8" s="11">
        <f>'PL,HC,INV'!P10</f>
        <v>43922</v>
      </c>
      <c r="M8" s="11">
        <f>'PL,HC,INV'!Q10</f>
        <v>43952</v>
      </c>
      <c r="N8" s="11">
        <f>'PL,HC,INV'!R10</f>
        <v>43983</v>
      </c>
      <c r="O8" s="11">
        <f>'PL,HC,INV'!S10</f>
        <v>44013</v>
      </c>
      <c r="P8" s="11">
        <f>'PL,HC,INV'!T10</f>
        <v>44044</v>
      </c>
      <c r="Q8" s="11">
        <f>'PL,HC,INV'!U10</f>
        <v>44075</v>
      </c>
      <c r="R8" s="11">
        <f>'PL,HC,INV'!V10</f>
        <v>44105</v>
      </c>
      <c r="S8" s="11">
        <f>'PL,HC,INV'!W10</f>
        <v>44136</v>
      </c>
      <c r="T8" s="11">
        <f>'PL,HC,INV'!X10</f>
        <v>44166</v>
      </c>
      <c r="U8" s="11">
        <f>'PL,HC,INV'!Y10</f>
        <v>44197</v>
      </c>
      <c r="V8" s="11">
        <f>'PL,HC,INV'!Z10</f>
        <v>44228</v>
      </c>
      <c r="W8" s="11">
        <f>'PL,HC,INV'!AA10</f>
        <v>44256</v>
      </c>
      <c r="X8" s="45" t="str">
        <f>'PL,HC,INV'!AB10</f>
        <v>Q1</v>
      </c>
      <c r="Y8" s="45" t="str">
        <f>'PL,HC,INV'!AC10</f>
        <v>Q2</v>
      </c>
      <c r="Z8" s="45" t="str">
        <f>'PL,HC,INV'!AD10</f>
        <v>Q3</v>
      </c>
      <c r="AA8" s="45" t="str">
        <f>'PL,HC,INV'!AE10</f>
        <v>Q4</v>
      </c>
      <c r="AB8" s="45" t="str">
        <f>'PL,HC,INV'!AF10</f>
        <v>1st H</v>
      </c>
      <c r="AC8" s="45" t="str">
        <f>'PL,HC,INV'!AG10</f>
        <v>2nd H</v>
      </c>
      <c r="AD8" s="45" t="str">
        <f>'PL,HC,INV'!AH10</f>
        <v>Yr.</v>
      </c>
    </row>
    <row r="9" spans="1:30">
      <c r="B9" s="388" t="s">
        <v>98</v>
      </c>
      <c r="C9" s="388" t="s">
        <v>103</v>
      </c>
      <c r="D9" s="279" t="s">
        <v>9</v>
      </c>
      <c r="E9" s="274"/>
      <c r="F9" s="274"/>
      <c r="G9" s="274"/>
      <c r="H9" s="274"/>
      <c r="I9" s="274"/>
      <c r="J9" s="274"/>
      <c r="K9" s="273"/>
      <c r="L9" s="277">
        <f>'PL,HC,INV'!P11+L36+L52+L68</f>
        <v>18167</v>
      </c>
      <c r="M9" s="277">
        <f>'PL,HC,INV'!Q11+M36+M52+M68</f>
        <v>259915</v>
      </c>
      <c r="N9" s="277">
        <f>'PL,HC,INV'!R11+N36+N52+N68</f>
        <v>353593</v>
      </c>
      <c r="O9" s="277">
        <f>'PL,HC,INV'!S11+O36+O52+O68</f>
        <v>362129</v>
      </c>
      <c r="P9" s="277">
        <f>'PL,HC,INV'!T11+P36+P52+P68</f>
        <v>372500</v>
      </c>
      <c r="Q9" s="277">
        <f>'PL,HC,INV'!U11+Q36+Q52+Q68</f>
        <v>529878</v>
      </c>
      <c r="R9" s="277">
        <f>'PL,HC,INV'!V11+R36+R52+R68</f>
        <v>531688</v>
      </c>
      <c r="S9" s="277">
        <f>'PL,HC,INV'!W11+S36+S52+S68</f>
        <v>510841</v>
      </c>
      <c r="T9" s="277">
        <f>'PL,HC,INV'!X11+T36+T52+T68</f>
        <v>632255</v>
      </c>
      <c r="U9" s="277">
        <f>'PL,HC,INV'!Y11+U36+U52+U68</f>
        <v>584300</v>
      </c>
      <c r="V9" s="277">
        <f>'PL,HC,INV'!Z11+V36+V52+V68</f>
        <v>634449</v>
      </c>
      <c r="W9" s="277">
        <f>'PL,HC,INV'!AA11+W36+W52+W68</f>
        <v>699331</v>
      </c>
      <c r="X9" s="277">
        <f>SUM(L9:N9)</f>
        <v>631675</v>
      </c>
      <c r="Y9" s="277">
        <f>SUM(O9:Q9)</f>
        <v>1264507</v>
      </c>
      <c r="Z9" s="277">
        <f>SUM(R9:T9)</f>
        <v>1674784</v>
      </c>
      <c r="AA9" s="277">
        <f>SUM(U9:W9)</f>
        <v>1918080</v>
      </c>
      <c r="AB9" s="277">
        <f>X9+Y9</f>
        <v>1896182</v>
      </c>
      <c r="AC9" s="277">
        <f>AA9+Z9</f>
        <v>3592864</v>
      </c>
      <c r="AD9" s="277">
        <f>AB9+AC9</f>
        <v>5489046</v>
      </c>
    </row>
    <row r="10" spans="1:30">
      <c r="A10" s="1119" t="s">
        <v>526</v>
      </c>
      <c r="B10" s="937"/>
      <c r="C10" s="388" t="s">
        <v>103</v>
      </c>
      <c r="D10" s="1161" t="s">
        <v>823</v>
      </c>
      <c r="E10" s="1162"/>
      <c r="F10" s="1162"/>
      <c r="G10" s="1162"/>
      <c r="H10" s="1163" t="s">
        <v>822</v>
      </c>
      <c r="I10" s="1162"/>
      <c r="J10" s="1162"/>
      <c r="K10" s="1164"/>
      <c r="L10" s="1165">
        <f>'PL,HC,INV'!P12+L37+L53+L69</f>
        <v>18167</v>
      </c>
      <c r="M10" s="1165">
        <f>'PL,HC,INV'!Q12+M37+M53+M69</f>
        <v>259915</v>
      </c>
      <c r="N10" s="1165">
        <f>'PL,HC,INV'!R12+N37+N53+N69</f>
        <v>353593</v>
      </c>
      <c r="O10" s="1165">
        <f>'PL,HC,INV'!S12+O37+O53+O69</f>
        <v>362129</v>
      </c>
      <c r="P10" s="1165">
        <f>'PL,HC,INV'!T12+P37+P53+P69</f>
        <v>372500</v>
      </c>
      <c r="Q10" s="1165">
        <f>'PL,HC,INV'!U12+Q37+Q53+Q69</f>
        <v>529878</v>
      </c>
      <c r="R10" s="1165">
        <f>'PL,HC,INV'!V12+R37+R53+R69</f>
        <v>531688</v>
      </c>
      <c r="S10" s="1165">
        <f>'PL,HC,INV'!W12+S37+S53+S69</f>
        <v>510841</v>
      </c>
      <c r="T10" s="1165">
        <f>'PL,HC,INV'!X12+T37+T53+T69</f>
        <v>632255</v>
      </c>
      <c r="U10" s="1165">
        <f>'PL,HC,INV'!Y12+U37+U53+U69</f>
        <v>584300</v>
      </c>
      <c r="V10" s="1165">
        <f>'PL,HC,INV'!Z12+V37+V53+V69</f>
        <v>634449</v>
      </c>
      <c r="W10" s="1165">
        <f>'PL,HC,INV'!AA12+W37+W53+W69</f>
        <v>699331</v>
      </c>
      <c r="X10" s="1165">
        <f>SUM(L10:N10)</f>
        <v>631675</v>
      </c>
      <c r="Y10" s="1165">
        <f>SUM(O10:Q10)</f>
        <v>1264507</v>
      </c>
      <c r="Z10" s="1165">
        <f>SUM(R10:T10)</f>
        <v>1674784</v>
      </c>
      <c r="AA10" s="1165">
        <f>SUM(U10:W10)</f>
        <v>1918080</v>
      </c>
      <c r="AB10" s="1165">
        <f>X10+Y10</f>
        <v>1896182</v>
      </c>
      <c r="AC10" s="1165">
        <f>AA10+Z10</f>
        <v>3592864</v>
      </c>
      <c r="AD10" s="1165">
        <f>AB10+AC10</f>
        <v>5489046</v>
      </c>
    </row>
    <row r="11" spans="1:30">
      <c r="B11" s="388" t="s">
        <v>98</v>
      </c>
      <c r="C11" s="388" t="s">
        <v>103</v>
      </c>
      <c r="D11" s="389" t="s">
        <v>110</v>
      </c>
      <c r="E11" s="111"/>
      <c r="F11" s="112"/>
      <c r="G11" s="112"/>
      <c r="H11" s="111"/>
      <c r="I11" s="111"/>
      <c r="J11" s="111"/>
      <c r="K11" s="199"/>
      <c r="L11" s="119">
        <f t="shared" ref="L11:W11" si="0">L9-L12</f>
        <v>27530</v>
      </c>
      <c r="M11" s="119">
        <f t="shared" si="0"/>
        <v>164839</v>
      </c>
      <c r="N11" s="119">
        <f t="shared" si="0"/>
        <v>236848</v>
      </c>
      <c r="O11" s="119">
        <f t="shared" si="0"/>
        <v>236354</v>
      </c>
      <c r="P11" s="119">
        <f t="shared" si="0"/>
        <v>247979</v>
      </c>
      <c r="Q11" s="119">
        <f t="shared" si="0"/>
        <v>368680</v>
      </c>
      <c r="R11" s="119">
        <f t="shared" si="0"/>
        <v>332957</v>
      </c>
      <c r="S11" s="119">
        <f t="shared" si="0"/>
        <v>342066</v>
      </c>
      <c r="T11" s="119">
        <f t="shared" si="0"/>
        <v>416012</v>
      </c>
      <c r="U11" s="119">
        <f t="shared" si="0"/>
        <v>376574</v>
      </c>
      <c r="V11" s="119">
        <f t="shared" si="0"/>
        <v>408659</v>
      </c>
      <c r="W11" s="119">
        <f t="shared" si="0"/>
        <v>396439</v>
      </c>
      <c r="X11" s="119">
        <f>SUM(L11:N11)</f>
        <v>429217</v>
      </c>
      <c r="Y11" s="119">
        <f>SUM(O11:Q11)</f>
        <v>853013</v>
      </c>
      <c r="Z11" s="119">
        <f>SUM(R11:T11)</f>
        <v>1091035</v>
      </c>
      <c r="AA11" s="119">
        <f>SUM(U11:W11)</f>
        <v>1181672</v>
      </c>
      <c r="AB11" s="119">
        <f>X11+Y11</f>
        <v>1282230</v>
      </c>
      <c r="AC11" s="119">
        <f>AA11+Z11</f>
        <v>2272707</v>
      </c>
      <c r="AD11" s="119">
        <f>AB11+AC11</f>
        <v>3554937</v>
      </c>
    </row>
    <row r="12" spans="1:30">
      <c r="B12" s="388" t="s">
        <v>98</v>
      </c>
      <c r="C12" s="388" t="s">
        <v>103</v>
      </c>
      <c r="D12" s="390" t="s">
        <v>141</v>
      </c>
      <c r="E12" s="291"/>
      <c r="F12" s="291"/>
      <c r="G12" s="291"/>
      <c r="H12" s="291"/>
      <c r="I12" s="291"/>
      <c r="J12" s="291"/>
      <c r="K12" s="290"/>
      <c r="L12" s="289">
        <f>'PL,HC,INV'!P14+L38+L54+L70</f>
        <v>-9363</v>
      </c>
      <c r="M12" s="289">
        <f>'PL,HC,INV'!Q14+M38+M54+M70</f>
        <v>95076</v>
      </c>
      <c r="N12" s="289">
        <f>'PL,HC,INV'!R14+N38+N54+N70</f>
        <v>116745</v>
      </c>
      <c r="O12" s="289">
        <f>'PL,HC,INV'!S14+O38+O54+O70</f>
        <v>125775</v>
      </c>
      <c r="P12" s="289">
        <f>'PL,HC,INV'!T14+P38+P54+P70</f>
        <v>124521</v>
      </c>
      <c r="Q12" s="289">
        <f>'PL,HC,INV'!U14+Q38+Q54+Q70</f>
        <v>161198</v>
      </c>
      <c r="R12" s="289">
        <f>'PL,HC,INV'!V14+R38+R54+R70</f>
        <v>198731</v>
      </c>
      <c r="S12" s="289">
        <f>'PL,HC,INV'!W14+S38+S54+S70</f>
        <v>168775</v>
      </c>
      <c r="T12" s="289">
        <f>'PL,HC,INV'!X14+T38+T54+T70</f>
        <v>216243</v>
      </c>
      <c r="U12" s="289">
        <f>'PL,HC,INV'!Y14+U38+U54+U70</f>
        <v>207726</v>
      </c>
      <c r="V12" s="289">
        <f>'PL,HC,INV'!Z14+V38+V54+V70</f>
        <v>225790</v>
      </c>
      <c r="W12" s="289">
        <f>'PL,HC,INV'!AA14+W38+W54+W70</f>
        <v>302892</v>
      </c>
      <c r="X12" s="289">
        <f>SUM(L12:N12)</f>
        <v>202458</v>
      </c>
      <c r="Y12" s="289">
        <f>SUM(O12:Q12)</f>
        <v>411494</v>
      </c>
      <c r="Z12" s="289">
        <f>SUM(R12:T12)</f>
        <v>583749</v>
      </c>
      <c r="AA12" s="289">
        <f>SUM(U12:W12)</f>
        <v>736408</v>
      </c>
      <c r="AB12" s="289">
        <f>X12+Y12</f>
        <v>613952</v>
      </c>
      <c r="AC12" s="289">
        <f>AA12+Z12</f>
        <v>1320157</v>
      </c>
      <c r="AD12" s="289">
        <f>AB12+AC12</f>
        <v>1934109</v>
      </c>
    </row>
    <row r="13" spans="1:30">
      <c r="B13" s="388" t="s">
        <v>98</v>
      </c>
      <c r="C13" s="388" t="s">
        <v>103</v>
      </c>
      <c r="D13" s="391" t="s">
        <v>141</v>
      </c>
      <c r="E13" s="201"/>
      <c r="F13" s="202"/>
      <c r="G13" s="202"/>
      <c r="H13" s="201"/>
      <c r="I13" s="201"/>
      <c r="J13" s="201"/>
      <c r="K13" s="278" t="s">
        <v>142</v>
      </c>
      <c r="L13" s="392">
        <f t="shared" ref="L13:AD13" si="1">IFERROR(L12/L9,0)</f>
        <v>-0.51538503880662745</v>
      </c>
      <c r="M13" s="392">
        <f t="shared" si="1"/>
        <v>0.36579651039763</v>
      </c>
      <c r="N13" s="392">
        <f t="shared" si="1"/>
        <v>0.33016773522100268</v>
      </c>
      <c r="O13" s="392">
        <f t="shared" si="1"/>
        <v>0.3473209823018869</v>
      </c>
      <c r="P13" s="392">
        <f t="shared" si="1"/>
        <v>0.33428456375838927</v>
      </c>
      <c r="Q13" s="392">
        <f t="shared" si="1"/>
        <v>0.30421719716614015</v>
      </c>
      <c r="R13" s="392">
        <f t="shared" si="1"/>
        <v>0.37377371691668798</v>
      </c>
      <c r="S13" s="392">
        <f t="shared" si="1"/>
        <v>0.33038655863566158</v>
      </c>
      <c r="T13" s="392">
        <f t="shared" si="1"/>
        <v>0.34201864753936306</v>
      </c>
      <c r="U13" s="392">
        <f t="shared" si="1"/>
        <v>0.35551257915454387</v>
      </c>
      <c r="V13" s="392">
        <f t="shared" si="1"/>
        <v>0.35588360924203521</v>
      </c>
      <c r="W13" s="392">
        <f t="shared" si="1"/>
        <v>0.43311679304935718</v>
      </c>
      <c r="X13" s="392">
        <f t="shared" si="1"/>
        <v>0.32050975580797086</v>
      </c>
      <c r="Y13" s="392">
        <f t="shared" si="1"/>
        <v>0.32541852279188649</v>
      </c>
      <c r="Z13" s="392">
        <f t="shared" si="1"/>
        <v>0.34855181324875328</v>
      </c>
      <c r="AA13" s="392">
        <f t="shared" si="1"/>
        <v>0.38392976309642979</v>
      </c>
      <c r="AB13" s="392">
        <f t="shared" si="1"/>
        <v>0.32378326553041847</v>
      </c>
      <c r="AC13" s="392">
        <f t="shared" si="1"/>
        <v>0.3674386227811573</v>
      </c>
      <c r="AD13" s="392">
        <f t="shared" si="1"/>
        <v>0.35235795072586384</v>
      </c>
    </row>
    <row r="14" spans="1:30">
      <c r="B14" s="388" t="s">
        <v>98</v>
      </c>
      <c r="C14" s="388" t="s">
        <v>103</v>
      </c>
      <c r="D14" s="390" t="s">
        <v>101</v>
      </c>
      <c r="E14" s="291"/>
      <c r="F14" s="291"/>
      <c r="G14" s="291"/>
      <c r="H14" s="291"/>
      <c r="I14" s="291"/>
      <c r="J14" s="291"/>
      <c r="K14" s="290"/>
      <c r="L14" s="289">
        <f>L16+L17+L18</f>
        <v>103432</v>
      </c>
      <c r="M14" s="289">
        <f t="shared" ref="M14:W14" si="2">M16+M17+M18</f>
        <v>107632</v>
      </c>
      <c r="N14" s="289">
        <f t="shared" si="2"/>
        <v>138078</v>
      </c>
      <c r="O14" s="289">
        <f t="shared" si="2"/>
        <v>114850</v>
      </c>
      <c r="P14" s="289">
        <f t="shared" si="2"/>
        <v>117906</v>
      </c>
      <c r="Q14" s="289">
        <f t="shared" si="2"/>
        <v>140021</v>
      </c>
      <c r="R14" s="289">
        <f t="shared" si="2"/>
        <v>160237</v>
      </c>
      <c r="S14" s="289">
        <f t="shared" si="2"/>
        <v>131337</v>
      </c>
      <c r="T14" s="289">
        <f t="shared" si="2"/>
        <v>148113</v>
      </c>
      <c r="U14" s="289">
        <f t="shared" si="2"/>
        <v>134415</v>
      </c>
      <c r="V14" s="289">
        <f t="shared" si="2"/>
        <v>135767</v>
      </c>
      <c r="W14" s="289">
        <f t="shared" si="2"/>
        <v>95415</v>
      </c>
      <c r="X14" s="289">
        <f>SUM(L14:N14)</f>
        <v>349142</v>
      </c>
      <c r="Y14" s="289">
        <f>SUM(O14:Q14)</f>
        <v>372777</v>
      </c>
      <c r="Z14" s="289">
        <f>SUM(R14:T14)</f>
        <v>439687</v>
      </c>
      <c r="AA14" s="289">
        <f>SUM(U14:W14)</f>
        <v>365597</v>
      </c>
      <c r="AB14" s="289">
        <f>X14+Y14</f>
        <v>721919</v>
      </c>
      <c r="AC14" s="289">
        <f>AA14+Z14</f>
        <v>805284</v>
      </c>
      <c r="AD14" s="289">
        <f>AB14+AC14</f>
        <v>1527203</v>
      </c>
    </row>
    <row r="15" spans="1:30">
      <c r="B15" s="388" t="s">
        <v>98</v>
      </c>
      <c r="C15" s="388" t="s">
        <v>103</v>
      </c>
      <c r="D15" s="393" t="s">
        <v>101</v>
      </c>
      <c r="E15" s="69"/>
      <c r="F15" s="68"/>
      <c r="G15" s="68"/>
      <c r="H15" s="69"/>
      <c r="I15" s="69"/>
      <c r="J15" s="69"/>
      <c r="K15" s="288" t="s">
        <v>301</v>
      </c>
      <c r="L15" s="394">
        <f t="shared" ref="L15:AD15" si="3">IFERROR(L14/L9,0)</f>
        <v>5.6934001210986951</v>
      </c>
      <c r="M15" s="394">
        <f t="shared" si="3"/>
        <v>0.41410461112286712</v>
      </c>
      <c r="N15" s="394">
        <f t="shared" si="3"/>
        <v>0.39049981193066607</v>
      </c>
      <c r="O15" s="394">
        <f t="shared" si="3"/>
        <v>0.31715217505364113</v>
      </c>
      <c r="P15" s="394">
        <f t="shared" si="3"/>
        <v>0.31652617449664427</v>
      </c>
      <c r="Q15" s="394">
        <f t="shared" si="3"/>
        <v>0.26425139371704431</v>
      </c>
      <c r="R15" s="394">
        <f t="shared" si="3"/>
        <v>0.30137411414212845</v>
      </c>
      <c r="S15" s="394">
        <f t="shared" si="3"/>
        <v>0.25709956718430982</v>
      </c>
      <c r="T15" s="394">
        <f t="shared" si="3"/>
        <v>0.23426149259396919</v>
      </c>
      <c r="U15" s="394">
        <f t="shared" si="3"/>
        <v>0.23004449768954305</v>
      </c>
      <c r="V15" s="394">
        <f t="shared" si="3"/>
        <v>0.21399198359521412</v>
      </c>
      <c r="W15" s="394">
        <f t="shared" si="3"/>
        <v>0.13643753816147147</v>
      </c>
      <c r="X15" s="394">
        <f t="shared" si="3"/>
        <v>0.55272410654213</v>
      </c>
      <c r="Y15" s="394">
        <f t="shared" si="3"/>
        <v>0.29480026603253284</v>
      </c>
      <c r="Z15" s="394">
        <f t="shared" si="3"/>
        <v>0.26253355656610045</v>
      </c>
      <c r="AA15" s="394">
        <f t="shared" si="3"/>
        <v>0.19060570987654321</v>
      </c>
      <c r="AB15" s="394">
        <f t="shared" si="3"/>
        <v>0.38072242010524304</v>
      </c>
      <c r="AC15" s="394">
        <f t="shared" si="3"/>
        <v>0.22413428395842425</v>
      </c>
      <c r="AD15" s="394">
        <f t="shared" si="3"/>
        <v>0.27822740053553935</v>
      </c>
    </row>
    <row r="16" spans="1:30">
      <c r="B16" s="388" t="s">
        <v>98</v>
      </c>
      <c r="C16" s="388" t="s">
        <v>103</v>
      </c>
      <c r="D16" s="393" t="s">
        <v>101</v>
      </c>
      <c r="E16" s="205" t="s">
        <v>302</v>
      </c>
      <c r="F16" s="205"/>
      <c r="G16" s="287"/>
      <c r="H16" s="205"/>
      <c r="I16" s="205"/>
      <c r="J16" s="205"/>
      <c r="K16" s="294"/>
      <c r="L16" s="71">
        <f>'PL,HC,INV'!P18+L41+L57+L73</f>
        <v>13639</v>
      </c>
      <c r="M16" s="71">
        <f>'PL,HC,INV'!Q18+M41+M57+M73</f>
        <v>18974</v>
      </c>
      <c r="N16" s="71">
        <f>'PL,HC,INV'!R18+N41+N57+N73</f>
        <v>25994</v>
      </c>
      <c r="O16" s="71">
        <f>'PL,HC,INV'!S18+O41+O57+O73</f>
        <v>23384</v>
      </c>
      <c r="P16" s="71">
        <f>'PL,HC,INV'!T18+P41+P57+P73</f>
        <v>24835</v>
      </c>
      <c r="Q16" s="71">
        <f>'PL,HC,INV'!U18+Q41+Q57+Q73</f>
        <v>30100</v>
      </c>
      <c r="R16" s="71">
        <f>'PL,HC,INV'!V18+R41+R57+R73</f>
        <v>42417</v>
      </c>
      <c r="S16" s="71">
        <f>'PL,HC,INV'!W18+S41+S57+S73</f>
        <v>29605</v>
      </c>
      <c r="T16" s="71">
        <f>'PL,HC,INV'!X18+T41+T57+T73</f>
        <v>54316</v>
      </c>
      <c r="U16" s="71">
        <f>'PL,HC,INV'!Y18+U41+U57+U73</f>
        <v>30960</v>
      </c>
      <c r="V16" s="71">
        <f>'PL,HC,INV'!Z18+V41+V57+V73</f>
        <v>34345</v>
      </c>
      <c r="W16" s="71">
        <f>'PL,HC,INV'!AA18+W41+W57+W73</f>
        <v>4828</v>
      </c>
      <c r="X16" s="395">
        <f>SUM(L16:N16)</f>
        <v>58607</v>
      </c>
      <c r="Y16" s="395">
        <f>SUM(O16:Q16)</f>
        <v>78319</v>
      </c>
      <c r="Z16" s="395">
        <f>SUM(R16:T16)</f>
        <v>126338</v>
      </c>
      <c r="AA16" s="395">
        <f>SUM(U16:W16)</f>
        <v>70133</v>
      </c>
      <c r="AB16" s="395">
        <f>X16+Y16</f>
        <v>136926</v>
      </c>
      <c r="AC16" s="395">
        <f>AA16+Z16</f>
        <v>196471</v>
      </c>
      <c r="AD16" s="395">
        <f>AB16+AC16</f>
        <v>333397</v>
      </c>
    </row>
    <row r="17" spans="2:30">
      <c r="B17" s="388" t="s">
        <v>98</v>
      </c>
      <c r="C17" s="388" t="s">
        <v>103</v>
      </c>
      <c r="D17" s="393" t="s">
        <v>101</v>
      </c>
      <c r="E17" s="69" t="s">
        <v>181</v>
      </c>
      <c r="F17" s="69"/>
      <c r="G17" s="68"/>
      <c r="H17" s="69"/>
      <c r="I17" s="69"/>
      <c r="J17" s="69"/>
      <c r="K17" s="288"/>
      <c r="L17" s="71">
        <f>'PL,HC,INV'!P19+L42+L58+L74</f>
        <v>54778</v>
      </c>
      <c r="M17" s="71">
        <f>'PL,HC,INV'!Q19+M42+M58+M74</f>
        <v>54753</v>
      </c>
      <c r="N17" s="71">
        <f>'PL,HC,INV'!R19+N42+N58+N74</f>
        <v>51737</v>
      </c>
      <c r="O17" s="71">
        <f>'PL,HC,INV'!S19+O42+O58+O74</f>
        <v>54950</v>
      </c>
      <c r="P17" s="71">
        <f>'PL,HC,INV'!T19+P42+P58+P74</f>
        <v>55517</v>
      </c>
      <c r="Q17" s="71">
        <f>'PL,HC,INV'!U19+Q42+Q58+Q74</f>
        <v>59980</v>
      </c>
      <c r="R17" s="71">
        <f>'PL,HC,INV'!V19+R42+R58+R74</f>
        <v>58334</v>
      </c>
      <c r="S17" s="71">
        <f>'PL,HC,INV'!W19+S42+S58+S74</f>
        <v>53481</v>
      </c>
      <c r="T17" s="71">
        <f>'PL,HC,INV'!X19+T42+T58+T74</f>
        <v>44190</v>
      </c>
      <c r="U17" s="71">
        <f>'PL,HC,INV'!Y19+U42+U58+U74</f>
        <v>54083</v>
      </c>
      <c r="V17" s="71">
        <f>'PL,HC,INV'!Z19+V42+V58+V74</f>
        <v>54076</v>
      </c>
      <c r="W17" s="71">
        <f>'PL,HC,INV'!AA19+W42+W58+W74</f>
        <v>68350</v>
      </c>
      <c r="X17" s="71">
        <f>SUM(L17:N17)</f>
        <v>161268</v>
      </c>
      <c r="Y17" s="71">
        <f>SUM(O17:Q17)</f>
        <v>170447</v>
      </c>
      <c r="Z17" s="71">
        <f>SUM(R17:T17)</f>
        <v>156005</v>
      </c>
      <c r="AA17" s="71">
        <f>SUM(U17:W17)</f>
        <v>176509</v>
      </c>
      <c r="AB17" s="71">
        <f>X17+Y17</f>
        <v>331715</v>
      </c>
      <c r="AC17" s="71">
        <f>AA17+Z17</f>
        <v>332514</v>
      </c>
      <c r="AD17" s="71">
        <f>AB17+AC17</f>
        <v>664229</v>
      </c>
    </row>
    <row r="18" spans="2:30">
      <c r="B18" s="388" t="s">
        <v>98</v>
      </c>
      <c r="C18" s="388" t="s">
        <v>103</v>
      </c>
      <c r="D18" s="393" t="s">
        <v>101</v>
      </c>
      <c r="E18" s="69" t="s">
        <v>182</v>
      </c>
      <c r="F18" s="69"/>
      <c r="G18" s="68"/>
      <c r="H18" s="69"/>
      <c r="I18" s="69"/>
      <c r="J18" s="69"/>
      <c r="K18" s="288"/>
      <c r="L18" s="71">
        <f>'PL,HC,INV'!P20+L43+L59+L75</f>
        <v>35015</v>
      </c>
      <c r="M18" s="71">
        <f>'PL,HC,INV'!Q20+M43+M59+M75</f>
        <v>33905</v>
      </c>
      <c r="N18" s="71">
        <f>'PL,HC,INV'!R20+N43+N59+N75</f>
        <v>60347</v>
      </c>
      <c r="O18" s="71">
        <f>'PL,HC,INV'!S20+O43+O59+O75</f>
        <v>36516</v>
      </c>
      <c r="P18" s="71">
        <f>'PL,HC,INV'!T20+P43+P59+P75</f>
        <v>37554</v>
      </c>
      <c r="Q18" s="71">
        <f>'PL,HC,INV'!U20+Q43+Q59+Q75</f>
        <v>49941</v>
      </c>
      <c r="R18" s="71">
        <f>'PL,HC,INV'!V20+R43+R59+R75</f>
        <v>59486</v>
      </c>
      <c r="S18" s="71">
        <f>'PL,HC,INV'!W20+S43+S59+S75</f>
        <v>48251</v>
      </c>
      <c r="T18" s="71">
        <f>'PL,HC,INV'!X20+T43+T59+T75</f>
        <v>49607</v>
      </c>
      <c r="U18" s="71">
        <f>'PL,HC,INV'!Y20+U43+U59+U75</f>
        <v>49372</v>
      </c>
      <c r="V18" s="71">
        <f>'PL,HC,INV'!Z20+V43+V59+V75</f>
        <v>47346</v>
      </c>
      <c r="W18" s="71">
        <f>'PL,HC,INV'!AA20+W43+W59+W75</f>
        <v>22237</v>
      </c>
      <c r="X18" s="71">
        <f>SUM(L18:N18)</f>
        <v>129267</v>
      </c>
      <c r="Y18" s="71">
        <f>SUM(O18:Q18)</f>
        <v>124011</v>
      </c>
      <c r="Z18" s="71">
        <f>SUM(R18:T18)</f>
        <v>157344</v>
      </c>
      <c r="AA18" s="71">
        <f>SUM(U18:W18)</f>
        <v>118955</v>
      </c>
      <c r="AB18" s="71">
        <f>X18+Y18</f>
        <v>253278</v>
      </c>
      <c r="AC18" s="71">
        <f>AA18+Z18</f>
        <v>276299</v>
      </c>
      <c r="AD18" s="71">
        <f>AB18+AC18</f>
        <v>529577</v>
      </c>
    </row>
    <row r="19" spans="2:30">
      <c r="B19" s="388" t="s">
        <v>98</v>
      </c>
      <c r="C19" s="388" t="s">
        <v>103</v>
      </c>
      <c r="D19" s="390" t="s">
        <v>303</v>
      </c>
      <c r="E19" s="291"/>
      <c r="F19" s="291"/>
      <c r="G19" s="291"/>
      <c r="H19" s="291"/>
      <c r="I19" s="291"/>
      <c r="J19" s="291"/>
      <c r="K19" s="290"/>
      <c r="L19" s="289">
        <f>L12-L14</f>
        <v>-112795</v>
      </c>
      <c r="M19" s="289">
        <f t="shared" ref="M19:W19" si="4">M12-M14</f>
        <v>-12556</v>
      </c>
      <c r="N19" s="289">
        <f t="shared" si="4"/>
        <v>-21333</v>
      </c>
      <c r="O19" s="289">
        <f t="shared" si="4"/>
        <v>10925</v>
      </c>
      <c r="P19" s="289">
        <f t="shared" si="4"/>
        <v>6615</v>
      </c>
      <c r="Q19" s="289">
        <f t="shared" si="4"/>
        <v>21177</v>
      </c>
      <c r="R19" s="289">
        <f t="shared" si="4"/>
        <v>38494</v>
      </c>
      <c r="S19" s="289">
        <f t="shared" si="4"/>
        <v>37438</v>
      </c>
      <c r="T19" s="289">
        <f t="shared" si="4"/>
        <v>68130</v>
      </c>
      <c r="U19" s="289">
        <f t="shared" si="4"/>
        <v>73311</v>
      </c>
      <c r="V19" s="289">
        <f t="shared" si="4"/>
        <v>90023</v>
      </c>
      <c r="W19" s="289">
        <f t="shared" si="4"/>
        <v>207477</v>
      </c>
      <c r="X19" s="289">
        <f>SUM(L19:N19)</f>
        <v>-146684</v>
      </c>
      <c r="Y19" s="289">
        <f>SUM(O19:Q19)</f>
        <v>38717</v>
      </c>
      <c r="Z19" s="289">
        <f>SUM(R19:T19)</f>
        <v>144062</v>
      </c>
      <c r="AA19" s="289">
        <f>SUM(U19:W19)</f>
        <v>370811</v>
      </c>
      <c r="AB19" s="289">
        <f>X19+Y19</f>
        <v>-107967</v>
      </c>
      <c r="AC19" s="289">
        <f>AA19+Z19</f>
        <v>514873</v>
      </c>
      <c r="AD19" s="289">
        <f>AB19+AC19</f>
        <v>406906</v>
      </c>
    </row>
    <row r="20" spans="2:30">
      <c r="B20" s="388" t="s">
        <v>98</v>
      </c>
      <c r="C20" s="388" t="s">
        <v>103</v>
      </c>
      <c r="D20" s="393" t="s">
        <v>143</v>
      </c>
      <c r="E20" s="69"/>
      <c r="F20" s="68"/>
      <c r="G20" s="68"/>
      <c r="H20" s="69"/>
      <c r="I20" s="69"/>
      <c r="J20" s="69"/>
      <c r="K20" s="288" t="s">
        <v>142</v>
      </c>
      <c r="L20" s="396">
        <f t="shared" ref="L20:AD20" si="5">IFERROR(L19/L9,0)</f>
        <v>-6.2087851599053225</v>
      </c>
      <c r="M20" s="396">
        <f t="shared" si="5"/>
        <v>-4.8308100725237099E-2</v>
      </c>
      <c r="N20" s="396">
        <f t="shared" si="5"/>
        <v>-6.0332076709663368E-2</v>
      </c>
      <c r="O20" s="396">
        <f t="shared" si="5"/>
        <v>3.0168807248245791E-2</v>
      </c>
      <c r="P20" s="396">
        <f t="shared" si="5"/>
        <v>1.7758389261744965E-2</v>
      </c>
      <c r="Q20" s="396">
        <f t="shared" si="5"/>
        <v>3.9965803449095831E-2</v>
      </c>
      <c r="R20" s="396">
        <f t="shared" si="5"/>
        <v>7.2399602774559521E-2</v>
      </c>
      <c r="S20" s="396">
        <f t="shared" si="5"/>
        <v>7.3286991451351785E-2</v>
      </c>
      <c r="T20" s="396">
        <f t="shared" si="5"/>
        <v>0.10775715494539387</v>
      </c>
      <c r="U20" s="396">
        <f t="shared" si="5"/>
        <v>0.12546808146500085</v>
      </c>
      <c r="V20" s="396">
        <f t="shared" si="5"/>
        <v>0.14189162564682109</v>
      </c>
      <c r="W20" s="396">
        <f t="shared" si="5"/>
        <v>0.29667925488788571</v>
      </c>
      <c r="X20" s="396">
        <f t="shared" si="5"/>
        <v>-0.23221435073415919</v>
      </c>
      <c r="Y20" s="396">
        <f t="shared" si="5"/>
        <v>3.0618256759353646E-2</v>
      </c>
      <c r="Z20" s="396">
        <f t="shared" si="5"/>
        <v>8.6018256682652811E-2</v>
      </c>
      <c r="AA20" s="396">
        <f t="shared" si="5"/>
        <v>0.19332405321988655</v>
      </c>
      <c r="AB20" s="396">
        <f t="shared" si="5"/>
        <v>-5.6939154574824569E-2</v>
      </c>
      <c r="AC20" s="396">
        <f t="shared" si="5"/>
        <v>0.14330433882273305</v>
      </c>
      <c r="AD20" s="396">
        <f t="shared" si="5"/>
        <v>7.413055019032451E-2</v>
      </c>
    </row>
    <row r="21" spans="2:30">
      <c r="B21" s="397" t="s">
        <v>98</v>
      </c>
      <c r="C21" s="397" t="s">
        <v>103</v>
      </c>
      <c r="D21" s="283" t="s">
        <v>184</v>
      </c>
      <c r="E21" s="69"/>
      <c r="F21" s="68"/>
      <c r="G21" s="68"/>
      <c r="H21" s="69"/>
      <c r="I21" s="69"/>
      <c r="J21" s="69"/>
      <c r="K21" s="282"/>
      <c r="L21" s="71">
        <f>'PL,HC,INV'!P23+L46+L62+L78</f>
        <v>125</v>
      </c>
      <c r="M21" s="71">
        <f>'PL,HC,INV'!Q23+M46+M62+M78</f>
        <v>716</v>
      </c>
      <c r="N21" s="71">
        <f>'PL,HC,INV'!R23+N46+N62+N78</f>
        <v>1510</v>
      </c>
      <c r="O21" s="71">
        <f>'PL,HC,INV'!S23+O46+O62+O78</f>
        <v>2211</v>
      </c>
      <c r="P21" s="71">
        <f>'PL,HC,INV'!T23+P46+P62+P78</f>
        <v>1417</v>
      </c>
      <c r="Q21" s="71">
        <f>'PL,HC,INV'!U23+Q46+Q62+Q78</f>
        <v>1629</v>
      </c>
      <c r="R21" s="71">
        <f>'PL,HC,INV'!V23+R46+R62+R78</f>
        <v>832</v>
      </c>
      <c r="S21" s="71">
        <f>'PL,HC,INV'!W23+S46+S62+S78</f>
        <v>2656</v>
      </c>
      <c r="T21" s="71">
        <f>'PL,HC,INV'!X23+T46+T62+T78</f>
        <v>1957</v>
      </c>
      <c r="U21" s="71">
        <f>'PL,HC,INV'!Y23+U46+U62+U78</f>
        <v>3650</v>
      </c>
      <c r="V21" s="71">
        <f>'PL,HC,INV'!Z23+V46+V62+V78</f>
        <v>2363</v>
      </c>
      <c r="W21" s="71">
        <f>'PL,HC,INV'!AA23+W46+W62+W78</f>
        <v>31626</v>
      </c>
      <c r="X21" s="71">
        <f>SUM(L21:N21)</f>
        <v>2351</v>
      </c>
      <c r="Y21" s="71">
        <f>SUM(O21:Q21)</f>
        <v>5257</v>
      </c>
      <c r="Z21" s="71">
        <f>SUM(R21:T21)</f>
        <v>5445</v>
      </c>
      <c r="AA21" s="71">
        <f>SUM(U21:W21)</f>
        <v>37639</v>
      </c>
      <c r="AB21" s="71">
        <f>X21+Y21</f>
        <v>7608</v>
      </c>
      <c r="AC21" s="71">
        <f>AA21+Z21</f>
        <v>43084</v>
      </c>
      <c r="AD21" s="71">
        <f>AB21+AC21</f>
        <v>50692</v>
      </c>
    </row>
    <row r="22" spans="2:30">
      <c r="B22" s="397" t="s">
        <v>98</v>
      </c>
      <c r="C22" s="397" t="s">
        <v>103</v>
      </c>
      <c r="D22" s="203" t="s">
        <v>163</v>
      </c>
      <c r="E22" s="201"/>
      <c r="F22" s="202"/>
      <c r="G22" s="202"/>
      <c r="H22" s="201"/>
      <c r="I22" s="201"/>
      <c r="J22" s="201"/>
      <c r="K22" s="200"/>
      <c r="L22" s="123">
        <f>'PL,HC,INV'!P24+L47+L63+L79</f>
        <v>0</v>
      </c>
      <c r="M22" s="123">
        <f>'PL,HC,INV'!Q24+M47+M63+M79</f>
        <v>0</v>
      </c>
      <c r="N22" s="123">
        <f>'PL,HC,INV'!R24+N47+N63+N79</f>
        <v>0</v>
      </c>
      <c r="O22" s="123">
        <f>'PL,HC,INV'!S24+O47+O63+O79</f>
        <v>0</v>
      </c>
      <c r="P22" s="123">
        <f>'PL,HC,INV'!T24+P47+P63+P79</f>
        <v>0</v>
      </c>
      <c r="Q22" s="123">
        <f>'PL,HC,INV'!U24+Q47+Q63+Q79</f>
        <v>0</v>
      </c>
      <c r="R22" s="123">
        <f>'PL,HC,INV'!V24+R47+R63+R79</f>
        <v>0</v>
      </c>
      <c r="S22" s="123">
        <f>'PL,HC,INV'!W24+S47+S63+S79</f>
        <v>0</v>
      </c>
      <c r="T22" s="123">
        <f>'PL,HC,INV'!X24+T47+T63+T79</f>
        <v>0</v>
      </c>
      <c r="U22" s="123">
        <f>'PL,HC,INV'!Y24+U47+U63+U79</f>
        <v>0</v>
      </c>
      <c r="V22" s="123">
        <f>'PL,HC,INV'!Z24+V47+V63+V79</f>
        <v>0</v>
      </c>
      <c r="W22" s="123">
        <f>'PL,HC,INV'!AA24+W47+W63+W79</f>
        <v>35000</v>
      </c>
      <c r="X22" s="123">
        <f>SUM(L22:N22)</f>
        <v>0</v>
      </c>
      <c r="Y22" s="123">
        <f>SUM(O22:Q22)</f>
        <v>0</v>
      </c>
      <c r="Z22" s="123">
        <f>SUM(R22:T22)</f>
        <v>0</v>
      </c>
      <c r="AA22" s="123">
        <f>SUM(U22:W22)</f>
        <v>35000</v>
      </c>
      <c r="AB22" s="123">
        <f>X22+Y22</f>
        <v>0</v>
      </c>
      <c r="AC22" s="123">
        <f>AA22+Z22</f>
        <v>35000</v>
      </c>
      <c r="AD22" s="123">
        <f>AB22+AC22</f>
        <v>35000</v>
      </c>
    </row>
    <row r="23" spans="2:30">
      <c r="B23" s="397" t="s">
        <v>98</v>
      </c>
      <c r="C23" s="397" t="s">
        <v>103</v>
      </c>
      <c r="D23" s="390" t="s">
        <v>186</v>
      </c>
      <c r="E23" s="291"/>
      <c r="F23" s="291"/>
      <c r="G23" s="291"/>
      <c r="H23" s="291"/>
      <c r="I23" s="291"/>
      <c r="J23" s="291"/>
      <c r="K23" s="290"/>
      <c r="L23" s="289">
        <f>L19+L21-L22</f>
        <v>-112670</v>
      </c>
      <c r="M23" s="289">
        <f t="shared" ref="M23:W23" si="6">M19+M21-M22</f>
        <v>-11840</v>
      </c>
      <c r="N23" s="289">
        <f t="shared" si="6"/>
        <v>-19823</v>
      </c>
      <c r="O23" s="289">
        <f t="shared" si="6"/>
        <v>13136</v>
      </c>
      <c r="P23" s="289">
        <f t="shared" si="6"/>
        <v>8032</v>
      </c>
      <c r="Q23" s="289">
        <f t="shared" si="6"/>
        <v>22806</v>
      </c>
      <c r="R23" s="289">
        <f t="shared" si="6"/>
        <v>39326</v>
      </c>
      <c r="S23" s="289">
        <f t="shared" si="6"/>
        <v>40094</v>
      </c>
      <c r="T23" s="289">
        <f t="shared" si="6"/>
        <v>70087</v>
      </c>
      <c r="U23" s="289">
        <f t="shared" si="6"/>
        <v>76961</v>
      </c>
      <c r="V23" s="289">
        <f t="shared" si="6"/>
        <v>92386</v>
      </c>
      <c r="W23" s="289">
        <f t="shared" si="6"/>
        <v>204103</v>
      </c>
      <c r="X23" s="289">
        <f>SUM(L23:N23)</f>
        <v>-144333</v>
      </c>
      <c r="Y23" s="289">
        <f>SUM(O23:Q23)</f>
        <v>43974</v>
      </c>
      <c r="Z23" s="289">
        <f>SUM(R23:T23)</f>
        <v>149507</v>
      </c>
      <c r="AA23" s="289">
        <f>SUM(U23:W23)</f>
        <v>373450</v>
      </c>
      <c r="AB23" s="289">
        <f>X23+Y23</f>
        <v>-100359</v>
      </c>
      <c r="AC23" s="289">
        <f>AA23+Z23</f>
        <v>522957</v>
      </c>
      <c r="AD23" s="289">
        <f>AB23+AC23</f>
        <v>422598</v>
      </c>
    </row>
    <row r="24" spans="2:30">
      <c r="B24" s="397" t="s">
        <v>98</v>
      </c>
      <c r="C24" s="397" t="s">
        <v>103</v>
      </c>
      <c r="D24" s="391" t="s">
        <v>10</v>
      </c>
      <c r="E24" s="201"/>
      <c r="F24" s="202"/>
      <c r="G24" s="202"/>
      <c r="H24" s="201"/>
      <c r="I24" s="201"/>
      <c r="J24" s="201"/>
      <c r="K24" s="278" t="s">
        <v>142</v>
      </c>
      <c r="L24" s="392">
        <f t="shared" ref="L24:AD24" si="7">IFERROR(L23/L9,0)</f>
        <v>-6.2019045522100509</v>
      </c>
      <c r="M24" s="392">
        <f t="shared" si="7"/>
        <v>-4.5553353981109206E-2</v>
      </c>
      <c r="N24" s="392">
        <f t="shared" si="7"/>
        <v>-5.6061630179330475E-2</v>
      </c>
      <c r="O24" s="392">
        <f t="shared" si="7"/>
        <v>3.6274366316975441E-2</v>
      </c>
      <c r="P24" s="392">
        <f t="shared" si="7"/>
        <v>2.1562416107382552E-2</v>
      </c>
      <c r="Q24" s="392">
        <f t="shared" si="7"/>
        <v>4.3040096022103201E-2</v>
      </c>
      <c r="R24" s="392">
        <f t="shared" si="7"/>
        <v>7.3964430267374856E-2</v>
      </c>
      <c r="S24" s="392">
        <f t="shared" si="7"/>
        <v>7.8486260891353674E-2</v>
      </c>
      <c r="T24" s="392">
        <f t="shared" si="7"/>
        <v>0.11085242505001938</v>
      </c>
      <c r="U24" s="392">
        <f t="shared" si="7"/>
        <v>0.13171487249700498</v>
      </c>
      <c r="V24" s="392">
        <f t="shared" si="7"/>
        <v>0.14561611729232768</v>
      </c>
      <c r="W24" s="392">
        <f t="shared" si="7"/>
        <v>0.29185464393827815</v>
      </c>
      <c r="X24" s="392">
        <f t="shared" si="7"/>
        <v>-0.22849250009894329</v>
      </c>
      <c r="Y24" s="392">
        <f t="shared" si="7"/>
        <v>3.477560820145717E-2</v>
      </c>
      <c r="Z24" s="392">
        <f t="shared" si="7"/>
        <v>8.9269422206087468E-2</v>
      </c>
      <c r="AA24" s="392">
        <f t="shared" si="7"/>
        <v>0.1946999082415749</v>
      </c>
      <c r="AB24" s="392">
        <f t="shared" si="7"/>
        <v>-5.2926881491333636E-2</v>
      </c>
      <c r="AC24" s="392">
        <f t="shared" si="7"/>
        <v>0.14555435440918443</v>
      </c>
      <c r="AD24" s="392">
        <f t="shared" si="7"/>
        <v>7.6989334758717637E-2</v>
      </c>
    </row>
    <row r="25" spans="2:30">
      <c r="B25" s="398" t="s">
        <v>98</v>
      </c>
      <c r="C25" s="398" t="s">
        <v>103</v>
      </c>
      <c r="D25" s="283" t="s">
        <v>187</v>
      </c>
      <c r="E25" s="69"/>
      <c r="F25" s="68"/>
      <c r="G25" s="68"/>
      <c r="H25" s="69"/>
      <c r="I25" s="69"/>
      <c r="J25" s="69"/>
      <c r="K25" s="288"/>
      <c r="L25" s="71">
        <f>L26-L27</f>
        <v>9974</v>
      </c>
      <c r="M25" s="71">
        <f t="shared" ref="M25:W25" si="8">M26-M27</f>
        <v>7872</v>
      </c>
      <c r="N25" s="71">
        <f t="shared" si="8"/>
        <v>3010</v>
      </c>
      <c r="O25" s="71">
        <f t="shared" si="8"/>
        <v>5505</v>
      </c>
      <c r="P25" s="71">
        <f t="shared" si="8"/>
        <v>5272</v>
      </c>
      <c r="Q25" s="71">
        <f t="shared" si="8"/>
        <v>1582</v>
      </c>
      <c r="R25" s="71">
        <f t="shared" si="8"/>
        <v>6524</v>
      </c>
      <c r="S25" s="71">
        <f t="shared" si="8"/>
        <v>6201</v>
      </c>
      <c r="T25" s="71">
        <f t="shared" si="8"/>
        <v>2944</v>
      </c>
      <c r="U25" s="71">
        <f t="shared" si="8"/>
        <v>6629</v>
      </c>
      <c r="V25" s="71">
        <f t="shared" si="8"/>
        <v>-7</v>
      </c>
      <c r="W25" s="71">
        <f t="shared" si="8"/>
        <v>11823</v>
      </c>
      <c r="X25" s="71">
        <f t="shared" ref="X25:X30" si="9">SUM(L25:N25)</f>
        <v>20856</v>
      </c>
      <c r="Y25" s="71">
        <f t="shared" ref="Y25:Y30" si="10">SUM(O25:Q25)</f>
        <v>12359</v>
      </c>
      <c r="Z25" s="71">
        <f t="shared" ref="Z25:Z30" si="11">SUM(R25:T25)</f>
        <v>15669</v>
      </c>
      <c r="AA25" s="71">
        <f t="shared" ref="AA25:AA30" si="12">SUM(U25:W25)</f>
        <v>18445</v>
      </c>
      <c r="AB25" s="71">
        <f t="shared" ref="AB25:AB30" si="13">X25+Y25</f>
        <v>33215</v>
      </c>
      <c r="AC25" s="71">
        <f t="shared" ref="AC25:AC30" si="14">AA25+Z25</f>
        <v>34114</v>
      </c>
      <c r="AD25" s="71">
        <f t="shared" ref="AD25:AD30" si="15">AB25+AC25</f>
        <v>67329</v>
      </c>
    </row>
    <row r="26" spans="2:30">
      <c r="B26" s="388" t="s">
        <v>98</v>
      </c>
      <c r="C26" s="388" t="s">
        <v>103</v>
      </c>
      <c r="D26" s="399" t="s">
        <v>304</v>
      </c>
      <c r="E26" s="205" t="s">
        <v>188</v>
      </c>
      <c r="F26" s="205"/>
      <c r="G26" s="287"/>
      <c r="H26" s="205"/>
      <c r="I26" s="205"/>
      <c r="J26" s="205"/>
      <c r="K26" s="286"/>
      <c r="L26" s="1126">
        <f>'PL,HC,INV'!P28</f>
        <v>9974</v>
      </c>
      <c r="M26" s="1126">
        <f>'PL,HC,INV'!Q28</f>
        <v>8172</v>
      </c>
      <c r="N26" s="1126">
        <f>'PL,HC,INV'!R28</f>
        <v>7112</v>
      </c>
      <c r="O26" s="1126">
        <f>'PL,HC,INV'!S28</f>
        <v>5679</v>
      </c>
      <c r="P26" s="1126">
        <f>'PL,HC,INV'!T28</f>
        <v>5272</v>
      </c>
      <c r="Q26" s="1126">
        <f>'PL,HC,INV'!U28</f>
        <v>5582</v>
      </c>
      <c r="R26" s="1126">
        <f>'PL,HC,INV'!V28</f>
        <v>6524</v>
      </c>
      <c r="S26" s="1126">
        <f>'PL,HC,INV'!W28</f>
        <v>6678</v>
      </c>
      <c r="T26" s="1126">
        <f>'PL,HC,INV'!X28</f>
        <v>6625</v>
      </c>
      <c r="U26" s="1126">
        <f>'PL,HC,INV'!Y28</f>
        <v>6629</v>
      </c>
      <c r="V26" s="1126">
        <f>'PL,HC,INV'!Z28</f>
        <v>0</v>
      </c>
      <c r="W26" s="1126">
        <f>'PL,HC,INV'!AA28</f>
        <v>14218</v>
      </c>
      <c r="X26" s="395">
        <f>SUM(L26:N26)</f>
        <v>25258</v>
      </c>
      <c r="Y26" s="395">
        <f t="shared" si="10"/>
        <v>16533</v>
      </c>
      <c r="Z26" s="395">
        <f t="shared" si="11"/>
        <v>19827</v>
      </c>
      <c r="AA26" s="395">
        <f t="shared" si="12"/>
        <v>20847</v>
      </c>
      <c r="AB26" s="395">
        <f t="shared" si="13"/>
        <v>41791</v>
      </c>
      <c r="AC26" s="395">
        <f t="shared" si="14"/>
        <v>40674</v>
      </c>
      <c r="AD26" s="395">
        <f t="shared" si="15"/>
        <v>82465</v>
      </c>
    </row>
    <row r="27" spans="2:30">
      <c r="B27" s="388" t="s">
        <v>98</v>
      </c>
      <c r="C27" s="388" t="s">
        <v>103</v>
      </c>
      <c r="D27" s="399" t="s">
        <v>305</v>
      </c>
      <c r="E27" s="69" t="s">
        <v>306</v>
      </c>
      <c r="F27" s="69"/>
      <c r="G27" s="68"/>
      <c r="H27" s="69"/>
      <c r="I27" s="69"/>
      <c r="J27" s="69"/>
      <c r="K27" s="282"/>
      <c r="L27" s="411">
        <f>'PL,HC,INV'!P29</f>
        <v>0</v>
      </c>
      <c r="M27" s="411">
        <f>'PL,HC,INV'!Q29</f>
        <v>300</v>
      </c>
      <c r="N27" s="411">
        <f>'PL,HC,INV'!R29</f>
        <v>4102</v>
      </c>
      <c r="O27" s="411">
        <f>'PL,HC,INV'!S29</f>
        <v>174</v>
      </c>
      <c r="P27" s="411">
        <f>'PL,HC,INV'!T29</f>
        <v>0</v>
      </c>
      <c r="Q27" s="411">
        <f>'PL,HC,INV'!U29</f>
        <v>4000</v>
      </c>
      <c r="R27" s="411">
        <f>'PL,HC,INV'!V29</f>
        <v>0</v>
      </c>
      <c r="S27" s="411">
        <f>'PL,HC,INV'!W29</f>
        <v>477</v>
      </c>
      <c r="T27" s="411">
        <f>'PL,HC,INV'!X29</f>
        <v>3681</v>
      </c>
      <c r="U27" s="411">
        <f>'PL,HC,INV'!Y29</f>
        <v>0</v>
      </c>
      <c r="V27" s="411">
        <f>'PL,HC,INV'!Z29</f>
        <v>7</v>
      </c>
      <c r="W27" s="411">
        <f>'PL,HC,INV'!AA29</f>
        <v>2395</v>
      </c>
      <c r="X27" s="71">
        <f t="shared" si="9"/>
        <v>4402</v>
      </c>
      <c r="Y27" s="71">
        <f t="shared" si="10"/>
        <v>4174</v>
      </c>
      <c r="Z27" s="71">
        <f t="shared" si="11"/>
        <v>4158</v>
      </c>
      <c r="AA27" s="71">
        <f t="shared" si="12"/>
        <v>2402</v>
      </c>
      <c r="AB27" s="71">
        <f t="shared" si="13"/>
        <v>8576</v>
      </c>
      <c r="AC27" s="71">
        <f t="shared" si="14"/>
        <v>6560</v>
      </c>
      <c r="AD27" s="71">
        <f t="shared" si="15"/>
        <v>15136</v>
      </c>
    </row>
    <row r="28" spans="2:30">
      <c r="B28" s="397" t="s">
        <v>98</v>
      </c>
      <c r="C28" s="397" t="s">
        <v>103</v>
      </c>
      <c r="D28" s="279" t="s">
        <v>151</v>
      </c>
      <c r="E28" s="274"/>
      <c r="F28" s="274"/>
      <c r="G28" s="274"/>
      <c r="H28" s="274"/>
      <c r="I28" s="274"/>
      <c r="J28" s="274"/>
      <c r="K28" s="273"/>
      <c r="L28" s="277">
        <f>L23+L25</f>
        <v>-102696</v>
      </c>
      <c r="M28" s="277">
        <f t="shared" ref="M28:W28" si="16">M23+M25</f>
        <v>-3968</v>
      </c>
      <c r="N28" s="277">
        <f t="shared" si="16"/>
        <v>-16813</v>
      </c>
      <c r="O28" s="277">
        <f t="shared" si="16"/>
        <v>18641</v>
      </c>
      <c r="P28" s="277">
        <f t="shared" si="16"/>
        <v>13304</v>
      </c>
      <c r="Q28" s="277">
        <f t="shared" si="16"/>
        <v>24388</v>
      </c>
      <c r="R28" s="277">
        <f t="shared" si="16"/>
        <v>45850</v>
      </c>
      <c r="S28" s="277">
        <f t="shared" si="16"/>
        <v>46295</v>
      </c>
      <c r="T28" s="277">
        <f t="shared" si="16"/>
        <v>73031</v>
      </c>
      <c r="U28" s="277">
        <f t="shared" si="16"/>
        <v>83590</v>
      </c>
      <c r="V28" s="277">
        <f t="shared" si="16"/>
        <v>92379</v>
      </c>
      <c r="W28" s="277">
        <f t="shared" si="16"/>
        <v>215926</v>
      </c>
      <c r="X28" s="277">
        <f>SUM(L28:N28)</f>
        <v>-123477</v>
      </c>
      <c r="Y28" s="277">
        <f t="shared" si="10"/>
        <v>56333</v>
      </c>
      <c r="Z28" s="277">
        <f t="shared" si="11"/>
        <v>165176</v>
      </c>
      <c r="AA28" s="277">
        <f>SUM(U28:W28)</f>
        <v>391895</v>
      </c>
      <c r="AB28" s="277">
        <f>X28+Y28</f>
        <v>-67144</v>
      </c>
      <c r="AC28" s="277">
        <f t="shared" si="14"/>
        <v>557071</v>
      </c>
      <c r="AD28" s="277">
        <f t="shared" si="15"/>
        <v>489927</v>
      </c>
    </row>
    <row r="29" spans="2:30">
      <c r="B29" s="397" t="s">
        <v>98</v>
      </c>
      <c r="C29" s="397" t="s">
        <v>103</v>
      </c>
      <c r="D29" s="389" t="s">
        <v>307</v>
      </c>
      <c r="E29" s="111"/>
      <c r="F29" s="112"/>
      <c r="G29" s="112"/>
      <c r="H29" s="111"/>
      <c r="I29" s="111"/>
      <c r="J29" s="111"/>
      <c r="K29" s="199"/>
      <c r="L29" s="281">
        <f>L28*25.17%</f>
        <v>-25848.583200000005</v>
      </c>
      <c r="M29" s="281">
        <f t="shared" ref="M29:W29" si="17">M28*25.17%</f>
        <v>-998.74560000000019</v>
      </c>
      <c r="N29" s="281">
        <f t="shared" si="17"/>
        <v>-4231.8321000000005</v>
      </c>
      <c r="O29" s="281">
        <f t="shared" si="17"/>
        <v>4691.9397000000008</v>
      </c>
      <c r="P29" s="281">
        <f t="shared" si="17"/>
        <v>3348.6168000000002</v>
      </c>
      <c r="Q29" s="281">
        <f t="shared" si="17"/>
        <v>6138.459600000001</v>
      </c>
      <c r="R29" s="281">
        <f t="shared" si="17"/>
        <v>11540.445000000002</v>
      </c>
      <c r="S29" s="281">
        <f t="shared" si="17"/>
        <v>11652.451500000001</v>
      </c>
      <c r="T29" s="281">
        <f t="shared" si="17"/>
        <v>18381.902700000002</v>
      </c>
      <c r="U29" s="281">
        <f t="shared" si="17"/>
        <v>21039.603000000003</v>
      </c>
      <c r="V29" s="281">
        <f t="shared" si="17"/>
        <v>23251.794300000005</v>
      </c>
      <c r="W29" s="281">
        <f t="shared" si="17"/>
        <v>54348.57420000001</v>
      </c>
      <c r="X29" s="119">
        <f>SUM(L29:N29)</f>
        <v>-31079.160900000003</v>
      </c>
      <c r="Y29" s="119">
        <f>SUM(O29:Q29)</f>
        <v>14179.016100000001</v>
      </c>
      <c r="Z29" s="119">
        <f>SUM(R29:T29)</f>
        <v>41574.799200000009</v>
      </c>
      <c r="AA29" s="119">
        <f>SUM(U29:W29)</f>
        <v>98639.971500000014</v>
      </c>
      <c r="AB29" s="119">
        <f>X29+Y29</f>
        <v>-16900.144800000002</v>
      </c>
      <c r="AC29" s="119">
        <f>AA29+Z29</f>
        <v>140214.77070000002</v>
      </c>
      <c r="AD29" s="119">
        <f>AB29+AC29</f>
        <v>123314.62590000001</v>
      </c>
    </row>
    <row r="30" spans="2:30">
      <c r="B30" s="397" t="s">
        <v>98</v>
      </c>
      <c r="C30" s="397" t="s">
        <v>103</v>
      </c>
      <c r="D30" s="279" t="s">
        <v>308</v>
      </c>
      <c r="E30" s="274"/>
      <c r="F30" s="274"/>
      <c r="G30" s="274"/>
      <c r="H30" s="274"/>
      <c r="I30" s="274"/>
      <c r="J30" s="274"/>
      <c r="K30" s="273"/>
      <c r="L30" s="277">
        <f>L28-L29</f>
        <v>-76847.416799999992</v>
      </c>
      <c r="M30" s="277">
        <f t="shared" ref="M30:W30" si="18">M28-M29</f>
        <v>-2969.2543999999998</v>
      </c>
      <c r="N30" s="277">
        <f t="shared" si="18"/>
        <v>-12581.1679</v>
      </c>
      <c r="O30" s="277">
        <f t="shared" si="18"/>
        <v>13949.060299999999</v>
      </c>
      <c r="P30" s="277">
        <f t="shared" si="18"/>
        <v>9955.3832000000002</v>
      </c>
      <c r="Q30" s="277">
        <f t="shared" si="18"/>
        <v>18249.540399999998</v>
      </c>
      <c r="R30" s="277">
        <f t="shared" si="18"/>
        <v>34309.555</v>
      </c>
      <c r="S30" s="277">
        <f t="shared" si="18"/>
        <v>34642.548499999997</v>
      </c>
      <c r="T30" s="277">
        <f t="shared" si="18"/>
        <v>54649.097299999994</v>
      </c>
      <c r="U30" s="277">
        <f t="shared" si="18"/>
        <v>62550.396999999997</v>
      </c>
      <c r="V30" s="277">
        <f t="shared" si="18"/>
        <v>69127.205699999991</v>
      </c>
      <c r="W30" s="277">
        <f t="shared" si="18"/>
        <v>161577.4258</v>
      </c>
      <c r="X30" s="277">
        <f t="shared" si="9"/>
        <v>-92397.839099999997</v>
      </c>
      <c r="Y30" s="277">
        <f t="shared" si="10"/>
        <v>42153.983899999999</v>
      </c>
      <c r="Z30" s="277">
        <f t="shared" si="11"/>
        <v>123601.20079999999</v>
      </c>
      <c r="AA30" s="277">
        <f t="shared" si="12"/>
        <v>293255.02850000001</v>
      </c>
      <c r="AB30" s="277">
        <f t="shared" si="13"/>
        <v>-50243.855199999998</v>
      </c>
      <c r="AC30" s="277">
        <f t="shared" si="14"/>
        <v>416856.22930000001</v>
      </c>
      <c r="AD30" s="277">
        <f t="shared" si="15"/>
        <v>366612.37410000002</v>
      </c>
    </row>
    <row r="31" spans="2:30">
      <c r="B31" s="397" t="s">
        <v>98</v>
      </c>
      <c r="C31" s="397" t="s">
        <v>103</v>
      </c>
      <c r="D31" s="391" t="s">
        <v>309</v>
      </c>
      <c r="E31" s="201"/>
      <c r="F31" s="202"/>
      <c r="G31" s="202"/>
      <c r="H31" s="201"/>
      <c r="I31" s="201"/>
      <c r="J31" s="201"/>
      <c r="K31" s="278" t="s">
        <v>142</v>
      </c>
      <c r="L31" s="392">
        <f t="shared" ref="L31:AD31" si="19">IFERROR(L30/L9,0)</f>
        <v>-4.2300554191666206</v>
      </c>
      <c r="M31" s="392">
        <f t="shared" si="19"/>
        <v>-1.142394398168632E-2</v>
      </c>
      <c r="N31" s="392">
        <f t="shared" si="19"/>
        <v>-3.5580930335159348E-2</v>
      </c>
      <c r="O31" s="392">
        <f t="shared" si="19"/>
        <v>3.8519589151932043E-2</v>
      </c>
      <c r="P31" s="392">
        <f t="shared" si="19"/>
        <v>2.6725860939597317E-2</v>
      </c>
      <c r="Q31" s="392">
        <f t="shared" si="19"/>
        <v>3.4441023027942275E-2</v>
      </c>
      <c r="R31" s="392">
        <f t="shared" si="19"/>
        <v>6.4529489098870019E-2</v>
      </c>
      <c r="S31" s="392">
        <f t="shared" si="19"/>
        <v>6.7814737853852752E-2</v>
      </c>
      <c r="T31" s="392">
        <f t="shared" si="19"/>
        <v>8.6435215696198511E-2</v>
      </c>
      <c r="U31" s="392">
        <f t="shared" si="19"/>
        <v>0.10705185178846482</v>
      </c>
      <c r="V31" s="392">
        <f t="shared" si="19"/>
        <v>0.10895628442948131</v>
      </c>
      <c r="W31" s="392">
        <f t="shared" si="19"/>
        <v>0.23104570768348606</v>
      </c>
      <c r="X31" s="400">
        <f t="shared" si="19"/>
        <v>-0.14627433268690387</v>
      </c>
      <c r="Y31" s="400">
        <f t="shared" si="19"/>
        <v>3.33362993641E-2</v>
      </c>
      <c r="Z31" s="400">
        <f t="shared" si="19"/>
        <v>7.3801278732063352E-2</v>
      </c>
      <c r="AA31" s="400">
        <f t="shared" si="19"/>
        <v>0.15288988389431099</v>
      </c>
      <c r="AB31" s="400">
        <f t="shared" si="19"/>
        <v>-2.6497380103808598E-2</v>
      </c>
      <c r="AC31" s="400">
        <f t="shared" si="19"/>
        <v>0.11602338115219502</v>
      </c>
      <c r="AD31" s="400">
        <f t="shared" si="19"/>
        <v>6.678981631780824E-2</v>
      </c>
    </row>
    <row r="32" spans="2:30">
      <c r="B32" s="401" t="s">
        <v>98</v>
      </c>
      <c r="C32" s="401" t="s">
        <v>103</v>
      </c>
      <c r="D32" s="13"/>
      <c r="E32" s="12"/>
      <c r="F32" s="13"/>
      <c r="G32" s="13"/>
      <c r="H32" s="12"/>
      <c r="I32" s="12"/>
      <c r="J32" s="12"/>
      <c r="K32" s="12"/>
      <c r="L32" s="402"/>
      <c r="M32" s="402"/>
      <c r="N32" s="402"/>
      <c r="O32" s="402"/>
      <c r="P32" s="402"/>
      <c r="Q32" s="402"/>
      <c r="R32" s="402"/>
      <c r="S32" s="402"/>
      <c r="T32" s="402"/>
      <c r="U32" s="403"/>
      <c r="V32" s="403"/>
      <c r="W32" s="403"/>
      <c r="X32" s="403"/>
      <c r="Y32" s="403"/>
      <c r="Z32" s="403"/>
      <c r="AA32" s="403"/>
      <c r="AB32" s="403"/>
      <c r="AC32" s="403"/>
      <c r="AD32" s="403"/>
    </row>
    <row r="34" spans="1:30">
      <c r="B34" s="387" t="s">
        <v>809</v>
      </c>
    </row>
    <row r="35" spans="1:30">
      <c r="C35" s="49" t="s">
        <v>543</v>
      </c>
      <c r="D35" s="48"/>
      <c r="E35" s="47"/>
      <c r="F35" s="48"/>
      <c r="G35" s="48"/>
      <c r="H35" s="47"/>
      <c r="I35" s="47"/>
      <c r="J35" s="47"/>
      <c r="K35" s="47"/>
      <c r="L35" s="64"/>
      <c r="M35" s="64"/>
      <c r="N35" s="64"/>
      <c r="O35" s="64"/>
      <c r="P35" s="64"/>
      <c r="Q35" s="64"/>
      <c r="R35" s="365"/>
      <c r="S35" s="365"/>
      <c r="T35" s="365"/>
      <c r="U35" s="365"/>
      <c r="V35" s="362"/>
      <c r="W35" s="362"/>
      <c r="X35" s="362"/>
      <c r="Y35" s="362"/>
      <c r="Z35" s="362"/>
      <c r="AA35" s="362"/>
      <c r="AB35" s="362"/>
      <c r="AC35" s="362"/>
      <c r="AD35" s="362"/>
    </row>
    <row r="36" spans="1:30">
      <c r="C36" s="49"/>
      <c r="D36" s="1067" t="s">
        <v>9</v>
      </c>
      <c r="E36" s="1068"/>
      <c r="F36" s="1069"/>
      <c r="G36" s="1069"/>
      <c r="H36" s="1069"/>
      <c r="I36" s="1069"/>
      <c r="J36" s="1069"/>
      <c r="K36" s="1070"/>
      <c r="L36" s="1071"/>
      <c r="M36" s="1071"/>
      <c r="N36" s="1071"/>
      <c r="O36" s="1071"/>
      <c r="P36" s="1071"/>
      <c r="Q36" s="1071"/>
      <c r="R36" s="1071"/>
      <c r="S36" s="1071"/>
      <c r="T36" s="1071"/>
      <c r="U36" s="1071"/>
      <c r="V36" s="1071"/>
      <c r="W36" s="1071"/>
      <c r="X36" s="160">
        <f>SUM(L36:N36)</f>
        <v>0</v>
      </c>
      <c r="Y36" s="160">
        <f>SUM(O36:Q36)</f>
        <v>0</v>
      </c>
      <c r="Z36" s="160">
        <f>SUM(R36:T36)</f>
        <v>0</v>
      </c>
      <c r="AA36" s="160">
        <f>SUM(U36:W36)</f>
        <v>0</v>
      </c>
      <c r="AB36" s="160">
        <f>X36+Y36</f>
        <v>0</v>
      </c>
      <c r="AC36" s="160">
        <f>AA36+Z36</f>
        <v>0</v>
      </c>
      <c r="AD36" s="160">
        <f>AB36+AC36</f>
        <v>0</v>
      </c>
    </row>
    <row r="37" spans="1:30">
      <c r="A37" s="1119" t="s">
        <v>526</v>
      </c>
      <c r="B37" s="937"/>
      <c r="C37" s="49"/>
      <c r="D37" s="1158" t="s">
        <v>821</v>
      </c>
      <c r="E37" s="1068"/>
      <c r="F37" s="1069"/>
      <c r="G37" s="1069"/>
      <c r="H37" s="1160" t="s">
        <v>822</v>
      </c>
      <c r="I37" s="1069"/>
      <c r="J37" s="1069"/>
      <c r="K37" s="1070"/>
      <c r="L37" s="1071"/>
      <c r="M37" s="1071"/>
      <c r="N37" s="1071"/>
      <c r="O37" s="1071"/>
      <c r="P37" s="1071"/>
      <c r="Q37" s="1071"/>
      <c r="R37" s="1071"/>
      <c r="S37" s="1071"/>
      <c r="T37" s="1071"/>
      <c r="U37" s="1071"/>
      <c r="V37" s="1071"/>
      <c r="W37" s="1071"/>
      <c r="X37" s="1159">
        <f>SUM(L37:N37)</f>
        <v>0</v>
      </c>
      <c r="Y37" s="1159">
        <f>SUM(O37:Q37)</f>
        <v>0</v>
      </c>
      <c r="Z37" s="1159">
        <f>SUM(R37:T37)</f>
        <v>0</v>
      </c>
      <c r="AA37" s="1159">
        <f>SUM(U37:W37)</f>
        <v>0</v>
      </c>
      <c r="AB37" s="1159">
        <f>X37+Y37</f>
        <v>0</v>
      </c>
      <c r="AC37" s="1159">
        <f>AA37+Z37</f>
        <v>0</v>
      </c>
      <c r="AD37" s="1159">
        <f>AB37+AC37</f>
        <v>0</v>
      </c>
    </row>
    <row r="38" spans="1:30">
      <c r="C38" s="49"/>
      <c r="D38" s="1067" t="s">
        <v>141</v>
      </c>
      <c r="E38" s="1068"/>
      <c r="F38" s="1069"/>
      <c r="G38" s="1069"/>
      <c r="H38" s="1069"/>
      <c r="I38" s="1069"/>
      <c r="J38" s="1069"/>
      <c r="K38" s="1070"/>
      <c r="L38" s="1071"/>
      <c r="M38" s="1071"/>
      <c r="N38" s="1071"/>
      <c r="O38" s="1071"/>
      <c r="P38" s="1071"/>
      <c r="Q38" s="1071"/>
      <c r="R38" s="1071"/>
      <c r="S38" s="1071"/>
      <c r="T38" s="1071"/>
      <c r="U38" s="1071"/>
      <c r="V38" s="1071"/>
      <c r="W38" s="1071"/>
      <c r="X38" s="160">
        <f>SUM(L38:N38)</f>
        <v>0</v>
      </c>
      <c r="Y38" s="160">
        <f>SUM(O38:Q38)</f>
        <v>0</v>
      </c>
      <c r="Z38" s="160">
        <f>SUM(R38:T38)</f>
        <v>0</v>
      </c>
      <c r="AA38" s="160">
        <f>SUM(U38:W38)</f>
        <v>0</v>
      </c>
      <c r="AB38" s="160">
        <f>X38+Y38</f>
        <v>0</v>
      </c>
      <c r="AC38" s="160">
        <f>AA38+Z38</f>
        <v>0</v>
      </c>
      <c r="AD38" s="160">
        <f>AB38+AC38</f>
        <v>0</v>
      </c>
    </row>
    <row r="39" spans="1:30">
      <c r="C39" s="49"/>
      <c r="D39" s="53"/>
      <c r="E39" s="73" t="s">
        <v>208</v>
      </c>
      <c r="F39" s="97"/>
      <c r="G39" s="97"/>
      <c r="H39" s="97"/>
      <c r="I39" s="97"/>
      <c r="J39" s="97"/>
      <c r="K39" s="159"/>
      <c r="L39" s="1127">
        <f>IFERROR(L38/L36,0)</f>
        <v>0</v>
      </c>
      <c r="M39" s="1127">
        <f t="shared" ref="M39:AD39" si="20">IFERROR(M38/M36,0)</f>
        <v>0</v>
      </c>
      <c r="N39" s="1127">
        <f t="shared" si="20"/>
        <v>0</v>
      </c>
      <c r="O39" s="1127">
        <f t="shared" si="20"/>
        <v>0</v>
      </c>
      <c r="P39" s="1127">
        <f t="shared" si="20"/>
        <v>0</v>
      </c>
      <c r="Q39" s="1127">
        <f t="shared" si="20"/>
        <v>0</v>
      </c>
      <c r="R39" s="1127">
        <f t="shared" si="20"/>
        <v>0</v>
      </c>
      <c r="S39" s="1127">
        <f t="shared" si="20"/>
        <v>0</v>
      </c>
      <c r="T39" s="1127">
        <f t="shared" si="20"/>
        <v>0</v>
      </c>
      <c r="U39" s="1127">
        <f t="shared" si="20"/>
        <v>0</v>
      </c>
      <c r="V39" s="1127">
        <f t="shared" si="20"/>
        <v>0</v>
      </c>
      <c r="W39" s="1127">
        <f t="shared" si="20"/>
        <v>0</v>
      </c>
      <c r="X39" s="158">
        <f t="shared" si="20"/>
        <v>0</v>
      </c>
      <c r="Y39" s="158">
        <f t="shared" si="20"/>
        <v>0</v>
      </c>
      <c r="Z39" s="158">
        <f t="shared" si="20"/>
        <v>0</v>
      </c>
      <c r="AA39" s="158">
        <f t="shared" si="20"/>
        <v>0</v>
      </c>
      <c r="AB39" s="158">
        <f t="shared" si="20"/>
        <v>0</v>
      </c>
      <c r="AC39" s="158">
        <f t="shared" si="20"/>
        <v>0</v>
      </c>
      <c r="AD39" s="158">
        <f t="shared" si="20"/>
        <v>0</v>
      </c>
    </row>
    <row r="40" spans="1:30">
      <c r="C40" s="49"/>
      <c r="D40" s="228" t="s">
        <v>101</v>
      </c>
      <c r="E40" s="227"/>
      <c r="F40" s="226"/>
      <c r="G40" s="226"/>
      <c r="H40" s="226"/>
      <c r="I40" s="226"/>
      <c r="J40" s="226"/>
      <c r="K40" s="225"/>
      <c r="L40" s="224">
        <f>SUM(L41:L43)</f>
        <v>0</v>
      </c>
      <c r="M40" s="224">
        <f t="shared" ref="M40:W40" si="21">SUM(M41:M43)</f>
        <v>0</v>
      </c>
      <c r="N40" s="224">
        <f t="shared" si="21"/>
        <v>0</v>
      </c>
      <c r="O40" s="224">
        <f t="shared" si="21"/>
        <v>0</v>
      </c>
      <c r="P40" s="224">
        <f t="shared" si="21"/>
        <v>0</v>
      </c>
      <c r="Q40" s="224">
        <f t="shared" si="21"/>
        <v>0</v>
      </c>
      <c r="R40" s="224">
        <f t="shared" si="21"/>
        <v>0</v>
      </c>
      <c r="S40" s="224">
        <f t="shared" si="21"/>
        <v>0</v>
      </c>
      <c r="T40" s="224">
        <f t="shared" si="21"/>
        <v>0</v>
      </c>
      <c r="U40" s="224">
        <f t="shared" si="21"/>
        <v>0</v>
      </c>
      <c r="V40" s="224">
        <f t="shared" si="21"/>
        <v>0</v>
      </c>
      <c r="W40" s="224">
        <f t="shared" si="21"/>
        <v>0</v>
      </c>
      <c r="X40" s="224">
        <f t="shared" ref="X40:AD40" si="22">SUM(X41:X43)</f>
        <v>0</v>
      </c>
      <c r="Y40" s="224">
        <f t="shared" si="22"/>
        <v>0</v>
      </c>
      <c r="Z40" s="224">
        <f t="shared" si="22"/>
        <v>0</v>
      </c>
      <c r="AA40" s="224">
        <f t="shared" si="22"/>
        <v>0</v>
      </c>
      <c r="AB40" s="224">
        <f t="shared" si="22"/>
        <v>0</v>
      </c>
      <c r="AC40" s="224">
        <f t="shared" si="22"/>
        <v>0</v>
      </c>
      <c r="AD40" s="224">
        <f t="shared" si="22"/>
        <v>0</v>
      </c>
    </row>
    <row r="41" spans="1:30">
      <c r="C41" s="49"/>
      <c r="D41" s="54"/>
      <c r="E41" s="205" t="s">
        <v>666</v>
      </c>
      <c r="F41" s="7"/>
      <c r="G41" s="7"/>
      <c r="H41" s="6"/>
      <c r="I41" s="6"/>
      <c r="J41" s="6"/>
      <c r="K41" s="52"/>
      <c r="L41" s="157"/>
      <c r="M41" s="157"/>
      <c r="N41" s="157"/>
      <c r="O41" s="157"/>
      <c r="P41" s="157"/>
      <c r="Q41" s="157"/>
      <c r="R41" s="157"/>
      <c r="S41" s="157"/>
      <c r="T41" s="157"/>
      <c r="U41" s="157"/>
      <c r="V41" s="157"/>
      <c r="W41" s="157"/>
      <c r="X41" s="156">
        <f>SUM(L41:N41)</f>
        <v>0</v>
      </c>
      <c r="Y41" s="156">
        <f>SUM(O41:Q41)</f>
        <v>0</v>
      </c>
      <c r="Z41" s="156">
        <f>SUM(R41:T41)</f>
        <v>0</v>
      </c>
      <c r="AA41" s="156">
        <f>SUM(U41:W41)</f>
        <v>0</v>
      </c>
      <c r="AB41" s="156">
        <f>X41+Y41</f>
        <v>0</v>
      </c>
      <c r="AC41" s="156">
        <f>AA41+Z41</f>
        <v>0</v>
      </c>
      <c r="AD41" s="156">
        <f>AB41+AC41</f>
        <v>0</v>
      </c>
    </row>
    <row r="42" spans="1:30">
      <c r="C42" s="49"/>
      <c r="D42" s="54"/>
      <c r="E42" s="69" t="s">
        <v>667</v>
      </c>
      <c r="F42" s="7"/>
      <c r="G42" s="7"/>
      <c r="H42" s="6"/>
      <c r="I42" s="6"/>
      <c r="J42" s="6"/>
      <c r="K42" s="52"/>
      <c r="L42" s="157"/>
      <c r="M42" s="157"/>
      <c r="N42" s="157"/>
      <c r="O42" s="157"/>
      <c r="P42" s="157"/>
      <c r="Q42" s="157"/>
      <c r="R42" s="157"/>
      <c r="S42" s="157"/>
      <c r="T42" s="157"/>
      <c r="U42" s="157"/>
      <c r="V42" s="157"/>
      <c r="W42" s="157"/>
      <c r="X42" s="156">
        <f>SUM(L42:N42)</f>
        <v>0</v>
      </c>
      <c r="Y42" s="156">
        <f>SUM(O42:Q42)</f>
        <v>0</v>
      </c>
      <c r="Z42" s="156">
        <f>SUM(R42:T42)</f>
        <v>0</v>
      </c>
      <c r="AA42" s="156">
        <f>SUM(U42:W42)</f>
        <v>0</v>
      </c>
      <c r="AB42" s="156">
        <f>X42+Y42</f>
        <v>0</v>
      </c>
      <c r="AC42" s="156">
        <f>AA42+Z42</f>
        <v>0</v>
      </c>
      <c r="AD42" s="156">
        <f>AB42+AC42</f>
        <v>0</v>
      </c>
    </row>
    <row r="43" spans="1:30">
      <c r="C43" s="49"/>
      <c r="D43" s="54"/>
      <c r="E43" s="69" t="s">
        <v>664</v>
      </c>
      <c r="F43" s="90"/>
      <c r="G43" s="90"/>
      <c r="H43" s="89"/>
      <c r="I43" s="89"/>
      <c r="J43" s="89"/>
      <c r="K43" s="223"/>
      <c r="L43" s="222"/>
      <c r="M43" s="222"/>
      <c r="N43" s="222"/>
      <c r="O43" s="222"/>
      <c r="P43" s="222"/>
      <c r="Q43" s="222"/>
      <c r="R43" s="222"/>
      <c r="S43" s="222"/>
      <c r="T43" s="222"/>
      <c r="U43" s="222"/>
      <c r="V43" s="222"/>
      <c r="W43" s="222"/>
      <c r="X43" s="221">
        <f>SUM(L43:N43)</f>
        <v>0</v>
      </c>
      <c r="Y43" s="221">
        <f>SUM(O43:Q43)</f>
        <v>0</v>
      </c>
      <c r="Z43" s="221">
        <f>SUM(R43:T43)</f>
        <v>0</v>
      </c>
      <c r="AA43" s="221">
        <f>SUM(U43:W43)</f>
        <v>0</v>
      </c>
      <c r="AB43" s="221">
        <f>X43+Y43</f>
        <v>0</v>
      </c>
      <c r="AC43" s="221">
        <f>AA43+Z43</f>
        <v>0</v>
      </c>
      <c r="AD43" s="221">
        <f>AB43+AC43</f>
        <v>0</v>
      </c>
    </row>
    <row r="44" spans="1:30">
      <c r="C44" s="49"/>
      <c r="D44" s="1072" t="s">
        <v>143</v>
      </c>
      <c r="E44" s="1073"/>
      <c r="F44" s="1074"/>
      <c r="G44" s="1074"/>
      <c r="H44" s="1074"/>
      <c r="I44" s="1074"/>
      <c r="J44" s="1074"/>
      <c r="K44" s="1075"/>
      <c r="L44" s="1076">
        <f>L38-L40</f>
        <v>0</v>
      </c>
      <c r="M44" s="1076">
        <f t="shared" ref="M44:W44" si="23">M38-M40</f>
        <v>0</v>
      </c>
      <c r="N44" s="1076">
        <f t="shared" si="23"/>
        <v>0</v>
      </c>
      <c r="O44" s="1076">
        <f t="shared" si="23"/>
        <v>0</v>
      </c>
      <c r="P44" s="1076">
        <f t="shared" si="23"/>
        <v>0</v>
      </c>
      <c r="Q44" s="1076">
        <f t="shared" si="23"/>
        <v>0</v>
      </c>
      <c r="R44" s="1076">
        <f t="shared" si="23"/>
        <v>0</v>
      </c>
      <c r="S44" s="1076">
        <f t="shared" si="23"/>
        <v>0</v>
      </c>
      <c r="T44" s="1076">
        <f t="shared" si="23"/>
        <v>0</v>
      </c>
      <c r="U44" s="1076">
        <f t="shared" si="23"/>
        <v>0</v>
      </c>
      <c r="V44" s="1076">
        <f t="shared" si="23"/>
        <v>0</v>
      </c>
      <c r="W44" s="1076">
        <f t="shared" si="23"/>
        <v>0</v>
      </c>
      <c r="X44" s="220">
        <f t="shared" ref="X44:AD44" si="24">X38-X40</f>
        <v>0</v>
      </c>
      <c r="Y44" s="220">
        <f t="shared" si="24"/>
        <v>0</v>
      </c>
      <c r="Z44" s="220">
        <f t="shared" si="24"/>
        <v>0</v>
      </c>
      <c r="AA44" s="220">
        <f t="shared" si="24"/>
        <v>0</v>
      </c>
      <c r="AB44" s="220">
        <f t="shared" si="24"/>
        <v>0</v>
      </c>
      <c r="AC44" s="220">
        <f t="shared" si="24"/>
        <v>0</v>
      </c>
      <c r="AD44" s="220">
        <f t="shared" si="24"/>
        <v>0</v>
      </c>
    </row>
    <row r="45" spans="1:30">
      <c r="C45" s="49"/>
      <c r="D45" s="74"/>
      <c r="E45" s="3" t="s">
        <v>142</v>
      </c>
      <c r="F45" s="4"/>
      <c r="G45" s="4"/>
      <c r="H45" s="3"/>
      <c r="I45" s="3"/>
      <c r="J45" s="3"/>
      <c r="K45" s="50"/>
      <c r="L45" s="206">
        <f>IFERROR(L44/L36,0)</f>
        <v>0</v>
      </c>
      <c r="M45" s="206">
        <f t="shared" ref="M45:AD45" si="25">IFERROR(M44/M36,0)</f>
        <v>0</v>
      </c>
      <c r="N45" s="206">
        <f t="shared" si="25"/>
        <v>0</v>
      </c>
      <c r="O45" s="206">
        <f>IFERROR(O44/O36,0)</f>
        <v>0</v>
      </c>
      <c r="P45" s="206">
        <f t="shared" si="25"/>
        <v>0</v>
      </c>
      <c r="Q45" s="206">
        <f t="shared" si="25"/>
        <v>0</v>
      </c>
      <c r="R45" s="206">
        <f>IFERROR(R44/R36,0)</f>
        <v>0</v>
      </c>
      <c r="S45" s="206">
        <f t="shared" si="25"/>
        <v>0</v>
      </c>
      <c r="T45" s="206">
        <f>IFERROR(T44/T36,0)</f>
        <v>0</v>
      </c>
      <c r="U45" s="206">
        <f t="shared" si="25"/>
        <v>0</v>
      </c>
      <c r="V45" s="206">
        <f t="shared" si="25"/>
        <v>0</v>
      </c>
      <c r="W45" s="206">
        <f t="shared" si="25"/>
        <v>0</v>
      </c>
      <c r="X45" s="206">
        <f t="shared" si="25"/>
        <v>0</v>
      </c>
      <c r="Y45" s="206">
        <f t="shared" si="25"/>
        <v>0</v>
      </c>
      <c r="Z45" s="206">
        <f t="shared" si="25"/>
        <v>0</v>
      </c>
      <c r="AA45" s="206">
        <f t="shared" si="25"/>
        <v>0</v>
      </c>
      <c r="AB45" s="206">
        <f t="shared" si="25"/>
        <v>0</v>
      </c>
      <c r="AC45" s="206">
        <f t="shared" si="25"/>
        <v>0</v>
      </c>
      <c r="AD45" s="206">
        <f t="shared" si="25"/>
        <v>0</v>
      </c>
    </row>
    <row r="46" spans="1:30">
      <c r="C46" s="49"/>
      <c r="D46" s="113" t="s">
        <v>662</v>
      </c>
      <c r="E46" s="872"/>
      <c r="F46" s="1077"/>
      <c r="G46" s="1077"/>
      <c r="H46" s="872"/>
      <c r="I46" s="872"/>
      <c r="J46" s="872"/>
      <c r="K46" s="1078"/>
      <c r="L46" s="1079"/>
      <c r="M46" s="1080"/>
      <c r="N46" s="1080"/>
      <c r="O46" s="1080"/>
      <c r="P46" s="1080"/>
      <c r="Q46" s="1080"/>
      <c r="R46" s="1080"/>
      <c r="S46" s="1080"/>
      <c r="T46" s="1080"/>
      <c r="U46" s="1080"/>
      <c r="V46" s="1080"/>
      <c r="W46" s="1080"/>
      <c r="X46" s="199">
        <f>SUM(L46:N46)</f>
        <v>0</v>
      </c>
      <c r="Y46" s="199">
        <f>SUM(O46:Q46)</f>
        <v>0</v>
      </c>
      <c r="Z46" s="199">
        <f>SUM(R46:T46)</f>
        <v>0</v>
      </c>
      <c r="AA46" s="199">
        <f>SUM(U46:W46)</f>
        <v>0</v>
      </c>
      <c r="AB46" s="199">
        <f>X46+Y46</f>
        <v>0</v>
      </c>
      <c r="AC46" s="199">
        <f>AA46+Z46</f>
        <v>0</v>
      </c>
      <c r="AD46" s="199">
        <f>AB46+AC46</f>
        <v>0</v>
      </c>
    </row>
    <row r="47" spans="1:30">
      <c r="C47" s="49"/>
      <c r="D47" s="203" t="s">
        <v>668</v>
      </c>
      <c r="E47" s="201"/>
      <c r="F47" s="202"/>
      <c r="G47" s="202"/>
      <c r="H47" s="201"/>
      <c r="I47" s="201"/>
      <c r="J47" s="201"/>
      <c r="K47" s="200"/>
      <c r="L47" s="110"/>
      <c r="M47" s="212"/>
      <c r="N47" s="212"/>
      <c r="O47" s="212"/>
      <c r="P47" s="212"/>
      <c r="Q47" s="212"/>
      <c r="R47" s="212"/>
      <c r="S47" s="212"/>
      <c r="T47" s="212"/>
      <c r="U47" s="212"/>
      <c r="V47" s="212"/>
      <c r="W47" s="212"/>
      <c r="X47" s="200">
        <f>SUM(L47:N47)</f>
        <v>0</v>
      </c>
      <c r="Y47" s="200">
        <f>SUM(O47:Q47)</f>
        <v>0</v>
      </c>
      <c r="Z47" s="200">
        <f>SUM(R47:T47)</f>
        <v>0</v>
      </c>
      <c r="AA47" s="200">
        <f>SUM(U47:W47)</f>
        <v>0</v>
      </c>
      <c r="AB47" s="200">
        <f>X47+Y47</f>
        <v>0</v>
      </c>
      <c r="AC47" s="200">
        <f>AA47+Z47</f>
        <v>0</v>
      </c>
      <c r="AD47" s="200">
        <f>AB47+AC47</f>
        <v>0</v>
      </c>
    </row>
    <row r="48" spans="1:30">
      <c r="C48" s="49"/>
      <c r="D48" s="1072" t="s">
        <v>663</v>
      </c>
      <c r="E48" s="1073"/>
      <c r="F48" s="1074"/>
      <c r="G48" s="1074"/>
      <c r="H48" s="1074"/>
      <c r="I48" s="1074"/>
      <c r="J48" s="1074"/>
      <c r="K48" s="1075"/>
      <c r="L48" s="1076">
        <f>L44+L46-L47</f>
        <v>0</v>
      </c>
      <c r="M48" s="1075">
        <f t="shared" ref="M48:W48" si="26">M44+M46-M47</f>
        <v>0</v>
      </c>
      <c r="N48" s="1075">
        <f t="shared" si="26"/>
        <v>0</v>
      </c>
      <c r="O48" s="1075">
        <f t="shared" si="26"/>
        <v>0</v>
      </c>
      <c r="P48" s="1075">
        <f t="shared" si="26"/>
        <v>0</v>
      </c>
      <c r="Q48" s="1075">
        <f t="shared" si="26"/>
        <v>0</v>
      </c>
      <c r="R48" s="1075">
        <f t="shared" si="26"/>
        <v>0</v>
      </c>
      <c r="S48" s="1075">
        <f t="shared" si="26"/>
        <v>0</v>
      </c>
      <c r="T48" s="1075">
        <f t="shared" si="26"/>
        <v>0</v>
      </c>
      <c r="U48" s="1075">
        <f t="shared" si="26"/>
        <v>0</v>
      </c>
      <c r="V48" s="1075">
        <f t="shared" si="26"/>
        <v>0</v>
      </c>
      <c r="W48" s="1075">
        <f t="shared" si="26"/>
        <v>0</v>
      </c>
      <c r="X48" s="219">
        <f t="shared" ref="X48:AD48" si="27">X44+X46-X47</f>
        <v>0</v>
      </c>
      <c r="Y48" s="219">
        <f t="shared" si="27"/>
        <v>0</v>
      </c>
      <c r="Z48" s="219">
        <f t="shared" si="27"/>
        <v>0</v>
      </c>
      <c r="AA48" s="219">
        <f t="shared" si="27"/>
        <v>0</v>
      </c>
      <c r="AB48" s="219">
        <f t="shared" si="27"/>
        <v>0</v>
      </c>
      <c r="AC48" s="219">
        <f t="shared" si="27"/>
        <v>0</v>
      </c>
      <c r="AD48" s="219">
        <f t="shared" si="27"/>
        <v>0</v>
      </c>
    </row>
    <row r="49" spans="1:30">
      <c r="C49" s="49"/>
      <c r="D49" s="74"/>
      <c r="E49" s="3" t="s">
        <v>142</v>
      </c>
      <c r="F49" s="4"/>
      <c r="G49" s="4"/>
      <c r="H49" s="3"/>
      <c r="I49" s="3"/>
      <c r="J49" s="3"/>
      <c r="K49" s="50"/>
      <c r="L49" s="206">
        <f>IFERROR(L48/L36,0)</f>
        <v>0</v>
      </c>
      <c r="M49" s="206">
        <f t="shared" ref="M49:AD49" si="28">IFERROR(M48/M36,0)</f>
        <v>0</v>
      </c>
      <c r="N49" s="206">
        <f t="shared" si="28"/>
        <v>0</v>
      </c>
      <c r="O49" s="206">
        <f t="shared" si="28"/>
        <v>0</v>
      </c>
      <c r="P49" s="206">
        <f t="shared" si="28"/>
        <v>0</v>
      </c>
      <c r="Q49" s="206">
        <f t="shared" si="28"/>
        <v>0</v>
      </c>
      <c r="R49" s="206">
        <f t="shared" si="28"/>
        <v>0</v>
      </c>
      <c r="S49" s="206">
        <f t="shared" si="28"/>
        <v>0</v>
      </c>
      <c r="T49" s="206">
        <f t="shared" si="28"/>
        <v>0</v>
      </c>
      <c r="U49" s="206">
        <f t="shared" si="28"/>
        <v>0</v>
      </c>
      <c r="V49" s="206">
        <f t="shared" si="28"/>
        <v>0</v>
      </c>
      <c r="W49" s="206">
        <f t="shared" si="28"/>
        <v>0</v>
      </c>
      <c r="X49" s="206">
        <f t="shared" si="28"/>
        <v>0</v>
      </c>
      <c r="Y49" s="206">
        <f t="shared" si="28"/>
        <v>0</v>
      </c>
      <c r="Z49" s="206">
        <f t="shared" si="28"/>
        <v>0</v>
      </c>
      <c r="AA49" s="206">
        <f t="shared" si="28"/>
        <v>0</v>
      </c>
      <c r="AB49" s="206">
        <f t="shared" si="28"/>
        <v>0</v>
      </c>
      <c r="AC49" s="206">
        <f t="shared" si="28"/>
        <v>0</v>
      </c>
      <c r="AD49" s="206">
        <f t="shared" si="28"/>
        <v>0</v>
      </c>
    </row>
    <row r="50" spans="1:30">
      <c r="C50" s="49"/>
      <c r="D50" s="7"/>
      <c r="E50" s="6"/>
      <c r="F50" s="7"/>
      <c r="G50" s="7"/>
      <c r="H50" s="6"/>
      <c r="I50" s="6"/>
      <c r="J50" s="6"/>
      <c r="K50" s="6"/>
      <c r="L50" s="218"/>
      <c r="M50" s="218"/>
      <c r="N50" s="218"/>
      <c r="O50" s="218"/>
      <c r="P50" s="218"/>
      <c r="Q50" s="218"/>
      <c r="R50" s="218"/>
      <c r="S50" s="218"/>
      <c r="T50" s="218"/>
      <c r="U50" s="218"/>
      <c r="V50" s="218"/>
      <c r="W50" s="218"/>
      <c r="X50" s="218"/>
      <c r="Y50" s="218"/>
      <c r="Z50" s="218"/>
      <c r="AA50" s="218"/>
      <c r="AB50" s="218"/>
      <c r="AC50" s="218"/>
      <c r="AD50" s="218"/>
    </row>
    <row r="51" spans="1:30">
      <c r="C51" s="49" t="s">
        <v>417</v>
      </c>
      <c r="D51" s="48"/>
      <c r="E51" s="47"/>
      <c r="F51" s="48"/>
      <c r="G51" s="48"/>
      <c r="H51" s="47"/>
      <c r="I51" s="47"/>
      <c r="J51" s="47"/>
      <c r="K51" s="47"/>
      <c r="L51" s="64"/>
      <c r="M51" s="64"/>
      <c r="N51" s="64"/>
      <c r="O51" s="64"/>
      <c r="P51" s="64"/>
      <c r="Q51" s="64"/>
      <c r="R51" s="365"/>
      <c r="S51" s="365"/>
      <c r="T51" s="365"/>
      <c r="U51" s="365"/>
      <c r="V51" s="362"/>
      <c r="W51" s="362"/>
      <c r="X51" s="362"/>
      <c r="Y51" s="362"/>
      <c r="Z51" s="362"/>
      <c r="AA51" s="362"/>
      <c r="AB51" s="362"/>
      <c r="AC51" s="362"/>
      <c r="AD51" s="362"/>
    </row>
    <row r="52" spans="1:30">
      <c r="C52" s="49"/>
      <c r="D52" s="1067" t="s">
        <v>9</v>
      </c>
      <c r="E52" s="1068"/>
      <c r="F52" s="1069"/>
      <c r="G52" s="1069"/>
      <c r="H52" s="1069"/>
      <c r="I52" s="1069"/>
      <c r="J52" s="1069"/>
      <c r="K52" s="1070"/>
      <c r="L52" s="1071"/>
      <c r="M52" s="1071"/>
      <c r="N52" s="1071"/>
      <c r="O52" s="1071"/>
      <c r="P52" s="1071"/>
      <c r="Q52" s="1071"/>
      <c r="R52" s="1071"/>
      <c r="S52" s="1071"/>
      <c r="T52" s="1071">
        <v>608</v>
      </c>
      <c r="U52" s="1071"/>
      <c r="V52" s="1071"/>
      <c r="W52" s="1071">
        <v>55</v>
      </c>
      <c r="X52" s="160">
        <f>SUM(L52:N52)</f>
        <v>0</v>
      </c>
      <c r="Y52" s="160">
        <f>SUM(O52:Q52)</f>
        <v>0</v>
      </c>
      <c r="Z52" s="160">
        <f>SUM(R52:T52)</f>
        <v>608</v>
      </c>
      <c r="AA52" s="160">
        <f>SUM(U52:W52)</f>
        <v>55</v>
      </c>
      <c r="AB52" s="160">
        <f>X52+Y52</f>
        <v>0</v>
      </c>
      <c r="AC52" s="160">
        <f>AA52+Z52</f>
        <v>663</v>
      </c>
      <c r="AD52" s="160">
        <f>AB52+AC52</f>
        <v>663</v>
      </c>
    </row>
    <row r="53" spans="1:30">
      <c r="A53" s="1119" t="s">
        <v>526</v>
      </c>
      <c r="B53" s="937"/>
      <c r="C53" s="49"/>
      <c r="D53" s="1158" t="s">
        <v>821</v>
      </c>
      <c r="E53" s="1068"/>
      <c r="F53" s="1069"/>
      <c r="G53" s="1069"/>
      <c r="H53" s="1160" t="s">
        <v>822</v>
      </c>
      <c r="I53" s="1069"/>
      <c r="J53" s="1069"/>
      <c r="K53" s="1070"/>
      <c r="L53" s="1071"/>
      <c r="M53" s="1071"/>
      <c r="N53" s="1071"/>
      <c r="O53" s="1071"/>
      <c r="P53" s="1071"/>
      <c r="Q53" s="1071"/>
      <c r="R53" s="1071"/>
      <c r="S53" s="1071"/>
      <c r="T53" s="1071">
        <v>608</v>
      </c>
      <c r="U53" s="1071"/>
      <c r="V53" s="1071"/>
      <c r="W53" s="1071">
        <f>W52</f>
        <v>55</v>
      </c>
      <c r="X53" s="1159">
        <f>SUM(L53:N53)</f>
        <v>0</v>
      </c>
      <c r="Y53" s="1159">
        <f>SUM(O53:Q53)</f>
        <v>0</v>
      </c>
      <c r="Z53" s="1159">
        <f>SUM(R53:T53)</f>
        <v>608</v>
      </c>
      <c r="AA53" s="1159">
        <f>SUM(U53:W53)</f>
        <v>55</v>
      </c>
      <c r="AB53" s="1159">
        <f>X53+Y53</f>
        <v>0</v>
      </c>
      <c r="AC53" s="1159">
        <f>AA53+Z53</f>
        <v>663</v>
      </c>
      <c r="AD53" s="1159">
        <f>AB53+AC53</f>
        <v>663</v>
      </c>
    </row>
    <row r="54" spans="1:30">
      <c r="C54" s="49"/>
      <c r="D54" s="1067" t="s">
        <v>141</v>
      </c>
      <c r="E54" s="1068"/>
      <c r="F54" s="1069"/>
      <c r="G54" s="1069"/>
      <c r="H54" s="1069"/>
      <c r="I54" s="1069"/>
      <c r="J54" s="1069"/>
      <c r="K54" s="1070"/>
      <c r="L54" s="1071"/>
      <c r="M54" s="1071"/>
      <c r="N54" s="1071"/>
      <c r="O54" s="1071"/>
      <c r="P54" s="1071"/>
      <c r="Q54" s="1071"/>
      <c r="R54" s="1071"/>
      <c r="S54" s="1071"/>
      <c r="T54" s="1071">
        <v>211</v>
      </c>
      <c r="U54" s="1071"/>
      <c r="V54" s="1071"/>
      <c r="W54" s="1071">
        <v>22</v>
      </c>
      <c r="X54" s="160">
        <f>SUM(L54:N54)</f>
        <v>0</v>
      </c>
      <c r="Y54" s="160">
        <f>SUM(O54:Q54)</f>
        <v>0</v>
      </c>
      <c r="Z54" s="160">
        <f>SUM(R54:T54)</f>
        <v>211</v>
      </c>
      <c r="AA54" s="160">
        <f>SUM(U54:W54)</f>
        <v>22</v>
      </c>
      <c r="AB54" s="160">
        <f>X54+Y54</f>
        <v>0</v>
      </c>
      <c r="AC54" s="160">
        <f>AA54+Z54</f>
        <v>233</v>
      </c>
      <c r="AD54" s="160">
        <f>AB54+AC54</f>
        <v>233</v>
      </c>
    </row>
    <row r="55" spans="1:30">
      <c r="C55" s="49"/>
      <c r="D55" s="53"/>
      <c r="E55" s="73" t="s">
        <v>661</v>
      </c>
      <c r="F55" s="97"/>
      <c r="G55" s="97"/>
      <c r="H55" s="97"/>
      <c r="I55" s="97"/>
      <c r="J55" s="97"/>
      <c r="K55" s="159"/>
      <c r="L55" s="1127">
        <f t="shared" ref="L55:AD55" si="29">IFERROR(L54/L52,0)</f>
        <v>0</v>
      </c>
      <c r="M55" s="1127">
        <f t="shared" si="29"/>
        <v>0</v>
      </c>
      <c r="N55" s="1127">
        <f t="shared" si="29"/>
        <v>0</v>
      </c>
      <c r="O55" s="1127">
        <f t="shared" si="29"/>
        <v>0</v>
      </c>
      <c r="P55" s="1127">
        <f t="shared" si="29"/>
        <v>0</v>
      </c>
      <c r="Q55" s="1127">
        <f t="shared" si="29"/>
        <v>0</v>
      </c>
      <c r="R55" s="1127">
        <f t="shared" si="29"/>
        <v>0</v>
      </c>
      <c r="S55" s="1127">
        <f t="shared" si="29"/>
        <v>0</v>
      </c>
      <c r="T55" s="1127">
        <f t="shared" si="29"/>
        <v>0.34703947368421051</v>
      </c>
      <c r="U55" s="1127">
        <f t="shared" si="29"/>
        <v>0</v>
      </c>
      <c r="V55" s="1127">
        <f t="shared" si="29"/>
        <v>0</v>
      </c>
      <c r="W55" s="1127">
        <f t="shared" si="29"/>
        <v>0.4</v>
      </c>
      <c r="X55" s="158">
        <f t="shared" si="29"/>
        <v>0</v>
      </c>
      <c r="Y55" s="158">
        <f t="shared" si="29"/>
        <v>0</v>
      </c>
      <c r="Z55" s="158">
        <f t="shared" si="29"/>
        <v>0.34703947368421051</v>
      </c>
      <c r="AA55" s="158">
        <f t="shared" si="29"/>
        <v>0.4</v>
      </c>
      <c r="AB55" s="158">
        <f t="shared" si="29"/>
        <v>0</v>
      </c>
      <c r="AC55" s="158">
        <f t="shared" si="29"/>
        <v>0.35143288084464552</v>
      </c>
      <c r="AD55" s="158">
        <f t="shared" si="29"/>
        <v>0.35143288084464552</v>
      </c>
    </row>
    <row r="56" spans="1:30">
      <c r="C56" s="49"/>
      <c r="D56" s="228" t="s">
        <v>101</v>
      </c>
      <c r="E56" s="227"/>
      <c r="F56" s="226"/>
      <c r="G56" s="226"/>
      <c r="H56" s="226"/>
      <c r="I56" s="226"/>
      <c r="J56" s="226"/>
      <c r="K56" s="225"/>
      <c r="L56" s="224">
        <f>SUM(L57:L59)</f>
        <v>0</v>
      </c>
      <c r="M56" s="224">
        <f t="shared" ref="M56:AD56" si="30">SUM(M57:M59)</f>
        <v>0</v>
      </c>
      <c r="N56" s="224">
        <f t="shared" si="30"/>
        <v>0</v>
      </c>
      <c r="O56" s="224">
        <f t="shared" si="30"/>
        <v>235</v>
      </c>
      <c r="P56" s="224">
        <f t="shared" si="30"/>
        <v>244</v>
      </c>
      <c r="Q56" s="224">
        <f t="shared" si="30"/>
        <v>246</v>
      </c>
      <c r="R56" s="224">
        <f t="shared" si="30"/>
        <v>234</v>
      </c>
      <c r="S56" s="224">
        <f t="shared" si="30"/>
        <v>248</v>
      </c>
      <c r="T56" s="224">
        <f t="shared" si="30"/>
        <v>369</v>
      </c>
      <c r="U56" s="224">
        <f t="shared" si="30"/>
        <v>649</v>
      </c>
      <c r="V56" s="224">
        <f t="shared" si="30"/>
        <v>586</v>
      </c>
      <c r="W56" s="224">
        <f t="shared" si="30"/>
        <v>1382</v>
      </c>
      <c r="X56" s="224">
        <f t="shared" si="30"/>
        <v>0</v>
      </c>
      <c r="Y56" s="224">
        <f t="shared" si="30"/>
        <v>725</v>
      </c>
      <c r="Z56" s="224">
        <f t="shared" si="30"/>
        <v>851</v>
      </c>
      <c r="AA56" s="224">
        <f t="shared" si="30"/>
        <v>2617</v>
      </c>
      <c r="AB56" s="224">
        <f t="shared" si="30"/>
        <v>725</v>
      </c>
      <c r="AC56" s="224">
        <f t="shared" si="30"/>
        <v>3468</v>
      </c>
      <c r="AD56" s="224">
        <f t="shared" si="30"/>
        <v>4193</v>
      </c>
    </row>
    <row r="57" spans="1:30">
      <c r="C57" s="49"/>
      <c r="D57" s="54"/>
      <c r="E57" s="205" t="s">
        <v>666</v>
      </c>
      <c r="F57" s="7"/>
      <c r="G57" s="7"/>
      <c r="H57" s="6"/>
      <c r="I57" s="6"/>
      <c r="J57" s="6"/>
      <c r="K57" s="52"/>
      <c r="L57" s="157"/>
      <c r="M57" s="157"/>
      <c r="N57" s="157"/>
      <c r="O57" s="157"/>
      <c r="P57" s="157"/>
      <c r="Q57" s="157"/>
      <c r="R57" s="157"/>
      <c r="S57" s="157"/>
      <c r="T57" s="157"/>
      <c r="U57" s="157"/>
      <c r="V57" s="157"/>
      <c r="W57" s="157"/>
      <c r="X57" s="156">
        <f>SUM(L57:N57)</f>
        <v>0</v>
      </c>
      <c r="Y57" s="156">
        <f>SUM(O57:Q57)</f>
        <v>0</v>
      </c>
      <c r="Z57" s="156">
        <f>SUM(R57:T57)</f>
        <v>0</v>
      </c>
      <c r="AA57" s="156">
        <f>SUM(U57:W57)</f>
        <v>0</v>
      </c>
      <c r="AB57" s="156">
        <f>X57+Y57</f>
        <v>0</v>
      </c>
      <c r="AC57" s="156">
        <f>AA57+Z57</f>
        <v>0</v>
      </c>
      <c r="AD57" s="156">
        <f>AB57+AC57</f>
        <v>0</v>
      </c>
    </row>
    <row r="58" spans="1:30">
      <c r="C58" s="49"/>
      <c r="D58" s="54"/>
      <c r="E58" s="69" t="s">
        <v>667</v>
      </c>
      <c r="F58" s="7"/>
      <c r="G58" s="7"/>
      <c r="H58" s="6"/>
      <c r="I58" s="6"/>
      <c r="J58" s="6"/>
      <c r="K58" s="52"/>
      <c r="L58" s="157"/>
      <c r="M58" s="157"/>
      <c r="N58" s="157"/>
      <c r="O58" s="157">
        <v>227</v>
      </c>
      <c r="P58" s="157">
        <v>236</v>
      </c>
      <c r="Q58" s="157">
        <v>238</v>
      </c>
      <c r="R58" s="157">
        <v>226</v>
      </c>
      <c r="S58" s="157">
        <v>240</v>
      </c>
      <c r="T58" s="157">
        <v>353</v>
      </c>
      <c r="U58" s="157">
        <v>632</v>
      </c>
      <c r="V58" s="157">
        <v>569</v>
      </c>
      <c r="W58" s="157">
        <v>1365</v>
      </c>
      <c r="X58" s="156">
        <f>SUM(L58:N58)</f>
        <v>0</v>
      </c>
      <c r="Y58" s="156">
        <f>SUM(O58:Q58)</f>
        <v>701</v>
      </c>
      <c r="Z58" s="156">
        <f>SUM(R58:T58)</f>
        <v>819</v>
      </c>
      <c r="AA58" s="156">
        <f>SUM(U58:W58)</f>
        <v>2566</v>
      </c>
      <c r="AB58" s="156">
        <f>X58+Y58</f>
        <v>701</v>
      </c>
      <c r="AC58" s="156">
        <f>AA58+Z58</f>
        <v>3385</v>
      </c>
      <c r="AD58" s="156">
        <f>AB58+AC58</f>
        <v>4086</v>
      </c>
    </row>
    <row r="59" spans="1:30">
      <c r="C59" s="49"/>
      <c r="D59" s="54"/>
      <c r="E59" s="69" t="s">
        <v>664</v>
      </c>
      <c r="F59" s="90"/>
      <c r="G59" s="90"/>
      <c r="H59" s="89"/>
      <c r="I59" s="89"/>
      <c r="J59" s="89"/>
      <c r="K59" s="223"/>
      <c r="L59" s="222"/>
      <c r="M59" s="222"/>
      <c r="N59" s="222"/>
      <c r="O59" s="222">
        <v>8</v>
      </c>
      <c r="P59" s="222">
        <v>8</v>
      </c>
      <c r="Q59" s="222">
        <v>8</v>
      </c>
      <c r="R59" s="222">
        <v>8</v>
      </c>
      <c r="S59" s="222">
        <v>8</v>
      </c>
      <c r="T59" s="222">
        <v>16</v>
      </c>
      <c r="U59" s="222">
        <v>17</v>
      </c>
      <c r="V59" s="222">
        <v>17</v>
      </c>
      <c r="W59" s="222">
        <v>17</v>
      </c>
      <c r="X59" s="221">
        <f>SUM(L59:N59)</f>
        <v>0</v>
      </c>
      <c r="Y59" s="221">
        <f>SUM(O59:Q59)</f>
        <v>24</v>
      </c>
      <c r="Z59" s="221">
        <f>SUM(R59:T59)</f>
        <v>32</v>
      </c>
      <c r="AA59" s="221">
        <f>SUM(U59:W59)</f>
        <v>51</v>
      </c>
      <c r="AB59" s="221">
        <f>X59+Y59</f>
        <v>24</v>
      </c>
      <c r="AC59" s="221">
        <f>AA59+Z59</f>
        <v>83</v>
      </c>
      <c r="AD59" s="221">
        <f>AB59+AC59</f>
        <v>107</v>
      </c>
    </row>
    <row r="60" spans="1:30">
      <c r="C60" s="49"/>
      <c r="D60" s="1072" t="s">
        <v>143</v>
      </c>
      <c r="E60" s="1073"/>
      <c r="F60" s="1074"/>
      <c r="G60" s="1074"/>
      <c r="H60" s="1074"/>
      <c r="I60" s="1074"/>
      <c r="J60" s="1074"/>
      <c r="K60" s="1075"/>
      <c r="L60" s="1076">
        <f>L54-L56</f>
        <v>0</v>
      </c>
      <c r="M60" s="1076">
        <f t="shared" ref="M60:AD60" si="31">M54-M56</f>
        <v>0</v>
      </c>
      <c r="N60" s="1076">
        <f t="shared" si="31"/>
        <v>0</v>
      </c>
      <c r="O60" s="1076">
        <f t="shared" si="31"/>
        <v>-235</v>
      </c>
      <c r="P60" s="1076">
        <f t="shared" si="31"/>
        <v>-244</v>
      </c>
      <c r="Q60" s="1076">
        <f t="shared" si="31"/>
        <v>-246</v>
      </c>
      <c r="R60" s="1076">
        <f t="shared" si="31"/>
        <v>-234</v>
      </c>
      <c r="S60" s="1076">
        <f t="shared" si="31"/>
        <v>-248</v>
      </c>
      <c r="T60" s="1076">
        <f t="shared" si="31"/>
        <v>-158</v>
      </c>
      <c r="U60" s="1076">
        <f t="shared" si="31"/>
        <v>-649</v>
      </c>
      <c r="V60" s="1076">
        <f t="shared" si="31"/>
        <v>-586</v>
      </c>
      <c r="W60" s="1076">
        <f t="shared" si="31"/>
        <v>-1360</v>
      </c>
      <c r="X60" s="220">
        <f t="shared" si="31"/>
        <v>0</v>
      </c>
      <c r="Y60" s="220">
        <f t="shared" si="31"/>
        <v>-725</v>
      </c>
      <c r="Z60" s="220">
        <f t="shared" si="31"/>
        <v>-640</v>
      </c>
      <c r="AA60" s="220">
        <f t="shared" si="31"/>
        <v>-2595</v>
      </c>
      <c r="AB60" s="220">
        <f t="shared" si="31"/>
        <v>-725</v>
      </c>
      <c r="AC60" s="220">
        <f t="shared" si="31"/>
        <v>-3235</v>
      </c>
      <c r="AD60" s="220">
        <f t="shared" si="31"/>
        <v>-3960</v>
      </c>
    </row>
    <row r="61" spans="1:30">
      <c r="C61" s="49"/>
      <c r="D61" s="74"/>
      <c r="E61" s="3" t="s">
        <v>142</v>
      </c>
      <c r="F61" s="4"/>
      <c r="G61" s="4"/>
      <c r="H61" s="3"/>
      <c r="I61" s="3"/>
      <c r="J61" s="3"/>
      <c r="K61" s="50"/>
      <c r="L61" s="206">
        <f t="shared" ref="L61:AD61" si="32">IFERROR(L60/L52,0)</f>
        <v>0</v>
      </c>
      <c r="M61" s="206">
        <f t="shared" si="32"/>
        <v>0</v>
      </c>
      <c r="N61" s="206">
        <f t="shared" si="32"/>
        <v>0</v>
      </c>
      <c r="O61" s="206">
        <f t="shared" si="32"/>
        <v>0</v>
      </c>
      <c r="P61" s="206">
        <f t="shared" si="32"/>
        <v>0</v>
      </c>
      <c r="Q61" s="206">
        <f t="shared" si="32"/>
        <v>0</v>
      </c>
      <c r="R61" s="206">
        <f t="shared" si="32"/>
        <v>0</v>
      </c>
      <c r="S61" s="206">
        <f t="shared" si="32"/>
        <v>0</v>
      </c>
      <c r="T61" s="206">
        <f t="shared" si="32"/>
        <v>-0.25986842105263158</v>
      </c>
      <c r="U61" s="206">
        <f t="shared" si="32"/>
        <v>0</v>
      </c>
      <c r="V61" s="206">
        <f t="shared" si="32"/>
        <v>0</v>
      </c>
      <c r="W61" s="206">
        <f t="shared" si="32"/>
        <v>-24.727272727272727</v>
      </c>
      <c r="X61" s="206">
        <f t="shared" si="32"/>
        <v>0</v>
      </c>
      <c r="Y61" s="206">
        <f t="shared" si="32"/>
        <v>0</v>
      </c>
      <c r="Z61" s="206">
        <f t="shared" si="32"/>
        <v>-1.0526315789473684</v>
      </c>
      <c r="AA61" s="206">
        <f t="shared" si="32"/>
        <v>-47.18181818181818</v>
      </c>
      <c r="AB61" s="206">
        <f t="shared" si="32"/>
        <v>0</v>
      </c>
      <c r="AC61" s="206">
        <f t="shared" si="32"/>
        <v>-4.8793363499245856</v>
      </c>
      <c r="AD61" s="206">
        <f t="shared" si="32"/>
        <v>-5.9728506787330318</v>
      </c>
    </row>
    <row r="62" spans="1:30">
      <c r="C62" s="49"/>
      <c r="D62" s="113" t="s">
        <v>184</v>
      </c>
      <c r="E62" s="872"/>
      <c r="F62" s="1077"/>
      <c r="G62" s="1077"/>
      <c r="H62" s="872"/>
      <c r="I62" s="872"/>
      <c r="J62" s="872"/>
      <c r="K62" s="1078"/>
      <c r="L62" s="1079"/>
      <c r="M62" s="1080"/>
      <c r="N62" s="1080"/>
      <c r="O62" s="1080"/>
      <c r="P62" s="1080"/>
      <c r="Q62" s="1080"/>
      <c r="R62" s="1080"/>
      <c r="S62" s="1080"/>
      <c r="T62" s="1080"/>
      <c r="U62" s="1080"/>
      <c r="V62" s="1080"/>
      <c r="W62" s="1080"/>
      <c r="X62" s="199">
        <f>SUM(L62:N62)</f>
        <v>0</v>
      </c>
      <c r="Y62" s="199">
        <f>SUM(O62:Q62)</f>
        <v>0</v>
      </c>
      <c r="Z62" s="199">
        <f>SUM(R62:T62)</f>
        <v>0</v>
      </c>
      <c r="AA62" s="199">
        <f>SUM(U62:W62)</f>
        <v>0</v>
      </c>
      <c r="AB62" s="199">
        <f>X62+Y62</f>
        <v>0</v>
      </c>
      <c r="AC62" s="199">
        <f>AA62+Z62</f>
        <v>0</v>
      </c>
      <c r="AD62" s="199">
        <f>AB62+AC62</f>
        <v>0</v>
      </c>
    </row>
    <row r="63" spans="1:30">
      <c r="C63" s="49"/>
      <c r="D63" s="203" t="s">
        <v>163</v>
      </c>
      <c r="E63" s="201"/>
      <c r="F63" s="202"/>
      <c r="G63" s="202"/>
      <c r="H63" s="201"/>
      <c r="I63" s="201"/>
      <c r="J63" s="201"/>
      <c r="K63" s="200"/>
      <c r="L63" s="110"/>
      <c r="M63" s="212"/>
      <c r="N63" s="212"/>
      <c r="O63" s="212"/>
      <c r="P63" s="212"/>
      <c r="Q63" s="212"/>
      <c r="R63" s="212"/>
      <c r="S63" s="212"/>
      <c r="T63" s="212"/>
      <c r="U63" s="212"/>
      <c r="V63" s="212"/>
      <c r="W63" s="212"/>
      <c r="X63" s="200">
        <f>SUM(L63:N63)</f>
        <v>0</v>
      </c>
      <c r="Y63" s="200">
        <f>SUM(O63:Q63)</f>
        <v>0</v>
      </c>
      <c r="Z63" s="200">
        <f>SUM(R63:T63)</f>
        <v>0</v>
      </c>
      <c r="AA63" s="200">
        <f>SUM(U63:W63)</f>
        <v>0</v>
      </c>
      <c r="AB63" s="200">
        <f>X63+Y63</f>
        <v>0</v>
      </c>
      <c r="AC63" s="200">
        <f>AA63+Z63</f>
        <v>0</v>
      </c>
      <c r="AD63" s="200">
        <f>AB63+AC63</f>
        <v>0</v>
      </c>
    </row>
    <row r="64" spans="1:30">
      <c r="C64" s="49"/>
      <c r="D64" s="1072" t="s">
        <v>669</v>
      </c>
      <c r="E64" s="1073"/>
      <c r="F64" s="1074"/>
      <c r="G64" s="1074"/>
      <c r="H64" s="1074"/>
      <c r="I64" s="1074"/>
      <c r="J64" s="1074"/>
      <c r="K64" s="1075"/>
      <c r="L64" s="1076">
        <f>L60+L62-L63</f>
        <v>0</v>
      </c>
      <c r="M64" s="1075">
        <f t="shared" ref="M64:AD64" si="33">M60+M62-M63</f>
        <v>0</v>
      </c>
      <c r="N64" s="1075">
        <f t="shared" si="33"/>
        <v>0</v>
      </c>
      <c r="O64" s="1075">
        <f t="shared" si="33"/>
        <v>-235</v>
      </c>
      <c r="P64" s="1075">
        <f t="shared" si="33"/>
        <v>-244</v>
      </c>
      <c r="Q64" s="1075">
        <f t="shared" si="33"/>
        <v>-246</v>
      </c>
      <c r="R64" s="1075">
        <f t="shared" si="33"/>
        <v>-234</v>
      </c>
      <c r="S64" s="1075">
        <f t="shared" si="33"/>
        <v>-248</v>
      </c>
      <c r="T64" s="1075">
        <f t="shared" si="33"/>
        <v>-158</v>
      </c>
      <c r="U64" s="1075">
        <f t="shared" si="33"/>
        <v>-649</v>
      </c>
      <c r="V64" s="1075">
        <f t="shared" si="33"/>
        <v>-586</v>
      </c>
      <c r="W64" s="1075">
        <f t="shared" si="33"/>
        <v>-1360</v>
      </c>
      <c r="X64" s="219">
        <f t="shared" si="33"/>
        <v>0</v>
      </c>
      <c r="Y64" s="219">
        <f t="shared" si="33"/>
        <v>-725</v>
      </c>
      <c r="Z64" s="219">
        <f t="shared" si="33"/>
        <v>-640</v>
      </c>
      <c r="AA64" s="219">
        <f t="shared" si="33"/>
        <v>-2595</v>
      </c>
      <c r="AB64" s="219">
        <f t="shared" si="33"/>
        <v>-725</v>
      </c>
      <c r="AC64" s="219">
        <f t="shared" si="33"/>
        <v>-3235</v>
      </c>
      <c r="AD64" s="219">
        <f t="shared" si="33"/>
        <v>-3960</v>
      </c>
    </row>
    <row r="65" spans="1:30">
      <c r="C65" s="49"/>
      <c r="D65" s="74"/>
      <c r="E65" s="3" t="s">
        <v>142</v>
      </c>
      <c r="F65" s="4"/>
      <c r="G65" s="4"/>
      <c r="H65" s="3"/>
      <c r="I65" s="3"/>
      <c r="J65" s="3"/>
      <c r="K65" s="50"/>
      <c r="L65" s="206">
        <f t="shared" ref="L65:AD65" si="34">IFERROR(L64/L52,0)</f>
        <v>0</v>
      </c>
      <c r="M65" s="206">
        <f t="shared" si="34"/>
        <v>0</v>
      </c>
      <c r="N65" s="206">
        <f t="shared" si="34"/>
        <v>0</v>
      </c>
      <c r="O65" s="206">
        <f t="shared" si="34"/>
        <v>0</v>
      </c>
      <c r="P65" s="206">
        <f t="shared" si="34"/>
        <v>0</v>
      </c>
      <c r="Q65" s="206">
        <f t="shared" si="34"/>
        <v>0</v>
      </c>
      <c r="R65" s="206">
        <f t="shared" si="34"/>
        <v>0</v>
      </c>
      <c r="S65" s="206">
        <f t="shared" si="34"/>
        <v>0</v>
      </c>
      <c r="T65" s="206">
        <f t="shared" si="34"/>
        <v>-0.25986842105263158</v>
      </c>
      <c r="U65" s="206">
        <f t="shared" si="34"/>
        <v>0</v>
      </c>
      <c r="V65" s="206">
        <f t="shared" si="34"/>
        <v>0</v>
      </c>
      <c r="W65" s="206">
        <f t="shared" si="34"/>
        <v>-24.727272727272727</v>
      </c>
      <c r="X65" s="206">
        <f t="shared" si="34"/>
        <v>0</v>
      </c>
      <c r="Y65" s="206">
        <f t="shared" si="34"/>
        <v>0</v>
      </c>
      <c r="Z65" s="206">
        <f t="shared" si="34"/>
        <v>-1.0526315789473684</v>
      </c>
      <c r="AA65" s="206">
        <f t="shared" si="34"/>
        <v>-47.18181818181818</v>
      </c>
      <c r="AB65" s="206">
        <f t="shared" si="34"/>
        <v>0</v>
      </c>
      <c r="AC65" s="206">
        <f t="shared" si="34"/>
        <v>-4.8793363499245856</v>
      </c>
      <c r="AD65" s="206">
        <f t="shared" si="34"/>
        <v>-5.9728506787330318</v>
      </c>
    </row>
    <row r="66" spans="1:30">
      <c r="C66" s="49"/>
      <c r="D66" s="7"/>
      <c r="E66" s="6"/>
      <c r="F66" s="7"/>
      <c r="G66" s="7"/>
      <c r="H66" s="6"/>
      <c r="I66" s="6"/>
      <c r="J66" s="6"/>
      <c r="K66" s="6"/>
      <c r="L66" s="218"/>
      <c r="M66" s="218"/>
      <c r="N66" s="218"/>
      <c r="O66" s="218"/>
      <c r="P66" s="218"/>
      <c r="Q66" s="218"/>
      <c r="R66" s="218"/>
      <c r="S66" s="218"/>
      <c r="T66" s="218"/>
      <c r="U66" s="218"/>
      <c r="V66" s="218"/>
      <c r="W66" s="218"/>
      <c r="X66" s="218"/>
      <c r="Y66" s="218"/>
      <c r="Z66" s="218"/>
      <c r="AA66" s="218"/>
      <c r="AB66" s="218"/>
      <c r="AC66" s="218"/>
      <c r="AD66" s="218"/>
    </row>
    <row r="67" spans="1:30">
      <c r="C67" s="49" t="s">
        <v>676</v>
      </c>
      <c r="D67" s="48"/>
      <c r="E67" s="47"/>
      <c r="F67" s="48"/>
      <c r="G67" s="48"/>
      <c r="H67" s="47"/>
      <c r="I67" s="47"/>
      <c r="J67" s="47"/>
      <c r="K67" s="47"/>
      <c r="L67" s="64"/>
      <c r="M67" s="64"/>
      <c r="N67" s="64"/>
      <c r="O67" s="64"/>
      <c r="P67" s="64"/>
      <c r="Q67" s="64"/>
      <c r="R67" s="365"/>
      <c r="S67" s="365"/>
      <c r="T67" s="365"/>
      <c r="U67" s="365"/>
      <c r="V67" s="362"/>
      <c r="W67" s="362"/>
      <c r="X67" s="362"/>
      <c r="Y67" s="362"/>
      <c r="Z67" s="362"/>
      <c r="AA67" s="362"/>
      <c r="AB67" s="362"/>
      <c r="AC67" s="362"/>
      <c r="AD67" s="362"/>
    </row>
    <row r="68" spans="1:30">
      <c r="C68" s="49"/>
      <c r="D68" s="1067" t="s">
        <v>9</v>
      </c>
      <c r="E68" s="1068"/>
      <c r="F68" s="1069"/>
      <c r="G68" s="1069"/>
      <c r="H68" s="1069"/>
      <c r="I68" s="1069"/>
      <c r="J68" s="1069"/>
      <c r="K68" s="1070"/>
      <c r="L68" s="1071"/>
      <c r="M68" s="1071"/>
      <c r="N68" s="1071"/>
      <c r="O68" s="1071"/>
      <c r="P68" s="1071"/>
      <c r="Q68" s="1071"/>
      <c r="R68" s="1071"/>
      <c r="S68" s="1071"/>
      <c r="T68" s="1071"/>
      <c r="U68" s="1071"/>
      <c r="V68" s="1071"/>
      <c r="W68" s="1071"/>
      <c r="X68" s="160">
        <f>SUM(L68:N68)</f>
        <v>0</v>
      </c>
      <c r="Y68" s="160">
        <f>SUM(O68:Q68)</f>
        <v>0</v>
      </c>
      <c r="Z68" s="160">
        <f>SUM(R68:T68)</f>
        <v>0</v>
      </c>
      <c r="AA68" s="160">
        <f>SUM(U68:W68)</f>
        <v>0</v>
      </c>
      <c r="AB68" s="160">
        <f>X68+Y68</f>
        <v>0</v>
      </c>
      <c r="AC68" s="160">
        <f>AA68+Z68</f>
        <v>0</v>
      </c>
      <c r="AD68" s="160">
        <f>AB68+AC68</f>
        <v>0</v>
      </c>
    </row>
    <row r="69" spans="1:30">
      <c r="A69" s="1119" t="s">
        <v>526</v>
      </c>
      <c r="B69" s="937"/>
      <c r="C69" s="49"/>
      <c r="D69" s="1158" t="s">
        <v>821</v>
      </c>
      <c r="E69" s="1068"/>
      <c r="F69" s="1069"/>
      <c r="G69" s="1069"/>
      <c r="H69" s="1160" t="s">
        <v>822</v>
      </c>
      <c r="I69" s="1069"/>
      <c r="J69" s="1069"/>
      <c r="K69" s="1070"/>
      <c r="L69" s="1071"/>
      <c r="M69" s="1071"/>
      <c r="N69" s="1071"/>
      <c r="O69" s="1071"/>
      <c r="P69" s="1071"/>
      <c r="Q69" s="1071"/>
      <c r="R69" s="1071"/>
      <c r="S69" s="1071"/>
      <c r="T69" s="1071"/>
      <c r="U69" s="1071"/>
      <c r="V69" s="1071"/>
      <c r="W69" s="1071"/>
      <c r="X69" s="1159">
        <f>SUM(L69:N69)</f>
        <v>0</v>
      </c>
      <c r="Y69" s="1159">
        <f>SUM(O69:Q69)</f>
        <v>0</v>
      </c>
      <c r="Z69" s="1159">
        <f>SUM(R69:T69)</f>
        <v>0</v>
      </c>
      <c r="AA69" s="1159">
        <f>SUM(U69:W69)</f>
        <v>0</v>
      </c>
      <c r="AB69" s="1159">
        <f>X69+Y69</f>
        <v>0</v>
      </c>
      <c r="AC69" s="1159">
        <f>AA69+Z69</f>
        <v>0</v>
      </c>
      <c r="AD69" s="1159">
        <f>AB69+AC69</f>
        <v>0</v>
      </c>
    </row>
    <row r="70" spans="1:30">
      <c r="C70" s="49"/>
      <c r="D70" s="1067" t="s">
        <v>141</v>
      </c>
      <c r="E70" s="1068"/>
      <c r="F70" s="1069"/>
      <c r="G70" s="1069"/>
      <c r="H70" s="1069"/>
      <c r="I70" s="1069"/>
      <c r="J70" s="1069"/>
      <c r="K70" s="1070"/>
      <c r="L70" s="1071"/>
      <c r="M70" s="1071"/>
      <c r="N70" s="1071"/>
      <c r="O70" s="1071"/>
      <c r="P70" s="1071"/>
      <c r="Q70" s="1071"/>
      <c r="R70" s="1071"/>
      <c r="S70" s="1071"/>
      <c r="T70" s="1071"/>
      <c r="U70" s="1071"/>
      <c r="V70" s="1071"/>
      <c r="W70" s="1071"/>
      <c r="X70" s="160">
        <f>SUM(L70:N70)</f>
        <v>0</v>
      </c>
      <c r="Y70" s="160">
        <f>SUM(O70:Q70)</f>
        <v>0</v>
      </c>
      <c r="Z70" s="160">
        <f>SUM(R70:T70)</f>
        <v>0</v>
      </c>
      <c r="AA70" s="160">
        <f>SUM(U70:W70)</f>
        <v>0</v>
      </c>
      <c r="AB70" s="160">
        <f>X70+Y70</f>
        <v>0</v>
      </c>
      <c r="AC70" s="160">
        <f>AA70+Z70</f>
        <v>0</v>
      </c>
      <c r="AD70" s="160">
        <f>AB70+AC70</f>
        <v>0</v>
      </c>
    </row>
    <row r="71" spans="1:30">
      <c r="C71" s="49"/>
      <c r="D71" s="53"/>
      <c r="E71" s="73" t="s">
        <v>661</v>
      </c>
      <c r="F71" s="97"/>
      <c r="G71" s="97"/>
      <c r="H71" s="97"/>
      <c r="I71" s="97"/>
      <c r="J71" s="97"/>
      <c r="K71" s="159"/>
      <c r="L71" s="1127">
        <f t="shared" ref="L71:AD71" si="35">IFERROR(L70/L68,0)</f>
        <v>0</v>
      </c>
      <c r="M71" s="1127">
        <f t="shared" si="35"/>
        <v>0</v>
      </c>
      <c r="N71" s="1127">
        <f t="shared" si="35"/>
        <v>0</v>
      </c>
      <c r="O71" s="1127">
        <f t="shared" si="35"/>
        <v>0</v>
      </c>
      <c r="P71" s="1127">
        <f t="shared" si="35"/>
        <v>0</v>
      </c>
      <c r="Q71" s="1127">
        <f t="shared" si="35"/>
        <v>0</v>
      </c>
      <c r="R71" s="1127">
        <f t="shared" si="35"/>
        <v>0</v>
      </c>
      <c r="S71" s="1127">
        <f t="shared" si="35"/>
        <v>0</v>
      </c>
      <c r="T71" s="1127">
        <f t="shared" si="35"/>
        <v>0</v>
      </c>
      <c r="U71" s="1127">
        <f t="shared" si="35"/>
        <v>0</v>
      </c>
      <c r="V71" s="1127">
        <f t="shared" si="35"/>
        <v>0</v>
      </c>
      <c r="W71" s="1127">
        <f t="shared" si="35"/>
        <v>0</v>
      </c>
      <c r="X71" s="158">
        <f t="shared" si="35"/>
        <v>0</v>
      </c>
      <c r="Y71" s="158">
        <f t="shared" si="35"/>
        <v>0</v>
      </c>
      <c r="Z71" s="158">
        <f t="shared" si="35"/>
        <v>0</v>
      </c>
      <c r="AA71" s="158">
        <f t="shared" si="35"/>
        <v>0</v>
      </c>
      <c r="AB71" s="158">
        <f t="shared" si="35"/>
        <v>0</v>
      </c>
      <c r="AC71" s="158">
        <f t="shared" si="35"/>
        <v>0</v>
      </c>
      <c r="AD71" s="158">
        <f t="shared" si="35"/>
        <v>0</v>
      </c>
    </row>
    <row r="72" spans="1:30">
      <c r="C72" s="49"/>
      <c r="D72" s="228" t="s">
        <v>101</v>
      </c>
      <c r="E72" s="227"/>
      <c r="F72" s="226"/>
      <c r="G72" s="226"/>
      <c r="H72" s="226"/>
      <c r="I72" s="226"/>
      <c r="J72" s="226"/>
      <c r="K72" s="225"/>
      <c r="L72" s="224">
        <f>SUM(L73:L75)</f>
        <v>0</v>
      </c>
      <c r="M72" s="224">
        <f t="shared" ref="M72:AD72" si="36">SUM(M73:M75)</f>
        <v>0</v>
      </c>
      <c r="N72" s="224">
        <f t="shared" si="36"/>
        <v>0</v>
      </c>
      <c r="O72" s="224">
        <f t="shared" si="36"/>
        <v>0</v>
      </c>
      <c r="P72" s="224">
        <f t="shared" si="36"/>
        <v>0</v>
      </c>
      <c r="Q72" s="224">
        <f t="shared" si="36"/>
        <v>0</v>
      </c>
      <c r="R72" s="224">
        <f t="shared" si="36"/>
        <v>0</v>
      </c>
      <c r="S72" s="224">
        <f t="shared" si="36"/>
        <v>0</v>
      </c>
      <c r="T72" s="224">
        <f t="shared" si="36"/>
        <v>0</v>
      </c>
      <c r="U72" s="224">
        <f t="shared" si="36"/>
        <v>0</v>
      </c>
      <c r="V72" s="224">
        <f t="shared" si="36"/>
        <v>0</v>
      </c>
      <c r="W72" s="224">
        <f t="shared" si="36"/>
        <v>0</v>
      </c>
      <c r="X72" s="224">
        <f t="shared" si="36"/>
        <v>0</v>
      </c>
      <c r="Y72" s="224">
        <f t="shared" si="36"/>
        <v>0</v>
      </c>
      <c r="Z72" s="224">
        <f t="shared" si="36"/>
        <v>0</v>
      </c>
      <c r="AA72" s="224">
        <f t="shared" si="36"/>
        <v>0</v>
      </c>
      <c r="AB72" s="224">
        <f t="shared" si="36"/>
        <v>0</v>
      </c>
      <c r="AC72" s="224">
        <f t="shared" si="36"/>
        <v>0</v>
      </c>
      <c r="AD72" s="224">
        <f t="shared" si="36"/>
        <v>0</v>
      </c>
    </row>
    <row r="73" spans="1:30">
      <c r="C73" s="49"/>
      <c r="D73" s="54"/>
      <c r="E73" s="205" t="s">
        <v>180</v>
      </c>
      <c r="F73" s="7"/>
      <c r="G73" s="7"/>
      <c r="H73" s="6"/>
      <c r="I73" s="6"/>
      <c r="J73" s="6"/>
      <c r="K73" s="52"/>
      <c r="L73" s="157"/>
      <c r="M73" s="157"/>
      <c r="N73" s="157"/>
      <c r="O73" s="157"/>
      <c r="P73" s="157"/>
      <c r="Q73" s="157"/>
      <c r="R73" s="157"/>
      <c r="S73" s="157"/>
      <c r="T73" s="157"/>
      <c r="U73" s="157"/>
      <c r="V73" s="157"/>
      <c r="W73" s="157"/>
      <c r="X73" s="156">
        <f>SUM(L73:N73)</f>
        <v>0</v>
      </c>
      <c r="Y73" s="156">
        <f>SUM(O73:Q73)</f>
        <v>0</v>
      </c>
      <c r="Z73" s="156">
        <f>SUM(R73:T73)</f>
        <v>0</v>
      </c>
      <c r="AA73" s="156">
        <f>SUM(U73:W73)</f>
        <v>0</v>
      </c>
      <c r="AB73" s="156">
        <f>X73+Y73</f>
        <v>0</v>
      </c>
      <c r="AC73" s="156">
        <f>AA73+Z73</f>
        <v>0</v>
      </c>
      <c r="AD73" s="156">
        <f>AB73+AC73</f>
        <v>0</v>
      </c>
    </row>
    <row r="74" spans="1:30">
      <c r="C74" s="49"/>
      <c r="D74" s="54"/>
      <c r="E74" s="69" t="s">
        <v>667</v>
      </c>
      <c r="F74" s="7"/>
      <c r="G74" s="7"/>
      <c r="H74" s="6"/>
      <c r="I74" s="6"/>
      <c r="J74" s="6"/>
      <c r="K74" s="52"/>
      <c r="L74" s="157"/>
      <c r="M74" s="157"/>
      <c r="N74" s="157"/>
      <c r="O74" s="157"/>
      <c r="P74" s="157"/>
      <c r="Q74" s="157"/>
      <c r="R74" s="157"/>
      <c r="S74" s="157"/>
      <c r="T74" s="157"/>
      <c r="U74" s="157"/>
      <c r="V74" s="157"/>
      <c r="W74" s="157"/>
      <c r="X74" s="156">
        <f>SUM(L74:N74)</f>
        <v>0</v>
      </c>
      <c r="Y74" s="156">
        <f>SUM(O74:Q74)</f>
        <v>0</v>
      </c>
      <c r="Z74" s="156">
        <f>SUM(R74:T74)</f>
        <v>0</v>
      </c>
      <c r="AA74" s="156">
        <f>SUM(U74:W74)</f>
        <v>0</v>
      </c>
      <c r="AB74" s="156">
        <f>X74+Y74</f>
        <v>0</v>
      </c>
      <c r="AC74" s="156">
        <f>AA74+Z74</f>
        <v>0</v>
      </c>
      <c r="AD74" s="156">
        <f>AB74+AC74</f>
        <v>0</v>
      </c>
    </row>
    <row r="75" spans="1:30">
      <c r="C75" s="49"/>
      <c r="D75" s="54"/>
      <c r="E75" s="69" t="s">
        <v>664</v>
      </c>
      <c r="F75" s="90"/>
      <c r="G75" s="90"/>
      <c r="H75" s="89"/>
      <c r="I75" s="89"/>
      <c r="J75" s="89"/>
      <c r="K75" s="223"/>
      <c r="L75" s="222"/>
      <c r="M75" s="222"/>
      <c r="N75" s="222"/>
      <c r="O75" s="222"/>
      <c r="P75" s="222"/>
      <c r="Q75" s="222"/>
      <c r="R75" s="222"/>
      <c r="S75" s="222"/>
      <c r="T75" s="222"/>
      <c r="U75" s="222"/>
      <c r="V75" s="222"/>
      <c r="W75" s="222"/>
      <c r="X75" s="221">
        <f>SUM(L75:N75)</f>
        <v>0</v>
      </c>
      <c r="Y75" s="221">
        <f>SUM(O75:Q75)</f>
        <v>0</v>
      </c>
      <c r="Z75" s="221">
        <f>SUM(R75:T75)</f>
        <v>0</v>
      </c>
      <c r="AA75" s="221">
        <f>SUM(U75:W75)</f>
        <v>0</v>
      </c>
      <c r="AB75" s="221">
        <f>X75+Y75</f>
        <v>0</v>
      </c>
      <c r="AC75" s="221">
        <f>AA75+Z75</f>
        <v>0</v>
      </c>
      <c r="AD75" s="221">
        <f>AB75+AC75</f>
        <v>0</v>
      </c>
    </row>
    <row r="76" spans="1:30">
      <c r="C76" s="49"/>
      <c r="D76" s="1072" t="s">
        <v>143</v>
      </c>
      <c r="E76" s="1073"/>
      <c r="F76" s="1074"/>
      <c r="G76" s="1074"/>
      <c r="H76" s="1074"/>
      <c r="I76" s="1074"/>
      <c r="J76" s="1074"/>
      <c r="K76" s="1075"/>
      <c r="L76" s="1076">
        <f>L70-L72</f>
        <v>0</v>
      </c>
      <c r="M76" s="1076">
        <f t="shared" ref="M76:AD76" si="37">M70-M72</f>
        <v>0</v>
      </c>
      <c r="N76" s="1076">
        <f t="shared" si="37"/>
        <v>0</v>
      </c>
      <c r="O76" s="1076">
        <f t="shared" si="37"/>
        <v>0</v>
      </c>
      <c r="P76" s="1076">
        <f t="shared" si="37"/>
        <v>0</v>
      </c>
      <c r="Q76" s="1076">
        <f t="shared" si="37"/>
        <v>0</v>
      </c>
      <c r="R76" s="1076">
        <f t="shared" si="37"/>
        <v>0</v>
      </c>
      <c r="S76" s="1076">
        <f t="shared" si="37"/>
        <v>0</v>
      </c>
      <c r="T76" s="1076">
        <f t="shared" si="37"/>
        <v>0</v>
      </c>
      <c r="U76" s="1076">
        <f t="shared" si="37"/>
        <v>0</v>
      </c>
      <c r="V76" s="1076">
        <f t="shared" si="37"/>
        <v>0</v>
      </c>
      <c r="W76" s="1076">
        <f t="shared" si="37"/>
        <v>0</v>
      </c>
      <c r="X76" s="220">
        <f t="shared" si="37"/>
        <v>0</v>
      </c>
      <c r="Y76" s="220">
        <f t="shared" si="37"/>
        <v>0</v>
      </c>
      <c r="Z76" s="220">
        <f t="shared" si="37"/>
        <v>0</v>
      </c>
      <c r="AA76" s="220">
        <f t="shared" si="37"/>
        <v>0</v>
      </c>
      <c r="AB76" s="220">
        <f t="shared" si="37"/>
        <v>0</v>
      </c>
      <c r="AC76" s="220">
        <f t="shared" si="37"/>
        <v>0</v>
      </c>
      <c r="AD76" s="220">
        <f t="shared" si="37"/>
        <v>0</v>
      </c>
    </row>
    <row r="77" spans="1:30">
      <c r="C77" s="49"/>
      <c r="D77" s="74"/>
      <c r="E77" s="3" t="s">
        <v>142</v>
      </c>
      <c r="F77" s="4"/>
      <c r="G77" s="4"/>
      <c r="H77" s="3"/>
      <c r="I77" s="3"/>
      <c r="J77" s="3"/>
      <c r="K77" s="50"/>
      <c r="L77" s="206">
        <f t="shared" ref="L77:AD77" si="38">IFERROR(L76/L68,0)</f>
        <v>0</v>
      </c>
      <c r="M77" s="206">
        <f t="shared" si="38"/>
        <v>0</v>
      </c>
      <c r="N77" s="206">
        <f t="shared" si="38"/>
        <v>0</v>
      </c>
      <c r="O77" s="206">
        <f t="shared" si="38"/>
        <v>0</v>
      </c>
      <c r="P77" s="206">
        <f t="shared" si="38"/>
        <v>0</v>
      </c>
      <c r="Q77" s="206">
        <f t="shared" si="38"/>
        <v>0</v>
      </c>
      <c r="R77" s="206">
        <f t="shared" si="38"/>
        <v>0</v>
      </c>
      <c r="S77" s="206">
        <f t="shared" si="38"/>
        <v>0</v>
      </c>
      <c r="T77" s="206">
        <f t="shared" si="38"/>
        <v>0</v>
      </c>
      <c r="U77" s="206">
        <f t="shared" si="38"/>
        <v>0</v>
      </c>
      <c r="V77" s="206">
        <f t="shared" si="38"/>
        <v>0</v>
      </c>
      <c r="W77" s="206">
        <f t="shared" si="38"/>
        <v>0</v>
      </c>
      <c r="X77" s="206">
        <f t="shared" si="38"/>
        <v>0</v>
      </c>
      <c r="Y77" s="206">
        <f t="shared" si="38"/>
        <v>0</v>
      </c>
      <c r="Z77" s="206">
        <f t="shared" si="38"/>
        <v>0</v>
      </c>
      <c r="AA77" s="206">
        <f t="shared" si="38"/>
        <v>0</v>
      </c>
      <c r="AB77" s="206">
        <f t="shared" si="38"/>
        <v>0</v>
      </c>
      <c r="AC77" s="206">
        <f t="shared" si="38"/>
        <v>0</v>
      </c>
      <c r="AD77" s="206">
        <f t="shared" si="38"/>
        <v>0</v>
      </c>
    </row>
    <row r="78" spans="1:30">
      <c r="C78" s="49"/>
      <c r="D78" s="113" t="s">
        <v>662</v>
      </c>
      <c r="E78" s="872"/>
      <c r="F78" s="1077"/>
      <c r="G78" s="1077"/>
      <c r="H78" s="872"/>
      <c r="I78" s="872"/>
      <c r="J78" s="872"/>
      <c r="K78" s="1078"/>
      <c r="L78" s="1079"/>
      <c r="M78" s="1080"/>
      <c r="N78" s="1080"/>
      <c r="O78" s="1080"/>
      <c r="P78" s="1080"/>
      <c r="Q78" s="1080"/>
      <c r="R78" s="1080"/>
      <c r="S78" s="1080"/>
      <c r="T78" s="1080"/>
      <c r="U78" s="1080"/>
      <c r="V78" s="1080"/>
      <c r="W78" s="1080"/>
      <c r="X78" s="199">
        <f>SUM(L78:N78)</f>
        <v>0</v>
      </c>
      <c r="Y78" s="199">
        <f>SUM(O78:Q78)</f>
        <v>0</v>
      </c>
      <c r="Z78" s="199">
        <f>SUM(R78:T78)</f>
        <v>0</v>
      </c>
      <c r="AA78" s="199">
        <f>SUM(U78:W78)</f>
        <v>0</v>
      </c>
      <c r="AB78" s="199">
        <f>X78+Y78</f>
        <v>0</v>
      </c>
      <c r="AC78" s="199">
        <f>AA78+Z78</f>
        <v>0</v>
      </c>
      <c r="AD78" s="199">
        <f>AB78+AC78</f>
        <v>0</v>
      </c>
    </row>
    <row r="79" spans="1:30">
      <c r="C79" s="49"/>
      <c r="D79" s="203" t="s">
        <v>665</v>
      </c>
      <c r="E79" s="201"/>
      <c r="F79" s="202"/>
      <c r="G79" s="202"/>
      <c r="H79" s="201"/>
      <c r="I79" s="201"/>
      <c r="J79" s="201"/>
      <c r="K79" s="200"/>
      <c r="L79" s="110"/>
      <c r="M79" s="212"/>
      <c r="N79" s="212"/>
      <c r="O79" s="212"/>
      <c r="P79" s="212"/>
      <c r="Q79" s="212"/>
      <c r="R79" s="212"/>
      <c r="S79" s="212"/>
      <c r="T79" s="212"/>
      <c r="U79" s="212"/>
      <c r="V79" s="212"/>
      <c r="W79" s="212"/>
      <c r="X79" s="200">
        <f>SUM(L79:N79)</f>
        <v>0</v>
      </c>
      <c r="Y79" s="200">
        <f>SUM(O79:Q79)</f>
        <v>0</v>
      </c>
      <c r="Z79" s="200">
        <f>SUM(R79:T79)</f>
        <v>0</v>
      </c>
      <c r="AA79" s="200">
        <f>SUM(U79:W79)</f>
        <v>0</v>
      </c>
      <c r="AB79" s="200">
        <f>X79+Y79</f>
        <v>0</v>
      </c>
      <c r="AC79" s="200">
        <f>AA79+Z79</f>
        <v>0</v>
      </c>
      <c r="AD79" s="200">
        <f>AB79+AC79</f>
        <v>0</v>
      </c>
    </row>
    <row r="80" spans="1:30">
      <c r="C80" s="49"/>
      <c r="D80" s="1072" t="s">
        <v>663</v>
      </c>
      <c r="E80" s="1073"/>
      <c r="F80" s="1074"/>
      <c r="G80" s="1074"/>
      <c r="H80" s="1074"/>
      <c r="I80" s="1074"/>
      <c r="J80" s="1074"/>
      <c r="K80" s="1075"/>
      <c r="L80" s="1076">
        <f>L76+L78-L79</f>
        <v>0</v>
      </c>
      <c r="M80" s="1075">
        <f t="shared" ref="M80:AD80" si="39">M76+M78-M79</f>
        <v>0</v>
      </c>
      <c r="N80" s="1075">
        <f t="shared" si="39"/>
        <v>0</v>
      </c>
      <c r="O80" s="1075">
        <f t="shared" si="39"/>
        <v>0</v>
      </c>
      <c r="P80" s="1075">
        <f t="shared" si="39"/>
        <v>0</v>
      </c>
      <c r="Q80" s="1075">
        <f t="shared" si="39"/>
        <v>0</v>
      </c>
      <c r="R80" s="1075">
        <f t="shared" si="39"/>
        <v>0</v>
      </c>
      <c r="S80" s="1075">
        <f t="shared" si="39"/>
        <v>0</v>
      </c>
      <c r="T80" s="1075">
        <f t="shared" si="39"/>
        <v>0</v>
      </c>
      <c r="U80" s="1075">
        <f t="shared" si="39"/>
        <v>0</v>
      </c>
      <c r="V80" s="1075">
        <f t="shared" si="39"/>
        <v>0</v>
      </c>
      <c r="W80" s="1075">
        <f t="shared" si="39"/>
        <v>0</v>
      </c>
      <c r="X80" s="219">
        <f t="shared" si="39"/>
        <v>0</v>
      </c>
      <c r="Y80" s="219">
        <f t="shared" si="39"/>
        <v>0</v>
      </c>
      <c r="Z80" s="219">
        <f t="shared" si="39"/>
        <v>0</v>
      </c>
      <c r="AA80" s="219">
        <f t="shared" si="39"/>
        <v>0</v>
      </c>
      <c r="AB80" s="219">
        <f t="shared" si="39"/>
        <v>0</v>
      </c>
      <c r="AC80" s="219">
        <f t="shared" si="39"/>
        <v>0</v>
      </c>
      <c r="AD80" s="219">
        <f t="shared" si="39"/>
        <v>0</v>
      </c>
    </row>
    <row r="81" spans="2:30">
      <c r="C81" s="49"/>
      <c r="D81" s="74"/>
      <c r="E81" s="3" t="s">
        <v>142</v>
      </c>
      <c r="F81" s="4"/>
      <c r="G81" s="4"/>
      <c r="H81" s="3"/>
      <c r="I81" s="3"/>
      <c r="J81" s="3"/>
      <c r="K81" s="50"/>
      <c r="L81" s="206">
        <f t="shared" ref="L81:AD81" si="40">IFERROR(L80/L68,0)</f>
        <v>0</v>
      </c>
      <c r="M81" s="206">
        <f t="shared" si="40"/>
        <v>0</v>
      </c>
      <c r="N81" s="206">
        <f t="shared" si="40"/>
        <v>0</v>
      </c>
      <c r="O81" s="206">
        <f t="shared" si="40"/>
        <v>0</v>
      </c>
      <c r="P81" s="206">
        <f t="shared" si="40"/>
        <v>0</v>
      </c>
      <c r="Q81" s="206">
        <f t="shared" si="40"/>
        <v>0</v>
      </c>
      <c r="R81" s="206">
        <f t="shared" si="40"/>
        <v>0</v>
      </c>
      <c r="S81" s="206">
        <f t="shared" si="40"/>
        <v>0</v>
      </c>
      <c r="T81" s="206">
        <f t="shared" si="40"/>
        <v>0</v>
      </c>
      <c r="U81" s="206">
        <f t="shared" si="40"/>
        <v>0</v>
      </c>
      <c r="V81" s="206">
        <f t="shared" si="40"/>
        <v>0</v>
      </c>
      <c r="W81" s="206">
        <f t="shared" si="40"/>
        <v>0</v>
      </c>
      <c r="X81" s="206">
        <f t="shared" si="40"/>
        <v>0</v>
      </c>
      <c r="Y81" s="206">
        <f t="shared" si="40"/>
        <v>0</v>
      </c>
      <c r="Z81" s="206">
        <f t="shared" si="40"/>
        <v>0</v>
      </c>
      <c r="AA81" s="206">
        <f t="shared" si="40"/>
        <v>0</v>
      </c>
      <c r="AB81" s="206">
        <f t="shared" si="40"/>
        <v>0</v>
      </c>
      <c r="AC81" s="206">
        <f t="shared" si="40"/>
        <v>0</v>
      </c>
      <c r="AD81" s="206">
        <f t="shared" si="40"/>
        <v>0</v>
      </c>
    </row>
    <row r="84" spans="2:30" ht="26.25">
      <c r="B84" s="117" t="s">
        <v>807</v>
      </c>
      <c r="C84" s="116"/>
      <c r="D84" s="363"/>
    </row>
    <row r="85" spans="2:30">
      <c r="B85" s="406" t="s">
        <v>310</v>
      </c>
      <c r="C85" s="49" t="s">
        <v>311</v>
      </c>
      <c r="D85" s="48"/>
      <c r="E85" s="47"/>
      <c r="F85" s="48"/>
      <c r="G85" s="48"/>
      <c r="H85" s="47"/>
      <c r="I85" s="47"/>
      <c r="J85" s="47"/>
      <c r="K85" s="47"/>
      <c r="L85" s="46"/>
      <c r="M85" s="46"/>
      <c r="N85" s="46"/>
      <c r="O85" s="46"/>
      <c r="P85" s="46"/>
      <c r="Q85" s="46"/>
      <c r="R85" s="404"/>
      <c r="S85" s="404"/>
      <c r="T85" s="404"/>
      <c r="U85" s="404"/>
      <c r="V85" s="405"/>
      <c r="W85" s="405"/>
      <c r="X85" s="405"/>
      <c r="Y85" s="405"/>
      <c r="Z85" s="405"/>
      <c r="AA85" s="405"/>
      <c r="AB85" s="405"/>
      <c r="AC85" s="405"/>
      <c r="AD85" s="405"/>
    </row>
    <row r="86" spans="2:30">
      <c r="B86" s="406" t="s">
        <v>310</v>
      </c>
      <c r="C86" s="406" t="s">
        <v>311</v>
      </c>
      <c r="D86" s="389"/>
      <c r="E86" s="111"/>
      <c r="F86" s="112"/>
      <c r="G86" s="112"/>
      <c r="H86" s="111"/>
      <c r="I86" s="111"/>
      <c r="J86" s="111"/>
      <c r="K86" s="111"/>
      <c r="L86" s="11">
        <f>L8</f>
        <v>43922</v>
      </c>
      <c r="M86" s="11">
        <f>DATE(YEAR(L86),MONTH(L86)+1,DAY(L86))</f>
        <v>43952</v>
      </c>
      <c r="N86" s="11">
        <f t="shared" ref="N86:W86" si="41">DATE(YEAR(M86),MONTH(M86)+1,DAY(M86))</f>
        <v>43983</v>
      </c>
      <c r="O86" s="11">
        <f t="shared" si="41"/>
        <v>44013</v>
      </c>
      <c r="P86" s="11">
        <f t="shared" si="41"/>
        <v>44044</v>
      </c>
      <c r="Q86" s="11">
        <f t="shared" si="41"/>
        <v>44075</v>
      </c>
      <c r="R86" s="11">
        <f t="shared" si="41"/>
        <v>44105</v>
      </c>
      <c r="S86" s="11">
        <f t="shared" si="41"/>
        <v>44136</v>
      </c>
      <c r="T86" s="11">
        <f t="shared" si="41"/>
        <v>44166</v>
      </c>
      <c r="U86" s="11">
        <f t="shared" si="41"/>
        <v>44197</v>
      </c>
      <c r="V86" s="11">
        <f t="shared" si="41"/>
        <v>44228</v>
      </c>
      <c r="W86" s="11">
        <f t="shared" si="41"/>
        <v>44256</v>
      </c>
      <c r="X86" s="407" t="s">
        <v>109</v>
      </c>
      <c r="Y86" s="407" t="s">
        <v>108</v>
      </c>
      <c r="Z86" s="407" t="s">
        <v>107</v>
      </c>
      <c r="AA86" s="407" t="s">
        <v>106</v>
      </c>
      <c r="AB86" s="407" t="s">
        <v>105</v>
      </c>
      <c r="AC86" s="407" t="s">
        <v>104</v>
      </c>
      <c r="AD86" s="407" t="s">
        <v>125</v>
      </c>
    </row>
    <row r="87" spans="2:30">
      <c r="B87" s="406" t="s">
        <v>310</v>
      </c>
      <c r="C87" s="406" t="s">
        <v>311</v>
      </c>
      <c r="D87" s="540" t="s">
        <v>359</v>
      </c>
      <c r="E87" s="1120"/>
      <c r="F87" s="1121"/>
      <c r="G87" s="1121"/>
      <c r="H87" s="1121"/>
      <c r="I87" s="1121"/>
      <c r="J87" s="1121"/>
      <c r="K87" s="1121"/>
      <c r="L87" s="1122">
        <f>L88+L89+L90+L91+L92</f>
        <v>701</v>
      </c>
      <c r="M87" s="1122">
        <f t="shared" ref="M87:W87" si="42">M88+M89+M90+M91+M92</f>
        <v>701</v>
      </c>
      <c r="N87" s="1122">
        <f t="shared" si="42"/>
        <v>703</v>
      </c>
      <c r="O87" s="1122">
        <f t="shared" si="42"/>
        <v>705</v>
      </c>
      <c r="P87" s="1122">
        <f t="shared" si="42"/>
        <v>707</v>
      </c>
      <c r="Q87" s="1122">
        <f t="shared" si="42"/>
        <v>702</v>
      </c>
      <c r="R87" s="1122">
        <f t="shared" si="42"/>
        <v>701</v>
      </c>
      <c r="S87" s="1122">
        <f t="shared" si="42"/>
        <v>701</v>
      </c>
      <c r="T87" s="1122">
        <f t="shared" si="42"/>
        <v>702</v>
      </c>
      <c r="U87" s="1122">
        <f t="shared" si="42"/>
        <v>701</v>
      </c>
      <c r="V87" s="1122">
        <f t="shared" si="42"/>
        <v>703</v>
      </c>
      <c r="W87" s="1122">
        <f t="shared" si="42"/>
        <v>701</v>
      </c>
      <c r="X87" s="1122">
        <f t="shared" ref="X87:AD87" si="43">X88+X89+X90+X91+X92</f>
        <v>703</v>
      </c>
      <c r="Y87" s="1122">
        <f t="shared" si="43"/>
        <v>702</v>
      </c>
      <c r="Z87" s="1122">
        <f t="shared" si="43"/>
        <v>702</v>
      </c>
      <c r="AA87" s="1122">
        <f t="shared" si="43"/>
        <v>701</v>
      </c>
      <c r="AB87" s="1122">
        <f t="shared" si="43"/>
        <v>702</v>
      </c>
      <c r="AC87" s="1122">
        <f t="shared" si="43"/>
        <v>701</v>
      </c>
      <c r="AD87" s="1122">
        <f t="shared" si="43"/>
        <v>701</v>
      </c>
    </row>
    <row r="88" spans="2:30">
      <c r="B88" s="406" t="s">
        <v>310</v>
      </c>
      <c r="C88" s="406" t="s">
        <v>311</v>
      </c>
      <c r="D88" s="532"/>
      <c r="E88" s="103" t="s">
        <v>312</v>
      </c>
      <c r="F88" s="7"/>
      <c r="G88" s="7"/>
      <c r="H88" s="6"/>
      <c r="I88" s="73"/>
      <c r="J88" s="73"/>
      <c r="K88" s="72"/>
      <c r="L88" s="71">
        <f>'PL,HC,INV'!P767+L97+L106+L115</f>
        <v>166</v>
      </c>
      <c r="M88" s="71">
        <f>'PL,HC,INV'!Q767+M97+M106+M115</f>
        <v>166</v>
      </c>
      <c r="N88" s="71">
        <f>'PL,HC,INV'!R767+N97+N106+N115</f>
        <v>168</v>
      </c>
      <c r="O88" s="71">
        <f>'PL,HC,INV'!S767+O97+O106+O115</f>
        <v>169</v>
      </c>
      <c r="P88" s="71">
        <f>'PL,HC,INV'!T767+P97+P106+P115</f>
        <v>171</v>
      </c>
      <c r="Q88" s="71">
        <f>'PL,HC,INV'!U767+Q97+Q106+Q115</f>
        <v>169</v>
      </c>
      <c r="R88" s="71">
        <f>'PL,HC,INV'!V767+R97+R106+R115</f>
        <v>168</v>
      </c>
      <c r="S88" s="71">
        <f>'PL,HC,INV'!W767+S97+S106+S115</f>
        <v>169</v>
      </c>
      <c r="T88" s="71">
        <f>'PL,HC,INV'!X767+T97+T106+T115</f>
        <v>169</v>
      </c>
      <c r="U88" s="71">
        <f>'PL,HC,INV'!Y767+U97+U106+U115</f>
        <v>169</v>
      </c>
      <c r="V88" s="71">
        <f>'PL,HC,INV'!Z767+V97+V106+V115</f>
        <v>172</v>
      </c>
      <c r="W88" s="71">
        <f>'PL,HC,INV'!AA767+W97+W106+W115</f>
        <v>169</v>
      </c>
      <c r="X88" s="71">
        <f>'PL,HC,INV'!AB767+X97+X106+X115</f>
        <v>168</v>
      </c>
      <c r="Y88" s="71">
        <f>'PL,HC,INV'!AC767+Y97+Y106+Y115</f>
        <v>169</v>
      </c>
      <c r="Z88" s="71">
        <f>'PL,HC,INV'!AD767+Z97+Z106+Z115</f>
        <v>169</v>
      </c>
      <c r="AA88" s="71">
        <f>'PL,HC,INV'!AE767+AA97+AA106+AA115</f>
        <v>169</v>
      </c>
      <c r="AB88" s="71">
        <f>'PL,HC,INV'!AF767+AB97+AB106+AB115</f>
        <v>169</v>
      </c>
      <c r="AC88" s="71">
        <f>'PL,HC,INV'!AG767+AC97+AC106+AC115</f>
        <v>169</v>
      </c>
      <c r="AD88" s="71">
        <f>'PL,HC,INV'!AH767+AD97+AD106+AD115</f>
        <v>169</v>
      </c>
    </row>
    <row r="89" spans="2:30">
      <c r="B89" s="406" t="s">
        <v>310</v>
      </c>
      <c r="C89" s="406" t="s">
        <v>311</v>
      </c>
      <c r="D89" s="532"/>
      <c r="E89" s="103" t="s">
        <v>313</v>
      </c>
      <c r="F89" s="7"/>
      <c r="G89" s="7"/>
      <c r="H89" s="6"/>
      <c r="I89" s="73"/>
      <c r="J89" s="73"/>
      <c r="K89" s="72"/>
      <c r="L89" s="1123">
        <f>'PL,HC,INV'!P772+L98+L107+L116</f>
        <v>398</v>
      </c>
      <c r="M89" s="1123">
        <f>'PL,HC,INV'!Q772+M98+M107+M116</f>
        <v>398</v>
      </c>
      <c r="N89" s="1123">
        <f>'PL,HC,INV'!R772+N98+N107+N116</f>
        <v>398</v>
      </c>
      <c r="O89" s="1123">
        <f>'PL,HC,INV'!S772+O98+O107+O116</f>
        <v>398</v>
      </c>
      <c r="P89" s="1123">
        <f>'PL,HC,INV'!T772+P98+P107+P116</f>
        <v>398</v>
      </c>
      <c r="Q89" s="1123">
        <f>'PL,HC,INV'!U772+Q98+Q107+Q116</f>
        <v>397</v>
      </c>
      <c r="R89" s="1123">
        <f>'PL,HC,INV'!V772+R98+R107+R116</f>
        <v>395</v>
      </c>
      <c r="S89" s="1123">
        <f>'PL,HC,INV'!W772+S98+S107+S116</f>
        <v>395</v>
      </c>
      <c r="T89" s="1123">
        <f>'PL,HC,INV'!X772+T98+T107+T116</f>
        <v>396</v>
      </c>
      <c r="U89" s="1123">
        <f>'PL,HC,INV'!Y772+U98+U107+U116</f>
        <v>396</v>
      </c>
      <c r="V89" s="1123">
        <f>'PL,HC,INV'!Z772+V98+V107+V116</f>
        <v>397</v>
      </c>
      <c r="W89" s="1123">
        <f>'PL,HC,INV'!AA772+W98+W107+W116</f>
        <v>398</v>
      </c>
      <c r="X89" s="71">
        <f>'PL,HC,INV'!AB772+X98+X107+X116</f>
        <v>398</v>
      </c>
      <c r="Y89" s="71">
        <f>'PL,HC,INV'!AC772+Y98+Y107+Y116</f>
        <v>397</v>
      </c>
      <c r="Z89" s="71">
        <f>'PL,HC,INV'!AD772+Z98+Z107+Z116</f>
        <v>396</v>
      </c>
      <c r="AA89" s="71">
        <f>'PL,HC,INV'!AE772+AA98+AA107+AA116</f>
        <v>398</v>
      </c>
      <c r="AB89" s="71">
        <f>'PL,HC,INV'!AF772+AB98+AB107+AB116</f>
        <v>397</v>
      </c>
      <c r="AC89" s="71">
        <f>'PL,HC,INV'!AG772+AC98+AC107+AC116</f>
        <v>398</v>
      </c>
      <c r="AD89" s="71">
        <f>'PL,HC,INV'!AH772+AD98+AD107+AD116</f>
        <v>398</v>
      </c>
    </row>
    <row r="90" spans="2:30">
      <c r="B90" s="406" t="s">
        <v>240</v>
      </c>
      <c r="C90" s="406" t="s">
        <v>137</v>
      </c>
      <c r="D90" s="532"/>
      <c r="E90" s="103" t="s">
        <v>299</v>
      </c>
      <c r="F90" s="7"/>
      <c r="G90" s="7"/>
      <c r="H90" s="6"/>
      <c r="I90" s="73"/>
      <c r="J90" s="73"/>
      <c r="K90" s="72"/>
      <c r="L90" s="1123">
        <f>'PL,HC,INV'!P778+L99+L108+L117</f>
        <v>25</v>
      </c>
      <c r="M90" s="1123">
        <f>'PL,HC,INV'!Q778+M99+M108+M117</f>
        <v>25</v>
      </c>
      <c r="N90" s="1123">
        <f>'PL,HC,INV'!R778+N99+N108+N117</f>
        <v>25</v>
      </c>
      <c r="O90" s="1123">
        <f>'PL,HC,INV'!S778+O99+O108+O117</f>
        <v>26</v>
      </c>
      <c r="P90" s="1123">
        <f>'PL,HC,INV'!T778+P99+P108+P117</f>
        <v>26</v>
      </c>
      <c r="Q90" s="1123">
        <f>'PL,HC,INV'!U778+Q99+Q108+Q117</f>
        <v>26</v>
      </c>
      <c r="R90" s="1123">
        <f>'PL,HC,INV'!V778+R99+R108+R117</f>
        <v>26</v>
      </c>
      <c r="S90" s="1123">
        <f>'PL,HC,INV'!W778+S99+S108+S117</f>
        <v>25</v>
      </c>
      <c r="T90" s="1123">
        <f>'PL,HC,INV'!X778+T99+T108+T117</f>
        <v>25</v>
      </c>
      <c r="U90" s="1123">
        <f>'PL,HC,INV'!Y778+U99+U108+U117</f>
        <v>25</v>
      </c>
      <c r="V90" s="1123">
        <f>'PL,HC,INV'!Z778+V99+V108+V117</f>
        <v>24</v>
      </c>
      <c r="W90" s="1123">
        <f>'PL,HC,INV'!AA778+W99+W108+W117</f>
        <v>24</v>
      </c>
      <c r="X90" s="71">
        <f>'PL,HC,INV'!AB778+X99+X108+X117</f>
        <v>25</v>
      </c>
      <c r="Y90" s="71">
        <f>'PL,HC,INV'!AC778+Y99+Y108+Y117</f>
        <v>26</v>
      </c>
      <c r="Z90" s="71">
        <f>'PL,HC,INV'!AD778+Z99+Z108+Z117</f>
        <v>25</v>
      </c>
      <c r="AA90" s="71">
        <f>'PL,HC,INV'!AE778+AA99+AA108+AA117</f>
        <v>24</v>
      </c>
      <c r="AB90" s="71">
        <f>'PL,HC,INV'!AF778+AB99+AB108+AB117</f>
        <v>26</v>
      </c>
      <c r="AC90" s="71">
        <f>'PL,HC,INV'!AG778+AC99+AC108+AC117</f>
        <v>24</v>
      </c>
      <c r="AD90" s="71">
        <f>'PL,HC,INV'!AH778+AD99+AD108+AD117</f>
        <v>24</v>
      </c>
    </row>
    <row r="91" spans="2:30">
      <c r="B91" s="406" t="s">
        <v>310</v>
      </c>
      <c r="C91" s="406" t="s">
        <v>311</v>
      </c>
      <c r="D91" s="532"/>
      <c r="E91" s="103" t="s">
        <v>314</v>
      </c>
      <c r="F91" s="7"/>
      <c r="G91" s="7"/>
      <c r="H91" s="6"/>
      <c r="I91" s="73"/>
      <c r="J91" s="73"/>
      <c r="K91" s="72"/>
      <c r="L91" s="1123">
        <f>'PL,HC,INV'!P783+L100+L109+L118</f>
        <v>74</v>
      </c>
      <c r="M91" s="1123">
        <f>'PL,HC,INV'!Q783+M100+M109+M118</f>
        <v>74</v>
      </c>
      <c r="N91" s="1123">
        <f>'PL,HC,INV'!R783+N100+N109+N118</f>
        <v>74</v>
      </c>
      <c r="O91" s="1123">
        <f>'PL,HC,INV'!S783+O100+O109+O118</f>
        <v>74</v>
      </c>
      <c r="P91" s="1123">
        <f>'PL,HC,INV'!T783+P100+P109+P118</f>
        <v>74</v>
      </c>
      <c r="Q91" s="1123">
        <f>'PL,HC,INV'!U783+Q100+Q109+Q118</f>
        <v>72</v>
      </c>
      <c r="R91" s="1123">
        <f>'PL,HC,INV'!V783+R100+R109+R118</f>
        <v>74</v>
      </c>
      <c r="S91" s="1123">
        <f>'PL,HC,INV'!W783+S100+S109+S118</f>
        <v>74</v>
      </c>
      <c r="T91" s="1123">
        <f>'PL,HC,INV'!X783+T100+T109+T118</f>
        <v>74</v>
      </c>
      <c r="U91" s="1123">
        <f>'PL,HC,INV'!Y783+U100+U109+U118</f>
        <v>73</v>
      </c>
      <c r="V91" s="1123">
        <f>'PL,HC,INV'!Z783+V100+V109+V118</f>
        <v>72</v>
      </c>
      <c r="W91" s="1123">
        <f>'PL,HC,INV'!AA783+W100+W109+W118</f>
        <v>72</v>
      </c>
      <c r="X91" s="71">
        <f>'PL,HC,INV'!AB783+X100+X109+X118</f>
        <v>74</v>
      </c>
      <c r="Y91" s="71">
        <f>'PL,HC,INV'!AC783+Y100+Y109+Y118</f>
        <v>72</v>
      </c>
      <c r="Z91" s="71">
        <f>'PL,HC,INV'!AD783+Z100+Z109+Z118</f>
        <v>74</v>
      </c>
      <c r="AA91" s="71">
        <f>'PL,HC,INV'!AE783+AA100+AA109+AA118</f>
        <v>72</v>
      </c>
      <c r="AB91" s="71">
        <f>'PL,HC,INV'!AF783+AB100+AB109+AB118</f>
        <v>72</v>
      </c>
      <c r="AC91" s="71">
        <f>'PL,HC,INV'!AG783+AC100+AC109+AC118</f>
        <v>72</v>
      </c>
      <c r="AD91" s="71">
        <f>'PL,HC,INV'!AH783+AD100+AD109+AD118</f>
        <v>72</v>
      </c>
    </row>
    <row r="92" spans="2:30">
      <c r="B92" s="406" t="s">
        <v>240</v>
      </c>
      <c r="C92" s="406" t="s">
        <v>137</v>
      </c>
      <c r="D92" s="532"/>
      <c r="E92" s="1124" t="s">
        <v>245</v>
      </c>
      <c r="F92" s="1124"/>
      <c r="G92" s="1124"/>
      <c r="H92" s="3"/>
      <c r="I92" s="107"/>
      <c r="J92" s="107"/>
      <c r="K92" s="109"/>
      <c r="L92" s="1125">
        <f>'PL,HC,INV'!P789+L101+L110+L119</f>
        <v>38</v>
      </c>
      <c r="M92" s="1125">
        <f>'PL,HC,INV'!Q789+M101+M110+M119</f>
        <v>38</v>
      </c>
      <c r="N92" s="1125">
        <f>'PL,HC,INV'!R789+N101+N110+N119</f>
        <v>38</v>
      </c>
      <c r="O92" s="1125">
        <f>'PL,HC,INV'!S789+O101+O110+O119</f>
        <v>38</v>
      </c>
      <c r="P92" s="1125">
        <f>'PL,HC,INV'!T789+P101+P110+P119</f>
        <v>38</v>
      </c>
      <c r="Q92" s="1125">
        <f>'PL,HC,INV'!U789+Q101+Q110+Q119</f>
        <v>38</v>
      </c>
      <c r="R92" s="1125">
        <f>'PL,HC,INV'!V789+R101+R110+R119</f>
        <v>38</v>
      </c>
      <c r="S92" s="1125">
        <f>'PL,HC,INV'!W789+S101+S110+S119</f>
        <v>38</v>
      </c>
      <c r="T92" s="1125">
        <f>'PL,HC,INV'!X789+T101+T110+T119</f>
        <v>38</v>
      </c>
      <c r="U92" s="1125">
        <f>'PL,HC,INV'!Y789+U101+U110+U119</f>
        <v>38</v>
      </c>
      <c r="V92" s="1125">
        <f>'PL,HC,INV'!Z789+V101+V110+V119</f>
        <v>38</v>
      </c>
      <c r="W92" s="1125">
        <f>'PL,HC,INV'!AA789+W101+W110+W119</f>
        <v>38</v>
      </c>
      <c r="X92" s="123">
        <f>'PL,HC,INV'!AB789+X101+X110+X119</f>
        <v>38</v>
      </c>
      <c r="Y92" s="123">
        <f>'PL,HC,INV'!AC789+Y101+Y110+Y119</f>
        <v>38</v>
      </c>
      <c r="Z92" s="123">
        <f>'PL,HC,INV'!AD789+Z101+Z110+Z119</f>
        <v>38</v>
      </c>
      <c r="AA92" s="123">
        <f>'PL,HC,INV'!AE789+AA101+AA110+AA119</f>
        <v>38</v>
      </c>
      <c r="AB92" s="123">
        <f>'PL,HC,INV'!AF789+AB101+AB110+AB119</f>
        <v>38</v>
      </c>
      <c r="AC92" s="123">
        <f>'PL,HC,INV'!AG789+AC101+AC110+AC119</f>
        <v>38</v>
      </c>
      <c r="AD92" s="123">
        <f>'PL,HC,INV'!AH789+AD101+AD110+AD119</f>
        <v>38</v>
      </c>
    </row>
    <row r="93" spans="2:30">
      <c r="B93" s="406" t="s">
        <v>240</v>
      </c>
      <c r="C93" s="406" t="s">
        <v>137</v>
      </c>
      <c r="D93" s="501" t="s">
        <v>321</v>
      </c>
      <c r="E93" s="502"/>
      <c r="F93" s="503"/>
      <c r="G93" s="503"/>
      <c r="H93" s="502"/>
      <c r="I93" s="504"/>
      <c r="J93" s="504"/>
      <c r="K93" s="505"/>
      <c r="L93" s="618">
        <f>'PL,HC,INV'!P793+L102+L111+L120</f>
        <v>17</v>
      </c>
      <c r="M93" s="618">
        <f>'PL,HC,INV'!Q793+M102+M111+M120</f>
        <v>18</v>
      </c>
      <c r="N93" s="618">
        <f>'PL,HC,INV'!R793+N102+N111+N120</f>
        <v>18</v>
      </c>
      <c r="O93" s="618">
        <f>'PL,HC,INV'!S793+O102+O111+O120</f>
        <v>18</v>
      </c>
      <c r="P93" s="618">
        <f>'PL,HC,INV'!T793+P102+P111+P120</f>
        <v>18</v>
      </c>
      <c r="Q93" s="618">
        <f>'PL,HC,INV'!U793+Q102+Q111+Q120</f>
        <v>18</v>
      </c>
      <c r="R93" s="618">
        <f>'PL,HC,INV'!V793+R102+R111+R120</f>
        <v>17</v>
      </c>
      <c r="S93" s="618">
        <f>'PL,HC,INV'!W793+S102+S111+S120</f>
        <v>18</v>
      </c>
      <c r="T93" s="618">
        <f>'PL,HC,INV'!X793+T102+T111+T120</f>
        <v>18</v>
      </c>
      <c r="U93" s="618">
        <f>'PL,HC,INV'!Y793+U102+U111+U120</f>
        <v>19</v>
      </c>
      <c r="V93" s="618">
        <f>'PL,HC,INV'!Z793+V102+V111+V120</f>
        <v>20</v>
      </c>
      <c r="W93" s="618">
        <f>'PL,HC,INV'!AA793+W102+W111+W120</f>
        <v>20</v>
      </c>
      <c r="X93" s="507">
        <f>'PL,HC,INV'!AB793+X102+X111+X120</f>
        <v>18</v>
      </c>
      <c r="Y93" s="507">
        <f>'PL,HC,INV'!AC793+Y102+Y111+Y120</f>
        <v>18</v>
      </c>
      <c r="Z93" s="507">
        <f>'PL,HC,INV'!AD793+Z102+Z111+Z120</f>
        <v>18</v>
      </c>
      <c r="AA93" s="507">
        <f>'PL,HC,INV'!AE793+AA102+AA111+AA120</f>
        <v>20</v>
      </c>
      <c r="AB93" s="507">
        <f>'PL,HC,INV'!AF793+AB102+AB111+AB120</f>
        <v>18</v>
      </c>
      <c r="AC93" s="507">
        <f>'PL,HC,INV'!AG793+AC102+AC111+AC120</f>
        <v>20</v>
      </c>
      <c r="AD93" s="507">
        <f>'PL,HC,INV'!AH793+AD102+AD111+AD120</f>
        <v>20</v>
      </c>
    </row>
    <row r="94" spans="2:30">
      <c r="B94" s="406" t="s">
        <v>310</v>
      </c>
      <c r="C94" s="49"/>
      <c r="D94" s="7"/>
      <c r="E94" s="6"/>
      <c r="F94" s="7"/>
      <c r="G94" s="7"/>
      <c r="H94" s="6"/>
      <c r="I94" s="6"/>
      <c r="J94" s="6"/>
      <c r="K94" s="6"/>
      <c r="L94" s="106"/>
      <c r="M94" s="106"/>
      <c r="N94" s="106"/>
      <c r="O94" s="106"/>
      <c r="P94" s="106"/>
      <c r="Q94" s="106"/>
      <c r="R94" s="106"/>
      <c r="S94" s="106"/>
      <c r="T94" s="106"/>
      <c r="U94" s="106"/>
      <c r="V94" s="405"/>
      <c r="W94" s="405"/>
      <c r="X94" s="405"/>
      <c r="Y94" s="405"/>
      <c r="Z94" s="405"/>
      <c r="AA94" s="405"/>
      <c r="AB94" s="405"/>
      <c r="AC94" s="405"/>
      <c r="AD94" s="405"/>
    </row>
    <row r="95" spans="2:30">
      <c r="B95" s="49"/>
      <c r="C95" s="49" t="s">
        <v>544</v>
      </c>
      <c r="D95" s="7"/>
      <c r="E95" s="6"/>
      <c r="F95" s="7"/>
      <c r="G95" s="7"/>
      <c r="H95" s="65"/>
      <c r="I95" s="96"/>
      <c r="J95" s="6"/>
      <c r="K95" s="6"/>
      <c r="L95" s="67"/>
      <c r="M95" s="67"/>
      <c r="N95" s="67"/>
      <c r="O95" s="67"/>
      <c r="P95" s="67"/>
      <c r="Q95" s="67"/>
      <c r="R95" s="67"/>
      <c r="S95" s="67"/>
      <c r="T95" s="67"/>
      <c r="U95" s="67"/>
      <c r="V95" s="65"/>
      <c r="W95" s="65"/>
      <c r="X95" s="65"/>
      <c r="Y95" s="65"/>
      <c r="Z95" s="65"/>
      <c r="AA95" s="65"/>
      <c r="AB95" s="65"/>
      <c r="AC95" s="65"/>
      <c r="AD95" s="65"/>
    </row>
    <row r="96" spans="2:30">
      <c r="B96" s="406" t="s">
        <v>310</v>
      </c>
      <c r="C96" s="406" t="s">
        <v>311</v>
      </c>
      <c r="D96" s="985" t="s">
        <v>359</v>
      </c>
      <c r="E96" s="988"/>
      <c r="F96" s="989"/>
      <c r="G96" s="989"/>
      <c r="H96" s="989"/>
      <c r="I96" s="989"/>
      <c r="J96" s="989"/>
      <c r="K96" s="989"/>
      <c r="L96" s="220">
        <f>SUM(L97:L101)</f>
        <v>0</v>
      </c>
      <c r="M96" s="220">
        <f t="shared" ref="M96:AD96" si="44">SUM(M97:M101)</f>
        <v>0</v>
      </c>
      <c r="N96" s="220">
        <f t="shared" si="44"/>
        <v>0</v>
      </c>
      <c r="O96" s="220">
        <f t="shared" si="44"/>
        <v>0</v>
      </c>
      <c r="P96" s="220">
        <f t="shared" si="44"/>
        <v>0</v>
      </c>
      <c r="Q96" s="220">
        <f t="shared" si="44"/>
        <v>0</v>
      </c>
      <c r="R96" s="220">
        <f t="shared" si="44"/>
        <v>0</v>
      </c>
      <c r="S96" s="220">
        <f t="shared" si="44"/>
        <v>0</v>
      </c>
      <c r="T96" s="220">
        <f t="shared" si="44"/>
        <v>0</v>
      </c>
      <c r="U96" s="220">
        <f t="shared" si="44"/>
        <v>0</v>
      </c>
      <c r="V96" s="220">
        <f t="shared" si="44"/>
        <v>0</v>
      </c>
      <c r="W96" s="220">
        <f t="shared" si="44"/>
        <v>0</v>
      </c>
      <c r="X96" s="220">
        <f t="shared" si="44"/>
        <v>0</v>
      </c>
      <c r="Y96" s="220">
        <f t="shared" si="44"/>
        <v>0</v>
      </c>
      <c r="Z96" s="220">
        <f t="shared" si="44"/>
        <v>0</v>
      </c>
      <c r="AA96" s="220">
        <f t="shared" si="44"/>
        <v>0</v>
      </c>
      <c r="AB96" s="220">
        <f t="shared" si="44"/>
        <v>0</v>
      </c>
      <c r="AC96" s="220">
        <f t="shared" si="44"/>
        <v>0</v>
      </c>
      <c r="AD96" s="220">
        <f t="shared" si="44"/>
        <v>0</v>
      </c>
    </row>
    <row r="97" spans="1:30">
      <c r="B97" s="49"/>
      <c r="C97" s="49"/>
      <c r="D97" s="986"/>
      <c r="E97" s="408" t="s">
        <v>312</v>
      </c>
      <c r="F97" s="63"/>
      <c r="G97" s="63"/>
      <c r="H97" s="62"/>
      <c r="I97" s="102"/>
      <c r="J97" s="102"/>
      <c r="K97" s="100"/>
      <c r="L97" s="847"/>
      <c r="M97" s="847"/>
      <c r="N97" s="847"/>
      <c r="O97" s="847"/>
      <c r="P97" s="847"/>
      <c r="Q97" s="847"/>
      <c r="R97" s="847"/>
      <c r="S97" s="847"/>
      <c r="T97" s="847"/>
      <c r="U97" s="847"/>
      <c r="V97" s="847"/>
      <c r="W97" s="847"/>
      <c r="X97" s="848">
        <f t="shared" ref="X97:X102" si="45">N97</f>
        <v>0</v>
      </c>
      <c r="Y97" s="848">
        <f t="shared" ref="Y97:Y102" si="46">Q97</f>
        <v>0</v>
      </c>
      <c r="Z97" s="848">
        <f t="shared" ref="Z97:Z102" si="47">T97</f>
        <v>0</v>
      </c>
      <c r="AA97" s="848">
        <f t="shared" ref="AA97:AA102" si="48">W97</f>
        <v>0</v>
      </c>
      <c r="AB97" s="848">
        <f t="shared" ref="AB97:AB102" si="49">Y97</f>
        <v>0</v>
      </c>
      <c r="AC97" s="848">
        <f t="shared" ref="AC97:AC102" si="50">AA97</f>
        <v>0</v>
      </c>
      <c r="AD97" s="848">
        <f t="shared" ref="AD97:AD102" si="51">AC97</f>
        <v>0</v>
      </c>
    </row>
    <row r="98" spans="1:30">
      <c r="B98" s="49"/>
      <c r="C98" s="49"/>
      <c r="D98" s="986"/>
      <c r="E98" s="99" t="s">
        <v>313</v>
      </c>
      <c r="F98" s="7"/>
      <c r="G98" s="7"/>
      <c r="H98" s="6"/>
      <c r="I98" s="73"/>
      <c r="J98" s="73"/>
      <c r="K98" s="72"/>
      <c r="L98" s="849"/>
      <c r="M98" s="849"/>
      <c r="N98" s="849"/>
      <c r="O98" s="849"/>
      <c r="P98" s="849"/>
      <c r="Q98" s="849"/>
      <c r="R98" s="849"/>
      <c r="S98" s="849"/>
      <c r="T98" s="849"/>
      <c r="U98" s="849"/>
      <c r="V98" s="849"/>
      <c r="W98" s="849"/>
      <c r="X98" s="850">
        <f t="shared" si="45"/>
        <v>0</v>
      </c>
      <c r="Y98" s="850">
        <f t="shared" si="46"/>
        <v>0</v>
      </c>
      <c r="Z98" s="850">
        <f t="shared" si="47"/>
        <v>0</v>
      </c>
      <c r="AA98" s="850">
        <f t="shared" si="48"/>
        <v>0</v>
      </c>
      <c r="AB98" s="850">
        <f t="shared" si="49"/>
        <v>0</v>
      </c>
      <c r="AC98" s="850">
        <f t="shared" si="50"/>
        <v>0</v>
      </c>
      <c r="AD98" s="850">
        <f t="shared" si="51"/>
        <v>0</v>
      </c>
    </row>
    <row r="99" spans="1:30">
      <c r="B99" s="49"/>
      <c r="C99" s="49"/>
      <c r="D99" s="986"/>
      <c r="E99" s="99" t="s">
        <v>495</v>
      </c>
      <c r="F99" s="7"/>
      <c r="G99" s="7"/>
      <c r="H99" s="6"/>
      <c r="I99" s="73"/>
      <c r="J99" s="73"/>
      <c r="K99" s="72"/>
      <c r="L99" s="849"/>
      <c r="M99" s="849"/>
      <c r="N99" s="849"/>
      <c r="O99" s="849"/>
      <c r="P99" s="849"/>
      <c r="Q99" s="849"/>
      <c r="R99" s="849"/>
      <c r="S99" s="849"/>
      <c r="T99" s="849"/>
      <c r="U99" s="849"/>
      <c r="V99" s="849"/>
      <c r="W99" s="849"/>
      <c r="X99" s="850">
        <f t="shared" si="45"/>
        <v>0</v>
      </c>
      <c r="Y99" s="850">
        <f t="shared" si="46"/>
        <v>0</v>
      </c>
      <c r="Z99" s="850">
        <f t="shared" si="47"/>
        <v>0</v>
      </c>
      <c r="AA99" s="850">
        <f t="shared" si="48"/>
        <v>0</v>
      </c>
      <c r="AB99" s="850">
        <f t="shared" si="49"/>
        <v>0</v>
      </c>
      <c r="AC99" s="850">
        <f t="shared" si="50"/>
        <v>0</v>
      </c>
      <c r="AD99" s="850">
        <f t="shared" si="51"/>
        <v>0</v>
      </c>
    </row>
    <row r="100" spans="1:30">
      <c r="B100" s="49"/>
      <c r="C100" s="49"/>
      <c r="D100" s="986"/>
      <c r="E100" s="99" t="s">
        <v>77</v>
      </c>
      <c r="F100" s="7"/>
      <c r="G100" s="7"/>
      <c r="H100" s="6"/>
      <c r="I100" s="73"/>
      <c r="J100" s="73"/>
      <c r="K100" s="72"/>
      <c r="L100" s="849"/>
      <c r="M100" s="849"/>
      <c r="N100" s="849"/>
      <c r="O100" s="849"/>
      <c r="P100" s="849"/>
      <c r="Q100" s="849"/>
      <c r="R100" s="849"/>
      <c r="S100" s="849"/>
      <c r="T100" s="849"/>
      <c r="U100" s="849"/>
      <c r="V100" s="849"/>
      <c r="W100" s="849"/>
      <c r="X100" s="850">
        <f t="shared" si="45"/>
        <v>0</v>
      </c>
      <c r="Y100" s="850">
        <f t="shared" si="46"/>
        <v>0</v>
      </c>
      <c r="Z100" s="850">
        <f t="shared" si="47"/>
        <v>0</v>
      </c>
      <c r="AA100" s="850">
        <f t="shared" si="48"/>
        <v>0</v>
      </c>
      <c r="AB100" s="850">
        <f t="shared" si="49"/>
        <v>0</v>
      </c>
      <c r="AC100" s="850">
        <f t="shared" si="50"/>
        <v>0</v>
      </c>
      <c r="AD100" s="850">
        <f t="shared" si="51"/>
        <v>0</v>
      </c>
    </row>
    <row r="101" spans="1:30">
      <c r="B101" s="49"/>
      <c r="C101" s="49"/>
      <c r="D101" s="987"/>
      <c r="E101" s="92" t="s">
        <v>315</v>
      </c>
      <c r="F101" s="90"/>
      <c r="G101" s="90"/>
      <c r="H101" s="89"/>
      <c r="I101" s="88"/>
      <c r="J101" s="88"/>
      <c r="K101" s="87"/>
      <c r="L101" s="851"/>
      <c r="M101" s="851"/>
      <c r="N101" s="851"/>
      <c r="O101" s="851"/>
      <c r="P101" s="851"/>
      <c r="Q101" s="851"/>
      <c r="R101" s="851"/>
      <c r="S101" s="851"/>
      <c r="T101" s="851"/>
      <c r="U101" s="851"/>
      <c r="V101" s="851"/>
      <c r="W101" s="851"/>
      <c r="X101" s="852">
        <f t="shared" si="45"/>
        <v>0</v>
      </c>
      <c r="Y101" s="852">
        <f t="shared" si="46"/>
        <v>0</v>
      </c>
      <c r="Z101" s="852">
        <f t="shared" si="47"/>
        <v>0</v>
      </c>
      <c r="AA101" s="852">
        <f t="shared" si="48"/>
        <v>0</v>
      </c>
      <c r="AB101" s="852">
        <f t="shared" si="49"/>
        <v>0</v>
      </c>
      <c r="AC101" s="852">
        <f t="shared" si="50"/>
        <v>0</v>
      </c>
      <c r="AD101" s="852">
        <f t="shared" si="51"/>
        <v>0</v>
      </c>
    </row>
    <row r="102" spans="1:30">
      <c r="B102" s="406" t="s">
        <v>240</v>
      </c>
      <c r="C102" s="406" t="s">
        <v>137</v>
      </c>
      <c r="D102" s="501" t="s">
        <v>321</v>
      </c>
      <c r="E102" s="502"/>
      <c r="F102" s="503"/>
      <c r="G102" s="503"/>
      <c r="H102" s="502"/>
      <c r="I102" s="504"/>
      <c r="J102" s="504"/>
      <c r="K102" s="505"/>
      <c r="L102" s="506"/>
      <c r="M102" s="506"/>
      <c r="N102" s="506"/>
      <c r="O102" s="506"/>
      <c r="P102" s="506"/>
      <c r="Q102" s="506"/>
      <c r="R102" s="506"/>
      <c r="S102" s="506"/>
      <c r="T102" s="506"/>
      <c r="U102" s="506"/>
      <c r="V102" s="506"/>
      <c r="W102" s="506"/>
      <c r="X102" s="507">
        <f t="shared" si="45"/>
        <v>0</v>
      </c>
      <c r="Y102" s="507">
        <f t="shared" si="46"/>
        <v>0</v>
      </c>
      <c r="Z102" s="507">
        <f t="shared" si="47"/>
        <v>0</v>
      </c>
      <c r="AA102" s="507">
        <f t="shared" si="48"/>
        <v>0</v>
      </c>
      <c r="AB102" s="507">
        <f t="shared" si="49"/>
        <v>0</v>
      </c>
      <c r="AC102" s="507">
        <f t="shared" si="50"/>
        <v>0</v>
      </c>
      <c r="AD102" s="507">
        <f t="shared" si="51"/>
        <v>0</v>
      </c>
    </row>
    <row r="103" spans="1:30">
      <c r="B103" s="49"/>
      <c r="C103" s="49"/>
      <c r="D103" s="103"/>
      <c r="E103" s="96"/>
      <c r="F103" s="103"/>
      <c r="G103" s="103"/>
      <c r="H103" s="6"/>
      <c r="I103" s="73"/>
      <c r="J103" s="73"/>
      <c r="K103" s="73"/>
      <c r="L103" s="67"/>
      <c r="M103" s="67"/>
      <c r="N103" s="67"/>
      <c r="O103" s="67"/>
      <c r="P103" s="67"/>
      <c r="Q103" s="67"/>
      <c r="R103" s="67"/>
      <c r="S103" s="67"/>
      <c r="T103" s="67"/>
      <c r="U103" s="67"/>
      <c r="V103" s="65"/>
      <c r="W103" s="65"/>
      <c r="X103" s="65"/>
      <c r="Y103" s="65"/>
      <c r="Z103" s="65"/>
      <c r="AA103" s="65"/>
      <c r="AB103" s="65"/>
      <c r="AC103" s="65"/>
      <c r="AD103" s="65"/>
    </row>
    <row r="104" spans="1:30">
      <c r="B104" s="49"/>
      <c r="C104" s="49" t="s">
        <v>417</v>
      </c>
      <c r="D104" s="7"/>
      <c r="E104" s="6"/>
      <c r="F104" s="7"/>
      <c r="G104" s="7"/>
      <c r="H104" s="65"/>
      <c r="I104" s="96"/>
      <c r="J104" s="6"/>
      <c r="K104" s="6"/>
      <c r="L104" s="67"/>
      <c r="M104" s="67"/>
      <c r="N104" s="67"/>
      <c r="O104" s="67"/>
      <c r="P104" s="67"/>
      <c r="Q104" s="67"/>
      <c r="R104" s="67"/>
      <c r="S104" s="67"/>
      <c r="T104" s="67"/>
      <c r="U104" s="67"/>
      <c r="V104" s="65"/>
      <c r="W104" s="65"/>
      <c r="X104" s="65"/>
      <c r="Y104" s="65"/>
      <c r="Z104" s="65"/>
      <c r="AA104" s="65"/>
      <c r="AB104" s="65"/>
      <c r="AC104" s="65"/>
      <c r="AD104" s="65"/>
    </row>
    <row r="105" spans="1:30">
      <c r="B105" s="406" t="s">
        <v>310</v>
      </c>
      <c r="C105" s="406" t="s">
        <v>311</v>
      </c>
      <c r="D105" s="985" t="s">
        <v>359</v>
      </c>
      <c r="E105" s="988"/>
      <c r="F105" s="989"/>
      <c r="G105" s="989"/>
      <c r="H105" s="989"/>
      <c r="I105" s="989"/>
      <c r="J105" s="989"/>
      <c r="K105" s="989"/>
      <c r="L105" s="220">
        <f>SUM(L106:L110)</f>
        <v>0</v>
      </c>
      <c r="M105" s="220">
        <f t="shared" ref="M105:AD105" si="52">SUM(M106:M110)</f>
        <v>0</v>
      </c>
      <c r="N105" s="220">
        <f t="shared" si="52"/>
        <v>0</v>
      </c>
      <c r="O105" s="220">
        <f t="shared" si="52"/>
        <v>1</v>
      </c>
      <c r="P105" s="220">
        <f t="shared" si="52"/>
        <v>1</v>
      </c>
      <c r="Q105" s="220">
        <f t="shared" si="52"/>
        <v>1</v>
      </c>
      <c r="R105" s="220">
        <f t="shared" si="52"/>
        <v>1</v>
      </c>
      <c r="S105" s="220">
        <f t="shared" si="52"/>
        <v>2</v>
      </c>
      <c r="T105" s="220">
        <f t="shared" si="52"/>
        <v>2</v>
      </c>
      <c r="U105" s="220">
        <f t="shared" si="52"/>
        <v>2</v>
      </c>
      <c r="V105" s="220">
        <f t="shared" si="52"/>
        <v>2</v>
      </c>
      <c r="W105" s="220">
        <f t="shared" si="52"/>
        <v>2</v>
      </c>
      <c r="X105" s="220">
        <f t="shared" si="52"/>
        <v>0</v>
      </c>
      <c r="Y105" s="220">
        <f t="shared" si="52"/>
        <v>1</v>
      </c>
      <c r="Z105" s="220">
        <f t="shared" si="52"/>
        <v>2</v>
      </c>
      <c r="AA105" s="220">
        <f t="shared" si="52"/>
        <v>2</v>
      </c>
      <c r="AB105" s="220">
        <f t="shared" si="52"/>
        <v>1</v>
      </c>
      <c r="AC105" s="220">
        <f t="shared" si="52"/>
        <v>2</v>
      </c>
      <c r="AD105" s="220">
        <f t="shared" si="52"/>
        <v>2</v>
      </c>
    </row>
    <row r="106" spans="1:30" s="854" customFormat="1">
      <c r="B106" s="853"/>
      <c r="C106" s="853"/>
      <c r="D106" s="986"/>
      <c r="E106" s="408" t="s">
        <v>312</v>
      </c>
      <c r="F106" s="63"/>
      <c r="G106" s="856"/>
      <c r="H106" s="855"/>
      <c r="I106" s="857"/>
      <c r="J106" s="857"/>
      <c r="K106" s="848"/>
      <c r="L106" s="847"/>
      <c r="M106" s="847"/>
      <c r="N106" s="847"/>
      <c r="O106" s="847"/>
      <c r="P106" s="847"/>
      <c r="Q106" s="847"/>
      <c r="R106" s="847"/>
      <c r="S106" s="847">
        <v>2</v>
      </c>
      <c r="T106" s="847">
        <v>2</v>
      </c>
      <c r="U106" s="847">
        <v>2</v>
      </c>
      <c r="V106" s="847">
        <v>2</v>
      </c>
      <c r="W106" s="847">
        <v>2</v>
      </c>
      <c r="X106" s="848">
        <f t="shared" ref="X106:X111" si="53">N106</f>
        <v>0</v>
      </c>
      <c r="Y106" s="848">
        <f t="shared" ref="Y106:Y111" si="54">Q106</f>
        <v>0</v>
      </c>
      <c r="Z106" s="848">
        <f t="shared" ref="Z106:Z111" si="55">T106</f>
        <v>2</v>
      </c>
      <c r="AA106" s="848">
        <f t="shared" ref="AA106:AA111" si="56">W106</f>
        <v>2</v>
      </c>
      <c r="AB106" s="848">
        <f t="shared" ref="AB106:AB111" si="57">Y106</f>
        <v>0</v>
      </c>
      <c r="AC106" s="848">
        <f t="shared" ref="AC106:AC111" si="58">AA106</f>
        <v>2</v>
      </c>
      <c r="AD106" s="848">
        <f t="shared" ref="AD106:AD111" si="59">AC106</f>
        <v>2</v>
      </c>
    </row>
    <row r="107" spans="1:30" s="854" customFormat="1">
      <c r="B107" s="853"/>
      <c r="C107" s="853"/>
      <c r="D107" s="986"/>
      <c r="E107" s="99" t="s">
        <v>313</v>
      </c>
      <c r="F107" s="7"/>
      <c r="G107" s="859"/>
      <c r="H107" s="858"/>
      <c r="I107" s="860"/>
      <c r="J107" s="860"/>
      <c r="K107" s="850"/>
      <c r="L107" s="849"/>
      <c r="M107" s="849"/>
      <c r="N107" s="849"/>
      <c r="O107" s="849"/>
      <c r="P107" s="849"/>
      <c r="Q107" s="849"/>
      <c r="R107" s="849"/>
      <c r="S107" s="849"/>
      <c r="T107" s="849"/>
      <c r="U107" s="849"/>
      <c r="V107" s="849"/>
      <c r="W107" s="849"/>
      <c r="X107" s="850">
        <f t="shared" si="53"/>
        <v>0</v>
      </c>
      <c r="Y107" s="850">
        <f t="shared" si="54"/>
        <v>0</v>
      </c>
      <c r="Z107" s="850">
        <f t="shared" si="55"/>
        <v>0</v>
      </c>
      <c r="AA107" s="850">
        <f t="shared" si="56"/>
        <v>0</v>
      </c>
      <c r="AB107" s="850">
        <f t="shared" si="57"/>
        <v>0</v>
      </c>
      <c r="AC107" s="850">
        <f t="shared" si="58"/>
        <v>0</v>
      </c>
      <c r="AD107" s="850">
        <f t="shared" si="59"/>
        <v>0</v>
      </c>
    </row>
    <row r="108" spans="1:30" s="854" customFormat="1">
      <c r="B108" s="853"/>
      <c r="C108" s="853"/>
      <c r="D108" s="986"/>
      <c r="E108" s="99" t="s">
        <v>495</v>
      </c>
      <c r="F108" s="7"/>
      <c r="G108" s="859"/>
      <c r="H108" s="858"/>
      <c r="I108" s="860"/>
      <c r="J108" s="860"/>
      <c r="K108" s="850"/>
      <c r="L108" s="849"/>
      <c r="M108" s="849"/>
      <c r="N108" s="849"/>
      <c r="O108" s="849">
        <v>1</v>
      </c>
      <c r="P108" s="849">
        <v>1</v>
      </c>
      <c r="Q108" s="849">
        <v>1</v>
      </c>
      <c r="R108" s="849">
        <v>1</v>
      </c>
      <c r="S108" s="849"/>
      <c r="T108" s="849"/>
      <c r="U108" s="849"/>
      <c r="V108" s="849"/>
      <c r="W108" s="849"/>
      <c r="X108" s="850">
        <f t="shared" si="53"/>
        <v>0</v>
      </c>
      <c r="Y108" s="850">
        <f t="shared" si="54"/>
        <v>1</v>
      </c>
      <c r="Z108" s="850">
        <f t="shared" si="55"/>
        <v>0</v>
      </c>
      <c r="AA108" s="850">
        <f t="shared" si="56"/>
        <v>0</v>
      </c>
      <c r="AB108" s="850">
        <f t="shared" si="57"/>
        <v>1</v>
      </c>
      <c r="AC108" s="850">
        <f t="shared" si="58"/>
        <v>0</v>
      </c>
      <c r="AD108" s="850">
        <f t="shared" si="59"/>
        <v>0</v>
      </c>
    </row>
    <row r="109" spans="1:30">
      <c r="B109" s="49"/>
      <c r="C109" s="49"/>
      <c r="D109" s="986"/>
      <c r="E109" s="99" t="s">
        <v>77</v>
      </c>
      <c r="F109" s="7"/>
      <c r="G109" s="7"/>
      <c r="H109" s="6"/>
      <c r="I109" s="73"/>
      <c r="J109" s="73"/>
      <c r="K109" s="72"/>
      <c r="L109" s="849"/>
      <c r="M109" s="849"/>
      <c r="N109" s="849"/>
      <c r="O109" s="849"/>
      <c r="P109" s="849"/>
      <c r="Q109" s="849"/>
      <c r="R109" s="849"/>
      <c r="S109" s="849"/>
      <c r="T109" s="849"/>
      <c r="U109" s="849"/>
      <c r="V109" s="849"/>
      <c r="W109" s="849"/>
      <c r="X109" s="850">
        <f t="shared" si="53"/>
        <v>0</v>
      </c>
      <c r="Y109" s="850">
        <f t="shared" si="54"/>
        <v>0</v>
      </c>
      <c r="Z109" s="850">
        <f t="shared" si="55"/>
        <v>0</v>
      </c>
      <c r="AA109" s="850">
        <f t="shared" si="56"/>
        <v>0</v>
      </c>
      <c r="AB109" s="850">
        <f t="shared" si="57"/>
        <v>0</v>
      </c>
      <c r="AC109" s="850">
        <f t="shared" si="58"/>
        <v>0</v>
      </c>
      <c r="AD109" s="850">
        <f t="shared" si="59"/>
        <v>0</v>
      </c>
    </row>
    <row r="110" spans="1:30" s="854" customFormat="1">
      <c r="B110" s="853"/>
      <c r="C110" s="853"/>
      <c r="D110" s="987"/>
      <c r="E110" s="92" t="s">
        <v>315</v>
      </c>
      <c r="F110" s="90"/>
      <c r="G110" s="862"/>
      <c r="H110" s="861"/>
      <c r="I110" s="863"/>
      <c r="J110" s="863"/>
      <c r="K110" s="852"/>
      <c r="L110" s="851"/>
      <c r="M110" s="851"/>
      <c r="N110" s="851"/>
      <c r="O110" s="851"/>
      <c r="P110" s="851"/>
      <c r="Q110" s="851"/>
      <c r="R110" s="851"/>
      <c r="S110" s="851"/>
      <c r="T110" s="851"/>
      <c r="U110" s="851"/>
      <c r="V110" s="851"/>
      <c r="W110" s="851"/>
      <c r="X110" s="852">
        <f t="shared" si="53"/>
        <v>0</v>
      </c>
      <c r="Y110" s="852">
        <f t="shared" si="54"/>
        <v>0</v>
      </c>
      <c r="Z110" s="852">
        <f t="shared" si="55"/>
        <v>0</v>
      </c>
      <c r="AA110" s="852">
        <f t="shared" si="56"/>
        <v>0</v>
      </c>
      <c r="AB110" s="852">
        <f t="shared" si="57"/>
        <v>0</v>
      </c>
      <c r="AC110" s="852">
        <f t="shared" si="58"/>
        <v>0</v>
      </c>
      <c r="AD110" s="852">
        <f t="shared" si="59"/>
        <v>0</v>
      </c>
    </row>
    <row r="111" spans="1:30">
      <c r="A111" s="854"/>
      <c r="B111" s="853"/>
      <c r="C111" s="406" t="s">
        <v>137</v>
      </c>
      <c r="D111" s="501" t="s">
        <v>321</v>
      </c>
      <c r="E111" s="502"/>
      <c r="F111" s="503"/>
      <c r="G111" s="503"/>
      <c r="H111" s="502"/>
      <c r="I111" s="504"/>
      <c r="J111" s="504"/>
      <c r="K111" s="505"/>
      <c r="L111" s="506"/>
      <c r="M111" s="506"/>
      <c r="N111" s="506"/>
      <c r="O111" s="506"/>
      <c r="P111" s="506"/>
      <c r="Q111" s="506"/>
      <c r="R111" s="506"/>
      <c r="S111" s="506"/>
      <c r="T111" s="506"/>
      <c r="U111" s="506"/>
      <c r="V111" s="506"/>
      <c r="W111" s="506"/>
      <c r="X111" s="507">
        <f t="shared" si="53"/>
        <v>0</v>
      </c>
      <c r="Y111" s="507">
        <f t="shared" si="54"/>
        <v>0</v>
      </c>
      <c r="Z111" s="507">
        <f t="shared" si="55"/>
        <v>0</v>
      </c>
      <c r="AA111" s="507">
        <f t="shared" si="56"/>
        <v>0</v>
      </c>
      <c r="AB111" s="507">
        <f t="shared" si="57"/>
        <v>0</v>
      </c>
      <c r="AC111" s="507">
        <f t="shared" si="58"/>
        <v>0</v>
      </c>
      <c r="AD111" s="507">
        <f t="shared" si="59"/>
        <v>0</v>
      </c>
    </row>
    <row r="112" spans="1:30">
      <c r="A112" s="854"/>
      <c r="B112" s="853"/>
    </row>
    <row r="113" spans="1:30">
      <c r="A113" s="854"/>
      <c r="B113" s="853"/>
      <c r="C113" s="49" t="s">
        <v>676</v>
      </c>
      <c r="D113" s="7"/>
      <c r="E113" s="6"/>
      <c r="F113" s="7"/>
      <c r="G113" s="7"/>
      <c r="H113" s="65"/>
      <c r="I113" s="96"/>
      <c r="J113" s="6"/>
      <c r="K113" s="6"/>
      <c r="L113" s="67"/>
      <c r="M113" s="67"/>
      <c r="N113" s="67"/>
      <c r="O113" s="67"/>
      <c r="P113" s="67"/>
      <c r="Q113" s="67"/>
      <c r="R113" s="67"/>
      <c r="S113" s="67"/>
      <c r="T113" s="67"/>
      <c r="U113" s="67"/>
      <c r="V113" s="65"/>
      <c r="W113" s="65"/>
      <c r="X113" s="65"/>
      <c r="Y113" s="65"/>
      <c r="Z113" s="65"/>
      <c r="AA113" s="65"/>
      <c r="AB113" s="65"/>
      <c r="AC113" s="65"/>
      <c r="AD113" s="65"/>
    </row>
    <row r="114" spans="1:30">
      <c r="A114" s="854"/>
      <c r="B114" s="853"/>
      <c r="C114" s="406" t="s">
        <v>137</v>
      </c>
      <c r="D114" s="985" t="s">
        <v>359</v>
      </c>
      <c r="E114" s="988"/>
      <c r="F114" s="989"/>
      <c r="G114" s="989"/>
      <c r="H114" s="989"/>
      <c r="I114" s="989"/>
      <c r="J114" s="989"/>
      <c r="K114" s="989"/>
      <c r="L114" s="220">
        <f>SUM(L115:L119)</f>
        <v>0</v>
      </c>
      <c r="M114" s="220">
        <f t="shared" ref="M114:AD114" si="60">SUM(M115:M119)</f>
        <v>0</v>
      </c>
      <c r="N114" s="220">
        <f t="shared" si="60"/>
        <v>0</v>
      </c>
      <c r="O114" s="220">
        <f t="shared" si="60"/>
        <v>0</v>
      </c>
      <c r="P114" s="220">
        <f t="shared" si="60"/>
        <v>0</v>
      </c>
      <c r="Q114" s="220">
        <f t="shared" si="60"/>
        <v>0</v>
      </c>
      <c r="R114" s="220">
        <f t="shared" si="60"/>
        <v>0</v>
      </c>
      <c r="S114" s="220">
        <f t="shared" si="60"/>
        <v>0</v>
      </c>
      <c r="T114" s="220">
        <f t="shared" si="60"/>
        <v>0</v>
      </c>
      <c r="U114" s="220">
        <f t="shared" si="60"/>
        <v>0</v>
      </c>
      <c r="V114" s="220">
        <f t="shared" si="60"/>
        <v>0</v>
      </c>
      <c r="W114" s="220">
        <f t="shared" si="60"/>
        <v>0</v>
      </c>
      <c r="X114" s="220">
        <f t="shared" si="60"/>
        <v>0</v>
      </c>
      <c r="Y114" s="220">
        <f t="shared" si="60"/>
        <v>0</v>
      </c>
      <c r="Z114" s="220">
        <f t="shared" si="60"/>
        <v>0</v>
      </c>
      <c r="AA114" s="220">
        <f t="shared" si="60"/>
        <v>0</v>
      </c>
      <c r="AB114" s="220">
        <f t="shared" si="60"/>
        <v>0</v>
      </c>
      <c r="AC114" s="220">
        <f t="shared" si="60"/>
        <v>0</v>
      </c>
      <c r="AD114" s="220">
        <f t="shared" si="60"/>
        <v>0</v>
      </c>
    </row>
    <row r="115" spans="1:30" s="854" customFormat="1">
      <c r="B115" s="853"/>
      <c r="C115" s="853"/>
      <c r="D115" s="986"/>
      <c r="E115" s="408" t="s">
        <v>133</v>
      </c>
      <c r="F115" s="63"/>
      <c r="G115" s="856"/>
      <c r="H115" s="855"/>
      <c r="I115" s="857"/>
      <c r="J115" s="857"/>
      <c r="K115" s="848"/>
      <c r="L115" s="847"/>
      <c r="M115" s="847"/>
      <c r="N115" s="847"/>
      <c r="O115" s="847"/>
      <c r="P115" s="847"/>
      <c r="Q115" s="847"/>
      <c r="R115" s="847"/>
      <c r="S115" s="847"/>
      <c r="T115" s="847"/>
      <c r="U115" s="847"/>
      <c r="V115" s="847"/>
      <c r="W115" s="847"/>
      <c r="X115" s="848">
        <f t="shared" ref="X115:X120" si="61">N115</f>
        <v>0</v>
      </c>
      <c r="Y115" s="848">
        <f t="shared" ref="Y115:Y120" si="62">Q115</f>
        <v>0</v>
      </c>
      <c r="Z115" s="848">
        <f t="shared" ref="Z115:Z120" si="63">T115</f>
        <v>0</v>
      </c>
      <c r="AA115" s="848">
        <f t="shared" ref="AA115:AA120" si="64">W115</f>
        <v>0</v>
      </c>
      <c r="AB115" s="848">
        <f t="shared" ref="AB115:AB120" si="65">Y115</f>
        <v>0</v>
      </c>
      <c r="AC115" s="848">
        <f t="shared" ref="AC115:AC120" si="66">AA115</f>
        <v>0</v>
      </c>
      <c r="AD115" s="848">
        <f t="shared" ref="AD115:AD120" si="67">AC115</f>
        <v>0</v>
      </c>
    </row>
    <row r="116" spans="1:30" s="854" customFormat="1">
      <c r="B116" s="853"/>
      <c r="C116" s="853"/>
      <c r="D116" s="986"/>
      <c r="E116" s="99" t="s">
        <v>241</v>
      </c>
      <c r="F116" s="7"/>
      <c r="G116" s="859"/>
      <c r="H116" s="858"/>
      <c r="I116" s="860"/>
      <c r="J116" s="860"/>
      <c r="K116" s="850"/>
      <c r="L116" s="849"/>
      <c r="M116" s="849"/>
      <c r="N116" s="849"/>
      <c r="O116" s="849"/>
      <c r="P116" s="849"/>
      <c r="Q116" s="849"/>
      <c r="R116" s="849"/>
      <c r="S116" s="849"/>
      <c r="T116" s="849"/>
      <c r="U116" s="849"/>
      <c r="V116" s="849"/>
      <c r="W116" s="849"/>
      <c r="X116" s="850">
        <f t="shared" si="61"/>
        <v>0</v>
      </c>
      <c r="Y116" s="850">
        <f t="shared" si="62"/>
        <v>0</v>
      </c>
      <c r="Z116" s="850">
        <f t="shared" si="63"/>
        <v>0</v>
      </c>
      <c r="AA116" s="850">
        <f t="shared" si="64"/>
        <v>0</v>
      </c>
      <c r="AB116" s="850">
        <f t="shared" si="65"/>
        <v>0</v>
      </c>
      <c r="AC116" s="850">
        <f t="shared" si="66"/>
        <v>0</v>
      </c>
      <c r="AD116" s="850">
        <f t="shared" si="67"/>
        <v>0</v>
      </c>
    </row>
    <row r="117" spans="1:30" s="854" customFormat="1">
      <c r="B117" s="853"/>
      <c r="C117" s="853"/>
      <c r="D117" s="986"/>
      <c r="E117" s="99" t="s">
        <v>495</v>
      </c>
      <c r="F117" s="7"/>
      <c r="G117" s="859"/>
      <c r="H117" s="858"/>
      <c r="I117" s="860"/>
      <c r="J117" s="860"/>
      <c r="K117" s="850"/>
      <c r="L117" s="849"/>
      <c r="M117" s="849"/>
      <c r="N117" s="849"/>
      <c r="O117" s="849"/>
      <c r="P117" s="849"/>
      <c r="Q117" s="849"/>
      <c r="R117" s="849"/>
      <c r="S117" s="849"/>
      <c r="T117" s="849"/>
      <c r="U117" s="849"/>
      <c r="V117" s="849"/>
      <c r="W117" s="849"/>
      <c r="X117" s="850">
        <f t="shared" si="61"/>
        <v>0</v>
      </c>
      <c r="Y117" s="850">
        <f t="shared" si="62"/>
        <v>0</v>
      </c>
      <c r="Z117" s="850">
        <f t="shared" si="63"/>
        <v>0</v>
      </c>
      <c r="AA117" s="850">
        <f t="shared" si="64"/>
        <v>0</v>
      </c>
      <c r="AB117" s="850">
        <f t="shared" si="65"/>
        <v>0</v>
      </c>
      <c r="AC117" s="850">
        <f t="shared" si="66"/>
        <v>0</v>
      </c>
      <c r="AD117" s="850">
        <f t="shared" si="67"/>
        <v>0</v>
      </c>
    </row>
    <row r="118" spans="1:30">
      <c r="A118" s="854"/>
      <c r="B118" s="853"/>
      <c r="C118" s="49"/>
      <c r="D118" s="986"/>
      <c r="E118" s="99" t="s">
        <v>77</v>
      </c>
      <c r="F118" s="7"/>
      <c r="G118" s="7"/>
      <c r="H118" s="6"/>
      <c r="I118" s="73"/>
      <c r="J118" s="73"/>
      <c r="K118" s="72"/>
      <c r="L118" s="849"/>
      <c r="M118" s="849"/>
      <c r="N118" s="849"/>
      <c r="O118" s="849"/>
      <c r="P118" s="849"/>
      <c r="Q118" s="849"/>
      <c r="R118" s="849"/>
      <c r="S118" s="849"/>
      <c r="T118" s="849"/>
      <c r="U118" s="849"/>
      <c r="V118" s="849"/>
      <c r="W118" s="849"/>
      <c r="X118" s="850">
        <f t="shared" si="61"/>
        <v>0</v>
      </c>
      <c r="Y118" s="850">
        <f t="shared" si="62"/>
        <v>0</v>
      </c>
      <c r="Z118" s="850">
        <f t="shared" si="63"/>
        <v>0</v>
      </c>
      <c r="AA118" s="850">
        <f t="shared" si="64"/>
        <v>0</v>
      </c>
      <c r="AB118" s="850">
        <f t="shared" si="65"/>
        <v>0</v>
      </c>
      <c r="AC118" s="850">
        <f t="shared" si="66"/>
        <v>0</v>
      </c>
      <c r="AD118" s="850">
        <f t="shared" si="67"/>
        <v>0</v>
      </c>
    </row>
    <row r="119" spans="1:30" s="854" customFormat="1">
      <c r="B119" s="853"/>
      <c r="C119" s="853"/>
      <c r="D119" s="987"/>
      <c r="E119" s="92" t="s">
        <v>245</v>
      </c>
      <c r="F119" s="90"/>
      <c r="G119" s="862"/>
      <c r="H119" s="861"/>
      <c r="I119" s="863"/>
      <c r="J119" s="863"/>
      <c r="K119" s="852"/>
      <c r="L119" s="851"/>
      <c r="M119" s="851"/>
      <c r="N119" s="851"/>
      <c r="O119" s="851"/>
      <c r="P119" s="851"/>
      <c r="Q119" s="851"/>
      <c r="R119" s="851"/>
      <c r="S119" s="851"/>
      <c r="T119" s="851"/>
      <c r="U119" s="851"/>
      <c r="V119" s="851"/>
      <c r="W119" s="851"/>
      <c r="X119" s="852">
        <f t="shared" si="61"/>
        <v>0</v>
      </c>
      <c r="Y119" s="852">
        <f t="shared" si="62"/>
        <v>0</v>
      </c>
      <c r="Z119" s="852">
        <f t="shared" si="63"/>
        <v>0</v>
      </c>
      <c r="AA119" s="852">
        <f t="shared" si="64"/>
        <v>0</v>
      </c>
      <c r="AB119" s="852">
        <f t="shared" si="65"/>
        <v>0</v>
      </c>
      <c r="AC119" s="852">
        <f t="shared" si="66"/>
        <v>0</v>
      </c>
      <c r="AD119" s="852">
        <f t="shared" si="67"/>
        <v>0</v>
      </c>
    </row>
    <row r="120" spans="1:30">
      <c r="A120" s="854"/>
      <c r="B120" s="853"/>
      <c r="C120" s="406" t="s">
        <v>137</v>
      </c>
      <c r="D120" s="501" t="s">
        <v>321</v>
      </c>
      <c r="E120" s="502"/>
      <c r="F120" s="503"/>
      <c r="G120" s="503"/>
      <c r="H120" s="502"/>
      <c r="I120" s="504"/>
      <c r="J120" s="504"/>
      <c r="K120" s="505"/>
      <c r="L120" s="506"/>
      <c r="M120" s="506"/>
      <c r="N120" s="506"/>
      <c r="O120" s="506"/>
      <c r="P120" s="506"/>
      <c r="Q120" s="506"/>
      <c r="R120" s="506"/>
      <c r="S120" s="506"/>
      <c r="T120" s="506"/>
      <c r="U120" s="506"/>
      <c r="V120" s="506"/>
      <c r="W120" s="506"/>
      <c r="X120" s="507">
        <f t="shared" si="61"/>
        <v>0</v>
      </c>
      <c r="Y120" s="507">
        <f t="shared" si="62"/>
        <v>0</v>
      </c>
      <c r="Z120" s="507">
        <f t="shared" si="63"/>
        <v>0</v>
      </c>
      <c r="AA120" s="507">
        <f t="shared" si="64"/>
        <v>0</v>
      </c>
      <c r="AB120" s="507">
        <f t="shared" si="65"/>
        <v>0</v>
      </c>
      <c r="AC120" s="507">
        <f t="shared" si="66"/>
        <v>0</v>
      </c>
      <c r="AD120" s="507">
        <f t="shared" si="67"/>
        <v>0</v>
      </c>
    </row>
  </sheetData>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F2E16-8EBF-48B4-8FD2-801EA03EAD85}">
  <sheetPr>
    <tabColor theme="5" tint="-0.499984740745262"/>
  </sheetPr>
  <dimension ref="C1:AH1114"/>
  <sheetViews>
    <sheetView showGridLines="0" zoomScale="70" zoomScaleNormal="70" zoomScaleSheetLayoutView="70" workbookViewId="0">
      <pane xSplit="12" ySplit="7" topLeftCell="Q8" activePane="bottomRight" state="frozen"/>
      <selection activeCell="S39" sqref="S39"/>
      <selection pane="topRight" activeCell="S39" sqref="S39"/>
      <selection pane="bottomLeft" activeCell="S39" sqref="S39"/>
      <selection pane="bottomRight" activeCell="AC20" sqref="AC20"/>
    </sheetView>
  </sheetViews>
  <sheetFormatPr defaultColWidth="9" defaultRowHeight="15" outlineLevelRow="1"/>
  <cols>
    <col min="1" max="2" width="0.5703125" style="362" customWidth="1"/>
    <col min="3" max="3" width="2" style="2284" customWidth="1"/>
    <col min="4" max="5" width="1.7109375" style="363" customWidth="1"/>
    <col min="6" max="6" width="1.7109375" style="2315" customWidth="1"/>
    <col min="7" max="7" width="4.7109375" style="363" customWidth="1"/>
    <col min="8" max="8" width="4" style="362" customWidth="1"/>
    <col min="9" max="9" width="3.140625" style="363" customWidth="1"/>
    <col min="10" max="10" width="6.7109375" style="363" customWidth="1"/>
    <col min="11" max="11" width="5.85546875" style="362" customWidth="1"/>
    <col min="12" max="12" width="7.140625" style="362" customWidth="1"/>
    <col min="13" max="13" width="11.28515625" style="362" customWidth="1"/>
    <col min="14" max="14" width="30.7109375" style="362" customWidth="1"/>
    <col min="15" max="24" width="12.28515625" style="1" customWidth="1"/>
    <col min="25" max="25" width="12.28515625" style="362" customWidth="1"/>
    <col min="26" max="26" width="11.140625" style="362" customWidth="1"/>
    <col min="27" max="27" width="11.7109375" style="362" customWidth="1"/>
    <col min="28" max="31" width="14" style="362" bestFit="1" customWidth="1"/>
    <col min="32" max="33" width="14.42578125" style="362" bestFit="1" customWidth="1"/>
    <col min="34" max="34" width="5.7109375" style="362" bestFit="1" customWidth="1"/>
    <col min="35" max="16384" width="9" style="362"/>
  </cols>
  <sheetData>
    <row r="1" spans="3:33" ht="2.4500000000000002" customHeight="1"/>
    <row r="2" spans="3:33" ht="2.4500000000000002" customHeight="1"/>
    <row r="3" spans="3:33" ht="2.4500000000000002" customHeight="1"/>
    <row r="4" spans="3:33" s="301" customFormat="1" ht="20.25">
      <c r="C4" s="2312"/>
      <c r="D4" s="491" t="s">
        <v>1247</v>
      </c>
      <c r="E4" s="491"/>
      <c r="F4" s="885"/>
      <c r="G4" s="367"/>
      <c r="I4" s="303"/>
      <c r="J4" s="303"/>
      <c r="N4" s="1328" t="s">
        <v>276</v>
      </c>
      <c r="O4" s="2313" t="s">
        <v>1248</v>
      </c>
      <c r="P4" s="1"/>
      <c r="S4" s="1"/>
      <c r="T4" s="1"/>
      <c r="U4" s="1"/>
      <c r="V4" s="1"/>
      <c r="W4" s="1"/>
      <c r="X4" s="1"/>
    </row>
    <row r="5" spans="3:33" s="301" customFormat="1" ht="8.25" customHeight="1">
      <c r="C5" s="2312"/>
      <c r="F5" s="2314"/>
      <c r="G5" s="2877"/>
      <c r="H5" s="2877"/>
      <c r="I5" s="303"/>
      <c r="J5" s="303"/>
      <c r="O5" s="1"/>
      <c r="P5" s="1"/>
      <c r="Q5" s="1"/>
      <c r="R5" s="1"/>
      <c r="S5" s="1"/>
      <c r="T5" s="1"/>
      <c r="U5" s="1"/>
      <c r="V5" s="1"/>
      <c r="W5" s="1"/>
      <c r="X5" s="1"/>
    </row>
    <row r="6" spans="3:33" s="301" customFormat="1" ht="18">
      <c r="C6" s="2312"/>
      <c r="D6" s="493"/>
      <c r="E6" s="493"/>
      <c r="F6" s="2314"/>
      <c r="G6" s="2766" t="str">
        <f>VLOOKUP(N4,[2]Work1!C6:D29,2,0)</f>
        <v>K_INR</v>
      </c>
      <c r="H6" s="2767"/>
      <c r="I6" s="2768"/>
      <c r="J6" s="2881" t="s">
        <v>1248</v>
      </c>
      <c r="K6" s="2882"/>
      <c r="L6" s="364"/>
      <c r="N6" s="929" t="s">
        <v>152</v>
      </c>
      <c r="O6" s="1"/>
      <c r="P6" s="1"/>
      <c r="Q6" s="2769" t="s">
        <v>1249</v>
      </c>
      <c r="R6" s="2769" t="s">
        <v>1250</v>
      </c>
      <c r="S6" s="1"/>
      <c r="T6" s="1"/>
      <c r="U6" s="1"/>
      <c r="V6" s="1"/>
      <c r="W6" s="1"/>
      <c r="X6" s="1"/>
    </row>
    <row r="7" spans="3:33" ht="17.45" customHeight="1">
      <c r="I7" s="366"/>
      <c r="J7" s="366"/>
      <c r="L7" s="300"/>
      <c r="M7" s="2316"/>
      <c r="N7" s="1329" t="s">
        <v>1251</v>
      </c>
      <c r="O7" s="298"/>
      <c r="R7" s="2770"/>
    </row>
    <row r="8" spans="3:33" ht="22.9" customHeight="1">
      <c r="C8" s="2284">
        <v>1</v>
      </c>
      <c r="D8" s="2317" t="s">
        <v>1252</v>
      </c>
      <c r="E8" s="2317"/>
      <c r="F8" s="2318"/>
      <c r="G8" s="114"/>
      <c r="H8" s="2319"/>
      <c r="I8" s="2320"/>
      <c r="J8" s="2320"/>
      <c r="K8" s="2321"/>
      <c r="L8" s="2321"/>
      <c r="M8" s="2321"/>
      <c r="N8" s="2321"/>
      <c r="AA8" s="297"/>
    </row>
    <row r="9" spans="3:33" ht="15.75">
      <c r="C9" s="2284">
        <v>1</v>
      </c>
      <c r="D9" s="362"/>
      <c r="E9" s="2322" t="s">
        <v>1253</v>
      </c>
      <c r="G9" s="2320"/>
      <c r="H9" s="2321"/>
      <c r="I9" s="2320"/>
      <c r="J9" s="2320"/>
      <c r="K9" s="2321"/>
      <c r="L9" s="2323"/>
      <c r="M9" s="2321"/>
      <c r="N9" s="2321"/>
      <c r="O9" s="2771" t="s">
        <v>1249</v>
      </c>
      <c r="P9" s="2771" t="s">
        <v>1249</v>
      </c>
      <c r="Q9" s="2771" t="s">
        <v>1249</v>
      </c>
      <c r="R9" s="2771" t="s">
        <v>1249</v>
      </c>
      <c r="S9" s="2771" t="s">
        <v>1249</v>
      </c>
      <c r="T9" s="2771" t="s">
        <v>1249</v>
      </c>
      <c r="U9" s="2771" t="s">
        <v>1249</v>
      </c>
      <c r="V9" s="2772" t="s">
        <v>1254</v>
      </c>
      <c r="W9" s="2772" t="s">
        <v>1254</v>
      </c>
      <c r="X9" s="2772" t="s">
        <v>1254</v>
      </c>
      <c r="Y9" s="2772" t="s">
        <v>1254</v>
      </c>
      <c r="Z9" s="2772" t="s">
        <v>1254</v>
      </c>
      <c r="AE9" s="295"/>
      <c r="AF9" s="295"/>
      <c r="AG9" s="295"/>
    </row>
    <row r="10" spans="3:33">
      <c r="C10" s="2284">
        <v>1</v>
      </c>
      <c r="D10" s="2325"/>
      <c r="E10" s="2325"/>
      <c r="F10" s="2326"/>
      <c r="G10" s="2327"/>
      <c r="H10" s="2328"/>
      <c r="I10" s="2329"/>
      <c r="J10" s="2329"/>
      <c r="K10" s="2328"/>
      <c r="L10" s="2328"/>
      <c r="M10" s="2328"/>
      <c r="N10" s="2330"/>
      <c r="O10" s="2331">
        <f>IF($N$4="BBR",[2]Work1!D2,[2]Work1!D3)</f>
        <v>43922</v>
      </c>
      <c r="P10" s="2331">
        <f>DATE(YEAR(O10),MONTH(O10)+1,DAY(O10))</f>
        <v>43952</v>
      </c>
      <c r="Q10" s="2331">
        <f t="shared" ref="Q10:Y10" si="0">DATE(YEAR(P10),MONTH(P10)+1,DAY(P10))</f>
        <v>43983</v>
      </c>
      <c r="R10" s="2331">
        <f t="shared" si="0"/>
        <v>44013</v>
      </c>
      <c r="S10" s="2331">
        <f t="shared" si="0"/>
        <v>44044</v>
      </c>
      <c r="T10" s="2331">
        <f t="shared" si="0"/>
        <v>44075</v>
      </c>
      <c r="U10" s="2331">
        <f t="shared" si="0"/>
        <v>44105</v>
      </c>
      <c r="V10" s="2331">
        <f t="shared" si="0"/>
        <v>44136</v>
      </c>
      <c r="W10" s="2331">
        <f t="shared" si="0"/>
        <v>44166</v>
      </c>
      <c r="X10" s="2331">
        <f t="shared" si="0"/>
        <v>44197</v>
      </c>
      <c r="Y10" s="2331">
        <f t="shared" si="0"/>
        <v>44228</v>
      </c>
      <c r="Z10" s="2331">
        <f>DATE(YEAR(Y10),MONTH(Y10)+1,DAY(Y10))</f>
        <v>44256</v>
      </c>
      <c r="AA10" s="1332" t="s">
        <v>1255</v>
      </c>
      <c r="AB10" s="1332" t="s">
        <v>108</v>
      </c>
      <c r="AC10" s="1332" t="s">
        <v>107</v>
      </c>
      <c r="AD10" s="1332" t="s">
        <v>106</v>
      </c>
      <c r="AE10" s="1332" t="s">
        <v>105</v>
      </c>
      <c r="AF10" s="1332" t="s">
        <v>104</v>
      </c>
      <c r="AG10" s="1332" t="s">
        <v>125</v>
      </c>
    </row>
    <row r="11" spans="3:33">
      <c r="C11" s="2284">
        <v>1</v>
      </c>
      <c r="D11" s="2325"/>
      <c r="E11" s="2325"/>
      <c r="F11" s="2326"/>
      <c r="G11" s="1161" t="s">
        <v>9</v>
      </c>
      <c r="H11" s="1162"/>
      <c r="I11" s="1162"/>
      <c r="J11" s="1162"/>
      <c r="K11" s="1162"/>
      <c r="L11" s="1162"/>
      <c r="M11" s="1162"/>
      <c r="N11" s="1164"/>
      <c r="O11" s="1165">
        <f>O74+O313+O284+O115+O159+O231</f>
        <v>18167</v>
      </c>
      <c r="P11" s="1165">
        <f t="shared" ref="P11:Z11" si="1">P74+P313+P284+P115+P159+P231</f>
        <v>259915</v>
      </c>
      <c r="Q11" s="1165">
        <f t="shared" si="1"/>
        <v>353593</v>
      </c>
      <c r="R11" s="1165">
        <f t="shared" si="1"/>
        <v>362129</v>
      </c>
      <c r="S11" s="1165">
        <f t="shared" si="1"/>
        <v>372500</v>
      </c>
      <c r="T11" s="1165">
        <f t="shared" si="1"/>
        <v>529878</v>
      </c>
      <c r="U11" s="1165">
        <f t="shared" si="1"/>
        <v>531688</v>
      </c>
      <c r="V11" s="1165">
        <f t="shared" si="1"/>
        <v>494039.06957135384</v>
      </c>
      <c r="W11" s="1165">
        <f t="shared" si="1"/>
        <v>536122.77600650932</v>
      </c>
      <c r="X11" s="1165">
        <f t="shared" si="1"/>
        <v>541481.46832660597</v>
      </c>
      <c r="Y11" s="1165">
        <f t="shared" si="1"/>
        <v>559851.06451536296</v>
      </c>
      <c r="Z11" s="1165">
        <f t="shared" si="1"/>
        <v>609132.39287069684</v>
      </c>
      <c r="AA11" s="1165">
        <f>SUM(O11:Q11)</f>
        <v>631675</v>
      </c>
      <c r="AB11" s="1165">
        <f>SUM(R11:T11)</f>
        <v>1264507</v>
      </c>
      <c r="AC11" s="1165">
        <f>SUM(U11:W11)</f>
        <v>1561849.845577863</v>
      </c>
      <c r="AD11" s="1165">
        <f>SUM(X11:Z11)</f>
        <v>1710464.9257126655</v>
      </c>
      <c r="AE11" s="1165">
        <f>AA11+AB11</f>
        <v>1896182</v>
      </c>
      <c r="AF11" s="1165">
        <f>AD11+AC11</f>
        <v>3272314.7712905286</v>
      </c>
      <c r="AG11" s="1165">
        <f>AE11+AF11</f>
        <v>5168496.7712905286</v>
      </c>
    </row>
    <row r="12" spans="3:33">
      <c r="C12" s="2284">
        <v>1</v>
      </c>
      <c r="D12" s="2325"/>
      <c r="E12" s="2325"/>
      <c r="G12" s="1165" t="s">
        <v>1256</v>
      </c>
      <c r="H12" s="2332"/>
      <c r="I12" s="2332"/>
      <c r="J12" s="2333"/>
      <c r="K12" s="1162"/>
      <c r="L12" s="1162"/>
      <c r="M12" s="1162"/>
      <c r="N12" s="1164"/>
      <c r="O12" s="1164">
        <f>O78+O318+O287+O120+O174+O241</f>
        <v>18167</v>
      </c>
      <c r="P12" s="1164">
        <f t="shared" ref="P12:Z12" si="2">P78+P318+P287+P120+P174+P241</f>
        <v>259915</v>
      </c>
      <c r="Q12" s="1164">
        <f t="shared" si="2"/>
        <v>353593</v>
      </c>
      <c r="R12" s="1164">
        <f t="shared" si="2"/>
        <v>362129</v>
      </c>
      <c r="S12" s="1164">
        <f t="shared" si="2"/>
        <v>372500</v>
      </c>
      <c r="T12" s="1164">
        <f t="shared" si="2"/>
        <v>529878</v>
      </c>
      <c r="U12" s="1164">
        <f t="shared" si="2"/>
        <v>531688</v>
      </c>
      <c r="V12" s="1164">
        <f t="shared" si="2"/>
        <v>494039.06957135384</v>
      </c>
      <c r="W12" s="1164">
        <f>W78+W318+W287+W120+W174+W241</f>
        <v>536122.77600650932</v>
      </c>
      <c r="X12" s="1164">
        <f t="shared" si="2"/>
        <v>541481.46832660597</v>
      </c>
      <c r="Y12" s="1164">
        <f t="shared" si="2"/>
        <v>559851.06451536296</v>
      </c>
      <c r="Z12" s="1164">
        <f t="shared" si="2"/>
        <v>609132.39287069684</v>
      </c>
      <c r="AA12" s="1164">
        <f>SUM(O12:Q12)</f>
        <v>631675</v>
      </c>
      <c r="AB12" s="1164">
        <f>SUM(R12:T12)</f>
        <v>1264507</v>
      </c>
      <c r="AC12" s="1164">
        <f>SUM(U12:W12)</f>
        <v>1561849.845577863</v>
      </c>
      <c r="AD12" s="1164">
        <f>SUM(X12:Z12)</f>
        <v>1710464.9257126655</v>
      </c>
      <c r="AE12" s="1164">
        <f>AA12+AB12</f>
        <v>1896182</v>
      </c>
      <c r="AF12" s="1164">
        <f>AD12+AC12</f>
        <v>3272314.7712905286</v>
      </c>
      <c r="AG12" s="1164">
        <f>AE12+AF12</f>
        <v>5168496.7712905286</v>
      </c>
    </row>
    <row r="13" spans="3:33">
      <c r="C13" s="2284">
        <v>1</v>
      </c>
      <c r="D13" s="2325"/>
      <c r="E13" s="2325"/>
      <c r="F13" s="2326"/>
      <c r="G13" s="2327" t="s">
        <v>110</v>
      </c>
      <c r="H13" s="2328"/>
      <c r="I13" s="2329"/>
      <c r="J13" s="2329"/>
      <c r="K13" s="2328"/>
      <c r="L13" s="2328"/>
      <c r="M13" s="2328"/>
      <c r="N13" s="2330"/>
      <c r="O13" s="1623">
        <f>O11-O14</f>
        <v>27530</v>
      </c>
      <c r="P13" s="1623">
        <f t="shared" ref="P13:Z13" si="3">P11-P14</f>
        <v>164839</v>
      </c>
      <c r="Q13" s="1623">
        <f t="shared" si="3"/>
        <v>236848</v>
      </c>
      <c r="R13" s="1623">
        <f t="shared" si="3"/>
        <v>236354</v>
      </c>
      <c r="S13" s="1623">
        <f t="shared" si="3"/>
        <v>247979</v>
      </c>
      <c r="T13" s="1623">
        <f t="shared" si="3"/>
        <v>368680</v>
      </c>
      <c r="U13" s="1623">
        <f t="shared" si="3"/>
        <v>332957</v>
      </c>
      <c r="V13" s="1623">
        <f t="shared" si="3"/>
        <v>318477.34795176098</v>
      </c>
      <c r="W13" s="1623">
        <f t="shared" si="3"/>
        <v>344099.73529957759</v>
      </c>
      <c r="X13" s="1623">
        <f t="shared" si="3"/>
        <v>348206.43688924803</v>
      </c>
      <c r="Y13" s="1623">
        <f t="shared" si="3"/>
        <v>358022.88199072622</v>
      </c>
      <c r="Z13" s="1623">
        <f t="shared" si="3"/>
        <v>384982.89210611046</v>
      </c>
      <c r="AA13" s="1623">
        <f>SUM(O13:Q13)</f>
        <v>429217</v>
      </c>
      <c r="AB13" s="1623">
        <f>SUM(R13:T13)</f>
        <v>853013</v>
      </c>
      <c r="AC13" s="1623">
        <f>SUM(U13:W13)</f>
        <v>995534.08325133857</v>
      </c>
      <c r="AD13" s="1623">
        <f>SUM(X13:Z13)</f>
        <v>1091212.2109860848</v>
      </c>
      <c r="AE13" s="1623">
        <f>AA13+AB13</f>
        <v>1282230</v>
      </c>
      <c r="AF13" s="1623">
        <f>AD13+AC13</f>
        <v>2086746.2942374232</v>
      </c>
      <c r="AG13" s="1623">
        <f>AE13+AF13</f>
        <v>3368976.2942374232</v>
      </c>
    </row>
    <row r="14" spans="3:33">
      <c r="C14" s="2284">
        <v>1</v>
      </c>
      <c r="D14" s="2325"/>
      <c r="E14" s="2325"/>
      <c r="F14" s="2326"/>
      <c r="G14" s="390" t="s">
        <v>141</v>
      </c>
      <c r="H14" s="2334"/>
      <c r="I14" s="2334"/>
      <c r="J14" s="2334"/>
      <c r="K14" s="2334"/>
      <c r="L14" s="2334"/>
      <c r="M14" s="2334"/>
      <c r="N14" s="2335"/>
      <c r="O14" s="1624">
        <f t="shared" ref="O14:Z14" si="4">O95+O323+O290+O137+O189+O251</f>
        <v>-9363</v>
      </c>
      <c r="P14" s="1624">
        <f t="shared" si="4"/>
        <v>95076</v>
      </c>
      <c r="Q14" s="1624">
        <f t="shared" si="4"/>
        <v>116745</v>
      </c>
      <c r="R14" s="1624">
        <f t="shared" si="4"/>
        <v>125775</v>
      </c>
      <c r="S14" s="1624">
        <f t="shared" si="4"/>
        <v>124521</v>
      </c>
      <c r="T14" s="1624">
        <f t="shared" si="4"/>
        <v>161198</v>
      </c>
      <c r="U14" s="1624">
        <f t="shared" si="4"/>
        <v>198731</v>
      </c>
      <c r="V14" s="1624">
        <f t="shared" si="4"/>
        <v>175561.72161959289</v>
      </c>
      <c r="W14" s="1624">
        <f>W95+W323+W290+W137+W189+W251</f>
        <v>192023.0407069317</v>
      </c>
      <c r="X14" s="1624">
        <f t="shared" si="4"/>
        <v>193275.03143735795</v>
      </c>
      <c r="Y14" s="1624">
        <f t="shared" si="4"/>
        <v>201828.18252463677</v>
      </c>
      <c r="Z14" s="1624">
        <f t="shared" si="4"/>
        <v>224149.50076458635</v>
      </c>
      <c r="AA14" s="1624">
        <f>SUM(O14:Q14)</f>
        <v>202458</v>
      </c>
      <c r="AB14" s="1624">
        <f>SUM(R14:T14)</f>
        <v>411494</v>
      </c>
      <c r="AC14" s="1624">
        <f>SUM(U14:W14)</f>
        <v>566315.76232652459</v>
      </c>
      <c r="AD14" s="1624">
        <f>SUM(X14:Z14)</f>
        <v>619252.71472658112</v>
      </c>
      <c r="AE14" s="1624">
        <f>AA14+AB14</f>
        <v>613952</v>
      </c>
      <c r="AF14" s="1624">
        <f>AC14+AD14</f>
        <v>1185568.4770531058</v>
      </c>
      <c r="AG14" s="1624">
        <f>AE14+AF14</f>
        <v>1799520.4770531058</v>
      </c>
    </row>
    <row r="15" spans="3:33">
      <c r="C15" s="2284">
        <v>1</v>
      </c>
      <c r="D15" s="2325"/>
      <c r="E15" s="2325"/>
      <c r="F15" s="2326"/>
      <c r="G15" s="2336"/>
      <c r="H15" s="2337"/>
      <c r="I15" s="2338"/>
      <c r="J15" s="2338"/>
      <c r="K15" s="2337"/>
      <c r="L15" s="2337"/>
      <c r="M15" s="2337"/>
      <c r="N15" s="2339" t="s">
        <v>142</v>
      </c>
      <c r="O15" s="392">
        <f>IFERROR(O14/O11,0)</f>
        <v>-0.51538503880662745</v>
      </c>
      <c r="P15" s="392">
        <f t="shared" ref="P15:AG15" si="5">IFERROR(P14/P11,0)</f>
        <v>0.36579651039763</v>
      </c>
      <c r="Q15" s="392">
        <f t="shared" si="5"/>
        <v>0.33016773522100268</v>
      </c>
      <c r="R15" s="392">
        <f t="shared" si="5"/>
        <v>0.3473209823018869</v>
      </c>
      <c r="S15" s="392">
        <f t="shared" si="5"/>
        <v>0.33428456375838927</v>
      </c>
      <c r="T15" s="392">
        <f t="shared" si="5"/>
        <v>0.30421719716614015</v>
      </c>
      <c r="U15" s="392">
        <f t="shared" si="5"/>
        <v>0.37377371691668798</v>
      </c>
      <c r="V15" s="392">
        <f t="shared" si="5"/>
        <v>0.35535999566171272</v>
      </c>
      <c r="W15" s="392">
        <f t="shared" si="5"/>
        <v>0.35816989932283766</v>
      </c>
      <c r="X15" s="392">
        <f t="shared" si="5"/>
        <v>0.35693748123025337</v>
      </c>
      <c r="Y15" s="392">
        <f t="shared" si="5"/>
        <v>0.36050334690235886</v>
      </c>
      <c r="Z15" s="392">
        <f t="shared" si="5"/>
        <v>0.36798158066791159</v>
      </c>
      <c r="AA15" s="392">
        <f t="shared" si="5"/>
        <v>0.32050975580797086</v>
      </c>
      <c r="AB15" s="392">
        <f t="shared" si="5"/>
        <v>0.32541852279188649</v>
      </c>
      <c r="AC15" s="392">
        <f t="shared" si="5"/>
        <v>0.36259296239645594</v>
      </c>
      <c r="AD15" s="392">
        <f t="shared" si="5"/>
        <v>0.36203765737468679</v>
      </c>
      <c r="AE15" s="392">
        <f t="shared" si="5"/>
        <v>0.32378326553041847</v>
      </c>
      <c r="AF15" s="392">
        <f t="shared" si="5"/>
        <v>0.36230270005032061</v>
      </c>
      <c r="AG15" s="392">
        <f t="shared" si="5"/>
        <v>0.3481709589234746</v>
      </c>
    </row>
    <row r="16" spans="3:33">
      <c r="C16" s="2284">
        <v>1</v>
      </c>
      <c r="D16" s="2325"/>
      <c r="E16" s="2325"/>
      <c r="F16" s="2326"/>
      <c r="G16" s="390" t="s">
        <v>101</v>
      </c>
      <c r="H16" s="2334"/>
      <c r="I16" s="2334"/>
      <c r="J16" s="2334"/>
      <c r="K16" s="2334"/>
      <c r="L16" s="2334"/>
      <c r="M16" s="2334"/>
      <c r="N16" s="2335"/>
      <c r="O16" s="1624">
        <f>O18+O19+O20</f>
        <v>103432</v>
      </c>
      <c r="P16" s="1624">
        <f t="shared" ref="P16:Z16" si="6">P18+P19+P20</f>
        <v>107632</v>
      </c>
      <c r="Q16" s="1624">
        <f t="shared" si="6"/>
        <v>138078</v>
      </c>
      <c r="R16" s="1624">
        <f t="shared" si="6"/>
        <v>114615</v>
      </c>
      <c r="S16" s="1624">
        <f t="shared" si="6"/>
        <v>117662</v>
      </c>
      <c r="T16" s="1624">
        <f t="shared" si="6"/>
        <v>139775</v>
      </c>
      <c r="U16" s="1624">
        <f t="shared" si="6"/>
        <v>160003</v>
      </c>
      <c r="V16" s="1624">
        <f t="shared" si="6"/>
        <v>129897.3851922321</v>
      </c>
      <c r="W16" s="1624">
        <f t="shared" si="6"/>
        <v>136235.54980109347</v>
      </c>
      <c r="X16" s="1624">
        <f t="shared" si="6"/>
        <v>131498.56086811767</v>
      </c>
      <c r="Y16" s="1624">
        <f t="shared" si="6"/>
        <v>120652.80886532493</v>
      </c>
      <c r="Z16" s="1624">
        <f t="shared" si="6"/>
        <v>152616.7501560222</v>
      </c>
      <c r="AA16" s="1624">
        <f>SUM(O16:Q16)</f>
        <v>349142</v>
      </c>
      <c r="AB16" s="1624">
        <f>SUM(R16:T16)</f>
        <v>372052</v>
      </c>
      <c r="AC16" s="1624">
        <f>SUM(U16:W16)</f>
        <v>426135.93499332556</v>
      </c>
      <c r="AD16" s="1624">
        <f>SUM(X16:Z16)</f>
        <v>404768.11988946481</v>
      </c>
      <c r="AE16" s="1624">
        <f>AA16+AB16</f>
        <v>721194</v>
      </c>
      <c r="AF16" s="1624">
        <f>AD16+AC16</f>
        <v>830904.05488279043</v>
      </c>
      <c r="AG16" s="1624">
        <f>AE16+AF16</f>
        <v>1552098.0548827904</v>
      </c>
    </row>
    <row r="17" spans="3:33">
      <c r="C17" s="2284">
        <v>1</v>
      </c>
      <c r="D17" s="2325"/>
      <c r="E17" s="2325"/>
      <c r="F17" s="2326"/>
      <c r="G17" s="2340"/>
      <c r="H17" s="2321"/>
      <c r="I17" s="2320"/>
      <c r="J17" s="2320"/>
      <c r="K17" s="2321"/>
      <c r="L17" s="2321"/>
      <c r="M17" s="2321"/>
      <c r="N17" s="2341" t="s">
        <v>1257</v>
      </c>
      <c r="O17" s="394">
        <f>IFERROR(O16/O11,0)</f>
        <v>5.6934001210986951</v>
      </c>
      <c r="P17" s="394">
        <f t="shared" ref="P17:AG17" si="7">IFERROR(P16/P11,0)</f>
        <v>0.41410461112286712</v>
      </c>
      <c r="Q17" s="394">
        <f t="shared" si="7"/>
        <v>0.39049981193066607</v>
      </c>
      <c r="R17" s="394">
        <f t="shared" si="7"/>
        <v>0.31650323503502897</v>
      </c>
      <c r="S17" s="394">
        <f t="shared" si="7"/>
        <v>0.31587114093959734</v>
      </c>
      <c r="T17" s="394">
        <f t="shared" si="7"/>
        <v>0.2637871359067559</v>
      </c>
      <c r="U17" s="394">
        <f t="shared" si="7"/>
        <v>0.30093400640977414</v>
      </c>
      <c r="V17" s="394">
        <f t="shared" si="7"/>
        <v>0.26292937784239567</v>
      </c>
      <c r="W17" s="394">
        <f t="shared" si="7"/>
        <v>0.25411259490949023</v>
      </c>
      <c r="X17" s="394">
        <f t="shared" si="7"/>
        <v>0.24284960531428851</v>
      </c>
      <c r="Y17" s="394">
        <f t="shared" si="7"/>
        <v>0.21550876029818475</v>
      </c>
      <c r="Z17" s="394">
        <f t="shared" si="7"/>
        <v>0.25054774945849712</v>
      </c>
      <c r="AA17" s="394">
        <f t="shared" si="7"/>
        <v>0.55272410654213</v>
      </c>
      <c r="AB17" s="394">
        <f t="shared" si="7"/>
        <v>0.29422692005659123</v>
      </c>
      <c r="AC17" s="394">
        <f t="shared" si="7"/>
        <v>0.27284052701984363</v>
      </c>
      <c r="AD17" s="394">
        <f t="shared" si="7"/>
        <v>0.23664216307786498</v>
      </c>
      <c r="AE17" s="394">
        <f t="shared" si="7"/>
        <v>0.38034007284110916</v>
      </c>
      <c r="AF17" s="394">
        <f t="shared" si="7"/>
        <v>0.25391935463320364</v>
      </c>
      <c r="AG17" s="394">
        <f t="shared" si="7"/>
        <v>0.30029970483956497</v>
      </c>
    </row>
    <row r="18" spans="3:33">
      <c r="C18" s="2284">
        <v>1</v>
      </c>
      <c r="D18" s="2325"/>
      <c r="E18" s="2325"/>
      <c r="F18" s="2326"/>
      <c r="G18" s="2340"/>
      <c r="H18" s="2342" t="s">
        <v>1258</v>
      </c>
      <c r="I18" s="2342"/>
      <c r="J18" s="2343"/>
      <c r="K18" s="2342"/>
      <c r="L18" s="2342"/>
      <c r="M18" s="2342"/>
      <c r="N18" s="2344"/>
      <c r="O18" s="78">
        <f t="shared" ref="O18:Z20" si="8">O104+O148+O220+O273+O334+O297</f>
        <v>13639</v>
      </c>
      <c r="P18" s="78">
        <f t="shared" si="8"/>
        <v>18974</v>
      </c>
      <c r="Q18" s="78">
        <f t="shared" si="8"/>
        <v>25994</v>
      </c>
      <c r="R18" s="78">
        <f t="shared" si="8"/>
        <v>23384</v>
      </c>
      <c r="S18" s="78">
        <f t="shared" si="8"/>
        <v>24835</v>
      </c>
      <c r="T18" s="78">
        <f t="shared" si="8"/>
        <v>30100</v>
      </c>
      <c r="U18" s="78">
        <f t="shared" si="8"/>
        <v>42417</v>
      </c>
      <c r="V18" s="78">
        <f t="shared" si="8"/>
        <v>28619.787666666667</v>
      </c>
      <c r="W18" s="78">
        <f t="shared" si="8"/>
        <v>37556.759275528122</v>
      </c>
      <c r="X18" s="78">
        <f t="shared" si="8"/>
        <v>32194.816675885631</v>
      </c>
      <c r="Y18" s="78">
        <f t="shared" si="8"/>
        <v>28155.064673092893</v>
      </c>
      <c r="Z18" s="78">
        <f t="shared" si="8"/>
        <v>50454.005963790187</v>
      </c>
      <c r="AA18" s="284">
        <f>SUM(O18:Q18)</f>
        <v>58607</v>
      </c>
      <c r="AB18" s="284">
        <f>SUM(R18:T18)</f>
        <v>78319</v>
      </c>
      <c r="AC18" s="284">
        <f>SUM(U18:W18)</f>
        <v>108593.54694219479</v>
      </c>
      <c r="AD18" s="284">
        <f>SUM(X18:Z18)</f>
        <v>110803.88731276871</v>
      </c>
      <c r="AE18" s="284">
        <f>AA18+AB18</f>
        <v>136926</v>
      </c>
      <c r="AF18" s="284">
        <f>AD18+AC18</f>
        <v>219397.4342549635</v>
      </c>
      <c r="AG18" s="284">
        <f>AE18+AF18</f>
        <v>356323.43425496353</v>
      </c>
    </row>
    <row r="19" spans="3:33">
      <c r="C19" s="2284">
        <v>1</v>
      </c>
      <c r="D19" s="2325"/>
      <c r="E19" s="2325"/>
      <c r="F19" s="2326"/>
      <c r="G19" s="2340"/>
      <c r="H19" s="2321" t="s">
        <v>1259</v>
      </c>
      <c r="I19" s="2321"/>
      <c r="J19" s="2320"/>
      <c r="K19" s="2321"/>
      <c r="L19" s="2321"/>
      <c r="M19" s="2321"/>
      <c r="N19" s="2341"/>
      <c r="O19" s="78">
        <f t="shared" si="8"/>
        <v>54778</v>
      </c>
      <c r="P19" s="78">
        <f t="shared" si="8"/>
        <v>54753</v>
      </c>
      <c r="Q19" s="78">
        <f t="shared" si="8"/>
        <v>51737</v>
      </c>
      <c r="R19" s="78">
        <f t="shared" si="8"/>
        <v>54723</v>
      </c>
      <c r="S19" s="78">
        <f t="shared" si="8"/>
        <v>55281</v>
      </c>
      <c r="T19" s="78">
        <f t="shared" si="8"/>
        <v>59742</v>
      </c>
      <c r="U19" s="78">
        <f t="shared" si="8"/>
        <v>58108</v>
      </c>
      <c r="V19" s="78">
        <f t="shared" si="8"/>
        <v>50813.897525565437</v>
      </c>
      <c r="W19" s="78">
        <f t="shared" si="8"/>
        <v>52684.897525565335</v>
      </c>
      <c r="X19" s="78">
        <f t="shared" si="8"/>
        <v>42086.397525565364</v>
      </c>
      <c r="Y19" s="78">
        <f t="shared" si="8"/>
        <v>42087.397525565379</v>
      </c>
      <c r="Z19" s="78">
        <f t="shared" si="8"/>
        <v>45250.397525565371</v>
      </c>
      <c r="AA19" s="78">
        <f>SUM(O19:Q19)</f>
        <v>161268</v>
      </c>
      <c r="AB19" s="78">
        <f>SUM(R19:T19)</f>
        <v>169746</v>
      </c>
      <c r="AC19" s="78">
        <f>SUM(U19:W19)</f>
        <v>161606.79505113076</v>
      </c>
      <c r="AD19" s="78">
        <f>SUM(X19:Z19)</f>
        <v>129424.19257669611</v>
      </c>
      <c r="AE19" s="78">
        <f>AA19+AB19</f>
        <v>331014</v>
      </c>
      <c r="AF19" s="78">
        <f>AD19+AC19</f>
        <v>291030.98762782686</v>
      </c>
      <c r="AG19" s="78">
        <f>AE19+AF19</f>
        <v>622044.98762782686</v>
      </c>
    </row>
    <row r="20" spans="3:33">
      <c r="C20" s="2284">
        <v>1</v>
      </c>
      <c r="D20" s="2325"/>
      <c r="E20" s="2325"/>
      <c r="F20" s="2326"/>
      <c r="G20" s="2340"/>
      <c r="H20" s="2321" t="s">
        <v>1260</v>
      </c>
      <c r="I20" s="2321"/>
      <c r="J20" s="2320"/>
      <c r="K20" s="2321"/>
      <c r="L20" s="2321"/>
      <c r="M20" s="2321"/>
      <c r="N20" s="2341"/>
      <c r="O20" s="78">
        <f t="shared" si="8"/>
        <v>35015</v>
      </c>
      <c r="P20" s="78">
        <f t="shared" si="8"/>
        <v>33905</v>
      </c>
      <c r="Q20" s="78">
        <f t="shared" si="8"/>
        <v>60347</v>
      </c>
      <c r="R20" s="78">
        <f t="shared" si="8"/>
        <v>36508</v>
      </c>
      <c r="S20" s="78">
        <f t="shared" si="8"/>
        <v>37546</v>
      </c>
      <c r="T20" s="78">
        <f t="shared" si="8"/>
        <v>49933</v>
      </c>
      <c r="U20" s="78">
        <f t="shared" si="8"/>
        <v>59478</v>
      </c>
      <c r="V20" s="78">
        <f t="shared" si="8"/>
        <v>50463.7</v>
      </c>
      <c r="W20" s="78">
        <f t="shared" si="8"/>
        <v>45993.892999999996</v>
      </c>
      <c r="X20" s="78">
        <f t="shared" si="8"/>
        <v>57217.346666666665</v>
      </c>
      <c r="Y20" s="78">
        <f t="shared" si="8"/>
        <v>50410.346666666665</v>
      </c>
      <c r="Z20" s="78">
        <f t="shared" si="8"/>
        <v>56912.346666666665</v>
      </c>
      <c r="AA20" s="78">
        <f>SUM(O20:Q20)</f>
        <v>129267</v>
      </c>
      <c r="AB20" s="78">
        <f>SUM(R20:T20)</f>
        <v>123987</v>
      </c>
      <c r="AC20" s="78">
        <f>SUM(U20:W20)</f>
        <v>155935.59299999999</v>
      </c>
      <c r="AD20" s="78">
        <f>SUM(X20:Z20)</f>
        <v>164540.03999999998</v>
      </c>
      <c r="AE20" s="78">
        <f>AA20+AB20</f>
        <v>253254</v>
      </c>
      <c r="AF20" s="78">
        <f>AD20+AC20</f>
        <v>320475.63299999997</v>
      </c>
      <c r="AG20" s="78">
        <f>AE20+AF20</f>
        <v>573729.63299999991</v>
      </c>
    </row>
    <row r="21" spans="3:33">
      <c r="C21" s="2284">
        <v>1</v>
      </c>
      <c r="D21" s="2325"/>
      <c r="E21" s="2325"/>
      <c r="F21" s="2326"/>
      <c r="G21" s="390" t="s">
        <v>1261</v>
      </c>
      <c r="H21" s="2334"/>
      <c r="I21" s="2334"/>
      <c r="J21" s="2334"/>
      <c r="K21" s="2334"/>
      <c r="L21" s="2334"/>
      <c r="M21" s="2334"/>
      <c r="N21" s="2335"/>
      <c r="O21" s="1624">
        <f>O14-O16</f>
        <v>-112795</v>
      </c>
      <c r="P21" s="1624">
        <f t="shared" ref="P21:Z21" si="9">P14-P16</f>
        <v>-12556</v>
      </c>
      <c r="Q21" s="1624">
        <f t="shared" si="9"/>
        <v>-21333</v>
      </c>
      <c r="R21" s="1624">
        <f t="shared" si="9"/>
        <v>11160</v>
      </c>
      <c r="S21" s="1624">
        <f t="shared" si="9"/>
        <v>6859</v>
      </c>
      <c r="T21" s="1624">
        <f t="shared" si="9"/>
        <v>21423</v>
      </c>
      <c r="U21" s="1624">
        <f t="shared" si="9"/>
        <v>38728</v>
      </c>
      <c r="V21" s="1624">
        <f t="shared" si="9"/>
        <v>45664.336427360788</v>
      </c>
      <c r="W21" s="1624">
        <f t="shared" si="9"/>
        <v>55787.490905838233</v>
      </c>
      <c r="X21" s="1624">
        <f t="shared" si="9"/>
        <v>61776.470569240279</v>
      </c>
      <c r="Y21" s="1624">
        <f t="shared" si="9"/>
        <v>81175.373659311837</v>
      </c>
      <c r="Z21" s="1624">
        <f t="shared" si="9"/>
        <v>71532.750608564151</v>
      </c>
      <c r="AA21" s="1624">
        <f>SUM(O21:Q21)</f>
        <v>-146684</v>
      </c>
      <c r="AB21" s="1624">
        <f>SUM(R21:T21)</f>
        <v>39442</v>
      </c>
      <c r="AC21" s="1624">
        <f>SUM(U21:W21)</f>
        <v>140179.82733319903</v>
      </c>
      <c r="AD21" s="1624">
        <f>SUM(X21:Z21)</f>
        <v>214484.59483711628</v>
      </c>
      <c r="AE21" s="1624">
        <f>AA21+AB21</f>
        <v>-107242</v>
      </c>
      <c r="AF21" s="1624">
        <f>AD21+AC21</f>
        <v>354664.42217031529</v>
      </c>
      <c r="AG21" s="1624">
        <f>AE21+AF21</f>
        <v>247422.42217031529</v>
      </c>
    </row>
    <row r="22" spans="3:33">
      <c r="C22" s="2284">
        <v>1</v>
      </c>
      <c r="D22" s="2325"/>
      <c r="E22" s="2325"/>
      <c r="F22" s="2326"/>
      <c r="G22" s="2340"/>
      <c r="H22" s="2321"/>
      <c r="I22" s="2320"/>
      <c r="J22" s="2320"/>
      <c r="K22" s="2321"/>
      <c r="L22" s="2321"/>
      <c r="M22" s="2321"/>
      <c r="N22" s="2341" t="s">
        <v>142</v>
      </c>
      <c r="O22" s="396">
        <f>IFERROR(O21/O11,0)</f>
        <v>-6.2087851599053225</v>
      </c>
      <c r="P22" s="396">
        <f t="shared" ref="P22:AG22" si="10">IFERROR(P21/P11,0)</f>
        <v>-4.8308100725237099E-2</v>
      </c>
      <c r="Q22" s="396">
        <f t="shared" si="10"/>
        <v>-6.0332076709663368E-2</v>
      </c>
      <c r="R22" s="396">
        <f t="shared" si="10"/>
        <v>3.0817747266857941E-2</v>
      </c>
      <c r="S22" s="396">
        <f t="shared" si="10"/>
        <v>1.8413422818791946E-2</v>
      </c>
      <c r="T22" s="396">
        <f t="shared" si="10"/>
        <v>4.0430061259384233E-2</v>
      </c>
      <c r="U22" s="396">
        <f t="shared" si="10"/>
        <v>7.2839710506913832E-2</v>
      </c>
      <c r="V22" s="396">
        <f t="shared" si="10"/>
        <v>9.2430617819317037E-2</v>
      </c>
      <c r="W22" s="396">
        <f t="shared" si="10"/>
        <v>0.10405730441334746</v>
      </c>
      <c r="X22" s="396">
        <f t="shared" si="10"/>
        <v>0.11408787591596486</v>
      </c>
      <c r="Y22" s="396">
        <f t="shared" si="10"/>
        <v>0.14499458660417408</v>
      </c>
      <c r="Z22" s="396">
        <f t="shared" si="10"/>
        <v>0.11743383120941446</v>
      </c>
      <c r="AA22" s="396">
        <f t="shared" si="10"/>
        <v>-0.23221435073415919</v>
      </c>
      <c r="AB22" s="396">
        <f t="shared" si="10"/>
        <v>3.1191602735295258E-2</v>
      </c>
      <c r="AC22" s="396">
        <f t="shared" si="10"/>
        <v>8.9752435376612288E-2</v>
      </c>
      <c r="AD22" s="396">
        <f t="shared" si="10"/>
        <v>0.12539549429682181</v>
      </c>
      <c r="AE22" s="396">
        <f t="shared" si="10"/>
        <v>-5.655680731069064E-2</v>
      </c>
      <c r="AF22" s="396">
        <f t="shared" si="10"/>
        <v>0.10838334541711692</v>
      </c>
      <c r="AG22" s="396">
        <f t="shared" si="10"/>
        <v>4.7871254083909597E-2</v>
      </c>
    </row>
    <row r="23" spans="3:33">
      <c r="C23" s="2284">
        <v>1</v>
      </c>
      <c r="D23" s="2320"/>
      <c r="E23" s="2320"/>
      <c r="F23" s="114"/>
      <c r="G23" s="2340" t="s">
        <v>1262</v>
      </c>
      <c r="H23" s="2321"/>
      <c r="I23" s="2320"/>
      <c r="J23" s="2320"/>
      <c r="K23" s="2321"/>
      <c r="L23" s="2321"/>
      <c r="M23" s="2321"/>
      <c r="N23" s="2345"/>
      <c r="O23" s="120">
        <f t="shared" ref="O23:Z24" si="11">O109+O348+O307+O153+O225+O278</f>
        <v>125</v>
      </c>
      <c r="P23" s="120">
        <f t="shared" si="11"/>
        <v>716</v>
      </c>
      <c r="Q23" s="120">
        <f t="shared" si="11"/>
        <v>1510</v>
      </c>
      <c r="R23" s="120">
        <f t="shared" si="11"/>
        <v>2211</v>
      </c>
      <c r="S23" s="120">
        <f t="shared" si="11"/>
        <v>1417</v>
      </c>
      <c r="T23" s="120">
        <f t="shared" si="11"/>
        <v>1629</v>
      </c>
      <c r="U23" s="120">
        <f t="shared" si="11"/>
        <v>832</v>
      </c>
      <c r="V23" s="120">
        <f t="shared" si="11"/>
        <v>0</v>
      </c>
      <c r="W23" s="120">
        <f t="shared" si="11"/>
        <v>0</v>
      </c>
      <c r="X23" s="120">
        <f t="shared" si="11"/>
        <v>0</v>
      </c>
      <c r="Y23" s="120">
        <f t="shared" si="11"/>
        <v>0</v>
      </c>
      <c r="Z23" s="120">
        <f t="shared" si="11"/>
        <v>0</v>
      </c>
      <c r="AA23" s="120">
        <f>SUM(O23:Q23)</f>
        <v>2351</v>
      </c>
      <c r="AB23" s="120">
        <f>SUM(R23:T23)</f>
        <v>5257</v>
      </c>
      <c r="AC23" s="120">
        <f>SUM(U23:W23)</f>
        <v>832</v>
      </c>
      <c r="AD23" s="120">
        <f>SUM(X23:Z23)</f>
        <v>0</v>
      </c>
      <c r="AE23" s="120">
        <f>AA23+AB23</f>
        <v>7608</v>
      </c>
      <c r="AF23" s="120">
        <f>AD23+AC23</f>
        <v>832</v>
      </c>
      <c r="AG23" s="120">
        <f>AE23+AF23</f>
        <v>8440</v>
      </c>
    </row>
    <row r="24" spans="3:33">
      <c r="C24" s="2284">
        <v>1</v>
      </c>
      <c r="D24" s="2320"/>
      <c r="E24" s="2320"/>
      <c r="F24" s="114"/>
      <c r="G24" s="2336" t="s">
        <v>1263</v>
      </c>
      <c r="H24" s="2337"/>
      <c r="I24" s="2338"/>
      <c r="J24" s="2338"/>
      <c r="K24" s="2337"/>
      <c r="L24" s="2337"/>
      <c r="M24" s="2337"/>
      <c r="N24" s="2346"/>
      <c r="O24" s="293">
        <f t="shared" si="11"/>
        <v>0</v>
      </c>
      <c r="P24" s="293">
        <f t="shared" si="11"/>
        <v>0</v>
      </c>
      <c r="Q24" s="293">
        <f t="shared" si="11"/>
        <v>0</v>
      </c>
      <c r="R24" s="293">
        <f t="shared" si="11"/>
        <v>0</v>
      </c>
      <c r="S24" s="293">
        <f t="shared" si="11"/>
        <v>0</v>
      </c>
      <c r="T24" s="293">
        <f t="shared" si="11"/>
        <v>0</v>
      </c>
      <c r="U24" s="293">
        <f t="shared" si="11"/>
        <v>0</v>
      </c>
      <c r="V24" s="293">
        <f t="shared" si="11"/>
        <v>0</v>
      </c>
      <c r="W24" s="293">
        <f t="shared" si="11"/>
        <v>0</v>
      </c>
      <c r="X24" s="293">
        <f t="shared" si="11"/>
        <v>0</v>
      </c>
      <c r="Y24" s="293">
        <f t="shared" si="11"/>
        <v>0</v>
      </c>
      <c r="Z24" s="293">
        <f t="shared" si="11"/>
        <v>0</v>
      </c>
      <c r="AA24" s="293">
        <f>SUM(O24:Q24)</f>
        <v>0</v>
      </c>
      <c r="AB24" s="293">
        <f>SUM(R24:T24)</f>
        <v>0</v>
      </c>
      <c r="AC24" s="293">
        <f>SUM(U24:W24)</f>
        <v>0</v>
      </c>
      <c r="AD24" s="293">
        <f>SUM(X24:Z24)</f>
        <v>0</v>
      </c>
      <c r="AE24" s="293">
        <f>AA24+AB24</f>
        <v>0</v>
      </c>
      <c r="AF24" s="293">
        <f>AD24+AC24</f>
        <v>0</v>
      </c>
      <c r="AG24" s="293">
        <f>AE24+AF24</f>
        <v>0</v>
      </c>
    </row>
    <row r="25" spans="3:33">
      <c r="C25" s="2284">
        <v>1</v>
      </c>
      <c r="D25" s="2320"/>
      <c r="E25" s="2320"/>
      <c r="F25" s="114"/>
      <c r="G25" s="390" t="s">
        <v>1264</v>
      </c>
      <c r="H25" s="2334"/>
      <c r="I25" s="2334"/>
      <c r="J25" s="2334"/>
      <c r="K25" s="2334"/>
      <c r="L25" s="2334"/>
      <c r="M25" s="2334"/>
      <c r="N25" s="2335"/>
      <c r="O25" s="1624">
        <f>O21+O23-O24</f>
        <v>-112670</v>
      </c>
      <c r="P25" s="1624">
        <f t="shared" ref="P25:Z25" si="12">P21+P23-P24</f>
        <v>-11840</v>
      </c>
      <c r="Q25" s="1624">
        <f t="shared" si="12"/>
        <v>-19823</v>
      </c>
      <c r="R25" s="1624">
        <f t="shared" si="12"/>
        <v>13371</v>
      </c>
      <c r="S25" s="1624">
        <f t="shared" si="12"/>
        <v>8276</v>
      </c>
      <c r="T25" s="1624">
        <f t="shared" si="12"/>
        <v>23052</v>
      </c>
      <c r="U25" s="1624">
        <f t="shared" si="12"/>
        <v>39560</v>
      </c>
      <c r="V25" s="1624">
        <f t="shared" si="12"/>
        <v>45664.336427360788</v>
      </c>
      <c r="W25" s="1624">
        <f t="shared" si="12"/>
        <v>55787.490905838233</v>
      </c>
      <c r="X25" s="1624">
        <f t="shared" si="12"/>
        <v>61776.470569240279</v>
      </c>
      <c r="Y25" s="1624">
        <f t="shared" si="12"/>
        <v>81175.373659311837</v>
      </c>
      <c r="Z25" s="1624">
        <f t="shared" si="12"/>
        <v>71532.750608564151</v>
      </c>
      <c r="AA25" s="1624">
        <f>SUM(O25:Q25)</f>
        <v>-144333</v>
      </c>
      <c r="AB25" s="1624">
        <f>SUM(R25:T25)</f>
        <v>44699</v>
      </c>
      <c r="AC25" s="1624">
        <f>SUM(U25:W25)</f>
        <v>141011.82733319903</v>
      </c>
      <c r="AD25" s="1624">
        <f>SUM(X25:Z25)</f>
        <v>214484.59483711628</v>
      </c>
      <c r="AE25" s="1624">
        <f>AA25+AB25</f>
        <v>-99634</v>
      </c>
      <c r="AF25" s="1624">
        <f>AD25+AC25</f>
        <v>355496.42217031529</v>
      </c>
      <c r="AG25" s="1624">
        <f>AE25+AF25</f>
        <v>255862.42217031529</v>
      </c>
    </row>
    <row r="26" spans="3:33">
      <c r="C26" s="2284">
        <v>1</v>
      </c>
      <c r="D26" s="2320"/>
      <c r="E26" s="2320"/>
      <c r="F26" s="114"/>
      <c r="G26" s="2336"/>
      <c r="H26" s="2337"/>
      <c r="I26" s="2338"/>
      <c r="J26" s="2338"/>
      <c r="K26" s="2337"/>
      <c r="L26" s="2337"/>
      <c r="M26" s="2337"/>
      <c r="N26" s="2339" t="s">
        <v>142</v>
      </c>
      <c r="O26" s="392">
        <f>IFERROR(O25/O11,0)</f>
        <v>-6.2019045522100509</v>
      </c>
      <c r="P26" s="392">
        <f t="shared" ref="P26:AG26" si="13">IFERROR(P25/P11,0)</f>
        <v>-4.5553353981109206E-2</v>
      </c>
      <c r="Q26" s="392">
        <f t="shared" si="13"/>
        <v>-5.6061630179330475E-2</v>
      </c>
      <c r="R26" s="392">
        <f t="shared" si="13"/>
        <v>3.6923306335587595E-2</v>
      </c>
      <c r="S26" s="392">
        <f t="shared" si="13"/>
        <v>2.2217449664429529E-2</v>
      </c>
      <c r="T26" s="392">
        <f t="shared" si="13"/>
        <v>4.350435383239161E-2</v>
      </c>
      <c r="U26" s="392">
        <f t="shared" si="13"/>
        <v>7.4404537999729167E-2</v>
      </c>
      <c r="V26" s="392">
        <f t="shared" si="13"/>
        <v>9.2430617819317037E-2</v>
      </c>
      <c r="W26" s="392">
        <f t="shared" si="13"/>
        <v>0.10405730441334746</v>
      </c>
      <c r="X26" s="392">
        <f t="shared" si="13"/>
        <v>0.11408787591596486</v>
      </c>
      <c r="Y26" s="392">
        <f t="shared" si="13"/>
        <v>0.14499458660417408</v>
      </c>
      <c r="Z26" s="392">
        <f t="shared" si="13"/>
        <v>0.11743383120941446</v>
      </c>
      <c r="AA26" s="392">
        <f t="shared" si="13"/>
        <v>-0.22849250009894329</v>
      </c>
      <c r="AB26" s="392">
        <f t="shared" si="13"/>
        <v>3.5348954177398778E-2</v>
      </c>
      <c r="AC26" s="392">
        <f t="shared" si="13"/>
        <v>9.0285137033148402E-2</v>
      </c>
      <c r="AD26" s="392">
        <f t="shared" si="13"/>
        <v>0.12539549429682181</v>
      </c>
      <c r="AE26" s="392">
        <f t="shared" si="13"/>
        <v>-5.2544534227199707E-2</v>
      </c>
      <c r="AF26" s="392">
        <f t="shared" si="13"/>
        <v>0.10863759968608257</v>
      </c>
      <c r="AG26" s="392">
        <f t="shared" si="13"/>
        <v>4.9504224050512212E-2</v>
      </c>
    </row>
    <row r="27" spans="3:33">
      <c r="C27" s="2284">
        <v>1</v>
      </c>
      <c r="D27" s="2320"/>
      <c r="E27" s="2320"/>
      <c r="F27" s="114"/>
      <c r="G27" s="2340" t="s">
        <v>1265</v>
      </c>
      <c r="H27" s="2321"/>
      <c r="I27" s="2320"/>
      <c r="J27" s="2320"/>
      <c r="K27" s="2321"/>
      <c r="L27" s="2321"/>
      <c r="M27" s="2321"/>
      <c r="N27" s="2341"/>
      <c r="O27" s="120">
        <f>O28-O29</f>
        <v>9974</v>
      </c>
      <c r="P27" s="120">
        <f t="shared" ref="P27:Z27" si="14">P28-P29</f>
        <v>7872</v>
      </c>
      <c r="Q27" s="120">
        <f t="shared" si="14"/>
        <v>3010</v>
      </c>
      <c r="R27" s="120">
        <f t="shared" si="14"/>
        <v>5505</v>
      </c>
      <c r="S27" s="120">
        <f t="shared" si="14"/>
        <v>5272</v>
      </c>
      <c r="T27" s="120">
        <f t="shared" si="14"/>
        <v>1582</v>
      </c>
      <c r="U27" s="120">
        <f t="shared" si="14"/>
        <v>6524</v>
      </c>
      <c r="V27" s="120">
        <f t="shared" si="14"/>
        <v>5793</v>
      </c>
      <c r="W27" s="120">
        <f t="shared" si="14"/>
        <v>2793</v>
      </c>
      <c r="X27" s="120">
        <f t="shared" si="14"/>
        <v>5793</v>
      </c>
      <c r="Y27" s="120">
        <f t="shared" si="14"/>
        <v>5793</v>
      </c>
      <c r="Z27" s="120">
        <f t="shared" si="14"/>
        <v>2793</v>
      </c>
      <c r="AA27" s="120">
        <f t="shared" ref="AA27:AA32" si="15">SUM(O27:Q27)</f>
        <v>20856</v>
      </c>
      <c r="AB27" s="120">
        <f t="shared" ref="AB27:AB32" si="16">SUM(R27:T27)</f>
        <v>12359</v>
      </c>
      <c r="AC27" s="120">
        <f t="shared" ref="AC27:AC32" si="17">SUM(U27:W27)</f>
        <v>15110</v>
      </c>
      <c r="AD27" s="120">
        <f t="shared" ref="AD27:AD32" si="18">SUM(X27:Z27)</f>
        <v>14379</v>
      </c>
      <c r="AE27" s="120">
        <f t="shared" ref="AE27:AE32" si="19">AA27+AB27</f>
        <v>33215</v>
      </c>
      <c r="AF27" s="120">
        <f t="shared" ref="AF27:AF32" si="20">AD27+AC27</f>
        <v>29489</v>
      </c>
      <c r="AG27" s="120">
        <f t="shared" ref="AG27:AG32" si="21">AE27+AF27</f>
        <v>62704</v>
      </c>
    </row>
    <row r="28" spans="3:33">
      <c r="C28" s="2284">
        <v>1</v>
      </c>
      <c r="D28" s="2325"/>
      <c r="E28" s="2325"/>
      <c r="F28" s="2326"/>
      <c r="G28" s="2340"/>
      <c r="H28" s="2342" t="s">
        <v>1266</v>
      </c>
      <c r="I28" s="2342"/>
      <c r="J28" s="2343"/>
      <c r="K28" s="2342"/>
      <c r="L28" s="2342"/>
      <c r="M28" s="2342"/>
      <c r="N28" s="2347"/>
      <c r="O28" s="285">
        <v>9974</v>
      </c>
      <c r="P28" s="285">
        <v>8172</v>
      </c>
      <c r="Q28" s="285">
        <v>7112</v>
      </c>
      <c r="R28" s="285">
        <v>5679</v>
      </c>
      <c r="S28" s="285">
        <v>5272</v>
      </c>
      <c r="T28" s="285">
        <v>5582</v>
      </c>
      <c r="U28" s="285">
        <v>6524</v>
      </c>
      <c r="V28" s="285">
        <v>5793</v>
      </c>
      <c r="W28" s="285">
        <v>5793</v>
      </c>
      <c r="X28" s="285">
        <v>5793</v>
      </c>
      <c r="Y28" s="285">
        <v>5793</v>
      </c>
      <c r="Z28" s="285">
        <v>5793</v>
      </c>
      <c r="AA28" s="284">
        <f t="shared" si="15"/>
        <v>25258</v>
      </c>
      <c r="AB28" s="284">
        <f t="shared" si="16"/>
        <v>16533</v>
      </c>
      <c r="AC28" s="284">
        <f t="shared" si="17"/>
        <v>18110</v>
      </c>
      <c r="AD28" s="284">
        <f t="shared" si="18"/>
        <v>17379</v>
      </c>
      <c r="AE28" s="284">
        <f t="shared" si="19"/>
        <v>41791</v>
      </c>
      <c r="AF28" s="284">
        <f t="shared" si="20"/>
        <v>35489</v>
      </c>
      <c r="AG28" s="284">
        <f t="shared" si="21"/>
        <v>77280</v>
      </c>
    </row>
    <row r="29" spans="3:33">
      <c r="C29" s="2284">
        <v>1</v>
      </c>
      <c r="D29" s="2325"/>
      <c r="E29" s="2325"/>
      <c r="F29" s="2326"/>
      <c r="G29" s="2340"/>
      <c r="H29" s="2321" t="s">
        <v>1267</v>
      </c>
      <c r="I29" s="2321"/>
      <c r="J29" s="2320"/>
      <c r="K29" s="2321"/>
      <c r="L29" s="2321"/>
      <c r="M29" s="2321"/>
      <c r="N29" s="2345"/>
      <c r="O29" s="5">
        <v>0</v>
      </c>
      <c r="P29" s="5">
        <v>300</v>
      </c>
      <c r="Q29" s="5">
        <v>4102</v>
      </c>
      <c r="R29" s="5">
        <v>174</v>
      </c>
      <c r="S29" s="5">
        <v>0</v>
      </c>
      <c r="T29" s="5">
        <v>4000</v>
      </c>
      <c r="U29" s="5">
        <v>0</v>
      </c>
      <c r="V29" s="5"/>
      <c r="W29" s="5">
        <v>3000</v>
      </c>
      <c r="X29" s="5"/>
      <c r="Y29" s="5"/>
      <c r="Z29" s="5">
        <v>3000</v>
      </c>
      <c r="AA29" s="78">
        <f t="shared" si="15"/>
        <v>4402</v>
      </c>
      <c r="AB29" s="78">
        <f t="shared" si="16"/>
        <v>4174</v>
      </c>
      <c r="AC29" s="78">
        <f t="shared" si="17"/>
        <v>3000</v>
      </c>
      <c r="AD29" s="78">
        <f t="shared" si="18"/>
        <v>3000</v>
      </c>
      <c r="AE29" s="78">
        <f t="shared" si="19"/>
        <v>8576</v>
      </c>
      <c r="AF29" s="78">
        <f t="shared" si="20"/>
        <v>6000</v>
      </c>
      <c r="AG29" s="78">
        <f t="shared" si="21"/>
        <v>14576</v>
      </c>
    </row>
    <row r="30" spans="3:33">
      <c r="C30" s="2284">
        <v>1</v>
      </c>
      <c r="D30" s="2320"/>
      <c r="E30" s="2320"/>
      <c r="F30" s="114"/>
      <c r="G30" s="1161" t="s">
        <v>151</v>
      </c>
      <c r="H30" s="1162"/>
      <c r="I30" s="1162"/>
      <c r="J30" s="1162"/>
      <c r="K30" s="1162"/>
      <c r="L30" s="1162"/>
      <c r="M30" s="1162"/>
      <c r="N30" s="1164"/>
      <c r="O30" s="1165">
        <f>O25+O27</f>
        <v>-102696</v>
      </c>
      <c r="P30" s="1165">
        <f t="shared" ref="P30:Z30" si="22">P25+P27</f>
        <v>-3968</v>
      </c>
      <c r="Q30" s="1165">
        <f t="shared" si="22"/>
        <v>-16813</v>
      </c>
      <c r="R30" s="1165">
        <f t="shared" si="22"/>
        <v>18876</v>
      </c>
      <c r="S30" s="1165">
        <f t="shared" si="22"/>
        <v>13548</v>
      </c>
      <c r="T30" s="1165">
        <f t="shared" si="22"/>
        <v>24634</v>
      </c>
      <c r="U30" s="1165">
        <f t="shared" si="22"/>
        <v>46084</v>
      </c>
      <c r="V30" s="1165">
        <f t="shared" si="22"/>
        <v>51457.336427360788</v>
      </c>
      <c r="W30" s="1165">
        <f t="shared" si="22"/>
        <v>58580.490905838233</v>
      </c>
      <c r="X30" s="1165">
        <f t="shared" si="22"/>
        <v>67569.470569240279</v>
      </c>
      <c r="Y30" s="1165">
        <f t="shared" si="22"/>
        <v>86968.373659311837</v>
      </c>
      <c r="Z30" s="1165">
        <f t="shared" si="22"/>
        <v>74325.750608564151</v>
      </c>
      <c r="AA30" s="1165">
        <f t="shared" si="15"/>
        <v>-123477</v>
      </c>
      <c r="AB30" s="1165">
        <f t="shared" si="16"/>
        <v>57058</v>
      </c>
      <c r="AC30" s="1165">
        <f t="shared" si="17"/>
        <v>156121.82733319903</v>
      </c>
      <c r="AD30" s="1165">
        <f t="shared" si="18"/>
        <v>228863.59483711628</v>
      </c>
      <c r="AE30" s="1165">
        <f t="shared" si="19"/>
        <v>-66419</v>
      </c>
      <c r="AF30" s="1165">
        <f t="shared" si="20"/>
        <v>384985.42217031529</v>
      </c>
      <c r="AG30" s="1165">
        <f t="shared" si="21"/>
        <v>318566.42217031529</v>
      </c>
    </row>
    <row r="31" spans="3:33">
      <c r="C31" s="2284">
        <v>1</v>
      </c>
      <c r="D31" s="2320"/>
      <c r="E31" s="2320"/>
      <c r="F31" s="114"/>
      <c r="G31" s="2327" t="s">
        <v>1268</v>
      </c>
      <c r="H31" s="2328"/>
      <c r="I31" s="2329"/>
      <c r="J31" s="2329"/>
      <c r="K31" s="2328"/>
      <c r="L31" s="2328"/>
      <c r="M31" s="2328"/>
      <c r="N31" s="2330"/>
      <c r="O31" s="2301">
        <f t="shared" ref="O31:Z31" si="23">O30*25.17%</f>
        <v>-25848.583200000005</v>
      </c>
      <c r="P31" s="2301">
        <f t="shared" si="23"/>
        <v>-998.74560000000019</v>
      </c>
      <c r="Q31" s="2301">
        <f t="shared" si="23"/>
        <v>-4231.8321000000005</v>
      </c>
      <c r="R31" s="2301">
        <f t="shared" si="23"/>
        <v>4751.0892000000003</v>
      </c>
      <c r="S31" s="2301">
        <f t="shared" si="23"/>
        <v>3410.0316000000003</v>
      </c>
      <c r="T31" s="2301">
        <f t="shared" si="23"/>
        <v>6200.3778000000011</v>
      </c>
      <c r="U31" s="2301">
        <f t="shared" si="23"/>
        <v>11599.342800000002</v>
      </c>
      <c r="V31" s="2301">
        <f t="shared" si="23"/>
        <v>12951.811578766712</v>
      </c>
      <c r="W31" s="2301">
        <f t="shared" si="23"/>
        <v>14744.709560999485</v>
      </c>
      <c r="X31" s="2301">
        <f t="shared" si="23"/>
        <v>17007.235742277782</v>
      </c>
      <c r="Y31" s="2301">
        <f t="shared" si="23"/>
        <v>21889.939650048793</v>
      </c>
      <c r="Z31" s="2301">
        <f t="shared" si="23"/>
        <v>18707.791428175598</v>
      </c>
      <c r="AA31" s="1625">
        <f t="shared" si="15"/>
        <v>-31079.160900000003</v>
      </c>
      <c r="AB31" s="1625">
        <f t="shared" si="16"/>
        <v>14361.498600000003</v>
      </c>
      <c r="AC31" s="1625">
        <f t="shared" si="17"/>
        <v>39295.863939766197</v>
      </c>
      <c r="AD31" s="1625">
        <f t="shared" si="18"/>
        <v>57604.966820502174</v>
      </c>
      <c r="AE31" s="1625">
        <f t="shared" si="19"/>
        <v>-16717.6623</v>
      </c>
      <c r="AF31" s="1625">
        <f t="shared" si="20"/>
        <v>96900.830760268378</v>
      </c>
      <c r="AG31" s="1625">
        <f t="shared" si="21"/>
        <v>80183.168460268382</v>
      </c>
    </row>
    <row r="32" spans="3:33">
      <c r="C32" s="2284">
        <v>1</v>
      </c>
      <c r="D32" s="2320"/>
      <c r="E32" s="2320"/>
      <c r="F32" s="114"/>
      <c r="G32" s="1161" t="s">
        <v>1269</v>
      </c>
      <c r="H32" s="1162"/>
      <c r="I32" s="1162"/>
      <c r="J32" s="1162"/>
      <c r="K32" s="1162"/>
      <c r="L32" s="1162"/>
      <c r="M32" s="1162"/>
      <c r="N32" s="1164"/>
      <c r="O32" s="1165">
        <f>O30-O31</f>
        <v>-76847.416799999992</v>
      </c>
      <c r="P32" s="1165">
        <f t="shared" ref="P32:Z32" si="24">P30-P31</f>
        <v>-2969.2543999999998</v>
      </c>
      <c r="Q32" s="1165">
        <f t="shared" si="24"/>
        <v>-12581.1679</v>
      </c>
      <c r="R32" s="1165">
        <f t="shared" si="24"/>
        <v>14124.9108</v>
      </c>
      <c r="S32" s="1165">
        <f t="shared" si="24"/>
        <v>10137.9684</v>
      </c>
      <c r="T32" s="1165">
        <f t="shared" si="24"/>
        <v>18433.622199999998</v>
      </c>
      <c r="U32" s="1165">
        <f t="shared" si="24"/>
        <v>34484.657200000001</v>
      </c>
      <c r="V32" s="1165">
        <f t="shared" si="24"/>
        <v>38505.524848594076</v>
      </c>
      <c r="W32" s="1165">
        <f t="shared" si="24"/>
        <v>43835.781344838746</v>
      </c>
      <c r="X32" s="1165">
        <f t="shared" si="24"/>
        <v>50562.234826962493</v>
      </c>
      <c r="Y32" s="1165">
        <f t="shared" si="24"/>
        <v>65078.434009263045</v>
      </c>
      <c r="Z32" s="1165">
        <f t="shared" si="24"/>
        <v>55617.959180388556</v>
      </c>
      <c r="AA32" s="1165">
        <f t="shared" si="15"/>
        <v>-92397.839099999997</v>
      </c>
      <c r="AB32" s="1165">
        <f t="shared" si="16"/>
        <v>42696.501399999994</v>
      </c>
      <c r="AC32" s="1165">
        <f t="shared" si="17"/>
        <v>116825.96339343283</v>
      </c>
      <c r="AD32" s="1165">
        <f t="shared" si="18"/>
        <v>171258.62801661409</v>
      </c>
      <c r="AE32" s="1165">
        <f t="shared" si="19"/>
        <v>-49701.337700000004</v>
      </c>
      <c r="AF32" s="1165">
        <f t="shared" si="20"/>
        <v>288084.59141004691</v>
      </c>
      <c r="AG32" s="1165">
        <f t="shared" si="21"/>
        <v>238383.25371004691</v>
      </c>
    </row>
    <row r="33" spans="3:33">
      <c r="C33" s="2284">
        <v>1</v>
      </c>
      <c r="D33" s="2320"/>
      <c r="E33" s="2320"/>
      <c r="F33" s="114"/>
      <c r="G33" s="2336"/>
      <c r="H33" s="2337"/>
      <c r="I33" s="2338"/>
      <c r="J33" s="2338"/>
      <c r="K33" s="2337"/>
      <c r="L33" s="2337"/>
      <c r="M33" s="2337"/>
      <c r="N33" s="2339" t="s">
        <v>142</v>
      </c>
      <c r="O33" s="392">
        <f>IFERROR(O32/O11,0)</f>
        <v>-4.2300554191666206</v>
      </c>
      <c r="P33" s="392">
        <f t="shared" ref="P33:AG33" si="25">IFERROR(P32/P11,0)</f>
        <v>-1.142394398168632E-2</v>
      </c>
      <c r="Q33" s="392">
        <f t="shared" si="25"/>
        <v>-3.5580930335159348E-2</v>
      </c>
      <c r="R33" s="392">
        <f t="shared" si="25"/>
        <v>3.9005190967859517E-2</v>
      </c>
      <c r="S33" s="392">
        <f t="shared" si="25"/>
        <v>2.7216022550335568E-2</v>
      </c>
      <c r="T33" s="392">
        <f t="shared" si="25"/>
        <v>3.478842714738109E-2</v>
      </c>
      <c r="U33" s="392">
        <f t="shared" si="25"/>
        <v>6.4858821714990744E-2</v>
      </c>
      <c r="V33" s="392">
        <f t="shared" si="25"/>
        <v>7.7940242422533224E-2</v>
      </c>
      <c r="W33" s="392">
        <f t="shared" si="25"/>
        <v>8.1764445210412984E-2</v>
      </c>
      <c r="X33" s="392">
        <f t="shared" si="25"/>
        <v>9.3377590526264903E-2</v>
      </c>
      <c r="Y33" s="392">
        <f t="shared" si="25"/>
        <v>0.11624240469310962</v>
      </c>
      <c r="Z33" s="392">
        <f t="shared" si="25"/>
        <v>9.1306848611800592E-2</v>
      </c>
      <c r="AA33" s="400">
        <f t="shared" si="25"/>
        <v>-0.14627433268690387</v>
      </c>
      <c r="AB33" s="400">
        <f t="shared" si="25"/>
        <v>3.3765334157897106E-2</v>
      </c>
      <c r="AC33" s="400">
        <f t="shared" si="25"/>
        <v>7.4799740656380981E-2</v>
      </c>
      <c r="AD33" s="400">
        <f t="shared" si="25"/>
        <v>0.10012402209607377</v>
      </c>
      <c r="AE33" s="400">
        <f t="shared" si="25"/>
        <v>-2.6211269646057186E-2</v>
      </c>
      <c r="AF33" s="400">
        <f t="shared" si="25"/>
        <v>8.8036943737057644E-2</v>
      </c>
      <c r="AG33" s="400">
        <f t="shared" si="25"/>
        <v>4.6122357091175022E-2</v>
      </c>
    </row>
    <row r="34" spans="3:33">
      <c r="C34" s="2284">
        <v>1</v>
      </c>
      <c r="X34" s="268"/>
      <c r="Y34" s="268"/>
      <c r="Z34" s="268"/>
      <c r="AA34" s="268"/>
      <c r="AB34" s="268"/>
      <c r="AC34" s="268"/>
      <c r="AD34" s="268"/>
      <c r="AE34" s="268"/>
      <c r="AF34" s="268"/>
      <c r="AG34" s="268"/>
    </row>
    <row r="35" spans="3:33">
      <c r="C35" s="2284">
        <v>1</v>
      </c>
      <c r="X35" s="268"/>
      <c r="Y35" s="268"/>
      <c r="Z35" s="268"/>
      <c r="AA35" s="268"/>
      <c r="AB35" s="268"/>
      <c r="AC35" s="268"/>
      <c r="AD35" s="268"/>
      <c r="AE35" s="268"/>
      <c r="AF35" s="268"/>
      <c r="AG35" s="268"/>
    </row>
    <row r="36" spans="3:33" s="318" customFormat="1" ht="15.75">
      <c r="C36" s="2284">
        <v>1</v>
      </c>
      <c r="E36" s="2348" t="s">
        <v>97</v>
      </c>
      <c r="G36" s="99"/>
      <c r="I36" s="2315"/>
      <c r="J36" s="2315"/>
      <c r="O36" s="2349"/>
      <c r="P36" s="2349"/>
      <c r="Q36" s="2349"/>
      <c r="R36" s="2349"/>
      <c r="S36" s="2349"/>
      <c r="T36" s="2349"/>
      <c r="U36" s="2349"/>
      <c r="V36" s="2349"/>
      <c r="W36" s="2349"/>
      <c r="X36" s="442"/>
      <c r="Y36" s="442"/>
      <c r="Z36" s="442"/>
      <c r="AA36" s="442"/>
      <c r="AB36" s="442"/>
      <c r="AC36" s="442"/>
      <c r="AD36" s="442"/>
      <c r="AE36" s="442"/>
      <c r="AF36" s="442"/>
      <c r="AG36" s="442"/>
    </row>
    <row r="37" spans="3:33">
      <c r="C37" s="2284">
        <v>1</v>
      </c>
      <c r="G37" s="2350" t="s">
        <v>150</v>
      </c>
      <c r="H37" s="470"/>
      <c r="I37" s="1351"/>
      <c r="J37" s="1351"/>
      <c r="K37" s="470"/>
      <c r="L37" s="470"/>
      <c r="M37" s="470"/>
      <c r="N37" s="471"/>
      <c r="O37" s="2351">
        <f>SUM(O38:O40)</f>
        <v>13639</v>
      </c>
      <c r="P37" s="2351">
        <f t="shared" ref="P37:AG37" si="26">SUM(P38:P40)</f>
        <v>18973</v>
      </c>
      <c r="Q37" s="2351">
        <f t="shared" si="26"/>
        <v>25994</v>
      </c>
      <c r="R37" s="2351">
        <f t="shared" si="26"/>
        <v>23384</v>
      </c>
      <c r="S37" s="2351">
        <f t="shared" si="26"/>
        <v>24835</v>
      </c>
      <c r="T37" s="2351">
        <f t="shared" si="26"/>
        <v>30100</v>
      </c>
      <c r="U37" s="2351">
        <f t="shared" si="26"/>
        <v>42418</v>
      </c>
      <c r="V37" s="2351">
        <f t="shared" si="26"/>
        <v>28619.787666666671</v>
      </c>
      <c r="W37" s="2351">
        <f t="shared" si="26"/>
        <v>37556.759275528129</v>
      </c>
      <c r="X37" s="2351">
        <f t="shared" si="26"/>
        <v>32194.816675885639</v>
      </c>
      <c r="Y37" s="2351">
        <f t="shared" si="26"/>
        <v>28155.064673092893</v>
      </c>
      <c r="Z37" s="2351">
        <f t="shared" si="26"/>
        <v>50454.005963790187</v>
      </c>
      <c r="AA37" s="613">
        <f t="shared" si="26"/>
        <v>58606</v>
      </c>
      <c r="AB37" s="613">
        <f t="shared" si="26"/>
        <v>78319</v>
      </c>
      <c r="AC37" s="613">
        <f t="shared" si="26"/>
        <v>108594.54694219481</v>
      </c>
      <c r="AD37" s="613">
        <f t="shared" si="26"/>
        <v>110803.88731276871</v>
      </c>
      <c r="AE37" s="613">
        <f t="shared" si="26"/>
        <v>136925</v>
      </c>
      <c r="AF37" s="613">
        <f t="shared" si="26"/>
        <v>219398.43425496353</v>
      </c>
      <c r="AG37" s="613">
        <f t="shared" si="26"/>
        <v>356323.43425496353</v>
      </c>
    </row>
    <row r="38" spans="3:33">
      <c r="C38" s="2284">
        <v>1</v>
      </c>
      <c r="G38" s="2352"/>
      <c r="H38" s="362" t="s">
        <v>1270</v>
      </c>
      <c r="N38" s="150"/>
      <c r="O38" s="1298">
        <v>2586</v>
      </c>
      <c r="P38" s="1298">
        <v>2163</v>
      </c>
      <c r="Q38" s="1298">
        <v>3918</v>
      </c>
      <c r="R38" s="1298">
        <v>2458</v>
      </c>
      <c r="S38" s="1298">
        <v>2499</v>
      </c>
      <c r="T38" s="1298">
        <v>2743</v>
      </c>
      <c r="U38" s="1298">
        <v>17202</v>
      </c>
      <c r="V38" s="1298">
        <v>4035.0376666666698</v>
      </c>
      <c r="W38" s="1298">
        <v>11123.6106666667</v>
      </c>
      <c r="X38" s="1298">
        <v>6654.7606666666707</v>
      </c>
      <c r="Y38" s="1298">
        <v>1291.2876666666698</v>
      </c>
      <c r="Z38" s="1298">
        <v>20908.1096666667</v>
      </c>
      <c r="AA38" s="884">
        <f>SUM(O38:Q38)</f>
        <v>8667</v>
      </c>
      <c r="AB38" s="884">
        <f>SUM(R38:T38)</f>
        <v>7700</v>
      </c>
      <c r="AC38" s="884">
        <f>SUM(U38:W38)</f>
        <v>32360.648333333371</v>
      </c>
      <c r="AD38" s="884">
        <f>SUM(X38:Z38)</f>
        <v>28854.158000000039</v>
      </c>
      <c r="AE38" s="884">
        <f>AA38+AB38</f>
        <v>16367</v>
      </c>
      <c r="AF38" s="884">
        <f>AD38+AC38</f>
        <v>61214.806333333414</v>
      </c>
      <c r="AG38" s="884">
        <f>AE38+AF38</f>
        <v>77581.806333333414</v>
      </c>
    </row>
    <row r="39" spans="3:33">
      <c r="C39" s="2284">
        <v>1</v>
      </c>
      <c r="G39" s="2352"/>
      <c r="H39" s="362" t="s">
        <v>1271</v>
      </c>
      <c r="N39" s="150"/>
      <c r="O39" s="1298">
        <v>305</v>
      </c>
      <c r="P39" s="1298">
        <v>438</v>
      </c>
      <c r="Q39" s="1298">
        <v>2664</v>
      </c>
      <c r="R39" s="1298">
        <v>363</v>
      </c>
      <c r="S39" s="1298">
        <v>296</v>
      </c>
      <c r="T39" s="1298">
        <v>1478</v>
      </c>
      <c r="U39" s="1298">
        <v>1477</v>
      </c>
      <c r="V39" s="1298">
        <v>1052</v>
      </c>
      <c r="W39" s="1298">
        <v>2420</v>
      </c>
      <c r="X39" s="1298">
        <v>270</v>
      </c>
      <c r="Y39" s="1298">
        <v>820</v>
      </c>
      <c r="Z39" s="1298">
        <v>1800</v>
      </c>
      <c r="AA39" s="25">
        <f>SUM(O39:Q39)</f>
        <v>3407</v>
      </c>
      <c r="AB39" s="25">
        <f>SUM(R39:T39)</f>
        <v>2137</v>
      </c>
      <c r="AC39" s="25">
        <f>SUM(U39:W39)</f>
        <v>4949</v>
      </c>
      <c r="AD39" s="25">
        <f>SUM(X39:Z39)</f>
        <v>2890</v>
      </c>
      <c r="AE39" s="25">
        <f>AA39+AB39</f>
        <v>5544</v>
      </c>
      <c r="AF39" s="25">
        <f>AD39+AC39</f>
        <v>7839</v>
      </c>
      <c r="AG39" s="25">
        <f>AE39+AF39</f>
        <v>13383</v>
      </c>
    </row>
    <row r="40" spans="3:33">
      <c r="C40" s="2284">
        <v>1</v>
      </c>
      <c r="G40" s="2352"/>
      <c r="H40" s="362" t="s">
        <v>1272</v>
      </c>
      <c r="N40" s="150"/>
      <c r="O40" s="1298">
        <v>10748</v>
      </c>
      <c r="P40" s="1298">
        <v>16372</v>
      </c>
      <c r="Q40" s="1298">
        <v>19412</v>
      </c>
      <c r="R40" s="1298">
        <v>20563</v>
      </c>
      <c r="S40" s="1298">
        <v>22040</v>
      </c>
      <c r="T40" s="1298">
        <v>25879</v>
      </c>
      <c r="U40" s="1298">
        <v>23739</v>
      </c>
      <c r="V40" s="1298">
        <v>23532.75</v>
      </c>
      <c r="W40" s="1298">
        <v>24013.148608861429</v>
      </c>
      <c r="X40" s="1298">
        <v>25270.056009218966</v>
      </c>
      <c r="Y40" s="1298">
        <v>26043.777006426222</v>
      </c>
      <c r="Z40" s="1298">
        <v>27745.896297123487</v>
      </c>
      <c r="AA40" s="23">
        <f>SUM(O40:Q40)</f>
        <v>46532</v>
      </c>
      <c r="AB40" s="23">
        <f>SUM(R40:T40)</f>
        <v>68482</v>
      </c>
      <c r="AC40" s="23">
        <f>SUM(U40:W40)</f>
        <v>71284.898608861433</v>
      </c>
      <c r="AD40" s="23">
        <f>SUM(X40:Z40)</f>
        <v>79059.729312768672</v>
      </c>
      <c r="AE40" s="23">
        <f>AA40+AB40</f>
        <v>115014</v>
      </c>
      <c r="AF40" s="23">
        <f>AD40+AC40</f>
        <v>150344.6279216301</v>
      </c>
      <c r="AG40" s="23">
        <f>AE40+AF40</f>
        <v>265358.6279216301</v>
      </c>
    </row>
    <row r="41" spans="3:33">
      <c r="C41" s="2284">
        <v>1</v>
      </c>
      <c r="G41" s="2353" t="s">
        <v>1259</v>
      </c>
      <c r="H41" s="470"/>
      <c r="I41" s="1351"/>
      <c r="J41" s="1351"/>
      <c r="K41" s="470"/>
      <c r="L41" s="470"/>
      <c r="M41" s="470"/>
      <c r="N41" s="471"/>
      <c r="O41" s="2351">
        <f>SUM(O42:O44)</f>
        <v>54777</v>
      </c>
      <c r="P41" s="2351">
        <f t="shared" ref="P41:AG41" si="27">SUM(P42:P44)</f>
        <v>54754</v>
      </c>
      <c r="Q41" s="2351">
        <f t="shared" si="27"/>
        <v>51737</v>
      </c>
      <c r="R41" s="2351">
        <f t="shared" si="27"/>
        <v>54950</v>
      </c>
      <c r="S41" s="2351">
        <f t="shared" si="27"/>
        <v>55517</v>
      </c>
      <c r="T41" s="2351">
        <f t="shared" si="27"/>
        <v>59980</v>
      </c>
      <c r="U41" s="2351">
        <f t="shared" si="27"/>
        <v>58108</v>
      </c>
      <c r="V41" s="2351">
        <f t="shared" si="27"/>
        <v>50813.8975255654</v>
      </c>
      <c r="W41" s="2351">
        <f t="shared" si="27"/>
        <v>52684.897525565299</v>
      </c>
      <c r="X41" s="2351">
        <f t="shared" si="27"/>
        <v>42086.3975255654</v>
      </c>
      <c r="Y41" s="2351">
        <f t="shared" si="27"/>
        <v>42087.3975255654</v>
      </c>
      <c r="Z41" s="2351">
        <f t="shared" si="27"/>
        <v>45250.3975255654</v>
      </c>
      <c r="AA41" s="613">
        <f t="shared" si="27"/>
        <v>161268</v>
      </c>
      <c r="AB41" s="613">
        <f t="shared" si="27"/>
        <v>170447</v>
      </c>
      <c r="AC41" s="613">
        <f t="shared" si="27"/>
        <v>161606.7950511307</v>
      </c>
      <c r="AD41" s="613">
        <f t="shared" si="27"/>
        <v>129424.19257669619</v>
      </c>
      <c r="AE41" s="613">
        <f t="shared" si="27"/>
        <v>331715</v>
      </c>
      <c r="AF41" s="613">
        <f t="shared" si="27"/>
        <v>291030.98762782686</v>
      </c>
      <c r="AG41" s="613">
        <f t="shared" si="27"/>
        <v>622745.98762782686</v>
      </c>
    </row>
    <row r="42" spans="3:33">
      <c r="C42" s="2284">
        <v>1</v>
      </c>
      <c r="G42" s="2354"/>
      <c r="H42" s="362" t="s">
        <v>1273</v>
      </c>
      <c r="N42" s="150"/>
      <c r="O42" s="1298">
        <v>11027</v>
      </c>
      <c r="P42" s="1298">
        <v>11027</v>
      </c>
      <c r="Q42" s="1298">
        <v>5303</v>
      </c>
      <c r="R42" s="1298">
        <v>11027</v>
      </c>
      <c r="S42" s="1298">
        <v>11027</v>
      </c>
      <c r="T42" s="1298">
        <v>10480</v>
      </c>
      <c r="U42" s="1298">
        <v>11027</v>
      </c>
      <c r="V42" s="1298">
        <v>9096</v>
      </c>
      <c r="W42" s="1298">
        <v>9096</v>
      </c>
      <c r="X42" s="1298">
        <v>9096</v>
      </c>
      <c r="Y42" s="1298">
        <v>9096</v>
      </c>
      <c r="Z42" s="1298">
        <v>9096</v>
      </c>
      <c r="AA42" s="884">
        <f>SUM(O42:Q42)</f>
        <v>27357</v>
      </c>
      <c r="AB42" s="884">
        <f>SUM(R42:T42)</f>
        <v>32534</v>
      </c>
      <c r="AC42" s="884">
        <f>SUM(U42:W42)</f>
        <v>29219</v>
      </c>
      <c r="AD42" s="884">
        <f>SUM(X42:Z42)</f>
        <v>27288</v>
      </c>
      <c r="AE42" s="884">
        <f>AA42+AB42</f>
        <v>59891</v>
      </c>
      <c r="AF42" s="884">
        <f>AD42+AC42</f>
        <v>56507</v>
      </c>
      <c r="AG42" s="884">
        <f>AE42+AF42</f>
        <v>116398</v>
      </c>
    </row>
    <row r="43" spans="3:33">
      <c r="C43" s="2284">
        <v>1</v>
      </c>
      <c r="G43" s="2352"/>
      <c r="H43" s="362" t="s">
        <v>1274</v>
      </c>
      <c r="N43" s="150"/>
      <c r="O43" s="1298">
        <v>43750</v>
      </c>
      <c r="P43" s="1298">
        <v>43727</v>
      </c>
      <c r="Q43" s="1298">
        <v>46434</v>
      </c>
      <c r="R43" s="1298">
        <v>43923</v>
      </c>
      <c r="S43" s="1298">
        <v>44490</v>
      </c>
      <c r="T43" s="1298">
        <v>49500</v>
      </c>
      <c r="U43" s="1298">
        <v>47081</v>
      </c>
      <c r="V43" s="1298">
        <v>41717.8975255654</v>
      </c>
      <c r="W43" s="1298">
        <v>43588.897525565299</v>
      </c>
      <c r="X43" s="1298">
        <v>32990.3975255654</v>
      </c>
      <c r="Y43" s="1298">
        <v>32991.3975255654</v>
      </c>
      <c r="Z43" s="1298">
        <v>36154.3975255654</v>
      </c>
      <c r="AA43" s="25">
        <f>SUM(O43:Q43)</f>
        <v>133911</v>
      </c>
      <c r="AB43" s="25">
        <f>SUM(R43:T43)</f>
        <v>137913</v>
      </c>
      <c r="AC43" s="25">
        <f>SUM(U43:W43)</f>
        <v>132387.7950511307</v>
      </c>
      <c r="AD43" s="25">
        <f>SUM(X43:Z43)</f>
        <v>102136.19257669619</v>
      </c>
      <c r="AE43" s="25">
        <f>AA43+AB43</f>
        <v>271824</v>
      </c>
      <c r="AF43" s="25">
        <f>AD43+AC43</f>
        <v>234523.98762782689</v>
      </c>
      <c r="AG43" s="25">
        <f>AE43+AF43</f>
        <v>506347.98762782686</v>
      </c>
    </row>
    <row r="44" spans="3:33">
      <c r="C44" s="2284">
        <v>1</v>
      </c>
      <c r="G44" s="2355"/>
      <c r="H44" s="16" t="s">
        <v>1275</v>
      </c>
      <c r="I44" s="24"/>
      <c r="J44" s="24"/>
      <c r="K44" s="16"/>
      <c r="L44" s="16"/>
      <c r="M44" s="16"/>
      <c r="N44" s="148"/>
      <c r="O44" s="1298"/>
      <c r="P44" s="1298"/>
      <c r="Q44" s="1298"/>
      <c r="R44" s="1298"/>
      <c r="S44" s="1298"/>
      <c r="T44" s="1298"/>
      <c r="U44" s="1298"/>
      <c r="V44" s="1298"/>
      <c r="W44" s="1298"/>
      <c r="X44" s="1298"/>
      <c r="Y44" s="1298"/>
      <c r="Z44" s="1298"/>
      <c r="AA44" s="23">
        <f>SUM(O44:Q44)</f>
        <v>0</v>
      </c>
      <c r="AB44" s="23">
        <f>SUM(R44:T44)</f>
        <v>0</v>
      </c>
      <c r="AC44" s="23">
        <f>SUM(U44:W44)</f>
        <v>0</v>
      </c>
      <c r="AD44" s="23">
        <f>SUM(X44:Z44)</f>
        <v>0</v>
      </c>
      <c r="AE44" s="23">
        <f>AA44+AB44</f>
        <v>0</v>
      </c>
      <c r="AF44" s="23">
        <f>AD44+AC44</f>
        <v>0</v>
      </c>
      <c r="AG44" s="23">
        <f>AE44+AF44</f>
        <v>0</v>
      </c>
    </row>
    <row r="45" spans="3:33">
      <c r="C45" s="2284">
        <v>1</v>
      </c>
      <c r="G45" s="2356" t="s">
        <v>149</v>
      </c>
      <c r="H45" s="470"/>
      <c r="I45" s="1351"/>
      <c r="J45" s="1351"/>
      <c r="K45" s="470"/>
      <c r="L45" s="470"/>
      <c r="M45" s="470"/>
      <c r="N45" s="471"/>
      <c r="O45" s="2351">
        <f>SUM(O46:O51)</f>
        <v>35015</v>
      </c>
      <c r="P45" s="2351">
        <f t="shared" ref="P45:AG45" si="28">SUM(P46:P51)</f>
        <v>33905</v>
      </c>
      <c r="Q45" s="2351">
        <f t="shared" si="28"/>
        <v>60349</v>
      </c>
      <c r="R45" s="2351">
        <f t="shared" si="28"/>
        <v>36515</v>
      </c>
      <c r="S45" s="2351">
        <f t="shared" si="28"/>
        <v>37554</v>
      </c>
      <c r="T45" s="2351">
        <f t="shared" si="28"/>
        <v>49940</v>
      </c>
      <c r="U45" s="2351">
        <f t="shared" si="28"/>
        <v>59486</v>
      </c>
      <c r="V45" s="2351">
        <f t="shared" si="28"/>
        <v>50463.7</v>
      </c>
      <c r="W45" s="2351">
        <f t="shared" si="28"/>
        <v>45993.892999999996</v>
      </c>
      <c r="X45" s="2351">
        <f t="shared" si="28"/>
        <v>57214.346666666665</v>
      </c>
      <c r="Y45" s="2351">
        <f t="shared" si="28"/>
        <v>50407.346666666665</v>
      </c>
      <c r="Z45" s="2351">
        <f t="shared" si="28"/>
        <v>56909.346666666672</v>
      </c>
      <c r="AA45" s="613">
        <f t="shared" si="28"/>
        <v>129269</v>
      </c>
      <c r="AB45" s="613">
        <f t="shared" si="28"/>
        <v>124009</v>
      </c>
      <c r="AC45" s="613">
        <f t="shared" si="28"/>
        <v>155943.59299999999</v>
      </c>
      <c r="AD45" s="613">
        <f t="shared" si="28"/>
        <v>164531.04</v>
      </c>
      <c r="AE45" s="613">
        <f t="shared" si="28"/>
        <v>253278</v>
      </c>
      <c r="AF45" s="613">
        <f t="shared" si="28"/>
        <v>320474.63300000003</v>
      </c>
      <c r="AG45" s="613">
        <f t="shared" si="28"/>
        <v>573752.63299999991</v>
      </c>
    </row>
    <row r="46" spans="3:33">
      <c r="C46" s="2284">
        <v>1</v>
      </c>
      <c r="G46" s="2352"/>
      <c r="H46" s="362" t="s">
        <v>1276</v>
      </c>
      <c r="N46" s="150"/>
      <c r="O46" s="1298">
        <v>0</v>
      </c>
      <c r="P46" s="1298">
        <v>113</v>
      </c>
      <c r="Q46" s="1298">
        <v>57</v>
      </c>
      <c r="R46" s="1298">
        <v>177</v>
      </c>
      <c r="S46" s="1298">
        <v>368</v>
      </c>
      <c r="T46" s="1298">
        <v>608</v>
      </c>
      <c r="U46" s="1298">
        <v>1139</v>
      </c>
      <c r="V46" s="1298">
        <v>1028.1999999999998</v>
      </c>
      <c r="W46" s="1298">
        <v>1028.1999999999998</v>
      </c>
      <c r="X46" s="1298">
        <v>1831.68</v>
      </c>
      <c r="Y46" s="1298">
        <v>2461.6800000000003</v>
      </c>
      <c r="Z46" s="1298">
        <v>2583.6800000000003</v>
      </c>
      <c r="AA46" s="884">
        <f t="shared" ref="AA46:AA51" si="29">SUM(O46:Q46)</f>
        <v>170</v>
      </c>
      <c r="AB46" s="884">
        <f t="shared" ref="AB46:AB51" si="30">SUM(R46:T46)</f>
        <v>1153</v>
      </c>
      <c r="AC46" s="884">
        <f t="shared" ref="AC46:AC51" si="31">SUM(U46:W46)</f>
        <v>3195.3999999999996</v>
      </c>
      <c r="AD46" s="884">
        <f t="shared" ref="AD46:AD51" si="32">SUM(X46:Z46)</f>
        <v>6877.0400000000009</v>
      </c>
      <c r="AE46" s="884">
        <f t="shared" ref="AE46:AE51" si="33">AA46+AB46</f>
        <v>1323</v>
      </c>
      <c r="AF46" s="884">
        <f t="shared" ref="AF46:AF51" si="34">AD46+AC46</f>
        <v>10072.44</v>
      </c>
      <c r="AG46" s="884">
        <f t="shared" ref="AG46:AG51" si="35">AE46+AF46</f>
        <v>11395.44</v>
      </c>
    </row>
    <row r="47" spans="3:33">
      <c r="C47" s="2284">
        <v>1</v>
      </c>
      <c r="G47" s="2352"/>
      <c r="H47" s="362" t="s">
        <v>1277</v>
      </c>
      <c r="N47" s="150"/>
      <c r="O47" s="1298">
        <v>7955</v>
      </c>
      <c r="P47" s="1298">
        <v>8010</v>
      </c>
      <c r="Q47" s="1298">
        <v>26746</v>
      </c>
      <c r="R47" s="1298">
        <v>8165</v>
      </c>
      <c r="S47" s="1298">
        <v>6869</v>
      </c>
      <c r="T47" s="1298">
        <v>27133</v>
      </c>
      <c r="U47" s="1298">
        <v>7789</v>
      </c>
      <c r="V47" s="1298">
        <v>8136</v>
      </c>
      <c r="W47" s="1298">
        <v>8136</v>
      </c>
      <c r="X47" s="1298">
        <v>8136</v>
      </c>
      <c r="Y47" s="1298">
        <v>8136</v>
      </c>
      <c r="Z47" s="1298">
        <v>8136</v>
      </c>
      <c r="AA47" s="25">
        <f t="shared" si="29"/>
        <v>42711</v>
      </c>
      <c r="AB47" s="25">
        <f t="shared" si="30"/>
        <v>42167</v>
      </c>
      <c r="AC47" s="25">
        <f t="shared" si="31"/>
        <v>24061</v>
      </c>
      <c r="AD47" s="25">
        <f t="shared" si="32"/>
        <v>24408</v>
      </c>
      <c r="AE47" s="25">
        <f t="shared" si="33"/>
        <v>84878</v>
      </c>
      <c r="AF47" s="25">
        <f t="shared" si="34"/>
        <v>48469</v>
      </c>
      <c r="AG47" s="25">
        <f t="shared" si="35"/>
        <v>133347</v>
      </c>
    </row>
    <row r="48" spans="3:33">
      <c r="C48" s="2284">
        <v>1</v>
      </c>
      <c r="G48" s="2352"/>
      <c r="H48" s="362" t="s">
        <v>1278</v>
      </c>
      <c r="N48" s="150"/>
      <c r="O48" s="1298">
        <v>565</v>
      </c>
      <c r="P48" s="1298">
        <v>729</v>
      </c>
      <c r="Q48" s="1298">
        <v>661</v>
      </c>
      <c r="R48" s="1298">
        <v>881</v>
      </c>
      <c r="S48" s="1298">
        <v>1017</v>
      </c>
      <c r="T48" s="1298">
        <v>776</v>
      </c>
      <c r="U48" s="1298">
        <v>1169</v>
      </c>
      <c r="V48" s="1298">
        <v>1169</v>
      </c>
      <c r="W48" s="1298">
        <v>1169</v>
      </c>
      <c r="X48" s="1298">
        <v>1169</v>
      </c>
      <c r="Y48" s="1298">
        <v>1169</v>
      </c>
      <c r="Z48" s="1298">
        <v>1169</v>
      </c>
      <c r="AA48" s="25">
        <f t="shared" si="29"/>
        <v>1955</v>
      </c>
      <c r="AB48" s="25">
        <f t="shared" si="30"/>
        <v>2674</v>
      </c>
      <c r="AC48" s="25">
        <f t="shared" si="31"/>
        <v>3507</v>
      </c>
      <c r="AD48" s="25">
        <f t="shared" si="32"/>
        <v>3507</v>
      </c>
      <c r="AE48" s="25">
        <f t="shared" si="33"/>
        <v>4629</v>
      </c>
      <c r="AF48" s="25">
        <f t="shared" si="34"/>
        <v>7014</v>
      </c>
      <c r="AG48" s="25">
        <f t="shared" si="35"/>
        <v>11643</v>
      </c>
    </row>
    <row r="49" spans="3:33">
      <c r="C49" s="2284">
        <v>1</v>
      </c>
      <c r="G49" s="2352"/>
      <c r="H49" s="362" t="s">
        <v>1279</v>
      </c>
      <c r="N49" s="150"/>
      <c r="O49" s="1298">
        <v>7358</v>
      </c>
      <c r="P49" s="1298">
        <v>7988</v>
      </c>
      <c r="Q49" s="1298">
        <v>-12937</v>
      </c>
      <c r="R49" s="1298">
        <v>9193</v>
      </c>
      <c r="S49" s="1298">
        <v>9481</v>
      </c>
      <c r="T49" s="1298">
        <v>-15480</v>
      </c>
      <c r="U49" s="1298">
        <v>10462</v>
      </c>
      <c r="V49" s="1298">
        <v>9902.5</v>
      </c>
      <c r="W49" s="1298">
        <v>6974.5</v>
      </c>
      <c r="X49" s="1298">
        <v>9550.6666666666661</v>
      </c>
      <c r="Y49" s="1298">
        <v>9550.6666666666661</v>
      </c>
      <c r="Z49" s="1298">
        <v>6206.6666666666697</v>
      </c>
      <c r="AA49" s="25">
        <f t="shared" si="29"/>
        <v>2409</v>
      </c>
      <c r="AB49" s="25">
        <f t="shared" si="30"/>
        <v>3194</v>
      </c>
      <c r="AC49" s="25">
        <f t="shared" si="31"/>
        <v>27339</v>
      </c>
      <c r="AD49" s="25">
        <f t="shared" si="32"/>
        <v>25308</v>
      </c>
      <c r="AE49" s="25">
        <f t="shared" si="33"/>
        <v>5603</v>
      </c>
      <c r="AF49" s="25">
        <f t="shared" si="34"/>
        <v>52647</v>
      </c>
      <c r="AG49" s="25">
        <f t="shared" si="35"/>
        <v>58250</v>
      </c>
    </row>
    <row r="50" spans="3:33">
      <c r="C50" s="2284">
        <v>1</v>
      </c>
      <c r="G50" s="2352"/>
      <c r="H50" s="362" t="s">
        <v>1280</v>
      </c>
      <c r="N50" s="150"/>
      <c r="O50" s="1298">
        <v>0</v>
      </c>
      <c r="P50" s="1298">
        <v>0</v>
      </c>
      <c r="Q50" s="1298">
        <v>49</v>
      </c>
      <c r="R50" s="1298">
        <v>186</v>
      </c>
      <c r="S50" s="1298">
        <v>208</v>
      </c>
      <c r="T50" s="1298">
        <v>98</v>
      </c>
      <c r="U50" s="1298">
        <v>0</v>
      </c>
      <c r="V50" s="1298">
        <v>588</v>
      </c>
      <c r="W50" s="1298">
        <v>638</v>
      </c>
      <c r="X50" s="1298">
        <v>539</v>
      </c>
      <c r="Y50" s="1298">
        <v>457</v>
      </c>
      <c r="Z50" s="1298">
        <v>1310</v>
      </c>
      <c r="AA50" s="25">
        <f t="shared" si="29"/>
        <v>49</v>
      </c>
      <c r="AB50" s="25">
        <f t="shared" si="30"/>
        <v>492</v>
      </c>
      <c r="AC50" s="25">
        <f t="shared" si="31"/>
        <v>1226</v>
      </c>
      <c r="AD50" s="25">
        <f t="shared" si="32"/>
        <v>2306</v>
      </c>
      <c r="AE50" s="25">
        <f t="shared" si="33"/>
        <v>541</v>
      </c>
      <c r="AF50" s="25">
        <f t="shared" si="34"/>
        <v>3532</v>
      </c>
      <c r="AG50" s="25">
        <f t="shared" si="35"/>
        <v>4073</v>
      </c>
    </row>
    <row r="51" spans="3:33">
      <c r="C51" s="2284">
        <v>1</v>
      </c>
      <c r="G51" s="2355"/>
      <c r="H51" s="16" t="s">
        <v>1263</v>
      </c>
      <c r="I51" s="24"/>
      <c r="J51" s="24"/>
      <c r="K51" s="16"/>
      <c r="L51" s="16"/>
      <c r="M51" s="16"/>
      <c r="N51" s="148"/>
      <c r="O51" s="1299">
        <v>19137</v>
      </c>
      <c r="P51" s="1299">
        <v>17065</v>
      </c>
      <c r="Q51" s="1299">
        <v>45773</v>
      </c>
      <c r="R51" s="1299">
        <v>17913</v>
      </c>
      <c r="S51" s="1299">
        <v>19611</v>
      </c>
      <c r="T51" s="1299">
        <v>36805</v>
      </c>
      <c r="U51" s="1299">
        <v>38927</v>
      </c>
      <c r="V51" s="1299">
        <v>29640</v>
      </c>
      <c r="W51" s="1299">
        <v>28048.192999999999</v>
      </c>
      <c r="X51" s="1299">
        <v>35988</v>
      </c>
      <c r="Y51" s="1299">
        <v>28633</v>
      </c>
      <c r="Z51" s="1299">
        <v>37504</v>
      </c>
      <c r="AA51" s="23">
        <f t="shared" si="29"/>
        <v>81975</v>
      </c>
      <c r="AB51" s="23">
        <f t="shared" si="30"/>
        <v>74329</v>
      </c>
      <c r="AC51" s="23">
        <f t="shared" si="31"/>
        <v>96615.192999999999</v>
      </c>
      <c r="AD51" s="23">
        <f t="shared" si="32"/>
        <v>102125</v>
      </c>
      <c r="AE51" s="23">
        <f t="shared" si="33"/>
        <v>156304</v>
      </c>
      <c r="AF51" s="23">
        <f t="shared" si="34"/>
        <v>198740.193</v>
      </c>
      <c r="AG51" s="23">
        <f t="shared" si="35"/>
        <v>355044.19299999997</v>
      </c>
    </row>
    <row r="52" spans="3:33">
      <c r="C52" s="2284">
        <v>1</v>
      </c>
      <c r="G52" s="2357"/>
      <c r="O52" s="269"/>
      <c r="P52" s="269"/>
      <c r="Q52" s="269"/>
      <c r="R52" s="269"/>
      <c r="S52" s="269"/>
      <c r="T52" s="269"/>
      <c r="U52" s="269"/>
      <c r="V52" s="269"/>
      <c r="W52" s="269"/>
      <c r="X52" s="269"/>
      <c r="Y52" s="269"/>
      <c r="Z52" s="269"/>
      <c r="AA52" s="268"/>
      <c r="AB52" s="268"/>
      <c r="AC52" s="268"/>
      <c r="AD52" s="268"/>
      <c r="AE52" s="268"/>
      <c r="AF52" s="268"/>
      <c r="AG52" s="268"/>
    </row>
    <row r="53" spans="3:33" ht="15.75">
      <c r="C53" s="2284">
        <v>1</v>
      </c>
      <c r="E53" s="2358" t="s">
        <v>1281</v>
      </c>
      <c r="G53" s="2359"/>
      <c r="H53" s="2359"/>
      <c r="X53" s="268"/>
      <c r="Y53" s="268"/>
      <c r="Z53" s="268"/>
      <c r="AA53" s="268"/>
      <c r="AB53" s="268"/>
      <c r="AC53" s="268"/>
      <c r="AD53" s="268"/>
      <c r="AE53" s="268"/>
      <c r="AF53" s="268"/>
      <c r="AG53" s="268"/>
    </row>
    <row r="54" spans="3:33">
      <c r="C54" s="2284">
        <v>1</v>
      </c>
      <c r="G54" s="1362" t="s">
        <v>148</v>
      </c>
      <c r="H54" s="1363"/>
      <c r="I54" s="1351"/>
      <c r="J54" s="1351"/>
      <c r="K54" s="470"/>
      <c r="L54" s="470"/>
      <c r="M54" s="470"/>
      <c r="N54" s="470"/>
      <c r="O54" s="613">
        <f t="shared" ref="O54:Z54" si="36">SUM(O55:O56)</f>
        <v>70302</v>
      </c>
      <c r="P54" s="613">
        <f t="shared" si="36"/>
        <v>70551</v>
      </c>
      <c r="Q54" s="613">
        <f t="shared" si="36"/>
        <v>67256</v>
      </c>
      <c r="R54" s="613">
        <f t="shared" si="36"/>
        <v>70514</v>
      </c>
      <c r="S54" s="613">
        <f t="shared" si="36"/>
        <v>70903</v>
      </c>
      <c r="T54" s="613">
        <f t="shared" si="36"/>
        <v>75219</v>
      </c>
      <c r="U54" s="613">
        <f t="shared" si="36"/>
        <v>73796</v>
      </c>
      <c r="V54" s="613">
        <f t="shared" si="36"/>
        <v>65813.897525565408</v>
      </c>
      <c r="W54" s="613">
        <f t="shared" si="36"/>
        <v>67684.897525565291</v>
      </c>
      <c r="X54" s="1602">
        <f t="shared" si="36"/>
        <v>57086.3975255654</v>
      </c>
      <c r="Y54" s="1602">
        <f t="shared" si="36"/>
        <v>57087.3975255654</v>
      </c>
      <c r="Z54" s="1602">
        <f t="shared" si="36"/>
        <v>60250.3975255654</v>
      </c>
      <c r="AA54" s="1602">
        <f>SUM(O54:Q54)</f>
        <v>208109</v>
      </c>
      <c r="AB54" s="1602">
        <f>SUM(R54:T54)</f>
        <v>216636</v>
      </c>
      <c r="AC54" s="1602">
        <f>SUM(U54:W54)</f>
        <v>207294.7950511307</v>
      </c>
      <c r="AD54" s="1602">
        <f>SUM(X54:Z54)</f>
        <v>174424.19257669619</v>
      </c>
      <c r="AE54" s="1602">
        <f>AA54+AB54</f>
        <v>424745</v>
      </c>
      <c r="AF54" s="1602">
        <f>AD54+AC54</f>
        <v>381718.98762782686</v>
      </c>
      <c r="AG54" s="1602">
        <f>AE54+AF54</f>
        <v>806463.98762782686</v>
      </c>
    </row>
    <row r="55" spans="3:33">
      <c r="C55" s="2284">
        <v>1</v>
      </c>
      <c r="G55" s="265"/>
      <c r="H55" s="1365" t="s">
        <v>1233</v>
      </c>
      <c r="I55" s="1366"/>
      <c r="J55" s="1366"/>
      <c r="K55" s="972"/>
      <c r="L55" s="972"/>
      <c r="M55" s="972"/>
      <c r="N55" s="972"/>
      <c r="O55" s="2360">
        <f>O727</f>
        <v>15525</v>
      </c>
      <c r="P55" s="2360">
        <f t="shared" ref="P55:Z55" si="37">P727</f>
        <v>15797</v>
      </c>
      <c r="Q55" s="2360">
        <f t="shared" si="37"/>
        <v>15519</v>
      </c>
      <c r="R55" s="2360">
        <f t="shared" si="37"/>
        <v>15564</v>
      </c>
      <c r="S55" s="2360">
        <f t="shared" si="37"/>
        <v>15386</v>
      </c>
      <c r="T55" s="2360">
        <f t="shared" si="37"/>
        <v>15239</v>
      </c>
      <c r="U55" s="2360">
        <f t="shared" si="37"/>
        <v>15688</v>
      </c>
      <c r="V55" s="2360">
        <f t="shared" si="37"/>
        <v>15000</v>
      </c>
      <c r="W55" s="2360">
        <f t="shared" si="37"/>
        <v>15000</v>
      </c>
      <c r="X55" s="2361">
        <f t="shared" si="37"/>
        <v>15000</v>
      </c>
      <c r="Y55" s="2361">
        <f t="shared" si="37"/>
        <v>15000</v>
      </c>
      <c r="Z55" s="2361">
        <f t="shared" si="37"/>
        <v>15000</v>
      </c>
      <c r="AA55" s="2361">
        <f>SUM(O55:Q55)</f>
        <v>46841</v>
      </c>
      <c r="AB55" s="2361">
        <f>SUM(R55:T55)</f>
        <v>46189</v>
      </c>
      <c r="AC55" s="2361">
        <f>SUM(U55:W55)</f>
        <v>45688</v>
      </c>
      <c r="AD55" s="2361">
        <f>SUM(X55:Z55)</f>
        <v>45000</v>
      </c>
      <c r="AE55" s="2361">
        <f>AA55+AB55</f>
        <v>93030</v>
      </c>
      <c r="AF55" s="2361">
        <f>AD55+AC55</f>
        <v>90688</v>
      </c>
      <c r="AG55" s="2361">
        <f>AE55+AF55</f>
        <v>183718</v>
      </c>
    </row>
    <row r="56" spans="3:33">
      <c r="C56" s="2284">
        <v>1</v>
      </c>
      <c r="G56" s="261"/>
      <c r="H56" s="260" t="s">
        <v>1234</v>
      </c>
      <c r="I56" s="24"/>
      <c r="J56" s="24"/>
      <c r="K56" s="16"/>
      <c r="L56" s="16"/>
      <c r="M56" s="16"/>
      <c r="N56" s="16"/>
      <c r="O56" s="23">
        <f t="shared" ref="O56:Z56" si="38">O41</f>
        <v>54777</v>
      </c>
      <c r="P56" s="23">
        <f t="shared" si="38"/>
        <v>54754</v>
      </c>
      <c r="Q56" s="23">
        <f t="shared" si="38"/>
        <v>51737</v>
      </c>
      <c r="R56" s="23">
        <f t="shared" si="38"/>
        <v>54950</v>
      </c>
      <c r="S56" s="23">
        <f t="shared" si="38"/>
        <v>55517</v>
      </c>
      <c r="T56" s="23">
        <f t="shared" si="38"/>
        <v>59980</v>
      </c>
      <c r="U56" s="23">
        <f t="shared" si="38"/>
        <v>58108</v>
      </c>
      <c r="V56" s="23">
        <f t="shared" si="38"/>
        <v>50813.8975255654</v>
      </c>
      <c r="W56" s="23">
        <f t="shared" si="38"/>
        <v>52684.897525565299</v>
      </c>
      <c r="X56" s="242">
        <f t="shared" si="38"/>
        <v>42086.3975255654</v>
      </c>
      <c r="Y56" s="242">
        <f t="shared" si="38"/>
        <v>42087.3975255654</v>
      </c>
      <c r="Z56" s="242">
        <f t="shared" si="38"/>
        <v>45250.3975255654</v>
      </c>
      <c r="AA56" s="242">
        <f>SUM(O56:Q56)</f>
        <v>161268</v>
      </c>
      <c r="AB56" s="242">
        <f>SUM(R56:T56)</f>
        <v>170447</v>
      </c>
      <c r="AC56" s="242">
        <f>SUM(U56:W56)</f>
        <v>161606.7950511307</v>
      </c>
      <c r="AD56" s="242">
        <f>SUM(X56:Z56)</f>
        <v>129424.19257669619</v>
      </c>
      <c r="AE56" s="242">
        <f>AA56+AB56</f>
        <v>331715</v>
      </c>
      <c r="AF56" s="242">
        <f>AD56+AC56</f>
        <v>291030.98762782686</v>
      </c>
      <c r="AG56" s="242">
        <f>AE56+AF56</f>
        <v>622745.98762782686</v>
      </c>
    </row>
    <row r="57" spans="3:33">
      <c r="C57" s="2284">
        <v>1</v>
      </c>
      <c r="G57" s="2357"/>
      <c r="X57" s="268"/>
      <c r="Y57" s="268"/>
      <c r="Z57" s="268"/>
      <c r="AA57" s="268"/>
      <c r="AB57" s="268"/>
      <c r="AC57" s="268"/>
      <c r="AD57" s="268"/>
      <c r="AE57" s="268"/>
      <c r="AF57" s="268"/>
      <c r="AG57" s="268"/>
    </row>
    <row r="58" spans="3:33" ht="16.5" customHeight="1">
      <c r="C58" s="2284">
        <v>1</v>
      </c>
      <c r="E58" s="2358" t="s">
        <v>1282</v>
      </c>
      <c r="G58" s="2359"/>
      <c r="H58" s="2359"/>
      <c r="I58" s="2359"/>
      <c r="J58" s="2359"/>
      <c r="K58" s="2359"/>
      <c r="L58" s="2359"/>
      <c r="M58" s="2359"/>
      <c r="N58" s="2359"/>
      <c r="O58" s="258"/>
      <c r="X58" s="268"/>
      <c r="Y58" s="268"/>
      <c r="Z58" s="268"/>
      <c r="AA58" s="268"/>
      <c r="AB58" s="268"/>
      <c r="AC58" s="268"/>
      <c r="AD58" s="268"/>
      <c r="AE58" s="268"/>
      <c r="AF58" s="268"/>
      <c r="AG58" s="268"/>
    </row>
    <row r="59" spans="3:33">
      <c r="C59" s="2284">
        <v>1</v>
      </c>
      <c r="G59" s="472" t="s">
        <v>1283</v>
      </c>
      <c r="H59" s="2362"/>
      <c r="I59" s="2362"/>
      <c r="J59" s="2362"/>
      <c r="K59" s="2362"/>
      <c r="L59" s="2362"/>
      <c r="M59" s="2362"/>
      <c r="N59" s="2363"/>
      <c r="O59" s="613">
        <f t="shared" ref="O59:AG59" si="39">O23</f>
        <v>125</v>
      </c>
      <c r="P59" s="613">
        <f t="shared" si="39"/>
        <v>716</v>
      </c>
      <c r="Q59" s="613">
        <f t="shared" si="39"/>
        <v>1510</v>
      </c>
      <c r="R59" s="613">
        <f t="shared" si="39"/>
        <v>2211</v>
      </c>
      <c r="S59" s="613">
        <f t="shared" si="39"/>
        <v>1417</v>
      </c>
      <c r="T59" s="613">
        <f t="shared" si="39"/>
        <v>1629</v>
      </c>
      <c r="U59" s="613">
        <f t="shared" si="39"/>
        <v>832</v>
      </c>
      <c r="V59" s="613">
        <f>V23</f>
        <v>0</v>
      </c>
      <c r="W59" s="613">
        <f t="shared" si="39"/>
        <v>0</v>
      </c>
      <c r="X59" s="613">
        <f t="shared" si="39"/>
        <v>0</v>
      </c>
      <c r="Y59" s="613">
        <f t="shared" si="39"/>
        <v>0</v>
      </c>
      <c r="Z59" s="613">
        <f t="shared" si="39"/>
        <v>0</v>
      </c>
      <c r="AA59" s="1602">
        <f t="shared" si="39"/>
        <v>2351</v>
      </c>
      <c r="AB59" s="1602">
        <f t="shared" si="39"/>
        <v>5257</v>
      </c>
      <c r="AC59" s="1602">
        <f t="shared" si="39"/>
        <v>832</v>
      </c>
      <c r="AD59" s="1602">
        <f t="shared" si="39"/>
        <v>0</v>
      </c>
      <c r="AE59" s="1602">
        <f t="shared" si="39"/>
        <v>7608</v>
      </c>
      <c r="AF59" s="1602">
        <f t="shared" si="39"/>
        <v>832</v>
      </c>
      <c r="AG59" s="1603">
        <f t="shared" si="39"/>
        <v>8440</v>
      </c>
    </row>
    <row r="60" spans="3:33">
      <c r="C60" s="2284">
        <v>1</v>
      </c>
      <c r="G60" s="2364"/>
      <c r="H60" s="362" t="s">
        <v>1284</v>
      </c>
      <c r="I60" s="2359"/>
      <c r="J60" s="2359"/>
      <c r="K60" s="2359"/>
      <c r="L60" s="2359"/>
      <c r="M60" s="2359"/>
      <c r="N60" s="2365"/>
      <c r="O60" s="1008"/>
      <c r="P60" s="1008"/>
      <c r="Q60" s="1008"/>
      <c r="R60" s="1008"/>
      <c r="S60" s="1008"/>
      <c r="T60" s="1008"/>
      <c r="U60" s="1008"/>
      <c r="V60" s="1008"/>
      <c r="W60" s="1008"/>
      <c r="X60" s="1008"/>
      <c r="Y60" s="1008"/>
      <c r="Z60" s="1008"/>
      <c r="AA60" s="245">
        <f>SUM(O60:Q60)</f>
        <v>0</v>
      </c>
      <c r="AB60" s="245">
        <f>SUM(R60:T60)</f>
        <v>0</v>
      </c>
      <c r="AC60" s="245">
        <f>SUM(U60:W60)</f>
        <v>0</v>
      </c>
      <c r="AD60" s="245">
        <f>SUM(X60:Z60)</f>
        <v>0</v>
      </c>
      <c r="AE60" s="245">
        <f>AA60+AB60</f>
        <v>0</v>
      </c>
      <c r="AF60" s="245">
        <f>AD60+AC60</f>
        <v>0</v>
      </c>
      <c r="AG60" s="244">
        <f>AE60+AF60</f>
        <v>0</v>
      </c>
    </row>
    <row r="61" spans="3:33">
      <c r="C61" s="2284">
        <v>1</v>
      </c>
      <c r="G61" s="2364"/>
      <c r="H61" s="362" t="s">
        <v>1285</v>
      </c>
      <c r="I61" s="2359"/>
      <c r="J61" s="2359"/>
      <c r="K61" s="2359"/>
      <c r="L61" s="2359"/>
      <c r="M61" s="2359"/>
      <c r="N61" s="2365"/>
      <c r="O61" s="1008"/>
      <c r="P61" s="1008"/>
      <c r="Q61" s="1008"/>
      <c r="R61" s="1008"/>
      <c r="S61" s="1008"/>
      <c r="T61" s="1008"/>
      <c r="U61" s="1008"/>
      <c r="V61" s="1008"/>
      <c r="W61" s="1008"/>
      <c r="X61" s="1008"/>
      <c r="Y61" s="1008"/>
      <c r="Z61" s="1008"/>
      <c r="AA61" s="245">
        <f>SUM(O61:Q61)</f>
        <v>0</v>
      </c>
      <c r="AB61" s="245">
        <f>SUM(R61:T61)</f>
        <v>0</v>
      </c>
      <c r="AC61" s="245">
        <f>SUM(U61:W61)</f>
        <v>0</v>
      </c>
      <c r="AD61" s="245">
        <f>SUM(X61:Z61)</f>
        <v>0</v>
      </c>
      <c r="AE61" s="245">
        <f>AA61+AB61</f>
        <v>0</v>
      </c>
      <c r="AF61" s="245">
        <f>AD61+AC61</f>
        <v>0</v>
      </c>
      <c r="AG61" s="244">
        <f>AE61+AF61</f>
        <v>0</v>
      </c>
    </row>
    <row r="62" spans="3:33">
      <c r="C62" s="2284">
        <v>1</v>
      </c>
      <c r="G62" s="2364"/>
      <c r="H62" s="362" t="s">
        <v>1286</v>
      </c>
      <c r="I62" s="2359"/>
      <c r="J62" s="2359"/>
      <c r="K62" s="2359"/>
      <c r="L62" s="2359"/>
      <c r="M62" s="2359"/>
      <c r="N62" s="2365"/>
      <c r="O62" s="1008"/>
      <c r="P62" s="1008"/>
      <c r="Q62" s="1008"/>
      <c r="R62" s="1008"/>
      <c r="S62" s="1008"/>
      <c r="T62" s="1008"/>
      <c r="U62" s="1008"/>
      <c r="V62" s="1008"/>
      <c r="W62" s="1008"/>
      <c r="X62" s="1008"/>
      <c r="Y62" s="1008"/>
      <c r="Z62" s="1008"/>
      <c r="AA62" s="245">
        <f>SUM(O62:Q62)</f>
        <v>0</v>
      </c>
      <c r="AB62" s="245">
        <f>SUM(R62:T62)</f>
        <v>0</v>
      </c>
      <c r="AC62" s="245">
        <f>SUM(U62:W62)</f>
        <v>0</v>
      </c>
      <c r="AD62" s="245">
        <f>SUM(X62:Z62)</f>
        <v>0</v>
      </c>
      <c r="AE62" s="245">
        <f>AA62+AB62</f>
        <v>0</v>
      </c>
      <c r="AF62" s="245">
        <f>AD62+AC62</f>
        <v>0</v>
      </c>
      <c r="AG62" s="244">
        <f>AE62+AF62</f>
        <v>0</v>
      </c>
    </row>
    <row r="63" spans="3:33">
      <c r="C63" s="2284">
        <v>1</v>
      </c>
      <c r="G63" s="2366"/>
      <c r="H63" s="16" t="s">
        <v>1283</v>
      </c>
      <c r="I63" s="2367"/>
      <c r="J63" s="2367"/>
      <c r="K63" s="2367"/>
      <c r="L63" s="2367"/>
      <c r="M63" s="2367"/>
      <c r="N63" s="2368"/>
      <c r="O63" s="185">
        <f>O59-O60-O61-O62</f>
        <v>125</v>
      </c>
      <c r="P63" s="185">
        <f t="shared" ref="P63:AG63" si="40">P59-P60-P61-P62</f>
        <v>716</v>
      </c>
      <c r="Q63" s="185">
        <f t="shared" si="40"/>
        <v>1510</v>
      </c>
      <c r="R63" s="185">
        <f t="shared" si="40"/>
        <v>2211</v>
      </c>
      <c r="S63" s="185">
        <f t="shared" si="40"/>
        <v>1417</v>
      </c>
      <c r="T63" s="185">
        <f t="shared" si="40"/>
        <v>1629</v>
      </c>
      <c r="U63" s="185">
        <f t="shared" si="40"/>
        <v>832</v>
      </c>
      <c r="V63" s="185">
        <f t="shared" si="40"/>
        <v>0</v>
      </c>
      <c r="W63" s="185">
        <f t="shared" si="40"/>
        <v>0</v>
      </c>
      <c r="X63" s="185">
        <f t="shared" si="40"/>
        <v>0</v>
      </c>
      <c r="Y63" s="185">
        <f t="shared" si="40"/>
        <v>0</v>
      </c>
      <c r="Z63" s="185">
        <f t="shared" si="40"/>
        <v>0</v>
      </c>
      <c r="AA63" s="245">
        <f t="shared" si="40"/>
        <v>2351</v>
      </c>
      <c r="AB63" s="245">
        <f t="shared" si="40"/>
        <v>5257</v>
      </c>
      <c r="AC63" s="245">
        <f t="shared" si="40"/>
        <v>832</v>
      </c>
      <c r="AD63" s="245">
        <f t="shared" si="40"/>
        <v>0</v>
      </c>
      <c r="AE63" s="245">
        <f t="shared" si="40"/>
        <v>7608</v>
      </c>
      <c r="AF63" s="245">
        <f t="shared" si="40"/>
        <v>832</v>
      </c>
      <c r="AG63" s="244">
        <f t="shared" si="40"/>
        <v>8440</v>
      </c>
    </row>
    <row r="64" spans="3:33">
      <c r="C64" s="2284">
        <v>1</v>
      </c>
      <c r="G64" s="472" t="s">
        <v>1287</v>
      </c>
      <c r="H64" s="470"/>
      <c r="I64" s="1351"/>
      <c r="J64" s="1351"/>
      <c r="K64" s="470"/>
      <c r="L64" s="470"/>
      <c r="M64" s="470"/>
      <c r="N64" s="471"/>
      <c r="O64" s="613">
        <f t="shared" ref="O64:AG64" si="41">O24</f>
        <v>0</v>
      </c>
      <c r="P64" s="613">
        <f t="shared" si="41"/>
        <v>0</v>
      </c>
      <c r="Q64" s="613">
        <f t="shared" si="41"/>
        <v>0</v>
      </c>
      <c r="R64" s="613">
        <f t="shared" si="41"/>
        <v>0</v>
      </c>
      <c r="S64" s="613">
        <f t="shared" si="41"/>
        <v>0</v>
      </c>
      <c r="T64" s="613">
        <f t="shared" si="41"/>
        <v>0</v>
      </c>
      <c r="U64" s="613">
        <f t="shared" si="41"/>
        <v>0</v>
      </c>
      <c r="V64" s="613">
        <f t="shared" si="41"/>
        <v>0</v>
      </c>
      <c r="W64" s="613">
        <f t="shared" si="41"/>
        <v>0</v>
      </c>
      <c r="X64" s="613">
        <f t="shared" si="41"/>
        <v>0</v>
      </c>
      <c r="Y64" s="613">
        <f t="shared" si="41"/>
        <v>0</v>
      </c>
      <c r="Z64" s="613">
        <f t="shared" si="41"/>
        <v>0</v>
      </c>
      <c r="AA64" s="1602">
        <f t="shared" si="41"/>
        <v>0</v>
      </c>
      <c r="AB64" s="1602">
        <f t="shared" si="41"/>
        <v>0</v>
      </c>
      <c r="AC64" s="1602">
        <f t="shared" si="41"/>
        <v>0</v>
      </c>
      <c r="AD64" s="1602">
        <f t="shared" si="41"/>
        <v>0</v>
      </c>
      <c r="AE64" s="1602">
        <f t="shared" si="41"/>
        <v>0</v>
      </c>
      <c r="AF64" s="1602">
        <f t="shared" si="41"/>
        <v>0</v>
      </c>
      <c r="AG64" s="1603">
        <f t="shared" si="41"/>
        <v>0</v>
      </c>
    </row>
    <row r="65" spans="3:33">
      <c r="C65" s="2284">
        <v>1</v>
      </c>
      <c r="G65" s="246"/>
      <c r="H65" s="362" t="s">
        <v>1288</v>
      </c>
      <c r="N65" s="150"/>
      <c r="O65" s="1008"/>
      <c r="P65" s="1008"/>
      <c r="Q65" s="1008"/>
      <c r="R65" s="1008"/>
      <c r="S65" s="1008"/>
      <c r="T65" s="1008"/>
      <c r="U65" s="1008"/>
      <c r="V65" s="1008"/>
      <c r="W65" s="1008"/>
      <c r="X65" s="1008"/>
      <c r="Y65" s="1008"/>
      <c r="Z65" s="1008"/>
      <c r="AA65" s="245">
        <f>SUM(O65:Q65)</f>
        <v>0</v>
      </c>
      <c r="AB65" s="245">
        <f>SUM(R65:T65)</f>
        <v>0</v>
      </c>
      <c r="AC65" s="245">
        <f>SUM(U65:W65)</f>
        <v>0</v>
      </c>
      <c r="AD65" s="245">
        <f>SUM(X65:Z65)</f>
        <v>0</v>
      </c>
      <c r="AE65" s="245">
        <f>AA65+AB65</f>
        <v>0</v>
      </c>
      <c r="AF65" s="245">
        <f>AD65+AC65</f>
        <v>0</v>
      </c>
      <c r="AG65" s="244">
        <f>AE65+AF65</f>
        <v>0</v>
      </c>
    </row>
    <row r="66" spans="3:33">
      <c r="C66" s="2284">
        <v>1</v>
      </c>
      <c r="G66" s="246"/>
      <c r="H66" s="362" t="s">
        <v>1289</v>
      </c>
      <c r="N66" s="150"/>
      <c r="O66" s="1008"/>
      <c r="P66" s="1008"/>
      <c r="Q66" s="1008"/>
      <c r="R66" s="1008"/>
      <c r="S66" s="1008"/>
      <c r="T66" s="1008"/>
      <c r="U66" s="1008"/>
      <c r="V66" s="1008"/>
      <c r="W66" s="1008"/>
      <c r="X66" s="1008"/>
      <c r="Y66" s="1008"/>
      <c r="Z66" s="1008"/>
      <c r="AA66" s="245">
        <f>SUM(O66:Q66)</f>
        <v>0</v>
      </c>
      <c r="AB66" s="245">
        <f>SUM(R66:T66)</f>
        <v>0</v>
      </c>
      <c r="AC66" s="245">
        <f>SUM(U66:W66)</f>
        <v>0</v>
      </c>
      <c r="AD66" s="245">
        <f>SUM(X66:Z66)</f>
        <v>0</v>
      </c>
      <c r="AE66" s="245">
        <f>AA66+AB66</f>
        <v>0</v>
      </c>
      <c r="AF66" s="245">
        <f>AD66+AC66</f>
        <v>0</v>
      </c>
      <c r="AG66" s="244">
        <f>AE66+AF66</f>
        <v>0</v>
      </c>
    </row>
    <row r="67" spans="3:33">
      <c r="C67" s="2284">
        <v>1</v>
      </c>
      <c r="G67" s="246"/>
      <c r="H67" s="362" t="s">
        <v>1290</v>
      </c>
      <c r="N67" s="150"/>
      <c r="O67" s="1008"/>
      <c r="P67" s="1008"/>
      <c r="Q67" s="1008"/>
      <c r="R67" s="1008"/>
      <c r="S67" s="1008"/>
      <c r="T67" s="1008"/>
      <c r="U67" s="1008"/>
      <c r="V67" s="1008"/>
      <c r="W67" s="1008"/>
      <c r="X67" s="1008"/>
      <c r="Y67" s="1008"/>
      <c r="Z67" s="1008"/>
      <c r="AA67" s="245">
        <f>SUM(O67:Q67)</f>
        <v>0</v>
      </c>
      <c r="AB67" s="245">
        <f>SUM(R67:T67)</f>
        <v>0</v>
      </c>
      <c r="AC67" s="245">
        <f>SUM(U67:W67)</f>
        <v>0</v>
      </c>
      <c r="AD67" s="245">
        <f>SUM(X67:Z67)</f>
        <v>0</v>
      </c>
      <c r="AE67" s="245">
        <f>AA67+AB67</f>
        <v>0</v>
      </c>
      <c r="AF67" s="245">
        <f>AD67+AC67</f>
        <v>0</v>
      </c>
      <c r="AG67" s="244">
        <f>AE67+AF67</f>
        <v>0</v>
      </c>
    </row>
    <row r="68" spans="3:33">
      <c r="C68" s="2284">
        <v>1</v>
      </c>
      <c r="G68" s="243"/>
      <c r="H68" s="16" t="s">
        <v>1287</v>
      </c>
      <c r="I68" s="24"/>
      <c r="J68" s="24"/>
      <c r="K68" s="16"/>
      <c r="L68" s="16"/>
      <c r="M68" s="16"/>
      <c r="N68" s="148"/>
      <c r="O68" s="23">
        <f>O64-O65-O66-O67</f>
        <v>0</v>
      </c>
      <c r="P68" s="23">
        <f t="shared" ref="P68:AG68" si="42">P64-P65-P66-P67</f>
        <v>0</v>
      </c>
      <c r="Q68" s="23">
        <f t="shared" si="42"/>
        <v>0</v>
      </c>
      <c r="R68" s="23">
        <f t="shared" si="42"/>
        <v>0</v>
      </c>
      <c r="S68" s="23">
        <f t="shared" si="42"/>
        <v>0</v>
      </c>
      <c r="T68" s="23">
        <f t="shared" si="42"/>
        <v>0</v>
      </c>
      <c r="U68" s="23">
        <f t="shared" si="42"/>
        <v>0</v>
      </c>
      <c r="V68" s="23">
        <f t="shared" si="42"/>
        <v>0</v>
      </c>
      <c r="W68" s="23">
        <f t="shared" si="42"/>
        <v>0</v>
      </c>
      <c r="X68" s="23">
        <f t="shared" si="42"/>
        <v>0</v>
      </c>
      <c r="Y68" s="23">
        <f t="shared" si="42"/>
        <v>0</v>
      </c>
      <c r="Z68" s="23">
        <f t="shared" si="42"/>
        <v>0</v>
      </c>
      <c r="AA68" s="242">
        <f t="shared" si="42"/>
        <v>0</v>
      </c>
      <c r="AB68" s="242">
        <f t="shared" si="42"/>
        <v>0</v>
      </c>
      <c r="AC68" s="242">
        <f t="shared" si="42"/>
        <v>0</v>
      </c>
      <c r="AD68" s="242">
        <f t="shared" si="42"/>
        <v>0</v>
      </c>
      <c r="AE68" s="242">
        <f t="shared" si="42"/>
        <v>0</v>
      </c>
      <c r="AF68" s="242">
        <f t="shared" si="42"/>
        <v>0</v>
      </c>
      <c r="AG68" s="241">
        <f t="shared" si="42"/>
        <v>0</v>
      </c>
    </row>
    <row r="69" spans="3:33">
      <c r="C69" s="2284">
        <v>1</v>
      </c>
      <c r="X69" s="268"/>
      <c r="Y69" s="268"/>
      <c r="Z69" s="268"/>
      <c r="AA69" s="268"/>
      <c r="AB69" s="268"/>
      <c r="AC69" s="268"/>
      <c r="AD69" s="268"/>
      <c r="AE69" s="268"/>
      <c r="AF69" s="268"/>
      <c r="AG69" s="268"/>
    </row>
    <row r="70" spans="3:33" ht="18">
      <c r="C70" s="2284">
        <v>1</v>
      </c>
      <c r="D70" s="2369" t="s">
        <v>1291</v>
      </c>
      <c r="E70" s="2369"/>
      <c r="F70" s="2326"/>
      <c r="Y70" s="1"/>
      <c r="Z70" s="1"/>
      <c r="AA70" s="1"/>
      <c r="AB70" s="1"/>
      <c r="AC70" s="1"/>
      <c r="AD70" s="1"/>
      <c r="AE70" s="1"/>
      <c r="AF70" s="1"/>
      <c r="AG70" s="1"/>
    </row>
    <row r="71" spans="3:33" ht="15.75">
      <c r="C71" s="2284">
        <v>1</v>
      </c>
      <c r="D71" s="362"/>
      <c r="E71" s="2322" t="s">
        <v>1292</v>
      </c>
      <c r="G71" s="2320"/>
      <c r="H71" s="2321"/>
      <c r="I71" s="2320"/>
      <c r="J71" s="2320"/>
      <c r="K71" s="2321"/>
      <c r="L71" s="2323"/>
      <c r="M71" s="2321"/>
      <c r="N71" s="2321"/>
      <c r="O71" s="2324"/>
      <c r="P71" s="2324"/>
      <c r="Q71" s="2324"/>
      <c r="R71" s="2324"/>
      <c r="S71" s="2324"/>
      <c r="T71" s="2324"/>
      <c r="AE71" s="295"/>
      <c r="AF71" s="295"/>
      <c r="AG71" s="295"/>
    </row>
    <row r="72" spans="3:33">
      <c r="C72" s="2284">
        <v>1</v>
      </c>
      <c r="D72" s="114"/>
      <c r="E72" s="114"/>
      <c r="F72" s="114" t="s">
        <v>102</v>
      </c>
      <c r="G72" s="114"/>
      <c r="H72" s="2319"/>
      <c r="I72" s="114"/>
      <c r="J72" s="2319"/>
      <c r="K72" s="2319"/>
      <c r="L72" s="2319"/>
      <c r="M72" s="2319"/>
      <c r="N72" s="2319"/>
      <c r="O72" s="2324"/>
      <c r="P72" s="2324"/>
      <c r="Q72" s="2324"/>
      <c r="R72" s="2324"/>
      <c r="S72" s="2324"/>
      <c r="T72" s="2324"/>
      <c r="Y72" s="1"/>
      <c r="Z72" s="1"/>
      <c r="AA72" s="1"/>
      <c r="AB72" s="1"/>
      <c r="AC72" s="1"/>
      <c r="AD72" s="1"/>
      <c r="AE72" s="1"/>
      <c r="AF72" s="1"/>
      <c r="AG72" s="1"/>
    </row>
    <row r="73" spans="3:33">
      <c r="C73" s="2284">
        <v>1</v>
      </c>
      <c r="D73" s="2325"/>
      <c r="E73" s="2325"/>
      <c r="F73" s="2326"/>
      <c r="G73" s="2327"/>
      <c r="H73" s="2328"/>
      <c r="I73" s="2329"/>
      <c r="J73" s="2329"/>
      <c r="K73" s="2328"/>
      <c r="L73" s="2328"/>
      <c r="M73" s="2328"/>
      <c r="N73" s="2330"/>
      <c r="O73" s="2331">
        <f>O$10</f>
        <v>43922</v>
      </c>
      <c r="P73" s="2331">
        <f t="shared" ref="P73:AG73" si="43">P$10</f>
        <v>43952</v>
      </c>
      <c r="Q73" s="2331">
        <f t="shared" si="43"/>
        <v>43983</v>
      </c>
      <c r="R73" s="2331">
        <f t="shared" si="43"/>
        <v>44013</v>
      </c>
      <c r="S73" s="2331">
        <f t="shared" si="43"/>
        <v>44044</v>
      </c>
      <c r="T73" s="2331">
        <f t="shared" si="43"/>
        <v>44075</v>
      </c>
      <c r="U73" s="2331">
        <f t="shared" si="43"/>
        <v>44105</v>
      </c>
      <c r="V73" s="2331">
        <f t="shared" si="43"/>
        <v>44136</v>
      </c>
      <c r="W73" s="2331">
        <f t="shared" si="43"/>
        <v>44166</v>
      </c>
      <c r="X73" s="2331">
        <f t="shared" si="43"/>
        <v>44197</v>
      </c>
      <c r="Y73" s="2331">
        <f t="shared" si="43"/>
        <v>44228</v>
      </c>
      <c r="Z73" s="2331">
        <f t="shared" si="43"/>
        <v>44256</v>
      </c>
      <c r="AA73" s="1332" t="str">
        <f t="shared" si="43"/>
        <v>Q1</v>
      </c>
      <c r="AB73" s="1332" t="str">
        <f t="shared" si="43"/>
        <v>Q2</v>
      </c>
      <c r="AC73" s="1332" t="str">
        <f t="shared" si="43"/>
        <v>Q3</v>
      </c>
      <c r="AD73" s="1332" t="str">
        <f t="shared" si="43"/>
        <v>Q4</v>
      </c>
      <c r="AE73" s="1332" t="str">
        <f t="shared" si="43"/>
        <v>1st H</v>
      </c>
      <c r="AF73" s="1332" t="str">
        <f t="shared" si="43"/>
        <v>2nd H</v>
      </c>
      <c r="AG73" s="1332" t="str">
        <f t="shared" si="43"/>
        <v>Yr.</v>
      </c>
    </row>
    <row r="74" spans="3:33">
      <c r="C74" s="2284">
        <v>1</v>
      </c>
      <c r="D74" s="114"/>
      <c r="E74" s="114"/>
      <c r="F74" s="114"/>
      <c r="G74" s="2370" t="s">
        <v>1293</v>
      </c>
      <c r="H74" s="2371"/>
      <c r="I74" s="2372"/>
      <c r="J74" s="2372"/>
      <c r="K74" s="2372"/>
      <c r="L74" s="2372"/>
      <c r="M74" s="2373" t="s">
        <v>1294</v>
      </c>
      <c r="N74" s="2374"/>
      <c r="O74" s="1626">
        <f>SUM(O75:O77)</f>
        <v>16078</v>
      </c>
      <c r="P74" s="1626">
        <f t="shared" ref="P74:AG74" si="44">SUM(P75:P77)</f>
        <v>105343</v>
      </c>
      <c r="Q74" s="1626">
        <f t="shared" si="44"/>
        <v>120404</v>
      </c>
      <c r="R74" s="1626">
        <f t="shared" si="44"/>
        <v>134510</v>
      </c>
      <c r="S74" s="1626">
        <f t="shared" si="44"/>
        <v>125147</v>
      </c>
      <c r="T74" s="1626">
        <f t="shared" si="44"/>
        <v>214748</v>
      </c>
      <c r="U74" s="1626">
        <f t="shared" si="44"/>
        <v>135037</v>
      </c>
      <c r="V74" s="1626">
        <f t="shared" si="44"/>
        <v>173246.29179357609</v>
      </c>
      <c r="W74" s="1626">
        <f t="shared" si="44"/>
        <v>188788.76950035282</v>
      </c>
      <c r="X74" s="1626">
        <f t="shared" si="44"/>
        <v>178751.69344552245</v>
      </c>
      <c r="Y74" s="1626">
        <f t="shared" si="44"/>
        <v>183333.70778872224</v>
      </c>
      <c r="Z74" s="1626">
        <f t="shared" si="44"/>
        <v>205898.40207438054</v>
      </c>
      <c r="AA74" s="1626">
        <f t="shared" si="44"/>
        <v>241825</v>
      </c>
      <c r="AB74" s="1626">
        <f t="shared" si="44"/>
        <v>474405</v>
      </c>
      <c r="AC74" s="1626">
        <f t="shared" si="44"/>
        <v>497072.06129392888</v>
      </c>
      <c r="AD74" s="1626">
        <f t="shared" si="44"/>
        <v>567983.80330862524</v>
      </c>
      <c r="AE74" s="1626">
        <f t="shared" si="44"/>
        <v>716230</v>
      </c>
      <c r="AF74" s="1626">
        <f t="shared" si="44"/>
        <v>1065055.8646025541</v>
      </c>
      <c r="AG74" s="1626">
        <f t="shared" si="44"/>
        <v>1781285.8646025541</v>
      </c>
    </row>
    <row r="75" spans="3:33">
      <c r="C75" s="2284">
        <v>1</v>
      </c>
      <c r="D75" s="114"/>
      <c r="E75" s="114"/>
      <c r="F75" s="114"/>
      <c r="G75" s="99"/>
      <c r="H75" s="2319"/>
      <c r="I75" s="114"/>
      <c r="J75" s="114"/>
      <c r="K75" s="2319" t="s">
        <v>144</v>
      </c>
      <c r="L75" s="2319"/>
      <c r="M75" s="2319"/>
      <c r="N75" s="2375"/>
      <c r="O75" s="156">
        <f>O358+O374</f>
        <v>14474</v>
      </c>
      <c r="P75" s="156">
        <f t="shared" ref="P75:Z75" si="45">P358+P374</f>
        <v>59576</v>
      </c>
      <c r="Q75" s="156">
        <f t="shared" si="45"/>
        <v>79854</v>
      </c>
      <c r="R75" s="156">
        <f t="shared" si="45"/>
        <v>87373</v>
      </c>
      <c r="S75" s="156">
        <f t="shared" si="45"/>
        <v>90285</v>
      </c>
      <c r="T75" s="156">
        <f t="shared" si="45"/>
        <v>161956</v>
      </c>
      <c r="U75" s="156">
        <f t="shared" si="45"/>
        <v>86366</v>
      </c>
      <c r="V75" s="156">
        <f t="shared" si="45"/>
        <v>116512.3964722222</v>
      </c>
      <c r="W75" s="156">
        <f t="shared" si="45"/>
        <v>127724.71447222221</v>
      </c>
      <c r="X75" s="156">
        <f t="shared" si="45"/>
        <v>118592.78022222221</v>
      </c>
      <c r="Y75" s="156">
        <f t="shared" si="45"/>
        <v>122108.54822222222</v>
      </c>
      <c r="Z75" s="156">
        <f t="shared" si="45"/>
        <v>136827.08822222223</v>
      </c>
      <c r="AA75" s="156">
        <f>SUM(O75:Q75)</f>
        <v>153904</v>
      </c>
      <c r="AB75" s="156">
        <f>SUM(R75:T75)</f>
        <v>339614</v>
      </c>
      <c r="AC75" s="156">
        <f>SUM(U75:W75)</f>
        <v>330603.11094444443</v>
      </c>
      <c r="AD75" s="156">
        <f>SUM(X75:Z75)</f>
        <v>377528.41666666663</v>
      </c>
      <c r="AE75" s="156">
        <f>AA75+AB75</f>
        <v>493518</v>
      </c>
      <c r="AF75" s="156">
        <f>AD75+AC75</f>
        <v>708131.52761111106</v>
      </c>
      <c r="AG75" s="156">
        <f>AE75+AF75</f>
        <v>1201649.5276111111</v>
      </c>
    </row>
    <row r="76" spans="3:33">
      <c r="C76" s="2284">
        <v>1</v>
      </c>
      <c r="D76" s="114"/>
      <c r="E76" s="114"/>
      <c r="F76" s="114"/>
      <c r="G76" s="99"/>
      <c r="H76" s="2319"/>
      <c r="I76" s="114"/>
      <c r="J76" s="114"/>
      <c r="K76" s="2319" t="s">
        <v>99</v>
      </c>
      <c r="L76" s="2319"/>
      <c r="M76" s="2319"/>
      <c r="N76" s="2375"/>
      <c r="O76" s="156">
        <f>O363+O379</f>
        <v>1604</v>
      </c>
      <c r="P76" s="156">
        <f t="shared" ref="P76:Z76" si="46">P363+P379</f>
        <v>45767</v>
      </c>
      <c r="Q76" s="156">
        <f t="shared" si="46"/>
        <v>40550</v>
      </c>
      <c r="R76" s="156">
        <f t="shared" si="46"/>
        <v>47137</v>
      </c>
      <c r="S76" s="156">
        <f t="shared" si="46"/>
        <v>34862</v>
      </c>
      <c r="T76" s="156">
        <f t="shared" si="46"/>
        <v>52792</v>
      </c>
      <c r="U76" s="156">
        <f t="shared" si="46"/>
        <v>48671</v>
      </c>
      <c r="V76" s="156">
        <f t="shared" si="46"/>
        <v>56733.895321353899</v>
      </c>
      <c r="W76" s="156">
        <f t="shared" si="46"/>
        <v>61064.055028130599</v>
      </c>
      <c r="X76" s="156">
        <f t="shared" si="46"/>
        <v>60158.913223300246</v>
      </c>
      <c r="Y76" s="156">
        <f t="shared" si="46"/>
        <v>61225.159566500013</v>
      </c>
      <c r="Z76" s="156">
        <f t="shared" si="46"/>
        <v>69071.313852158317</v>
      </c>
      <c r="AA76" s="156">
        <f>SUM(O76:Q76)</f>
        <v>87921</v>
      </c>
      <c r="AB76" s="156">
        <f>SUM(R76:T76)</f>
        <v>134791</v>
      </c>
      <c r="AC76" s="156">
        <f>SUM(U76:W76)</f>
        <v>166468.95034948448</v>
      </c>
      <c r="AD76" s="156">
        <f>SUM(X76:Z76)</f>
        <v>190455.38664195858</v>
      </c>
      <c r="AE76" s="156">
        <f>AA76+AB76</f>
        <v>222712</v>
      </c>
      <c r="AF76" s="156">
        <f>AD76+AC76</f>
        <v>356924.33699144307</v>
      </c>
      <c r="AG76" s="156">
        <f>AE76+AF76</f>
        <v>579636.33699144307</v>
      </c>
    </row>
    <row r="77" spans="3:33">
      <c r="C77" s="2284">
        <v>1</v>
      </c>
      <c r="D77" s="114"/>
      <c r="E77" s="114"/>
      <c r="F77" s="114"/>
      <c r="G77" s="99"/>
      <c r="H77" s="2319"/>
      <c r="I77" s="114"/>
      <c r="J77" s="114"/>
      <c r="K77" s="2319" t="s">
        <v>11</v>
      </c>
      <c r="L77" s="2319"/>
      <c r="M77" s="2319"/>
      <c r="N77" s="2375"/>
      <c r="O77" s="156">
        <f>O372+O388</f>
        <v>0</v>
      </c>
      <c r="P77" s="156">
        <f t="shared" ref="P77:Z77" si="47">P372+P388</f>
        <v>0</v>
      </c>
      <c r="Q77" s="156">
        <f t="shared" si="47"/>
        <v>0</v>
      </c>
      <c r="R77" s="156">
        <f t="shared" si="47"/>
        <v>0</v>
      </c>
      <c r="S77" s="156">
        <f t="shared" si="47"/>
        <v>0</v>
      </c>
      <c r="T77" s="156">
        <f t="shared" si="47"/>
        <v>0</v>
      </c>
      <c r="U77" s="156">
        <f t="shared" si="47"/>
        <v>0</v>
      </c>
      <c r="V77" s="156">
        <f t="shared" si="47"/>
        <v>0</v>
      </c>
      <c r="W77" s="156">
        <f t="shared" si="47"/>
        <v>0</v>
      </c>
      <c r="X77" s="156">
        <f t="shared" si="47"/>
        <v>0</v>
      </c>
      <c r="Y77" s="156">
        <f t="shared" si="47"/>
        <v>0</v>
      </c>
      <c r="Z77" s="156">
        <f t="shared" si="47"/>
        <v>0</v>
      </c>
      <c r="AA77" s="156">
        <f>SUM(O77:Q77)</f>
        <v>0</v>
      </c>
      <c r="AB77" s="156">
        <f>SUM(R77:T77)</f>
        <v>0</v>
      </c>
      <c r="AC77" s="156">
        <f>SUM(U77:W77)</f>
        <v>0</v>
      </c>
      <c r="AD77" s="156">
        <f>SUM(X77:Z77)</f>
        <v>0</v>
      </c>
      <c r="AE77" s="156">
        <f>AA77+AB77</f>
        <v>0</v>
      </c>
      <c r="AF77" s="156">
        <f>AD77+AC77</f>
        <v>0</v>
      </c>
      <c r="AG77" s="156">
        <f>AE77+AF77</f>
        <v>0</v>
      </c>
    </row>
    <row r="78" spans="3:33">
      <c r="C78" s="2284">
        <v>1</v>
      </c>
      <c r="D78" s="114"/>
      <c r="E78" s="114"/>
      <c r="F78" s="114"/>
      <c r="G78" s="2370" t="s">
        <v>1256</v>
      </c>
      <c r="H78" s="2371"/>
      <c r="I78" s="2372"/>
      <c r="J78" s="2372"/>
      <c r="K78" s="2372"/>
      <c r="L78" s="2372"/>
      <c r="M78" s="2373" t="s">
        <v>1295</v>
      </c>
      <c r="N78" s="2374"/>
      <c r="O78" s="1626">
        <f>SUM(O79:O81)</f>
        <v>16078</v>
      </c>
      <c r="P78" s="1626">
        <f t="shared" ref="P78:AG78" si="48">SUM(P79:P81)</f>
        <v>105343</v>
      </c>
      <c r="Q78" s="1626">
        <f t="shared" si="48"/>
        <v>120404</v>
      </c>
      <c r="R78" s="1626">
        <f t="shared" si="48"/>
        <v>134510</v>
      </c>
      <c r="S78" s="1626">
        <f t="shared" si="48"/>
        <v>125147</v>
      </c>
      <c r="T78" s="1626">
        <f t="shared" si="48"/>
        <v>214748</v>
      </c>
      <c r="U78" s="1626">
        <f t="shared" si="48"/>
        <v>135037</v>
      </c>
      <c r="V78" s="1626">
        <f t="shared" si="48"/>
        <v>173246.29179357609</v>
      </c>
      <c r="W78" s="1626">
        <f t="shared" si="48"/>
        <v>188788.76950035282</v>
      </c>
      <c r="X78" s="1626">
        <f t="shared" si="48"/>
        <v>178751.69344552245</v>
      </c>
      <c r="Y78" s="1626">
        <f t="shared" si="48"/>
        <v>183333.70778872224</v>
      </c>
      <c r="Z78" s="1626">
        <f t="shared" si="48"/>
        <v>205898.40207438054</v>
      </c>
      <c r="AA78" s="1626">
        <f t="shared" si="48"/>
        <v>241825</v>
      </c>
      <c r="AB78" s="1626">
        <f t="shared" si="48"/>
        <v>474405</v>
      </c>
      <c r="AC78" s="1626">
        <f t="shared" si="48"/>
        <v>497072.06129392888</v>
      </c>
      <c r="AD78" s="1626">
        <f t="shared" si="48"/>
        <v>567983.80330862524</v>
      </c>
      <c r="AE78" s="1626">
        <f t="shared" si="48"/>
        <v>716230</v>
      </c>
      <c r="AF78" s="1626">
        <f t="shared" si="48"/>
        <v>1065055.8646025541</v>
      </c>
      <c r="AG78" s="1626">
        <f t="shared" si="48"/>
        <v>1781285.8646025541</v>
      </c>
    </row>
    <row r="79" spans="3:33">
      <c r="C79" s="2284">
        <v>1</v>
      </c>
      <c r="D79" s="114"/>
      <c r="E79" s="114"/>
      <c r="F79" s="114"/>
      <c r="G79" s="99"/>
      <c r="H79" s="2319"/>
      <c r="I79" s="114"/>
      <c r="J79" s="114"/>
      <c r="K79" s="2319" t="s">
        <v>144</v>
      </c>
      <c r="L79" s="2319"/>
      <c r="M79" s="2319"/>
      <c r="N79" s="2375"/>
      <c r="O79" s="157">
        <v>14474</v>
      </c>
      <c r="P79" s="157">
        <v>59576</v>
      </c>
      <c r="Q79" s="157">
        <v>79854</v>
      </c>
      <c r="R79" s="157">
        <v>87373</v>
      </c>
      <c r="S79" s="157">
        <v>90285</v>
      </c>
      <c r="T79" s="157">
        <v>161956</v>
      </c>
      <c r="U79" s="157">
        <v>86366</v>
      </c>
      <c r="V79" s="157">
        <v>116512.3964722222</v>
      </c>
      <c r="W79" s="157">
        <v>127724.71447222221</v>
      </c>
      <c r="X79" s="157">
        <v>118592.78022222221</v>
      </c>
      <c r="Y79" s="157">
        <v>122108.54822222222</v>
      </c>
      <c r="Z79" s="157">
        <v>136827.08822222223</v>
      </c>
      <c r="AA79" s="156">
        <f>SUM(O79:Q79)</f>
        <v>153904</v>
      </c>
      <c r="AB79" s="156">
        <f>SUM(R79:T79)</f>
        <v>339614</v>
      </c>
      <c r="AC79" s="156">
        <f>SUM(U79:W79)</f>
        <v>330603.11094444443</v>
      </c>
      <c r="AD79" s="156">
        <f>SUM(X79:Z79)</f>
        <v>377528.41666666663</v>
      </c>
      <c r="AE79" s="156">
        <f>AA79+AB79</f>
        <v>493518</v>
      </c>
      <c r="AF79" s="156">
        <f>AD79+AC79</f>
        <v>708131.52761111106</v>
      </c>
      <c r="AG79" s="156">
        <f>AE79+AF79</f>
        <v>1201649.5276111111</v>
      </c>
    </row>
    <row r="80" spans="3:33">
      <c r="C80" s="2284">
        <v>1</v>
      </c>
      <c r="D80" s="114"/>
      <c r="E80" s="114"/>
      <c r="F80" s="114"/>
      <c r="G80" s="99"/>
      <c r="H80" s="2319"/>
      <c r="I80" s="114"/>
      <c r="J80" s="114"/>
      <c r="K80" s="2319" t="s">
        <v>99</v>
      </c>
      <c r="L80" s="2319"/>
      <c r="M80" s="2319"/>
      <c r="N80" s="2375"/>
      <c r="O80" s="157">
        <v>1604</v>
      </c>
      <c r="P80" s="157">
        <v>45767</v>
      </c>
      <c r="Q80" s="157">
        <v>40550</v>
      </c>
      <c r="R80" s="157">
        <v>47137</v>
      </c>
      <c r="S80" s="157">
        <v>34862</v>
      </c>
      <c r="T80" s="157">
        <v>52792</v>
      </c>
      <c r="U80" s="157">
        <v>48671</v>
      </c>
      <c r="V80" s="157">
        <v>56733.895321353899</v>
      </c>
      <c r="W80" s="157">
        <v>61064.055028130599</v>
      </c>
      <c r="X80" s="157">
        <v>60158.913223300246</v>
      </c>
      <c r="Y80" s="157">
        <v>61225.159566500013</v>
      </c>
      <c r="Z80" s="157">
        <v>69071.313852158317</v>
      </c>
      <c r="AA80" s="156">
        <f>SUM(O80:Q80)</f>
        <v>87921</v>
      </c>
      <c r="AB80" s="156">
        <f>SUM(R80:T80)</f>
        <v>134791</v>
      </c>
      <c r="AC80" s="156">
        <f>SUM(U80:W80)</f>
        <v>166468.95034948448</v>
      </c>
      <c r="AD80" s="156">
        <f>SUM(X80:Z80)</f>
        <v>190455.38664195858</v>
      </c>
      <c r="AE80" s="156">
        <f>AA80+AB80</f>
        <v>222712</v>
      </c>
      <c r="AF80" s="156">
        <f>AD80+AC80</f>
        <v>356924.33699144307</v>
      </c>
      <c r="AG80" s="156">
        <f>AE80+AF80</f>
        <v>579636.33699144307</v>
      </c>
    </row>
    <row r="81" spans="3:33">
      <c r="C81" s="2284">
        <v>1</v>
      </c>
      <c r="D81" s="114"/>
      <c r="E81" s="114"/>
      <c r="F81" s="114"/>
      <c r="G81" s="99"/>
      <c r="H81" s="2319"/>
      <c r="I81" s="114"/>
      <c r="J81" s="114"/>
      <c r="K81" s="2319" t="s">
        <v>11</v>
      </c>
      <c r="L81" s="2319"/>
      <c r="M81" s="2319"/>
      <c r="N81" s="2375"/>
      <c r="O81" s="157"/>
      <c r="P81" s="157"/>
      <c r="Q81" s="157"/>
      <c r="R81" s="157"/>
      <c r="S81" s="157"/>
      <c r="T81" s="157"/>
      <c r="U81" s="157"/>
      <c r="V81" s="157"/>
      <c r="W81" s="157"/>
      <c r="X81" s="157"/>
      <c r="Y81" s="157"/>
      <c r="Z81" s="157"/>
      <c r="AA81" s="156">
        <f>SUM(O81:Q81)</f>
        <v>0</v>
      </c>
      <c r="AB81" s="156">
        <f>SUM(R81:T81)</f>
        <v>0</v>
      </c>
      <c r="AC81" s="156">
        <f>SUM(U81:W81)</f>
        <v>0</v>
      </c>
      <c r="AD81" s="156">
        <f>SUM(X81:Z81)</f>
        <v>0</v>
      </c>
      <c r="AE81" s="156">
        <f>AA81+AB81</f>
        <v>0</v>
      </c>
      <c r="AF81" s="156">
        <f>AD81+AC81</f>
        <v>0</v>
      </c>
      <c r="AG81" s="156">
        <f>AE81+AF81</f>
        <v>0</v>
      </c>
    </row>
    <row r="82" spans="3:33">
      <c r="C82" s="2284">
        <v>1</v>
      </c>
      <c r="D82" s="114"/>
      <c r="E82" s="114"/>
      <c r="F82" s="114"/>
      <c r="G82" s="2370" t="s">
        <v>1296</v>
      </c>
      <c r="H82" s="2371"/>
      <c r="I82" s="2372"/>
      <c r="J82" s="2372"/>
      <c r="K82" s="2372"/>
      <c r="L82" s="2372"/>
      <c r="M82" s="2372"/>
      <c r="N82" s="2374"/>
      <c r="O82" s="1626">
        <f>O83+O86+O94</f>
        <v>10716</v>
      </c>
      <c r="P82" s="1626">
        <f>P83+P86+P94</f>
        <v>63615</v>
      </c>
      <c r="Q82" s="1626">
        <f t="shared" ref="Q82:AG82" si="49">Q83+Q86+Q94</f>
        <v>92662</v>
      </c>
      <c r="R82" s="1626">
        <f t="shared" si="49"/>
        <v>88845</v>
      </c>
      <c r="S82" s="1626">
        <f t="shared" si="49"/>
        <v>87667</v>
      </c>
      <c r="T82" s="1626">
        <f t="shared" si="49"/>
        <v>139516</v>
      </c>
      <c r="U82" s="1626">
        <f t="shared" si="49"/>
        <v>87411</v>
      </c>
      <c r="V82" s="1626">
        <f t="shared" si="49"/>
        <v>116942.5038551903</v>
      </c>
      <c r="W82" s="1626">
        <f t="shared" si="49"/>
        <v>126921.32246754196</v>
      </c>
      <c r="X82" s="1626">
        <f t="shared" si="49"/>
        <v>118108.71856867739</v>
      </c>
      <c r="Y82" s="1626">
        <f t="shared" si="49"/>
        <v>120865.31875619275</v>
      </c>
      <c r="Z82" s="1626">
        <f t="shared" si="49"/>
        <v>135593.01264603768</v>
      </c>
      <c r="AA82" s="1626">
        <f t="shared" si="49"/>
        <v>166993</v>
      </c>
      <c r="AB82" s="1626">
        <f t="shared" si="49"/>
        <v>316028</v>
      </c>
      <c r="AC82" s="1626">
        <f t="shared" si="49"/>
        <v>331274.82632273226</v>
      </c>
      <c r="AD82" s="1626">
        <f t="shared" si="49"/>
        <v>374567.0499709078</v>
      </c>
      <c r="AE82" s="1626">
        <f t="shared" si="49"/>
        <v>483021</v>
      </c>
      <c r="AF82" s="1626">
        <f t="shared" si="49"/>
        <v>705841.87629364012</v>
      </c>
      <c r="AG82" s="1626">
        <f t="shared" si="49"/>
        <v>1188862.8762936401</v>
      </c>
    </row>
    <row r="83" spans="3:33">
      <c r="C83" s="2284">
        <v>1</v>
      </c>
      <c r="D83" s="114"/>
      <c r="E83" s="114"/>
      <c r="F83" s="114"/>
      <c r="G83" s="99"/>
      <c r="H83" s="2319"/>
      <c r="I83" s="114"/>
      <c r="J83" s="114"/>
      <c r="K83" s="2376" t="s">
        <v>144</v>
      </c>
      <c r="L83" s="2376"/>
      <c r="M83" s="420"/>
      <c r="N83" s="2377"/>
      <c r="O83" s="422">
        <f>SUM(O84:O85)</f>
        <v>7502</v>
      </c>
      <c r="P83" s="422">
        <f t="shared" ref="P83:Z83" si="50">SUM(P84:P85)</f>
        <v>36314</v>
      </c>
      <c r="Q83" s="422">
        <f t="shared" si="50"/>
        <v>70334</v>
      </c>
      <c r="R83" s="422">
        <f t="shared" si="50"/>
        <v>60398</v>
      </c>
      <c r="S83" s="422">
        <f t="shared" si="50"/>
        <v>65930</v>
      </c>
      <c r="T83" s="422">
        <f t="shared" si="50"/>
        <v>109719</v>
      </c>
      <c r="U83" s="422">
        <f t="shared" si="50"/>
        <v>60976</v>
      </c>
      <c r="V83" s="422">
        <f t="shared" si="50"/>
        <v>80580.981860232307</v>
      </c>
      <c r="W83" s="422">
        <f t="shared" si="50"/>
        <v>88136.625411431072</v>
      </c>
      <c r="X83" s="422">
        <f t="shared" si="50"/>
        <v>82433.561316637657</v>
      </c>
      <c r="Y83" s="422">
        <f t="shared" si="50"/>
        <v>84555.262127768103</v>
      </c>
      <c r="Z83" s="422">
        <f t="shared" si="50"/>
        <v>94626.536566029012</v>
      </c>
      <c r="AA83" s="422">
        <f t="shared" ref="AA83:AA94" si="51">SUM(O83:Q83)</f>
        <v>114150</v>
      </c>
      <c r="AB83" s="422">
        <f t="shared" ref="AB83:AB94" si="52">SUM(R83:T83)</f>
        <v>236047</v>
      </c>
      <c r="AC83" s="422">
        <f t="shared" ref="AC83:AC94" si="53">SUM(U83:W83)</f>
        <v>229693.60727166338</v>
      </c>
      <c r="AD83" s="422">
        <f t="shared" ref="AD83:AD94" si="54">SUM(X83:Z83)</f>
        <v>261615.36001043476</v>
      </c>
      <c r="AE83" s="422">
        <f t="shared" ref="AE83:AE94" si="55">AA83+AB83</f>
        <v>350197</v>
      </c>
      <c r="AF83" s="422">
        <f t="shared" ref="AF83:AF94" si="56">AD83+AC83</f>
        <v>491308.96728209814</v>
      </c>
      <c r="AG83" s="422">
        <f t="shared" ref="AG83:AG94" si="57">AE83+AF83</f>
        <v>841505.96728209814</v>
      </c>
    </row>
    <row r="84" spans="3:33">
      <c r="C84" s="2284">
        <v>1</v>
      </c>
      <c r="D84" s="114"/>
      <c r="E84" s="114"/>
      <c r="F84" s="114"/>
      <c r="G84" s="99"/>
      <c r="H84" s="2319"/>
      <c r="I84" s="114"/>
      <c r="J84" s="114"/>
      <c r="K84" s="2319"/>
      <c r="L84" s="2319"/>
      <c r="M84" s="2319" t="s">
        <v>1297</v>
      </c>
      <c r="N84" s="2375"/>
      <c r="O84" s="156">
        <f t="shared" ref="O84:Z84" si="58">O359+O375-O392-O416</f>
        <v>7502</v>
      </c>
      <c r="P84" s="156">
        <f t="shared" si="58"/>
        <v>36314</v>
      </c>
      <c r="Q84" s="156">
        <f t="shared" si="58"/>
        <v>70334</v>
      </c>
      <c r="R84" s="156">
        <f t="shared" si="58"/>
        <v>60398</v>
      </c>
      <c r="S84" s="156">
        <f t="shared" si="58"/>
        <v>65930</v>
      </c>
      <c r="T84" s="156">
        <f t="shared" si="58"/>
        <v>109719</v>
      </c>
      <c r="U84" s="156">
        <f t="shared" si="58"/>
        <v>60976</v>
      </c>
      <c r="V84" s="156">
        <f t="shared" si="58"/>
        <v>80580.981860232307</v>
      </c>
      <c r="W84" s="156">
        <f t="shared" si="58"/>
        <v>88136.625411431072</v>
      </c>
      <c r="X84" s="156">
        <f t="shared" si="58"/>
        <v>82433.561316637657</v>
      </c>
      <c r="Y84" s="156">
        <f t="shared" si="58"/>
        <v>84555.262127768103</v>
      </c>
      <c r="Z84" s="156">
        <f t="shared" si="58"/>
        <v>94626.536566029012</v>
      </c>
      <c r="AA84" s="156">
        <f t="shared" si="51"/>
        <v>114150</v>
      </c>
      <c r="AB84" s="156">
        <f t="shared" si="52"/>
        <v>236047</v>
      </c>
      <c r="AC84" s="156">
        <f t="shared" si="53"/>
        <v>229693.60727166338</v>
      </c>
      <c r="AD84" s="156">
        <f t="shared" si="54"/>
        <v>261615.36001043476</v>
      </c>
      <c r="AE84" s="156">
        <f t="shared" si="55"/>
        <v>350197</v>
      </c>
      <c r="AF84" s="156">
        <f t="shared" si="56"/>
        <v>491308.96728209814</v>
      </c>
      <c r="AG84" s="156">
        <f t="shared" si="57"/>
        <v>841505.96728209814</v>
      </c>
    </row>
    <row r="85" spans="3:33">
      <c r="C85" s="2284">
        <v>1</v>
      </c>
      <c r="D85" s="114"/>
      <c r="E85" s="114"/>
      <c r="F85" s="114"/>
      <c r="G85" s="99"/>
      <c r="H85" s="2319"/>
      <c r="I85" s="114"/>
      <c r="J85" s="114"/>
      <c r="K85" s="2319"/>
      <c r="L85" s="2319"/>
      <c r="M85" s="2319" t="s">
        <v>153</v>
      </c>
      <c r="N85" s="2375"/>
      <c r="O85" s="156">
        <f t="shared" ref="O85:Z85" si="59">O362+O378-O395-O419</f>
        <v>0</v>
      </c>
      <c r="P85" s="156">
        <f t="shared" si="59"/>
        <v>0</v>
      </c>
      <c r="Q85" s="156">
        <f t="shared" si="59"/>
        <v>0</v>
      </c>
      <c r="R85" s="156">
        <f t="shared" si="59"/>
        <v>0</v>
      </c>
      <c r="S85" s="156">
        <f t="shared" si="59"/>
        <v>0</v>
      </c>
      <c r="T85" s="156">
        <f t="shared" si="59"/>
        <v>0</v>
      </c>
      <c r="U85" s="156">
        <f t="shared" si="59"/>
        <v>0</v>
      </c>
      <c r="V85" s="156">
        <f t="shared" si="59"/>
        <v>0</v>
      </c>
      <c r="W85" s="156">
        <f t="shared" si="59"/>
        <v>0</v>
      </c>
      <c r="X85" s="156">
        <f t="shared" si="59"/>
        <v>0</v>
      </c>
      <c r="Y85" s="156">
        <f t="shared" si="59"/>
        <v>0</v>
      </c>
      <c r="Z85" s="156">
        <f t="shared" si="59"/>
        <v>0</v>
      </c>
      <c r="AA85" s="156">
        <f t="shared" si="51"/>
        <v>0</v>
      </c>
      <c r="AB85" s="156">
        <f t="shared" si="52"/>
        <v>0</v>
      </c>
      <c r="AC85" s="156">
        <f t="shared" si="53"/>
        <v>0</v>
      </c>
      <c r="AD85" s="156">
        <f t="shared" si="54"/>
        <v>0</v>
      </c>
      <c r="AE85" s="156">
        <f t="shared" si="55"/>
        <v>0</v>
      </c>
      <c r="AF85" s="156">
        <f t="shared" si="56"/>
        <v>0</v>
      </c>
      <c r="AG85" s="156">
        <f t="shared" si="57"/>
        <v>0</v>
      </c>
    </row>
    <row r="86" spans="3:33">
      <c r="C86" s="2284">
        <v>1</v>
      </c>
      <c r="D86" s="114"/>
      <c r="E86" s="114"/>
      <c r="F86" s="114"/>
      <c r="G86" s="99"/>
      <c r="H86" s="2319"/>
      <c r="I86" s="114"/>
      <c r="J86" s="114"/>
      <c r="K86" s="2376" t="s">
        <v>99</v>
      </c>
      <c r="L86" s="2376"/>
      <c r="M86" s="420"/>
      <c r="N86" s="2377"/>
      <c r="O86" s="422">
        <f>O76-O101</f>
        <v>3214</v>
      </c>
      <c r="P86" s="422">
        <f>P76-P101</f>
        <v>27301</v>
      </c>
      <c r="Q86" s="422">
        <f t="shared" ref="Q86:Z86" si="60">Q76-Q101</f>
        <v>22328</v>
      </c>
      <c r="R86" s="422">
        <f t="shared" si="60"/>
        <v>28447</v>
      </c>
      <c r="S86" s="422">
        <f t="shared" si="60"/>
        <v>21737</v>
      </c>
      <c r="T86" s="422">
        <f t="shared" si="60"/>
        <v>29797</v>
      </c>
      <c r="U86" s="422">
        <f t="shared" si="60"/>
        <v>26435</v>
      </c>
      <c r="V86" s="422">
        <f t="shared" si="60"/>
        <v>36361.521994957999</v>
      </c>
      <c r="W86" s="422">
        <f t="shared" si="60"/>
        <v>38784.697056110897</v>
      </c>
      <c r="X86" s="422">
        <f t="shared" si="60"/>
        <v>35675.157252039731</v>
      </c>
      <c r="Y86" s="422">
        <f t="shared" si="60"/>
        <v>36310.056628424638</v>
      </c>
      <c r="Z86" s="422">
        <f t="shared" si="60"/>
        <v>40966.476080008666</v>
      </c>
      <c r="AA86" s="422">
        <f t="shared" si="51"/>
        <v>52843</v>
      </c>
      <c r="AB86" s="422">
        <f t="shared" si="52"/>
        <v>79981</v>
      </c>
      <c r="AC86" s="422">
        <f t="shared" si="53"/>
        <v>101581.2190510689</v>
      </c>
      <c r="AD86" s="422">
        <f t="shared" si="54"/>
        <v>112951.68996047304</v>
      </c>
      <c r="AE86" s="422">
        <f t="shared" si="55"/>
        <v>132824</v>
      </c>
      <c r="AF86" s="422">
        <f t="shared" si="56"/>
        <v>214532.90901154192</v>
      </c>
      <c r="AG86" s="422">
        <f t="shared" si="57"/>
        <v>347356.90901154192</v>
      </c>
    </row>
    <row r="87" spans="3:33">
      <c r="C87" s="2284">
        <v>1</v>
      </c>
      <c r="D87" s="114"/>
      <c r="E87" s="114"/>
      <c r="F87" s="114"/>
      <c r="G87" s="99"/>
      <c r="H87" s="2319"/>
      <c r="I87" s="114"/>
      <c r="J87" s="114"/>
      <c r="K87" s="2319"/>
      <c r="L87" s="2319"/>
      <c r="M87" s="2378" t="s">
        <v>1298</v>
      </c>
      <c r="N87" s="2379"/>
      <c r="O87" s="939">
        <v>718</v>
      </c>
      <c r="P87" s="939">
        <v>21691</v>
      </c>
      <c r="Q87" s="939">
        <v>16749</v>
      </c>
      <c r="R87" s="939">
        <v>23477</v>
      </c>
      <c r="S87" s="939">
        <v>16660</v>
      </c>
      <c r="T87" s="939">
        <v>24803</v>
      </c>
      <c r="U87" s="939">
        <v>20409</v>
      </c>
      <c r="V87" s="939">
        <v>19608.82537791576</v>
      </c>
      <c r="W87" s="939">
        <v>24793.246519105753</v>
      </c>
      <c r="X87" s="939">
        <v>29684.329931211778</v>
      </c>
      <c r="Y87" s="939">
        <v>30318.572530304882</v>
      </c>
      <c r="Z87" s="939">
        <v>34975.619091055938</v>
      </c>
      <c r="AA87" s="940">
        <f t="shared" si="51"/>
        <v>39158</v>
      </c>
      <c r="AB87" s="940">
        <f t="shared" si="52"/>
        <v>64940</v>
      </c>
      <c r="AC87" s="940">
        <f t="shared" si="53"/>
        <v>64811.071897021509</v>
      </c>
      <c r="AD87" s="940">
        <f t="shared" si="54"/>
        <v>94978.521552572594</v>
      </c>
      <c r="AE87" s="940">
        <f t="shared" si="55"/>
        <v>104098</v>
      </c>
      <c r="AF87" s="940">
        <f t="shared" si="56"/>
        <v>159789.5934495941</v>
      </c>
      <c r="AG87" s="940">
        <f t="shared" si="57"/>
        <v>263887.5934495941</v>
      </c>
    </row>
    <row r="88" spans="3:33">
      <c r="C88" s="2284">
        <v>1</v>
      </c>
      <c r="D88" s="114"/>
      <c r="E88" s="114"/>
      <c r="F88" s="114"/>
      <c r="G88" s="99"/>
      <c r="H88" s="2319"/>
      <c r="I88" s="114"/>
      <c r="J88" s="114"/>
      <c r="K88" s="2319"/>
      <c r="L88" s="2319"/>
      <c r="M88" s="2319"/>
      <c r="N88" s="2375" t="s">
        <v>1299</v>
      </c>
      <c r="O88" s="157">
        <v>359</v>
      </c>
      <c r="P88" s="157">
        <v>1811</v>
      </c>
      <c r="Q88" s="157">
        <v>2467</v>
      </c>
      <c r="R88" s="157">
        <v>2793</v>
      </c>
      <c r="S88" s="157">
        <v>2195</v>
      </c>
      <c r="T88" s="157">
        <v>2664</v>
      </c>
      <c r="U88" s="157">
        <v>1955</v>
      </c>
      <c r="V88" s="157">
        <v>1737.9587279634916</v>
      </c>
      <c r="W88" s="157">
        <v>3342.3191908784611</v>
      </c>
      <c r="X88" s="157">
        <v>5134.0715400556801</v>
      </c>
      <c r="Y88" s="157">
        <v>4968.9789216906447</v>
      </c>
      <c r="Z88" s="157">
        <v>5629.3493951507699</v>
      </c>
      <c r="AA88" s="156">
        <f>SUM(O88:Q88)</f>
        <v>4637</v>
      </c>
      <c r="AB88" s="156">
        <f>SUM(R88:T88)</f>
        <v>7652</v>
      </c>
      <c r="AC88" s="156">
        <f t="shared" si="53"/>
        <v>7035.2779188419527</v>
      </c>
      <c r="AD88" s="156">
        <f t="shared" si="54"/>
        <v>15732.399856897095</v>
      </c>
      <c r="AE88" s="156">
        <f t="shared" si="55"/>
        <v>12289</v>
      </c>
      <c r="AF88" s="156">
        <f t="shared" si="56"/>
        <v>22767.677775739048</v>
      </c>
      <c r="AG88" s="156">
        <f t="shared" si="57"/>
        <v>35056.677775739052</v>
      </c>
    </row>
    <row r="89" spans="3:33">
      <c r="C89" s="2284">
        <v>1</v>
      </c>
      <c r="D89" s="114"/>
      <c r="E89" s="114"/>
      <c r="F89" s="114"/>
      <c r="G89" s="99"/>
      <c r="H89" s="2319"/>
      <c r="I89" s="114"/>
      <c r="J89" s="114"/>
      <c r="K89" s="2319"/>
      <c r="L89" s="2319"/>
      <c r="M89" s="2319"/>
      <c r="N89" s="2380" t="s">
        <v>1300</v>
      </c>
      <c r="O89" s="221">
        <f>O87-O88</f>
        <v>359</v>
      </c>
      <c r="P89" s="221">
        <f t="shared" ref="P89:AG89" si="61">P87-P88</f>
        <v>19880</v>
      </c>
      <c r="Q89" s="221">
        <f t="shared" si="61"/>
        <v>14282</v>
      </c>
      <c r="R89" s="221">
        <f t="shared" si="61"/>
        <v>20684</v>
      </c>
      <c r="S89" s="221">
        <f t="shared" si="61"/>
        <v>14465</v>
      </c>
      <c r="T89" s="221">
        <f t="shared" si="61"/>
        <v>22139</v>
      </c>
      <c r="U89" s="221">
        <f t="shared" si="61"/>
        <v>18454</v>
      </c>
      <c r="V89" s="221">
        <f t="shared" si="61"/>
        <v>17870.86664995227</v>
      </c>
      <c r="W89" s="221">
        <f t="shared" si="61"/>
        <v>21450.927328227292</v>
      </c>
      <c r="X89" s="221">
        <f t="shared" si="61"/>
        <v>24550.258391156098</v>
      </c>
      <c r="Y89" s="221">
        <f t="shared" si="61"/>
        <v>25349.593608614239</v>
      </c>
      <c r="Z89" s="221">
        <f t="shared" si="61"/>
        <v>29346.269695905168</v>
      </c>
      <c r="AA89" s="221">
        <f t="shared" si="61"/>
        <v>34521</v>
      </c>
      <c r="AB89" s="221">
        <f t="shared" si="61"/>
        <v>57288</v>
      </c>
      <c r="AC89" s="221">
        <f t="shared" si="61"/>
        <v>57775.793978179558</v>
      </c>
      <c r="AD89" s="221">
        <f t="shared" si="61"/>
        <v>79246.121695675494</v>
      </c>
      <c r="AE89" s="221">
        <f t="shared" si="61"/>
        <v>91809</v>
      </c>
      <c r="AF89" s="221">
        <f t="shared" si="61"/>
        <v>137021.91567385505</v>
      </c>
      <c r="AG89" s="221">
        <f t="shared" si="61"/>
        <v>228830.91567385505</v>
      </c>
    </row>
    <row r="90" spans="3:33">
      <c r="C90" s="2284">
        <v>1</v>
      </c>
      <c r="D90" s="114"/>
      <c r="E90" s="114"/>
      <c r="F90" s="114"/>
      <c r="G90" s="99"/>
      <c r="H90" s="2319"/>
      <c r="I90" s="114"/>
      <c r="J90" s="114"/>
      <c r="K90" s="2319"/>
      <c r="L90" s="2319"/>
      <c r="M90" s="2319" t="s">
        <v>1301</v>
      </c>
      <c r="N90" s="2375"/>
      <c r="O90" s="156">
        <f t="shared" ref="O90:Z90" si="62">(O405+O429)*-1</f>
        <v>2451</v>
      </c>
      <c r="P90" s="156">
        <f t="shared" si="62"/>
        <v>5565</v>
      </c>
      <c r="Q90" s="156">
        <f t="shared" si="62"/>
        <v>5543</v>
      </c>
      <c r="R90" s="156">
        <f t="shared" si="62"/>
        <v>4930</v>
      </c>
      <c r="S90" s="156">
        <f t="shared" si="62"/>
        <v>5042</v>
      </c>
      <c r="T90" s="156">
        <f t="shared" si="62"/>
        <v>4949</v>
      </c>
      <c r="U90" s="156">
        <f t="shared" si="62"/>
        <v>5986</v>
      </c>
      <c r="V90" s="156">
        <f t="shared" si="62"/>
        <v>5500</v>
      </c>
      <c r="W90" s="156">
        <f t="shared" si="62"/>
        <v>5500</v>
      </c>
      <c r="X90" s="156">
        <f t="shared" si="62"/>
        <v>5500</v>
      </c>
      <c r="Y90" s="156">
        <f t="shared" si="62"/>
        <v>5500</v>
      </c>
      <c r="Z90" s="156">
        <f t="shared" si="62"/>
        <v>5500</v>
      </c>
      <c r="AA90" s="156">
        <f t="shared" si="51"/>
        <v>13559</v>
      </c>
      <c r="AB90" s="156">
        <f t="shared" si="52"/>
        <v>14921</v>
      </c>
      <c r="AC90" s="156">
        <f t="shared" si="53"/>
        <v>16986</v>
      </c>
      <c r="AD90" s="156">
        <f t="shared" si="54"/>
        <v>16500</v>
      </c>
      <c r="AE90" s="156">
        <f t="shared" si="55"/>
        <v>28480</v>
      </c>
      <c r="AF90" s="156">
        <f t="shared" si="56"/>
        <v>33486</v>
      </c>
      <c r="AG90" s="156">
        <f t="shared" si="57"/>
        <v>61966</v>
      </c>
    </row>
    <row r="91" spans="3:33">
      <c r="C91" s="2284">
        <v>1</v>
      </c>
      <c r="D91" s="114"/>
      <c r="E91" s="114"/>
      <c r="F91" s="114"/>
      <c r="G91" s="99"/>
      <c r="H91" s="2319"/>
      <c r="I91" s="114"/>
      <c r="J91" s="114"/>
      <c r="K91" s="2319"/>
      <c r="L91" s="2319"/>
      <c r="M91" s="2319" t="s">
        <v>1302</v>
      </c>
      <c r="N91" s="2375"/>
      <c r="O91" s="156">
        <f t="shared" ref="O91:Z91" si="63">(O409+O433)*-1</f>
        <v>45</v>
      </c>
      <c r="P91" s="156">
        <f t="shared" si="63"/>
        <v>45</v>
      </c>
      <c r="Q91" s="156">
        <f t="shared" si="63"/>
        <v>36</v>
      </c>
      <c r="R91" s="156">
        <f t="shared" si="63"/>
        <v>40</v>
      </c>
      <c r="S91" s="156">
        <f t="shared" si="63"/>
        <v>35</v>
      </c>
      <c r="T91" s="156">
        <f t="shared" si="63"/>
        <v>45</v>
      </c>
      <c r="U91" s="156">
        <f t="shared" si="63"/>
        <v>40</v>
      </c>
      <c r="V91" s="156">
        <f t="shared" si="63"/>
        <v>0</v>
      </c>
      <c r="W91" s="156">
        <f t="shared" si="63"/>
        <v>0</v>
      </c>
      <c r="X91" s="156">
        <f t="shared" si="63"/>
        <v>0</v>
      </c>
      <c r="Y91" s="156">
        <f t="shared" si="63"/>
        <v>0</v>
      </c>
      <c r="Z91" s="156">
        <f t="shared" si="63"/>
        <v>0</v>
      </c>
      <c r="AA91" s="156">
        <f t="shared" si="51"/>
        <v>126</v>
      </c>
      <c r="AB91" s="156">
        <f t="shared" si="52"/>
        <v>120</v>
      </c>
      <c r="AC91" s="156">
        <f t="shared" si="53"/>
        <v>40</v>
      </c>
      <c r="AD91" s="156">
        <f t="shared" si="54"/>
        <v>0</v>
      </c>
      <c r="AE91" s="156">
        <f t="shared" si="55"/>
        <v>246</v>
      </c>
      <c r="AF91" s="156">
        <f t="shared" si="56"/>
        <v>40</v>
      </c>
      <c r="AG91" s="156">
        <f t="shared" si="57"/>
        <v>286</v>
      </c>
    </row>
    <row r="92" spans="3:33">
      <c r="C92" s="2284">
        <v>1</v>
      </c>
      <c r="D92" s="114"/>
      <c r="E92" s="114"/>
      <c r="F92" s="114"/>
      <c r="G92" s="99"/>
      <c r="H92" s="2319"/>
      <c r="I92" s="114"/>
      <c r="J92" s="114"/>
      <c r="K92" s="2319"/>
      <c r="L92" s="2319"/>
      <c r="M92" s="2319" t="s">
        <v>1303</v>
      </c>
      <c r="N92" s="2375"/>
      <c r="O92" s="156">
        <f>(O412+O436)*-1</f>
        <v>0</v>
      </c>
      <c r="P92" s="156">
        <f t="shared" ref="P92:Z92" si="64">(P412+P436)*-1</f>
        <v>0</v>
      </c>
      <c r="Q92" s="156">
        <f t="shared" si="64"/>
        <v>0</v>
      </c>
      <c r="R92" s="156">
        <f t="shared" si="64"/>
        <v>0</v>
      </c>
      <c r="S92" s="156">
        <f t="shared" si="64"/>
        <v>0</v>
      </c>
      <c r="T92" s="156">
        <f t="shared" si="64"/>
        <v>0</v>
      </c>
      <c r="U92" s="156">
        <f t="shared" si="64"/>
        <v>0</v>
      </c>
      <c r="V92" s="156">
        <f t="shared" si="64"/>
        <v>0</v>
      </c>
      <c r="W92" s="156">
        <f t="shared" si="64"/>
        <v>0</v>
      </c>
      <c r="X92" s="156">
        <f t="shared" si="64"/>
        <v>0</v>
      </c>
      <c r="Y92" s="156">
        <f t="shared" si="64"/>
        <v>0</v>
      </c>
      <c r="Z92" s="156">
        <f t="shared" si="64"/>
        <v>0</v>
      </c>
      <c r="AA92" s="156">
        <f>SUM(O92:Q92)</f>
        <v>0</v>
      </c>
      <c r="AB92" s="156">
        <f>SUM(R92:T92)</f>
        <v>0</v>
      </c>
      <c r="AC92" s="156">
        <f>SUM(U92:W92)</f>
        <v>0</v>
      </c>
      <c r="AD92" s="156">
        <f>SUM(X92:Z92)</f>
        <v>0</v>
      </c>
      <c r="AE92" s="156">
        <f>AA92+AB92</f>
        <v>0</v>
      </c>
      <c r="AF92" s="156">
        <f>AD92+AC92</f>
        <v>0</v>
      </c>
      <c r="AG92" s="156">
        <f>AE92+AF92</f>
        <v>0</v>
      </c>
    </row>
    <row r="93" spans="3:33">
      <c r="C93" s="2284">
        <v>1</v>
      </c>
      <c r="D93" s="114"/>
      <c r="E93" s="114"/>
      <c r="F93" s="114"/>
      <c r="G93" s="99"/>
      <c r="H93" s="2319"/>
      <c r="I93" s="114"/>
      <c r="J93" s="114"/>
      <c r="K93" s="2319"/>
      <c r="L93" s="2319"/>
      <c r="M93" s="2319" t="s">
        <v>1304</v>
      </c>
      <c r="N93" s="2375"/>
      <c r="O93" s="156">
        <f>O86-O87-O90-O91-O92</f>
        <v>0</v>
      </c>
      <c r="P93" s="156">
        <f t="shared" ref="P93:Z93" si="65">P86-P87-P90-P91-P92</f>
        <v>0</v>
      </c>
      <c r="Q93" s="156">
        <f t="shared" si="65"/>
        <v>0</v>
      </c>
      <c r="R93" s="156">
        <f t="shared" si="65"/>
        <v>0</v>
      </c>
      <c r="S93" s="156">
        <f t="shared" si="65"/>
        <v>0</v>
      </c>
      <c r="T93" s="156">
        <f t="shared" si="65"/>
        <v>0</v>
      </c>
      <c r="U93" s="156">
        <f t="shared" si="65"/>
        <v>0</v>
      </c>
      <c r="V93" s="156">
        <f t="shared" si="65"/>
        <v>11252.696617042238</v>
      </c>
      <c r="W93" s="156">
        <f t="shared" si="65"/>
        <v>8491.4505370051447</v>
      </c>
      <c r="X93" s="156">
        <f t="shared" si="65"/>
        <v>490.82732082795337</v>
      </c>
      <c r="Y93" s="156">
        <f t="shared" si="65"/>
        <v>491.4840981197558</v>
      </c>
      <c r="Z93" s="156">
        <f t="shared" si="65"/>
        <v>490.85698895272799</v>
      </c>
      <c r="AA93" s="156">
        <f>SUM(O93:Q93)</f>
        <v>0</v>
      </c>
      <c r="AB93" s="156">
        <f>SUM(R93:T93)</f>
        <v>0</v>
      </c>
      <c r="AC93" s="156">
        <f>SUM(U93:W93)</f>
        <v>19744.147154047383</v>
      </c>
      <c r="AD93" s="156">
        <f>SUM(X93:Z93)</f>
        <v>1473.1684079004372</v>
      </c>
      <c r="AE93" s="156">
        <f>AA93+AB93</f>
        <v>0</v>
      </c>
      <c r="AF93" s="156">
        <f>AD93+AC93</f>
        <v>21217.31556194782</v>
      </c>
      <c r="AG93" s="156">
        <f>AE93+AF93</f>
        <v>21217.31556194782</v>
      </c>
    </row>
    <row r="94" spans="3:33">
      <c r="C94" s="2284">
        <v>1</v>
      </c>
      <c r="D94" s="114"/>
      <c r="E94" s="114"/>
      <c r="F94" s="114"/>
      <c r="G94" s="99"/>
      <c r="H94" s="2319"/>
      <c r="I94" s="114"/>
      <c r="J94" s="114"/>
      <c r="K94" s="2376" t="s">
        <v>11</v>
      </c>
      <c r="L94" s="2376"/>
      <c r="M94" s="2376" t="s">
        <v>1305</v>
      </c>
      <c r="N94" s="2377"/>
      <c r="O94" s="422">
        <f t="shared" ref="O94:Z94" si="66">O372+O388-O413-O437</f>
        <v>0</v>
      </c>
      <c r="P94" s="422">
        <f t="shared" si="66"/>
        <v>0</v>
      </c>
      <c r="Q94" s="422">
        <f t="shared" si="66"/>
        <v>0</v>
      </c>
      <c r="R94" s="422">
        <f t="shared" si="66"/>
        <v>0</v>
      </c>
      <c r="S94" s="422">
        <f t="shared" si="66"/>
        <v>0</v>
      </c>
      <c r="T94" s="422">
        <f t="shared" si="66"/>
        <v>0</v>
      </c>
      <c r="U94" s="422">
        <f t="shared" si="66"/>
        <v>0</v>
      </c>
      <c r="V94" s="422">
        <f t="shared" si="66"/>
        <v>0</v>
      </c>
      <c r="W94" s="422">
        <f t="shared" si="66"/>
        <v>0</v>
      </c>
      <c r="X94" s="422">
        <f t="shared" si="66"/>
        <v>0</v>
      </c>
      <c r="Y94" s="422">
        <f t="shared" si="66"/>
        <v>0</v>
      </c>
      <c r="Z94" s="422">
        <f t="shared" si="66"/>
        <v>0</v>
      </c>
      <c r="AA94" s="422">
        <f t="shared" si="51"/>
        <v>0</v>
      </c>
      <c r="AB94" s="422">
        <f t="shared" si="52"/>
        <v>0</v>
      </c>
      <c r="AC94" s="422">
        <f t="shared" si="53"/>
        <v>0</v>
      </c>
      <c r="AD94" s="422">
        <f t="shared" si="54"/>
        <v>0</v>
      </c>
      <c r="AE94" s="422">
        <f t="shared" si="55"/>
        <v>0</v>
      </c>
      <c r="AF94" s="422">
        <f t="shared" si="56"/>
        <v>0</v>
      </c>
      <c r="AG94" s="422">
        <f t="shared" si="57"/>
        <v>0</v>
      </c>
    </row>
    <row r="95" spans="3:33">
      <c r="C95" s="2284">
        <v>1</v>
      </c>
      <c r="D95" s="114"/>
      <c r="E95" s="114"/>
      <c r="F95" s="114"/>
      <c r="G95" s="2370" t="s">
        <v>141</v>
      </c>
      <c r="H95" s="2371"/>
      <c r="I95" s="2372"/>
      <c r="J95" s="2372"/>
      <c r="K95" s="2372"/>
      <c r="L95" s="2372"/>
      <c r="M95" s="2372"/>
      <c r="N95" s="2374"/>
      <c r="O95" s="1626">
        <f>SUM(O100:O102)</f>
        <v>5362</v>
      </c>
      <c r="P95" s="1626">
        <f t="shared" ref="P95:AG95" si="67">SUM(P100:P102)</f>
        <v>41728</v>
      </c>
      <c r="Q95" s="1626">
        <f t="shared" si="67"/>
        <v>27742</v>
      </c>
      <c r="R95" s="1626">
        <f t="shared" si="67"/>
        <v>45665</v>
      </c>
      <c r="S95" s="1626">
        <f t="shared" si="67"/>
        <v>37480</v>
      </c>
      <c r="T95" s="1626">
        <f t="shared" si="67"/>
        <v>75232</v>
      </c>
      <c r="U95" s="1626">
        <f t="shared" si="67"/>
        <v>47626</v>
      </c>
      <c r="V95" s="1626">
        <f t="shared" si="67"/>
        <v>56303.787938385802</v>
      </c>
      <c r="W95" s="1626">
        <f t="shared" si="67"/>
        <v>61867.447032810836</v>
      </c>
      <c r="X95" s="1626">
        <f t="shared" si="67"/>
        <v>60642.974876845059</v>
      </c>
      <c r="Y95" s="1626">
        <f t="shared" si="67"/>
        <v>62468.389032529485</v>
      </c>
      <c r="Z95" s="1626">
        <f t="shared" si="67"/>
        <v>70305.389428342882</v>
      </c>
      <c r="AA95" s="1626">
        <f t="shared" si="67"/>
        <v>74832</v>
      </c>
      <c r="AB95" s="1626">
        <f t="shared" si="67"/>
        <v>158377</v>
      </c>
      <c r="AC95" s="1626">
        <f t="shared" si="67"/>
        <v>165797.23497119662</v>
      </c>
      <c r="AD95" s="1626">
        <f t="shared" si="67"/>
        <v>193416.75333771744</v>
      </c>
      <c r="AE95" s="1626">
        <f t="shared" si="67"/>
        <v>233209</v>
      </c>
      <c r="AF95" s="1626">
        <f t="shared" si="67"/>
        <v>359213.98830891406</v>
      </c>
      <c r="AG95" s="1626">
        <f t="shared" si="67"/>
        <v>592422.98830891401</v>
      </c>
    </row>
    <row r="96" spans="3:33" s="1038" customFormat="1">
      <c r="C96" s="2284">
        <v>1</v>
      </c>
      <c r="D96" s="114"/>
      <c r="E96" s="114"/>
      <c r="F96" s="2381"/>
      <c r="G96" s="2382"/>
      <c r="H96" s="2383" t="s">
        <v>1257</v>
      </c>
      <c r="I96" s="2381"/>
      <c r="J96" s="2381"/>
      <c r="K96" s="2381"/>
      <c r="L96" s="2381"/>
      <c r="M96" s="2384" t="s">
        <v>1306</v>
      </c>
      <c r="N96" s="2385"/>
      <c r="O96" s="1060">
        <f t="shared" ref="O96:AG96" si="68">IFERROR(O95/O74,0)</f>
        <v>0.33349919144172163</v>
      </c>
      <c r="P96" s="1060">
        <f t="shared" si="68"/>
        <v>0.39611554635808738</v>
      </c>
      <c r="Q96" s="1060">
        <f t="shared" si="68"/>
        <v>0.23040762765356632</v>
      </c>
      <c r="R96" s="1060">
        <f t="shared" si="68"/>
        <v>0.33949148762173814</v>
      </c>
      <c r="S96" s="1060">
        <f t="shared" si="68"/>
        <v>0.29948780234444294</v>
      </c>
      <c r="T96" s="1060">
        <f t="shared" si="68"/>
        <v>0.35032689477899676</v>
      </c>
      <c r="U96" s="1060">
        <f t="shared" si="68"/>
        <v>0.35268852240497051</v>
      </c>
      <c r="V96" s="1060">
        <f t="shared" si="68"/>
        <v>0.32499274504225506</v>
      </c>
      <c r="W96" s="1060">
        <f t="shared" si="68"/>
        <v>0.32770724231398318</v>
      </c>
      <c r="X96" s="1060">
        <f t="shared" si="68"/>
        <v>0.33925818384107792</v>
      </c>
      <c r="Y96" s="1060">
        <f t="shared" si="68"/>
        <v>0.34073597150241142</v>
      </c>
      <c r="Z96" s="1060">
        <f t="shared" si="68"/>
        <v>0.34145670252916849</v>
      </c>
      <c r="AA96" s="1060">
        <f t="shared" si="68"/>
        <v>0.30944691409076813</v>
      </c>
      <c r="AB96" s="1060">
        <f t="shared" si="68"/>
        <v>0.33384344600077992</v>
      </c>
      <c r="AC96" s="1060">
        <f t="shared" si="68"/>
        <v>0.33354768429271531</v>
      </c>
      <c r="AD96" s="1060">
        <f t="shared" si="68"/>
        <v>0.34053216343674614</v>
      </c>
      <c r="AE96" s="1060">
        <f t="shared" si="68"/>
        <v>0.32560629965234633</v>
      </c>
      <c r="AF96" s="1060">
        <f t="shared" si="68"/>
        <v>0.33727243823305136</v>
      </c>
      <c r="AG96" s="1060">
        <f t="shared" si="68"/>
        <v>0.33258164794402451</v>
      </c>
    </row>
    <row r="97" spans="3:34" s="1038" customFormat="1" hidden="1" outlineLevel="1">
      <c r="C97" s="2284">
        <v>1</v>
      </c>
      <c r="D97" s="114"/>
      <c r="E97" s="114"/>
      <c r="F97" s="2381"/>
      <c r="G97" s="2382"/>
      <c r="H97" s="2386"/>
      <c r="I97" s="2381"/>
      <c r="J97" s="2381"/>
      <c r="K97" s="2383" t="s">
        <v>1307</v>
      </c>
      <c r="L97" s="2386"/>
      <c r="M97" s="2386"/>
      <c r="N97" s="2387"/>
      <c r="O97" s="1044">
        <f t="shared" ref="O97" si="69">IFERROR(O100/O75,0)</f>
        <v>0.48169130855326792</v>
      </c>
      <c r="P97" s="1044">
        <f>IFERROR(P100/P75,0)</f>
        <v>0.39045924533369142</v>
      </c>
      <c r="Q97" s="1044">
        <f t="shared" ref="Q97:AG97" si="70">IFERROR(Q100/Q75,0)</f>
        <v>0.11921757206902597</v>
      </c>
      <c r="R97" s="1044">
        <f t="shared" si="70"/>
        <v>0.30873381937211725</v>
      </c>
      <c r="S97" s="1044">
        <f t="shared" si="70"/>
        <v>0.26975688098798251</v>
      </c>
      <c r="T97" s="1044">
        <f t="shared" si="70"/>
        <v>0.32253822025735385</v>
      </c>
      <c r="U97" s="1044">
        <f t="shared" si="70"/>
        <v>0.29398142787671072</v>
      </c>
      <c r="V97" s="1044">
        <f t="shared" si="70"/>
        <v>0.30839134461161249</v>
      </c>
      <c r="W97" s="1044">
        <f t="shared" si="70"/>
        <v>0.30994854225648566</v>
      </c>
      <c r="X97" s="1044">
        <f t="shared" si="70"/>
        <v>0.30490236284054112</v>
      </c>
      <c r="Y97" s="1044">
        <f t="shared" si="70"/>
        <v>0.30754018978353459</v>
      </c>
      <c r="Z97" s="1044">
        <f t="shared" si="70"/>
        <v>0.30842249297635349</v>
      </c>
      <c r="AA97" s="1044">
        <f t="shared" si="70"/>
        <v>0.258303877741969</v>
      </c>
      <c r="AB97" s="1044">
        <f t="shared" si="70"/>
        <v>0.30495503718927958</v>
      </c>
      <c r="AC97" s="1044">
        <f t="shared" si="70"/>
        <v>0.30522853636951464</v>
      </c>
      <c r="AD97" s="1044">
        <f t="shared" si="70"/>
        <v>0.30703134264612369</v>
      </c>
      <c r="AE97" s="1044">
        <f t="shared" si="70"/>
        <v>0.29040683419855001</v>
      </c>
      <c r="AF97" s="1044">
        <f t="shared" si="70"/>
        <v>0.30618967222158017</v>
      </c>
      <c r="AG97" s="1044">
        <f t="shared" si="70"/>
        <v>0.29970765356599544</v>
      </c>
    </row>
    <row r="98" spans="3:34" s="1038" customFormat="1" hidden="1" outlineLevel="1">
      <c r="C98" s="2284">
        <v>1</v>
      </c>
      <c r="D98" s="114"/>
      <c r="E98" s="114"/>
      <c r="F98" s="2381"/>
      <c r="G98" s="2382"/>
      <c r="H98" s="2386"/>
      <c r="I98" s="2381"/>
      <c r="J98" s="2381"/>
      <c r="K98" s="2383" t="s">
        <v>1308</v>
      </c>
      <c r="L98" s="2386"/>
      <c r="M98" s="2386"/>
      <c r="N98" s="2387"/>
      <c r="O98" s="1044">
        <f>IFERROR(O101/O76,0)</f>
        <v>-1.0037406483790523</v>
      </c>
      <c r="P98" s="1044">
        <f t="shared" ref="P98:AG99" si="71">IFERROR(P101/P76,0)</f>
        <v>0.40347848886752463</v>
      </c>
      <c r="Q98" s="1044">
        <f t="shared" si="71"/>
        <v>0.44937114673242912</v>
      </c>
      <c r="R98" s="1044">
        <f t="shared" si="71"/>
        <v>0.3965038080488788</v>
      </c>
      <c r="S98" s="1044">
        <f t="shared" si="71"/>
        <v>0.37648442430153173</v>
      </c>
      <c r="T98" s="1044">
        <f t="shared" si="71"/>
        <v>0.43557736020609183</v>
      </c>
      <c r="U98" s="1044">
        <f t="shared" si="71"/>
        <v>0.45686342996856444</v>
      </c>
      <c r="V98" s="1044">
        <f t="shared" si="71"/>
        <v>0.35908645459653471</v>
      </c>
      <c r="W98" s="1044">
        <f t="shared" si="71"/>
        <v>0.36485225165207569</v>
      </c>
      <c r="X98" s="1044">
        <f t="shared" si="71"/>
        <v>0.40698467873548072</v>
      </c>
      <c r="Y98" s="1044">
        <f t="shared" si="71"/>
        <v>0.40694222954231279</v>
      </c>
      <c r="Z98" s="1044">
        <f t="shared" si="71"/>
        <v>0.40689594861776962</v>
      </c>
      <c r="AA98" s="1044">
        <f t="shared" si="71"/>
        <v>0.39897180423334583</v>
      </c>
      <c r="AB98" s="1044">
        <f t="shared" si="71"/>
        <v>0.40662952274261632</v>
      </c>
      <c r="AC98" s="1044">
        <f t="shared" si="71"/>
        <v>0.38978879341877548</v>
      </c>
      <c r="AD98" s="1044">
        <f t="shared" si="71"/>
        <v>0.40693885349216458</v>
      </c>
      <c r="AE98" s="1044">
        <f t="shared" si="71"/>
        <v>0.40360645138115592</v>
      </c>
      <c r="AF98" s="1044">
        <f t="shared" si="71"/>
        <v>0.39894009240203432</v>
      </c>
      <c r="AG98" s="1044">
        <f t="shared" si="71"/>
        <v>0.40073303407017113</v>
      </c>
    </row>
    <row r="99" spans="3:34" s="1038" customFormat="1" hidden="1" outlineLevel="1">
      <c r="C99" s="2284">
        <v>1</v>
      </c>
      <c r="D99" s="114"/>
      <c r="E99" s="114"/>
      <c r="F99" s="2381"/>
      <c r="G99" s="2382"/>
      <c r="H99" s="2386"/>
      <c r="I99" s="2381"/>
      <c r="J99" s="2381"/>
      <c r="K99" s="2383" t="s">
        <v>1309</v>
      </c>
      <c r="L99" s="2386"/>
      <c r="M99" s="2386"/>
      <c r="N99" s="2387"/>
      <c r="O99" s="1044">
        <f>IFERROR(O102/O77,0)</f>
        <v>0</v>
      </c>
      <c r="P99" s="1044">
        <f t="shared" si="71"/>
        <v>0</v>
      </c>
      <c r="Q99" s="1044">
        <f t="shared" si="71"/>
        <v>0</v>
      </c>
      <c r="R99" s="1044">
        <f t="shared" si="71"/>
        <v>0</v>
      </c>
      <c r="S99" s="1044">
        <f t="shared" si="71"/>
        <v>0</v>
      </c>
      <c r="T99" s="1044">
        <f t="shared" si="71"/>
        <v>0</v>
      </c>
      <c r="U99" s="1044">
        <f t="shared" si="71"/>
        <v>0</v>
      </c>
      <c r="V99" s="1044">
        <f t="shared" si="71"/>
        <v>0</v>
      </c>
      <c r="W99" s="1044">
        <f t="shared" si="71"/>
        <v>0</v>
      </c>
      <c r="X99" s="1044">
        <f t="shared" si="71"/>
        <v>0</v>
      </c>
      <c r="Y99" s="1044">
        <f t="shared" si="71"/>
        <v>0</v>
      </c>
      <c r="Z99" s="1044">
        <f t="shared" si="71"/>
        <v>0</v>
      </c>
      <c r="AA99" s="1044">
        <f t="shared" si="71"/>
        <v>0</v>
      </c>
      <c r="AB99" s="1044">
        <f t="shared" si="71"/>
        <v>0</v>
      </c>
      <c r="AC99" s="1044">
        <f t="shared" si="71"/>
        <v>0</v>
      </c>
      <c r="AD99" s="1044">
        <f t="shared" si="71"/>
        <v>0</v>
      </c>
      <c r="AE99" s="1044">
        <f t="shared" si="71"/>
        <v>0</v>
      </c>
      <c r="AF99" s="1044">
        <f t="shared" si="71"/>
        <v>0</v>
      </c>
      <c r="AG99" s="1044">
        <f t="shared" si="71"/>
        <v>0</v>
      </c>
    </row>
    <row r="100" spans="3:34" collapsed="1">
      <c r="C100" s="2284">
        <v>1</v>
      </c>
      <c r="D100" s="114"/>
      <c r="E100" s="114"/>
      <c r="F100" s="114"/>
      <c r="G100" s="99"/>
      <c r="H100" s="2319"/>
      <c r="I100" s="114"/>
      <c r="J100" s="114"/>
      <c r="K100" s="2319" t="s">
        <v>144</v>
      </c>
      <c r="L100" s="2319"/>
      <c r="M100" s="2319"/>
      <c r="N100" s="2375"/>
      <c r="O100" s="156">
        <f t="shared" ref="O100:Z100" si="72">O391+O415</f>
        <v>6972</v>
      </c>
      <c r="P100" s="156">
        <f t="shared" si="72"/>
        <v>23262</v>
      </c>
      <c r="Q100" s="156">
        <f t="shared" si="72"/>
        <v>9520</v>
      </c>
      <c r="R100" s="156">
        <f t="shared" si="72"/>
        <v>26975</v>
      </c>
      <c r="S100" s="156">
        <f t="shared" si="72"/>
        <v>24355</v>
      </c>
      <c r="T100" s="156">
        <f t="shared" si="72"/>
        <v>52237</v>
      </c>
      <c r="U100" s="156">
        <f t="shared" si="72"/>
        <v>25390</v>
      </c>
      <c r="V100" s="156">
        <f t="shared" si="72"/>
        <v>35931.414611989901</v>
      </c>
      <c r="W100" s="156">
        <f t="shared" si="72"/>
        <v>39588.089060791135</v>
      </c>
      <c r="X100" s="156">
        <f t="shared" si="72"/>
        <v>36159.218905584545</v>
      </c>
      <c r="Y100" s="156">
        <f t="shared" si="72"/>
        <v>37553.28609445411</v>
      </c>
      <c r="Z100" s="156">
        <f t="shared" si="72"/>
        <v>42200.551656193231</v>
      </c>
      <c r="AA100" s="156">
        <f>SUM(O100:Q100)</f>
        <v>39754</v>
      </c>
      <c r="AB100" s="156">
        <f>SUM(R100:T100)</f>
        <v>103567</v>
      </c>
      <c r="AC100" s="156">
        <f>SUM(U100:W100)</f>
        <v>100909.50367278104</v>
      </c>
      <c r="AD100" s="156">
        <f>SUM(X100:Z100)</f>
        <v>115913.05665623189</v>
      </c>
      <c r="AE100" s="156">
        <f>AA100+AB100</f>
        <v>143321</v>
      </c>
      <c r="AF100" s="156">
        <f>AD100+AC100</f>
        <v>216822.56032901292</v>
      </c>
      <c r="AG100" s="156">
        <f>AE100+AF100</f>
        <v>360143.56032901292</v>
      </c>
    </row>
    <row r="101" spans="3:34">
      <c r="C101" s="2284">
        <v>1</v>
      </c>
      <c r="D101" s="114"/>
      <c r="E101" s="114"/>
      <c r="F101" s="114"/>
      <c r="G101" s="99"/>
      <c r="H101" s="2319"/>
      <c r="I101" s="114"/>
      <c r="J101" s="114"/>
      <c r="K101" s="2319" t="s">
        <v>99</v>
      </c>
      <c r="L101" s="2319"/>
      <c r="M101" s="2319"/>
      <c r="N101" s="2375"/>
      <c r="O101" s="156">
        <f t="shared" ref="O101:Z101" si="73">O396+O420</f>
        <v>-1610</v>
      </c>
      <c r="P101" s="156">
        <f t="shared" si="73"/>
        <v>18466</v>
      </c>
      <c r="Q101" s="156">
        <f t="shared" si="73"/>
        <v>18222</v>
      </c>
      <c r="R101" s="156">
        <f t="shared" si="73"/>
        <v>18690</v>
      </c>
      <c r="S101" s="156">
        <f t="shared" si="73"/>
        <v>13125</v>
      </c>
      <c r="T101" s="156">
        <f t="shared" si="73"/>
        <v>22995</v>
      </c>
      <c r="U101" s="156">
        <f t="shared" si="73"/>
        <v>22236</v>
      </c>
      <c r="V101" s="156">
        <f t="shared" si="73"/>
        <v>20372.3733263959</v>
      </c>
      <c r="W101" s="156">
        <f t="shared" si="73"/>
        <v>22279.357972019701</v>
      </c>
      <c r="X101" s="156">
        <f t="shared" si="73"/>
        <v>24483.755971260514</v>
      </c>
      <c r="Y101" s="156">
        <f t="shared" si="73"/>
        <v>24915.102938075375</v>
      </c>
      <c r="Z101" s="156">
        <f t="shared" si="73"/>
        <v>28104.837772149651</v>
      </c>
      <c r="AA101" s="156">
        <f>SUM(O101:Q101)</f>
        <v>35078</v>
      </c>
      <c r="AB101" s="156">
        <f>SUM(R101:T101)</f>
        <v>54810</v>
      </c>
      <c r="AC101" s="156">
        <f>SUM(U101:W101)</f>
        <v>64887.731298415601</v>
      </c>
      <c r="AD101" s="156">
        <f>SUM(X101:Z101)</f>
        <v>77503.69668148554</v>
      </c>
      <c r="AE101" s="156">
        <f>AA101+AB101</f>
        <v>89888</v>
      </c>
      <c r="AF101" s="156">
        <f>AD101+AC101</f>
        <v>142391.42797990114</v>
      </c>
      <c r="AG101" s="156">
        <f>AE101+AF101</f>
        <v>232279.42797990114</v>
      </c>
    </row>
    <row r="102" spans="3:34">
      <c r="C102" s="2284">
        <v>1</v>
      </c>
      <c r="D102" s="114"/>
      <c r="E102" s="114"/>
      <c r="F102" s="114"/>
      <c r="G102" s="99"/>
      <c r="H102" s="2319"/>
      <c r="I102" s="114"/>
      <c r="J102" s="114"/>
      <c r="K102" s="2319" t="s">
        <v>11</v>
      </c>
      <c r="L102" s="2319"/>
      <c r="M102" s="2319"/>
      <c r="N102" s="2375"/>
      <c r="O102" s="156">
        <f t="shared" ref="O102:Z102" si="74">O413+O437</f>
        <v>0</v>
      </c>
      <c r="P102" s="156">
        <f t="shared" si="74"/>
        <v>0</v>
      </c>
      <c r="Q102" s="156">
        <f t="shared" si="74"/>
        <v>0</v>
      </c>
      <c r="R102" s="156">
        <f t="shared" si="74"/>
        <v>0</v>
      </c>
      <c r="S102" s="156">
        <f t="shared" si="74"/>
        <v>0</v>
      </c>
      <c r="T102" s="156">
        <f t="shared" si="74"/>
        <v>0</v>
      </c>
      <c r="U102" s="156">
        <f t="shared" si="74"/>
        <v>0</v>
      </c>
      <c r="V102" s="156">
        <f t="shared" si="74"/>
        <v>0</v>
      </c>
      <c r="W102" s="156">
        <f t="shared" si="74"/>
        <v>0</v>
      </c>
      <c r="X102" s="156">
        <f t="shared" si="74"/>
        <v>0</v>
      </c>
      <c r="Y102" s="156">
        <f t="shared" si="74"/>
        <v>0</v>
      </c>
      <c r="Z102" s="156">
        <f t="shared" si="74"/>
        <v>0</v>
      </c>
      <c r="AA102" s="156">
        <f>SUM(O102:Q102)</f>
        <v>0</v>
      </c>
      <c r="AB102" s="156">
        <f>SUM(R102:T102)</f>
        <v>0</v>
      </c>
      <c r="AC102" s="156">
        <f>SUM(U102:W102)</f>
        <v>0</v>
      </c>
      <c r="AD102" s="156">
        <f>SUM(X102:Z102)</f>
        <v>0</v>
      </c>
      <c r="AE102" s="156">
        <f>AA102+AB102</f>
        <v>0</v>
      </c>
      <c r="AF102" s="156">
        <f>AD102+AC102</f>
        <v>0</v>
      </c>
      <c r="AG102" s="156">
        <f>AE102+AF102</f>
        <v>0</v>
      </c>
    </row>
    <row r="103" spans="3:34">
      <c r="C103" s="2284">
        <v>1</v>
      </c>
      <c r="D103" s="114"/>
      <c r="E103" s="114"/>
      <c r="F103" s="114"/>
      <c r="G103" s="2370" t="s">
        <v>101</v>
      </c>
      <c r="H103" s="2371"/>
      <c r="I103" s="2372"/>
      <c r="J103" s="2372"/>
      <c r="K103" s="2372"/>
      <c r="L103" s="2372"/>
      <c r="M103" s="2372"/>
      <c r="N103" s="2374"/>
      <c r="O103" s="1626">
        <f>SUM(O104:O106)</f>
        <v>38788</v>
      </c>
      <c r="P103" s="1626">
        <f t="shared" ref="P103:AG103" si="75">SUM(P104:P106)</f>
        <v>38766</v>
      </c>
      <c r="Q103" s="1626">
        <f t="shared" si="75"/>
        <v>50397</v>
      </c>
      <c r="R103" s="1626">
        <f t="shared" si="75"/>
        <v>40689</v>
      </c>
      <c r="S103" s="1626">
        <f t="shared" si="75"/>
        <v>41094</v>
      </c>
      <c r="T103" s="1626">
        <f t="shared" si="75"/>
        <v>51012</v>
      </c>
      <c r="U103" s="1626">
        <f t="shared" si="75"/>
        <v>57440</v>
      </c>
      <c r="V103" s="1626">
        <f t="shared" si="75"/>
        <v>44752.025607969503</v>
      </c>
      <c r="W103" s="1626">
        <f t="shared" si="75"/>
        <v>46867.11667904874</v>
      </c>
      <c r="X103" s="1626">
        <f t="shared" si="75"/>
        <v>44249.247124336405</v>
      </c>
      <c r="Y103" s="1626">
        <f t="shared" si="75"/>
        <v>40990.648400895821</v>
      </c>
      <c r="Z103" s="1626">
        <f t="shared" si="75"/>
        <v>50950.76866410645</v>
      </c>
      <c r="AA103" s="1626">
        <f t="shared" si="75"/>
        <v>127951</v>
      </c>
      <c r="AB103" s="1626">
        <f t="shared" si="75"/>
        <v>132795</v>
      </c>
      <c r="AC103" s="1626">
        <f t="shared" si="75"/>
        <v>149059.14228701824</v>
      </c>
      <c r="AD103" s="1626">
        <f t="shared" si="75"/>
        <v>136190.66418933868</v>
      </c>
      <c r="AE103" s="1626">
        <f t="shared" si="75"/>
        <v>260746</v>
      </c>
      <c r="AF103" s="1626">
        <f t="shared" si="75"/>
        <v>285249.80647635693</v>
      </c>
      <c r="AG103" s="1626">
        <f t="shared" si="75"/>
        <v>545995.80647635693</v>
      </c>
    </row>
    <row r="104" spans="3:34">
      <c r="C104" s="2284">
        <v>1</v>
      </c>
      <c r="D104" s="114"/>
      <c r="E104" s="114"/>
      <c r="F104" s="114"/>
      <c r="G104" s="99"/>
      <c r="H104" s="2342" t="s">
        <v>1258</v>
      </c>
      <c r="I104" s="114"/>
      <c r="J104" s="114"/>
      <c r="K104" s="2319"/>
      <c r="L104" s="2319"/>
      <c r="M104" s="2319"/>
      <c r="N104" s="2375"/>
      <c r="O104" s="157">
        <v>4918</v>
      </c>
      <c r="P104" s="157">
        <v>6020</v>
      </c>
      <c r="Q104" s="157">
        <v>10098</v>
      </c>
      <c r="R104" s="157">
        <v>7493</v>
      </c>
      <c r="S104" s="157">
        <v>7019</v>
      </c>
      <c r="T104" s="157">
        <v>11110</v>
      </c>
      <c r="U104" s="157">
        <v>15184</v>
      </c>
      <c r="V104" s="157">
        <v>8599.0927081441623</v>
      </c>
      <c r="W104" s="157">
        <v>11284.29248284964</v>
      </c>
      <c r="X104" s="157">
        <v>9673.2448382238599</v>
      </c>
      <c r="Y104" s="157">
        <v>8459.4621786695661</v>
      </c>
      <c r="Z104" s="157">
        <v>15159.395304850685</v>
      </c>
      <c r="AA104" s="156">
        <f>SUM(O104:Q104)</f>
        <v>21036</v>
      </c>
      <c r="AB104" s="156">
        <f>SUM(R104:T104)</f>
        <v>25622</v>
      </c>
      <c r="AC104" s="156">
        <f>SUM(U104:W104)</f>
        <v>35067.385190993802</v>
      </c>
      <c r="AD104" s="156">
        <f>SUM(X104:Z104)</f>
        <v>33292.102321744111</v>
      </c>
      <c r="AE104" s="156">
        <f>AA104+AB104</f>
        <v>46658</v>
      </c>
      <c r="AF104" s="156">
        <f>AD104+AC104</f>
        <v>68359.48751273792</v>
      </c>
      <c r="AG104" s="156">
        <f>AE104+AF104</f>
        <v>115017.48751273792</v>
      </c>
    </row>
    <row r="105" spans="3:34">
      <c r="C105" s="2284">
        <v>1</v>
      </c>
      <c r="D105" s="114"/>
      <c r="E105" s="114"/>
      <c r="F105" s="114"/>
      <c r="G105" s="99"/>
      <c r="H105" s="2321" t="s">
        <v>1259</v>
      </c>
      <c r="I105" s="114"/>
      <c r="J105" s="114"/>
      <c r="K105" s="2319"/>
      <c r="L105" s="2319"/>
      <c r="M105" s="2319"/>
      <c r="N105" s="2375"/>
      <c r="O105" s="157">
        <v>22789</v>
      </c>
      <c r="P105" s="157">
        <v>22190</v>
      </c>
      <c r="Q105" s="157">
        <v>21673</v>
      </c>
      <c r="R105" s="157">
        <v>22467</v>
      </c>
      <c r="S105" s="157">
        <v>23104</v>
      </c>
      <c r="T105" s="157">
        <v>24515</v>
      </c>
      <c r="U105" s="157">
        <v>23927</v>
      </c>
      <c r="V105" s="157">
        <v>20990.62492779993</v>
      </c>
      <c r="W105" s="157">
        <v>21763.51307754582</v>
      </c>
      <c r="X105" s="157">
        <v>17385.397067346872</v>
      </c>
      <c r="Y105" s="157">
        <v>17385.810155615043</v>
      </c>
      <c r="Z105" s="157">
        <v>18692.408347836517</v>
      </c>
      <c r="AA105" s="156">
        <f>SUM(O105:Q105)</f>
        <v>66652</v>
      </c>
      <c r="AB105" s="156">
        <f>SUM(R105:T105)</f>
        <v>70086</v>
      </c>
      <c r="AC105" s="156">
        <f>SUM(U105:W105)</f>
        <v>66681.138005345754</v>
      </c>
      <c r="AD105" s="156">
        <f>SUM(X105:Z105)</f>
        <v>53463.615570798429</v>
      </c>
      <c r="AE105" s="156">
        <f>AA105+AB105</f>
        <v>136738</v>
      </c>
      <c r="AF105" s="156">
        <f>AD105+AC105</f>
        <v>120144.75357614418</v>
      </c>
      <c r="AG105" s="156">
        <f>AE105+AF105</f>
        <v>256882.75357614417</v>
      </c>
    </row>
    <row r="106" spans="3:34">
      <c r="C106" s="2284">
        <v>1</v>
      </c>
      <c r="D106" s="114"/>
      <c r="E106" s="114"/>
      <c r="F106" s="114"/>
      <c r="G106" s="99"/>
      <c r="H106" s="2321" t="s">
        <v>1260</v>
      </c>
      <c r="I106" s="522"/>
      <c r="J106" s="522"/>
      <c r="K106" s="91"/>
      <c r="L106" s="91"/>
      <c r="M106" s="91"/>
      <c r="N106" s="2380"/>
      <c r="O106" s="222">
        <v>11081</v>
      </c>
      <c r="P106" s="222">
        <v>10556</v>
      </c>
      <c r="Q106" s="222">
        <v>18626</v>
      </c>
      <c r="R106" s="222">
        <v>10729</v>
      </c>
      <c r="S106" s="222">
        <v>10971</v>
      </c>
      <c r="T106" s="222">
        <v>15387</v>
      </c>
      <c r="U106" s="222">
        <v>18329</v>
      </c>
      <c r="V106" s="222">
        <v>15162.307972025408</v>
      </c>
      <c r="W106" s="222">
        <v>13819.311118653282</v>
      </c>
      <c r="X106" s="222">
        <v>17190.605218765675</v>
      </c>
      <c r="Y106" s="222">
        <v>15145.376066611216</v>
      </c>
      <c r="Z106" s="222">
        <v>17098.965011419252</v>
      </c>
      <c r="AA106" s="221">
        <f>SUM(O106:Q106)</f>
        <v>40263</v>
      </c>
      <c r="AB106" s="221">
        <f>SUM(R106:T106)</f>
        <v>37087</v>
      </c>
      <c r="AC106" s="221">
        <f>SUM(U106:W106)</f>
        <v>47310.619090678694</v>
      </c>
      <c r="AD106" s="221">
        <f>SUM(X106:Z106)</f>
        <v>49434.946296796144</v>
      </c>
      <c r="AE106" s="221">
        <f>AA106+AB106</f>
        <v>77350</v>
      </c>
      <c r="AF106" s="221">
        <f>AD106+AC106</f>
        <v>96745.565387474839</v>
      </c>
      <c r="AG106" s="221">
        <f>AE106+AF106</f>
        <v>174095.56538747484</v>
      </c>
    </row>
    <row r="107" spans="3:34">
      <c r="C107" s="2284">
        <v>1</v>
      </c>
      <c r="D107" s="114"/>
      <c r="E107" s="114"/>
      <c r="F107" s="114"/>
      <c r="G107" s="2370" t="s">
        <v>143</v>
      </c>
      <c r="H107" s="2371"/>
      <c r="I107" s="2372"/>
      <c r="J107" s="2372"/>
      <c r="K107" s="2371"/>
      <c r="L107" s="2371"/>
      <c r="M107" s="2371"/>
      <c r="N107" s="2388"/>
      <c r="O107" s="1626">
        <f>O95-O103</f>
        <v>-33426</v>
      </c>
      <c r="P107" s="1631">
        <f t="shared" ref="P107:Z107" si="76">P95-P103</f>
        <v>2962</v>
      </c>
      <c r="Q107" s="1631">
        <f t="shared" si="76"/>
        <v>-22655</v>
      </c>
      <c r="R107" s="1631">
        <f t="shared" si="76"/>
        <v>4976</v>
      </c>
      <c r="S107" s="1631">
        <f t="shared" si="76"/>
        <v>-3614</v>
      </c>
      <c r="T107" s="1631">
        <f t="shared" si="76"/>
        <v>24220</v>
      </c>
      <c r="U107" s="1631">
        <f t="shared" si="76"/>
        <v>-9814</v>
      </c>
      <c r="V107" s="1631">
        <f t="shared" si="76"/>
        <v>11551.762330416299</v>
      </c>
      <c r="W107" s="1631">
        <f t="shared" si="76"/>
        <v>15000.330353762096</v>
      </c>
      <c r="X107" s="1631">
        <f t="shared" si="76"/>
        <v>16393.727752508654</v>
      </c>
      <c r="Y107" s="1631">
        <f t="shared" si="76"/>
        <v>21477.740631633664</v>
      </c>
      <c r="Z107" s="1631">
        <f t="shared" si="76"/>
        <v>19354.620764236432</v>
      </c>
      <c r="AA107" s="1631">
        <f>AA95-AA103</f>
        <v>-53119</v>
      </c>
      <c r="AB107" s="1631">
        <f t="shared" ref="AB107:AG107" si="77">AB95-AB103</f>
        <v>25582</v>
      </c>
      <c r="AC107" s="1631">
        <f t="shared" si="77"/>
        <v>16738.09268417838</v>
      </c>
      <c r="AD107" s="1631">
        <f t="shared" si="77"/>
        <v>57226.089148378756</v>
      </c>
      <c r="AE107" s="1631">
        <f t="shared" si="77"/>
        <v>-27537</v>
      </c>
      <c r="AF107" s="1631">
        <f t="shared" si="77"/>
        <v>73964.181832557137</v>
      </c>
      <c r="AG107" s="1631">
        <f t="shared" si="77"/>
        <v>46427.181832557078</v>
      </c>
      <c r="AH107" s="445"/>
    </row>
    <row r="108" spans="3:34">
      <c r="C108" s="2284">
        <v>1</v>
      </c>
      <c r="D108" s="114"/>
      <c r="E108" s="114"/>
      <c r="F108" s="114"/>
      <c r="G108" s="2389"/>
      <c r="H108" s="2390" t="s">
        <v>142</v>
      </c>
      <c r="I108" s="1124"/>
      <c r="J108" s="1124"/>
      <c r="K108" s="2391"/>
      <c r="L108" s="2391"/>
      <c r="M108" s="2391"/>
      <c r="N108" s="2392"/>
      <c r="O108" s="392">
        <f t="shared" ref="O108:AG108" si="78">IFERROR(O107/O74,0)</f>
        <v>-2.0789899241199152</v>
      </c>
      <c r="P108" s="392">
        <f t="shared" si="78"/>
        <v>2.8117672745222748E-2</v>
      </c>
      <c r="Q108" s="392">
        <f t="shared" si="78"/>
        <v>-0.18815820072422842</v>
      </c>
      <c r="R108" s="392">
        <f t="shared" si="78"/>
        <v>3.6993532079399302E-2</v>
      </c>
      <c r="S108" s="392">
        <f t="shared" si="78"/>
        <v>-2.8878039425635452E-2</v>
      </c>
      <c r="T108" s="392">
        <f t="shared" si="78"/>
        <v>0.11278335537467171</v>
      </c>
      <c r="U108" s="392">
        <f t="shared" si="78"/>
        <v>-7.2676377585402518E-2</v>
      </c>
      <c r="V108" s="392">
        <f t="shared" si="78"/>
        <v>6.6678266015530577E-2</v>
      </c>
      <c r="W108" s="392">
        <f t="shared" si="78"/>
        <v>7.9455628602601081E-2</v>
      </c>
      <c r="X108" s="392">
        <f t="shared" si="78"/>
        <v>9.1712293385936033E-2</v>
      </c>
      <c r="Y108" s="392">
        <f t="shared" si="78"/>
        <v>0.117151073256998</v>
      </c>
      <c r="Z108" s="392">
        <f t="shared" si="78"/>
        <v>9.4000830357316711E-2</v>
      </c>
      <c r="AA108" s="392">
        <f t="shared" si="78"/>
        <v>-0.21965884420552051</v>
      </c>
      <c r="AB108" s="392">
        <f t="shared" si="78"/>
        <v>5.392438949842434E-2</v>
      </c>
      <c r="AC108" s="392">
        <f t="shared" si="78"/>
        <v>3.3673372509827715E-2</v>
      </c>
      <c r="AD108" s="392">
        <f t="shared" si="78"/>
        <v>0.10075302995441901</v>
      </c>
      <c r="AE108" s="392">
        <f t="shared" si="78"/>
        <v>-3.8447146866230124E-2</v>
      </c>
      <c r="AF108" s="392">
        <f t="shared" si="78"/>
        <v>6.9446293185905589E-2</v>
      </c>
      <c r="AG108" s="392">
        <f t="shared" si="78"/>
        <v>2.6063858000083581E-2</v>
      </c>
    </row>
    <row r="109" spans="3:34">
      <c r="C109" s="2284">
        <v>1</v>
      </c>
      <c r="D109" s="114"/>
      <c r="E109" s="114"/>
      <c r="F109" s="114"/>
      <c r="G109" s="2327" t="s">
        <v>1262</v>
      </c>
      <c r="H109" s="2328"/>
      <c r="I109" s="2329"/>
      <c r="J109" s="2329"/>
      <c r="K109" s="2328"/>
      <c r="L109" s="2328"/>
      <c r="M109" s="2328"/>
      <c r="N109" s="2330"/>
      <c r="O109" s="2304">
        <v>42</v>
      </c>
      <c r="P109" s="2304">
        <v>240</v>
      </c>
      <c r="Q109" s="2304">
        <v>506</v>
      </c>
      <c r="R109" s="2304">
        <v>741</v>
      </c>
      <c r="S109" s="2304">
        <v>475</v>
      </c>
      <c r="T109" s="2304">
        <v>546</v>
      </c>
      <c r="U109" s="2304">
        <v>279</v>
      </c>
      <c r="V109" s="2304">
        <v>0</v>
      </c>
      <c r="W109" s="2304">
        <v>0</v>
      </c>
      <c r="X109" s="2304">
        <v>0</v>
      </c>
      <c r="Y109" s="2304">
        <v>0</v>
      </c>
      <c r="Z109" s="2304">
        <v>0</v>
      </c>
      <c r="AA109" s="1633">
        <f>SUM(O109:Q109)</f>
        <v>788</v>
      </c>
      <c r="AB109" s="1633">
        <f>SUM(R109:T109)</f>
        <v>1762</v>
      </c>
      <c r="AC109" s="1633">
        <f>SUM(U109:W109)</f>
        <v>279</v>
      </c>
      <c r="AD109" s="1633">
        <f>SUM(X109:Z109)</f>
        <v>0</v>
      </c>
      <c r="AE109" s="1633">
        <f>AA109+AB109</f>
        <v>2550</v>
      </c>
      <c r="AF109" s="1633">
        <f>AD109+AC109</f>
        <v>279</v>
      </c>
      <c r="AG109" s="1633">
        <f>AE109+AF109</f>
        <v>2829</v>
      </c>
    </row>
    <row r="110" spans="3:34">
      <c r="C110" s="2284">
        <v>1</v>
      </c>
      <c r="D110" s="114"/>
      <c r="E110" s="114"/>
      <c r="F110" s="114"/>
      <c r="G110" s="2336" t="s">
        <v>1263</v>
      </c>
      <c r="H110" s="2337"/>
      <c r="I110" s="2338"/>
      <c r="J110" s="2338"/>
      <c r="K110" s="2337"/>
      <c r="L110" s="2337"/>
      <c r="M110" s="2337"/>
      <c r="N110" s="2346"/>
      <c r="O110" s="110">
        <v>0</v>
      </c>
      <c r="P110" s="110">
        <v>0</v>
      </c>
      <c r="Q110" s="110">
        <v>0</v>
      </c>
      <c r="R110" s="110">
        <v>0</v>
      </c>
      <c r="S110" s="110">
        <v>0</v>
      </c>
      <c r="T110" s="110">
        <v>0</v>
      </c>
      <c r="U110" s="110">
        <v>0</v>
      </c>
      <c r="V110" s="110">
        <v>0</v>
      </c>
      <c r="W110" s="110">
        <v>0</v>
      </c>
      <c r="X110" s="110">
        <v>0</v>
      </c>
      <c r="Y110" s="110">
        <v>0</v>
      </c>
      <c r="Z110" s="110">
        <v>0</v>
      </c>
      <c r="AA110" s="161">
        <f>SUM(O110:Q110)</f>
        <v>0</v>
      </c>
      <c r="AB110" s="161">
        <f>SUM(R110:T110)</f>
        <v>0</v>
      </c>
      <c r="AC110" s="161">
        <f>SUM(U110:W110)</f>
        <v>0</v>
      </c>
      <c r="AD110" s="161">
        <f>SUM(X110:Z110)</f>
        <v>0</v>
      </c>
      <c r="AE110" s="161">
        <f>AA110+AB110</f>
        <v>0</v>
      </c>
      <c r="AF110" s="161">
        <f>AD110+AC110</f>
        <v>0</v>
      </c>
      <c r="AG110" s="161">
        <f>AE110+AF110</f>
        <v>0</v>
      </c>
    </row>
    <row r="111" spans="3:34">
      <c r="C111" s="2284">
        <v>1</v>
      </c>
      <c r="D111" s="114"/>
      <c r="E111" s="114"/>
      <c r="F111" s="114"/>
      <c r="G111" s="2370" t="s">
        <v>1264</v>
      </c>
      <c r="H111" s="2371"/>
      <c r="I111" s="2372"/>
      <c r="J111" s="2372"/>
      <c r="K111" s="2372"/>
      <c r="L111" s="2372"/>
      <c r="M111" s="2372"/>
      <c r="N111" s="2374"/>
      <c r="O111" s="1626">
        <f>O107+O109-O110</f>
        <v>-33384</v>
      </c>
      <c r="P111" s="1626">
        <f t="shared" ref="P111:AG111" si="79">P107+P109-P110</f>
        <v>3202</v>
      </c>
      <c r="Q111" s="1626">
        <f t="shared" si="79"/>
        <v>-22149</v>
      </c>
      <c r="R111" s="1626">
        <f t="shared" si="79"/>
        <v>5717</v>
      </c>
      <c r="S111" s="1626">
        <f t="shared" si="79"/>
        <v>-3139</v>
      </c>
      <c r="T111" s="1626">
        <f t="shared" si="79"/>
        <v>24766</v>
      </c>
      <c r="U111" s="1626">
        <f t="shared" si="79"/>
        <v>-9535</v>
      </c>
      <c r="V111" s="1626">
        <f t="shared" si="79"/>
        <v>11551.762330416299</v>
      </c>
      <c r="W111" s="1626">
        <f t="shared" si="79"/>
        <v>15000.330353762096</v>
      </c>
      <c r="X111" s="1626">
        <f t="shared" si="79"/>
        <v>16393.727752508654</v>
      </c>
      <c r="Y111" s="1626">
        <f t="shared" si="79"/>
        <v>21477.740631633664</v>
      </c>
      <c r="Z111" s="1626">
        <f t="shared" si="79"/>
        <v>19354.620764236432</v>
      </c>
      <c r="AA111" s="1626">
        <f t="shared" si="79"/>
        <v>-52331</v>
      </c>
      <c r="AB111" s="1626">
        <f t="shared" si="79"/>
        <v>27344</v>
      </c>
      <c r="AC111" s="1626">
        <f t="shared" si="79"/>
        <v>17017.09268417838</v>
      </c>
      <c r="AD111" s="1626">
        <f t="shared" si="79"/>
        <v>57226.089148378756</v>
      </c>
      <c r="AE111" s="1626">
        <f t="shared" si="79"/>
        <v>-24987</v>
      </c>
      <c r="AF111" s="1626">
        <f t="shared" si="79"/>
        <v>74243.181832557137</v>
      </c>
      <c r="AG111" s="1626">
        <f t="shared" si="79"/>
        <v>49256.181832557078</v>
      </c>
    </row>
    <row r="112" spans="3:34">
      <c r="C112" s="2284">
        <v>1</v>
      </c>
      <c r="D112" s="114"/>
      <c r="E112" s="114"/>
      <c r="F112" s="114"/>
      <c r="G112" s="2389"/>
      <c r="H112" s="2390" t="s">
        <v>142</v>
      </c>
      <c r="I112" s="1124"/>
      <c r="J112" s="1124"/>
      <c r="K112" s="2391"/>
      <c r="L112" s="2391"/>
      <c r="M112" s="2391"/>
      <c r="N112" s="2392"/>
      <c r="O112" s="392">
        <f t="shared" ref="O112:AG112" si="80">IFERROR(O111/O74,0)</f>
        <v>-2.0763776589128002</v>
      </c>
      <c r="P112" s="392">
        <f t="shared" si="80"/>
        <v>3.0395944675963283E-2</v>
      </c>
      <c r="Q112" s="392">
        <f t="shared" si="80"/>
        <v>-0.18395568253546393</v>
      </c>
      <c r="R112" s="392">
        <f t="shared" si="80"/>
        <v>4.2502416177235894E-2</v>
      </c>
      <c r="S112" s="392">
        <f t="shared" si="80"/>
        <v>-2.5082502976499638E-2</v>
      </c>
      <c r="T112" s="392">
        <f t="shared" si="80"/>
        <v>0.11532587032242442</v>
      </c>
      <c r="U112" s="392">
        <f t="shared" si="80"/>
        <v>-7.0610277183290507E-2</v>
      </c>
      <c r="V112" s="392">
        <f t="shared" si="80"/>
        <v>6.6678266015530577E-2</v>
      </c>
      <c r="W112" s="392">
        <f t="shared" si="80"/>
        <v>7.9455628602601081E-2</v>
      </c>
      <c r="X112" s="392">
        <f t="shared" si="80"/>
        <v>9.1712293385936033E-2</v>
      </c>
      <c r="Y112" s="392">
        <f t="shared" si="80"/>
        <v>0.117151073256998</v>
      </c>
      <c r="Z112" s="392">
        <f t="shared" si="80"/>
        <v>9.4000830357316711E-2</v>
      </c>
      <c r="AA112" s="392">
        <f t="shared" si="80"/>
        <v>-0.21640028946552259</v>
      </c>
      <c r="AB112" s="392">
        <f t="shared" si="80"/>
        <v>5.7638515614295803E-2</v>
      </c>
      <c r="AC112" s="392">
        <f t="shared" si="80"/>
        <v>3.4234659336678804E-2</v>
      </c>
      <c r="AD112" s="392">
        <f t="shared" si="80"/>
        <v>0.10075302995441901</v>
      </c>
      <c r="AE112" s="392">
        <f t="shared" si="80"/>
        <v>-3.4886838026890805E-2</v>
      </c>
      <c r="AF112" s="392">
        <f t="shared" si="80"/>
        <v>6.9708251275873115E-2</v>
      </c>
      <c r="AG112" s="392">
        <f t="shared" si="80"/>
        <v>2.7652036549196592E-2</v>
      </c>
    </row>
    <row r="113" spans="3:33">
      <c r="C113" s="2284">
        <v>1</v>
      </c>
      <c r="D113" s="114"/>
      <c r="E113" s="114"/>
      <c r="F113" s="114"/>
      <c r="G113" s="114"/>
      <c r="H113" s="2319"/>
      <c r="I113" s="114"/>
      <c r="J113" s="114"/>
      <c r="K113" s="2319"/>
      <c r="L113" s="2319"/>
      <c r="M113" s="2319"/>
      <c r="N113" s="2319"/>
      <c r="O113" s="2324"/>
      <c r="P113" s="2324"/>
      <c r="Q113" s="2324"/>
      <c r="R113" s="2324"/>
      <c r="S113" s="2324"/>
      <c r="T113" s="2324"/>
      <c r="X113" s="268"/>
      <c r="Y113" s="268"/>
      <c r="Z113" s="268"/>
      <c r="AA113" s="268"/>
      <c r="AB113" s="268"/>
      <c r="AC113" s="268"/>
      <c r="AD113" s="268"/>
      <c r="AE113" s="268"/>
      <c r="AF113" s="268"/>
      <c r="AG113" s="268"/>
    </row>
    <row r="114" spans="3:33">
      <c r="C114" s="2284">
        <v>1</v>
      </c>
      <c r="D114" s="114"/>
      <c r="E114" s="114"/>
      <c r="F114" s="114" t="s">
        <v>1310</v>
      </c>
      <c r="G114" s="114"/>
      <c r="H114" s="2319"/>
      <c r="I114" s="114"/>
      <c r="J114" s="114"/>
      <c r="K114" s="2319"/>
      <c r="L114" s="2319"/>
      <c r="M114" s="2319"/>
      <c r="N114" s="2319"/>
      <c r="O114" s="2324"/>
      <c r="P114" s="2324"/>
      <c r="Q114" s="2324"/>
      <c r="R114" s="2324"/>
      <c r="S114" s="2324"/>
      <c r="T114" s="2324"/>
      <c r="Y114" s="1"/>
      <c r="Z114" s="1"/>
      <c r="AA114" s="1"/>
      <c r="AB114" s="1"/>
      <c r="AC114" s="1"/>
      <c r="AD114" s="1"/>
      <c r="AE114" s="1"/>
      <c r="AF114" s="1"/>
      <c r="AG114" s="1"/>
    </row>
    <row r="115" spans="3:33">
      <c r="C115" s="2284">
        <v>1</v>
      </c>
      <c r="D115" s="114"/>
      <c r="E115" s="114"/>
      <c r="F115" s="114"/>
      <c r="G115" s="2393" t="s">
        <v>9</v>
      </c>
      <c r="H115" s="2394"/>
      <c r="I115" s="2395"/>
      <c r="J115" s="2395"/>
      <c r="K115" s="2395"/>
      <c r="L115" s="2395"/>
      <c r="M115" s="2396" t="s">
        <v>602</v>
      </c>
      <c r="N115" s="2397"/>
      <c r="O115" s="2397">
        <f>SUM(O116:O119)</f>
        <v>1387</v>
      </c>
      <c r="P115" s="2397">
        <f t="shared" ref="P115:AG115" si="81">SUM(P116:P119)</f>
        <v>150197</v>
      </c>
      <c r="Q115" s="2397">
        <f t="shared" si="81"/>
        <v>216363</v>
      </c>
      <c r="R115" s="2397">
        <f t="shared" si="81"/>
        <v>223515</v>
      </c>
      <c r="S115" s="2397">
        <f t="shared" si="81"/>
        <v>235097</v>
      </c>
      <c r="T115" s="2397">
        <f t="shared" si="81"/>
        <v>290090</v>
      </c>
      <c r="U115" s="2397">
        <f t="shared" si="81"/>
        <v>392443</v>
      </c>
      <c r="V115" s="2397">
        <f t="shared" si="81"/>
        <v>303320</v>
      </c>
      <c r="W115" s="2397">
        <f t="shared" si="81"/>
        <v>325929.56206171203</v>
      </c>
      <c r="X115" s="2397">
        <f t="shared" si="81"/>
        <v>343178.99710330577</v>
      </c>
      <c r="Y115" s="2397">
        <f t="shared" si="81"/>
        <v>353369.35672664072</v>
      </c>
      <c r="Z115" s="2397">
        <f t="shared" si="81"/>
        <v>397380.43524076085</v>
      </c>
      <c r="AA115" s="1635">
        <f t="shared" si="81"/>
        <v>367947</v>
      </c>
      <c r="AB115" s="1635">
        <f t="shared" si="81"/>
        <v>748702</v>
      </c>
      <c r="AC115" s="1635">
        <f t="shared" si="81"/>
        <v>1021692.562061712</v>
      </c>
      <c r="AD115" s="1635">
        <f t="shared" si="81"/>
        <v>1093928.7890707073</v>
      </c>
      <c r="AE115" s="1635">
        <f t="shared" si="81"/>
        <v>1116649</v>
      </c>
      <c r="AF115" s="1635">
        <f t="shared" si="81"/>
        <v>2115621.3511324194</v>
      </c>
      <c r="AG115" s="1635">
        <f t="shared" si="81"/>
        <v>3232270.351132419</v>
      </c>
    </row>
    <row r="116" spans="3:33">
      <c r="C116" s="2284">
        <v>1</v>
      </c>
      <c r="D116" s="114"/>
      <c r="E116" s="114"/>
      <c r="F116" s="114"/>
      <c r="G116" s="99"/>
      <c r="H116" s="2319"/>
      <c r="I116" s="114"/>
      <c r="J116" s="114"/>
      <c r="K116" s="2319" t="s">
        <v>144</v>
      </c>
      <c r="L116" s="2319"/>
      <c r="M116" s="2319"/>
      <c r="N116" s="2375"/>
      <c r="O116" s="2375">
        <f t="shared" ref="O116:Z116" si="82">O442+O457</f>
        <v>375</v>
      </c>
      <c r="P116" s="2375">
        <f t="shared" si="82"/>
        <v>42234</v>
      </c>
      <c r="Q116" s="2375">
        <f t="shared" si="82"/>
        <v>62626</v>
      </c>
      <c r="R116" s="2375">
        <f t="shared" si="82"/>
        <v>50106</v>
      </c>
      <c r="S116" s="2375">
        <f t="shared" si="82"/>
        <v>51163</v>
      </c>
      <c r="T116" s="2375">
        <f t="shared" si="82"/>
        <v>80475</v>
      </c>
      <c r="U116" s="2375">
        <f t="shared" si="82"/>
        <v>98644</v>
      </c>
      <c r="V116" s="2375">
        <f t="shared" si="82"/>
        <v>77500</v>
      </c>
      <c r="W116" s="2375">
        <f t="shared" si="82"/>
        <v>82359.809017787338</v>
      </c>
      <c r="X116" s="2375">
        <f t="shared" si="82"/>
        <v>74134.124127111994</v>
      </c>
      <c r="Y116" s="2375">
        <f t="shared" si="82"/>
        <v>94324.845819412003</v>
      </c>
      <c r="Z116" s="2375">
        <f t="shared" si="82"/>
        <v>110647.454128674</v>
      </c>
      <c r="AA116" s="156">
        <f>SUM(O116:Q116)</f>
        <v>105235</v>
      </c>
      <c r="AB116" s="156">
        <f>SUM(R116:T116)</f>
        <v>181744</v>
      </c>
      <c r="AC116" s="156">
        <f>SUM(U116:W116)</f>
        <v>258503.80901778734</v>
      </c>
      <c r="AD116" s="156">
        <f>SUM(X116:Z116)</f>
        <v>279106.42407519801</v>
      </c>
      <c r="AE116" s="156">
        <f>AA116+AB116</f>
        <v>286979</v>
      </c>
      <c r="AF116" s="156">
        <f>AD116+AC116</f>
        <v>537610.23309298535</v>
      </c>
      <c r="AG116" s="156">
        <f>AE116+AF116</f>
        <v>824589.23309298535</v>
      </c>
    </row>
    <row r="117" spans="3:33">
      <c r="C117" s="2284">
        <v>1</v>
      </c>
      <c r="D117" s="114"/>
      <c r="E117" s="114"/>
      <c r="F117" s="114"/>
      <c r="G117" s="99"/>
      <c r="H117" s="2319"/>
      <c r="I117" s="114"/>
      <c r="J117" s="114"/>
      <c r="K117" s="2319" t="s">
        <v>99</v>
      </c>
      <c r="L117" s="2319"/>
      <c r="M117" s="2319"/>
      <c r="N117" s="2375"/>
      <c r="O117" s="2375">
        <f t="shared" ref="O117:Z117" si="83">O445+O460</f>
        <v>1012</v>
      </c>
      <c r="P117" s="2375">
        <f t="shared" si="83"/>
        <v>107963</v>
      </c>
      <c r="Q117" s="2375">
        <f t="shared" si="83"/>
        <v>153737</v>
      </c>
      <c r="R117" s="2375">
        <f t="shared" si="83"/>
        <v>173409</v>
      </c>
      <c r="S117" s="2375">
        <f t="shared" si="83"/>
        <v>183934</v>
      </c>
      <c r="T117" s="2375">
        <f t="shared" si="83"/>
        <v>209615</v>
      </c>
      <c r="U117" s="2375">
        <f t="shared" si="83"/>
        <v>293799</v>
      </c>
      <c r="V117" s="2375">
        <f t="shared" si="83"/>
        <v>225820</v>
      </c>
      <c r="W117" s="2375">
        <f t="shared" si="83"/>
        <v>243569.75304392469</v>
      </c>
      <c r="X117" s="2375">
        <f t="shared" si="83"/>
        <v>269044.87297619379</v>
      </c>
      <c r="Y117" s="2375">
        <f t="shared" si="83"/>
        <v>259044.51090722875</v>
      </c>
      <c r="Z117" s="2375">
        <f t="shared" si="83"/>
        <v>286732.98111208685</v>
      </c>
      <c r="AA117" s="156">
        <f>SUM(O117:Q117)</f>
        <v>262712</v>
      </c>
      <c r="AB117" s="156">
        <f>SUM(R117:T117)</f>
        <v>566958</v>
      </c>
      <c r="AC117" s="156">
        <f>SUM(U117:W117)</f>
        <v>763188.75304392469</v>
      </c>
      <c r="AD117" s="156">
        <f>SUM(X117:Z117)</f>
        <v>814822.36499550939</v>
      </c>
      <c r="AE117" s="156">
        <f>AA117+AB117</f>
        <v>829670</v>
      </c>
      <c r="AF117" s="156">
        <f>AD117+AC117</f>
        <v>1578011.1180394341</v>
      </c>
      <c r="AG117" s="156">
        <f>AE117+AF117</f>
        <v>2407681.1180394338</v>
      </c>
    </row>
    <row r="118" spans="3:33">
      <c r="C118" s="2284">
        <v>1</v>
      </c>
      <c r="D118" s="114"/>
      <c r="E118" s="114"/>
      <c r="F118" s="114"/>
      <c r="G118" s="99"/>
      <c r="H118" s="2319"/>
      <c r="I118" s="114"/>
      <c r="J118" s="114"/>
      <c r="K118" s="2319" t="s">
        <v>89</v>
      </c>
      <c r="L118" s="2319"/>
      <c r="M118" s="2319"/>
      <c r="N118" s="2375"/>
      <c r="O118" s="2375">
        <f t="shared" ref="O118:Z118" si="84">O450+O465</f>
        <v>0</v>
      </c>
      <c r="P118" s="2375">
        <f t="shared" si="84"/>
        <v>0</v>
      </c>
      <c r="Q118" s="2375">
        <f t="shared" si="84"/>
        <v>0</v>
      </c>
      <c r="R118" s="2375">
        <f t="shared" si="84"/>
        <v>0</v>
      </c>
      <c r="S118" s="2375">
        <f t="shared" si="84"/>
        <v>0</v>
      </c>
      <c r="T118" s="2375">
        <f t="shared" si="84"/>
        <v>0</v>
      </c>
      <c r="U118" s="2375">
        <f t="shared" si="84"/>
        <v>0</v>
      </c>
      <c r="V118" s="2375">
        <f t="shared" si="84"/>
        <v>0</v>
      </c>
      <c r="W118" s="2375">
        <f t="shared" si="84"/>
        <v>0</v>
      </c>
      <c r="X118" s="2375">
        <f t="shared" si="84"/>
        <v>0</v>
      </c>
      <c r="Y118" s="2375">
        <f t="shared" si="84"/>
        <v>0</v>
      </c>
      <c r="Z118" s="2375">
        <f t="shared" si="84"/>
        <v>0</v>
      </c>
      <c r="AA118" s="156">
        <f>SUM(O118:Q118)</f>
        <v>0</v>
      </c>
      <c r="AB118" s="156">
        <f>SUM(R118:T118)</f>
        <v>0</v>
      </c>
      <c r="AC118" s="156">
        <f>SUM(U118:W118)</f>
        <v>0</v>
      </c>
      <c r="AD118" s="156">
        <f>SUM(X118:Z118)</f>
        <v>0</v>
      </c>
      <c r="AE118" s="156">
        <f>AA118+AB118</f>
        <v>0</v>
      </c>
      <c r="AF118" s="156">
        <f>AD118+AC118</f>
        <v>0</v>
      </c>
      <c r="AG118" s="156">
        <f>AE118+AF118</f>
        <v>0</v>
      </c>
    </row>
    <row r="119" spans="3:33">
      <c r="C119" s="2284">
        <v>1</v>
      </c>
      <c r="D119" s="114"/>
      <c r="E119" s="114"/>
      <c r="F119" s="114"/>
      <c r="G119" s="99"/>
      <c r="H119" s="2319"/>
      <c r="I119" s="114"/>
      <c r="J119" s="114"/>
      <c r="K119" s="2319" t="s">
        <v>11</v>
      </c>
      <c r="L119" s="2319"/>
      <c r="M119" s="2319"/>
      <c r="N119" s="2375"/>
      <c r="O119" s="2375">
        <f t="shared" ref="O119:Z119" si="85">O455+O470</f>
        <v>0</v>
      </c>
      <c r="P119" s="2375">
        <f t="shared" si="85"/>
        <v>0</v>
      </c>
      <c r="Q119" s="2375">
        <f t="shared" si="85"/>
        <v>0</v>
      </c>
      <c r="R119" s="2375">
        <f t="shared" si="85"/>
        <v>0</v>
      </c>
      <c r="S119" s="2375">
        <f t="shared" si="85"/>
        <v>0</v>
      </c>
      <c r="T119" s="2375">
        <f t="shared" si="85"/>
        <v>0</v>
      </c>
      <c r="U119" s="2375">
        <f t="shared" si="85"/>
        <v>0</v>
      </c>
      <c r="V119" s="2375">
        <f t="shared" si="85"/>
        <v>0</v>
      </c>
      <c r="W119" s="2375">
        <f t="shared" si="85"/>
        <v>0</v>
      </c>
      <c r="X119" s="2375">
        <f t="shared" si="85"/>
        <v>0</v>
      </c>
      <c r="Y119" s="2375">
        <f t="shared" si="85"/>
        <v>0</v>
      </c>
      <c r="Z119" s="2375">
        <f t="shared" si="85"/>
        <v>0</v>
      </c>
      <c r="AA119" s="156">
        <f>SUM(O119:Q119)</f>
        <v>0</v>
      </c>
      <c r="AB119" s="156">
        <f>SUM(R119:T119)</f>
        <v>0</v>
      </c>
      <c r="AC119" s="156">
        <f>SUM(U119:W119)</f>
        <v>0</v>
      </c>
      <c r="AD119" s="156">
        <f>SUM(X119:Z119)</f>
        <v>0</v>
      </c>
      <c r="AE119" s="156">
        <f>AA119+AB119</f>
        <v>0</v>
      </c>
      <c r="AF119" s="156">
        <f>AD119+AC119</f>
        <v>0</v>
      </c>
      <c r="AG119" s="156">
        <f>AE119+AF119</f>
        <v>0</v>
      </c>
    </row>
    <row r="120" spans="3:33">
      <c r="C120" s="2284">
        <v>1</v>
      </c>
      <c r="D120" s="114"/>
      <c r="E120" s="114"/>
      <c r="F120" s="114"/>
      <c r="G120" s="2393" t="s">
        <v>135</v>
      </c>
      <c r="H120" s="2394"/>
      <c r="I120" s="2395"/>
      <c r="J120" s="2395"/>
      <c r="K120" s="2395"/>
      <c r="L120" s="2395"/>
      <c r="M120" s="2396" t="s">
        <v>604</v>
      </c>
      <c r="N120" s="2397"/>
      <c r="O120" s="2397">
        <f>SUM(O121:O124)</f>
        <v>1387</v>
      </c>
      <c r="P120" s="2397">
        <f t="shared" ref="P120:AG120" si="86">SUM(P121:P124)</f>
        <v>150197</v>
      </c>
      <c r="Q120" s="2397">
        <f t="shared" si="86"/>
        <v>216363</v>
      </c>
      <c r="R120" s="2397">
        <f t="shared" si="86"/>
        <v>223515</v>
      </c>
      <c r="S120" s="2397">
        <f t="shared" si="86"/>
        <v>235097</v>
      </c>
      <c r="T120" s="2397">
        <f t="shared" si="86"/>
        <v>290090</v>
      </c>
      <c r="U120" s="2397">
        <f t="shared" si="86"/>
        <v>392443</v>
      </c>
      <c r="V120" s="2397">
        <f>SUM(V121:V124)</f>
        <v>303320</v>
      </c>
      <c r="W120" s="2397">
        <f t="shared" si="86"/>
        <v>325929.56206171203</v>
      </c>
      <c r="X120" s="2397">
        <f t="shared" si="86"/>
        <v>343178.99710330577</v>
      </c>
      <c r="Y120" s="2397">
        <f t="shared" si="86"/>
        <v>353369.35672664072</v>
      </c>
      <c r="Z120" s="2397">
        <f t="shared" si="86"/>
        <v>397380.43524076085</v>
      </c>
      <c r="AA120" s="1635">
        <f t="shared" si="86"/>
        <v>367947</v>
      </c>
      <c r="AB120" s="1635">
        <f t="shared" si="86"/>
        <v>748702</v>
      </c>
      <c r="AC120" s="1635">
        <f t="shared" si="86"/>
        <v>1021692.562061712</v>
      </c>
      <c r="AD120" s="1635">
        <f t="shared" si="86"/>
        <v>1093928.7890707073</v>
      </c>
      <c r="AE120" s="1635">
        <f t="shared" si="86"/>
        <v>1116649</v>
      </c>
      <c r="AF120" s="1635">
        <f t="shared" si="86"/>
        <v>2115621.3511324194</v>
      </c>
      <c r="AG120" s="1635">
        <f t="shared" si="86"/>
        <v>3232270.351132419</v>
      </c>
    </row>
    <row r="121" spans="3:33">
      <c r="C121" s="2284">
        <v>1</v>
      </c>
      <c r="D121" s="114"/>
      <c r="E121" s="114"/>
      <c r="F121" s="114"/>
      <c r="G121" s="99"/>
      <c r="H121" s="2319"/>
      <c r="I121" s="114"/>
      <c r="J121" s="114"/>
      <c r="K121" s="2319" t="s">
        <v>144</v>
      </c>
      <c r="L121" s="2319"/>
      <c r="M121" s="2319"/>
      <c r="N121" s="2375"/>
      <c r="O121" s="157">
        <v>375</v>
      </c>
      <c r="P121" s="157">
        <v>42234</v>
      </c>
      <c r="Q121" s="157">
        <v>62626</v>
      </c>
      <c r="R121" s="157">
        <v>50106</v>
      </c>
      <c r="S121" s="157">
        <v>51163</v>
      </c>
      <c r="T121" s="157">
        <v>80475</v>
      </c>
      <c r="U121" s="157">
        <v>98644</v>
      </c>
      <c r="V121" s="157">
        <v>77500</v>
      </c>
      <c r="W121" s="157">
        <v>82359.809017787338</v>
      </c>
      <c r="X121" s="157">
        <v>74134.124127111994</v>
      </c>
      <c r="Y121" s="157">
        <v>94324.845819412003</v>
      </c>
      <c r="Z121" s="157">
        <v>110647.454128674</v>
      </c>
      <c r="AA121" s="156">
        <f>SUM(O121:Q121)</f>
        <v>105235</v>
      </c>
      <c r="AB121" s="156">
        <f>SUM(R121:T121)</f>
        <v>181744</v>
      </c>
      <c r="AC121" s="156">
        <f>SUM(U121:W121)</f>
        <v>258503.80901778734</v>
      </c>
      <c r="AD121" s="156">
        <f>SUM(X121:Z121)</f>
        <v>279106.42407519801</v>
      </c>
      <c r="AE121" s="156">
        <f>AA121+AB121</f>
        <v>286979</v>
      </c>
      <c r="AF121" s="156">
        <f>AD121+AC121</f>
        <v>537610.23309298535</v>
      </c>
      <c r="AG121" s="156">
        <f>AE121+AF121</f>
        <v>824589.23309298535</v>
      </c>
    </row>
    <row r="122" spans="3:33">
      <c r="C122" s="2284">
        <v>1</v>
      </c>
      <c r="D122" s="114"/>
      <c r="E122" s="114"/>
      <c r="F122" s="114"/>
      <c r="G122" s="99"/>
      <c r="H122" s="2319"/>
      <c r="I122" s="114"/>
      <c r="J122" s="114"/>
      <c r="K122" s="2319" t="s">
        <v>99</v>
      </c>
      <c r="L122" s="2319"/>
      <c r="M122" s="2319"/>
      <c r="N122" s="2375"/>
      <c r="O122" s="157">
        <v>1012</v>
      </c>
      <c r="P122" s="157">
        <v>107963</v>
      </c>
      <c r="Q122" s="157">
        <v>153737</v>
      </c>
      <c r="R122" s="157">
        <v>173409</v>
      </c>
      <c r="S122" s="157">
        <v>183934</v>
      </c>
      <c r="T122" s="157">
        <v>209615</v>
      </c>
      <c r="U122" s="157">
        <v>293799</v>
      </c>
      <c r="V122" s="157">
        <v>225820</v>
      </c>
      <c r="W122" s="157">
        <v>243569.75304392469</v>
      </c>
      <c r="X122" s="157">
        <v>269044.87297619379</v>
      </c>
      <c r="Y122" s="157">
        <v>259044.51090722875</v>
      </c>
      <c r="Z122" s="157">
        <v>286732.98111208685</v>
      </c>
      <c r="AA122" s="156">
        <f>SUM(O122:Q122)</f>
        <v>262712</v>
      </c>
      <c r="AB122" s="156">
        <f>SUM(R122:T122)</f>
        <v>566958</v>
      </c>
      <c r="AC122" s="156">
        <f>SUM(U122:W122)</f>
        <v>763188.75304392469</v>
      </c>
      <c r="AD122" s="156">
        <f>SUM(X122:Z122)</f>
        <v>814822.36499550939</v>
      </c>
      <c r="AE122" s="156">
        <f>AA122+AB122</f>
        <v>829670</v>
      </c>
      <c r="AF122" s="156">
        <f>AD122+AC122</f>
        <v>1578011.1180394341</v>
      </c>
      <c r="AG122" s="156">
        <f>AE122+AF122</f>
        <v>2407681.1180394338</v>
      </c>
    </row>
    <row r="123" spans="3:33">
      <c r="C123" s="2284">
        <v>1</v>
      </c>
      <c r="D123" s="114"/>
      <c r="E123" s="114"/>
      <c r="F123" s="114"/>
      <c r="G123" s="99"/>
      <c r="H123" s="2319"/>
      <c r="I123" s="114"/>
      <c r="J123" s="114"/>
      <c r="K123" s="2319" t="s">
        <v>89</v>
      </c>
      <c r="L123" s="2319"/>
      <c r="M123" s="2319"/>
      <c r="N123" s="2375"/>
      <c r="O123" s="157"/>
      <c r="P123" s="157"/>
      <c r="Q123" s="157"/>
      <c r="R123" s="157"/>
      <c r="S123" s="157"/>
      <c r="T123" s="157"/>
      <c r="U123" s="157"/>
      <c r="V123" s="157"/>
      <c r="W123" s="157"/>
      <c r="X123" s="157"/>
      <c r="Y123" s="157"/>
      <c r="Z123" s="157"/>
      <c r="AA123" s="156">
        <f>SUM(O123:Q123)</f>
        <v>0</v>
      </c>
      <c r="AB123" s="156">
        <f>SUM(R123:T123)</f>
        <v>0</v>
      </c>
      <c r="AC123" s="156">
        <f>SUM(U123:W123)</f>
        <v>0</v>
      </c>
      <c r="AD123" s="156">
        <f>SUM(X123:Z123)</f>
        <v>0</v>
      </c>
      <c r="AE123" s="156">
        <f>AA123+AB123</f>
        <v>0</v>
      </c>
      <c r="AF123" s="156">
        <f>AD123+AC123</f>
        <v>0</v>
      </c>
      <c r="AG123" s="156">
        <f>AE123+AF123</f>
        <v>0</v>
      </c>
    </row>
    <row r="124" spans="3:33">
      <c r="C124" s="2284">
        <v>1</v>
      </c>
      <c r="D124" s="114"/>
      <c r="E124" s="114"/>
      <c r="F124" s="114"/>
      <c r="G124" s="99"/>
      <c r="H124" s="2319"/>
      <c r="I124" s="114"/>
      <c r="J124" s="114"/>
      <c r="K124" s="2319" t="s">
        <v>11</v>
      </c>
      <c r="L124" s="2319"/>
      <c r="M124" s="2319"/>
      <c r="N124" s="2375"/>
      <c r="O124" s="157"/>
      <c r="P124" s="157"/>
      <c r="Q124" s="157"/>
      <c r="R124" s="157"/>
      <c r="S124" s="157"/>
      <c r="T124" s="157"/>
      <c r="U124" s="157"/>
      <c r="V124" s="157"/>
      <c r="W124" s="157"/>
      <c r="X124" s="157"/>
      <c r="Y124" s="157"/>
      <c r="Z124" s="157"/>
      <c r="AA124" s="156">
        <f>SUM(O124:Q124)</f>
        <v>0</v>
      </c>
      <c r="AB124" s="156">
        <f>SUM(R124:T124)</f>
        <v>0</v>
      </c>
      <c r="AC124" s="156">
        <f>SUM(U124:W124)</f>
        <v>0</v>
      </c>
      <c r="AD124" s="156">
        <f>SUM(X124:Z124)</f>
        <v>0</v>
      </c>
      <c r="AE124" s="156">
        <f>AA124+AB124</f>
        <v>0</v>
      </c>
      <c r="AF124" s="156">
        <f>AD124+AC124</f>
        <v>0</v>
      </c>
      <c r="AG124" s="156">
        <f>AE124+AF124</f>
        <v>0</v>
      </c>
    </row>
    <row r="125" spans="3:33">
      <c r="C125" s="2284">
        <v>1</v>
      </c>
      <c r="D125" s="114"/>
      <c r="E125" s="114"/>
      <c r="F125" s="114"/>
      <c r="G125" s="2393" t="s">
        <v>110</v>
      </c>
      <c r="H125" s="2394"/>
      <c r="I125" s="2395"/>
      <c r="J125" s="2395"/>
      <c r="K125" s="2395"/>
      <c r="L125" s="2395"/>
      <c r="M125" s="2395"/>
      <c r="N125" s="2397"/>
      <c r="O125" s="2397">
        <f>O126+O127+O135+O136</f>
        <v>15719</v>
      </c>
      <c r="P125" s="2397">
        <f t="shared" ref="P125:AG125" si="87">P126+P127+P135+P136</f>
        <v>99070</v>
      </c>
      <c r="Q125" s="2397">
        <f t="shared" si="87"/>
        <v>136567</v>
      </c>
      <c r="R125" s="2397">
        <f t="shared" si="87"/>
        <v>144402</v>
      </c>
      <c r="S125" s="2397">
        <f t="shared" si="87"/>
        <v>153740</v>
      </c>
      <c r="T125" s="2397">
        <f t="shared" si="87"/>
        <v>211413</v>
      </c>
      <c r="U125" s="2397">
        <f t="shared" si="87"/>
        <v>237951</v>
      </c>
      <c r="V125" s="2397">
        <f t="shared" si="87"/>
        <v>187613.69298545958</v>
      </c>
      <c r="W125" s="2397">
        <f t="shared" si="87"/>
        <v>202237.45638759114</v>
      </c>
      <c r="X125" s="2397">
        <f t="shared" si="87"/>
        <v>210467.02375646809</v>
      </c>
      <c r="Y125" s="2397">
        <f t="shared" si="87"/>
        <v>216974.80456786684</v>
      </c>
      <c r="Z125" s="2397">
        <f t="shared" si="87"/>
        <v>245940.85412673961</v>
      </c>
      <c r="AA125" s="1635">
        <f t="shared" si="87"/>
        <v>251356</v>
      </c>
      <c r="AB125" s="1635">
        <f t="shared" si="87"/>
        <v>509555</v>
      </c>
      <c r="AC125" s="1635">
        <f t="shared" si="87"/>
        <v>627802.14937305078</v>
      </c>
      <c r="AD125" s="1635">
        <f t="shared" si="87"/>
        <v>673382.68245107448</v>
      </c>
      <c r="AE125" s="1635">
        <f t="shared" si="87"/>
        <v>760911</v>
      </c>
      <c r="AF125" s="1635">
        <f t="shared" si="87"/>
        <v>1301184.8318241253</v>
      </c>
      <c r="AG125" s="1635">
        <f t="shared" si="87"/>
        <v>2062095.8318241253</v>
      </c>
    </row>
    <row r="126" spans="3:33">
      <c r="C126" s="2284">
        <v>1</v>
      </c>
      <c r="D126" s="114"/>
      <c r="E126" s="114"/>
      <c r="F126" s="114"/>
      <c r="G126" s="99"/>
      <c r="H126" s="2319"/>
      <c r="I126" s="114"/>
      <c r="J126" s="114"/>
      <c r="K126" s="2319" t="s">
        <v>144</v>
      </c>
      <c r="L126" s="2319"/>
      <c r="M126" s="2319"/>
      <c r="N126" s="2375"/>
      <c r="O126" s="2375">
        <f>O116-O143</f>
        <v>227</v>
      </c>
      <c r="P126" s="2375">
        <f t="shared" ref="P126:Z127" si="88">P116-P143</f>
        <v>36073</v>
      </c>
      <c r="Q126" s="2375">
        <f t="shared" si="88"/>
        <v>37543</v>
      </c>
      <c r="R126" s="2375">
        <f t="shared" si="88"/>
        <v>33602</v>
      </c>
      <c r="S126" s="2375">
        <f t="shared" si="88"/>
        <v>39370</v>
      </c>
      <c r="T126" s="2375">
        <f t="shared" si="88"/>
        <v>53819</v>
      </c>
      <c r="U126" s="2375">
        <f t="shared" si="88"/>
        <v>60651</v>
      </c>
      <c r="V126" s="2375">
        <f t="shared" si="88"/>
        <v>51476.980785374326</v>
      </c>
      <c r="W126" s="2375">
        <f t="shared" si="88"/>
        <v>54549.428694608112</v>
      </c>
      <c r="X126" s="2375">
        <f t="shared" si="88"/>
        <v>48503.949135945659</v>
      </c>
      <c r="Y126" s="2375">
        <f t="shared" si="88"/>
        <v>62056.866075016864</v>
      </c>
      <c r="Z126" s="2375">
        <f t="shared" si="88"/>
        <v>73040.78665710779</v>
      </c>
      <c r="AA126" s="156">
        <f>SUM(O126:Q126)</f>
        <v>73843</v>
      </c>
      <c r="AB126" s="156">
        <f>SUM(R126:T126)</f>
        <v>126791</v>
      </c>
      <c r="AC126" s="156">
        <f>SUM(U126:W126)</f>
        <v>166677.40947998245</v>
      </c>
      <c r="AD126" s="156">
        <f>SUM(X126:Z126)</f>
        <v>183601.60186807031</v>
      </c>
      <c r="AE126" s="156">
        <f>AA126+AB126</f>
        <v>200634</v>
      </c>
      <c r="AF126" s="156">
        <f>AD126+AC126</f>
        <v>350279.01134805277</v>
      </c>
      <c r="AG126" s="156">
        <f>AE126+AF126</f>
        <v>550913.01134805277</v>
      </c>
    </row>
    <row r="127" spans="3:33">
      <c r="C127" s="2284">
        <v>1</v>
      </c>
      <c r="D127" s="114"/>
      <c r="E127" s="114"/>
      <c r="F127" s="114"/>
      <c r="G127" s="99"/>
      <c r="H127" s="2319"/>
      <c r="I127" s="114"/>
      <c r="J127" s="114"/>
      <c r="K127" s="2319" t="s">
        <v>99</v>
      </c>
      <c r="L127" s="2319"/>
      <c r="M127" s="2319"/>
      <c r="N127" s="2375"/>
      <c r="O127" s="982">
        <f>O117-O144</f>
        <v>15492</v>
      </c>
      <c r="P127" s="982">
        <f>P117-P144</f>
        <v>62997</v>
      </c>
      <c r="Q127" s="982">
        <f>Q117-Q144</f>
        <v>99024</v>
      </c>
      <c r="R127" s="982">
        <f t="shared" si="88"/>
        <v>110800</v>
      </c>
      <c r="S127" s="982">
        <f t="shared" si="88"/>
        <v>114370</v>
      </c>
      <c r="T127" s="982">
        <f t="shared" si="88"/>
        <v>157594</v>
      </c>
      <c r="U127" s="982">
        <f t="shared" si="88"/>
        <v>177300</v>
      </c>
      <c r="V127" s="982">
        <f t="shared" si="88"/>
        <v>136136.71220008525</v>
      </c>
      <c r="W127" s="982">
        <f t="shared" si="88"/>
        <v>147688.02769298304</v>
      </c>
      <c r="X127" s="982">
        <f t="shared" si="88"/>
        <v>161963.07462052244</v>
      </c>
      <c r="Y127" s="982">
        <f t="shared" si="88"/>
        <v>154917.93849284996</v>
      </c>
      <c r="Z127" s="982">
        <f t="shared" si="88"/>
        <v>172900.06746963182</v>
      </c>
      <c r="AA127" s="156">
        <f>SUM(O127:Q127)</f>
        <v>177513</v>
      </c>
      <c r="AB127" s="156">
        <f>SUM(R127:T127)</f>
        <v>382764</v>
      </c>
      <c r="AC127" s="156">
        <f>SUM(U127:W127)</f>
        <v>461124.73989306833</v>
      </c>
      <c r="AD127" s="156">
        <f>SUM(X127:Z127)</f>
        <v>489781.08058300416</v>
      </c>
      <c r="AE127" s="156">
        <f>AA127+AB127</f>
        <v>560277</v>
      </c>
      <c r="AF127" s="156">
        <f>AD127+AC127</f>
        <v>950905.82047607249</v>
      </c>
      <c r="AG127" s="156">
        <f>AE127+AF127</f>
        <v>1511182.8204760724</v>
      </c>
    </row>
    <row r="128" spans="3:33">
      <c r="C128" s="2284">
        <v>1</v>
      </c>
      <c r="D128" s="114"/>
      <c r="E128" s="114"/>
      <c r="F128" s="114"/>
      <c r="G128" s="99"/>
      <c r="H128" s="2319"/>
      <c r="I128" s="114"/>
      <c r="J128" s="114"/>
      <c r="K128" s="2319"/>
      <c r="L128" s="2319"/>
      <c r="M128" s="2378" t="s">
        <v>527</v>
      </c>
      <c r="N128" s="2379"/>
      <c r="O128" s="939">
        <v>3278</v>
      </c>
      <c r="P128" s="939">
        <v>50451</v>
      </c>
      <c r="Q128" s="939">
        <v>86706</v>
      </c>
      <c r="R128" s="939">
        <v>98121</v>
      </c>
      <c r="S128" s="939">
        <v>101201</v>
      </c>
      <c r="T128" s="939">
        <v>144130</v>
      </c>
      <c r="U128" s="939">
        <v>158666</v>
      </c>
      <c r="V128" s="939">
        <v>123136.71220008525</v>
      </c>
      <c r="W128" s="939">
        <v>134687.802</v>
      </c>
      <c r="X128" s="939">
        <v>148963.07462052241</v>
      </c>
      <c r="Y128" s="939">
        <v>141917.71249999999</v>
      </c>
      <c r="Z128" s="939">
        <v>159900.06746963182</v>
      </c>
      <c r="AA128" s="940">
        <f>SUM(O128:Q128)</f>
        <v>140435</v>
      </c>
      <c r="AB128" s="940">
        <f>SUM(R128:T128)</f>
        <v>343452</v>
      </c>
      <c r="AC128" s="940">
        <f>SUM(U128:W128)</f>
        <v>416490.51420008531</v>
      </c>
      <c r="AD128" s="940">
        <f>SUM(X128:Z128)</f>
        <v>450780.85459015425</v>
      </c>
      <c r="AE128" s="940">
        <f>AA128+AB128</f>
        <v>483887</v>
      </c>
      <c r="AF128" s="940">
        <f>AD128+AC128</f>
        <v>867271.36879023956</v>
      </c>
      <c r="AG128" s="940">
        <f>AE128+AF128</f>
        <v>1351158.3687902396</v>
      </c>
    </row>
    <row r="129" spans="3:33">
      <c r="C129" s="2284">
        <v>1</v>
      </c>
      <c r="D129" s="114"/>
      <c r="E129" s="114"/>
      <c r="F129" s="114"/>
      <c r="G129" s="99"/>
      <c r="H129" s="2319"/>
      <c r="I129" s="114"/>
      <c r="J129" s="114"/>
      <c r="K129" s="2319"/>
      <c r="L129" s="2319"/>
      <c r="M129" s="2319"/>
      <c r="N129" s="2375" t="s">
        <v>1299</v>
      </c>
      <c r="O129" s="157">
        <v>3163</v>
      </c>
      <c r="P129" s="157">
        <v>39478</v>
      </c>
      <c r="Q129" s="157">
        <v>78420</v>
      </c>
      <c r="R129" s="157">
        <v>91699</v>
      </c>
      <c r="S129" s="157">
        <v>84961</v>
      </c>
      <c r="T129" s="157">
        <v>121034</v>
      </c>
      <c r="U129" s="157">
        <v>141474</v>
      </c>
      <c r="V129" s="157">
        <v>104520.77405870744</v>
      </c>
      <c r="W129" s="157">
        <v>122630.774</v>
      </c>
      <c r="X129" s="157">
        <v>126201.13612767245</v>
      </c>
      <c r="Y129" s="157">
        <v>130895.774058707</v>
      </c>
      <c r="Z129" s="157">
        <v>131956.77405870744</v>
      </c>
      <c r="AA129" s="156">
        <f>SUM(O129:Q129)</f>
        <v>121061</v>
      </c>
      <c r="AB129" s="156">
        <f>SUM(R129:T129)</f>
        <v>297694</v>
      </c>
      <c r="AC129" s="156">
        <f>SUM(U129:W129)</f>
        <v>368625.54805870744</v>
      </c>
      <c r="AD129" s="156">
        <f>SUM(X129:Z129)</f>
        <v>389053.68424508686</v>
      </c>
      <c r="AE129" s="156">
        <f>AA129+AB129</f>
        <v>418755</v>
      </c>
      <c r="AF129" s="156">
        <f>AD129+AC129</f>
        <v>757679.23230379424</v>
      </c>
      <c r="AG129" s="156">
        <f>AE129+AF129</f>
        <v>1176434.2323037942</v>
      </c>
    </row>
    <row r="130" spans="3:33">
      <c r="C130" s="2284">
        <v>1</v>
      </c>
      <c r="D130" s="114"/>
      <c r="E130" s="114"/>
      <c r="F130" s="114"/>
      <c r="G130" s="99"/>
      <c r="H130" s="2319"/>
      <c r="I130" s="114"/>
      <c r="J130" s="114"/>
      <c r="K130" s="2319"/>
      <c r="L130" s="2319"/>
      <c r="M130" s="2319"/>
      <c r="N130" s="2380" t="s">
        <v>1300</v>
      </c>
      <c r="O130" s="983">
        <f>O128-O129</f>
        <v>115</v>
      </c>
      <c r="P130" s="983">
        <f>P128-P129</f>
        <v>10973</v>
      </c>
      <c r="Q130" s="983">
        <f t="shared" ref="Q130:AG130" si="89">Q128-Q129</f>
        <v>8286</v>
      </c>
      <c r="R130" s="983">
        <f t="shared" si="89"/>
        <v>6422</v>
      </c>
      <c r="S130" s="983">
        <f t="shared" si="89"/>
        <v>16240</v>
      </c>
      <c r="T130" s="983">
        <f t="shared" si="89"/>
        <v>23096</v>
      </c>
      <c r="U130" s="983">
        <f t="shared" si="89"/>
        <v>17192</v>
      </c>
      <c r="V130" s="983">
        <f t="shared" si="89"/>
        <v>18615.938141377817</v>
      </c>
      <c r="W130" s="983">
        <f t="shared" si="89"/>
        <v>12057.027999999991</v>
      </c>
      <c r="X130" s="983">
        <f t="shared" si="89"/>
        <v>22761.938492849964</v>
      </c>
      <c r="Y130" s="983">
        <f t="shared" si="89"/>
        <v>11021.938441292994</v>
      </c>
      <c r="Z130" s="983">
        <f t="shared" si="89"/>
        <v>27943.29341092438</v>
      </c>
      <c r="AA130" s="221">
        <f t="shared" si="89"/>
        <v>19374</v>
      </c>
      <c r="AB130" s="221">
        <f t="shared" si="89"/>
        <v>45758</v>
      </c>
      <c r="AC130" s="221">
        <f t="shared" si="89"/>
        <v>47864.966141377867</v>
      </c>
      <c r="AD130" s="221">
        <f t="shared" si="89"/>
        <v>61727.170345067396</v>
      </c>
      <c r="AE130" s="221">
        <f t="shared" si="89"/>
        <v>65132</v>
      </c>
      <c r="AF130" s="221">
        <f t="shared" si="89"/>
        <v>109592.13648644532</v>
      </c>
      <c r="AG130" s="221">
        <f t="shared" si="89"/>
        <v>174724.13648644532</v>
      </c>
    </row>
    <row r="131" spans="3:33">
      <c r="C131" s="2284">
        <v>1</v>
      </c>
      <c r="D131" s="114"/>
      <c r="E131" s="114"/>
      <c r="F131" s="114"/>
      <c r="G131" s="99"/>
      <c r="H131" s="2319"/>
      <c r="I131" s="114"/>
      <c r="J131" s="114"/>
      <c r="K131" s="2319"/>
      <c r="L131" s="2319"/>
      <c r="M131" s="2319" t="s">
        <v>1301</v>
      </c>
      <c r="N131" s="2375"/>
      <c r="O131" s="982">
        <f t="shared" ref="O131:Z131" si="90">(O481+O504)*-1</f>
        <v>11803</v>
      </c>
      <c r="P131" s="982">
        <f t="shared" si="90"/>
        <v>12135</v>
      </c>
      <c r="Q131" s="982">
        <f t="shared" si="90"/>
        <v>11989</v>
      </c>
      <c r="R131" s="982">
        <f t="shared" si="90"/>
        <v>12323</v>
      </c>
      <c r="S131" s="982">
        <f t="shared" si="90"/>
        <v>12858</v>
      </c>
      <c r="T131" s="982">
        <f t="shared" si="90"/>
        <v>13063</v>
      </c>
      <c r="U131" s="982">
        <f t="shared" si="90"/>
        <v>13278</v>
      </c>
      <c r="V131" s="982">
        <f t="shared" si="90"/>
        <v>12700</v>
      </c>
      <c r="W131" s="982">
        <f t="shared" si="90"/>
        <v>12700</v>
      </c>
      <c r="X131" s="982">
        <f t="shared" si="90"/>
        <v>12700</v>
      </c>
      <c r="Y131" s="982">
        <f t="shared" si="90"/>
        <v>12700</v>
      </c>
      <c r="Z131" s="982">
        <f t="shared" si="90"/>
        <v>12700</v>
      </c>
      <c r="AA131" s="156">
        <f t="shared" ref="AA131:AA136" si="91">SUM(O131:Q131)</f>
        <v>35927</v>
      </c>
      <c r="AB131" s="156">
        <f t="shared" ref="AB131:AB136" si="92">SUM(R131:T131)</f>
        <v>38244</v>
      </c>
      <c r="AC131" s="156">
        <f t="shared" ref="AC131:AC136" si="93">SUM(U131:W131)</f>
        <v>38678</v>
      </c>
      <c r="AD131" s="156">
        <f t="shared" ref="AD131:AD136" si="94">SUM(X131:Z131)</f>
        <v>38100</v>
      </c>
      <c r="AE131" s="156">
        <f t="shared" ref="AE131:AE136" si="95">AA131+AB131</f>
        <v>74171</v>
      </c>
      <c r="AF131" s="156">
        <f t="shared" ref="AF131:AF136" si="96">AD131+AC131</f>
        <v>76778</v>
      </c>
      <c r="AG131" s="156">
        <f t="shared" ref="AG131:AG136" si="97">AE131+AF131</f>
        <v>150949</v>
      </c>
    </row>
    <row r="132" spans="3:33">
      <c r="C132" s="2284">
        <v>1</v>
      </c>
      <c r="D132" s="114"/>
      <c r="E132" s="114"/>
      <c r="F132" s="114"/>
      <c r="G132" s="99"/>
      <c r="H132" s="2319"/>
      <c r="I132" s="114"/>
      <c r="J132" s="114"/>
      <c r="K132" s="2319"/>
      <c r="L132" s="2319"/>
      <c r="M132" s="2319" t="s">
        <v>1302</v>
      </c>
      <c r="N132" s="2375"/>
      <c r="O132" s="982">
        <f t="shared" ref="O132:Z132" si="98">(O485+O508)*-1</f>
        <v>411</v>
      </c>
      <c r="P132" s="982">
        <f t="shared" si="98"/>
        <v>411</v>
      </c>
      <c r="Q132" s="982">
        <f t="shared" si="98"/>
        <v>329</v>
      </c>
      <c r="R132" s="982">
        <f t="shared" si="98"/>
        <v>356</v>
      </c>
      <c r="S132" s="982">
        <f t="shared" si="98"/>
        <v>311</v>
      </c>
      <c r="T132" s="982">
        <f t="shared" si="98"/>
        <v>401</v>
      </c>
      <c r="U132" s="982">
        <f t="shared" si="98"/>
        <v>356</v>
      </c>
      <c r="V132" s="982">
        <f t="shared" si="98"/>
        <v>300</v>
      </c>
      <c r="W132" s="982">
        <f t="shared" si="98"/>
        <v>300</v>
      </c>
      <c r="X132" s="982">
        <f t="shared" si="98"/>
        <v>300</v>
      </c>
      <c r="Y132" s="982">
        <f t="shared" si="98"/>
        <v>300</v>
      </c>
      <c r="Z132" s="982">
        <f t="shared" si="98"/>
        <v>300</v>
      </c>
      <c r="AA132" s="156">
        <f t="shared" si="91"/>
        <v>1151</v>
      </c>
      <c r="AB132" s="156">
        <f t="shared" si="92"/>
        <v>1068</v>
      </c>
      <c r="AC132" s="156">
        <f t="shared" si="93"/>
        <v>956</v>
      </c>
      <c r="AD132" s="156">
        <f t="shared" si="94"/>
        <v>900</v>
      </c>
      <c r="AE132" s="156">
        <f t="shared" si="95"/>
        <v>2219</v>
      </c>
      <c r="AF132" s="156">
        <f t="shared" si="96"/>
        <v>1856</v>
      </c>
      <c r="AG132" s="156">
        <f t="shared" si="97"/>
        <v>4075</v>
      </c>
    </row>
    <row r="133" spans="3:33">
      <c r="C133" s="2284">
        <v>1</v>
      </c>
      <c r="D133" s="114"/>
      <c r="E133" s="114"/>
      <c r="F133" s="114"/>
      <c r="G133" s="99"/>
      <c r="H133" s="2319"/>
      <c r="I133" s="114"/>
      <c r="J133" s="114"/>
      <c r="K133" s="2319"/>
      <c r="L133" s="2319"/>
      <c r="M133" s="2319" t="s">
        <v>52</v>
      </c>
      <c r="N133" s="2375"/>
      <c r="O133" s="982">
        <f>(O488+O511)*-1</f>
        <v>0</v>
      </c>
      <c r="P133" s="982">
        <f t="shared" ref="P133:Z133" si="99">(P488+P511)*-1</f>
        <v>0</v>
      </c>
      <c r="Q133" s="982">
        <f t="shared" si="99"/>
        <v>0</v>
      </c>
      <c r="R133" s="982">
        <f t="shared" si="99"/>
        <v>0</v>
      </c>
      <c r="S133" s="982">
        <f t="shared" si="99"/>
        <v>0</v>
      </c>
      <c r="T133" s="982">
        <f t="shared" si="99"/>
        <v>0</v>
      </c>
      <c r="U133" s="982">
        <f t="shared" si="99"/>
        <v>0</v>
      </c>
      <c r="V133" s="982">
        <f t="shared" si="99"/>
        <v>0</v>
      </c>
      <c r="W133" s="982">
        <f t="shared" si="99"/>
        <v>0</v>
      </c>
      <c r="X133" s="982">
        <f t="shared" si="99"/>
        <v>0</v>
      </c>
      <c r="Y133" s="982">
        <f t="shared" si="99"/>
        <v>0</v>
      </c>
      <c r="Z133" s="982">
        <f t="shared" si="99"/>
        <v>0</v>
      </c>
      <c r="AA133" s="156">
        <f t="shared" si="91"/>
        <v>0</v>
      </c>
      <c r="AB133" s="156">
        <f t="shared" si="92"/>
        <v>0</v>
      </c>
      <c r="AC133" s="156">
        <f t="shared" si="93"/>
        <v>0</v>
      </c>
      <c r="AD133" s="156">
        <f t="shared" si="94"/>
        <v>0</v>
      </c>
      <c r="AE133" s="156">
        <f t="shared" si="95"/>
        <v>0</v>
      </c>
      <c r="AF133" s="156">
        <f t="shared" si="96"/>
        <v>0</v>
      </c>
      <c r="AG133" s="156">
        <f t="shared" si="97"/>
        <v>0</v>
      </c>
    </row>
    <row r="134" spans="3:33">
      <c r="C134" s="2284">
        <v>1</v>
      </c>
      <c r="D134" s="114"/>
      <c r="E134" s="114"/>
      <c r="F134" s="114"/>
      <c r="G134" s="99"/>
      <c r="H134" s="2319"/>
      <c r="I134" s="114"/>
      <c r="J134" s="114"/>
      <c r="K134" s="2319"/>
      <c r="L134" s="2319"/>
      <c r="M134" s="2319" t="s">
        <v>1304</v>
      </c>
      <c r="N134" s="2375"/>
      <c r="O134" s="982">
        <f>O127-O128-O131-O132-O133</f>
        <v>0</v>
      </c>
      <c r="P134" s="982">
        <f>P127-P128-P131-P132-P133</f>
        <v>0</v>
      </c>
      <c r="Q134" s="982">
        <f t="shared" ref="Q134:Z134" si="100">Q127-Q128-Q131-Q132-Q133</f>
        <v>0</v>
      </c>
      <c r="R134" s="982">
        <f t="shared" si="100"/>
        <v>0</v>
      </c>
      <c r="S134" s="982">
        <f t="shared" si="100"/>
        <v>0</v>
      </c>
      <c r="T134" s="982">
        <f t="shared" si="100"/>
        <v>0</v>
      </c>
      <c r="U134" s="982">
        <f t="shared" si="100"/>
        <v>5000</v>
      </c>
      <c r="V134" s="982">
        <f t="shared" si="100"/>
        <v>0</v>
      </c>
      <c r="W134" s="982">
        <f t="shared" si="100"/>
        <v>0.2256929830473382</v>
      </c>
      <c r="X134" s="982">
        <f t="shared" si="100"/>
        <v>2.9103830456733704E-11</v>
      </c>
      <c r="Y134" s="982">
        <f t="shared" si="100"/>
        <v>0.22599284996977076</v>
      </c>
      <c r="Z134" s="982">
        <f t="shared" si="100"/>
        <v>0</v>
      </c>
      <c r="AA134" s="156">
        <f t="shared" si="91"/>
        <v>0</v>
      </c>
      <c r="AB134" s="156">
        <f t="shared" si="92"/>
        <v>0</v>
      </c>
      <c r="AC134" s="156">
        <f t="shared" si="93"/>
        <v>5000.2256929830473</v>
      </c>
      <c r="AD134" s="156">
        <f t="shared" si="94"/>
        <v>0.22599284999887459</v>
      </c>
      <c r="AE134" s="156">
        <f t="shared" si="95"/>
        <v>0</v>
      </c>
      <c r="AF134" s="156">
        <f t="shared" si="96"/>
        <v>5000.4516858330462</v>
      </c>
      <c r="AG134" s="156">
        <f t="shared" si="97"/>
        <v>5000.4516858330462</v>
      </c>
    </row>
    <row r="135" spans="3:33">
      <c r="C135" s="2284">
        <v>1</v>
      </c>
      <c r="D135" s="114"/>
      <c r="E135" s="114"/>
      <c r="F135" s="114"/>
      <c r="G135" s="99"/>
      <c r="H135" s="2319"/>
      <c r="I135" s="114"/>
      <c r="J135" s="114"/>
      <c r="K135" s="2319" t="s">
        <v>89</v>
      </c>
      <c r="L135" s="2319"/>
      <c r="M135" s="2319"/>
      <c r="N135" s="2375"/>
      <c r="O135" s="2773">
        <f>O118-O145</f>
        <v>0</v>
      </c>
      <c r="P135" s="2773">
        <f t="shared" ref="P135:Z136" si="101">P118-P145</f>
        <v>0</v>
      </c>
      <c r="Q135" s="2773">
        <f t="shared" si="101"/>
        <v>0</v>
      </c>
      <c r="R135" s="2773">
        <f t="shared" si="101"/>
        <v>0</v>
      </c>
      <c r="S135" s="2773">
        <f t="shared" si="101"/>
        <v>0</v>
      </c>
      <c r="T135" s="2773">
        <f t="shared" si="101"/>
        <v>0</v>
      </c>
      <c r="U135" s="2773">
        <f t="shared" si="101"/>
        <v>0</v>
      </c>
      <c r="V135" s="2773">
        <f t="shared" si="101"/>
        <v>0</v>
      </c>
      <c r="W135" s="2773">
        <f t="shared" si="101"/>
        <v>0</v>
      </c>
      <c r="X135" s="2773">
        <f t="shared" si="101"/>
        <v>0</v>
      </c>
      <c r="Y135" s="2773">
        <f t="shared" si="101"/>
        <v>0</v>
      </c>
      <c r="Z135" s="2773">
        <f t="shared" si="101"/>
        <v>0</v>
      </c>
      <c r="AA135" s="156">
        <f t="shared" si="91"/>
        <v>0</v>
      </c>
      <c r="AB135" s="156">
        <f t="shared" si="92"/>
        <v>0</v>
      </c>
      <c r="AC135" s="156">
        <f t="shared" si="93"/>
        <v>0</v>
      </c>
      <c r="AD135" s="156">
        <f t="shared" si="94"/>
        <v>0</v>
      </c>
      <c r="AE135" s="156">
        <f t="shared" si="95"/>
        <v>0</v>
      </c>
      <c r="AF135" s="156">
        <f t="shared" si="96"/>
        <v>0</v>
      </c>
      <c r="AG135" s="156">
        <f t="shared" si="97"/>
        <v>0</v>
      </c>
    </row>
    <row r="136" spans="3:33">
      <c r="C136" s="2284">
        <v>1</v>
      </c>
      <c r="D136" s="114"/>
      <c r="E136" s="114"/>
      <c r="F136" s="114"/>
      <c r="G136" s="99"/>
      <c r="H136" s="2319"/>
      <c r="I136" s="114"/>
      <c r="J136" s="114"/>
      <c r="K136" s="2319" t="s">
        <v>11</v>
      </c>
      <c r="L136" s="2319"/>
      <c r="M136" s="2319"/>
      <c r="N136" s="2375"/>
      <c r="O136" s="2375">
        <f>O119-O146</f>
        <v>0</v>
      </c>
      <c r="P136" s="2375">
        <f t="shared" si="101"/>
        <v>0</v>
      </c>
      <c r="Q136" s="2375">
        <f t="shared" si="101"/>
        <v>0</v>
      </c>
      <c r="R136" s="2375">
        <f t="shared" si="101"/>
        <v>0</v>
      </c>
      <c r="S136" s="2375">
        <f t="shared" si="101"/>
        <v>0</v>
      </c>
      <c r="T136" s="2375">
        <f t="shared" si="101"/>
        <v>0</v>
      </c>
      <c r="U136" s="2375">
        <f t="shared" si="101"/>
        <v>0</v>
      </c>
      <c r="V136" s="2375">
        <f t="shared" si="101"/>
        <v>0</v>
      </c>
      <c r="W136" s="2375">
        <f t="shared" si="101"/>
        <v>0</v>
      </c>
      <c r="X136" s="2375">
        <f t="shared" si="101"/>
        <v>0</v>
      </c>
      <c r="Y136" s="2375">
        <f t="shared" si="101"/>
        <v>0</v>
      </c>
      <c r="Z136" s="2375">
        <f t="shared" si="101"/>
        <v>0</v>
      </c>
      <c r="AA136" s="156">
        <f t="shared" si="91"/>
        <v>0</v>
      </c>
      <c r="AB136" s="156">
        <f t="shared" si="92"/>
        <v>0</v>
      </c>
      <c r="AC136" s="156">
        <f t="shared" si="93"/>
        <v>0</v>
      </c>
      <c r="AD136" s="156">
        <f t="shared" si="94"/>
        <v>0</v>
      </c>
      <c r="AE136" s="156">
        <f t="shared" si="95"/>
        <v>0</v>
      </c>
      <c r="AF136" s="156">
        <f t="shared" si="96"/>
        <v>0</v>
      </c>
      <c r="AG136" s="156">
        <f t="shared" si="97"/>
        <v>0</v>
      </c>
    </row>
    <row r="137" spans="3:33">
      <c r="C137" s="2284">
        <v>1</v>
      </c>
      <c r="D137" s="114"/>
      <c r="E137" s="114"/>
      <c r="F137" s="114"/>
      <c r="G137" s="2393" t="s">
        <v>141</v>
      </c>
      <c r="H137" s="2394"/>
      <c r="I137" s="2395"/>
      <c r="J137" s="2395"/>
      <c r="K137" s="2395"/>
      <c r="L137" s="2395"/>
      <c r="M137" s="2395"/>
      <c r="N137" s="2397"/>
      <c r="O137" s="2397">
        <f>SUM(O143:O146)</f>
        <v>-14332</v>
      </c>
      <c r="P137" s="2397">
        <f t="shared" ref="P137:AG137" si="102">SUM(P143:P146)</f>
        <v>51127</v>
      </c>
      <c r="Q137" s="2397">
        <f t="shared" si="102"/>
        <v>79796</v>
      </c>
      <c r="R137" s="2397">
        <f t="shared" si="102"/>
        <v>79113</v>
      </c>
      <c r="S137" s="2397">
        <f t="shared" si="102"/>
        <v>81357</v>
      </c>
      <c r="T137" s="2397">
        <f t="shared" si="102"/>
        <v>78677</v>
      </c>
      <c r="U137" s="2397">
        <f t="shared" si="102"/>
        <v>154492</v>
      </c>
      <c r="V137" s="2397">
        <f t="shared" si="102"/>
        <v>115706.30701454042</v>
      </c>
      <c r="W137" s="2397">
        <f t="shared" si="102"/>
        <v>123692.10567412086</v>
      </c>
      <c r="X137" s="2397">
        <f t="shared" si="102"/>
        <v>132711.97334683768</v>
      </c>
      <c r="Y137" s="2397">
        <f t="shared" si="102"/>
        <v>136394.55215877393</v>
      </c>
      <c r="Z137" s="2397">
        <f t="shared" si="102"/>
        <v>151439.58111402125</v>
      </c>
      <c r="AA137" s="1635">
        <f t="shared" si="102"/>
        <v>116591</v>
      </c>
      <c r="AB137" s="1635">
        <f t="shared" si="102"/>
        <v>239147</v>
      </c>
      <c r="AC137" s="1635">
        <f t="shared" si="102"/>
        <v>393890.41268866125</v>
      </c>
      <c r="AD137" s="1635">
        <f t="shared" si="102"/>
        <v>420546.10661963286</v>
      </c>
      <c r="AE137" s="1635">
        <f t="shared" si="102"/>
        <v>355738</v>
      </c>
      <c r="AF137" s="1635">
        <f>SUM(AF143:AF146)</f>
        <v>814436.51930829405</v>
      </c>
      <c r="AG137" s="1635">
        <f t="shared" si="102"/>
        <v>1170174.5193082942</v>
      </c>
    </row>
    <row r="138" spans="3:33">
      <c r="C138" s="2284">
        <v>1</v>
      </c>
      <c r="D138" s="114"/>
      <c r="E138" s="114"/>
      <c r="F138" s="114"/>
      <c r="G138" s="2382"/>
      <c r="H138" s="2383" t="s">
        <v>1257</v>
      </c>
      <c r="I138" s="2381"/>
      <c r="J138" s="2381"/>
      <c r="K138" s="2381"/>
      <c r="L138" s="2381"/>
      <c r="M138" s="2384" t="s">
        <v>1306</v>
      </c>
      <c r="N138" s="2398"/>
      <c r="O138" s="1045">
        <f>IFERROR(O137/O115,0)</f>
        <v>-10.333093006488825</v>
      </c>
      <c r="P138" s="1045">
        <f t="shared" ref="P138:AG138" si="103">IFERROR(P137/P115,0)</f>
        <v>0.34039960851415141</v>
      </c>
      <c r="Q138" s="1045">
        <f t="shared" si="103"/>
        <v>0.3688061267407089</v>
      </c>
      <c r="R138" s="1045">
        <f t="shared" si="103"/>
        <v>0.35394939936916986</v>
      </c>
      <c r="S138" s="1045">
        <f t="shared" si="103"/>
        <v>0.34605715938527504</v>
      </c>
      <c r="T138" s="1045">
        <f t="shared" si="103"/>
        <v>0.2712158295701334</v>
      </c>
      <c r="U138" s="1045">
        <f t="shared" si="103"/>
        <v>0.3936673606103307</v>
      </c>
      <c r="V138" s="1045">
        <f t="shared" si="103"/>
        <v>0.38146613152624431</v>
      </c>
      <c r="W138" s="1045">
        <f t="shared" si="103"/>
        <v>0.37950563579348101</v>
      </c>
      <c r="X138" s="1045">
        <f t="shared" si="103"/>
        <v>0.38671356483650993</v>
      </c>
      <c r="Y138" s="1045">
        <f t="shared" si="103"/>
        <v>0.38598296530925846</v>
      </c>
      <c r="Z138" s="1045">
        <f t="shared" si="103"/>
        <v>0.38109470845555987</v>
      </c>
      <c r="AA138" s="1045">
        <f t="shared" si="103"/>
        <v>0.31686900559047904</v>
      </c>
      <c r="AB138" s="1045">
        <f t="shared" si="103"/>
        <v>0.31941546837059337</v>
      </c>
      <c r="AC138" s="1045">
        <f t="shared" si="103"/>
        <v>0.38552733700421082</v>
      </c>
      <c r="AD138" s="1045">
        <f t="shared" si="103"/>
        <v>0.38443645584726482</v>
      </c>
      <c r="AE138" s="1045">
        <f t="shared" si="103"/>
        <v>0.31857638344726052</v>
      </c>
      <c r="AF138" s="1045">
        <f t="shared" si="103"/>
        <v>0.38496327278619785</v>
      </c>
      <c r="AG138" s="1045">
        <f t="shared" si="103"/>
        <v>0.36202866474282575</v>
      </c>
    </row>
    <row r="139" spans="3:33" s="1038" customFormat="1" hidden="1" outlineLevel="1">
      <c r="C139" s="2284">
        <v>1</v>
      </c>
      <c r="D139" s="114"/>
      <c r="E139" s="114"/>
      <c r="F139" s="2381"/>
      <c r="G139" s="2382"/>
      <c r="H139" s="2386"/>
      <c r="I139" s="2381"/>
      <c r="J139" s="2381"/>
      <c r="K139" s="2383" t="s">
        <v>1307</v>
      </c>
      <c r="L139" s="2386"/>
      <c r="M139" s="2386"/>
      <c r="N139" s="2387"/>
      <c r="O139" s="1044">
        <f>IFERROR(O143/O116,0)</f>
        <v>0.39466666666666667</v>
      </c>
      <c r="P139" s="1044">
        <f t="shared" ref="P139:AG139" si="104">IFERROR(P143/P116,0)</f>
        <v>0.14587772884405928</v>
      </c>
      <c r="Q139" s="1044">
        <f t="shared" si="104"/>
        <v>0.40052055057005076</v>
      </c>
      <c r="R139" s="1044">
        <f t="shared" si="104"/>
        <v>0.32938171077316092</v>
      </c>
      <c r="S139" s="1044">
        <f t="shared" si="104"/>
        <v>0.23049860250571702</v>
      </c>
      <c r="T139" s="1044">
        <f t="shared" si="104"/>
        <v>0.33123330226778502</v>
      </c>
      <c r="U139" s="1044">
        <f t="shared" si="104"/>
        <v>0.38515267020802074</v>
      </c>
      <c r="V139" s="1044">
        <f t="shared" si="104"/>
        <v>0.33578089309194414</v>
      </c>
      <c r="W139" s="1044">
        <f t="shared" si="104"/>
        <v>0.33766931534740435</v>
      </c>
      <c r="X139" s="1044">
        <f t="shared" si="104"/>
        <v>0.34572708982465727</v>
      </c>
      <c r="Y139" s="1044">
        <f t="shared" si="104"/>
        <v>0.34209416897614908</v>
      </c>
      <c r="Z139" s="1044">
        <f t="shared" si="104"/>
        <v>0.33987828972397965</v>
      </c>
      <c r="AA139" s="1044">
        <f t="shared" si="104"/>
        <v>0.29830379626550102</v>
      </c>
      <c r="AB139" s="1044">
        <f t="shared" si="104"/>
        <v>0.30236486486486486</v>
      </c>
      <c r="AC139" s="1044">
        <f t="shared" si="104"/>
        <v>0.35522261697693758</v>
      </c>
      <c r="AD139" s="1044">
        <f t="shared" si="104"/>
        <v>0.34218066647364725</v>
      </c>
      <c r="AE139" s="1044">
        <f t="shared" si="104"/>
        <v>0.30087567382979241</v>
      </c>
      <c r="AF139" s="1044">
        <f t="shared" si="104"/>
        <v>0.34845174108233851</v>
      </c>
      <c r="AG139" s="1044">
        <f t="shared" si="104"/>
        <v>0.33189400341596664</v>
      </c>
    </row>
    <row r="140" spans="3:33" s="1038" customFormat="1" hidden="1" outlineLevel="1">
      <c r="C140" s="2284">
        <v>1</v>
      </c>
      <c r="D140" s="114"/>
      <c r="E140" s="114"/>
      <c r="F140" s="2381"/>
      <c r="G140" s="2382"/>
      <c r="H140" s="2386"/>
      <c r="I140" s="2381"/>
      <c r="J140" s="2381"/>
      <c r="K140" s="2383" t="s">
        <v>1308</v>
      </c>
      <c r="L140" s="2386"/>
      <c r="M140" s="2386"/>
      <c r="N140" s="2387"/>
      <c r="O140" s="1044">
        <f t="shared" ref="O140:AG142" si="105">IFERROR(O144/O117,0)</f>
        <v>-14.308300395256918</v>
      </c>
      <c r="P140" s="1044">
        <f t="shared" si="105"/>
        <v>0.41649453979604123</v>
      </c>
      <c r="Q140" s="1044">
        <f t="shared" si="105"/>
        <v>0.35588700182779681</v>
      </c>
      <c r="R140" s="1044">
        <f t="shared" si="105"/>
        <v>0.36104815782341171</v>
      </c>
      <c r="S140" s="1044">
        <f t="shared" si="105"/>
        <v>0.37820087640131789</v>
      </c>
      <c r="T140" s="1044">
        <f t="shared" si="105"/>
        <v>0.24817403334685018</v>
      </c>
      <c r="U140" s="1044">
        <f t="shared" si="105"/>
        <v>0.3965261964812678</v>
      </c>
      <c r="V140" s="1044">
        <f t="shared" si="105"/>
        <v>0.39714501727001483</v>
      </c>
      <c r="W140" s="1044">
        <f t="shared" si="105"/>
        <v>0.39365202022293216</v>
      </c>
      <c r="X140" s="1044">
        <f t="shared" si="105"/>
        <v>0.39800720664595751</v>
      </c>
      <c r="Y140" s="1044">
        <f t="shared" si="105"/>
        <v>0.40196401788134967</v>
      </c>
      <c r="Z140" s="1044">
        <f t="shared" si="105"/>
        <v>0.39699972148636986</v>
      </c>
      <c r="AA140" s="1044">
        <f t="shared" si="105"/>
        <v>0.324305703584153</v>
      </c>
      <c r="AB140" s="1044">
        <f t="shared" si="105"/>
        <v>0.32488120813181931</v>
      </c>
      <c r="AC140" s="1044">
        <f t="shared" si="105"/>
        <v>0.39579201337296349</v>
      </c>
      <c r="AD140" s="1044">
        <f t="shared" si="105"/>
        <v>0.39891060723928035</v>
      </c>
      <c r="AE140" s="1044">
        <f t="shared" si="105"/>
        <v>0.32469897670158016</v>
      </c>
      <c r="AF140" s="1044">
        <f t="shared" si="105"/>
        <v>0.39740233157703919</v>
      </c>
      <c r="AG140" s="1044">
        <f t="shared" si="105"/>
        <v>0.37234926620738584</v>
      </c>
    </row>
    <row r="141" spans="3:33" s="1038" customFormat="1" hidden="1" outlineLevel="1">
      <c r="C141" s="2284">
        <v>1</v>
      </c>
      <c r="D141" s="114"/>
      <c r="E141" s="114"/>
      <c r="F141" s="2381"/>
      <c r="G141" s="2382"/>
      <c r="H141" s="2386"/>
      <c r="I141" s="2381"/>
      <c r="J141" s="2381"/>
      <c r="K141" s="2383" t="s">
        <v>1311</v>
      </c>
      <c r="L141" s="2386"/>
      <c r="M141" s="2386"/>
      <c r="N141" s="2387"/>
      <c r="O141" s="1044">
        <f t="shared" si="105"/>
        <v>0</v>
      </c>
      <c r="P141" s="1044">
        <f t="shared" si="105"/>
        <v>0</v>
      </c>
      <c r="Q141" s="1044">
        <f t="shared" si="105"/>
        <v>0</v>
      </c>
      <c r="R141" s="1044">
        <f t="shared" si="105"/>
        <v>0</v>
      </c>
      <c r="S141" s="1044">
        <f t="shared" si="105"/>
        <v>0</v>
      </c>
      <c r="T141" s="1044">
        <f t="shared" si="105"/>
        <v>0</v>
      </c>
      <c r="U141" s="1044">
        <f t="shared" si="105"/>
        <v>0</v>
      </c>
      <c r="V141" s="1044">
        <f t="shared" si="105"/>
        <v>0</v>
      </c>
      <c r="W141" s="1044">
        <f t="shared" si="105"/>
        <v>0</v>
      </c>
      <c r="X141" s="1044">
        <f t="shared" si="105"/>
        <v>0</v>
      </c>
      <c r="Y141" s="1044">
        <f t="shared" si="105"/>
        <v>0</v>
      </c>
      <c r="Z141" s="1044">
        <f t="shared" si="105"/>
        <v>0</v>
      </c>
      <c r="AA141" s="1044">
        <f t="shared" si="105"/>
        <v>0</v>
      </c>
      <c r="AB141" s="1044">
        <f t="shared" si="105"/>
        <v>0</v>
      </c>
      <c r="AC141" s="1044">
        <f t="shared" si="105"/>
        <v>0</v>
      </c>
      <c r="AD141" s="1044">
        <f t="shared" si="105"/>
        <v>0</v>
      </c>
      <c r="AE141" s="1044">
        <f t="shared" si="105"/>
        <v>0</v>
      </c>
      <c r="AF141" s="1044">
        <f t="shared" si="105"/>
        <v>0</v>
      </c>
      <c r="AG141" s="1044">
        <f t="shared" si="105"/>
        <v>0</v>
      </c>
    </row>
    <row r="142" spans="3:33" s="1038" customFormat="1" hidden="1" outlineLevel="1">
      <c r="C142" s="2284">
        <v>1</v>
      </c>
      <c r="D142" s="114"/>
      <c r="E142" s="114"/>
      <c r="F142" s="2381"/>
      <c r="G142" s="2382"/>
      <c r="H142" s="2386"/>
      <c r="I142" s="2381"/>
      <c r="J142" s="2381"/>
      <c r="K142" s="2383" t="s">
        <v>1309</v>
      </c>
      <c r="L142" s="2386"/>
      <c r="M142" s="2386"/>
      <c r="N142" s="2387"/>
      <c r="O142" s="1044">
        <f t="shared" si="105"/>
        <v>0</v>
      </c>
      <c r="P142" s="1044">
        <f t="shared" si="105"/>
        <v>0</v>
      </c>
      <c r="Q142" s="1044">
        <f t="shared" si="105"/>
        <v>0</v>
      </c>
      <c r="R142" s="1044">
        <f t="shared" si="105"/>
        <v>0</v>
      </c>
      <c r="S142" s="1044">
        <f t="shared" si="105"/>
        <v>0</v>
      </c>
      <c r="T142" s="1044">
        <f t="shared" si="105"/>
        <v>0</v>
      </c>
      <c r="U142" s="1044">
        <f t="shared" si="105"/>
        <v>0</v>
      </c>
      <c r="V142" s="1044">
        <f t="shared" si="105"/>
        <v>0</v>
      </c>
      <c r="W142" s="1044">
        <f t="shared" si="105"/>
        <v>0</v>
      </c>
      <c r="X142" s="1044">
        <f t="shared" si="105"/>
        <v>0</v>
      </c>
      <c r="Y142" s="1044">
        <f t="shared" si="105"/>
        <v>0</v>
      </c>
      <c r="Z142" s="1044">
        <f t="shared" si="105"/>
        <v>0</v>
      </c>
      <c r="AA142" s="1044">
        <f t="shared" si="105"/>
        <v>0</v>
      </c>
      <c r="AB142" s="1044">
        <f t="shared" si="105"/>
        <v>0</v>
      </c>
      <c r="AC142" s="1044">
        <f t="shared" si="105"/>
        <v>0</v>
      </c>
      <c r="AD142" s="1044">
        <f t="shared" si="105"/>
        <v>0</v>
      </c>
      <c r="AE142" s="1044">
        <f t="shared" si="105"/>
        <v>0</v>
      </c>
      <c r="AF142" s="1044">
        <f t="shared" si="105"/>
        <v>0</v>
      </c>
      <c r="AG142" s="1044">
        <f t="shared" si="105"/>
        <v>0</v>
      </c>
    </row>
    <row r="143" spans="3:33" collapsed="1">
      <c r="C143" s="2284">
        <v>1</v>
      </c>
      <c r="D143" s="114"/>
      <c r="E143" s="114"/>
      <c r="F143" s="114"/>
      <c r="G143" s="99"/>
      <c r="H143" s="2319"/>
      <c r="I143" s="114"/>
      <c r="J143" s="114"/>
      <c r="K143" s="2319" t="s">
        <v>144</v>
      </c>
      <c r="L143" s="2319"/>
      <c r="M143" s="2319"/>
      <c r="N143" s="2375"/>
      <c r="O143" s="2375">
        <f t="shared" ref="O143:Z143" si="106">O473+O496</f>
        <v>148</v>
      </c>
      <c r="P143" s="2375">
        <f t="shared" si="106"/>
        <v>6161</v>
      </c>
      <c r="Q143" s="2375">
        <f t="shared" si="106"/>
        <v>25083</v>
      </c>
      <c r="R143" s="2375">
        <f t="shared" si="106"/>
        <v>16504</v>
      </c>
      <c r="S143" s="2375">
        <f t="shared" si="106"/>
        <v>11793</v>
      </c>
      <c r="T143" s="2375">
        <f t="shared" si="106"/>
        <v>26656</v>
      </c>
      <c r="U143" s="2375">
        <f t="shared" si="106"/>
        <v>37993</v>
      </c>
      <c r="V143" s="2375">
        <f t="shared" si="106"/>
        <v>26023.01921462567</v>
      </c>
      <c r="W143" s="2375">
        <f t="shared" si="106"/>
        <v>27810.38032317923</v>
      </c>
      <c r="X143" s="2375">
        <f t="shared" si="106"/>
        <v>25630.174991166339</v>
      </c>
      <c r="Y143" s="2375">
        <f t="shared" si="106"/>
        <v>32267.979744395139</v>
      </c>
      <c r="Z143" s="2375">
        <f t="shared" si="106"/>
        <v>37606.667471566208</v>
      </c>
      <c r="AA143" s="156">
        <f>SUM(O143:Q143)</f>
        <v>31392</v>
      </c>
      <c r="AB143" s="156">
        <f>SUM(R143:T143)</f>
        <v>54953</v>
      </c>
      <c r="AC143" s="156">
        <f>SUM(U143:W143)</f>
        <v>91826.3995378049</v>
      </c>
      <c r="AD143" s="156">
        <f>SUM(X143:Z143)</f>
        <v>95504.822207127683</v>
      </c>
      <c r="AE143" s="156">
        <f>AA143+AB143</f>
        <v>86345</v>
      </c>
      <c r="AF143" s="156">
        <f>AD143+AC143</f>
        <v>187331.22174493258</v>
      </c>
      <c r="AG143" s="156">
        <f>AE143+AF143</f>
        <v>273676.22174493258</v>
      </c>
    </row>
    <row r="144" spans="3:33">
      <c r="C144" s="2284">
        <v>1</v>
      </c>
      <c r="D144" s="114"/>
      <c r="E144" s="114"/>
      <c r="F144" s="114"/>
      <c r="G144" s="99"/>
      <c r="H144" s="2319"/>
      <c r="I144" s="114"/>
      <c r="J144" s="114"/>
      <c r="K144" s="2319" t="s">
        <v>99</v>
      </c>
      <c r="L144" s="2319"/>
      <c r="M144" s="2319"/>
      <c r="N144" s="2375"/>
      <c r="O144" s="2375">
        <f t="shared" ref="O144:Z144" si="107">O476+O499</f>
        <v>-14480</v>
      </c>
      <c r="P144" s="2375">
        <f t="shared" si="107"/>
        <v>44966</v>
      </c>
      <c r="Q144" s="2375">
        <f t="shared" si="107"/>
        <v>54713</v>
      </c>
      <c r="R144" s="2375">
        <f t="shared" si="107"/>
        <v>62609</v>
      </c>
      <c r="S144" s="2375">
        <f t="shared" si="107"/>
        <v>69564</v>
      </c>
      <c r="T144" s="2375">
        <f t="shared" si="107"/>
        <v>52021</v>
      </c>
      <c r="U144" s="2375">
        <f t="shared" si="107"/>
        <v>116499</v>
      </c>
      <c r="V144" s="2375">
        <f t="shared" si="107"/>
        <v>89683.287799914746</v>
      </c>
      <c r="W144" s="2375">
        <f>W476+W499</f>
        <v>95881.725350941633</v>
      </c>
      <c r="X144" s="2375">
        <f t="shared" si="107"/>
        <v>107081.79835567134</v>
      </c>
      <c r="Y144" s="2375">
        <f t="shared" si="107"/>
        <v>104126.57241437878</v>
      </c>
      <c r="Z144" s="2375">
        <f t="shared" si="107"/>
        <v>113832.91364245504</v>
      </c>
      <c r="AA144" s="156">
        <f>SUM(O144:Q144)</f>
        <v>85199</v>
      </c>
      <c r="AB144" s="156">
        <f>SUM(R144:T144)</f>
        <v>184194</v>
      </c>
      <c r="AC144" s="156">
        <f>SUM(U144:W144)</f>
        <v>302064.01315085636</v>
      </c>
      <c r="AD144" s="156">
        <f>SUM(X144:Z144)</f>
        <v>325041.28441250516</v>
      </c>
      <c r="AE144" s="156">
        <f>AA144+AB144</f>
        <v>269393</v>
      </c>
      <c r="AF144" s="156">
        <f>AD144+AC144</f>
        <v>627105.29756336147</v>
      </c>
      <c r="AG144" s="156">
        <f>AE144+AF144</f>
        <v>896498.29756336147</v>
      </c>
    </row>
    <row r="145" spans="3:33">
      <c r="C145" s="2284">
        <v>1</v>
      </c>
      <c r="D145" s="114"/>
      <c r="E145" s="114"/>
      <c r="F145" s="114"/>
      <c r="G145" s="99"/>
      <c r="H145" s="2319"/>
      <c r="I145" s="114"/>
      <c r="J145" s="114"/>
      <c r="K145" s="2319" t="s">
        <v>1312</v>
      </c>
      <c r="L145" s="2319"/>
      <c r="M145" s="2319"/>
      <c r="N145" s="2375"/>
      <c r="O145" s="2375">
        <f t="shared" ref="O145:Z145" si="108">O489+O512</f>
        <v>0</v>
      </c>
      <c r="P145" s="2375">
        <f t="shared" si="108"/>
        <v>0</v>
      </c>
      <c r="Q145" s="2375">
        <f t="shared" si="108"/>
        <v>0</v>
      </c>
      <c r="R145" s="2375">
        <f t="shared" si="108"/>
        <v>0</v>
      </c>
      <c r="S145" s="2375">
        <f t="shared" si="108"/>
        <v>0</v>
      </c>
      <c r="T145" s="2375">
        <f t="shared" si="108"/>
        <v>0</v>
      </c>
      <c r="U145" s="2375">
        <f t="shared" si="108"/>
        <v>0</v>
      </c>
      <c r="V145" s="2375">
        <f t="shared" si="108"/>
        <v>0</v>
      </c>
      <c r="W145" s="2375">
        <f t="shared" si="108"/>
        <v>0</v>
      </c>
      <c r="X145" s="2375">
        <f t="shared" si="108"/>
        <v>0</v>
      </c>
      <c r="Y145" s="2375">
        <f t="shared" si="108"/>
        <v>0</v>
      </c>
      <c r="Z145" s="2375">
        <f t="shared" si="108"/>
        <v>0</v>
      </c>
      <c r="AA145" s="156">
        <f>SUM(O145:Q145)</f>
        <v>0</v>
      </c>
      <c r="AB145" s="156">
        <f>SUM(R145:T145)</f>
        <v>0</v>
      </c>
      <c r="AC145" s="156">
        <f>SUM(U145:W145)</f>
        <v>0</v>
      </c>
      <c r="AD145" s="156">
        <f>SUM(X145:Z145)</f>
        <v>0</v>
      </c>
      <c r="AE145" s="156">
        <f>AA145+AB145</f>
        <v>0</v>
      </c>
      <c r="AF145" s="156">
        <f>AD145+AC145</f>
        <v>0</v>
      </c>
      <c r="AG145" s="156">
        <f>AE145+AF145</f>
        <v>0</v>
      </c>
    </row>
    <row r="146" spans="3:33">
      <c r="C146" s="2284">
        <v>1</v>
      </c>
      <c r="D146" s="114"/>
      <c r="E146" s="114"/>
      <c r="F146" s="114"/>
      <c r="G146" s="99"/>
      <c r="H146" s="2319"/>
      <c r="I146" s="114"/>
      <c r="J146" s="114"/>
      <c r="K146" s="2319" t="s">
        <v>11</v>
      </c>
      <c r="L146" s="2319"/>
      <c r="M146" s="2319"/>
      <c r="N146" s="2375"/>
      <c r="O146" s="2375">
        <f t="shared" ref="O146:Z146" si="109">O494+O517</f>
        <v>0</v>
      </c>
      <c r="P146" s="2375">
        <f t="shared" si="109"/>
        <v>0</v>
      </c>
      <c r="Q146" s="2375">
        <f t="shared" si="109"/>
        <v>0</v>
      </c>
      <c r="R146" s="2375">
        <f t="shared" si="109"/>
        <v>0</v>
      </c>
      <c r="S146" s="2375">
        <f t="shared" si="109"/>
        <v>0</v>
      </c>
      <c r="T146" s="2375">
        <f t="shared" si="109"/>
        <v>0</v>
      </c>
      <c r="U146" s="2375">
        <f t="shared" si="109"/>
        <v>0</v>
      </c>
      <c r="V146" s="2375">
        <f t="shared" si="109"/>
        <v>0</v>
      </c>
      <c r="W146" s="2375">
        <f t="shared" si="109"/>
        <v>0</v>
      </c>
      <c r="X146" s="2375">
        <f t="shared" si="109"/>
        <v>0</v>
      </c>
      <c r="Y146" s="2375">
        <f t="shared" si="109"/>
        <v>0</v>
      </c>
      <c r="Z146" s="2375">
        <f t="shared" si="109"/>
        <v>0</v>
      </c>
      <c r="AA146" s="156">
        <f>SUM(O146:Q146)</f>
        <v>0</v>
      </c>
      <c r="AB146" s="156">
        <f>SUM(R146:T146)</f>
        <v>0</v>
      </c>
      <c r="AC146" s="156">
        <f>SUM(U146:W146)</f>
        <v>0</v>
      </c>
      <c r="AD146" s="156">
        <f>SUM(X146:Z146)</f>
        <v>0</v>
      </c>
      <c r="AE146" s="156">
        <f>AA146+AB146</f>
        <v>0</v>
      </c>
      <c r="AF146" s="156">
        <f>AD146+AC146</f>
        <v>0</v>
      </c>
      <c r="AG146" s="156">
        <f>AE146+AF146</f>
        <v>0</v>
      </c>
    </row>
    <row r="147" spans="3:33">
      <c r="C147" s="2284">
        <v>1</v>
      </c>
      <c r="D147" s="114"/>
      <c r="E147" s="114"/>
      <c r="F147" s="114"/>
      <c r="G147" s="2393" t="s">
        <v>101</v>
      </c>
      <c r="H147" s="2394"/>
      <c r="I147" s="2395"/>
      <c r="J147" s="2395"/>
      <c r="K147" s="2395"/>
      <c r="L147" s="2395"/>
      <c r="M147" s="2395"/>
      <c r="N147" s="2397"/>
      <c r="O147" s="2397">
        <f>SUM(O148:O150)</f>
        <v>58822</v>
      </c>
      <c r="P147" s="2397">
        <f t="shared" ref="P147:AG147" si="110">SUM(P148:P150)</f>
        <v>62990</v>
      </c>
      <c r="Q147" s="2397">
        <f t="shared" si="110"/>
        <v>80608</v>
      </c>
      <c r="R147" s="2397">
        <f t="shared" si="110"/>
        <v>67946</v>
      </c>
      <c r="S147" s="2397">
        <f t="shared" si="110"/>
        <v>71431</v>
      </c>
      <c r="T147" s="2397">
        <f t="shared" si="110"/>
        <v>81723</v>
      </c>
      <c r="U147" s="2397">
        <f t="shared" si="110"/>
        <v>93070</v>
      </c>
      <c r="V147" s="2397">
        <f t="shared" si="110"/>
        <v>79681.575502571854</v>
      </c>
      <c r="W147" s="2397">
        <f t="shared" si="110"/>
        <v>83662.618625443996</v>
      </c>
      <c r="X147" s="2397">
        <f t="shared" si="110"/>
        <v>82095.975149579623</v>
      </c>
      <c r="Y147" s="2397">
        <f t="shared" si="110"/>
        <v>74793.65562633978</v>
      </c>
      <c r="Z147" s="2397">
        <f t="shared" si="110"/>
        <v>95830.188552411884</v>
      </c>
      <c r="AA147" s="1635">
        <f t="shared" si="110"/>
        <v>202420</v>
      </c>
      <c r="AB147" s="1635">
        <f t="shared" si="110"/>
        <v>221100</v>
      </c>
      <c r="AC147" s="1635">
        <f t="shared" si="110"/>
        <v>256414.19412801584</v>
      </c>
      <c r="AD147" s="1635">
        <f t="shared" si="110"/>
        <v>252719.81932833127</v>
      </c>
      <c r="AE147" s="1635">
        <f t="shared" si="110"/>
        <v>423520</v>
      </c>
      <c r="AF147" s="1635">
        <f t="shared" si="110"/>
        <v>509134.01345634717</v>
      </c>
      <c r="AG147" s="1635">
        <f t="shared" si="110"/>
        <v>932654.01345634705</v>
      </c>
    </row>
    <row r="148" spans="3:33">
      <c r="C148" s="2284">
        <v>1</v>
      </c>
      <c r="D148" s="114"/>
      <c r="E148" s="114"/>
      <c r="F148" s="114"/>
      <c r="G148" s="99"/>
      <c r="H148" s="2342" t="s">
        <v>1258</v>
      </c>
      <c r="I148" s="114"/>
      <c r="J148" s="114"/>
      <c r="K148" s="2319"/>
      <c r="L148" s="2319"/>
      <c r="M148" s="2319"/>
      <c r="N148" s="2375"/>
      <c r="O148" s="157">
        <v>8108</v>
      </c>
      <c r="P148" s="157">
        <v>12056</v>
      </c>
      <c r="Q148" s="157">
        <v>14958</v>
      </c>
      <c r="R148" s="157">
        <v>15039</v>
      </c>
      <c r="S148" s="157">
        <v>17748</v>
      </c>
      <c r="T148" s="157">
        <v>18184</v>
      </c>
      <c r="U148" s="157">
        <v>25734</v>
      </c>
      <c r="V148" s="157">
        <v>19268.968632214292</v>
      </c>
      <c r="W148" s="157">
        <v>25286.002287523654</v>
      </c>
      <c r="X148" s="157">
        <v>21675.943926378648</v>
      </c>
      <c r="Y148" s="157">
        <v>18956.082565757853</v>
      </c>
      <c r="Z148" s="157">
        <v>33969.387530367276</v>
      </c>
      <c r="AA148" s="156">
        <f>SUM(O148:Q148)</f>
        <v>35122</v>
      </c>
      <c r="AB148" s="156">
        <f>SUM(R148:T148)</f>
        <v>50971</v>
      </c>
      <c r="AC148" s="156">
        <f>SUM(U148:W148)</f>
        <v>70288.970919737942</v>
      </c>
      <c r="AD148" s="156">
        <f>SUM(X148:Z148)</f>
        <v>74601.41402250377</v>
      </c>
      <c r="AE148" s="156">
        <f>AA148+AB148</f>
        <v>86093</v>
      </c>
      <c r="AF148" s="156">
        <f>AD148+AC148</f>
        <v>144890.38494224171</v>
      </c>
      <c r="AG148" s="156">
        <f>AE148+AF148</f>
        <v>230983.38494224171</v>
      </c>
    </row>
    <row r="149" spans="3:33">
      <c r="C149" s="2284">
        <v>1</v>
      </c>
      <c r="D149" s="114"/>
      <c r="E149" s="114"/>
      <c r="F149" s="114"/>
      <c r="G149" s="99"/>
      <c r="H149" s="2321" t="s">
        <v>1259</v>
      </c>
      <c r="I149" s="114"/>
      <c r="J149" s="114"/>
      <c r="K149" s="2319"/>
      <c r="L149" s="2319"/>
      <c r="M149" s="2319"/>
      <c r="N149" s="2375"/>
      <c r="O149" s="157">
        <v>28298</v>
      </c>
      <c r="P149" s="157">
        <v>29089</v>
      </c>
      <c r="Q149" s="157">
        <v>26525</v>
      </c>
      <c r="R149" s="157">
        <v>28516</v>
      </c>
      <c r="S149" s="157">
        <v>28476</v>
      </c>
      <c r="T149" s="157">
        <v>31311</v>
      </c>
      <c r="U149" s="157">
        <v>30320</v>
      </c>
      <c r="V149" s="157">
        <v>26436.692594165965</v>
      </c>
      <c r="W149" s="157">
        <v>27410.108416457413</v>
      </c>
      <c r="X149" s="157">
        <v>21896.079772653848</v>
      </c>
      <c r="Y149" s="157">
        <v>21896.600037657747</v>
      </c>
      <c r="Z149" s="157">
        <v>23542.198244984324</v>
      </c>
      <c r="AA149" s="156">
        <f>SUM(O149:Q149)</f>
        <v>83912</v>
      </c>
      <c r="AB149" s="156">
        <f>SUM(R149:T149)</f>
        <v>88303</v>
      </c>
      <c r="AC149" s="156">
        <f>SUM(U149:W149)</f>
        <v>84166.801010623371</v>
      </c>
      <c r="AD149" s="156">
        <f>SUM(X149:Z149)</f>
        <v>67334.878055295922</v>
      </c>
      <c r="AE149" s="156">
        <f>AA149+AB149</f>
        <v>172215</v>
      </c>
      <c r="AF149" s="156">
        <f>AD149+AC149</f>
        <v>151501.67906591931</v>
      </c>
      <c r="AG149" s="156">
        <f>AE149+AF149</f>
        <v>323716.67906591931</v>
      </c>
    </row>
    <row r="150" spans="3:33">
      <c r="C150" s="2284">
        <v>1</v>
      </c>
      <c r="D150" s="114"/>
      <c r="E150" s="114"/>
      <c r="F150" s="114"/>
      <c r="G150" s="99"/>
      <c r="H150" s="2321" t="s">
        <v>1260</v>
      </c>
      <c r="I150" s="114"/>
      <c r="J150" s="114"/>
      <c r="K150" s="2319"/>
      <c r="L150" s="2319"/>
      <c r="M150" s="2319"/>
      <c r="N150" s="2375"/>
      <c r="O150" s="157">
        <v>22416</v>
      </c>
      <c r="P150" s="157">
        <v>21845</v>
      </c>
      <c r="Q150" s="157">
        <v>39125</v>
      </c>
      <c r="R150" s="157">
        <v>24391</v>
      </c>
      <c r="S150" s="157">
        <v>25207</v>
      </c>
      <c r="T150" s="157">
        <v>32228</v>
      </c>
      <c r="U150" s="157">
        <v>37016</v>
      </c>
      <c r="V150" s="157">
        <v>33975.914276191601</v>
      </c>
      <c r="W150" s="157">
        <v>30966.50792146293</v>
      </c>
      <c r="X150" s="157">
        <v>38523.951450547131</v>
      </c>
      <c r="Y150" s="157">
        <v>33940.973022924183</v>
      </c>
      <c r="Z150" s="157">
        <v>38318.602777060281</v>
      </c>
      <c r="AA150" s="156">
        <f>SUM(O150:Q150)</f>
        <v>83386</v>
      </c>
      <c r="AB150" s="156">
        <f>SUM(R150:T150)</f>
        <v>81826</v>
      </c>
      <c r="AC150" s="156">
        <f>SUM(U150:W150)</f>
        <v>101958.42219765452</v>
      </c>
      <c r="AD150" s="156">
        <f>SUM(X150:Z150)</f>
        <v>110783.5272505316</v>
      </c>
      <c r="AE150" s="156">
        <f>AA150+AB150</f>
        <v>165212</v>
      </c>
      <c r="AF150" s="156">
        <f>AD150+AC150</f>
        <v>212741.94944818612</v>
      </c>
      <c r="AG150" s="156">
        <f>AE150+AF150</f>
        <v>377953.94944818609</v>
      </c>
    </row>
    <row r="151" spans="3:33">
      <c r="C151" s="2284">
        <v>1</v>
      </c>
      <c r="D151" s="114"/>
      <c r="E151" s="114"/>
      <c r="F151" s="114"/>
      <c r="G151" s="2393" t="s">
        <v>143</v>
      </c>
      <c r="H151" s="2394"/>
      <c r="I151" s="2395"/>
      <c r="J151" s="2395"/>
      <c r="K151" s="2395"/>
      <c r="L151" s="2395"/>
      <c r="M151" s="2395"/>
      <c r="N151" s="2397"/>
      <c r="O151" s="2397">
        <f>O137-O147</f>
        <v>-73154</v>
      </c>
      <c r="P151" s="2397">
        <f t="shared" ref="P151:AG151" si="111">P137-P147</f>
        <v>-11863</v>
      </c>
      <c r="Q151" s="2397">
        <f t="shared" si="111"/>
        <v>-812</v>
      </c>
      <c r="R151" s="2397">
        <f t="shared" si="111"/>
        <v>11167</v>
      </c>
      <c r="S151" s="2397">
        <f t="shared" si="111"/>
        <v>9926</v>
      </c>
      <c r="T151" s="2397">
        <f t="shared" si="111"/>
        <v>-3046</v>
      </c>
      <c r="U151" s="2397">
        <f t="shared" si="111"/>
        <v>61422</v>
      </c>
      <c r="V151" s="2397">
        <f t="shared" si="111"/>
        <v>36024.731511968566</v>
      </c>
      <c r="W151" s="2397">
        <f t="shared" si="111"/>
        <v>40029.487048676863</v>
      </c>
      <c r="X151" s="2397">
        <f t="shared" si="111"/>
        <v>50615.998197258057</v>
      </c>
      <c r="Y151" s="2397">
        <f t="shared" si="111"/>
        <v>61600.896532434155</v>
      </c>
      <c r="Z151" s="2397">
        <f t="shared" si="111"/>
        <v>55609.392561609362</v>
      </c>
      <c r="AA151" s="1635">
        <f t="shared" si="111"/>
        <v>-85829</v>
      </c>
      <c r="AB151" s="1635">
        <f t="shared" si="111"/>
        <v>18047</v>
      </c>
      <c r="AC151" s="1635">
        <f t="shared" si="111"/>
        <v>137476.21856064541</v>
      </c>
      <c r="AD151" s="1635">
        <f t="shared" si="111"/>
        <v>167826.28729130159</v>
      </c>
      <c r="AE151" s="1635">
        <f t="shared" si="111"/>
        <v>-67782</v>
      </c>
      <c r="AF151" s="1635">
        <f t="shared" si="111"/>
        <v>305302.50585194689</v>
      </c>
      <c r="AG151" s="1635">
        <f t="shared" si="111"/>
        <v>237520.50585194712</v>
      </c>
    </row>
    <row r="152" spans="3:33">
      <c r="C152" s="2284">
        <v>1</v>
      </c>
      <c r="D152" s="114"/>
      <c r="E152" s="114"/>
      <c r="F152" s="114"/>
      <c r="G152" s="2389"/>
      <c r="H152" s="2390" t="s">
        <v>142</v>
      </c>
      <c r="I152" s="1124"/>
      <c r="J152" s="1124"/>
      <c r="K152" s="2391"/>
      <c r="L152" s="2391"/>
      <c r="M152" s="2391"/>
      <c r="N152" s="2392"/>
      <c r="O152" s="206">
        <f t="shared" ref="O152:AG152" si="112">IFERROR(O151/O115,0)</f>
        <v>-52.742609949531364</v>
      </c>
      <c r="P152" s="206">
        <f t="shared" si="112"/>
        <v>-7.8982935744389041E-2</v>
      </c>
      <c r="Q152" s="206">
        <f t="shared" si="112"/>
        <v>-3.7529522145653368E-3</v>
      </c>
      <c r="R152" s="206">
        <f t="shared" si="112"/>
        <v>4.9960852739189765E-2</v>
      </c>
      <c r="S152" s="206">
        <f t="shared" si="112"/>
        <v>4.2220870534290099E-2</v>
      </c>
      <c r="T152" s="206">
        <f t="shared" si="112"/>
        <v>-1.0500189596332173E-2</v>
      </c>
      <c r="U152" s="206">
        <f t="shared" si="112"/>
        <v>0.15651190109136867</v>
      </c>
      <c r="V152" s="206">
        <f t="shared" si="112"/>
        <v>0.1187680717129387</v>
      </c>
      <c r="W152" s="206">
        <f t="shared" si="112"/>
        <v>0.12281637417442244</v>
      </c>
      <c r="X152" s="206">
        <f t="shared" si="112"/>
        <v>0.14749153830652792</v>
      </c>
      <c r="Y152" s="206">
        <f t="shared" si="112"/>
        <v>0.17432438710322962</v>
      </c>
      <c r="Z152" s="206">
        <f t="shared" si="112"/>
        <v>0.13993993571404012</v>
      </c>
      <c r="AA152" s="206">
        <f t="shared" si="112"/>
        <v>-0.23326457343041254</v>
      </c>
      <c r="AB152" s="206">
        <f t="shared" si="112"/>
        <v>2.4104383319398105E-2</v>
      </c>
      <c r="AC152" s="206">
        <f t="shared" si="112"/>
        <v>0.1345573254279418</v>
      </c>
      <c r="AD152" s="206">
        <f t="shared" si="112"/>
        <v>0.15341609889787255</v>
      </c>
      <c r="AE152" s="206">
        <f t="shared" si="112"/>
        <v>-6.0701258855737121E-2</v>
      </c>
      <c r="AF152" s="206">
        <f t="shared" si="112"/>
        <v>0.14430867115636214</v>
      </c>
      <c r="AG152" s="206">
        <f t="shared" si="112"/>
        <v>7.3484108706665677E-2</v>
      </c>
    </row>
    <row r="153" spans="3:33">
      <c r="C153" s="2284">
        <v>1</v>
      </c>
      <c r="D153" s="114"/>
      <c r="E153" s="114"/>
      <c r="F153" s="114"/>
      <c r="G153" s="2327" t="s">
        <v>1262</v>
      </c>
      <c r="H153" s="2328"/>
      <c r="I153" s="2329"/>
      <c r="J153" s="2329"/>
      <c r="K153" s="2328"/>
      <c r="L153" s="2328"/>
      <c r="M153" s="2328"/>
      <c r="N153" s="2330"/>
      <c r="O153" s="2304">
        <v>77</v>
      </c>
      <c r="P153" s="2304">
        <v>442</v>
      </c>
      <c r="Q153" s="2304">
        <v>932</v>
      </c>
      <c r="R153" s="2304">
        <v>1365</v>
      </c>
      <c r="S153" s="2304">
        <v>875</v>
      </c>
      <c r="T153" s="2304">
        <v>1006</v>
      </c>
      <c r="U153" s="2304">
        <v>513</v>
      </c>
      <c r="V153" s="2304">
        <v>0</v>
      </c>
      <c r="W153" s="2304">
        <v>0</v>
      </c>
      <c r="X153" s="2304">
        <v>0</v>
      </c>
      <c r="Y153" s="2304">
        <v>0</v>
      </c>
      <c r="Z153" s="2304">
        <v>0</v>
      </c>
      <c r="AA153" s="1633">
        <f>SUM(O153:Q153)</f>
        <v>1451</v>
      </c>
      <c r="AB153" s="1633">
        <f>SUM(R153:T153)</f>
        <v>3246</v>
      </c>
      <c r="AC153" s="1633">
        <f>SUM(U153:W153)</f>
        <v>513</v>
      </c>
      <c r="AD153" s="1633">
        <f>SUM(X153:Z153)</f>
        <v>0</v>
      </c>
      <c r="AE153" s="1633">
        <f>AA153+AB153</f>
        <v>4697</v>
      </c>
      <c r="AF153" s="1633">
        <f>AD153+AC153</f>
        <v>513</v>
      </c>
      <c r="AG153" s="1633">
        <f>AE153+AF153</f>
        <v>5210</v>
      </c>
    </row>
    <row r="154" spans="3:33">
      <c r="C154" s="2284">
        <v>1</v>
      </c>
      <c r="D154" s="114"/>
      <c r="E154" s="114"/>
      <c r="F154" s="114"/>
      <c r="G154" s="2336" t="s">
        <v>1263</v>
      </c>
      <c r="H154" s="2337"/>
      <c r="I154" s="2338"/>
      <c r="J154" s="2338"/>
      <c r="K154" s="2337"/>
      <c r="L154" s="2337"/>
      <c r="M154" s="2337"/>
      <c r="N154" s="2346"/>
      <c r="O154" s="110">
        <v>0</v>
      </c>
      <c r="P154" s="110">
        <v>0</v>
      </c>
      <c r="Q154" s="110">
        <v>0</v>
      </c>
      <c r="R154" s="110">
        <v>0</v>
      </c>
      <c r="S154" s="110">
        <v>0</v>
      </c>
      <c r="T154" s="110">
        <v>0</v>
      </c>
      <c r="U154" s="110">
        <v>0</v>
      </c>
      <c r="V154" s="110">
        <v>0</v>
      </c>
      <c r="W154" s="110">
        <v>0</v>
      </c>
      <c r="X154" s="110">
        <v>0</v>
      </c>
      <c r="Y154" s="110">
        <v>0</v>
      </c>
      <c r="Z154" s="110">
        <v>0</v>
      </c>
      <c r="AA154" s="161">
        <f>SUM(O154:Q154)</f>
        <v>0</v>
      </c>
      <c r="AB154" s="161">
        <f>SUM(R154:T154)</f>
        <v>0</v>
      </c>
      <c r="AC154" s="161">
        <f>SUM(U154:W154)</f>
        <v>0</v>
      </c>
      <c r="AD154" s="161">
        <f>SUM(X154:Z154)</f>
        <v>0</v>
      </c>
      <c r="AE154" s="161">
        <f>AA154+AB154</f>
        <v>0</v>
      </c>
      <c r="AF154" s="161">
        <f>AD154+AC154</f>
        <v>0</v>
      </c>
      <c r="AG154" s="161">
        <f>AE154+AF154</f>
        <v>0</v>
      </c>
    </row>
    <row r="155" spans="3:33">
      <c r="C155" s="2284">
        <v>1</v>
      </c>
      <c r="D155" s="114"/>
      <c r="E155" s="114"/>
      <c r="F155" s="114"/>
      <c r="G155" s="2393" t="s">
        <v>1264</v>
      </c>
      <c r="H155" s="2394"/>
      <c r="I155" s="2395"/>
      <c r="J155" s="2395"/>
      <c r="K155" s="2395"/>
      <c r="L155" s="2395"/>
      <c r="M155" s="2395"/>
      <c r="N155" s="2397"/>
      <c r="O155" s="2397">
        <f>O151+O153-O154</f>
        <v>-73077</v>
      </c>
      <c r="P155" s="2397">
        <f t="shared" ref="P155:AG155" si="113">P151+P153-P154</f>
        <v>-11421</v>
      </c>
      <c r="Q155" s="2397">
        <f t="shared" si="113"/>
        <v>120</v>
      </c>
      <c r="R155" s="2397">
        <f t="shared" si="113"/>
        <v>12532</v>
      </c>
      <c r="S155" s="2397">
        <f t="shared" si="113"/>
        <v>10801</v>
      </c>
      <c r="T155" s="2397">
        <f t="shared" si="113"/>
        <v>-2040</v>
      </c>
      <c r="U155" s="2397">
        <f t="shared" si="113"/>
        <v>61935</v>
      </c>
      <c r="V155" s="2397">
        <f t="shared" si="113"/>
        <v>36024.731511968566</v>
      </c>
      <c r="W155" s="2397">
        <f t="shared" si="113"/>
        <v>40029.487048676863</v>
      </c>
      <c r="X155" s="2397">
        <f t="shared" si="113"/>
        <v>50615.998197258057</v>
      </c>
      <c r="Y155" s="2397">
        <f t="shared" si="113"/>
        <v>61600.896532434155</v>
      </c>
      <c r="Z155" s="2397">
        <f t="shared" si="113"/>
        <v>55609.392561609362</v>
      </c>
      <c r="AA155" s="1635">
        <f t="shared" si="113"/>
        <v>-84378</v>
      </c>
      <c r="AB155" s="1635">
        <f t="shared" si="113"/>
        <v>21293</v>
      </c>
      <c r="AC155" s="1635">
        <f t="shared" si="113"/>
        <v>137989.21856064541</v>
      </c>
      <c r="AD155" s="1635">
        <f t="shared" si="113"/>
        <v>167826.28729130159</v>
      </c>
      <c r="AE155" s="1635">
        <f t="shared" si="113"/>
        <v>-63085</v>
      </c>
      <c r="AF155" s="1635">
        <f t="shared" si="113"/>
        <v>305815.50585194689</v>
      </c>
      <c r="AG155" s="1635">
        <f t="shared" si="113"/>
        <v>242730.50585194712</v>
      </c>
    </row>
    <row r="156" spans="3:33">
      <c r="C156" s="2284">
        <v>1</v>
      </c>
      <c r="D156" s="114"/>
      <c r="E156" s="114"/>
      <c r="F156" s="114"/>
      <c r="G156" s="2389"/>
      <c r="H156" s="2390" t="s">
        <v>142</v>
      </c>
      <c r="I156" s="1124"/>
      <c r="J156" s="1124"/>
      <c r="K156" s="2391"/>
      <c r="L156" s="2391"/>
      <c r="M156" s="2391"/>
      <c r="N156" s="2392"/>
      <c r="O156" s="206">
        <f t="shared" ref="O156:AG156" si="114">IFERROR(O155/O115,0)</f>
        <v>-52.687094448449891</v>
      </c>
      <c r="P156" s="206">
        <f t="shared" si="114"/>
        <v>-7.6040133957402611E-2</v>
      </c>
      <c r="Q156" s="206">
        <f t="shared" si="114"/>
        <v>5.5462347998502521E-4</v>
      </c>
      <c r="R156" s="206">
        <f t="shared" si="114"/>
        <v>5.6067825425586651E-2</v>
      </c>
      <c r="S156" s="206">
        <f t="shared" si="114"/>
        <v>4.5942738529202838E-2</v>
      </c>
      <c r="T156" s="206">
        <f t="shared" si="114"/>
        <v>-7.0323003205901621E-3</v>
      </c>
      <c r="U156" s="206">
        <f t="shared" si="114"/>
        <v>0.15781909729565821</v>
      </c>
      <c r="V156" s="206">
        <f t="shared" si="114"/>
        <v>0.1187680717129387</v>
      </c>
      <c r="W156" s="206">
        <f t="shared" si="114"/>
        <v>0.12281637417442244</v>
      </c>
      <c r="X156" s="206">
        <f t="shared" si="114"/>
        <v>0.14749153830652792</v>
      </c>
      <c r="Y156" s="206">
        <f t="shared" si="114"/>
        <v>0.17432438710322962</v>
      </c>
      <c r="Z156" s="206">
        <f t="shared" si="114"/>
        <v>0.13993993571404012</v>
      </c>
      <c r="AA156" s="206">
        <f t="shared" si="114"/>
        <v>-0.22932107069768201</v>
      </c>
      <c r="AB156" s="206">
        <f t="shared" si="114"/>
        <v>2.8439886630461785E-2</v>
      </c>
      <c r="AC156" s="206">
        <f t="shared" si="114"/>
        <v>0.1350594334191802</v>
      </c>
      <c r="AD156" s="206">
        <f t="shared" si="114"/>
        <v>0.15341609889787255</v>
      </c>
      <c r="AE156" s="206">
        <f t="shared" si="114"/>
        <v>-5.6494923651030898E-2</v>
      </c>
      <c r="AF156" s="206">
        <f t="shared" si="114"/>
        <v>0.14455115311076547</v>
      </c>
      <c r="AG156" s="206">
        <f t="shared" si="114"/>
        <v>7.5095978827051713E-2</v>
      </c>
    </row>
    <row r="157" spans="3:33">
      <c r="C157" s="2284">
        <v>1</v>
      </c>
      <c r="D157" s="114"/>
      <c r="E157" s="114"/>
      <c r="F157" s="114"/>
      <c r="G157" s="114"/>
      <c r="H157" s="2319"/>
      <c r="I157" s="114"/>
      <c r="J157" s="114"/>
      <c r="K157" s="2319"/>
      <c r="L157" s="2319"/>
      <c r="M157" s="2319"/>
      <c r="N157" s="2319"/>
      <c r="O157" s="2324"/>
      <c r="P157" s="2324"/>
      <c r="Q157" s="2324"/>
      <c r="R157" s="2324"/>
      <c r="S157" s="2324"/>
      <c r="T157" s="2324"/>
      <c r="X157" s="268"/>
      <c r="Y157" s="268"/>
      <c r="Z157" s="268"/>
      <c r="AA157" s="268"/>
      <c r="AB157" s="268"/>
      <c r="AC157" s="268"/>
      <c r="AD157" s="268"/>
      <c r="AE157" s="268"/>
      <c r="AF157" s="268"/>
      <c r="AG157" s="268"/>
    </row>
    <row r="158" spans="3:33">
      <c r="C158" s="2284">
        <v>1</v>
      </c>
      <c r="D158" s="114"/>
      <c r="E158" s="114"/>
      <c r="F158" s="114" t="s">
        <v>1313</v>
      </c>
      <c r="G158" s="114"/>
      <c r="H158" s="2319"/>
      <c r="I158" s="114"/>
      <c r="J158" s="114"/>
      <c r="K158" s="2319"/>
      <c r="L158" s="2319"/>
      <c r="M158" s="2319"/>
      <c r="N158" s="2319"/>
      <c r="O158" s="2324"/>
      <c r="P158" s="2324"/>
      <c r="Q158" s="2324"/>
      <c r="R158" s="2324"/>
      <c r="S158" s="2324"/>
      <c r="T158" s="2324"/>
      <c r="Y158" s="1"/>
      <c r="Z158" s="1"/>
      <c r="AA158" s="1"/>
      <c r="AB158" s="1"/>
      <c r="AC158" s="1"/>
      <c r="AD158" s="1"/>
      <c r="AE158" s="1"/>
      <c r="AF158" s="1"/>
      <c r="AG158" s="1"/>
    </row>
    <row r="159" spans="3:33">
      <c r="C159" s="2284">
        <v>1</v>
      </c>
      <c r="D159" s="114"/>
      <c r="E159" s="114"/>
      <c r="F159" s="114"/>
      <c r="G159" s="2399" t="s">
        <v>9</v>
      </c>
      <c r="H159" s="2400"/>
      <c r="I159" s="2401"/>
      <c r="J159" s="2401"/>
      <c r="K159" s="2400"/>
      <c r="L159" s="2400"/>
      <c r="M159" s="2402" t="s">
        <v>602</v>
      </c>
      <c r="N159" s="2403"/>
      <c r="O159" s="1638">
        <f t="shared" ref="O159:AG159" si="115">O160+O167</f>
        <v>0</v>
      </c>
      <c r="P159" s="1638">
        <f t="shared" si="115"/>
        <v>2820</v>
      </c>
      <c r="Q159" s="1638">
        <f t="shared" si="115"/>
        <v>15205</v>
      </c>
      <c r="R159" s="1638">
        <f t="shared" si="115"/>
        <v>2924</v>
      </c>
      <c r="S159" s="1638">
        <f t="shared" si="115"/>
        <v>11186</v>
      </c>
      <c r="T159" s="1638">
        <f t="shared" si="115"/>
        <v>23844</v>
      </c>
      <c r="U159" s="1638">
        <f t="shared" si="115"/>
        <v>3124</v>
      </c>
      <c r="V159" s="1638">
        <f t="shared" si="115"/>
        <v>15000</v>
      </c>
      <c r="W159" s="1638">
        <f t="shared" si="115"/>
        <v>18261.666666666668</v>
      </c>
      <c r="X159" s="1638">
        <f t="shared" si="115"/>
        <v>16489.666666666668</v>
      </c>
      <c r="Y159" s="1638">
        <f t="shared" si="115"/>
        <v>19948</v>
      </c>
      <c r="Z159" s="1638">
        <f t="shared" si="115"/>
        <v>1614.6666666666667</v>
      </c>
      <c r="AA159" s="1638">
        <f t="shared" si="115"/>
        <v>18025</v>
      </c>
      <c r="AB159" s="1638">
        <f t="shared" si="115"/>
        <v>37954</v>
      </c>
      <c r="AC159" s="1638">
        <f t="shared" si="115"/>
        <v>36385.666666666664</v>
      </c>
      <c r="AD159" s="1638">
        <f t="shared" si="115"/>
        <v>38052.333333333328</v>
      </c>
      <c r="AE159" s="1638">
        <f t="shared" si="115"/>
        <v>55979</v>
      </c>
      <c r="AF159" s="1638">
        <f t="shared" si="115"/>
        <v>74438</v>
      </c>
      <c r="AG159" s="1638">
        <f t="shared" si="115"/>
        <v>130417</v>
      </c>
    </row>
    <row r="160" spans="3:33" s="318" customFormat="1">
      <c r="C160" s="2284">
        <v>1</v>
      </c>
      <c r="D160" s="114"/>
      <c r="E160" s="114"/>
      <c r="F160" s="114"/>
      <c r="G160" s="99"/>
      <c r="H160" s="2319"/>
      <c r="I160" s="114"/>
      <c r="J160" s="114"/>
      <c r="K160" s="2404" t="s">
        <v>1314</v>
      </c>
      <c r="L160" s="2404"/>
      <c r="M160" s="2404"/>
      <c r="N160" s="2405"/>
      <c r="O160" s="604">
        <f>SUM(O161:O166)</f>
        <v>0</v>
      </c>
      <c r="P160" s="604">
        <f t="shared" ref="P160:Z160" si="116">SUM(P161:P166)</f>
        <v>0</v>
      </c>
      <c r="Q160" s="604">
        <f t="shared" si="116"/>
        <v>13500</v>
      </c>
      <c r="R160" s="604">
        <f t="shared" si="116"/>
        <v>0</v>
      </c>
      <c r="S160" s="604">
        <f t="shared" si="116"/>
        <v>8546</v>
      </c>
      <c r="T160" s="604">
        <f t="shared" si="116"/>
        <v>20500</v>
      </c>
      <c r="U160" s="604">
        <f t="shared" si="116"/>
        <v>0</v>
      </c>
      <c r="V160" s="604">
        <f t="shared" si="116"/>
        <v>15000</v>
      </c>
      <c r="W160" s="604">
        <f t="shared" si="116"/>
        <v>16667</v>
      </c>
      <c r="X160" s="604">
        <f t="shared" si="116"/>
        <v>15000</v>
      </c>
      <c r="Y160" s="604">
        <f t="shared" si="116"/>
        <v>18333.333333333332</v>
      </c>
      <c r="Z160" s="604">
        <f t="shared" si="116"/>
        <v>0</v>
      </c>
      <c r="AA160" s="604">
        <f>SUM(O160:Q160)</f>
        <v>13500</v>
      </c>
      <c r="AB160" s="604">
        <f>SUM(R160:T160)</f>
        <v>29046</v>
      </c>
      <c r="AC160" s="604">
        <f>SUM(U160:W160)</f>
        <v>31667</v>
      </c>
      <c r="AD160" s="604">
        <f>SUM(X160:Z160)</f>
        <v>33333.333333333328</v>
      </c>
      <c r="AE160" s="604">
        <f>AA160+AB160</f>
        <v>42546</v>
      </c>
      <c r="AF160" s="604">
        <f>AD160+AC160</f>
        <v>65000.333333333328</v>
      </c>
      <c r="AG160" s="604">
        <f>AE160+AF160</f>
        <v>107546.33333333333</v>
      </c>
    </row>
    <row r="161" spans="3:33" s="318" customFormat="1">
      <c r="C161" s="2284">
        <v>1</v>
      </c>
      <c r="D161" s="114"/>
      <c r="E161" s="114"/>
      <c r="F161" s="114"/>
      <c r="G161" s="99"/>
      <c r="H161" s="2319"/>
      <c r="I161" s="114"/>
      <c r="J161" s="114"/>
      <c r="K161" s="114"/>
      <c r="L161" s="2319" t="s">
        <v>1315</v>
      </c>
      <c r="M161" s="2319"/>
      <c r="N161" s="2375"/>
      <c r="O161" s="229">
        <f t="shared" ref="O161:Z166" si="117">O523+O538</f>
        <v>0</v>
      </c>
      <c r="P161" s="229">
        <f t="shared" si="117"/>
        <v>0</v>
      </c>
      <c r="Q161" s="229">
        <f t="shared" si="117"/>
        <v>0</v>
      </c>
      <c r="R161" s="229">
        <f t="shared" si="117"/>
        <v>0</v>
      </c>
      <c r="S161" s="229">
        <f t="shared" si="117"/>
        <v>0</v>
      </c>
      <c r="T161" s="229">
        <f t="shared" si="117"/>
        <v>0</v>
      </c>
      <c r="U161" s="229">
        <f t="shared" si="117"/>
        <v>0</v>
      </c>
      <c r="V161" s="229">
        <f t="shared" si="117"/>
        <v>0</v>
      </c>
      <c r="W161" s="229">
        <f t="shared" si="117"/>
        <v>0</v>
      </c>
      <c r="X161" s="229">
        <f t="shared" si="117"/>
        <v>0</v>
      </c>
      <c r="Y161" s="229">
        <f t="shared" si="117"/>
        <v>0</v>
      </c>
      <c r="Z161" s="229">
        <f t="shared" si="117"/>
        <v>0</v>
      </c>
      <c r="AA161" s="229">
        <f t="shared" ref="AA161:AA173" si="118">SUM(O161:Q161)</f>
        <v>0</v>
      </c>
      <c r="AB161" s="229">
        <f t="shared" ref="AB161:AB173" si="119">SUM(R161:T161)</f>
        <v>0</v>
      </c>
      <c r="AC161" s="229">
        <f t="shared" ref="AC161:AC173" si="120">SUM(U161:W161)</f>
        <v>0</v>
      </c>
      <c r="AD161" s="229">
        <f t="shared" ref="AD161:AD173" si="121">SUM(X161:Z161)</f>
        <v>0</v>
      </c>
      <c r="AE161" s="229">
        <f t="shared" ref="AE161:AE173" si="122">AA161+AB161</f>
        <v>0</v>
      </c>
      <c r="AF161" s="229">
        <f t="shared" ref="AF161:AF173" si="123">AD161+AC161</f>
        <v>0</v>
      </c>
      <c r="AG161" s="229">
        <f t="shared" ref="AG161:AG173" si="124">AE161+AF161</f>
        <v>0</v>
      </c>
    </row>
    <row r="162" spans="3:33" s="318" customFormat="1">
      <c r="C162" s="2284">
        <v>1</v>
      </c>
      <c r="D162" s="114"/>
      <c r="E162" s="114"/>
      <c r="F162" s="114"/>
      <c r="G162" s="99"/>
      <c r="H162" s="2319"/>
      <c r="I162" s="114"/>
      <c r="J162" s="114"/>
      <c r="K162" s="114"/>
      <c r="L162" s="2319" t="s">
        <v>1316</v>
      </c>
      <c r="M162" s="2319"/>
      <c r="N162" s="2375"/>
      <c r="O162" s="229">
        <f t="shared" si="117"/>
        <v>0</v>
      </c>
      <c r="P162" s="229">
        <f t="shared" si="117"/>
        <v>0</v>
      </c>
      <c r="Q162" s="229">
        <f t="shared" si="117"/>
        <v>0</v>
      </c>
      <c r="R162" s="229">
        <f t="shared" si="117"/>
        <v>0</v>
      </c>
      <c r="S162" s="229">
        <f t="shared" si="117"/>
        <v>8546</v>
      </c>
      <c r="T162" s="229">
        <f t="shared" si="117"/>
        <v>11500</v>
      </c>
      <c r="U162" s="229">
        <f t="shared" si="117"/>
        <v>0</v>
      </c>
      <c r="V162" s="229">
        <f t="shared" si="117"/>
        <v>0</v>
      </c>
      <c r="W162" s="229">
        <f>W524+W539</f>
        <v>16667</v>
      </c>
      <c r="X162" s="229">
        <f t="shared" si="117"/>
        <v>0</v>
      </c>
      <c r="Y162" s="229">
        <f t="shared" si="117"/>
        <v>8333.3333333333321</v>
      </c>
      <c r="Z162" s="229">
        <f t="shared" si="117"/>
        <v>0</v>
      </c>
      <c r="AA162" s="229">
        <f t="shared" si="118"/>
        <v>0</v>
      </c>
      <c r="AB162" s="229">
        <f t="shared" si="119"/>
        <v>20046</v>
      </c>
      <c r="AC162" s="229">
        <f t="shared" si="120"/>
        <v>16667</v>
      </c>
      <c r="AD162" s="229">
        <f t="shared" si="121"/>
        <v>8333.3333333333321</v>
      </c>
      <c r="AE162" s="229">
        <f t="shared" si="122"/>
        <v>20046</v>
      </c>
      <c r="AF162" s="229">
        <f t="shared" si="123"/>
        <v>25000.333333333332</v>
      </c>
      <c r="AG162" s="229">
        <f t="shared" si="124"/>
        <v>45046.333333333328</v>
      </c>
    </row>
    <row r="163" spans="3:33" s="318" customFormat="1">
      <c r="C163" s="2284">
        <v>1</v>
      </c>
      <c r="D163" s="114"/>
      <c r="E163" s="114"/>
      <c r="F163" s="114"/>
      <c r="G163" s="99"/>
      <c r="H163" s="2319"/>
      <c r="I163" s="114"/>
      <c r="J163" s="114"/>
      <c r="K163" s="114"/>
      <c r="L163" s="2319" t="s">
        <v>1317</v>
      </c>
      <c r="M163" s="2319"/>
      <c r="N163" s="2375"/>
      <c r="O163" s="229">
        <f t="shared" si="117"/>
        <v>0</v>
      </c>
      <c r="P163" s="229">
        <f t="shared" si="117"/>
        <v>0</v>
      </c>
      <c r="Q163" s="229">
        <f t="shared" si="117"/>
        <v>13500</v>
      </c>
      <c r="R163" s="229">
        <f t="shared" si="117"/>
        <v>0</v>
      </c>
      <c r="S163" s="229">
        <f t="shared" si="117"/>
        <v>0</v>
      </c>
      <c r="T163" s="229">
        <f t="shared" si="117"/>
        <v>9000</v>
      </c>
      <c r="U163" s="229">
        <f t="shared" si="117"/>
        <v>0</v>
      </c>
      <c r="V163" s="229">
        <f>V525+V540</f>
        <v>15000</v>
      </c>
      <c r="W163" s="229">
        <f t="shared" si="117"/>
        <v>0</v>
      </c>
      <c r="X163" s="229">
        <f t="shared" si="117"/>
        <v>15000</v>
      </c>
      <c r="Y163" s="229">
        <f t="shared" si="117"/>
        <v>10000</v>
      </c>
      <c r="Z163" s="229">
        <f t="shared" si="117"/>
        <v>0</v>
      </c>
      <c r="AA163" s="229">
        <f t="shared" si="118"/>
        <v>13500</v>
      </c>
      <c r="AB163" s="229">
        <f t="shared" si="119"/>
        <v>9000</v>
      </c>
      <c r="AC163" s="229">
        <f t="shared" si="120"/>
        <v>15000</v>
      </c>
      <c r="AD163" s="229">
        <f t="shared" si="121"/>
        <v>25000</v>
      </c>
      <c r="AE163" s="229">
        <f t="shared" si="122"/>
        <v>22500</v>
      </c>
      <c r="AF163" s="229">
        <f t="shared" si="123"/>
        <v>40000</v>
      </c>
      <c r="AG163" s="229">
        <f t="shared" si="124"/>
        <v>62500</v>
      </c>
    </row>
    <row r="164" spans="3:33" s="318" customFormat="1">
      <c r="C164" s="2284">
        <v>1</v>
      </c>
      <c r="D164" s="114"/>
      <c r="E164" s="114"/>
      <c r="F164" s="114"/>
      <c r="G164" s="99"/>
      <c r="H164" s="2319"/>
      <c r="I164" s="114"/>
      <c r="J164" s="114"/>
      <c r="K164" s="114"/>
      <c r="L164" s="2319" t="s">
        <v>1318</v>
      </c>
      <c r="M164" s="2319"/>
      <c r="N164" s="2375"/>
      <c r="O164" s="229">
        <f t="shared" si="117"/>
        <v>0</v>
      </c>
      <c r="P164" s="229">
        <f t="shared" si="117"/>
        <v>0</v>
      </c>
      <c r="Q164" s="229">
        <f t="shared" si="117"/>
        <v>0</v>
      </c>
      <c r="R164" s="229">
        <f t="shared" si="117"/>
        <v>0</v>
      </c>
      <c r="S164" s="229">
        <f t="shared" si="117"/>
        <v>0</v>
      </c>
      <c r="T164" s="229">
        <f t="shared" si="117"/>
        <v>0</v>
      </c>
      <c r="U164" s="229">
        <f t="shared" si="117"/>
        <v>0</v>
      </c>
      <c r="V164" s="229">
        <f t="shared" si="117"/>
        <v>0</v>
      </c>
      <c r="W164" s="229">
        <f t="shared" si="117"/>
        <v>0</v>
      </c>
      <c r="X164" s="229">
        <f t="shared" si="117"/>
        <v>0</v>
      </c>
      <c r="Y164" s="229">
        <f t="shared" si="117"/>
        <v>0</v>
      </c>
      <c r="Z164" s="229">
        <f t="shared" si="117"/>
        <v>0</v>
      </c>
      <c r="AA164" s="229">
        <f t="shared" si="118"/>
        <v>0</v>
      </c>
      <c r="AB164" s="229">
        <f t="shared" si="119"/>
        <v>0</v>
      </c>
      <c r="AC164" s="229">
        <f t="shared" si="120"/>
        <v>0</v>
      </c>
      <c r="AD164" s="229">
        <f t="shared" si="121"/>
        <v>0</v>
      </c>
      <c r="AE164" s="229">
        <f t="shared" si="122"/>
        <v>0</v>
      </c>
      <c r="AF164" s="229">
        <f t="shared" si="123"/>
        <v>0</v>
      </c>
      <c r="AG164" s="229">
        <f t="shared" si="124"/>
        <v>0</v>
      </c>
    </row>
    <row r="165" spans="3:33" s="318" customFormat="1">
      <c r="C165" s="2284">
        <v>1</v>
      </c>
      <c r="D165" s="114"/>
      <c r="E165" s="114"/>
      <c r="F165" s="114"/>
      <c r="G165" s="99"/>
      <c r="H165" s="2319"/>
      <c r="I165" s="114"/>
      <c r="J165" s="114"/>
      <c r="K165" s="114"/>
      <c r="L165" s="2319" t="s">
        <v>1319</v>
      </c>
      <c r="M165" s="2319"/>
      <c r="N165" s="2375"/>
      <c r="O165" s="229">
        <f t="shared" si="117"/>
        <v>0</v>
      </c>
      <c r="P165" s="229">
        <f t="shared" si="117"/>
        <v>0</v>
      </c>
      <c r="Q165" s="229">
        <f t="shared" si="117"/>
        <v>0</v>
      </c>
      <c r="R165" s="229">
        <f t="shared" si="117"/>
        <v>0</v>
      </c>
      <c r="S165" s="229">
        <f t="shared" si="117"/>
        <v>0</v>
      </c>
      <c r="T165" s="229">
        <f t="shared" si="117"/>
        <v>0</v>
      </c>
      <c r="U165" s="229">
        <f t="shared" si="117"/>
        <v>0</v>
      </c>
      <c r="V165" s="229">
        <f t="shared" si="117"/>
        <v>0</v>
      </c>
      <c r="W165" s="229">
        <f t="shared" si="117"/>
        <v>0</v>
      </c>
      <c r="X165" s="229">
        <f t="shared" si="117"/>
        <v>0</v>
      </c>
      <c r="Y165" s="229">
        <f t="shared" si="117"/>
        <v>0</v>
      </c>
      <c r="Z165" s="229">
        <f t="shared" si="117"/>
        <v>0</v>
      </c>
      <c r="AA165" s="229">
        <f t="shared" si="118"/>
        <v>0</v>
      </c>
      <c r="AB165" s="229">
        <f t="shared" si="119"/>
        <v>0</v>
      </c>
      <c r="AC165" s="229">
        <f t="shared" si="120"/>
        <v>0</v>
      </c>
      <c r="AD165" s="229">
        <f t="shared" si="121"/>
        <v>0</v>
      </c>
      <c r="AE165" s="229">
        <f t="shared" si="122"/>
        <v>0</v>
      </c>
      <c r="AF165" s="229">
        <f t="shared" si="123"/>
        <v>0</v>
      </c>
      <c r="AG165" s="229">
        <f t="shared" si="124"/>
        <v>0</v>
      </c>
    </row>
    <row r="166" spans="3:33" s="318" customFormat="1">
      <c r="C166" s="2284">
        <v>1</v>
      </c>
      <c r="D166" s="114"/>
      <c r="E166" s="114"/>
      <c r="F166" s="114"/>
      <c r="G166" s="99"/>
      <c r="H166" s="2319"/>
      <c r="I166" s="114"/>
      <c r="J166" s="114"/>
      <c r="K166" s="91"/>
      <c r="L166" s="91" t="s">
        <v>1304</v>
      </c>
      <c r="M166" s="91"/>
      <c r="N166" s="2380"/>
      <c r="O166" s="430">
        <f t="shared" si="117"/>
        <v>0</v>
      </c>
      <c r="P166" s="430">
        <f t="shared" si="117"/>
        <v>0</v>
      </c>
      <c r="Q166" s="430">
        <f t="shared" si="117"/>
        <v>0</v>
      </c>
      <c r="R166" s="430">
        <f t="shared" si="117"/>
        <v>0</v>
      </c>
      <c r="S166" s="430">
        <f t="shared" si="117"/>
        <v>0</v>
      </c>
      <c r="T166" s="430">
        <f t="shared" si="117"/>
        <v>0</v>
      </c>
      <c r="U166" s="430">
        <f t="shared" si="117"/>
        <v>0</v>
      </c>
      <c r="V166" s="430">
        <f t="shared" si="117"/>
        <v>0</v>
      </c>
      <c r="W166" s="430">
        <f t="shared" si="117"/>
        <v>0</v>
      </c>
      <c r="X166" s="430">
        <f t="shared" si="117"/>
        <v>0</v>
      </c>
      <c r="Y166" s="430">
        <f t="shared" si="117"/>
        <v>0</v>
      </c>
      <c r="Z166" s="430">
        <f t="shared" si="117"/>
        <v>0</v>
      </c>
      <c r="AA166" s="430">
        <f t="shared" si="118"/>
        <v>0</v>
      </c>
      <c r="AB166" s="430">
        <f t="shared" si="119"/>
        <v>0</v>
      </c>
      <c r="AC166" s="430">
        <f t="shared" si="120"/>
        <v>0</v>
      </c>
      <c r="AD166" s="430">
        <f t="shared" si="121"/>
        <v>0</v>
      </c>
      <c r="AE166" s="430">
        <f t="shared" si="122"/>
        <v>0</v>
      </c>
      <c r="AF166" s="430">
        <f t="shared" si="123"/>
        <v>0</v>
      </c>
      <c r="AG166" s="430">
        <f t="shared" si="124"/>
        <v>0</v>
      </c>
    </row>
    <row r="167" spans="3:33" s="318" customFormat="1">
      <c r="C167" s="2284">
        <v>1</v>
      </c>
      <c r="D167" s="114"/>
      <c r="E167" s="114"/>
      <c r="F167" s="114"/>
      <c r="G167" s="99"/>
      <c r="H167" s="2319"/>
      <c r="I167" s="114"/>
      <c r="J167" s="114"/>
      <c r="K167" s="2406" t="s">
        <v>1320</v>
      </c>
      <c r="L167" s="2406"/>
      <c r="M167" s="2406"/>
      <c r="N167" s="2407"/>
      <c r="O167" s="601">
        <f>SUM(O168:O173)</f>
        <v>0</v>
      </c>
      <c r="P167" s="601">
        <f t="shared" ref="P167:Z167" si="125">SUM(P168:P173)</f>
        <v>2820</v>
      </c>
      <c r="Q167" s="601">
        <f t="shared" si="125"/>
        <v>1705</v>
      </c>
      <c r="R167" s="601">
        <f t="shared" si="125"/>
        <v>2924</v>
      </c>
      <c r="S167" s="601">
        <f t="shared" si="125"/>
        <v>2640</v>
      </c>
      <c r="T167" s="601">
        <f t="shared" si="125"/>
        <v>3344</v>
      </c>
      <c r="U167" s="601">
        <f t="shared" si="125"/>
        <v>3124</v>
      </c>
      <c r="V167" s="601">
        <f t="shared" si="125"/>
        <v>0</v>
      </c>
      <c r="W167" s="601">
        <f t="shared" si="125"/>
        <v>1594.6666666666667</v>
      </c>
      <c r="X167" s="601">
        <f t="shared" si="125"/>
        <v>1489.6666666666667</v>
      </c>
      <c r="Y167" s="601">
        <f t="shared" si="125"/>
        <v>1614.6666666666667</v>
      </c>
      <c r="Z167" s="601">
        <f t="shared" si="125"/>
        <v>1614.6666666666667</v>
      </c>
      <c r="AA167" s="601">
        <f t="shared" si="118"/>
        <v>4525</v>
      </c>
      <c r="AB167" s="601">
        <f t="shared" si="119"/>
        <v>8908</v>
      </c>
      <c r="AC167" s="601">
        <f t="shared" si="120"/>
        <v>4718.666666666667</v>
      </c>
      <c r="AD167" s="601">
        <f t="shared" si="121"/>
        <v>4719</v>
      </c>
      <c r="AE167" s="601">
        <f t="shared" si="122"/>
        <v>13433</v>
      </c>
      <c r="AF167" s="601">
        <f t="shared" si="123"/>
        <v>9437.6666666666679</v>
      </c>
      <c r="AG167" s="601">
        <f t="shared" si="124"/>
        <v>22870.666666666668</v>
      </c>
    </row>
    <row r="168" spans="3:33" s="318" customFormat="1">
      <c r="C168" s="2284">
        <v>1</v>
      </c>
      <c r="D168" s="114"/>
      <c r="E168" s="114"/>
      <c r="F168" s="114"/>
      <c r="G168" s="99"/>
      <c r="H168" s="2319"/>
      <c r="I168" s="114"/>
      <c r="J168" s="114"/>
      <c r="K168" s="114"/>
      <c r="L168" s="2319" t="s">
        <v>1315</v>
      </c>
      <c r="M168" s="2319"/>
      <c r="N168" s="2375"/>
      <c r="O168" s="229">
        <f t="shared" ref="O168:Z173" si="126">O530+O545</f>
        <v>0</v>
      </c>
      <c r="P168" s="229">
        <f t="shared" si="126"/>
        <v>0</v>
      </c>
      <c r="Q168" s="229">
        <f t="shared" si="126"/>
        <v>0</v>
      </c>
      <c r="R168" s="229">
        <f t="shared" si="126"/>
        <v>71</v>
      </c>
      <c r="S168" s="229">
        <f t="shared" si="126"/>
        <v>0</v>
      </c>
      <c r="T168" s="229">
        <f t="shared" si="126"/>
        <v>0</v>
      </c>
      <c r="U168" s="229">
        <f t="shared" si="126"/>
        <v>0</v>
      </c>
      <c r="V168" s="229">
        <f t="shared" si="126"/>
        <v>0</v>
      </c>
      <c r="W168" s="229">
        <f t="shared" si="126"/>
        <v>0</v>
      </c>
      <c r="X168" s="229">
        <f t="shared" si="126"/>
        <v>0</v>
      </c>
      <c r="Y168" s="229">
        <f t="shared" si="126"/>
        <v>0</v>
      </c>
      <c r="Z168" s="229">
        <f t="shared" si="126"/>
        <v>0</v>
      </c>
      <c r="AA168" s="229">
        <f t="shared" si="118"/>
        <v>0</v>
      </c>
      <c r="AB168" s="229">
        <f t="shared" si="119"/>
        <v>71</v>
      </c>
      <c r="AC168" s="229">
        <f t="shared" si="120"/>
        <v>0</v>
      </c>
      <c r="AD168" s="229">
        <f t="shared" si="121"/>
        <v>0</v>
      </c>
      <c r="AE168" s="229">
        <f t="shared" si="122"/>
        <v>71</v>
      </c>
      <c r="AF168" s="229">
        <f t="shared" si="123"/>
        <v>0</v>
      </c>
      <c r="AG168" s="229">
        <f t="shared" si="124"/>
        <v>71</v>
      </c>
    </row>
    <row r="169" spans="3:33" s="318" customFormat="1">
      <c r="C169" s="2284">
        <v>1</v>
      </c>
      <c r="D169" s="114"/>
      <c r="E169" s="114"/>
      <c r="F169" s="114"/>
      <c r="G169" s="99"/>
      <c r="H169" s="2319"/>
      <c r="I169" s="114"/>
      <c r="J169" s="114"/>
      <c r="K169" s="114"/>
      <c r="L169" s="2319" t="s">
        <v>1316</v>
      </c>
      <c r="M169" s="2319"/>
      <c r="N169" s="2375"/>
      <c r="O169" s="229">
        <f t="shared" si="126"/>
        <v>0</v>
      </c>
      <c r="P169" s="229">
        <f t="shared" si="126"/>
        <v>2372</v>
      </c>
      <c r="Q169" s="229">
        <f t="shared" si="126"/>
        <v>1434</v>
      </c>
      <c r="R169" s="229">
        <f t="shared" si="126"/>
        <v>2230</v>
      </c>
      <c r="S169" s="229">
        <f t="shared" si="126"/>
        <v>1600</v>
      </c>
      <c r="T169" s="229">
        <f t="shared" si="126"/>
        <v>2015</v>
      </c>
      <c r="U169" s="229">
        <f t="shared" si="126"/>
        <v>1964</v>
      </c>
      <c r="V169" s="229">
        <f t="shared" si="126"/>
        <v>0</v>
      </c>
      <c r="W169" s="229">
        <f>W531+W546</f>
        <v>1355</v>
      </c>
      <c r="X169" s="229">
        <f t="shared" si="126"/>
        <v>1250</v>
      </c>
      <c r="Y169" s="229">
        <f t="shared" si="126"/>
        <v>1375</v>
      </c>
      <c r="Z169" s="229">
        <f t="shared" si="126"/>
        <v>1375</v>
      </c>
      <c r="AA169" s="229">
        <f t="shared" si="118"/>
        <v>3806</v>
      </c>
      <c r="AB169" s="229">
        <f t="shared" si="119"/>
        <v>5845</v>
      </c>
      <c r="AC169" s="229">
        <f t="shared" si="120"/>
        <v>3319</v>
      </c>
      <c r="AD169" s="229">
        <f t="shared" si="121"/>
        <v>4000</v>
      </c>
      <c r="AE169" s="229">
        <f t="shared" si="122"/>
        <v>9651</v>
      </c>
      <c r="AF169" s="229">
        <f t="shared" si="123"/>
        <v>7319</v>
      </c>
      <c r="AG169" s="229">
        <f t="shared" si="124"/>
        <v>16970</v>
      </c>
    </row>
    <row r="170" spans="3:33" s="318" customFormat="1">
      <c r="C170" s="2284">
        <v>1</v>
      </c>
      <c r="D170" s="114"/>
      <c r="E170" s="114"/>
      <c r="F170" s="114"/>
      <c r="G170" s="99"/>
      <c r="H170" s="2319"/>
      <c r="I170" s="114"/>
      <c r="J170" s="114"/>
      <c r="K170" s="114"/>
      <c r="L170" s="2319" t="s">
        <v>1317</v>
      </c>
      <c r="M170" s="2319"/>
      <c r="N170" s="2408"/>
      <c r="O170" s="229">
        <f t="shared" si="126"/>
        <v>0</v>
      </c>
      <c r="P170" s="229">
        <f t="shared" si="126"/>
        <v>448</v>
      </c>
      <c r="Q170" s="229">
        <f t="shared" si="126"/>
        <v>271</v>
      </c>
      <c r="R170" s="229">
        <f t="shared" si="126"/>
        <v>623</v>
      </c>
      <c r="S170" s="229">
        <f t="shared" si="126"/>
        <v>1040</v>
      </c>
      <c r="T170" s="229">
        <f t="shared" si="126"/>
        <v>1329</v>
      </c>
      <c r="U170" s="229">
        <f t="shared" si="126"/>
        <v>1160</v>
      </c>
      <c r="V170" s="229">
        <f t="shared" si="126"/>
        <v>0</v>
      </c>
      <c r="W170" s="229">
        <f t="shared" si="126"/>
        <v>239.66666666666669</v>
      </c>
      <c r="X170" s="229">
        <f t="shared" si="126"/>
        <v>239.66666666666669</v>
      </c>
      <c r="Y170" s="229">
        <f t="shared" si="126"/>
        <v>239.66666666666669</v>
      </c>
      <c r="Z170" s="229">
        <f t="shared" si="126"/>
        <v>239.66666666666669</v>
      </c>
      <c r="AA170" s="229">
        <f t="shared" si="118"/>
        <v>719</v>
      </c>
      <c r="AB170" s="229">
        <f t="shared" si="119"/>
        <v>2992</v>
      </c>
      <c r="AC170" s="229">
        <f t="shared" si="120"/>
        <v>1399.6666666666667</v>
      </c>
      <c r="AD170" s="229">
        <f t="shared" si="121"/>
        <v>719</v>
      </c>
      <c r="AE170" s="229">
        <f t="shared" si="122"/>
        <v>3711</v>
      </c>
      <c r="AF170" s="229">
        <f t="shared" si="123"/>
        <v>2118.666666666667</v>
      </c>
      <c r="AG170" s="229">
        <f t="shared" si="124"/>
        <v>5829.666666666667</v>
      </c>
    </row>
    <row r="171" spans="3:33" s="318" customFormat="1">
      <c r="C171" s="2284">
        <v>1</v>
      </c>
      <c r="D171" s="114"/>
      <c r="E171" s="114"/>
      <c r="F171" s="114"/>
      <c r="G171" s="99"/>
      <c r="H171" s="2319"/>
      <c r="I171" s="114"/>
      <c r="J171" s="114"/>
      <c r="K171" s="114"/>
      <c r="L171" s="2319" t="s">
        <v>1318</v>
      </c>
      <c r="M171" s="2319"/>
      <c r="N171" s="2375"/>
      <c r="O171" s="229">
        <f t="shared" si="126"/>
        <v>0</v>
      </c>
      <c r="P171" s="229">
        <f t="shared" si="126"/>
        <v>0</v>
      </c>
      <c r="Q171" s="229">
        <f t="shared" si="126"/>
        <v>0</v>
      </c>
      <c r="R171" s="229">
        <f t="shared" si="126"/>
        <v>0</v>
      </c>
      <c r="S171" s="229">
        <f t="shared" si="126"/>
        <v>0</v>
      </c>
      <c r="T171" s="229">
        <f t="shared" si="126"/>
        <v>0</v>
      </c>
      <c r="U171" s="229">
        <f t="shared" si="126"/>
        <v>0</v>
      </c>
      <c r="V171" s="229">
        <f t="shared" si="126"/>
        <v>0</v>
      </c>
      <c r="W171" s="229">
        <f t="shared" si="126"/>
        <v>0</v>
      </c>
      <c r="X171" s="229">
        <f t="shared" si="126"/>
        <v>0</v>
      </c>
      <c r="Y171" s="229">
        <f t="shared" si="126"/>
        <v>0</v>
      </c>
      <c r="Z171" s="229">
        <f t="shared" si="126"/>
        <v>0</v>
      </c>
      <c r="AA171" s="229">
        <f t="shared" si="118"/>
        <v>0</v>
      </c>
      <c r="AB171" s="229">
        <f t="shared" si="119"/>
        <v>0</v>
      </c>
      <c r="AC171" s="229">
        <f t="shared" si="120"/>
        <v>0</v>
      </c>
      <c r="AD171" s="229">
        <f t="shared" si="121"/>
        <v>0</v>
      </c>
      <c r="AE171" s="229">
        <f t="shared" si="122"/>
        <v>0</v>
      </c>
      <c r="AF171" s="229">
        <f t="shared" si="123"/>
        <v>0</v>
      </c>
      <c r="AG171" s="229">
        <f t="shared" si="124"/>
        <v>0</v>
      </c>
    </row>
    <row r="172" spans="3:33" s="318" customFormat="1">
      <c r="C172" s="2284">
        <v>1</v>
      </c>
      <c r="D172" s="114"/>
      <c r="E172" s="114"/>
      <c r="F172" s="114"/>
      <c r="G172" s="99"/>
      <c r="H172" s="2319"/>
      <c r="I172" s="114"/>
      <c r="J172" s="114"/>
      <c r="K172" s="114"/>
      <c r="L172" s="2319" t="s">
        <v>1319</v>
      </c>
      <c r="M172" s="2319"/>
      <c r="N172" s="2375"/>
      <c r="O172" s="229">
        <f t="shared" si="126"/>
        <v>0</v>
      </c>
      <c r="P172" s="229">
        <f t="shared" si="126"/>
        <v>0</v>
      </c>
      <c r="Q172" s="229">
        <f t="shared" si="126"/>
        <v>0</v>
      </c>
      <c r="R172" s="229">
        <f t="shared" si="126"/>
        <v>0</v>
      </c>
      <c r="S172" s="229">
        <f t="shared" si="126"/>
        <v>0</v>
      </c>
      <c r="T172" s="229">
        <f t="shared" si="126"/>
        <v>0</v>
      </c>
      <c r="U172" s="229">
        <f t="shared" si="126"/>
        <v>0</v>
      </c>
      <c r="V172" s="229">
        <f t="shared" si="126"/>
        <v>0</v>
      </c>
      <c r="W172" s="229">
        <f t="shared" si="126"/>
        <v>0</v>
      </c>
      <c r="X172" s="229">
        <f t="shared" si="126"/>
        <v>0</v>
      </c>
      <c r="Y172" s="229">
        <f t="shared" si="126"/>
        <v>0</v>
      </c>
      <c r="Z172" s="229">
        <f t="shared" si="126"/>
        <v>0</v>
      </c>
      <c r="AA172" s="229">
        <f t="shared" si="118"/>
        <v>0</v>
      </c>
      <c r="AB172" s="229">
        <f t="shared" si="119"/>
        <v>0</v>
      </c>
      <c r="AC172" s="229">
        <f t="shared" si="120"/>
        <v>0</v>
      </c>
      <c r="AD172" s="229">
        <f t="shared" si="121"/>
        <v>0</v>
      </c>
      <c r="AE172" s="229">
        <f t="shared" si="122"/>
        <v>0</v>
      </c>
      <c r="AF172" s="229">
        <f t="shared" si="123"/>
        <v>0</v>
      </c>
      <c r="AG172" s="229">
        <f t="shared" si="124"/>
        <v>0</v>
      </c>
    </row>
    <row r="173" spans="3:33" s="318" customFormat="1">
      <c r="C173" s="2284">
        <v>1</v>
      </c>
      <c r="D173" s="114"/>
      <c r="E173" s="114"/>
      <c r="F173" s="114"/>
      <c r="G173" s="2389"/>
      <c r="H173" s="2391"/>
      <c r="I173" s="1124"/>
      <c r="J173" s="1124"/>
      <c r="K173" s="1124"/>
      <c r="L173" s="2391" t="s">
        <v>1304</v>
      </c>
      <c r="M173" s="2391"/>
      <c r="N173" s="2392"/>
      <c r="O173" s="432">
        <f t="shared" si="126"/>
        <v>0</v>
      </c>
      <c r="P173" s="432">
        <f t="shared" si="126"/>
        <v>0</v>
      </c>
      <c r="Q173" s="432">
        <f t="shared" si="126"/>
        <v>0</v>
      </c>
      <c r="R173" s="432">
        <f t="shared" si="126"/>
        <v>0</v>
      </c>
      <c r="S173" s="432">
        <f t="shared" si="126"/>
        <v>0</v>
      </c>
      <c r="T173" s="432">
        <f t="shared" si="126"/>
        <v>0</v>
      </c>
      <c r="U173" s="432">
        <f t="shared" si="126"/>
        <v>0</v>
      </c>
      <c r="V173" s="432">
        <f t="shared" si="126"/>
        <v>0</v>
      </c>
      <c r="W173" s="432">
        <f t="shared" si="126"/>
        <v>0</v>
      </c>
      <c r="X173" s="432">
        <f t="shared" si="126"/>
        <v>0</v>
      </c>
      <c r="Y173" s="432">
        <f t="shared" si="126"/>
        <v>0</v>
      </c>
      <c r="Z173" s="432">
        <f t="shared" si="126"/>
        <v>0</v>
      </c>
      <c r="AA173" s="432">
        <f t="shared" si="118"/>
        <v>0</v>
      </c>
      <c r="AB173" s="432">
        <f t="shared" si="119"/>
        <v>0</v>
      </c>
      <c r="AC173" s="432">
        <f t="shared" si="120"/>
        <v>0</v>
      </c>
      <c r="AD173" s="432">
        <f t="shared" si="121"/>
        <v>0</v>
      </c>
      <c r="AE173" s="432">
        <f t="shared" si="122"/>
        <v>0</v>
      </c>
      <c r="AF173" s="432">
        <f t="shared" si="123"/>
        <v>0</v>
      </c>
      <c r="AG173" s="432">
        <f t="shared" si="124"/>
        <v>0</v>
      </c>
    </row>
    <row r="174" spans="3:33">
      <c r="C174" s="2284">
        <v>1</v>
      </c>
      <c r="D174" s="114"/>
      <c r="E174" s="114"/>
      <c r="F174" s="114"/>
      <c r="G174" s="2399" t="s">
        <v>135</v>
      </c>
      <c r="H174" s="2400"/>
      <c r="I174" s="2401"/>
      <c r="J174" s="2401"/>
      <c r="K174" s="2400"/>
      <c r="L174" s="2400"/>
      <c r="M174" s="2402" t="s">
        <v>604</v>
      </c>
      <c r="N174" s="2403"/>
      <c r="O174" s="1638">
        <f t="shared" ref="O174:AG174" si="127">O175+O182</f>
        <v>0</v>
      </c>
      <c r="P174" s="1638">
        <f t="shared" si="127"/>
        <v>2820</v>
      </c>
      <c r="Q174" s="1638">
        <f t="shared" si="127"/>
        <v>15205</v>
      </c>
      <c r="R174" s="1638">
        <f t="shared" si="127"/>
        <v>2924</v>
      </c>
      <c r="S174" s="1638">
        <f t="shared" si="127"/>
        <v>11186</v>
      </c>
      <c r="T174" s="1638">
        <f t="shared" si="127"/>
        <v>23844</v>
      </c>
      <c r="U174" s="1638">
        <f t="shared" si="127"/>
        <v>3124</v>
      </c>
      <c r="V174" s="1638">
        <f t="shared" si="127"/>
        <v>15000</v>
      </c>
      <c r="W174" s="1638">
        <f t="shared" si="127"/>
        <v>18261.666666666668</v>
      </c>
      <c r="X174" s="1638">
        <f t="shared" si="127"/>
        <v>16489.666666666668</v>
      </c>
      <c r="Y174" s="1638">
        <f t="shared" si="127"/>
        <v>19948</v>
      </c>
      <c r="Z174" s="1638">
        <f t="shared" si="127"/>
        <v>1614.6666666666667</v>
      </c>
      <c r="AA174" s="1638">
        <f t="shared" si="127"/>
        <v>18025</v>
      </c>
      <c r="AB174" s="1638">
        <f t="shared" si="127"/>
        <v>37954</v>
      </c>
      <c r="AC174" s="1638">
        <f t="shared" si="127"/>
        <v>36385.666666666664</v>
      </c>
      <c r="AD174" s="1638">
        <f t="shared" si="127"/>
        <v>38052.333333333328</v>
      </c>
      <c r="AE174" s="1638">
        <f t="shared" si="127"/>
        <v>55979</v>
      </c>
      <c r="AF174" s="1638">
        <f t="shared" si="127"/>
        <v>74438</v>
      </c>
      <c r="AG174" s="1638">
        <f t="shared" si="127"/>
        <v>130417</v>
      </c>
    </row>
    <row r="175" spans="3:33" s="318" customFormat="1">
      <c r="C175" s="2284">
        <v>1</v>
      </c>
      <c r="D175" s="114"/>
      <c r="E175" s="114"/>
      <c r="F175" s="114"/>
      <c r="G175" s="99"/>
      <c r="H175" s="2319"/>
      <c r="I175" s="114"/>
      <c r="J175" s="114"/>
      <c r="K175" s="2404" t="s">
        <v>1314</v>
      </c>
      <c r="L175" s="2404"/>
      <c r="M175" s="2404"/>
      <c r="N175" s="2405"/>
      <c r="O175" s="604">
        <f>SUM(O176:O181)</f>
        <v>0</v>
      </c>
      <c r="P175" s="604">
        <f t="shared" ref="P175:Z175" si="128">SUM(P176:P181)</f>
        <v>0</v>
      </c>
      <c r="Q175" s="604">
        <f t="shared" si="128"/>
        <v>13500</v>
      </c>
      <c r="R175" s="604">
        <f t="shared" si="128"/>
        <v>0</v>
      </c>
      <c r="S175" s="604">
        <f t="shared" si="128"/>
        <v>8546</v>
      </c>
      <c r="T175" s="604">
        <f t="shared" si="128"/>
        <v>20500</v>
      </c>
      <c r="U175" s="604">
        <f t="shared" si="128"/>
        <v>0</v>
      </c>
      <c r="V175" s="604">
        <f t="shared" si="128"/>
        <v>15000</v>
      </c>
      <c r="W175" s="604">
        <f t="shared" si="128"/>
        <v>16667</v>
      </c>
      <c r="X175" s="604">
        <f t="shared" si="128"/>
        <v>15000</v>
      </c>
      <c r="Y175" s="604">
        <f t="shared" si="128"/>
        <v>18333.333333333332</v>
      </c>
      <c r="Z175" s="604">
        <f t="shared" si="128"/>
        <v>0</v>
      </c>
      <c r="AA175" s="604">
        <f>SUM(O175:Q175)</f>
        <v>13500</v>
      </c>
      <c r="AB175" s="604">
        <f>SUM(R175:T175)</f>
        <v>29046</v>
      </c>
      <c r="AC175" s="604">
        <f>SUM(U175:W175)</f>
        <v>31667</v>
      </c>
      <c r="AD175" s="604">
        <f>SUM(X175:Z175)</f>
        <v>33333.333333333328</v>
      </c>
      <c r="AE175" s="604">
        <f>AA175+AB175</f>
        <v>42546</v>
      </c>
      <c r="AF175" s="604">
        <f>AD175+AC175</f>
        <v>65000.333333333328</v>
      </c>
      <c r="AG175" s="604">
        <f>AE175+AF175</f>
        <v>107546.33333333333</v>
      </c>
    </row>
    <row r="176" spans="3:33" s="318" customFormat="1">
      <c r="C176" s="2284">
        <v>1</v>
      </c>
      <c r="D176" s="114"/>
      <c r="E176" s="114"/>
      <c r="F176" s="114"/>
      <c r="G176" s="99"/>
      <c r="H176" s="2319"/>
      <c r="I176" s="114"/>
      <c r="J176" s="114"/>
      <c r="K176" s="114"/>
      <c r="L176" s="2319" t="s">
        <v>1315</v>
      </c>
      <c r="M176" s="2319"/>
      <c r="N176" s="2375"/>
      <c r="O176" s="157">
        <v>0</v>
      </c>
      <c r="P176" s="157">
        <v>0</v>
      </c>
      <c r="Q176" s="157">
        <v>0</v>
      </c>
      <c r="R176" s="157">
        <v>0</v>
      </c>
      <c r="S176" s="157">
        <v>0</v>
      </c>
      <c r="T176" s="157">
        <v>0</v>
      </c>
      <c r="U176" s="157">
        <v>0</v>
      </c>
      <c r="V176" s="157">
        <v>0</v>
      </c>
      <c r="W176" s="157">
        <v>0</v>
      </c>
      <c r="X176" s="157">
        <v>0</v>
      </c>
      <c r="Y176" s="157">
        <v>0</v>
      </c>
      <c r="Z176" s="157">
        <v>0</v>
      </c>
      <c r="AA176" s="229">
        <f t="shared" ref="AA176:AA188" si="129">SUM(O176:Q176)</f>
        <v>0</v>
      </c>
      <c r="AB176" s="229">
        <f t="shared" ref="AB176:AB188" si="130">SUM(R176:T176)</f>
        <v>0</v>
      </c>
      <c r="AC176" s="229">
        <f t="shared" ref="AC176:AC188" si="131">SUM(U176:W176)</f>
        <v>0</v>
      </c>
      <c r="AD176" s="229">
        <f t="shared" ref="AD176:AD188" si="132">SUM(X176:Z176)</f>
        <v>0</v>
      </c>
      <c r="AE176" s="229">
        <f t="shared" ref="AE176:AE188" si="133">AA176+AB176</f>
        <v>0</v>
      </c>
      <c r="AF176" s="229">
        <f t="shared" ref="AF176:AF188" si="134">AD176+AC176</f>
        <v>0</v>
      </c>
      <c r="AG176" s="229">
        <f t="shared" ref="AG176:AG188" si="135">AE176+AF176</f>
        <v>0</v>
      </c>
    </row>
    <row r="177" spans="3:33" s="318" customFormat="1">
      <c r="C177" s="2284">
        <v>1</v>
      </c>
      <c r="D177" s="114"/>
      <c r="E177" s="114"/>
      <c r="F177" s="114"/>
      <c r="G177" s="99"/>
      <c r="H177" s="2319"/>
      <c r="I177" s="114"/>
      <c r="J177" s="114"/>
      <c r="K177" s="114"/>
      <c r="L177" s="2319" t="s">
        <v>1316</v>
      </c>
      <c r="M177" s="2319"/>
      <c r="N177" s="2375"/>
      <c r="O177" s="157">
        <v>0</v>
      </c>
      <c r="P177" s="157">
        <v>0</v>
      </c>
      <c r="Q177" s="157">
        <v>0</v>
      </c>
      <c r="R177" s="157">
        <v>0</v>
      </c>
      <c r="S177" s="157">
        <v>8546</v>
      </c>
      <c r="T177" s="157">
        <v>11500</v>
      </c>
      <c r="U177" s="157">
        <v>0</v>
      </c>
      <c r="V177" s="157">
        <v>0</v>
      </c>
      <c r="W177" s="157">
        <v>16667</v>
      </c>
      <c r="X177" s="157">
        <v>0</v>
      </c>
      <c r="Y177" s="157">
        <v>8333.3333333333321</v>
      </c>
      <c r="Z177" s="157">
        <v>0</v>
      </c>
      <c r="AA177" s="229">
        <f t="shared" si="129"/>
        <v>0</v>
      </c>
      <c r="AB177" s="229">
        <f t="shared" si="130"/>
        <v>20046</v>
      </c>
      <c r="AC177" s="229">
        <f t="shared" si="131"/>
        <v>16667</v>
      </c>
      <c r="AD177" s="229">
        <f t="shared" si="132"/>
        <v>8333.3333333333321</v>
      </c>
      <c r="AE177" s="229">
        <f t="shared" si="133"/>
        <v>20046</v>
      </c>
      <c r="AF177" s="229">
        <f t="shared" si="134"/>
        <v>25000.333333333332</v>
      </c>
      <c r="AG177" s="229">
        <f t="shared" si="135"/>
        <v>45046.333333333328</v>
      </c>
    </row>
    <row r="178" spans="3:33" s="318" customFormat="1">
      <c r="C178" s="2284">
        <v>1</v>
      </c>
      <c r="D178" s="114"/>
      <c r="E178" s="114"/>
      <c r="F178" s="114"/>
      <c r="G178" s="99"/>
      <c r="H178" s="2319"/>
      <c r="I178" s="114"/>
      <c r="J178" s="114"/>
      <c r="K178" s="114"/>
      <c r="L178" s="2319" t="s">
        <v>1317</v>
      </c>
      <c r="M178" s="2319"/>
      <c r="N178" s="2375"/>
      <c r="O178" s="157">
        <v>0</v>
      </c>
      <c r="P178" s="157">
        <v>0</v>
      </c>
      <c r="Q178" s="157">
        <v>13500</v>
      </c>
      <c r="R178" s="157">
        <v>0</v>
      </c>
      <c r="S178" s="157">
        <v>0</v>
      </c>
      <c r="T178" s="157">
        <v>9000</v>
      </c>
      <c r="U178" s="157">
        <v>0</v>
      </c>
      <c r="V178" s="157">
        <v>15000</v>
      </c>
      <c r="W178" s="157">
        <v>0</v>
      </c>
      <c r="X178" s="157">
        <v>15000</v>
      </c>
      <c r="Y178" s="157">
        <v>10000</v>
      </c>
      <c r="Z178" s="157">
        <v>0</v>
      </c>
      <c r="AA178" s="229">
        <f t="shared" si="129"/>
        <v>13500</v>
      </c>
      <c r="AB178" s="229">
        <f t="shared" si="130"/>
        <v>9000</v>
      </c>
      <c r="AC178" s="229">
        <f t="shared" si="131"/>
        <v>15000</v>
      </c>
      <c r="AD178" s="229">
        <f t="shared" si="132"/>
        <v>25000</v>
      </c>
      <c r="AE178" s="229">
        <f t="shared" si="133"/>
        <v>22500</v>
      </c>
      <c r="AF178" s="229">
        <f t="shared" si="134"/>
        <v>40000</v>
      </c>
      <c r="AG178" s="229">
        <f t="shared" si="135"/>
        <v>62500</v>
      </c>
    </row>
    <row r="179" spans="3:33" s="318" customFormat="1">
      <c r="C179" s="2284">
        <v>1</v>
      </c>
      <c r="D179" s="114"/>
      <c r="E179" s="114"/>
      <c r="F179" s="114"/>
      <c r="G179" s="99"/>
      <c r="H179" s="2319"/>
      <c r="I179" s="114"/>
      <c r="J179" s="114"/>
      <c r="K179" s="114"/>
      <c r="L179" s="2319" t="s">
        <v>1318</v>
      </c>
      <c r="M179" s="2319"/>
      <c r="N179" s="2375"/>
      <c r="O179" s="157">
        <v>0</v>
      </c>
      <c r="P179" s="157">
        <v>0</v>
      </c>
      <c r="Q179" s="157">
        <v>0</v>
      </c>
      <c r="R179" s="157">
        <v>0</v>
      </c>
      <c r="S179" s="157">
        <v>0</v>
      </c>
      <c r="T179" s="157">
        <v>0</v>
      </c>
      <c r="U179" s="157">
        <v>0</v>
      </c>
      <c r="V179" s="157">
        <v>0</v>
      </c>
      <c r="W179" s="157">
        <v>0</v>
      </c>
      <c r="X179" s="157">
        <v>0</v>
      </c>
      <c r="Y179" s="157">
        <v>0</v>
      </c>
      <c r="Z179" s="157">
        <v>0</v>
      </c>
      <c r="AA179" s="229">
        <f t="shared" si="129"/>
        <v>0</v>
      </c>
      <c r="AB179" s="229">
        <f t="shared" si="130"/>
        <v>0</v>
      </c>
      <c r="AC179" s="229">
        <f t="shared" si="131"/>
        <v>0</v>
      </c>
      <c r="AD179" s="229">
        <f t="shared" si="132"/>
        <v>0</v>
      </c>
      <c r="AE179" s="229">
        <f t="shared" si="133"/>
        <v>0</v>
      </c>
      <c r="AF179" s="229">
        <f t="shared" si="134"/>
        <v>0</v>
      </c>
      <c r="AG179" s="229">
        <f t="shared" si="135"/>
        <v>0</v>
      </c>
    </row>
    <row r="180" spans="3:33" s="318" customFormat="1">
      <c r="C180" s="2284">
        <v>1</v>
      </c>
      <c r="D180" s="114"/>
      <c r="E180" s="114"/>
      <c r="F180" s="114"/>
      <c r="G180" s="99"/>
      <c r="H180" s="2319"/>
      <c r="I180" s="114"/>
      <c r="J180" s="114"/>
      <c r="K180" s="114"/>
      <c r="L180" s="2319" t="s">
        <v>1319</v>
      </c>
      <c r="M180" s="2319"/>
      <c r="N180" s="2375"/>
      <c r="O180" s="157">
        <v>0</v>
      </c>
      <c r="P180" s="157">
        <v>0</v>
      </c>
      <c r="Q180" s="157">
        <v>0</v>
      </c>
      <c r="R180" s="157">
        <v>0</v>
      </c>
      <c r="S180" s="157">
        <v>0</v>
      </c>
      <c r="T180" s="157">
        <v>0</v>
      </c>
      <c r="U180" s="157">
        <v>0</v>
      </c>
      <c r="V180" s="157">
        <v>0</v>
      </c>
      <c r="W180" s="157">
        <v>0</v>
      </c>
      <c r="X180" s="157">
        <v>0</v>
      </c>
      <c r="Y180" s="157">
        <v>0</v>
      </c>
      <c r="Z180" s="157">
        <v>0</v>
      </c>
      <c r="AA180" s="229">
        <f t="shared" si="129"/>
        <v>0</v>
      </c>
      <c r="AB180" s="229">
        <f t="shared" si="130"/>
        <v>0</v>
      </c>
      <c r="AC180" s="229">
        <f t="shared" si="131"/>
        <v>0</v>
      </c>
      <c r="AD180" s="229">
        <f t="shared" si="132"/>
        <v>0</v>
      </c>
      <c r="AE180" s="229">
        <f t="shared" si="133"/>
        <v>0</v>
      </c>
      <c r="AF180" s="229">
        <f t="shared" si="134"/>
        <v>0</v>
      </c>
      <c r="AG180" s="229">
        <f t="shared" si="135"/>
        <v>0</v>
      </c>
    </row>
    <row r="181" spans="3:33" s="318" customFormat="1">
      <c r="C181" s="2284">
        <v>1</v>
      </c>
      <c r="D181" s="114"/>
      <c r="E181" s="114"/>
      <c r="F181" s="114"/>
      <c r="G181" s="99"/>
      <c r="H181" s="2319"/>
      <c r="I181" s="114"/>
      <c r="J181" s="114"/>
      <c r="K181" s="91"/>
      <c r="L181" s="91" t="s">
        <v>1304</v>
      </c>
      <c r="M181" s="91"/>
      <c r="N181" s="2380"/>
      <c r="O181" s="222">
        <v>0</v>
      </c>
      <c r="P181" s="222">
        <v>0</v>
      </c>
      <c r="Q181" s="222">
        <v>0</v>
      </c>
      <c r="R181" s="222">
        <v>0</v>
      </c>
      <c r="S181" s="222">
        <v>0</v>
      </c>
      <c r="T181" s="222">
        <v>0</v>
      </c>
      <c r="U181" s="222">
        <v>0</v>
      </c>
      <c r="V181" s="222">
        <v>0</v>
      </c>
      <c r="W181" s="222">
        <v>0</v>
      </c>
      <c r="X181" s="222">
        <v>0</v>
      </c>
      <c r="Y181" s="222">
        <v>0</v>
      </c>
      <c r="Z181" s="222">
        <v>0</v>
      </c>
      <c r="AA181" s="430">
        <f t="shared" si="129"/>
        <v>0</v>
      </c>
      <c r="AB181" s="430">
        <f t="shared" si="130"/>
        <v>0</v>
      </c>
      <c r="AC181" s="430">
        <f t="shared" si="131"/>
        <v>0</v>
      </c>
      <c r="AD181" s="430">
        <f t="shared" si="132"/>
        <v>0</v>
      </c>
      <c r="AE181" s="430">
        <f t="shared" si="133"/>
        <v>0</v>
      </c>
      <c r="AF181" s="430">
        <f t="shared" si="134"/>
        <v>0</v>
      </c>
      <c r="AG181" s="430">
        <f t="shared" si="135"/>
        <v>0</v>
      </c>
    </row>
    <row r="182" spans="3:33" s="318" customFormat="1">
      <c r="C182" s="2284">
        <v>1</v>
      </c>
      <c r="D182" s="114"/>
      <c r="E182" s="114"/>
      <c r="F182" s="114"/>
      <c r="G182" s="99"/>
      <c r="H182" s="2319"/>
      <c r="I182" s="114"/>
      <c r="J182" s="114"/>
      <c r="K182" s="2406" t="s">
        <v>1320</v>
      </c>
      <c r="L182" s="2406"/>
      <c r="M182" s="2406"/>
      <c r="N182" s="2407"/>
      <c r="O182" s="601">
        <f>SUM(O183:O188)</f>
        <v>0</v>
      </c>
      <c r="P182" s="601">
        <f t="shared" ref="P182:Z182" si="136">SUM(P183:P188)</f>
        <v>2820</v>
      </c>
      <c r="Q182" s="601">
        <f t="shared" si="136"/>
        <v>1705</v>
      </c>
      <c r="R182" s="601">
        <f t="shared" si="136"/>
        <v>2924</v>
      </c>
      <c r="S182" s="601">
        <f t="shared" si="136"/>
        <v>2640</v>
      </c>
      <c r="T182" s="601">
        <f t="shared" si="136"/>
        <v>3344</v>
      </c>
      <c r="U182" s="601">
        <f t="shared" si="136"/>
        <v>3124</v>
      </c>
      <c r="V182" s="601">
        <f t="shared" si="136"/>
        <v>0</v>
      </c>
      <c r="W182" s="601">
        <f t="shared" si="136"/>
        <v>1594.6666666666667</v>
      </c>
      <c r="X182" s="601">
        <f t="shared" si="136"/>
        <v>1489.6666666666667</v>
      </c>
      <c r="Y182" s="601">
        <f t="shared" si="136"/>
        <v>1614.6666666666667</v>
      </c>
      <c r="Z182" s="601">
        <f t="shared" si="136"/>
        <v>1614.6666666666667</v>
      </c>
      <c r="AA182" s="601">
        <f t="shared" si="129"/>
        <v>4525</v>
      </c>
      <c r="AB182" s="601">
        <f t="shared" si="130"/>
        <v>8908</v>
      </c>
      <c r="AC182" s="601">
        <f t="shared" si="131"/>
        <v>4718.666666666667</v>
      </c>
      <c r="AD182" s="601">
        <f t="shared" si="132"/>
        <v>4719</v>
      </c>
      <c r="AE182" s="601">
        <f t="shared" si="133"/>
        <v>13433</v>
      </c>
      <c r="AF182" s="601">
        <f t="shared" si="134"/>
        <v>9437.6666666666679</v>
      </c>
      <c r="AG182" s="601">
        <f t="shared" si="135"/>
        <v>22870.666666666668</v>
      </c>
    </row>
    <row r="183" spans="3:33" s="318" customFormat="1">
      <c r="C183" s="2284">
        <v>1</v>
      </c>
      <c r="D183" s="114"/>
      <c r="E183" s="114"/>
      <c r="F183" s="114"/>
      <c r="G183" s="99"/>
      <c r="H183" s="2319"/>
      <c r="I183" s="114"/>
      <c r="J183" s="114"/>
      <c r="K183" s="114"/>
      <c r="L183" s="2319" t="s">
        <v>1315</v>
      </c>
      <c r="M183" s="2319"/>
      <c r="N183" s="2375"/>
      <c r="O183" s="157">
        <v>0</v>
      </c>
      <c r="P183" s="157">
        <v>0</v>
      </c>
      <c r="Q183" s="157">
        <v>0</v>
      </c>
      <c r="R183" s="157">
        <v>71</v>
      </c>
      <c r="S183" s="157">
        <v>0</v>
      </c>
      <c r="T183" s="157">
        <v>0</v>
      </c>
      <c r="U183" s="157">
        <v>0</v>
      </c>
      <c r="V183" s="157">
        <v>0</v>
      </c>
      <c r="W183" s="157">
        <v>0</v>
      </c>
      <c r="X183" s="157">
        <v>0</v>
      </c>
      <c r="Y183" s="157">
        <v>0</v>
      </c>
      <c r="Z183" s="157">
        <v>0</v>
      </c>
      <c r="AA183" s="229">
        <f t="shared" si="129"/>
        <v>0</v>
      </c>
      <c r="AB183" s="229">
        <f t="shared" si="130"/>
        <v>71</v>
      </c>
      <c r="AC183" s="229">
        <f t="shared" si="131"/>
        <v>0</v>
      </c>
      <c r="AD183" s="229">
        <f t="shared" si="132"/>
        <v>0</v>
      </c>
      <c r="AE183" s="229">
        <f t="shared" si="133"/>
        <v>71</v>
      </c>
      <c r="AF183" s="229">
        <f t="shared" si="134"/>
        <v>0</v>
      </c>
      <c r="AG183" s="229">
        <f t="shared" si="135"/>
        <v>71</v>
      </c>
    </row>
    <row r="184" spans="3:33" s="318" customFormat="1">
      <c r="C184" s="2284">
        <v>1</v>
      </c>
      <c r="D184" s="114"/>
      <c r="E184" s="114"/>
      <c r="F184" s="114"/>
      <c r="G184" s="99"/>
      <c r="H184" s="2319"/>
      <c r="I184" s="114"/>
      <c r="J184" s="114"/>
      <c r="K184" s="114"/>
      <c r="L184" s="2319" t="s">
        <v>1316</v>
      </c>
      <c r="M184" s="2319"/>
      <c r="N184" s="2375"/>
      <c r="O184" s="157">
        <v>0</v>
      </c>
      <c r="P184" s="157">
        <v>2372</v>
      </c>
      <c r="Q184" s="157">
        <v>1434</v>
      </c>
      <c r="R184" s="157">
        <v>2230</v>
      </c>
      <c r="S184" s="157">
        <v>1600</v>
      </c>
      <c r="T184" s="157">
        <v>2015</v>
      </c>
      <c r="U184" s="157">
        <v>1964</v>
      </c>
      <c r="V184" s="157">
        <v>0</v>
      </c>
      <c r="W184" s="157">
        <v>1355</v>
      </c>
      <c r="X184" s="157">
        <v>1250</v>
      </c>
      <c r="Y184" s="157">
        <v>1375</v>
      </c>
      <c r="Z184" s="157">
        <v>1375</v>
      </c>
      <c r="AA184" s="229">
        <f t="shared" si="129"/>
        <v>3806</v>
      </c>
      <c r="AB184" s="229">
        <f t="shared" si="130"/>
        <v>5845</v>
      </c>
      <c r="AC184" s="229">
        <f t="shared" si="131"/>
        <v>3319</v>
      </c>
      <c r="AD184" s="229">
        <f t="shared" si="132"/>
        <v>4000</v>
      </c>
      <c r="AE184" s="229">
        <f t="shared" si="133"/>
        <v>9651</v>
      </c>
      <c r="AF184" s="229">
        <f t="shared" si="134"/>
        <v>7319</v>
      </c>
      <c r="AG184" s="229">
        <f t="shared" si="135"/>
        <v>16970</v>
      </c>
    </row>
    <row r="185" spans="3:33" s="318" customFormat="1">
      <c r="C185" s="2284">
        <v>1</v>
      </c>
      <c r="D185" s="114"/>
      <c r="E185" s="114"/>
      <c r="F185" s="114"/>
      <c r="G185" s="99"/>
      <c r="H185" s="2319"/>
      <c r="I185" s="114"/>
      <c r="J185" s="114"/>
      <c r="K185" s="114"/>
      <c r="L185" s="2319" t="s">
        <v>1317</v>
      </c>
      <c r="M185" s="2319"/>
      <c r="N185" s="2408"/>
      <c r="O185" s="157">
        <v>0</v>
      </c>
      <c r="P185" s="157">
        <v>448</v>
      </c>
      <c r="Q185" s="157">
        <v>271</v>
      </c>
      <c r="R185" s="157">
        <v>623</v>
      </c>
      <c r="S185" s="157">
        <v>1040</v>
      </c>
      <c r="T185" s="157">
        <v>1329</v>
      </c>
      <c r="U185" s="157">
        <v>1160</v>
      </c>
      <c r="V185" s="157">
        <v>0</v>
      </c>
      <c r="W185" s="157">
        <v>239.66666666666669</v>
      </c>
      <c r="X185" s="157">
        <v>239.66666666666669</v>
      </c>
      <c r="Y185" s="157">
        <v>239.66666666666669</v>
      </c>
      <c r="Z185" s="157">
        <v>239.66666666666669</v>
      </c>
      <c r="AA185" s="229">
        <f t="shared" si="129"/>
        <v>719</v>
      </c>
      <c r="AB185" s="229">
        <f t="shared" si="130"/>
        <v>2992</v>
      </c>
      <c r="AC185" s="229">
        <f t="shared" si="131"/>
        <v>1399.6666666666667</v>
      </c>
      <c r="AD185" s="229">
        <f t="shared" si="132"/>
        <v>719</v>
      </c>
      <c r="AE185" s="229">
        <f t="shared" si="133"/>
        <v>3711</v>
      </c>
      <c r="AF185" s="229">
        <f t="shared" si="134"/>
        <v>2118.666666666667</v>
      </c>
      <c r="AG185" s="229">
        <f t="shared" si="135"/>
        <v>5829.666666666667</v>
      </c>
    </row>
    <row r="186" spans="3:33" s="318" customFormat="1">
      <c r="C186" s="2284">
        <v>1</v>
      </c>
      <c r="D186" s="114"/>
      <c r="E186" s="114"/>
      <c r="F186" s="114"/>
      <c r="G186" s="99"/>
      <c r="H186" s="2319"/>
      <c r="I186" s="114"/>
      <c r="J186" s="114"/>
      <c r="K186" s="114"/>
      <c r="L186" s="2319" t="s">
        <v>1318</v>
      </c>
      <c r="M186" s="2319"/>
      <c r="N186" s="2375"/>
      <c r="O186" s="157">
        <v>0</v>
      </c>
      <c r="P186" s="157">
        <v>0</v>
      </c>
      <c r="Q186" s="157">
        <v>0</v>
      </c>
      <c r="R186" s="157">
        <v>0</v>
      </c>
      <c r="S186" s="157">
        <v>0</v>
      </c>
      <c r="T186" s="157">
        <v>0</v>
      </c>
      <c r="U186" s="157">
        <v>0</v>
      </c>
      <c r="V186" s="157">
        <v>0</v>
      </c>
      <c r="W186" s="157">
        <v>0</v>
      </c>
      <c r="X186" s="157">
        <v>0</v>
      </c>
      <c r="Y186" s="157">
        <v>0</v>
      </c>
      <c r="Z186" s="157">
        <v>0</v>
      </c>
      <c r="AA186" s="229">
        <f t="shared" si="129"/>
        <v>0</v>
      </c>
      <c r="AB186" s="229">
        <f t="shared" si="130"/>
        <v>0</v>
      </c>
      <c r="AC186" s="229">
        <f t="shared" si="131"/>
        <v>0</v>
      </c>
      <c r="AD186" s="229">
        <f t="shared" si="132"/>
        <v>0</v>
      </c>
      <c r="AE186" s="229">
        <f t="shared" si="133"/>
        <v>0</v>
      </c>
      <c r="AF186" s="229">
        <f t="shared" si="134"/>
        <v>0</v>
      </c>
      <c r="AG186" s="229">
        <f t="shared" si="135"/>
        <v>0</v>
      </c>
    </row>
    <row r="187" spans="3:33" s="318" customFormat="1">
      <c r="C187" s="2284">
        <v>1</v>
      </c>
      <c r="D187" s="114"/>
      <c r="E187" s="114"/>
      <c r="F187" s="114"/>
      <c r="G187" s="99"/>
      <c r="H187" s="2319"/>
      <c r="I187" s="114"/>
      <c r="J187" s="114"/>
      <c r="K187" s="114"/>
      <c r="L187" s="2319" t="s">
        <v>1319</v>
      </c>
      <c r="M187" s="2319"/>
      <c r="N187" s="2375"/>
      <c r="O187" s="157">
        <v>0</v>
      </c>
      <c r="P187" s="157">
        <v>0</v>
      </c>
      <c r="Q187" s="157">
        <v>0</v>
      </c>
      <c r="R187" s="157">
        <v>0</v>
      </c>
      <c r="S187" s="157">
        <v>0</v>
      </c>
      <c r="T187" s="157">
        <v>0</v>
      </c>
      <c r="U187" s="157">
        <v>0</v>
      </c>
      <c r="V187" s="157">
        <v>0</v>
      </c>
      <c r="W187" s="157">
        <v>0</v>
      </c>
      <c r="X187" s="157">
        <v>0</v>
      </c>
      <c r="Y187" s="157">
        <v>0</v>
      </c>
      <c r="Z187" s="157">
        <v>0</v>
      </c>
      <c r="AA187" s="229">
        <f t="shared" si="129"/>
        <v>0</v>
      </c>
      <c r="AB187" s="229">
        <f t="shared" si="130"/>
        <v>0</v>
      </c>
      <c r="AC187" s="229">
        <f t="shared" si="131"/>
        <v>0</v>
      </c>
      <c r="AD187" s="229">
        <f t="shared" si="132"/>
        <v>0</v>
      </c>
      <c r="AE187" s="229">
        <f t="shared" si="133"/>
        <v>0</v>
      </c>
      <c r="AF187" s="229">
        <f t="shared" si="134"/>
        <v>0</v>
      </c>
      <c r="AG187" s="229">
        <f t="shared" si="135"/>
        <v>0</v>
      </c>
    </row>
    <row r="188" spans="3:33" s="318" customFormat="1">
      <c r="C188" s="2284">
        <v>1</v>
      </c>
      <c r="D188" s="114"/>
      <c r="E188" s="114"/>
      <c r="F188" s="114"/>
      <c r="G188" s="2389"/>
      <c r="H188" s="2391"/>
      <c r="I188" s="1124"/>
      <c r="J188" s="1124"/>
      <c r="K188" s="1124"/>
      <c r="L188" s="2391" t="s">
        <v>1304</v>
      </c>
      <c r="M188" s="2391"/>
      <c r="N188" s="2392"/>
      <c r="O188" s="222">
        <v>0</v>
      </c>
      <c r="P188" s="222">
        <v>0</v>
      </c>
      <c r="Q188" s="222">
        <v>0</v>
      </c>
      <c r="R188" s="222">
        <v>0</v>
      </c>
      <c r="S188" s="222">
        <v>0</v>
      </c>
      <c r="T188" s="222">
        <v>0</v>
      </c>
      <c r="U188" s="222">
        <v>0</v>
      </c>
      <c r="V188" s="222">
        <v>0</v>
      </c>
      <c r="W188" s="222">
        <v>0</v>
      </c>
      <c r="X188" s="222">
        <v>0</v>
      </c>
      <c r="Y188" s="222">
        <v>0</v>
      </c>
      <c r="Z188" s="222">
        <v>0</v>
      </c>
      <c r="AA188" s="432">
        <f t="shared" si="129"/>
        <v>0</v>
      </c>
      <c r="AB188" s="432">
        <f t="shared" si="130"/>
        <v>0</v>
      </c>
      <c r="AC188" s="432">
        <f t="shared" si="131"/>
        <v>0</v>
      </c>
      <c r="AD188" s="432">
        <f t="shared" si="132"/>
        <v>0</v>
      </c>
      <c r="AE188" s="432">
        <f t="shared" si="133"/>
        <v>0</v>
      </c>
      <c r="AF188" s="432">
        <f t="shared" si="134"/>
        <v>0</v>
      </c>
      <c r="AG188" s="432">
        <f t="shared" si="135"/>
        <v>0</v>
      </c>
    </row>
    <row r="189" spans="3:33">
      <c r="C189" s="2284">
        <v>1</v>
      </c>
      <c r="D189" s="114"/>
      <c r="E189" s="114"/>
      <c r="F189" s="114"/>
      <c r="G189" s="2399" t="s">
        <v>141</v>
      </c>
      <c r="H189" s="2400"/>
      <c r="I189" s="2401"/>
      <c r="J189" s="2401"/>
      <c r="K189" s="2400"/>
      <c r="L189" s="2400"/>
      <c r="M189" s="2400"/>
      <c r="N189" s="2403"/>
      <c r="O189" s="1638">
        <f>O205+O212</f>
        <v>-965</v>
      </c>
      <c r="P189" s="1638">
        <f t="shared" ref="P189:AG189" si="137">P205+P212</f>
        <v>1498</v>
      </c>
      <c r="Q189" s="1638">
        <f t="shared" si="137"/>
        <v>8066</v>
      </c>
      <c r="R189" s="1638">
        <f t="shared" si="137"/>
        <v>251</v>
      </c>
      <c r="S189" s="1638">
        <f t="shared" si="137"/>
        <v>4591</v>
      </c>
      <c r="T189" s="1638">
        <f t="shared" si="137"/>
        <v>6558</v>
      </c>
      <c r="U189" s="1638">
        <f t="shared" si="137"/>
        <v>-3961</v>
      </c>
      <c r="V189" s="1638">
        <f t="shared" si="137"/>
        <v>2156</v>
      </c>
      <c r="W189" s="1638">
        <f t="shared" si="137"/>
        <v>4690.2079999999996</v>
      </c>
      <c r="X189" s="1638">
        <f t="shared" si="137"/>
        <v>-1791.5612307692309</v>
      </c>
      <c r="Y189" s="1638">
        <f t="shared" si="137"/>
        <v>1184.7080000000001</v>
      </c>
      <c r="Z189" s="1638">
        <f t="shared" si="137"/>
        <v>38.70799999999997</v>
      </c>
      <c r="AA189" s="1638">
        <f t="shared" si="137"/>
        <v>8599</v>
      </c>
      <c r="AB189" s="1638">
        <f t="shared" si="137"/>
        <v>11400</v>
      </c>
      <c r="AC189" s="1638">
        <f t="shared" si="137"/>
        <v>2885.2080000000001</v>
      </c>
      <c r="AD189" s="1638">
        <f t="shared" si="137"/>
        <v>-568.14523076923081</v>
      </c>
      <c r="AE189" s="1638">
        <f t="shared" si="137"/>
        <v>19999</v>
      </c>
      <c r="AF189" s="1638">
        <f t="shared" si="137"/>
        <v>2317.0627692307694</v>
      </c>
      <c r="AG189" s="1638">
        <f t="shared" si="137"/>
        <v>22316.062769230768</v>
      </c>
    </row>
    <row r="190" spans="3:33" s="1038" customFormat="1">
      <c r="C190" s="2284">
        <v>1</v>
      </c>
      <c r="D190" s="114"/>
      <c r="E190" s="114"/>
      <c r="F190" s="2381"/>
      <c r="G190" s="2382"/>
      <c r="H190" s="2383" t="s">
        <v>1257</v>
      </c>
      <c r="I190" s="2381"/>
      <c r="J190" s="2381"/>
      <c r="K190" s="2381"/>
      <c r="L190" s="2381"/>
      <c r="M190" s="2384" t="s">
        <v>1306</v>
      </c>
      <c r="N190" s="2385"/>
      <c r="O190" s="1045">
        <f>IFERROR(O189/O159,0)</f>
        <v>0</v>
      </c>
      <c r="P190" s="1045">
        <f t="shared" ref="P190:AG190" si="138">IFERROR(P189/P159,0)</f>
        <v>0.53120567375886529</v>
      </c>
      <c r="Q190" s="1045">
        <f t="shared" si="138"/>
        <v>0.53048339362051955</v>
      </c>
      <c r="R190" s="1045">
        <f t="shared" si="138"/>
        <v>8.5841313269493846E-2</v>
      </c>
      <c r="S190" s="1045">
        <f t="shared" si="138"/>
        <v>0.41042374396567138</v>
      </c>
      <c r="T190" s="1045">
        <f t="shared" si="138"/>
        <v>0.27503774534474079</v>
      </c>
      <c r="U190" s="1045">
        <f t="shared" si="138"/>
        <v>-1.2679257362355953</v>
      </c>
      <c r="V190" s="1045">
        <f t="shared" si="138"/>
        <v>0.14373333333333332</v>
      </c>
      <c r="W190" s="1045">
        <f t="shared" si="138"/>
        <v>0.25683351282285294</v>
      </c>
      <c r="X190" s="1045">
        <f t="shared" si="138"/>
        <v>-0.10864751040667271</v>
      </c>
      <c r="Y190" s="1045">
        <f t="shared" si="138"/>
        <v>5.9389813515139368E-2</v>
      </c>
      <c r="Z190" s="1045">
        <f t="shared" si="138"/>
        <v>2.3972749793559022E-2</v>
      </c>
      <c r="AA190" s="1045">
        <f t="shared" si="138"/>
        <v>0.4770596393897365</v>
      </c>
      <c r="AB190" s="1045">
        <f t="shared" si="138"/>
        <v>0.30036359803973228</v>
      </c>
      <c r="AC190" s="1045">
        <f t="shared" si="138"/>
        <v>7.9295180336579424E-2</v>
      </c>
      <c r="AD190" s="1045">
        <f t="shared" si="138"/>
        <v>-1.4930627927395539E-2</v>
      </c>
      <c r="AE190" s="1045">
        <f t="shared" si="138"/>
        <v>0.35725897211454294</v>
      </c>
      <c r="AF190" s="1045">
        <f t="shared" si="138"/>
        <v>3.1127418378123665E-2</v>
      </c>
      <c r="AG190" s="1045">
        <f t="shared" si="138"/>
        <v>0.17111314298926342</v>
      </c>
    </row>
    <row r="191" spans="3:33" s="2413" customFormat="1" hidden="1" outlineLevel="1">
      <c r="C191" s="2284">
        <v>1</v>
      </c>
      <c r="D191" s="114"/>
      <c r="E191" s="114"/>
      <c r="F191" s="2409"/>
      <c r="G191" s="2410"/>
      <c r="H191" s="2383"/>
      <c r="I191" s="2409"/>
      <c r="J191" s="2409"/>
      <c r="K191" s="2411" t="s">
        <v>1321</v>
      </c>
      <c r="L191" s="2411"/>
      <c r="M191" s="2411"/>
      <c r="N191" s="2412"/>
      <c r="O191" s="1061">
        <f>IFERROR(O205/O160,0)</f>
        <v>0</v>
      </c>
      <c r="P191" s="1061">
        <f t="shared" ref="P191:AG191" si="139">IFERROR(P205/P160,0)</f>
        <v>0</v>
      </c>
      <c r="Q191" s="1061">
        <f t="shared" si="139"/>
        <v>0.65088888888888885</v>
      </c>
      <c r="R191" s="1061">
        <f t="shared" si="139"/>
        <v>0</v>
      </c>
      <c r="S191" s="1061">
        <f t="shared" si="139"/>
        <v>0.55581558623917626</v>
      </c>
      <c r="T191" s="1061">
        <f t="shared" si="139"/>
        <v>0.33697560975609758</v>
      </c>
      <c r="U191" s="1061">
        <f t="shared" si="139"/>
        <v>0</v>
      </c>
      <c r="V191" s="1061">
        <f t="shared" si="139"/>
        <v>-0.1154</v>
      </c>
      <c r="W191" s="1061">
        <f t="shared" si="139"/>
        <v>0.27599448011039779</v>
      </c>
      <c r="X191" s="1061">
        <f t="shared" si="139"/>
        <v>-0.11538461538461538</v>
      </c>
      <c r="Y191" s="1061">
        <f t="shared" si="139"/>
        <v>6.2509090909090917E-2</v>
      </c>
      <c r="Z191" s="1061">
        <f t="shared" si="139"/>
        <v>0</v>
      </c>
      <c r="AA191" s="1061">
        <f t="shared" si="139"/>
        <v>0.65088888888888885</v>
      </c>
      <c r="AB191" s="1061">
        <f t="shared" si="139"/>
        <v>0.40136335467878537</v>
      </c>
      <c r="AC191" s="1061">
        <f t="shared" si="139"/>
        <v>9.0599046325828145E-2</v>
      </c>
      <c r="AD191" s="1061">
        <f t="shared" si="139"/>
        <v>-1.7543076923076925E-2</v>
      </c>
      <c r="AE191" s="1061">
        <f t="shared" si="139"/>
        <v>0.48053871104216611</v>
      </c>
      <c r="AF191" s="1061">
        <f t="shared" si="139"/>
        <v>3.5141831619798405E-2</v>
      </c>
      <c r="AG191" s="1061">
        <f t="shared" si="139"/>
        <v>0.21134361409405655</v>
      </c>
    </row>
    <row r="192" spans="3:33" s="2413" customFormat="1" hidden="1" outlineLevel="1">
      <c r="C192" s="2284">
        <v>1</v>
      </c>
      <c r="D192" s="114"/>
      <c r="E192" s="114"/>
      <c r="F192" s="2409"/>
      <c r="G192" s="2410"/>
      <c r="H192" s="2383"/>
      <c r="I192" s="2409"/>
      <c r="J192" s="2409"/>
      <c r="K192" s="2409"/>
      <c r="L192" s="2383" t="s">
        <v>1322</v>
      </c>
      <c r="M192" s="2383"/>
      <c r="N192" s="2414"/>
      <c r="O192" s="1046">
        <f t="shared" ref="O192:AG204" si="140">IFERROR(O206/O161,0)</f>
        <v>0</v>
      </c>
      <c r="P192" s="1046">
        <f t="shared" si="140"/>
        <v>0</v>
      </c>
      <c r="Q192" s="1046">
        <f t="shared" si="140"/>
        <v>0</v>
      </c>
      <c r="R192" s="1046">
        <f t="shared" si="140"/>
        <v>0</v>
      </c>
      <c r="S192" s="1046">
        <f t="shared" si="140"/>
        <v>0</v>
      </c>
      <c r="T192" s="1046">
        <f t="shared" si="140"/>
        <v>0</v>
      </c>
      <c r="U192" s="1046">
        <f t="shared" si="140"/>
        <v>0</v>
      </c>
      <c r="V192" s="1046">
        <f t="shared" si="140"/>
        <v>0</v>
      </c>
      <c r="W192" s="1046">
        <f t="shared" si="140"/>
        <v>0</v>
      </c>
      <c r="X192" s="1046">
        <f t="shared" si="140"/>
        <v>0</v>
      </c>
      <c r="Y192" s="1046">
        <f t="shared" si="140"/>
        <v>0</v>
      </c>
      <c r="Z192" s="1046">
        <f t="shared" si="140"/>
        <v>0</v>
      </c>
      <c r="AA192" s="1046">
        <f t="shared" si="140"/>
        <v>0</v>
      </c>
      <c r="AB192" s="1046">
        <f t="shared" si="140"/>
        <v>0</v>
      </c>
      <c r="AC192" s="1046">
        <f t="shared" si="140"/>
        <v>0</v>
      </c>
      <c r="AD192" s="1046">
        <f t="shared" si="140"/>
        <v>0</v>
      </c>
      <c r="AE192" s="1046">
        <f t="shared" si="140"/>
        <v>0</v>
      </c>
      <c r="AF192" s="1046">
        <f t="shared" si="140"/>
        <v>0</v>
      </c>
      <c r="AG192" s="1046">
        <f t="shared" si="140"/>
        <v>0</v>
      </c>
    </row>
    <row r="193" spans="3:33" s="2413" customFormat="1" hidden="1" outlineLevel="1">
      <c r="C193" s="2284">
        <v>1</v>
      </c>
      <c r="D193" s="114"/>
      <c r="E193" s="114"/>
      <c r="F193" s="2409"/>
      <c r="G193" s="2410"/>
      <c r="H193" s="2383"/>
      <c r="I193" s="2409"/>
      <c r="J193" s="2409"/>
      <c r="K193" s="2409"/>
      <c r="L193" s="2383" t="s">
        <v>1323</v>
      </c>
      <c r="M193" s="2383"/>
      <c r="N193" s="2414"/>
      <c r="O193" s="1046">
        <f t="shared" si="140"/>
        <v>0</v>
      </c>
      <c r="P193" s="1046">
        <f t="shared" si="140"/>
        <v>0</v>
      </c>
      <c r="Q193" s="1046">
        <f t="shared" si="140"/>
        <v>0</v>
      </c>
      <c r="R193" s="1046">
        <f t="shared" si="140"/>
        <v>0</v>
      </c>
      <c r="S193" s="1046">
        <f t="shared" si="140"/>
        <v>0.55581558623917626</v>
      </c>
      <c r="T193" s="1046">
        <f t="shared" si="140"/>
        <v>0.55139130434782613</v>
      </c>
      <c r="U193" s="1046">
        <f t="shared" si="140"/>
        <v>0</v>
      </c>
      <c r="V193" s="1046">
        <f t="shared" si="140"/>
        <v>0</v>
      </c>
      <c r="W193" s="1046">
        <f t="shared" si="140"/>
        <v>0.27599448011039779</v>
      </c>
      <c r="X193" s="1046">
        <f t="shared" si="140"/>
        <v>0</v>
      </c>
      <c r="Y193" s="1046">
        <f t="shared" si="140"/>
        <v>0.27600000000000002</v>
      </c>
      <c r="Z193" s="1046">
        <f t="shared" si="140"/>
        <v>0</v>
      </c>
      <c r="AA193" s="1046">
        <f t="shared" si="140"/>
        <v>0</v>
      </c>
      <c r="AB193" s="1046">
        <f t="shared" si="140"/>
        <v>0.55327746183777315</v>
      </c>
      <c r="AC193" s="1046">
        <f t="shared" si="140"/>
        <v>0.27599448011039779</v>
      </c>
      <c r="AD193" s="1046">
        <f t="shared" si="140"/>
        <v>0.27600000000000002</v>
      </c>
      <c r="AE193" s="1046">
        <f t="shared" si="140"/>
        <v>0.55327746183777315</v>
      </c>
      <c r="AF193" s="1046">
        <f t="shared" si="140"/>
        <v>0.27599632004906605</v>
      </c>
      <c r="AG193" s="1046">
        <f t="shared" si="140"/>
        <v>0.39938877748096407</v>
      </c>
    </row>
    <row r="194" spans="3:33" s="2413" customFormat="1" hidden="1" outlineLevel="1">
      <c r="C194" s="2284">
        <v>1</v>
      </c>
      <c r="D194" s="114"/>
      <c r="E194" s="114"/>
      <c r="F194" s="2409"/>
      <c r="G194" s="2410"/>
      <c r="H194" s="2383"/>
      <c r="I194" s="2409"/>
      <c r="J194" s="2409"/>
      <c r="K194" s="2409"/>
      <c r="L194" s="2383" t="s">
        <v>1324</v>
      </c>
      <c r="M194" s="2383"/>
      <c r="N194" s="2414"/>
      <c r="O194" s="1046">
        <f t="shared" si="140"/>
        <v>0</v>
      </c>
      <c r="P194" s="1046">
        <f t="shared" si="140"/>
        <v>0</v>
      </c>
      <c r="Q194" s="1046">
        <f t="shared" si="140"/>
        <v>0.65088888888888885</v>
      </c>
      <c r="R194" s="1046">
        <f t="shared" si="140"/>
        <v>0</v>
      </c>
      <c r="S194" s="1046">
        <f t="shared" si="140"/>
        <v>0</v>
      </c>
      <c r="T194" s="1046">
        <f t="shared" si="140"/>
        <v>6.3E-2</v>
      </c>
      <c r="U194" s="1046">
        <f t="shared" si="140"/>
        <v>0</v>
      </c>
      <c r="V194" s="1046">
        <f t="shared" si="140"/>
        <v>-0.1154</v>
      </c>
      <c r="W194" s="1046">
        <f t="shared" si="140"/>
        <v>0</v>
      </c>
      <c r="X194" s="1046">
        <f t="shared" si="140"/>
        <v>-0.11538461538461538</v>
      </c>
      <c r="Y194" s="1046">
        <f t="shared" si="140"/>
        <v>-0.1154</v>
      </c>
      <c r="Z194" s="1046">
        <f t="shared" si="140"/>
        <v>0</v>
      </c>
      <c r="AA194" s="1046">
        <f t="shared" si="140"/>
        <v>0.65088888888888885</v>
      </c>
      <c r="AB194" s="1046">
        <f t="shared" si="140"/>
        <v>6.3E-2</v>
      </c>
      <c r="AC194" s="1046">
        <f t="shared" si="140"/>
        <v>-0.1154</v>
      </c>
      <c r="AD194" s="1046">
        <f t="shared" si="140"/>
        <v>-0.11539076923076921</v>
      </c>
      <c r="AE194" s="1046">
        <f t="shared" si="140"/>
        <v>0.41573333333333334</v>
      </c>
      <c r="AF194" s="1046">
        <f t="shared" si="140"/>
        <v>-0.11539423076923076</v>
      </c>
      <c r="AG194" s="1046">
        <f t="shared" si="140"/>
        <v>7.5811692307692316E-2</v>
      </c>
    </row>
    <row r="195" spans="3:33" s="2413" customFormat="1" hidden="1" outlineLevel="1">
      <c r="C195" s="2284">
        <v>1</v>
      </c>
      <c r="D195" s="114"/>
      <c r="E195" s="114"/>
      <c r="F195" s="2409"/>
      <c r="G195" s="2410"/>
      <c r="H195" s="2383"/>
      <c r="I195" s="2409"/>
      <c r="J195" s="2409"/>
      <c r="K195" s="2409"/>
      <c r="L195" s="2383" t="s">
        <v>1325</v>
      </c>
      <c r="M195" s="2383"/>
      <c r="N195" s="2414"/>
      <c r="O195" s="1046">
        <f t="shared" si="140"/>
        <v>0</v>
      </c>
      <c r="P195" s="1046">
        <f t="shared" si="140"/>
        <v>0</v>
      </c>
      <c r="Q195" s="1046">
        <f t="shared" si="140"/>
        <v>0</v>
      </c>
      <c r="R195" s="1046">
        <f t="shared" si="140"/>
        <v>0</v>
      </c>
      <c r="S195" s="1046">
        <f t="shared" si="140"/>
        <v>0</v>
      </c>
      <c r="T195" s="1046">
        <f t="shared" si="140"/>
        <v>0</v>
      </c>
      <c r="U195" s="1046">
        <f t="shared" si="140"/>
        <v>0</v>
      </c>
      <c r="V195" s="1046">
        <f t="shared" si="140"/>
        <v>0</v>
      </c>
      <c r="W195" s="1046">
        <f t="shared" si="140"/>
        <v>0</v>
      </c>
      <c r="X195" s="1046">
        <f t="shared" si="140"/>
        <v>0</v>
      </c>
      <c r="Y195" s="1046">
        <f t="shared" si="140"/>
        <v>0</v>
      </c>
      <c r="Z195" s="1046">
        <f t="shared" si="140"/>
        <v>0</v>
      </c>
      <c r="AA195" s="1046">
        <f t="shared" si="140"/>
        <v>0</v>
      </c>
      <c r="AB195" s="1046">
        <f t="shared" si="140"/>
        <v>0</v>
      </c>
      <c r="AC195" s="1046">
        <f t="shared" si="140"/>
        <v>0</v>
      </c>
      <c r="AD195" s="1046">
        <f t="shared" si="140"/>
        <v>0</v>
      </c>
      <c r="AE195" s="1046">
        <f>IFERROR(AE209/AE164,0)</f>
        <v>0</v>
      </c>
      <c r="AF195" s="1046">
        <f t="shared" si="140"/>
        <v>0</v>
      </c>
      <c r="AG195" s="1046">
        <f t="shared" si="140"/>
        <v>0</v>
      </c>
    </row>
    <row r="196" spans="3:33" s="2413" customFormat="1" hidden="1" outlineLevel="1">
      <c r="C196" s="2284">
        <v>1</v>
      </c>
      <c r="D196" s="114"/>
      <c r="E196" s="114"/>
      <c r="F196" s="2409"/>
      <c r="G196" s="2410"/>
      <c r="H196" s="2383"/>
      <c r="I196" s="2409"/>
      <c r="J196" s="2409"/>
      <c r="K196" s="2409"/>
      <c r="L196" s="2383" t="s">
        <v>1326</v>
      </c>
      <c r="M196" s="2383"/>
      <c r="N196" s="2414"/>
      <c r="O196" s="1046">
        <f t="shared" si="140"/>
        <v>0</v>
      </c>
      <c r="P196" s="1046">
        <f t="shared" si="140"/>
        <v>0</v>
      </c>
      <c r="Q196" s="1046">
        <f t="shared" si="140"/>
        <v>0</v>
      </c>
      <c r="R196" s="1046">
        <f t="shared" si="140"/>
        <v>0</v>
      </c>
      <c r="S196" s="1046">
        <f t="shared" si="140"/>
        <v>0</v>
      </c>
      <c r="T196" s="1046">
        <f t="shared" si="140"/>
        <v>0</v>
      </c>
      <c r="U196" s="1046">
        <f t="shared" si="140"/>
        <v>0</v>
      </c>
      <c r="V196" s="1046">
        <f t="shared" si="140"/>
        <v>0</v>
      </c>
      <c r="W196" s="1046">
        <f t="shared" si="140"/>
        <v>0</v>
      </c>
      <c r="X196" s="1046">
        <f t="shared" si="140"/>
        <v>0</v>
      </c>
      <c r="Y196" s="1046">
        <f t="shared" si="140"/>
        <v>0</v>
      </c>
      <c r="Z196" s="1046">
        <f t="shared" si="140"/>
        <v>0</v>
      </c>
      <c r="AA196" s="1046">
        <f t="shared" si="140"/>
        <v>0</v>
      </c>
      <c r="AB196" s="1046">
        <f t="shared" si="140"/>
        <v>0</v>
      </c>
      <c r="AC196" s="1046">
        <f t="shared" si="140"/>
        <v>0</v>
      </c>
      <c r="AD196" s="1046">
        <f t="shared" si="140"/>
        <v>0</v>
      </c>
      <c r="AE196" s="1046">
        <f t="shared" si="140"/>
        <v>0</v>
      </c>
      <c r="AF196" s="1046">
        <f t="shared" si="140"/>
        <v>0</v>
      </c>
      <c r="AG196" s="1046">
        <f t="shared" si="140"/>
        <v>0</v>
      </c>
    </row>
    <row r="197" spans="3:33" s="2413" customFormat="1" hidden="1" outlineLevel="1">
      <c r="C197" s="2284">
        <v>1</v>
      </c>
      <c r="D197" s="114"/>
      <c r="E197" s="114"/>
      <c r="F197" s="2409"/>
      <c r="G197" s="2410"/>
      <c r="H197" s="2383"/>
      <c r="I197" s="2409"/>
      <c r="J197" s="2409"/>
      <c r="K197" s="2415"/>
      <c r="L197" s="2415" t="s">
        <v>1309</v>
      </c>
      <c r="M197" s="2415"/>
      <c r="N197" s="2416"/>
      <c r="O197" s="1062">
        <f t="shared" si="140"/>
        <v>0</v>
      </c>
      <c r="P197" s="1062">
        <f t="shared" si="140"/>
        <v>0</v>
      </c>
      <c r="Q197" s="1062">
        <f t="shared" si="140"/>
        <v>0</v>
      </c>
      <c r="R197" s="1062">
        <f t="shared" si="140"/>
        <v>0</v>
      </c>
      <c r="S197" s="1062">
        <f t="shared" si="140"/>
        <v>0</v>
      </c>
      <c r="T197" s="1062">
        <f t="shared" si="140"/>
        <v>0</v>
      </c>
      <c r="U197" s="1062">
        <f t="shared" si="140"/>
        <v>0</v>
      </c>
      <c r="V197" s="1062">
        <f t="shared" si="140"/>
        <v>0</v>
      </c>
      <c r="W197" s="1062">
        <f t="shared" si="140"/>
        <v>0</v>
      </c>
      <c r="X197" s="1062">
        <f t="shared" si="140"/>
        <v>0</v>
      </c>
      <c r="Y197" s="1062">
        <f t="shared" si="140"/>
        <v>0</v>
      </c>
      <c r="Z197" s="1062">
        <f t="shared" si="140"/>
        <v>0</v>
      </c>
      <c r="AA197" s="1062">
        <f t="shared" si="140"/>
        <v>0</v>
      </c>
      <c r="AB197" s="1062">
        <f t="shared" si="140"/>
        <v>0</v>
      </c>
      <c r="AC197" s="1062">
        <f t="shared" si="140"/>
        <v>0</v>
      </c>
      <c r="AD197" s="1062">
        <f t="shared" si="140"/>
        <v>0</v>
      </c>
      <c r="AE197" s="1062">
        <f t="shared" si="140"/>
        <v>0</v>
      </c>
      <c r="AF197" s="1062">
        <f t="shared" si="140"/>
        <v>0</v>
      </c>
      <c r="AG197" s="1062">
        <f t="shared" si="140"/>
        <v>0</v>
      </c>
    </row>
    <row r="198" spans="3:33" s="2413" customFormat="1" hidden="1" outlineLevel="1">
      <c r="C198" s="2284">
        <v>1</v>
      </c>
      <c r="D198" s="114"/>
      <c r="E198" s="114"/>
      <c r="F198" s="2409"/>
      <c r="G198" s="2410"/>
      <c r="H198" s="2383"/>
      <c r="I198" s="2409"/>
      <c r="J198" s="2409"/>
      <c r="K198" s="2411" t="s">
        <v>1308</v>
      </c>
      <c r="L198" s="2411"/>
      <c r="M198" s="2411"/>
      <c r="N198" s="2412"/>
      <c r="O198" s="1061">
        <f t="shared" si="140"/>
        <v>0</v>
      </c>
      <c r="P198" s="1061">
        <f t="shared" si="140"/>
        <v>0.53120567375886529</v>
      </c>
      <c r="Q198" s="1061">
        <f t="shared" si="140"/>
        <v>-0.42287390029325511</v>
      </c>
      <c r="R198" s="1061">
        <f t="shared" si="140"/>
        <v>8.5841313269493846E-2</v>
      </c>
      <c r="S198" s="1061">
        <f t="shared" si="140"/>
        <v>-6.0227272727272727E-2</v>
      </c>
      <c r="T198" s="1061">
        <f t="shared" si="140"/>
        <v>-0.10466507177033493</v>
      </c>
      <c r="U198" s="1061">
        <f t="shared" si="140"/>
        <v>-1.2679257362355953</v>
      </c>
      <c r="V198" s="1061">
        <f t="shared" si="140"/>
        <v>0</v>
      </c>
      <c r="W198" s="1061">
        <f t="shared" si="140"/>
        <v>5.6568561872909678E-2</v>
      </c>
      <c r="X198" s="1061">
        <f t="shared" si="140"/>
        <v>-4.0809129559185517E-2</v>
      </c>
      <c r="Y198" s="1061">
        <f t="shared" si="140"/>
        <v>2.3972749793559022E-2</v>
      </c>
      <c r="Z198" s="1061">
        <f t="shared" si="140"/>
        <v>2.3972749793559022E-2</v>
      </c>
      <c r="AA198" s="1061">
        <f t="shared" si="140"/>
        <v>-4.1546961325966851E-2</v>
      </c>
      <c r="AB198" s="1061">
        <f t="shared" si="140"/>
        <v>-2.8962730130220028E-2</v>
      </c>
      <c r="AC198" s="1061">
        <f t="shared" si="140"/>
        <v>3.4348686069511094E-3</v>
      </c>
      <c r="AD198" s="1061">
        <f t="shared" si="140"/>
        <v>3.522780250052958E-3</v>
      </c>
      <c r="AE198" s="1061">
        <f t="shared" si="140"/>
        <v>-3.3201816422243728E-2</v>
      </c>
      <c r="AF198" s="1061">
        <f t="shared" si="140"/>
        <v>3.4788259809981148E-3</v>
      </c>
      <c r="AG198" s="1061">
        <f t="shared" si="140"/>
        <v>-1.8065411298315168E-2</v>
      </c>
    </row>
    <row r="199" spans="3:33" s="2413" customFormat="1" hidden="1" outlineLevel="1">
      <c r="C199" s="2284">
        <v>1</v>
      </c>
      <c r="D199" s="114"/>
      <c r="E199" s="114"/>
      <c r="F199" s="2409"/>
      <c r="G199" s="2410"/>
      <c r="H199" s="2383"/>
      <c r="I199" s="2409"/>
      <c r="J199" s="2409"/>
      <c r="K199" s="2409"/>
      <c r="L199" s="2383" t="s">
        <v>1322</v>
      </c>
      <c r="M199" s="2383"/>
      <c r="N199" s="2414"/>
      <c r="O199" s="1046">
        <f t="shared" si="140"/>
        <v>0</v>
      </c>
      <c r="P199" s="1046">
        <f t="shared" si="140"/>
        <v>0</v>
      </c>
      <c r="Q199" s="1046">
        <f t="shared" si="140"/>
        <v>0</v>
      </c>
      <c r="R199" s="1046">
        <f t="shared" si="140"/>
        <v>-8.0140845070422539</v>
      </c>
      <c r="S199" s="1046">
        <f t="shared" si="140"/>
        <v>0</v>
      </c>
      <c r="T199" s="1046">
        <f t="shared" si="140"/>
        <v>0</v>
      </c>
      <c r="U199" s="1046">
        <f t="shared" si="140"/>
        <v>0</v>
      </c>
      <c r="V199" s="1046">
        <f t="shared" si="140"/>
        <v>0</v>
      </c>
      <c r="W199" s="1046">
        <f t="shared" si="140"/>
        <v>0</v>
      </c>
      <c r="X199" s="1046">
        <f t="shared" si="140"/>
        <v>0</v>
      </c>
      <c r="Y199" s="1046">
        <f t="shared" si="140"/>
        <v>0</v>
      </c>
      <c r="Z199" s="1046">
        <f t="shared" si="140"/>
        <v>0</v>
      </c>
      <c r="AA199" s="1046">
        <f t="shared" si="140"/>
        <v>0</v>
      </c>
      <c r="AB199" s="1046">
        <f t="shared" si="140"/>
        <v>-30.169014084507044</v>
      </c>
      <c r="AC199" s="1046">
        <f t="shared" si="140"/>
        <v>0</v>
      </c>
      <c r="AD199" s="1046">
        <f t="shared" si="140"/>
        <v>0</v>
      </c>
      <c r="AE199" s="1046">
        <f t="shared" si="140"/>
        <v>-39.521126760563384</v>
      </c>
      <c r="AF199" s="1046">
        <f t="shared" si="140"/>
        <v>0</v>
      </c>
      <c r="AG199" s="1046">
        <f t="shared" si="140"/>
        <v>-147.78873239436621</v>
      </c>
    </row>
    <row r="200" spans="3:33" s="2413" customFormat="1" hidden="1" outlineLevel="1">
      <c r="C200" s="2284">
        <v>1</v>
      </c>
      <c r="D200" s="114"/>
      <c r="E200" s="114"/>
      <c r="F200" s="2409"/>
      <c r="G200" s="2410"/>
      <c r="H200" s="2383"/>
      <c r="I200" s="2409"/>
      <c r="J200" s="2409"/>
      <c r="K200" s="2409"/>
      <c r="L200" s="2383" t="s">
        <v>1323</v>
      </c>
      <c r="M200" s="2383"/>
      <c r="N200" s="2414"/>
      <c r="O200" s="1046">
        <f t="shared" si="140"/>
        <v>0</v>
      </c>
      <c r="P200" s="1046">
        <f t="shared" si="140"/>
        <v>0.87225969645868462</v>
      </c>
      <c r="Q200" s="1046">
        <f t="shared" si="140"/>
        <v>0.61436541143654111</v>
      </c>
      <c r="R200" s="1046">
        <f t="shared" si="140"/>
        <v>0.73363228699551575</v>
      </c>
      <c r="S200" s="1046">
        <f t="shared" si="140"/>
        <v>0.80937499999999996</v>
      </c>
      <c r="T200" s="1046">
        <f t="shared" si="140"/>
        <v>0.71960297766749381</v>
      </c>
      <c r="U200" s="1046">
        <f t="shared" si="140"/>
        <v>0.81160896130346227</v>
      </c>
      <c r="V200" s="1046">
        <f t="shared" si="140"/>
        <v>0</v>
      </c>
      <c r="W200" s="1046">
        <f t="shared" si="140"/>
        <v>0.84575645756457563</v>
      </c>
      <c r="X200" s="1046">
        <f t="shared" si="140"/>
        <v>0.79600000000000004</v>
      </c>
      <c r="Y200" s="1046">
        <f t="shared" si="140"/>
        <v>0.79600000000000004</v>
      </c>
      <c r="Z200" s="1046">
        <f t="shared" si="140"/>
        <v>0.79600000000000004</v>
      </c>
      <c r="AA200" s="1046">
        <f t="shared" si="140"/>
        <v>0.73489227535470314</v>
      </c>
      <c r="AB200" s="1046">
        <f t="shared" si="140"/>
        <v>0.74952951240376386</v>
      </c>
      <c r="AC200" s="1046">
        <f t="shared" si="140"/>
        <v>1.5851159987948178</v>
      </c>
      <c r="AD200" s="1046">
        <f t="shared" si="140"/>
        <v>0.79600000000000004</v>
      </c>
      <c r="AE200" s="1046">
        <f t="shared" si="140"/>
        <v>0.74375712361413326</v>
      </c>
      <c r="AF200" s="1046">
        <f t="shared" si="140"/>
        <v>1.1538461538461537</v>
      </c>
      <c r="AG200" s="1046">
        <f t="shared" si="140"/>
        <v>0.92062463170300535</v>
      </c>
    </row>
    <row r="201" spans="3:33" s="2413" customFormat="1" hidden="1" outlineLevel="1">
      <c r="C201" s="2284">
        <v>1</v>
      </c>
      <c r="D201" s="114"/>
      <c r="E201" s="114"/>
      <c r="F201" s="2409"/>
      <c r="G201" s="2410"/>
      <c r="H201" s="2383"/>
      <c r="I201" s="2409"/>
      <c r="J201" s="2409"/>
      <c r="K201" s="2409"/>
      <c r="L201" s="2383" t="s">
        <v>1324</v>
      </c>
      <c r="M201" s="2383"/>
      <c r="N201" s="2417"/>
      <c r="O201" s="1046">
        <f t="shared" si="140"/>
        <v>0</v>
      </c>
      <c r="P201" s="1046">
        <f t="shared" si="140"/>
        <v>-0.9508928571428571</v>
      </c>
      <c r="Q201" s="1046">
        <f t="shared" si="140"/>
        <v>-4.5682656826568264</v>
      </c>
      <c r="R201" s="1046">
        <f t="shared" si="140"/>
        <v>-1.3097913322632424</v>
      </c>
      <c r="S201" s="1046">
        <f t="shared" si="140"/>
        <v>-0.76346153846153841</v>
      </c>
      <c r="T201" s="1046">
        <f t="shared" si="140"/>
        <v>-0.66741911211437166</v>
      </c>
      <c r="U201" s="1046">
        <f t="shared" si="140"/>
        <v>-1.3862068965517242</v>
      </c>
      <c r="V201" s="1046">
        <f t="shared" si="140"/>
        <v>0</v>
      </c>
      <c r="W201" s="1046">
        <f t="shared" si="140"/>
        <v>-0.50400000000000011</v>
      </c>
      <c r="X201" s="1046">
        <f t="shared" si="140"/>
        <v>-0.50400000000000011</v>
      </c>
      <c r="Y201" s="1046">
        <f t="shared" si="140"/>
        <v>-0.50400000000000011</v>
      </c>
      <c r="Z201" s="1046">
        <f t="shared" si="140"/>
        <v>-0.50400000000000011</v>
      </c>
      <c r="AA201" s="1046">
        <f t="shared" si="140"/>
        <v>-3.2280945757997217</v>
      </c>
      <c r="AB201" s="1046">
        <f t="shared" si="140"/>
        <v>-0.8345588235294118</v>
      </c>
      <c r="AC201" s="1046">
        <f t="shared" si="140"/>
        <v>-0.2591988568706835</v>
      </c>
      <c r="AD201" s="1046">
        <f t="shared" si="140"/>
        <v>-0.50400000000000011</v>
      </c>
      <c r="AE201" s="1046">
        <f t="shared" si="140"/>
        <v>-1.2983023443815682</v>
      </c>
      <c r="AF201" s="1046">
        <f t="shared" si="140"/>
        <v>-0.34227564505978603</v>
      </c>
      <c r="AG201" s="1046">
        <f t="shared" si="140"/>
        <v>-0.95085505174681217</v>
      </c>
    </row>
    <row r="202" spans="3:33" s="2413" customFormat="1" hidden="1" outlineLevel="1">
      <c r="C202" s="2284">
        <v>1</v>
      </c>
      <c r="D202" s="114"/>
      <c r="E202" s="114"/>
      <c r="F202" s="2409"/>
      <c r="G202" s="2410"/>
      <c r="H202" s="2383"/>
      <c r="I202" s="2409"/>
      <c r="J202" s="2409"/>
      <c r="K202" s="2409"/>
      <c r="L202" s="2383" t="s">
        <v>1325</v>
      </c>
      <c r="M202" s="2383"/>
      <c r="N202" s="2414"/>
      <c r="O202" s="1046">
        <f t="shared" si="140"/>
        <v>0</v>
      </c>
      <c r="P202" s="1046">
        <f t="shared" si="140"/>
        <v>0</v>
      </c>
      <c r="Q202" s="1046">
        <f t="shared" si="140"/>
        <v>0</v>
      </c>
      <c r="R202" s="1046">
        <f t="shared" si="140"/>
        <v>0</v>
      </c>
      <c r="S202" s="1046">
        <f t="shared" si="140"/>
        <v>0</v>
      </c>
      <c r="T202" s="1046">
        <f t="shared" si="140"/>
        <v>0</v>
      </c>
      <c r="U202" s="1046">
        <f t="shared" si="140"/>
        <v>0</v>
      </c>
      <c r="V202" s="1046">
        <f t="shared" si="140"/>
        <v>0</v>
      </c>
      <c r="W202" s="1046">
        <f t="shared" si="140"/>
        <v>0</v>
      </c>
      <c r="X202" s="1046">
        <f t="shared" si="140"/>
        <v>0</v>
      </c>
      <c r="Y202" s="1046">
        <f t="shared" si="140"/>
        <v>0</v>
      </c>
      <c r="Z202" s="1046">
        <f t="shared" si="140"/>
        <v>0</v>
      </c>
      <c r="AA202" s="1046">
        <f t="shared" si="140"/>
        <v>0</v>
      </c>
      <c r="AB202" s="1046">
        <f t="shared" si="140"/>
        <v>0</v>
      </c>
      <c r="AC202" s="1046">
        <f t="shared" si="140"/>
        <v>0</v>
      </c>
      <c r="AD202" s="1046">
        <f t="shared" si="140"/>
        <v>0</v>
      </c>
      <c r="AE202" s="1046">
        <f t="shared" si="140"/>
        <v>0</v>
      </c>
      <c r="AF202" s="1046">
        <f t="shared" si="140"/>
        <v>0</v>
      </c>
      <c r="AG202" s="1046">
        <f t="shared" si="140"/>
        <v>0</v>
      </c>
    </row>
    <row r="203" spans="3:33" s="2413" customFormat="1" hidden="1" outlineLevel="1">
      <c r="C203" s="2284">
        <v>1</v>
      </c>
      <c r="D203" s="114"/>
      <c r="E203" s="114"/>
      <c r="F203" s="2409"/>
      <c r="G203" s="2410"/>
      <c r="H203" s="2383"/>
      <c r="I203" s="2409"/>
      <c r="J203" s="2409"/>
      <c r="K203" s="2409"/>
      <c r="L203" s="2383" t="s">
        <v>1326</v>
      </c>
      <c r="M203" s="2383"/>
      <c r="N203" s="2414"/>
      <c r="O203" s="1046">
        <f t="shared" si="140"/>
        <v>0</v>
      </c>
      <c r="P203" s="1046">
        <f t="shared" si="140"/>
        <v>0</v>
      </c>
      <c r="Q203" s="1046">
        <f t="shared" si="140"/>
        <v>0</v>
      </c>
      <c r="R203" s="1046">
        <f t="shared" si="140"/>
        <v>0</v>
      </c>
      <c r="S203" s="1046">
        <f t="shared" si="140"/>
        <v>0</v>
      </c>
      <c r="T203" s="1046">
        <f t="shared" si="140"/>
        <v>0</v>
      </c>
      <c r="U203" s="1046">
        <f t="shared" si="140"/>
        <v>0</v>
      </c>
      <c r="V203" s="1046">
        <f t="shared" si="140"/>
        <v>0</v>
      </c>
      <c r="W203" s="1046">
        <f t="shared" si="140"/>
        <v>0</v>
      </c>
      <c r="X203" s="1046">
        <f t="shared" si="140"/>
        <v>0</v>
      </c>
      <c r="Y203" s="1046">
        <f t="shared" si="140"/>
        <v>0</v>
      </c>
      <c r="Z203" s="1046">
        <f t="shared" si="140"/>
        <v>0</v>
      </c>
      <c r="AA203" s="1046">
        <f t="shared" si="140"/>
        <v>0</v>
      </c>
      <c r="AB203" s="1046">
        <f t="shared" si="140"/>
        <v>0</v>
      </c>
      <c r="AC203" s="1046">
        <f t="shared" si="140"/>
        <v>0</v>
      </c>
      <c r="AD203" s="1046">
        <f t="shared" si="140"/>
        <v>0</v>
      </c>
      <c r="AE203" s="1046">
        <f t="shared" si="140"/>
        <v>0</v>
      </c>
      <c r="AF203" s="1046">
        <f t="shared" si="140"/>
        <v>0</v>
      </c>
      <c r="AG203" s="1046">
        <f t="shared" si="140"/>
        <v>0</v>
      </c>
    </row>
    <row r="204" spans="3:33" s="2413" customFormat="1" hidden="1" outlineLevel="1">
      <c r="C204" s="2284">
        <v>1</v>
      </c>
      <c r="D204" s="114"/>
      <c r="E204" s="114"/>
      <c r="F204" s="2409"/>
      <c r="G204" s="2410"/>
      <c r="H204" s="2383"/>
      <c r="I204" s="2409"/>
      <c r="J204" s="2409"/>
      <c r="K204" s="2418"/>
      <c r="L204" s="2390" t="s">
        <v>1309</v>
      </c>
      <c r="M204" s="2390"/>
      <c r="N204" s="2419"/>
      <c r="O204" s="1063">
        <f t="shared" si="140"/>
        <v>0</v>
      </c>
      <c r="P204" s="1063">
        <f t="shared" si="140"/>
        <v>0</v>
      </c>
      <c r="Q204" s="1063">
        <f t="shared" si="140"/>
        <v>0</v>
      </c>
      <c r="R204" s="1063">
        <f t="shared" si="140"/>
        <v>0</v>
      </c>
      <c r="S204" s="1063">
        <f t="shared" si="140"/>
        <v>0</v>
      </c>
      <c r="T204" s="1063">
        <f t="shared" si="140"/>
        <v>0</v>
      </c>
      <c r="U204" s="1063">
        <f t="shared" si="140"/>
        <v>0</v>
      </c>
      <c r="V204" s="1063">
        <f t="shared" si="140"/>
        <v>0</v>
      </c>
      <c r="W204" s="1063">
        <f t="shared" si="140"/>
        <v>0</v>
      </c>
      <c r="X204" s="1063">
        <f t="shared" si="140"/>
        <v>0</v>
      </c>
      <c r="Y204" s="1063">
        <f t="shared" si="140"/>
        <v>0</v>
      </c>
      <c r="Z204" s="1063">
        <f t="shared" si="140"/>
        <v>0</v>
      </c>
      <c r="AA204" s="1063">
        <f t="shared" si="140"/>
        <v>0</v>
      </c>
      <c r="AB204" s="1063">
        <f t="shared" si="140"/>
        <v>0</v>
      </c>
      <c r="AC204" s="1063">
        <f t="shared" si="140"/>
        <v>0</v>
      </c>
      <c r="AD204" s="1063">
        <f t="shared" si="140"/>
        <v>0</v>
      </c>
      <c r="AE204" s="1063">
        <f t="shared" si="140"/>
        <v>0</v>
      </c>
      <c r="AF204" s="1063">
        <f t="shared" si="140"/>
        <v>0</v>
      </c>
      <c r="AG204" s="1063">
        <f t="shared" si="140"/>
        <v>0</v>
      </c>
    </row>
    <row r="205" spans="3:33" s="318" customFormat="1" collapsed="1">
      <c r="C205" s="2284">
        <v>1</v>
      </c>
      <c r="D205" s="114"/>
      <c r="E205" s="114"/>
      <c r="F205" s="114"/>
      <c r="G205" s="2410"/>
      <c r="H205" s="2383"/>
      <c r="I205" s="2409"/>
      <c r="J205" s="2409"/>
      <c r="K205" s="2406" t="s">
        <v>1314</v>
      </c>
      <c r="L205" s="2404"/>
      <c r="M205" s="2406"/>
      <c r="N205" s="2407"/>
      <c r="O205" s="601">
        <f>SUM(O206:O211)</f>
        <v>0</v>
      </c>
      <c r="P205" s="601">
        <f t="shared" ref="P205:Z205" si="141">SUM(P206:P211)</f>
        <v>0</v>
      </c>
      <c r="Q205" s="601">
        <f t="shared" si="141"/>
        <v>8787</v>
      </c>
      <c r="R205" s="601">
        <f t="shared" si="141"/>
        <v>0</v>
      </c>
      <c r="S205" s="601">
        <f t="shared" si="141"/>
        <v>4750</v>
      </c>
      <c r="T205" s="601">
        <f t="shared" si="141"/>
        <v>6908</v>
      </c>
      <c r="U205" s="601">
        <f t="shared" si="141"/>
        <v>0</v>
      </c>
      <c r="V205" s="601">
        <f t="shared" si="141"/>
        <v>-1731</v>
      </c>
      <c r="W205" s="601">
        <f t="shared" si="141"/>
        <v>4600</v>
      </c>
      <c r="X205" s="601">
        <f t="shared" si="141"/>
        <v>-1730.7692307692307</v>
      </c>
      <c r="Y205" s="601">
        <f t="shared" si="141"/>
        <v>1146</v>
      </c>
      <c r="Z205" s="601">
        <f t="shared" si="141"/>
        <v>0</v>
      </c>
      <c r="AA205" s="601">
        <f>SUM(O205:Q205)</f>
        <v>8787</v>
      </c>
      <c r="AB205" s="601">
        <f>SUM(R205:T205)</f>
        <v>11658</v>
      </c>
      <c r="AC205" s="601">
        <f>SUM(U205:W205)</f>
        <v>2869</v>
      </c>
      <c r="AD205" s="601">
        <f>SUM(X205:Z205)</f>
        <v>-584.76923076923072</v>
      </c>
      <c r="AE205" s="601">
        <f>AA205+AB205</f>
        <v>20445</v>
      </c>
      <c r="AF205" s="601">
        <f>AD205+AC205</f>
        <v>2284.2307692307695</v>
      </c>
      <c r="AG205" s="601">
        <f>AE205+AF205</f>
        <v>22729.23076923077</v>
      </c>
    </row>
    <row r="206" spans="3:33" s="318" customFormat="1">
      <c r="C206" s="2284">
        <v>1</v>
      </c>
      <c r="D206" s="114"/>
      <c r="E206" s="114"/>
      <c r="F206" s="114"/>
      <c r="G206" s="2410"/>
      <c r="H206" s="2383"/>
      <c r="I206" s="2409"/>
      <c r="J206" s="2409"/>
      <c r="K206" s="114"/>
      <c r="L206" s="2319" t="s">
        <v>1315</v>
      </c>
      <c r="M206" s="2319"/>
      <c r="N206" s="2375"/>
      <c r="O206" s="229">
        <f t="shared" ref="O206:Z211" si="142">O554+O598</f>
        <v>0</v>
      </c>
      <c r="P206" s="229">
        <f t="shared" si="142"/>
        <v>0</v>
      </c>
      <c r="Q206" s="229">
        <f t="shared" si="142"/>
        <v>0</v>
      </c>
      <c r="R206" s="229">
        <f t="shared" si="142"/>
        <v>0</v>
      </c>
      <c r="S206" s="229">
        <f t="shared" si="142"/>
        <v>0</v>
      </c>
      <c r="T206" s="229">
        <f t="shared" si="142"/>
        <v>0</v>
      </c>
      <c r="U206" s="229">
        <f t="shared" si="142"/>
        <v>0</v>
      </c>
      <c r="V206" s="229">
        <f t="shared" si="142"/>
        <v>0</v>
      </c>
      <c r="W206" s="229">
        <f t="shared" si="142"/>
        <v>0</v>
      </c>
      <c r="X206" s="229">
        <f t="shared" si="142"/>
        <v>0</v>
      </c>
      <c r="Y206" s="229">
        <f t="shared" si="142"/>
        <v>0</v>
      </c>
      <c r="Z206" s="229">
        <f t="shared" si="142"/>
        <v>0</v>
      </c>
      <c r="AA206" s="229">
        <f t="shared" ref="AA206:AA218" si="143">SUM(O206:Q206)</f>
        <v>0</v>
      </c>
      <c r="AB206" s="229">
        <f t="shared" ref="AB206:AB218" si="144">SUM(R206:T206)</f>
        <v>0</v>
      </c>
      <c r="AC206" s="229">
        <f t="shared" ref="AC206:AC218" si="145">SUM(U206:W206)</f>
        <v>0</v>
      </c>
      <c r="AD206" s="229">
        <f t="shared" ref="AD206:AD218" si="146">SUM(X206:Z206)</f>
        <v>0</v>
      </c>
      <c r="AE206" s="229">
        <f t="shared" ref="AE206:AE218" si="147">AA206+AB206</f>
        <v>0</v>
      </c>
      <c r="AF206" s="229">
        <f t="shared" ref="AF206:AF218" si="148">AD206+AC206</f>
        <v>0</v>
      </c>
      <c r="AG206" s="229">
        <f t="shared" ref="AG206:AG218" si="149">AE206+AF206</f>
        <v>0</v>
      </c>
    </row>
    <row r="207" spans="3:33" s="318" customFormat="1">
      <c r="C207" s="2284">
        <v>1</v>
      </c>
      <c r="D207" s="114"/>
      <c r="E207" s="114"/>
      <c r="F207" s="114"/>
      <c r="G207" s="2410"/>
      <c r="H207" s="2383"/>
      <c r="I207" s="2409"/>
      <c r="J207" s="2409"/>
      <c r="K207" s="114"/>
      <c r="L207" s="2319" t="s">
        <v>1316</v>
      </c>
      <c r="M207" s="2319"/>
      <c r="N207" s="2375"/>
      <c r="O207" s="229">
        <f t="shared" si="142"/>
        <v>0</v>
      </c>
      <c r="P207" s="229">
        <f t="shared" si="142"/>
        <v>0</v>
      </c>
      <c r="Q207" s="229">
        <f t="shared" si="142"/>
        <v>0</v>
      </c>
      <c r="R207" s="229">
        <f t="shared" si="142"/>
        <v>0</v>
      </c>
      <c r="S207" s="229">
        <f t="shared" si="142"/>
        <v>4750</v>
      </c>
      <c r="T207" s="229">
        <f t="shared" si="142"/>
        <v>6341</v>
      </c>
      <c r="U207" s="229">
        <f t="shared" si="142"/>
        <v>0</v>
      </c>
      <c r="V207" s="229">
        <f t="shared" si="142"/>
        <v>0</v>
      </c>
      <c r="W207" s="229">
        <f t="shared" si="142"/>
        <v>4600</v>
      </c>
      <c r="X207" s="229">
        <f t="shared" si="142"/>
        <v>0</v>
      </c>
      <c r="Y207" s="229">
        <f t="shared" si="142"/>
        <v>2300</v>
      </c>
      <c r="Z207" s="229">
        <f t="shared" si="142"/>
        <v>0</v>
      </c>
      <c r="AA207" s="229">
        <f t="shared" si="143"/>
        <v>0</v>
      </c>
      <c r="AB207" s="229">
        <f t="shared" si="144"/>
        <v>11091</v>
      </c>
      <c r="AC207" s="229">
        <f t="shared" si="145"/>
        <v>4600</v>
      </c>
      <c r="AD207" s="229">
        <f t="shared" si="146"/>
        <v>2300</v>
      </c>
      <c r="AE207" s="229">
        <f t="shared" si="147"/>
        <v>11091</v>
      </c>
      <c r="AF207" s="229">
        <f t="shared" si="148"/>
        <v>6900</v>
      </c>
      <c r="AG207" s="229">
        <f t="shared" si="149"/>
        <v>17991</v>
      </c>
    </row>
    <row r="208" spans="3:33" s="318" customFormat="1">
      <c r="C208" s="2284">
        <v>1</v>
      </c>
      <c r="D208" s="114"/>
      <c r="E208" s="114"/>
      <c r="F208" s="114"/>
      <c r="G208" s="2410"/>
      <c r="H208" s="2383"/>
      <c r="I208" s="2409"/>
      <c r="J208" s="2409"/>
      <c r="K208" s="114"/>
      <c r="L208" s="2319" t="s">
        <v>1317</v>
      </c>
      <c r="M208" s="2319"/>
      <c r="N208" s="2375"/>
      <c r="O208" s="229">
        <f t="shared" si="142"/>
        <v>0</v>
      </c>
      <c r="P208" s="229">
        <f t="shared" si="142"/>
        <v>0</v>
      </c>
      <c r="Q208" s="229">
        <f t="shared" si="142"/>
        <v>8787</v>
      </c>
      <c r="R208" s="229">
        <f t="shared" si="142"/>
        <v>0</v>
      </c>
      <c r="S208" s="229">
        <f t="shared" si="142"/>
        <v>0</v>
      </c>
      <c r="T208" s="229">
        <f t="shared" si="142"/>
        <v>567</v>
      </c>
      <c r="U208" s="229">
        <f t="shared" si="142"/>
        <v>0</v>
      </c>
      <c r="V208" s="229">
        <f t="shared" si="142"/>
        <v>-1731</v>
      </c>
      <c r="W208" s="229">
        <f t="shared" si="142"/>
        <v>0</v>
      </c>
      <c r="X208" s="229">
        <f t="shared" si="142"/>
        <v>-1730.7692307692307</v>
      </c>
      <c r="Y208" s="229">
        <f t="shared" si="142"/>
        <v>-1154</v>
      </c>
      <c r="Z208" s="229">
        <f t="shared" si="142"/>
        <v>0</v>
      </c>
      <c r="AA208" s="229">
        <f t="shared" si="143"/>
        <v>8787</v>
      </c>
      <c r="AB208" s="229">
        <f t="shared" si="144"/>
        <v>567</v>
      </c>
      <c r="AC208" s="229">
        <f t="shared" si="145"/>
        <v>-1731</v>
      </c>
      <c r="AD208" s="229">
        <f t="shared" si="146"/>
        <v>-2884.7692307692305</v>
      </c>
      <c r="AE208" s="229">
        <f t="shared" si="147"/>
        <v>9354</v>
      </c>
      <c r="AF208" s="229">
        <f t="shared" si="148"/>
        <v>-4615.7692307692305</v>
      </c>
      <c r="AG208" s="229">
        <f t="shared" si="149"/>
        <v>4738.2307692307695</v>
      </c>
    </row>
    <row r="209" spans="3:33" s="318" customFormat="1">
      <c r="C209" s="2284">
        <v>1</v>
      </c>
      <c r="D209" s="114"/>
      <c r="E209" s="114"/>
      <c r="F209" s="114"/>
      <c r="G209" s="99"/>
      <c r="H209" s="2319"/>
      <c r="I209" s="114"/>
      <c r="J209" s="114"/>
      <c r="K209" s="114"/>
      <c r="L209" s="2319" t="s">
        <v>1318</v>
      </c>
      <c r="M209" s="2319"/>
      <c r="N209" s="2375"/>
      <c r="O209" s="229">
        <f t="shared" si="142"/>
        <v>0</v>
      </c>
      <c r="P209" s="229">
        <f t="shared" si="142"/>
        <v>0</v>
      </c>
      <c r="Q209" s="229">
        <f t="shared" si="142"/>
        <v>0</v>
      </c>
      <c r="R209" s="229">
        <f t="shared" si="142"/>
        <v>0</v>
      </c>
      <c r="S209" s="229">
        <f t="shared" si="142"/>
        <v>0</v>
      </c>
      <c r="T209" s="229">
        <f t="shared" si="142"/>
        <v>0</v>
      </c>
      <c r="U209" s="229">
        <f t="shared" si="142"/>
        <v>0</v>
      </c>
      <c r="V209" s="229">
        <f t="shared" si="142"/>
        <v>0</v>
      </c>
      <c r="W209" s="229">
        <f t="shared" si="142"/>
        <v>0</v>
      </c>
      <c r="X209" s="229">
        <f t="shared" si="142"/>
        <v>0</v>
      </c>
      <c r="Y209" s="229">
        <f t="shared" si="142"/>
        <v>0</v>
      </c>
      <c r="Z209" s="229">
        <f t="shared" si="142"/>
        <v>0</v>
      </c>
      <c r="AA209" s="229">
        <f t="shared" si="143"/>
        <v>0</v>
      </c>
      <c r="AB209" s="229">
        <f t="shared" si="144"/>
        <v>0</v>
      </c>
      <c r="AC209" s="229">
        <f t="shared" si="145"/>
        <v>0</v>
      </c>
      <c r="AD209" s="229">
        <f t="shared" si="146"/>
        <v>0</v>
      </c>
      <c r="AE209" s="229">
        <f t="shared" si="147"/>
        <v>0</v>
      </c>
      <c r="AF209" s="229">
        <f t="shared" si="148"/>
        <v>0</v>
      </c>
      <c r="AG209" s="229">
        <f t="shared" si="149"/>
        <v>0</v>
      </c>
    </row>
    <row r="210" spans="3:33" s="318" customFormat="1">
      <c r="C210" s="2284">
        <v>1</v>
      </c>
      <c r="D210" s="114"/>
      <c r="E210" s="114"/>
      <c r="F210" s="114"/>
      <c r="G210" s="99"/>
      <c r="H210" s="2319"/>
      <c r="I210" s="114"/>
      <c r="J210" s="114"/>
      <c r="K210" s="114"/>
      <c r="L210" s="2319" t="s">
        <v>1319</v>
      </c>
      <c r="M210" s="2319"/>
      <c r="N210" s="2375"/>
      <c r="O210" s="229">
        <f t="shared" si="142"/>
        <v>0</v>
      </c>
      <c r="P210" s="229">
        <f t="shared" si="142"/>
        <v>0</v>
      </c>
      <c r="Q210" s="229">
        <f t="shared" si="142"/>
        <v>0</v>
      </c>
      <c r="R210" s="229">
        <f t="shared" si="142"/>
        <v>0</v>
      </c>
      <c r="S210" s="229">
        <f t="shared" si="142"/>
        <v>0</v>
      </c>
      <c r="T210" s="229">
        <f t="shared" si="142"/>
        <v>0</v>
      </c>
      <c r="U210" s="229">
        <f t="shared" si="142"/>
        <v>0</v>
      </c>
      <c r="V210" s="229">
        <f t="shared" si="142"/>
        <v>0</v>
      </c>
      <c r="W210" s="229">
        <f t="shared" si="142"/>
        <v>0</v>
      </c>
      <c r="X210" s="229">
        <f t="shared" si="142"/>
        <v>0</v>
      </c>
      <c r="Y210" s="229">
        <f t="shared" si="142"/>
        <v>0</v>
      </c>
      <c r="Z210" s="229">
        <f t="shared" si="142"/>
        <v>0</v>
      </c>
      <c r="AA210" s="229">
        <f t="shared" si="143"/>
        <v>0</v>
      </c>
      <c r="AB210" s="229">
        <f t="shared" si="144"/>
        <v>0</v>
      </c>
      <c r="AC210" s="229">
        <f t="shared" si="145"/>
        <v>0</v>
      </c>
      <c r="AD210" s="229">
        <f t="shared" si="146"/>
        <v>0</v>
      </c>
      <c r="AE210" s="229">
        <f t="shared" si="147"/>
        <v>0</v>
      </c>
      <c r="AF210" s="229">
        <f t="shared" si="148"/>
        <v>0</v>
      </c>
      <c r="AG210" s="229">
        <f t="shared" si="149"/>
        <v>0</v>
      </c>
    </row>
    <row r="211" spans="3:33" s="318" customFormat="1">
      <c r="C211" s="2284">
        <v>1</v>
      </c>
      <c r="D211" s="114"/>
      <c r="E211" s="114"/>
      <c r="F211" s="114"/>
      <c r="G211" s="99"/>
      <c r="H211" s="2319"/>
      <c r="I211" s="114"/>
      <c r="J211" s="114"/>
      <c r="K211" s="91"/>
      <c r="L211" s="91" t="s">
        <v>1304</v>
      </c>
      <c r="M211" s="91"/>
      <c r="N211" s="2380"/>
      <c r="O211" s="430">
        <f t="shared" si="142"/>
        <v>0</v>
      </c>
      <c r="P211" s="430">
        <f t="shared" si="142"/>
        <v>0</v>
      </c>
      <c r="Q211" s="430">
        <f t="shared" si="142"/>
        <v>0</v>
      </c>
      <c r="R211" s="430">
        <f t="shared" si="142"/>
        <v>0</v>
      </c>
      <c r="S211" s="430">
        <f t="shared" si="142"/>
        <v>0</v>
      </c>
      <c r="T211" s="430">
        <f t="shared" si="142"/>
        <v>0</v>
      </c>
      <c r="U211" s="430">
        <f t="shared" si="142"/>
        <v>0</v>
      </c>
      <c r="V211" s="430">
        <f t="shared" si="142"/>
        <v>0</v>
      </c>
      <c r="W211" s="430">
        <f t="shared" si="142"/>
        <v>0</v>
      </c>
      <c r="X211" s="430">
        <f t="shared" si="142"/>
        <v>0</v>
      </c>
      <c r="Y211" s="430">
        <f t="shared" si="142"/>
        <v>0</v>
      </c>
      <c r="Z211" s="430">
        <f t="shared" si="142"/>
        <v>0</v>
      </c>
      <c r="AA211" s="430">
        <f t="shared" si="143"/>
        <v>0</v>
      </c>
      <c r="AB211" s="430">
        <f t="shared" si="144"/>
        <v>0</v>
      </c>
      <c r="AC211" s="430">
        <f t="shared" si="145"/>
        <v>0</v>
      </c>
      <c r="AD211" s="430">
        <f t="shared" si="146"/>
        <v>0</v>
      </c>
      <c r="AE211" s="430">
        <f t="shared" si="147"/>
        <v>0</v>
      </c>
      <c r="AF211" s="430">
        <f t="shared" si="148"/>
        <v>0</v>
      </c>
      <c r="AG211" s="430">
        <f t="shared" si="149"/>
        <v>0</v>
      </c>
    </row>
    <row r="212" spans="3:33" s="318" customFormat="1">
      <c r="C212" s="2284">
        <v>1</v>
      </c>
      <c r="D212" s="114"/>
      <c r="E212" s="114"/>
      <c r="F212" s="114"/>
      <c r="G212" s="99"/>
      <c r="H212" s="2319"/>
      <c r="I212" s="114"/>
      <c r="J212" s="114"/>
      <c r="K212" s="2406" t="s">
        <v>1320</v>
      </c>
      <c r="L212" s="2406"/>
      <c r="M212" s="2406"/>
      <c r="N212" s="2407"/>
      <c r="O212" s="601">
        <f>SUM(O213:O218)</f>
        <v>-965</v>
      </c>
      <c r="P212" s="601">
        <f t="shared" ref="P212:Z212" si="150">SUM(P213:P218)</f>
        <v>1498</v>
      </c>
      <c r="Q212" s="601">
        <f t="shared" si="150"/>
        <v>-721</v>
      </c>
      <c r="R212" s="601">
        <f t="shared" si="150"/>
        <v>251</v>
      </c>
      <c r="S212" s="601">
        <f t="shared" si="150"/>
        <v>-159</v>
      </c>
      <c r="T212" s="601">
        <f t="shared" si="150"/>
        <v>-350</v>
      </c>
      <c r="U212" s="601">
        <f t="shared" si="150"/>
        <v>-3961</v>
      </c>
      <c r="V212" s="601">
        <f t="shared" si="150"/>
        <v>3887</v>
      </c>
      <c r="W212" s="601">
        <f t="shared" si="150"/>
        <v>90.20799999999997</v>
      </c>
      <c r="X212" s="601">
        <f t="shared" si="150"/>
        <v>-60.79200000000003</v>
      </c>
      <c r="Y212" s="601">
        <f t="shared" si="150"/>
        <v>38.70799999999997</v>
      </c>
      <c r="Z212" s="601">
        <f t="shared" si="150"/>
        <v>38.70799999999997</v>
      </c>
      <c r="AA212" s="601">
        <f t="shared" si="143"/>
        <v>-188</v>
      </c>
      <c r="AB212" s="601">
        <f t="shared" si="144"/>
        <v>-258</v>
      </c>
      <c r="AC212" s="601">
        <f t="shared" si="145"/>
        <v>16.20799999999997</v>
      </c>
      <c r="AD212" s="601">
        <f t="shared" si="146"/>
        <v>16.62399999999991</v>
      </c>
      <c r="AE212" s="601">
        <f t="shared" si="147"/>
        <v>-446</v>
      </c>
      <c r="AF212" s="601">
        <f t="shared" si="148"/>
        <v>32.83199999999988</v>
      </c>
      <c r="AG212" s="601">
        <f t="shared" si="149"/>
        <v>-413.16800000000012</v>
      </c>
    </row>
    <row r="213" spans="3:33" s="318" customFormat="1">
      <c r="C213" s="2284">
        <v>1</v>
      </c>
      <c r="D213" s="114"/>
      <c r="E213" s="114"/>
      <c r="F213" s="114"/>
      <c r="G213" s="99"/>
      <c r="H213" s="2319"/>
      <c r="I213" s="114"/>
      <c r="J213" s="114"/>
      <c r="K213" s="114"/>
      <c r="L213" s="2319" t="s">
        <v>1315</v>
      </c>
      <c r="M213" s="2319"/>
      <c r="N213" s="2375"/>
      <c r="O213" s="229">
        <f t="shared" ref="O213:Z213" si="151">O561+O605</f>
        <v>-155</v>
      </c>
      <c r="P213" s="229">
        <f t="shared" si="151"/>
        <v>-145</v>
      </c>
      <c r="Q213" s="229">
        <f t="shared" si="151"/>
        <v>-364</v>
      </c>
      <c r="R213" s="229">
        <f t="shared" si="151"/>
        <v>-569</v>
      </c>
      <c r="S213" s="229">
        <f t="shared" si="151"/>
        <v>-660</v>
      </c>
      <c r="T213" s="229">
        <f t="shared" si="151"/>
        <v>-913</v>
      </c>
      <c r="U213" s="229">
        <f t="shared" si="151"/>
        <v>-3947</v>
      </c>
      <c r="V213" s="229">
        <f t="shared" si="151"/>
        <v>0</v>
      </c>
      <c r="W213" s="229">
        <f t="shared" si="151"/>
        <v>-935</v>
      </c>
      <c r="X213" s="229">
        <f t="shared" si="151"/>
        <v>-935</v>
      </c>
      <c r="Y213" s="229">
        <f t="shared" si="151"/>
        <v>-935</v>
      </c>
      <c r="Z213" s="229">
        <f t="shared" si="151"/>
        <v>-935</v>
      </c>
      <c r="AA213" s="229">
        <f t="shared" si="143"/>
        <v>-664</v>
      </c>
      <c r="AB213" s="229">
        <f t="shared" si="144"/>
        <v>-2142</v>
      </c>
      <c r="AC213" s="229">
        <f t="shared" si="145"/>
        <v>-4882</v>
      </c>
      <c r="AD213" s="229">
        <f t="shared" si="146"/>
        <v>-2805</v>
      </c>
      <c r="AE213" s="229">
        <f t="shared" si="147"/>
        <v>-2806</v>
      </c>
      <c r="AF213" s="229">
        <f t="shared" si="148"/>
        <v>-7687</v>
      </c>
      <c r="AG213" s="229">
        <f t="shared" si="149"/>
        <v>-10493</v>
      </c>
    </row>
    <row r="214" spans="3:33" s="318" customFormat="1">
      <c r="C214" s="2284">
        <v>1</v>
      </c>
      <c r="D214" s="114"/>
      <c r="E214" s="114"/>
      <c r="F214" s="114"/>
      <c r="G214" s="99"/>
      <c r="H214" s="2319"/>
      <c r="I214" s="114"/>
      <c r="J214" s="114"/>
      <c r="K214" s="114"/>
      <c r="L214" s="2319" t="s">
        <v>1316</v>
      </c>
      <c r="M214" s="2319"/>
      <c r="N214" s="2375"/>
      <c r="O214" s="229">
        <f t="shared" ref="O214:Z214" si="152">O567+O611</f>
        <v>-153</v>
      </c>
      <c r="P214" s="229">
        <f t="shared" si="152"/>
        <v>2069</v>
      </c>
      <c r="Q214" s="229">
        <f t="shared" si="152"/>
        <v>881</v>
      </c>
      <c r="R214" s="229">
        <f t="shared" si="152"/>
        <v>1636</v>
      </c>
      <c r="S214" s="229">
        <f t="shared" si="152"/>
        <v>1295</v>
      </c>
      <c r="T214" s="229">
        <f t="shared" si="152"/>
        <v>1450</v>
      </c>
      <c r="U214" s="229">
        <f t="shared" si="152"/>
        <v>1594</v>
      </c>
      <c r="V214" s="229">
        <f t="shared" si="152"/>
        <v>2521</v>
      </c>
      <c r="W214" s="229">
        <f t="shared" si="152"/>
        <v>1146</v>
      </c>
      <c r="X214" s="229">
        <f t="shared" si="152"/>
        <v>995</v>
      </c>
      <c r="Y214" s="229">
        <f t="shared" si="152"/>
        <v>1094.5</v>
      </c>
      <c r="Z214" s="229">
        <f t="shared" si="152"/>
        <v>1094.5</v>
      </c>
      <c r="AA214" s="229">
        <f t="shared" si="143"/>
        <v>2797</v>
      </c>
      <c r="AB214" s="229">
        <f t="shared" si="144"/>
        <v>4381</v>
      </c>
      <c r="AC214" s="229">
        <f t="shared" si="145"/>
        <v>5261</v>
      </c>
      <c r="AD214" s="229">
        <f t="shared" si="146"/>
        <v>3184</v>
      </c>
      <c r="AE214" s="229">
        <f t="shared" si="147"/>
        <v>7178</v>
      </c>
      <c r="AF214" s="229">
        <f t="shared" si="148"/>
        <v>8445</v>
      </c>
      <c r="AG214" s="229">
        <f t="shared" si="149"/>
        <v>15623</v>
      </c>
    </row>
    <row r="215" spans="3:33" s="318" customFormat="1">
      <c r="C215" s="2284">
        <v>1</v>
      </c>
      <c r="D215" s="114"/>
      <c r="E215" s="114"/>
      <c r="F215" s="114"/>
      <c r="G215" s="99"/>
      <c r="H215" s="2319"/>
      <c r="I215" s="114"/>
      <c r="J215" s="114"/>
      <c r="K215" s="114"/>
      <c r="L215" s="2319" t="s">
        <v>1317</v>
      </c>
      <c r="M215" s="2319"/>
      <c r="N215" s="2408"/>
      <c r="O215" s="229">
        <f t="shared" ref="O215:Z215" si="153">O573+O617</f>
        <v>-657</v>
      </c>
      <c r="P215" s="229">
        <f t="shared" si="153"/>
        <v>-426</v>
      </c>
      <c r="Q215" s="229">
        <f t="shared" si="153"/>
        <v>-1238</v>
      </c>
      <c r="R215" s="229">
        <f t="shared" si="153"/>
        <v>-816</v>
      </c>
      <c r="S215" s="229">
        <f t="shared" si="153"/>
        <v>-794</v>
      </c>
      <c r="T215" s="229">
        <f t="shared" si="153"/>
        <v>-887</v>
      </c>
      <c r="U215" s="229">
        <f t="shared" si="153"/>
        <v>-1608</v>
      </c>
      <c r="V215" s="229">
        <f t="shared" si="153"/>
        <v>1366</v>
      </c>
      <c r="W215" s="229">
        <f t="shared" si="153"/>
        <v>-120.79200000000003</v>
      </c>
      <c r="X215" s="229">
        <f t="shared" si="153"/>
        <v>-120.79200000000003</v>
      </c>
      <c r="Y215" s="229">
        <f t="shared" si="153"/>
        <v>-120.79200000000003</v>
      </c>
      <c r="Z215" s="229">
        <f t="shared" si="153"/>
        <v>-120.79200000000003</v>
      </c>
      <c r="AA215" s="229">
        <f t="shared" si="143"/>
        <v>-2321</v>
      </c>
      <c r="AB215" s="229">
        <f t="shared" si="144"/>
        <v>-2497</v>
      </c>
      <c r="AC215" s="229">
        <f t="shared" si="145"/>
        <v>-362.79200000000003</v>
      </c>
      <c r="AD215" s="229">
        <f t="shared" si="146"/>
        <v>-362.37600000000009</v>
      </c>
      <c r="AE215" s="229">
        <f t="shared" si="147"/>
        <v>-4818</v>
      </c>
      <c r="AF215" s="229">
        <f t="shared" si="148"/>
        <v>-725.16800000000012</v>
      </c>
      <c r="AG215" s="229">
        <f t="shared" si="149"/>
        <v>-5543.1679999999997</v>
      </c>
    </row>
    <row r="216" spans="3:33" s="318" customFormat="1">
      <c r="C216" s="2284">
        <v>1</v>
      </c>
      <c r="D216" s="114"/>
      <c r="E216" s="114"/>
      <c r="F216" s="114"/>
      <c r="G216" s="99"/>
      <c r="H216" s="2319"/>
      <c r="I216" s="114"/>
      <c r="J216" s="114"/>
      <c r="K216" s="114"/>
      <c r="L216" s="2319" t="s">
        <v>1318</v>
      </c>
      <c r="M216" s="2319"/>
      <c r="N216" s="2375"/>
      <c r="O216" s="229">
        <f t="shared" ref="O216:Z216" si="154">O579+O623</f>
        <v>0</v>
      </c>
      <c r="P216" s="229">
        <f t="shared" si="154"/>
        <v>0</v>
      </c>
      <c r="Q216" s="229">
        <f t="shared" si="154"/>
        <v>0</v>
      </c>
      <c r="R216" s="229">
        <f t="shared" si="154"/>
        <v>0</v>
      </c>
      <c r="S216" s="229">
        <f t="shared" si="154"/>
        <v>0</v>
      </c>
      <c r="T216" s="229">
        <f t="shared" si="154"/>
        <v>0</v>
      </c>
      <c r="U216" s="229">
        <f t="shared" si="154"/>
        <v>0</v>
      </c>
      <c r="V216" s="229">
        <f t="shared" si="154"/>
        <v>0</v>
      </c>
      <c r="W216" s="229">
        <f t="shared" si="154"/>
        <v>0</v>
      </c>
      <c r="X216" s="229">
        <f t="shared" si="154"/>
        <v>0</v>
      </c>
      <c r="Y216" s="229">
        <f t="shared" si="154"/>
        <v>0</v>
      </c>
      <c r="Z216" s="229">
        <f t="shared" si="154"/>
        <v>0</v>
      </c>
      <c r="AA216" s="229">
        <f t="shared" si="143"/>
        <v>0</v>
      </c>
      <c r="AB216" s="229">
        <f t="shared" si="144"/>
        <v>0</v>
      </c>
      <c r="AC216" s="229">
        <f t="shared" si="145"/>
        <v>0</v>
      </c>
      <c r="AD216" s="229">
        <f t="shared" si="146"/>
        <v>0</v>
      </c>
      <c r="AE216" s="229">
        <f t="shared" si="147"/>
        <v>0</v>
      </c>
      <c r="AF216" s="229">
        <f t="shared" si="148"/>
        <v>0</v>
      </c>
      <c r="AG216" s="229">
        <f t="shared" si="149"/>
        <v>0</v>
      </c>
    </row>
    <row r="217" spans="3:33" s="318" customFormat="1">
      <c r="C217" s="2284">
        <v>1</v>
      </c>
      <c r="D217" s="114"/>
      <c r="E217" s="114"/>
      <c r="F217" s="114"/>
      <c r="G217" s="99"/>
      <c r="H217" s="2319"/>
      <c r="I217" s="114"/>
      <c r="J217" s="114"/>
      <c r="K217" s="114"/>
      <c r="L217" s="2319" t="s">
        <v>1319</v>
      </c>
      <c r="M217" s="2319"/>
      <c r="N217" s="2375"/>
      <c r="O217" s="229">
        <f t="shared" ref="O217:Z217" si="155">O585+O629</f>
        <v>0</v>
      </c>
      <c r="P217" s="229">
        <f t="shared" si="155"/>
        <v>0</v>
      </c>
      <c r="Q217" s="229">
        <f t="shared" si="155"/>
        <v>0</v>
      </c>
      <c r="R217" s="229">
        <f t="shared" si="155"/>
        <v>0</v>
      </c>
      <c r="S217" s="229">
        <f t="shared" si="155"/>
        <v>0</v>
      </c>
      <c r="T217" s="229">
        <f t="shared" si="155"/>
        <v>0</v>
      </c>
      <c r="U217" s="229">
        <f t="shared" si="155"/>
        <v>0</v>
      </c>
      <c r="V217" s="229">
        <f t="shared" si="155"/>
        <v>0</v>
      </c>
      <c r="W217" s="229">
        <f t="shared" si="155"/>
        <v>0</v>
      </c>
      <c r="X217" s="229">
        <f t="shared" si="155"/>
        <v>0</v>
      </c>
      <c r="Y217" s="229">
        <f t="shared" si="155"/>
        <v>0</v>
      </c>
      <c r="Z217" s="229">
        <f t="shared" si="155"/>
        <v>0</v>
      </c>
      <c r="AA217" s="229">
        <f t="shared" si="143"/>
        <v>0</v>
      </c>
      <c r="AB217" s="229">
        <f t="shared" si="144"/>
        <v>0</v>
      </c>
      <c r="AC217" s="229">
        <f t="shared" si="145"/>
        <v>0</v>
      </c>
      <c r="AD217" s="229">
        <f t="shared" si="146"/>
        <v>0</v>
      </c>
      <c r="AE217" s="229">
        <f t="shared" si="147"/>
        <v>0</v>
      </c>
      <c r="AF217" s="229">
        <f t="shared" si="148"/>
        <v>0</v>
      </c>
      <c r="AG217" s="229">
        <f t="shared" si="149"/>
        <v>0</v>
      </c>
    </row>
    <row r="218" spans="3:33" s="318" customFormat="1">
      <c r="C218" s="2284">
        <v>1</v>
      </c>
      <c r="D218" s="114"/>
      <c r="E218" s="114"/>
      <c r="F218" s="114"/>
      <c r="G218" s="2389"/>
      <c r="H218" s="2391"/>
      <c r="I218" s="1124"/>
      <c r="J218" s="1124"/>
      <c r="K218" s="1124"/>
      <c r="L218" s="2391" t="s">
        <v>1304</v>
      </c>
      <c r="M218" s="2391"/>
      <c r="N218" s="2392"/>
      <c r="O218" s="432">
        <f>O591+O594+O595+O635+O638+O639</f>
        <v>0</v>
      </c>
      <c r="P218" s="432">
        <f t="shared" ref="P218:Z218" si="156">P591+P594+P595+P635+P638+P639</f>
        <v>0</v>
      </c>
      <c r="Q218" s="432">
        <f t="shared" si="156"/>
        <v>0</v>
      </c>
      <c r="R218" s="432">
        <f t="shared" si="156"/>
        <v>0</v>
      </c>
      <c r="S218" s="432">
        <f t="shared" si="156"/>
        <v>0</v>
      </c>
      <c r="T218" s="432">
        <f t="shared" si="156"/>
        <v>0</v>
      </c>
      <c r="U218" s="432">
        <f t="shared" si="156"/>
        <v>0</v>
      </c>
      <c r="V218" s="432">
        <f t="shared" si="156"/>
        <v>0</v>
      </c>
      <c r="W218" s="432">
        <f t="shared" si="156"/>
        <v>0</v>
      </c>
      <c r="X218" s="432">
        <f t="shared" si="156"/>
        <v>0</v>
      </c>
      <c r="Y218" s="432">
        <f t="shared" si="156"/>
        <v>0</v>
      </c>
      <c r="Z218" s="432">
        <f t="shared" si="156"/>
        <v>0</v>
      </c>
      <c r="AA218" s="432">
        <f t="shared" si="143"/>
        <v>0</v>
      </c>
      <c r="AB218" s="432">
        <f t="shared" si="144"/>
        <v>0</v>
      </c>
      <c r="AC218" s="432">
        <f t="shared" si="145"/>
        <v>0</v>
      </c>
      <c r="AD218" s="432">
        <f t="shared" si="146"/>
        <v>0</v>
      </c>
      <c r="AE218" s="432">
        <f t="shared" si="147"/>
        <v>0</v>
      </c>
      <c r="AF218" s="432">
        <f t="shared" si="148"/>
        <v>0</v>
      </c>
      <c r="AG218" s="432">
        <f t="shared" si="149"/>
        <v>0</v>
      </c>
    </row>
    <row r="219" spans="3:33">
      <c r="C219" s="2284">
        <v>1</v>
      </c>
      <c r="D219" s="114"/>
      <c r="E219" s="114"/>
      <c r="F219" s="114"/>
      <c r="G219" s="2399" t="s">
        <v>101</v>
      </c>
      <c r="H219" s="2400"/>
      <c r="I219" s="2401"/>
      <c r="J219" s="2401"/>
      <c r="K219" s="2400"/>
      <c r="L219" s="2400"/>
      <c r="M219" s="2400"/>
      <c r="N219" s="2403"/>
      <c r="O219" s="1638">
        <f>SUM(O220:O222)</f>
        <v>4884</v>
      </c>
      <c r="P219" s="1638">
        <f t="shared" ref="P219:AG219" si="157">SUM(P220:P222)</f>
        <v>4979</v>
      </c>
      <c r="Q219" s="1638">
        <f t="shared" si="157"/>
        <v>6024</v>
      </c>
      <c r="R219" s="1638">
        <f t="shared" si="157"/>
        <v>5048</v>
      </c>
      <c r="S219" s="1638">
        <f t="shared" si="157"/>
        <v>4217</v>
      </c>
      <c r="T219" s="1638">
        <f t="shared" si="157"/>
        <v>5965</v>
      </c>
      <c r="U219" s="1638">
        <f t="shared" si="157"/>
        <v>8319</v>
      </c>
      <c r="V219" s="1638">
        <f t="shared" si="157"/>
        <v>4403.468787115833</v>
      </c>
      <c r="W219" s="1638">
        <f t="shared" si="157"/>
        <v>4598.8495561879226</v>
      </c>
      <c r="X219" s="1638">
        <f t="shared" si="157"/>
        <v>4158.1786691636498</v>
      </c>
      <c r="Y219" s="1638">
        <f t="shared" si="157"/>
        <v>3926.3927800528304</v>
      </c>
      <c r="Z219" s="1638">
        <f t="shared" si="157"/>
        <v>4710.8699161569348</v>
      </c>
      <c r="AA219" s="1638">
        <f t="shared" si="157"/>
        <v>15887</v>
      </c>
      <c r="AB219" s="1638">
        <f t="shared" si="157"/>
        <v>15230</v>
      </c>
      <c r="AC219" s="1638">
        <f t="shared" si="157"/>
        <v>17321.318343303756</v>
      </c>
      <c r="AD219" s="1638">
        <f t="shared" si="157"/>
        <v>12795.441365373415</v>
      </c>
      <c r="AE219" s="1638">
        <f t="shared" si="157"/>
        <v>31117</v>
      </c>
      <c r="AF219" s="1638">
        <f t="shared" si="157"/>
        <v>30116.759708677171</v>
      </c>
      <c r="AG219" s="1638">
        <f t="shared" si="157"/>
        <v>61233.759708677171</v>
      </c>
    </row>
    <row r="220" spans="3:33">
      <c r="C220" s="2284">
        <v>1</v>
      </c>
      <c r="D220" s="114"/>
      <c r="E220" s="114"/>
      <c r="F220" s="114"/>
      <c r="G220" s="99"/>
      <c r="H220" s="2342" t="s">
        <v>1258</v>
      </c>
      <c r="I220" s="114"/>
      <c r="J220" s="114"/>
      <c r="K220" s="2319"/>
      <c r="L220" s="2319"/>
      <c r="M220" s="2319"/>
      <c r="N220" s="2375"/>
      <c r="O220" s="157">
        <v>561</v>
      </c>
      <c r="P220" s="157">
        <v>820</v>
      </c>
      <c r="Q220" s="157">
        <v>855</v>
      </c>
      <c r="R220" s="157">
        <v>792</v>
      </c>
      <c r="S220" s="157">
        <v>64</v>
      </c>
      <c r="T220" s="157">
        <v>736</v>
      </c>
      <c r="U220" s="157">
        <v>1371</v>
      </c>
      <c r="V220" s="157">
        <v>611.72146645840667</v>
      </c>
      <c r="W220" s="157">
        <v>802.74096115008786</v>
      </c>
      <c r="X220" s="157">
        <v>688.13440192884934</v>
      </c>
      <c r="Y220" s="157">
        <v>601.78844269048432</v>
      </c>
      <c r="Z220" s="157">
        <v>1078.4076694188002</v>
      </c>
      <c r="AA220" s="156">
        <f>SUM(O220:Q220)</f>
        <v>2236</v>
      </c>
      <c r="AB220" s="156">
        <f>SUM(R220:T220)</f>
        <v>1592</v>
      </c>
      <c r="AC220" s="156">
        <f>SUM(U220:W220)</f>
        <v>2785.4624276084946</v>
      </c>
      <c r="AD220" s="156">
        <f>SUM(X220:Z220)</f>
        <v>2368.330514038134</v>
      </c>
      <c r="AE220" s="156">
        <f>AA220+AB220</f>
        <v>3828</v>
      </c>
      <c r="AF220" s="156">
        <f>AD220+AC220</f>
        <v>5153.7929416466286</v>
      </c>
      <c r="AG220" s="156">
        <f>AE220+AF220</f>
        <v>8981.7929416466286</v>
      </c>
    </row>
    <row r="221" spans="3:33">
      <c r="C221" s="2284">
        <v>1</v>
      </c>
      <c r="D221" s="114"/>
      <c r="E221" s="114"/>
      <c r="F221" s="114"/>
      <c r="G221" s="99"/>
      <c r="H221" s="2321" t="s">
        <v>1259</v>
      </c>
      <c r="I221" s="114"/>
      <c r="J221" s="114"/>
      <c r="K221" s="2319"/>
      <c r="L221" s="2319"/>
      <c r="M221" s="2319"/>
      <c r="N221" s="2375"/>
      <c r="O221" s="157">
        <v>2952</v>
      </c>
      <c r="P221" s="157">
        <v>2797</v>
      </c>
      <c r="Q221" s="157">
        <v>2820</v>
      </c>
      <c r="R221" s="157">
        <v>3001</v>
      </c>
      <c r="S221" s="157">
        <v>2947</v>
      </c>
      <c r="T221" s="157">
        <v>3157</v>
      </c>
      <c r="U221" s="157">
        <v>3101</v>
      </c>
      <c r="V221" s="157">
        <v>2713.1324501889453</v>
      </c>
      <c r="W221" s="157">
        <v>2813.0317112473845</v>
      </c>
      <c r="X221" s="157">
        <v>2247.1405737124182</v>
      </c>
      <c r="Y221" s="157">
        <v>2247.1939672244753</v>
      </c>
      <c r="Z221" s="157">
        <v>2416.0776458604241</v>
      </c>
      <c r="AA221" s="156">
        <f>SUM(O221:Q221)</f>
        <v>8569</v>
      </c>
      <c r="AB221" s="156">
        <f>SUM(R221:T221)</f>
        <v>9105</v>
      </c>
      <c r="AC221" s="156">
        <f>SUM(U221:W221)</f>
        <v>8627.1641614363289</v>
      </c>
      <c r="AD221" s="156">
        <f>SUM(X221:Z221)</f>
        <v>6910.4121867973181</v>
      </c>
      <c r="AE221" s="156">
        <f>AA221+AB221</f>
        <v>17674</v>
      </c>
      <c r="AF221" s="156">
        <f>AD221+AC221</f>
        <v>15537.576348233648</v>
      </c>
      <c r="AG221" s="156">
        <f>AE221+AF221</f>
        <v>33211.576348233648</v>
      </c>
    </row>
    <row r="222" spans="3:33">
      <c r="C222" s="2284">
        <v>1</v>
      </c>
      <c r="D222" s="114"/>
      <c r="E222" s="114"/>
      <c r="F222" s="114"/>
      <c r="G222" s="99"/>
      <c r="H222" s="2321" t="s">
        <v>1260</v>
      </c>
      <c r="I222" s="114"/>
      <c r="J222" s="114"/>
      <c r="K222" s="2319"/>
      <c r="L222" s="2319"/>
      <c r="M222" s="2319"/>
      <c r="N222" s="2375"/>
      <c r="O222" s="157">
        <v>1371</v>
      </c>
      <c r="P222" s="157">
        <v>1362</v>
      </c>
      <c r="Q222" s="157">
        <v>2349</v>
      </c>
      <c r="R222" s="157">
        <v>1255</v>
      </c>
      <c r="S222" s="157">
        <v>1206</v>
      </c>
      <c r="T222" s="157">
        <v>2072</v>
      </c>
      <c r="U222" s="157">
        <v>3847</v>
      </c>
      <c r="V222" s="157">
        <v>1078.6148704684808</v>
      </c>
      <c r="W222" s="157">
        <v>983.07688379045067</v>
      </c>
      <c r="X222" s="157">
        <v>1222.9036935223819</v>
      </c>
      <c r="Y222" s="157">
        <v>1077.4103701378708</v>
      </c>
      <c r="Z222" s="157">
        <v>1216.3846008777109</v>
      </c>
      <c r="AA222" s="156">
        <f>SUM(O222:Q222)</f>
        <v>5082</v>
      </c>
      <c r="AB222" s="156">
        <f>SUM(R222:T222)</f>
        <v>4533</v>
      </c>
      <c r="AC222" s="156">
        <f>SUM(U222:W222)</f>
        <v>5908.6917542589317</v>
      </c>
      <c r="AD222" s="156">
        <f>SUM(X222:Z222)</f>
        <v>3516.6986645379639</v>
      </c>
      <c r="AE222" s="156">
        <f>AA222+AB222</f>
        <v>9615</v>
      </c>
      <c r="AF222" s="156">
        <f>AD222+AC222</f>
        <v>9425.3904187968947</v>
      </c>
      <c r="AG222" s="156">
        <f>AE222+AF222</f>
        <v>19040.390418796895</v>
      </c>
    </row>
    <row r="223" spans="3:33">
      <c r="C223" s="2284">
        <v>1</v>
      </c>
      <c r="D223" s="114"/>
      <c r="E223" s="114"/>
      <c r="F223" s="114"/>
      <c r="G223" s="2399" t="s">
        <v>143</v>
      </c>
      <c r="H223" s="2400"/>
      <c r="I223" s="2401"/>
      <c r="J223" s="2401"/>
      <c r="K223" s="2401"/>
      <c r="L223" s="2401"/>
      <c r="M223" s="2401"/>
      <c r="N223" s="2420"/>
      <c r="O223" s="1638">
        <f t="shared" ref="O223:AG223" si="158">O189-O219</f>
        <v>-5849</v>
      </c>
      <c r="P223" s="1638">
        <f t="shared" si="158"/>
        <v>-3481</v>
      </c>
      <c r="Q223" s="1638">
        <f t="shared" si="158"/>
        <v>2042</v>
      </c>
      <c r="R223" s="1638">
        <f t="shared" si="158"/>
        <v>-4797</v>
      </c>
      <c r="S223" s="1638">
        <f t="shared" si="158"/>
        <v>374</v>
      </c>
      <c r="T223" s="1638">
        <f t="shared" si="158"/>
        <v>593</v>
      </c>
      <c r="U223" s="1638">
        <f t="shared" si="158"/>
        <v>-12280</v>
      </c>
      <c r="V223" s="1638">
        <f t="shared" si="158"/>
        <v>-2247.468787115833</v>
      </c>
      <c r="W223" s="1638">
        <f t="shared" si="158"/>
        <v>91.358443812076985</v>
      </c>
      <c r="X223" s="1638">
        <f t="shared" si="158"/>
        <v>-5949.7398999328807</v>
      </c>
      <c r="Y223" s="1638">
        <f t="shared" si="158"/>
        <v>-2741.6847800528303</v>
      </c>
      <c r="Z223" s="1638">
        <f t="shared" si="158"/>
        <v>-4672.1619161569351</v>
      </c>
      <c r="AA223" s="1638">
        <f t="shared" si="158"/>
        <v>-7288</v>
      </c>
      <c r="AB223" s="1638">
        <f t="shared" si="158"/>
        <v>-3830</v>
      </c>
      <c r="AC223" s="1638">
        <f t="shared" si="158"/>
        <v>-14436.110343303755</v>
      </c>
      <c r="AD223" s="1638">
        <f t="shared" si="158"/>
        <v>-13363.586596142646</v>
      </c>
      <c r="AE223" s="1638">
        <f t="shared" si="158"/>
        <v>-11118</v>
      </c>
      <c r="AF223" s="1638">
        <f t="shared" si="158"/>
        <v>-27799.696939446403</v>
      </c>
      <c r="AG223" s="1638">
        <f t="shared" si="158"/>
        <v>-38917.696939446403</v>
      </c>
    </row>
    <row r="224" spans="3:33">
      <c r="C224" s="2284">
        <v>1</v>
      </c>
      <c r="D224" s="114"/>
      <c r="E224" s="114"/>
      <c r="F224" s="114"/>
      <c r="G224" s="2389"/>
      <c r="H224" s="2390" t="s">
        <v>142</v>
      </c>
      <c r="I224" s="1124"/>
      <c r="J224" s="1124"/>
      <c r="K224" s="2391"/>
      <c r="L224" s="2391"/>
      <c r="M224" s="2391"/>
      <c r="N224" s="2392"/>
      <c r="O224" s="206">
        <f t="shared" ref="O224:AG224" si="159">IFERROR(O223/O159,0)</f>
        <v>0</v>
      </c>
      <c r="P224" s="206">
        <f t="shared" si="159"/>
        <v>-1.2343971631205675</v>
      </c>
      <c r="Q224" s="206">
        <f t="shared" si="159"/>
        <v>0.13429792831305493</v>
      </c>
      <c r="R224" s="206">
        <f t="shared" si="159"/>
        <v>-1.6405608755129959</v>
      </c>
      <c r="S224" s="206">
        <f t="shared" si="159"/>
        <v>3.3434650455927049E-2</v>
      </c>
      <c r="T224" s="206">
        <f t="shared" si="159"/>
        <v>2.4869988257003858E-2</v>
      </c>
      <c r="U224" s="206">
        <f t="shared" si="159"/>
        <v>-3.9308578745198464</v>
      </c>
      <c r="V224" s="206">
        <f t="shared" si="159"/>
        <v>-0.14983125247438886</v>
      </c>
      <c r="W224" s="206">
        <f t="shared" si="159"/>
        <v>5.0027440254856431E-3</v>
      </c>
      <c r="X224" s="206">
        <f t="shared" si="159"/>
        <v>-0.36081626270590955</v>
      </c>
      <c r="Y224" s="206">
        <f t="shared" si="159"/>
        <v>-0.13744158712917737</v>
      </c>
      <c r="Z224" s="206">
        <f t="shared" si="159"/>
        <v>-2.8935767441104057</v>
      </c>
      <c r="AA224" s="206">
        <f t="shared" si="159"/>
        <v>-0.4043273231622746</v>
      </c>
      <c r="AB224" s="206">
        <f t="shared" si="159"/>
        <v>-0.10091162986773462</v>
      </c>
      <c r="AC224" s="206">
        <f t="shared" si="159"/>
        <v>-0.3967526684492178</v>
      </c>
      <c r="AD224" s="206">
        <f t="shared" si="159"/>
        <v>-0.35118967552079983</v>
      </c>
      <c r="AE224" s="206">
        <f t="shared" si="159"/>
        <v>-0.19861019310812983</v>
      </c>
      <c r="AF224" s="206">
        <f t="shared" si="159"/>
        <v>-0.37346109432610231</v>
      </c>
      <c r="AG224" s="206">
        <f t="shared" si="159"/>
        <v>-0.29840969305724258</v>
      </c>
    </row>
    <row r="225" spans="3:33">
      <c r="C225" s="2284">
        <v>1</v>
      </c>
      <c r="D225" s="114"/>
      <c r="E225" s="114"/>
      <c r="F225" s="114"/>
      <c r="G225" s="2327" t="s">
        <v>1262</v>
      </c>
      <c r="H225" s="2328"/>
      <c r="I225" s="2329"/>
      <c r="J225" s="2329"/>
      <c r="K225" s="2328"/>
      <c r="L225" s="2328"/>
      <c r="M225" s="2328"/>
      <c r="N225" s="2330"/>
      <c r="O225" s="2304">
        <v>5</v>
      </c>
      <c r="P225" s="2304">
        <v>31</v>
      </c>
      <c r="Q225" s="2304">
        <v>65</v>
      </c>
      <c r="R225" s="2304">
        <v>95</v>
      </c>
      <c r="S225" s="2304">
        <v>61</v>
      </c>
      <c r="T225" s="2304">
        <v>70</v>
      </c>
      <c r="U225" s="2304">
        <v>36</v>
      </c>
      <c r="V225" s="2304">
        <v>0</v>
      </c>
      <c r="W225" s="2304">
        <v>0</v>
      </c>
      <c r="X225" s="2304">
        <v>0</v>
      </c>
      <c r="Y225" s="2304">
        <v>0</v>
      </c>
      <c r="Z225" s="2304">
        <v>0</v>
      </c>
      <c r="AA225" s="1633">
        <f>SUM(O225:Q225)</f>
        <v>101</v>
      </c>
      <c r="AB225" s="1633">
        <f>SUM(R225:T225)</f>
        <v>226</v>
      </c>
      <c r="AC225" s="1633">
        <f>SUM(U225:W225)</f>
        <v>36</v>
      </c>
      <c r="AD225" s="1633">
        <f>SUM(X225:Z225)</f>
        <v>0</v>
      </c>
      <c r="AE225" s="1633">
        <f>AA225+AB225</f>
        <v>327</v>
      </c>
      <c r="AF225" s="1633">
        <f>AD225+AC225</f>
        <v>36</v>
      </c>
      <c r="AG225" s="1633">
        <f>AE225+AF225</f>
        <v>363</v>
      </c>
    </row>
    <row r="226" spans="3:33">
      <c r="C226" s="2284">
        <v>1</v>
      </c>
      <c r="D226" s="114"/>
      <c r="E226" s="114"/>
      <c r="F226" s="114"/>
      <c r="G226" s="2336" t="s">
        <v>1263</v>
      </c>
      <c r="H226" s="2337"/>
      <c r="I226" s="2338"/>
      <c r="J226" s="2338"/>
      <c r="K226" s="2337"/>
      <c r="L226" s="2337"/>
      <c r="M226" s="2337"/>
      <c r="N226" s="2346"/>
      <c r="O226" s="110">
        <v>0</v>
      </c>
      <c r="P226" s="110">
        <v>0</v>
      </c>
      <c r="Q226" s="110">
        <v>0</v>
      </c>
      <c r="R226" s="110">
        <v>0</v>
      </c>
      <c r="S226" s="110">
        <v>0</v>
      </c>
      <c r="T226" s="110">
        <v>0</v>
      </c>
      <c r="U226" s="110">
        <v>0</v>
      </c>
      <c r="V226" s="110">
        <v>0</v>
      </c>
      <c r="W226" s="110">
        <v>0</v>
      </c>
      <c r="X226" s="110">
        <v>0</v>
      </c>
      <c r="Y226" s="110">
        <v>0</v>
      </c>
      <c r="Z226" s="110">
        <v>0</v>
      </c>
      <c r="AA226" s="161">
        <f>SUM(O226:Q226)</f>
        <v>0</v>
      </c>
      <c r="AB226" s="161">
        <f>SUM(R226:T226)</f>
        <v>0</v>
      </c>
      <c r="AC226" s="161">
        <f>SUM(U226:W226)</f>
        <v>0</v>
      </c>
      <c r="AD226" s="161">
        <f>SUM(X226:Z226)</f>
        <v>0</v>
      </c>
      <c r="AE226" s="161">
        <f>AA226+AB226</f>
        <v>0</v>
      </c>
      <c r="AF226" s="161">
        <f>AD226+AC226</f>
        <v>0</v>
      </c>
      <c r="AG226" s="161">
        <f>AE226+AF226</f>
        <v>0</v>
      </c>
    </row>
    <row r="227" spans="3:33">
      <c r="C227" s="2284">
        <v>1</v>
      </c>
      <c r="D227" s="114"/>
      <c r="E227" s="114"/>
      <c r="F227" s="114"/>
      <c r="G227" s="2399" t="s">
        <v>1264</v>
      </c>
      <c r="H227" s="2400"/>
      <c r="I227" s="2401"/>
      <c r="J227" s="2401"/>
      <c r="K227" s="2401"/>
      <c r="L227" s="2401"/>
      <c r="M227" s="2401"/>
      <c r="N227" s="2420"/>
      <c r="O227" s="1638">
        <f>O223+O225-O226</f>
        <v>-5844</v>
      </c>
      <c r="P227" s="1638">
        <f t="shared" ref="P227:AG227" si="160">P223+P225-P226</f>
        <v>-3450</v>
      </c>
      <c r="Q227" s="1638">
        <f t="shared" si="160"/>
        <v>2107</v>
      </c>
      <c r="R227" s="1638">
        <f t="shared" si="160"/>
        <v>-4702</v>
      </c>
      <c r="S227" s="1638">
        <f t="shared" si="160"/>
        <v>435</v>
      </c>
      <c r="T227" s="1638">
        <f t="shared" si="160"/>
        <v>663</v>
      </c>
      <c r="U227" s="1638">
        <f t="shared" si="160"/>
        <v>-12244</v>
      </c>
      <c r="V227" s="1638">
        <f t="shared" si="160"/>
        <v>-2247.468787115833</v>
      </c>
      <c r="W227" s="1638">
        <f t="shared" si="160"/>
        <v>91.358443812076985</v>
      </c>
      <c r="X227" s="1638">
        <f t="shared" si="160"/>
        <v>-5949.7398999328807</v>
      </c>
      <c r="Y227" s="1638">
        <f t="shared" si="160"/>
        <v>-2741.6847800528303</v>
      </c>
      <c r="Z227" s="1638">
        <f t="shared" si="160"/>
        <v>-4672.1619161569351</v>
      </c>
      <c r="AA227" s="1638">
        <f t="shared" si="160"/>
        <v>-7187</v>
      </c>
      <c r="AB227" s="1638">
        <f t="shared" si="160"/>
        <v>-3604</v>
      </c>
      <c r="AC227" s="1638">
        <f t="shared" si="160"/>
        <v>-14400.110343303755</v>
      </c>
      <c r="AD227" s="1638">
        <f t="shared" si="160"/>
        <v>-13363.586596142646</v>
      </c>
      <c r="AE227" s="1638">
        <f t="shared" si="160"/>
        <v>-10791</v>
      </c>
      <c r="AF227" s="1638">
        <f t="shared" si="160"/>
        <v>-27763.696939446403</v>
      </c>
      <c r="AG227" s="1638">
        <f t="shared" si="160"/>
        <v>-38554.696939446403</v>
      </c>
    </row>
    <row r="228" spans="3:33">
      <c r="C228" s="2284">
        <v>1</v>
      </c>
      <c r="D228" s="114"/>
      <c r="E228" s="114"/>
      <c r="F228" s="114"/>
      <c r="G228" s="2389"/>
      <c r="H228" s="2390" t="s">
        <v>142</v>
      </c>
      <c r="I228" s="1124"/>
      <c r="J228" s="1124"/>
      <c r="K228" s="2391"/>
      <c r="L228" s="2391"/>
      <c r="M228" s="2391"/>
      <c r="N228" s="2392"/>
      <c r="O228" s="206">
        <f t="shared" ref="O228:AG228" si="161">IFERROR(O227/O159,0)</f>
        <v>0</v>
      </c>
      <c r="P228" s="206">
        <f t="shared" si="161"/>
        <v>-1.2234042553191489</v>
      </c>
      <c r="Q228" s="206">
        <f t="shared" si="161"/>
        <v>0.13857283788227556</v>
      </c>
      <c r="R228" s="206">
        <f t="shared" si="161"/>
        <v>-1.6080711354309165</v>
      </c>
      <c r="S228" s="206">
        <f t="shared" si="161"/>
        <v>3.8887895583765424E-2</v>
      </c>
      <c r="T228" s="206">
        <f t="shared" si="161"/>
        <v>2.7805737292400604E-2</v>
      </c>
      <c r="U228" s="206">
        <f t="shared" si="161"/>
        <v>-3.9193341869398206</v>
      </c>
      <c r="V228" s="206">
        <f t="shared" si="161"/>
        <v>-0.14983125247438886</v>
      </c>
      <c r="W228" s="206">
        <f t="shared" si="161"/>
        <v>5.0027440254856431E-3</v>
      </c>
      <c r="X228" s="206">
        <f t="shared" si="161"/>
        <v>-0.36081626270590955</v>
      </c>
      <c r="Y228" s="206">
        <f t="shared" si="161"/>
        <v>-0.13744158712917737</v>
      </c>
      <c r="Z228" s="206">
        <f t="shared" si="161"/>
        <v>-2.8935767441104057</v>
      </c>
      <c r="AA228" s="206">
        <f t="shared" si="161"/>
        <v>-0.39872399445214979</v>
      </c>
      <c r="AB228" s="206">
        <f t="shared" si="161"/>
        <v>-9.495705327501712E-2</v>
      </c>
      <c r="AC228" s="206">
        <f t="shared" si="161"/>
        <v>-0.39576326786107413</v>
      </c>
      <c r="AD228" s="206">
        <f t="shared" si="161"/>
        <v>-0.35118967552079983</v>
      </c>
      <c r="AE228" s="206">
        <f t="shared" si="161"/>
        <v>-0.19276871684024366</v>
      </c>
      <c r="AF228" s="206">
        <f t="shared" si="161"/>
        <v>-0.3729774703705957</v>
      </c>
      <c r="AG228" s="206">
        <f t="shared" si="161"/>
        <v>-0.29562631358984182</v>
      </c>
    </row>
    <row r="229" spans="3:33">
      <c r="C229" s="2284">
        <v>1</v>
      </c>
      <c r="D229" s="114"/>
      <c r="E229" s="114"/>
      <c r="F229" s="114"/>
      <c r="G229" s="114"/>
      <c r="H229" s="2319"/>
      <c r="I229" s="114"/>
      <c r="J229" s="114"/>
      <c r="K229" s="2319"/>
      <c r="L229" s="2319"/>
      <c r="M229" s="2319"/>
      <c r="N229" s="2319"/>
      <c r="O229" s="2324"/>
      <c r="P229" s="2324"/>
      <c r="Q229" s="2324"/>
      <c r="R229" s="2324"/>
      <c r="S229" s="2324"/>
      <c r="T229" s="2324"/>
      <c r="X229" s="268"/>
      <c r="Y229" s="268"/>
      <c r="Z229" s="268"/>
      <c r="AA229" s="268"/>
      <c r="AB229" s="268"/>
      <c r="AC229" s="268"/>
      <c r="AD229" s="268"/>
      <c r="AE229" s="268"/>
      <c r="AF229" s="268"/>
      <c r="AG229" s="268"/>
    </row>
    <row r="230" spans="3:33">
      <c r="C230" s="2284">
        <v>1</v>
      </c>
      <c r="D230" s="114"/>
      <c r="E230" s="114"/>
      <c r="F230" s="114" t="s">
        <v>1327</v>
      </c>
      <c r="G230" s="114"/>
      <c r="H230" s="2319"/>
      <c r="I230" s="114"/>
      <c r="J230" s="114"/>
      <c r="K230" s="2319"/>
      <c r="L230" s="2319"/>
      <c r="M230" s="2319"/>
      <c r="N230" s="2319"/>
      <c r="O230" s="2324"/>
      <c r="P230" s="2324"/>
      <c r="Q230" s="2324"/>
      <c r="R230" s="2324"/>
      <c r="S230" s="2324"/>
      <c r="T230" s="2324"/>
      <c r="Y230" s="1"/>
      <c r="Z230" s="1"/>
      <c r="AA230" s="1"/>
      <c r="AB230" s="1"/>
      <c r="AC230" s="1"/>
      <c r="AD230" s="1"/>
      <c r="AE230" s="1"/>
      <c r="AF230" s="1"/>
      <c r="AG230" s="1"/>
    </row>
    <row r="231" spans="3:33">
      <c r="C231" s="2284">
        <v>1</v>
      </c>
      <c r="D231" s="114"/>
      <c r="E231" s="114"/>
      <c r="F231" s="114"/>
      <c r="G231" s="2421" t="s">
        <v>9</v>
      </c>
      <c r="H231" s="1556"/>
      <c r="I231" s="2422"/>
      <c r="J231" s="2422"/>
      <c r="K231" s="1556"/>
      <c r="L231" s="1556"/>
      <c r="M231" s="2423" t="s">
        <v>602</v>
      </c>
      <c r="N231" s="2424"/>
      <c r="O231" s="2425">
        <f>SUM(O232,O236)</f>
        <v>0</v>
      </c>
      <c r="P231" s="2425">
        <f t="shared" ref="P231:AG231" si="162">SUM(P232,P236)</f>
        <v>0</v>
      </c>
      <c r="Q231" s="2425">
        <f t="shared" si="162"/>
        <v>0</v>
      </c>
      <c r="R231" s="2425">
        <f t="shared" si="162"/>
        <v>0</v>
      </c>
      <c r="S231" s="2425">
        <f t="shared" si="162"/>
        <v>0</v>
      </c>
      <c r="T231" s="2425">
        <f t="shared" si="162"/>
        <v>0</v>
      </c>
      <c r="U231" s="2425">
        <f t="shared" si="162"/>
        <v>0</v>
      </c>
      <c r="V231" s="2425">
        <f t="shared" si="162"/>
        <v>0</v>
      </c>
      <c r="W231" s="2425">
        <f t="shared" si="162"/>
        <v>0</v>
      </c>
      <c r="X231" s="2425">
        <f t="shared" si="162"/>
        <v>0</v>
      </c>
      <c r="Y231" s="2425">
        <f t="shared" si="162"/>
        <v>0</v>
      </c>
      <c r="Z231" s="2425">
        <f t="shared" si="162"/>
        <v>0</v>
      </c>
      <c r="AA231" s="1646">
        <f t="shared" si="162"/>
        <v>0</v>
      </c>
      <c r="AB231" s="1646">
        <f t="shared" si="162"/>
        <v>0</v>
      </c>
      <c r="AC231" s="1646">
        <f t="shared" si="162"/>
        <v>0</v>
      </c>
      <c r="AD231" s="1646">
        <f t="shared" si="162"/>
        <v>0</v>
      </c>
      <c r="AE231" s="1646">
        <f t="shared" si="162"/>
        <v>0</v>
      </c>
      <c r="AF231" s="1646">
        <f t="shared" si="162"/>
        <v>0</v>
      </c>
      <c r="AG231" s="1646">
        <f t="shared" si="162"/>
        <v>0</v>
      </c>
    </row>
    <row r="232" spans="3:33">
      <c r="C232" s="2284">
        <v>1</v>
      </c>
      <c r="D232" s="114"/>
      <c r="E232" s="114"/>
      <c r="F232" s="114"/>
      <c r="G232" s="99"/>
      <c r="H232" s="2319"/>
      <c r="I232" s="114"/>
      <c r="J232" s="2404" t="s">
        <v>1328</v>
      </c>
      <c r="K232" s="2404"/>
      <c r="L232" s="2404"/>
      <c r="M232" s="2404"/>
      <c r="N232" s="2405"/>
      <c r="O232" s="2405">
        <f>SUM(O233:O235)</f>
        <v>0</v>
      </c>
      <c r="P232" s="2405">
        <f t="shared" ref="P232:Z232" si="163">SUM(P233:P235)</f>
        <v>0</v>
      </c>
      <c r="Q232" s="2405">
        <f t="shared" si="163"/>
        <v>0</v>
      </c>
      <c r="R232" s="2405">
        <f t="shared" si="163"/>
        <v>0</v>
      </c>
      <c r="S232" s="2405">
        <f t="shared" si="163"/>
        <v>0</v>
      </c>
      <c r="T232" s="2405">
        <f t="shared" si="163"/>
        <v>0</v>
      </c>
      <c r="U232" s="2405">
        <f t="shared" si="163"/>
        <v>0</v>
      </c>
      <c r="V232" s="2405">
        <f t="shared" si="163"/>
        <v>0</v>
      </c>
      <c r="W232" s="2405">
        <f t="shared" si="163"/>
        <v>0</v>
      </c>
      <c r="X232" s="2405">
        <f t="shared" si="163"/>
        <v>0</v>
      </c>
      <c r="Y232" s="2405">
        <f t="shared" si="163"/>
        <v>0</v>
      </c>
      <c r="Z232" s="2405">
        <f t="shared" si="163"/>
        <v>0</v>
      </c>
      <c r="AA232" s="604">
        <f>SUM(O232:Q232)</f>
        <v>0</v>
      </c>
      <c r="AB232" s="604">
        <f>SUM(R232:T232)</f>
        <v>0</v>
      </c>
      <c r="AC232" s="604">
        <f>SUM(U232:W232)</f>
        <v>0</v>
      </c>
      <c r="AD232" s="604">
        <f>SUM(X232:Z232)</f>
        <v>0</v>
      </c>
      <c r="AE232" s="604">
        <f>AA232+AB232</f>
        <v>0</v>
      </c>
      <c r="AF232" s="604">
        <f>AD232+AC232</f>
        <v>0</v>
      </c>
      <c r="AG232" s="604">
        <f>AE232+AF232</f>
        <v>0</v>
      </c>
    </row>
    <row r="233" spans="3:33" ht="15" customHeight="1">
      <c r="C233" s="2284">
        <v>1</v>
      </c>
      <c r="D233" s="114"/>
      <c r="E233" s="114"/>
      <c r="F233" s="114"/>
      <c r="G233" s="99"/>
      <c r="H233" s="2319"/>
      <c r="I233" s="114"/>
      <c r="J233" s="114"/>
      <c r="K233" s="2319" t="s">
        <v>1329</v>
      </c>
      <c r="L233" s="2319"/>
      <c r="M233" s="2319"/>
      <c r="N233" s="2375"/>
      <c r="O233" s="2308"/>
      <c r="P233" s="157"/>
      <c r="Q233" s="157"/>
      <c r="R233" s="157"/>
      <c r="S233" s="157"/>
      <c r="T233" s="157"/>
      <c r="U233" s="157"/>
      <c r="V233" s="157"/>
      <c r="W233" s="157"/>
      <c r="X233" s="157"/>
      <c r="Y233" s="157"/>
      <c r="Z233" s="157"/>
      <c r="AA233" s="156">
        <f>SUM(O233:Q233)</f>
        <v>0</v>
      </c>
      <c r="AB233" s="156">
        <f>SUM(R233:T233)</f>
        <v>0</v>
      </c>
      <c r="AC233" s="156">
        <f>SUM(U233:W233)</f>
        <v>0</v>
      </c>
      <c r="AD233" s="156">
        <f>SUM(X233:Z233)</f>
        <v>0</v>
      </c>
      <c r="AE233" s="156">
        <f>AA233+AB233</f>
        <v>0</v>
      </c>
      <c r="AF233" s="156">
        <f>AD233+AC233</f>
        <v>0</v>
      </c>
      <c r="AG233" s="156">
        <f>AE233+AF233</f>
        <v>0</v>
      </c>
    </row>
    <row r="234" spans="3:33" ht="15" customHeight="1">
      <c r="C234" s="2284">
        <v>1</v>
      </c>
      <c r="D234" s="114"/>
      <c r="E234" s="114"/>
      <c r="F234" s="114"/>
      <c r="G234" s="99"/>
      <c r="H234" s="2319"/>
      <c r="I234" s="114"/>
      <c r="J234" s="114"/>
      <c r="K234" s="2319" t="s">
        <v>1330</v>
      </c>
      <c r="L234" s="2319"/>
      <c r="M234" s="2319"/>
      <c r="N234" s="2375"/>
      <c r="O234" s="2308"/>
      <c r="P234" s="157"/>
      <c r="Q234" s="157"/>
      <c r="R234" s="157"/>
      <c r="S234" s="157"/>
      <c r="T234" s="157"/>
      <c r="U234" s="157"/>
      <c r="V234" s="157"/>
      <c r="W234" s="157"/>
      <c r="X234" s="157"/>
      <c r="Y234" s="157"/>
      <c r="Z234" s="157"/>
      <c r="AA234" s="156">
        <f>SUM(O234:Q234)</f>
        <v>0</v>
      </c>
      <c r="AB234" s="156">
        <f>SUM(R234:T234)</f>
        <v>0</v>
      </c>
      <c r="AC234" s="156">
        <f>SUM(U234:W234)</f>
        <v>0</v>
      </c>
      <c r="AD234" s="156">
        <f>SUM(X234:Z234)</f>
        <v>0</v>
      </c>
      <c r="AE234" s="156">
        <f>AA234+AB234</f>
        <v>0</v>
      </c>
      <c r="AF234" s="156">
        <f>AD234+AC234</f>
        <v>0</v>
      </c>
      <c r="AG234" s="156">
        <f>AE234+AF234</f>
        <v>0</v>
      </c>
    </row>
    <row r="235" spans="3:33" ht="15" customHeight="1">
      <c r="C235" s="2284">
        <v>1</v>
      </c>
      <c r="D235" s="114"/>
      <c r="E235" s="114"/>
      <c r="F235" s="114"/>
      <c r="G235" s="99"/>
      <c r="H235" s="2319"/>
      <c r="I235" s="114"/>
      <c r="J235" s="522"/>
      <c r="K235" s="91" t="s">
        <v>1312</v>
      </c>
      <c r="L235" s="91"/>
      <c r="M235" s="91"/>
      <c r="N235" s="2380"/>
      <c r="O235" s="2426"/>
      <c r="P235" s="222"/>
      <c r="Q235" s="222"/>
      <c r="R235" s="222"/>
      <c r="S235" s="222"/>
      <c r="T235" s="222"/>
      <c r="U235" s="222"/>
      <c r="V235" s="222"/>
      <c r="W235" s="222"/>
      <c r="X235" s="222"/>
      <c r="Y235" s="222"/>
      <c r="Z235" s="222"/>
      <c r="AA235" s="221">
        <f>SUM(O235:Q235)</f>
        <v>0</v>
      </c>
      <c r="AB235" s="221">
        <f>SUM(R235:T235)</f>
        <v>0</v>
      </c>
      <c r="AC235" s="221">
        <f>SUM(U235:W235)</f>
        <v>0</v>
      </c>
      <c r="AD235" s="221">
        <f>SUM(X235:Z235)</f>
        <v>0</v>
      </c>
      <c r="AE235" s="221">
        <f>AA235+AB235</f>
        <v>0</v>
      </c>
      <c r="AF235" s="221">
        <f>AD235+AC235</f>
        <v>0</v>
      </c>
      <c r="AG235" s="221">
        <f>AE235+AF235</f>
        <v>0</v>
      </c>
    </row>
    <row r="236" spans="3:33" ht="15" customHeight="1">
      <c r="C236" s="2284">
        <v>1</v>
      </c>
      <c r="D236" s="114"/>
      <c r="E236" s="114"/>
      <c r="F236" s="114"/>
      <c r="G236" s="99"/>
      <c r="H236" s="2319"/>
      <c r="I236" s="114"/>
      <c r="J236" s="2404" t="s">
        <v>1331</v>
      </c>
      <c r="K236" s="2404"/>
      <c r="L236" s="2404"/>
      <c r="M236" s="2404"/>
      <c r="N236" s="2405"/>
      <c r="O236" s="2405">
        <f>SUM(O237:O240)</f>
        <v>0</v>
      </c>
      <c r="P236" s="2405">
        <f t="shared" ref="P236:Z236" si="164">SUM(P237:P240)</f>
        <v>0</v>
      </c>
      <c r="Q236" s="2405">
        <f t="shared" si="164"/>
        <v>0</v>
      </c>
      <c r="R236" s="2405">
        <f t="shared" si="164"/>
        <v>0</v>
      </c>
      <c r="S236" s="2405">
        <f t="shared" si="164"/>
        <v>0</v>
      </c>
      <c r="T236" s="2405">
        <f t="shared" si="164"/>
        <v>0</v>
      </c>
      <c r="U236" s="2405">
        <f t="shared" si="164"/>
        <v>0</v>
      </c>
      <c r="V236" s="2405">
        <f t="shared" si="164"/>
        <v>0</v>
      </c>
      <c r="W236" s="2405">
        <f t="shared" si="164"/>
        <v>0</v>
      </c>
      <c r="X236" s="2405">
        <f t="shared" si="164"/>
        <v>0</v>
      </c>
      <c r="Y236" s="2405">
        <f t="shared" si="164"/>
        <v>0</v>
      </c>
      <c r="Z236" s="2405">
        <f t="shared" si="164"/>
        <v>0</v>
      </c>
      <c r="AA236" s="604">
        <f t="shared" ref="AA236:AA239" si="165">SUM(O236:Q236)</f>
        <v>0</v>
      </c>
      <c r="AB236" s="604">
        <f t="shared" ref="AB236:AB239" si="166">SUM(R236:T236)</f>
        <v>0</v>
      </c>
      <c r="AC236" s="604">
        <f t="shared" ref="AC236:AC239" si="167">SUM(U236:W236)</f>
        <v>0</v>
      </c>
      <c r="AD236" s="604">
        <f t="shared" ref="AD236:AD239" si="168">SUM(X236:Z236)</f>
        <v>0</v>
      </c>
      <c r="AE236" s="604">
        <f t="shared" ref="AE236:AE239" si="169">AA236+AB236</f>
        <v>0</v>
      </c>
      <c r="AF236" s="604">
        <f t="shared" ref="AF236:AF239" si="170">AD236+AC236</f>
        <v>0</v>
      </c>
      <c r="AG236" s="604">
        <f t="shared" ref="AG236:AG239" si="171">AE236+AF236</f>
        <v>0</v>
      </c>
    </row>
    <row r="237" spans="3:33" ht="15" customHeight="1">
      <c r="C237" s="2284">
        <v>1</v>
      </c>
      <c r="D237" s="114"/>
      <c r="E237" s="114"/>
      <c r="F237" s="114"/>
      <c r="G237" s="99"/>
      <c r="H237" s="2319"/>
      <c r="I237" s="114"/>
      <c r="J237" s="114"/>
      <c r="K237" s="2319" t="s">
        <v>63</v>
      </c>
      <c r="L237" s="2319"/>
      <c r="M237" s="2319"/>
      <c r="N237" s="2375"/>
      <c r="O237" s="2308"/>
      <c r="P237" s="157"/>
      <c r="Q237" s="157"/>
      <c r="R237" s="157"/>
      <c r="S237" s="157"/>
      <c r="T237" s="157"/>
      <c r="U237" s="157"/>
      <c r="V237" s="157"/>
      <c r="W237" s="157"/>
      <c r="X237" s="157"/>
      <c r="Y237" s="157"/>
      <c r="Z237" s="157"/>
      <c r="AA237" s="156">
        <f t="shared" si="165"/>
        <v>0</v>
      </c>
      <c r="AB237" s="156">
        <f t="shared" si="166"/>
        <v>0</v>
      </c>
      <c r="AC237" s="156">
        <f t="shared" si="167"/>
        <v>0</v>
      </c>
      <c r="AD237" s="156">
        <f t="shared" si="168"/>
        <v>0</v>
      </c>
      <c r="AE237" s="156">
        <f t="shared" si="169"/>
        <v>0</v>
      </c>
      <c r="AF237" s="156">
        <f t="shared" si="170"/>
        <v>0</v>
      </c>
      <c r="AG237" s="156">
        <f t="shared" si="171"/>
        <v>0</v>
      </c>
    </row>
    <row r="238" spans="3:33" ht="15" customHeight="1">
      <c r="C238" s="2284">
        <v>1</v>
      </c>
      <c r="D238" s="114"/>
      <c r="E238" s="114"/>
      <c r="F238" s="114"/>
      <c r="G238" s="99"/>
      <c r="H238" s="2319"/>
      <c r="I238" s="114"/>
      <c r="J238" s="114"/>
      <c r="K238" s="2319" t="s">
        <v>826</v>
      </c>
      <c r="L238" s="2319"/>
      <c r="M238" s="2319"/>
      <c r="N238" s="2375"/>
      <c r="O238" s="2308"/>
      <c r="P238" s="157"/>
      <c r="Q238" s="157"/>
      <c r="R238" s="157"/>
      <c r="S238" s="157"/>
      <c r="T238" s="157"/>
      <c r="U238" s="157"/>
      <c r="V238" s="157"/>
      <c r="W238" s="157"/>
      <c r="X238" s="157"/>
      <c r="Y238" s="157"/>
      <c r="Z238" s="157"/>
      <c r="AA238" s="156">
        <f t="shared" si="165"/>
        <v>0</v>
      </c>
      <c r="AB238" s="156">
        <f t="shared" si="166"/>
        <v>0</v>
      </c>
      <c r="AC238" s="156">
        <f t="shared" si="167"/>
        <v>0</v>
      </c>
      <c r="AD238" s="156">
        <f t="shared" si="168"/>
        <v>0</v>
      </c>
      <c r="AE238" s="156">
        <f t="shared" si="169"/>
        <v>0</v>
      </c>
      <c r="AF238" s="156">
        <f t="shared" si="170"/>
        <v>0</v>
      </c>
      <c r="AG238" s="156">
        <f t="shared" si="171"/>
        <v>0</v>
      </c>
    </row>
    <row r="239" spans="3:33" ht="15" customHeight="1">
      <c r="C239" s="2284">
        <v>1</v>
      </c>
      <c r="D239" s="114"/>
      <c r="E239" s="114"/>
      <c r="F239" s="114"/>
      <c r="G239" s="99"/>
      <c r="H239" s="2319"/>
      <c r="I239" s="114"/>
      <c r="J239" s="114"/>
      <c r="K239" s="2319" t="s">
        <v>827</v>
      </c>
      <c r="L239" s="2319"/>
      <c r="M239" s="2319"/>
      <c r="N239" s="2375"/>
      <c r="O239" s="2308"/>
      <c r="P239" s="157"/>
      <c r="Q239" s="157"/>
      <c r="R239" s="157"/>
      <c r="S239" s="157"/>
      <c r="T239" s="157"/>
      <c r="U239" s="157"/>
      <c r="V239" s="157"/>
      <c r="W239" s="157"/>
      <c r="X239" s="157"/>
      <c r="Y239" s="157"/>
      <c r="Z239" s="157"/>
      <c r="AA239" s="156">
        <f t="shared" si="165"/>
        <v>0</v>
      </c>
      <c r="AB239" s="156">
        <f t="shared" si="166"/>
        <v>0</v>
      </c>
      <c r="AC239" s="156">
        <f t="shared" si="167"/>
        <v>0</v>
      </c>
      <c r="AD239" s="156">
        <f t="shared" si="168"/>
        <v>0</v>
      </c>
      <c r="AE239" s="156">
        <f t="shared" si="169"/>
        <v>0</v>
      </c>
      <c r="AF239" s="156">
        <f t="shared" si="170"/>
        <v>0</v>
      </c>
      <c r="AG239" s="156">
        <f t="shared" si="171"/>
        <v>0</v>
      </c>
    </row>
    <row r="240" spans="3:33" ht="15" customHeight="1">
      <c r="C240" s="2284">
        <v>1</v>
      </c>
      <c r="D240" s="114"/>
      <c r="E240" s="114"/>
      <c r="F240" s="114"/>
      <c r="G240" s="99"/>
      <c r="H240" s="2319"/>
      <c r="I240" s="114"/>
      <c r="J240" s="114"/>
      <c r="K240" s="2319" t="s">
        <v>828</v>
      </c>
      <c r="L240" s="2319"/>
      <c r="M240" s="2319"/>
      <c r="N240" s="2375"/>
      <c r="O240" s="2308"/>
      <c r="P240" s="157"/>
      <c r="Q240" s="157"/>
      <c r="R240" s="157"/>
      <c r="S240" s="157"/>
      <c r="T240" s="157"/>
      <c r="U240" s="157"/>
      <c r="V240" s="157"/>
      <c r="W240" s="157"/>
      <c r="X240" s="157"/>
      <c r="Y240" s="157"/>
      <c r="Z240" s="157"/>
      <c r="AA240" s="156">
        <f>SUM(O240:Q240)</f>
        <v>0</v>
      </c>
      <c r="AB240" s="156">
        <f>SUM(R240:T240)</f>
        <v>0</v>
      </c>
      <c r="AC240" s="156">
        <f>SUM(U240:W240)</f>
        <v>0</v>
      </c>
      <c r="AD240" s="156">
        <f>SUM(X240:Z240)</f>
        <v>0</v>
      </c>
      <c r="AE240" s="156">
        <f>AA240+AB240</f>
        <v>0</v>
      </c>
      <c r="AF240" s="156">
        <f>AD240+AC240</f>
        <v>0</v>
      </c>
      <c r="AG240" s="156">
        <f>AE240+AF240</f>
        <v>0</v>
      </c>
    </row>
    <row r="241" spans="3:33">
      <c r="C241" s="2284">
        <v>1</v>
      </c>
      <c r="D241" s="114"/>
      <c r="E241" s="114"/>
      <c r="F241" s="114"/>
      <c r="G241" s="2421" t="s">
        <v>135</v>
      </c>
      <c r="H241" s="1556"/>
      <c r="I241" s="2422"/>
      <c r="J241" s="2422"/>
      <c r="K241" s="1556"/>
      <c r="L241" s="1556"/>
      <c r="M241" s="2423" t="s">
        <v>604</v>
      </c>
      <c r="N241" s="2424"/>
      <c r="O241" s="2425">
        <f>SUM(O242,O246)</f>
        <v>0</v>
      </c>
      <c r="P241" s="2425">
        <f t="shared" ref="P241:AG241" si="172">SUM(P242,P246)</f>
        <v>0</v>
      </c>
      <c r="Q241" s="2425">
        <f t="shared" si="172"/>
        <v>0</v>
      </c>
      <c r="R241" s="2425">
        <f t="shared" si="172"/>
        <v>0</v>
      </c>
      <c r="S241" s="2425">
        <f t="shared" si="172"/>
        <v>0</v>
      </c>
      <c r="T241" s="2425">
        <f t="shared" si="172"/>
        <v>0</v>
      </c>
      <c r="U241" s="2425">
        <f t="shared" si="172"/>
        <v>0</v>
      </c>
      <c r="V241" s="2425">
        <f t="shared" si="172"/>
        <v>0</v>
      </c>
      <c r="W241" s="2425">
        <f t="shared" si="172"/>
        <v>0</v>
      </c>
      <c r="X241" s="2425">
        <f t="shared" si="172"/>
        <v>0</v>
      </c>
      <c r="Y241" s="2425">
        <f t="shared" si="172"/>
        <v>0</v>
      </c>
      <c r="Z241" s="2425">
        <f t="shared" si="172"/>
        <v>0</v>
      </c>
      <c r="AA241" s="1646">
        <f t="shared" si="172"/>
        <v>0</v>
      </c>
      <c r="AB241" s="1646">
        <f t="shared" si="172"/>
        <v>0</v>
      </c>
      <c r="AC241" s="1646">
        <f t="shared" si="172"/>
        <v>0</v>
      </c>
      <c r="AD241" s="1646">
        <f t="shared" si="172"/>
        <v>0</v>
      </c>
      <c r="AE241" s="1646">
        <f t="shared" si="172"/>
        <v>0</v>
      </c>
      <c r="AF241" s="1646">
        <f t="shared" si="172"/>
        <v>0</v>
      </c>
      <c r="AG241" s="1646">
        <f t="shared" si="172"/>
        <v>0</v>
      </c>
    </row>
    <row r="242" spans="3:33">
      <c r="C242" s="2284">
        <v>1</v>
      </c>
      <c r="D242" s="114"/>
      <c r="E242" s="114"/>
      <c r="F242" s="114"/>
      <c r="G242" s="99"/>
      <c r="H242" s="2319"/>
      <c r="I242" s="114"/>
      <c r="J242" s="2404" t="s">
        <v>1328</v>
      </c>
      <c r="K242" s="2404"/>
      <c r="L242" s="2404"/>
      <c r="M242" s="2404"/>
      <c r="N242" s="2405"/>
      <c r="O242" s="2405">
        <f>SUM(O243:O245)</f>
        <v>0</v>
      </c>
      <c r="P242" s="2405">
        <f t="shared" ref="P242:Z242" si="173">SUM(P243:P245)</f>
        <v>0</v>
      </c>
      <c r="Q242" s="2405">
        <f t="shared" si="173"/>
        <v>0</v>
      </c>
      <c r="R242" s="2405">
        <f t="shared" si="173"/>
        <v>0</v>
      </c>
      <c r="S242" s="2405">
        <f t="shared" si="173"/>
        <v>0</v>
      </c>
      <c r="T242" s="2405">
        <f t="shared" si="173"/>
        <v>0</v>
      </c>
      <c r="U242" s="2405">
        <f t="shared" si="173"/>
        <v>0</v>
      </c>
      <c r="V242" s="2405">
        <f t="shared" si="173"/>
        <v>0</v>
      </c>
      <c r="W242" s="2405">
        <f t="shared" si="173"/>
        <v>0</v>
      </c>
      <c r="X242" s="2405">
        <f t="shared" si="173"/>
        <v>0</v>
      </c>
      <c r="Y242" s="2405">
        <f t="shared" si="173"/>
        <v>0</v>
      </c>
      <c r="Z242" s="2405">
        <f t="shared" si="173"/>
        <v>0</v>
      </c>
      <c r="AA242" s="604">
        <f>SUM(O242:Q242)</f>
        <v>0</v>
      </c>
      <c r="AB242" s="604">
        <f>SUM(R242:T242)</f>
        <v>0</v>
      </c>
      <c r="AC242" s="604">
        <f>SUM(U242:W242)</f>
        <v>0</v>
      </c>
      <c r="AD242" s="604">
        <f>SUM(X242:Z242)</f>
        <v>0</v>
      </c>
      <c r="AE242" s="604">
        <f>AA242+AB242</f>
        <v>0</v>
      </c>
      <c r="AF242" s="604">
        <f>AD242+AC242</f>
        <v>0</v>
      </c>
      <c r="AG242" s="604">
        <f>AE242+AF242</f>
        <v>0</v>
      </c>
    </row>
    <row r="243" spans="3:33" ht="15" customHeight="1">
      <c r="C243" s="2284">
        <v>1</v>
      </c>
      <c r="D243" s="114"/>
      <c r="E243" s="114"/>
      <c r="F243" s="114"/>
      <c r="G243" s="99"/>
      <c r="H243" s="2319"/>
      <c r="I243" s="114"/>
      <c r="J243" s="114"/>
      <c r="K243" s="2319" t="s">
        <v>1329</v>
      </c>
      <c r="L243" s="2319"/>
      <c r="M243" s="2319"/>
      <c r="N243" s="2375"/>
      <c r="O243" s="2308"/>
      <c r="P243" s="157"/>
      <c r="Q243" s="157"/>
      <c r="R243" s="157"/>
      <c r="S243" s="157"/>
      <c r="T243" s="157"/>
      <c r="U243" s="157"/>
      <c r="V243" s="157"/>
      <c r="W243" s="157"/>
      <c r="X243" s="157"/>
      <c r="Y243" s="157"/>
      <c r="Z243" s="157"/>
      <c r="AA243" s="156">
        <f>SUM(O243:Q243)</f>
        <v>0</v>
      </c>
      <c r="AB243" s="156">
        <f>SUM(R243:T243)</f>
        <v>0</v>
      </c>
      <c r="AC243" s="156">
        <f>SUM(U243:W243)</f>
        <v>0</v>
      </c>
      <c r="AD243" s="156">
        <f>SUM(X243:Z243)</f>
        <v>0</v>
      </c>
      <c r="AE243" s="156">
        <f>AA243+AB243</f>
        <v>0</v>
      </c>
      <c r="AF243" s="156">
        <f>AD243+AC243</f>
        <v>0</v>
      </c>
      <c r="AG243" s="156">
        <f>AE243+AF243</f>
        <v>0</v>
      </c>
    </row>
    <row r="244" spans="3:33" ht="15" customHeight="1">
      <c r="C244" s="2284">
        <v>1</v>
      </c>
      <c r="D244" s="114"/>
      <c r="E244" s="114"/>
      <c r="F244" s="114"/>
      <c r="G244" s="99"/>
      <c r="H244" s="2319"/>
      <c r="I244" s="114"/>
      <c r="J244" s="114"/>
      <c r="K244" s="2319" t="s">
        <v>1330</v>
      </c>
      <c r="L244" s="2319"/>
      <c r="M244" s="2319"/>
      <c r="N244" s="2375"/>
      <c r="O244" s="2308"/>
      <c r="P244" s="157"/>
      <c r="Q244" s="157"/>
      <c r="R244" s="157"/>
      <c r="S244" s="157"/>
      <c r="T244" s="157"/>
      <c r="U244" s="157"/>
      <c r="V244" s="157"/>
      <c r="W244" s="157"/>
      <c r="X244" s="157"/>
      <c r="Y244" s="157"/>
      <c r="Z244" s="157"/>
      <c r="AA244" s="156">
        <f>SUM(O244:Q244)</f>
        <v>0</v>
      </c>
      <c r="AB244" s="156">
        <f>SUM(R244:T244)</f>
        <v>0</v>
      </c>
      <c r="AC244" s="156">
        <f>SUM(U244:W244)</f>
        <v>0</v>
      </c>
      <c r="AD244" s="156">
        <f>SUM(X244:Z244)</f>
        <v>0</v>
      </c>
      <c r="AE244" s="156">
        <f>AA244+AB244</f>
        <v>0</v>
      </c>
      <c r="AF244" s="156">
        <f>AD244+AC244</f>
        <v>0</v>
      </c>
      <c r="AG244" s="156">
        <f>AE244+AF244</f>
        <v>0</v>
      </c>
    </row>
    <row r="245" spans="3:33" ht="15" customHeight="1">
      <c r="C245" s="2284">
        <v>1</v>
      </c>
      <c r="D245" s="114"/>
      <c r="E245" s="114"/>
      <c r="F245" s="114"/>
      <c r="G245" s="99"/>
      <c r="H245" s="2319"/>
      <c r="I245" s="114"/>
      <c r="J245" s="522"/>
      <c r="K245" s="91" t="s">
        <v>1312</v>
      </c>
      <c r="L245" s="91"/>
      <c r="M245" s="91"/>
      <c r="N245" s="2380"/>
      <c r="O245" s="2426"/>
      <c r="P245" s="222"/>
      <c r="Q245" s="222"/>
      <c r="R245" s="222"/>
      <c r="S245" s="222"/>
      <c r="T245" s="222"/>
      <c r="U245" s="222"/>
      <c r="V245" s="222"/>
      <c r="W245" s="222"/>
      <c r="X245" s="222"/>
      <c r="Y245" s="222"/>
      <c r="Z245" s="222"/>
      <c r="AA245" s="221">
        <f>SUM(O245:Q245)</f>
        <v>0</v>
      </c>
      <c r="AB245" s="221">
        <f>SUM(R245:T245)</f>
        <v>0</v>
      </c>
      <c r="AC245" s="221">
        <f>SUM(U245:W245)</f>
        <v>0</v>
      </c>
      <c r="AD245" s="221">
        <f>SUM(X245:Z245)</f>
        <v>0</v>
      </c>
      <c r="AE245" s="221">
        <f>AA245+AB245</f>
        <v>0</v>
      </c>
      <c r="AF245" s="221">
        <f>AD245+AC245</f>
        <v>0</v>
      </c>
      <c r="AG245" s="221">
        <f>AE245+AF245</f>
        <v>0</v>
      </c>
    </row>
    <row r="246" spans="3:33" ht="15" customHeight="1">
      <c r="C246" s="2284">
        <v>1</v>
      </c>
      <c r="D246" s="114"/>
      <c r="E246" s="114"/>
      <c r="F246" s="114"/>
      <c r="G246" s="99"/>
      <c r="H246" s="2319"/>
      <c r="I246" s="114"/>
      <c r="J246" s="2404" t="s">
        <v>1331</v>
      </c>
      <c r="K246" s="2404"/>
      <c r="L246" s="2404"/>
      <c r="M246" s="2404"/>
      <c r="N246" s="2405"/>
      <c r="O246" s="2405">
        <f>SUM(O247:O250)</f>
        <v>0</v>
      </c>
      <c r="P246" s="2405">
        <f t="shared" ref="P246:Z246" si="174">SUM(P247:P250)</f>
        <v>0</v>
      </c>
      <c r="Q246" s="2405">
        <f t="shared" si="174"/>
        <v>0</v>
      </c>
      <c r="R246" s="2405">
        <f t="shared" si="174"/>
        <v>0</v>
      </c>
      <c r="S246" s="2405">
        <f t="shared" si="174"/>
        <v>0</v>
      </c>
      <c r="T246" s="2405">
        <f t="shared" si="174"/>
        <v>0</v>
      </c>
      <c r="U246" s="2405">
        <f t="shared" si="174"/>
        <v>0</v>
      </c>
      <c r="V246" s="2405">
        <f t="shared" si="174"/>
        <v>0</v>
      </c>
      <c r="W246" s="2405">
        <f t="shared" si="174"/>
        <v>0</v>
      </c>
      <c r="X246" s="2405">
        <f t="shared" si="174"/>
        <v>0</v>
      </c>
      <c r="Y246" s="2405">
        <f t="shared" si="174"/>
        <v>0</v>
      </c>
      <c r="Z246" s="2405">
        <f t="shared" si="174"/>
        <v>0</v>
      </c>
      <c r="AA246" s="604">
        <f t="shared" ref="AA246:AA249" si="175">SUM(O246:Q246)</f>
        <v>0</v>
      </c>
      <c r="AB246" s="604">
        <f t="shared" ref="AB246:AB249" si="176">SUM(R246:T246)</f>
        <v>0</v>
      </c>
      <c r="AC246" s="604">
        <f t="shared" ref="AC246:AC249" si="177">SUM(U246:W246)</f>
        <v>0</v>
      </c>
      <c r="AD246" s="604">
        <f t="shared" ref="AD246:AD249" si="178">SUM(X246:Z246)</f>
        <v>0</v>
      </c>
      <c r="AE246" s="604">
        <f t="shared" ref="AE246:AE249" si="179">AA246+AB246</f>
        <v>0</v>
      </c>
      <c r="AF246" s="604">
        <f t="shared" ref="AF246:AF249" si="180">AD246+AC246</f>
        <v>0</v>
      </c>
      <c r="AG246" s="604">
        <f t="shared" ref="AG246:AG249" si="181">AE246+AF246</f>
        <v>0</v>
      </c>
    </row>
    <row r="247" spans="3:33" ht="15" customHeight="1">
      <c r="C247" s="2284">
        <v>1</v>
      </c>
      <c r="D247" s="114"/>
      <c r="E247" s="114"/>
      <c r="F247" s="114"/>
      <c r="G247" s="99"/>
      <c r="H247" s="2319"/>
      <c r="I247" s="114"/>
      <c r="J247" s="114"/>
      <c r="K247" s="2319" t="s">
        <v>63</v>
      </c>
      <c r="L247" s="2319"/>
      <c r="M247" s="2319"/>
      <c r="N247" s="2375"/>
      <c r="O247" s="2308"/>
      <c r="P247" s="157"/>
      <c r="Q247" s="157"/>
      <c r="R247" s="157"/>
      <c r="S247" s="157"/>
      <c r="T247" s="157"/>
      <c r="U247" s="157"/>
      <c r="V247" s="157"/>
      <c r="W247" s="157"/>
      <c r="X247" s="157"/>
      <c r="Y247" s="157"/>
      <c r="Z247" s="157"/>
      <c r="AA247" s="156">
        <f t="shared" si="175"/>
        <v>0</v>
      </c>
      <c r="AB247" s="156">
        <f t="shared" si="176"/>
        <v>0</v>
      </c>
      <c r="AC247" s="156">
        <f t="shared" si="177"/>
        <v>0</v>
      </c>
      <c r="AD247" s="156">
        <f t="shared" si="178"/>
        <v>0</v>
      </c>
      <c r="AE247" s="156">
        <f t="shared" si="179"/>
        <v>0</v>
      </c>
      <c r="AF247" s="156">
        <f t="shared" si="180"/>
        <v>0</v>
      </c>
      <c r="AG247" s="156">
        <f t="shared" si="181"/>
        <v>0</v>
      </c>
    </row>
    <row r="248" spans="3:33" ht="15" customHeight="1">
      <c r="C248" s="2284">
        <v>1</v>
      </c>
      <c r="D248" s="114"/>
      <c r="E248" s="114"/>
      <c r="F248" s="114"/>
      <c r="G248" s="99"/>
      <c r="H248" s="2319"/>
      <c r="I248" s="114"/>
      <c r="J248" s="114"/>
      <c r="K248" s="2319" t="s">
        <v>826</v>
      </c>
      <c r="L248" s="2319"/>
      <c r="M248" s="2319"/>
      <c r="N248" s="2375"/>
      <c r="O248" s="2308"/>
      <c r="P248" s="157"/>
      <c r="Q248" s="157"/>
      <c r="R248" s="157"/>
      <c r="S248" s="157"/>
      <c r="T248" s="157"/>
      <c r="U248" s="157"/>
      <c r="V248" s="157"/>
      <c r="W248" s="157"/>
      <c r="X248" s="157"/>
      <c r="Y248" s="157"/>
      <c r="Z248" s="157"/>
      <c r="AA248" s="156">
        <f t="shared" si="175"/>
        <v>0</v>
      </c>
      <c r="AB248" s="156">
        <f t="shared" si="176"/>
        <v>0</v>
      </c>
      <c r="AC248" s="156">
        <f t="shared" si="177"/>
        <v>0</v>
      </c>
      <c r="AD248" s="156">
        <f t="shared" si="178"/>
        <v>0</v>
      </c>
      <c r="AE248" s="156">
        <f t="shared" si="179"/>
        <v>0</v>
      </c>
      <c r="AF248" s="156">
        <f t="shared" si="180"/>
        <v>0</v>
      </c>
      <c r="AG248" s="156">
        <f t="shared" si="181"/>
        <v>0</v>
      </c>
    </row>
    <row r="249" spans="3:33" ht="15" customHeight="1">
      <c r="C249" s="2284">
        <v>1</v>
      </c>
      <c r="D249" s="114"/>
      <c r="E249" s="114"/>
      <c r="F249" s="114"/>
      <c r="G249" s="99"/>
      <c r="H249" s="2319"/>
      <c r="I249" s="114"/>
      <c r="J249" s="114"/>
      <c r="K249" s="2319" t="s">
        <v>827</v>
      </c>
      <c r="L249" s="2319"/>
      <c r="M249" s="2319"/>
      <c r="N249" s="2375"/>
      <c r="O249" s="2308"/>
      <c r="P249" s="157"/>
      <c r="Q249" s="157"/>
      <c r="R249" s="157"/>
      <c r="S249" s="157"/>
      <c r="T249" s="157"/>
      <c r="U249" s="157"/>
      <c r="V249" s="157"/>
      <c r="W249" s="157"/>
      <c r="X249" s="157"/>
      <c r="Y249" s="157"/>
      <c r="Z249" s="157"/>
      <c r="AA249" s="156">
        <f t="shared" si="175"/>
        <v>0</v>
      </c>
      <c r="AB249" s="156">
        <f t="shared" si="176"/>
        <v>0</v>
      </c>
      <c r="AC249" s="156">
        <f t="shared" si="177"/>
        <v>0</v>
      </c>
      <c r="AD249" s="156">
        <f t="shared" si="178"/>
        <v>0</v>
      </c>
      <c r="AE249" s="156">
        <f t="shared" si="179"/>
        <v>0</v>
      </c>
      <c r="AF249" s="156">
        <f t="shared" si="180"/>
        <v>0</v>
      </c>
      <c r="AG249" s="156">
        <f t="shared" si="181"/>
        <v>0</v>
      </c>
    </row>
    <row r="250" spans="3:33" ht="15" customHeight="1">
      <c r="C250" s="2284">
        <v>1</v>
      </c>
      <c r="D250" s="114"/>
      <c r="E250" s="114"/>
      <c r="F250" s="114"/>
      <c r="G250" s="99"/>
      <c r="H250" s="2319"/>
      <c r="I250" s="114"/>
      <c r="J250" s="114"/>
      <c r="K250" s="2319" t="s">
        <v>828</v>
      </c>
      <c r="L250" s="2319"/>
      <c r="M250" s="2319"/>
      <c r="N250" s="2375"/>
      <c r="O250" s="2308"/>
      <c r="P250" s="157"/>
      <c r="Q250" s="157"/>
      <c r="R250" s="157"/>
      <c r="S250" s="157"/>
      <c r="T250" s="157"/>
      <c r="U250" s="157"/>
      <c r="V250" s="157"/>
      <c r="W250" s="157"/>
      <c r="X250" s="157"/>
      <c r="Y250" s="157"/>
      <c r="Z250" s="157"/>
      <c r="AA250" s="156">
        <f>SUM(O250:Q250)</f>
        <v>0</v>
      </c>
      <c r="AB250" s="156">
        <f>SUM(R250:T250)</f>
        <v>0</v>
      </c>
      <c r="AC250" s="156">
        <f>SUM(U250:W250)</f>
        <v>0</v>
      </c>
      <c r="AD250" s="156">
        <f>SUM(X250:Z250)</f>
        <v>0</v>
      </c>
      <c r="AE250" s="156">
        <f>AA250+AB250</f>
        <v>0</v>
      </c>
      <c r="AF250" s="156">
        <f>AD250+AC250</f>
        <v>0</v>
      </c>
      <c r="AG250" s="156">
        <f>AE250+AF250</f>
        <v>0</v>
      </c>
    </row>
    <row r="251" spans="3:33">
      <c r="C251" s="2284">
        <v>1</v>
      </c>
      <c r="D251" s="114"/>
      <c r="E251" s="114"/>
      <c r="F251" s="114"/>
      <c r="G251" s="2421" t="s">
        <v>141</v>
      </c>
      <c r="H251" s="1556"/>
      <c r="I251" s="2422"/>
      <c r="J251" s="2422"/>
      <c r="K251" s="1556"/>
      <c r="L251" s="1556"/>
      <c r="M251" s="1556"/>
      <c r="N251" s="2424"/>
      <c r="O251" s="2425">
        <f>SUM(O262,O266)</f>
        <v>0</v>
      </c>
      <c r="P251" s="2425">
        <f t="shared" ref="P251:AG251" si="182">SUM(P262,P266)</f>
        <v>0</v>
      </c>
      <c r="Q251" s="2425">
        <f t="shared" si="182"/>
        <v>0</v>
      </c>
      <c r="R251" s="2425">
        <f t="shared" si="182"/>
        <v>0</v>
      </c>
      <c r="S251" s="2425">
        <f t="shared" si="182"/>
        <v>0</v>
      </c>
      <c r="T251" s="2425">
        <f t="shared" si="182"/>
        <v>0</v>
      </c>
      <c r="U251" s="2425">
        <f t="shared" si="182"/>
        <v>0</v>
      </c>
      <c r="V251" s="2425">
        <f t="shared" si="182"/>
        <v>0</v>
      </c>
      <c r="W251" s="2425">
        <f t="shared" si="182"/>
        <v>0</v>
      </c>
      <c r="X251" s="2425">
        <f t="shared" si="182"/>
        <v>0</v>
      </c>
      <c r="Y251" s="2425">
        <f t="shared" si="182"/>
        <v>0</v>
      </c>
      <c r="Z251" s="2425">
        <f t="shared" si="182"/>
        <v>0</v>
      </c>
      <c r="AA251" s="1646">
        <f t="shared" si="182"/>
        <v>0</v>
      </c>
      <c r="AB251" s="1646">
        <f t="shared" si="182"/>
        <v>0</v>
      </c>
      <c r="AC251" s="1646">
        <f t="shared" si="182"/>
        <v>0</v>
      </c>
      <c r="AD251" s="1646">
        <f t="shared" si="182"/>
        <v>0</v>
      </c>
      <c r="AE251" s="1646">
        <f t="shared" si="182"/>
        <v>0</v>
      </c>
      <c r="AF251" s="1646">
        <f t="shared" si="182"/>
        <v>0</v>
      </c>
      <c r="AG251" s="1646">
        <f t="shared" si="182"/>
        <v>0</v>
      </c>
    </row>
    <row r="252" spans="3:33">
      <c r="C252" s="2284">
        <v>1</v>
      </c>
      <c r="D252" s="114"/>
      <c r="E252" s="114"/>
      <c r="F252" s="114"/>
      <c r="G252" s="2410"/>
      <c r="H252" s="2383" t="s">
        <v>1257</v>
      </c>
      <c r="I252" s="114"/>
      <c r="J252" s="522"/>
      <c r="K252" s="522"/>
      <c r="L252" s="522"/>
      <c r="M252" s="2427" t="s">
        <v>1306</v>
      </c>
      <c r="N252" s="2428"/>
      <c r="O252" s="1172">
        <f>IFERROR(O251/O231,0)</f>
        <v>0</v>
      </c>
      <c r="P252" s="1172">
        <f t="shared" ref="P252:AG252" si="183">IFERROR(P251/P231,0)</f>
        <v>0</v>
      </c>
      <c r="Q252" s="1172">
        <f t="shared" si="183"/>
        <v>0</v>
      </c>
      <c r="R252" s="1172">
        <f t="shared" si="183"/>
        <v>0</v>
      </c>
      <c r="S252" s="1172">
        <f t="shared" si="183"/>
        <v>0</v>
      </c>
      <c r="T252" s="1172">
        <f t="shared" si="183"/>
        <v>0</v>
      </c>
      <c r="U252" s="1172">
        <f t="shared" si="183"/>
        <v>0</v>
      </c>
      <c r="V252" s="1172">
        <f t="shared" si="183"/>
        <v>0</v>
      </c>
      <c r="W252" s="1172">
        <f t="shared" si="183"/>
        <v>0</v>
      </c>
      <c r="X252" s="1172">
        <f t="shared" si="183"/>
        <v>0</v>
      </c>
      <c r="Y252" s="1172">
        <f t="shared" si="183"/>
        <v>0</v>
      </c>
      <c r="Z252" s="1172">
        <f t="shared" si="183"/>
        <v>0</v>
      </c>
      <c r="AA252" s="1172">
        <f t="shared" si="183"/>
        <v>0</v>
      </c>
      <c r="AB252" s="1172">
        <f t="shared" si="183"/>
        <v>0</v>
      </c>
      <c r="AC252" s="1172">
        <f t="shared" si="183"/>
        <v>0</v>
      </c>
      <c r="AD252" s="1172">
        <f t="shared" si="183"/>
        <v>0</v>
      </c>
      <c r="AE252" s="1172">
        <f t="shared" si="183"/>
        <v>0</v>
      </c>
      <c r="AF252" s="1172">
        <f t="shared" si="183"/>
        <v>0</v>
      </c>
      <c r="AG252" s="1172">
        <f t="shared" si="183"/>
        <v>0</v>
      </c>
    </row>
    <row r="253" spans="3:33" s="1038" customFormat="1" hidden="1" outlineLevel="1">
      <c r="C253" s="2284">
        <v>1</v>
      </c>
      <c r="D253" s="114"/>
      <c r="E253" s="114"/>
      <c r="F253" s="2381"/>
      <c r="G253" s="2382"/>
      <c r="H253" s="2386"/>
      <c r="I253" s="2381"/>
      <c r="J253" s="2383" t="s">
        <v>1332</v>
      </c>
      <c r="K253" s="2383"/>
      <c r="L253" s="2386"/>
      <c r="M253" s="2386"/>
      <c r="N253" s="2387"/>
      <c r="O253" s="1044">
        <f t="shared" ref="O253:AG261" si="184">IFERROR(O262/O232,0)</f>
        <v>0</v>
      </c>
      <c r="P253" s="1044">
        <f t="shared" si="184"/>
        <v>0</v>
      </c>
      <c r="Q253" s="1044">
        <f t="shared" si="184"/>
        <v>0</v>
      </c>
      <c r="R253" s="1044">
        <f t="shared" si="184"/>
        <v>0</v>
      </c>
      <c r="S253" s="1044">
        <f t="shared" si="184"/>
        <v>0</v>
      </c>
      <c r="T253" s="1044">
        <f t="shared" si="184"/>
        <v>0</v>
      </c>
      <c r="U253" s="1044">
        <f t="shared" si="184"/>
        <v>0</v>
      </c>
      <c r="V253" s="1044">
        <f t="shared" si="184"/>
        <v>0</v>
      </c>
      <c r="W253" s="1044">
        <f t="shared" si="184"/>
        <v>0</v>
      </c>
      <c r="X253" s="1044">
        <f t="shared" si="184"/>
        <v>0</v>
      </c>
      <c r="Y253" s="1044">
        <f t="shared" si="184"/>
        <v>0</v>
      </c>
      <c r="Z253" s="1044">
        <f t="shared" si="184"/>
        <v>0</v>
      </c>
      <c r="AA253" s="1044">
        <f t="shared" si="184"/>
        <v>0</v>
      </c>
      <c r="AB253" s="1044">
        <f t="shared" si="184"/>
        <v>0</v>
      </c>
      <c r="AC253" s="1044">
        <f t="shared" si="184"/>
        <v>0</v>
      </c>
      <c r="AD253" s="1044">
        <f t="shared" si="184"/>
        <v>0</v>
      </c>
      <c r="AE253" s="1044">
        <f t="shared" si="184"/>
        <v>0</v>
      </c>
      <c r="AF253" s="1044">
        <f t="shared" si="184"/>
        <v>0</v>
      </c>
      <c r="AG253" s="1044">
        <f t="shared" si="184"/>
        <v>0</v>
      </c>
    </row>
    <row r="254" spans="3:33" s="1038" customFormat="1" hidden="1" outlineLevel="1">
      <c r="C254" s="2284">
        <v>1</v>
      </c>
      <c r="D254" s="114"/>
      <c r="E254" s="114"/>
      <c r="F254" s="2381"/>
      <c r="G254" s="2382"/>
      <c r="H254" s="2386"/>
      <c r="I254" s="2381"/>
      <c r="J254" s="2381"/>
      <c r="K254" s="2383" t="s">
        <v>1333</v>
      </c>
      <c r="L254" s="2386"/>
      <c r="M254" s="2386"/>
      <c r="N254" s="2387"/>
      <c r="O254" s="1044">
        <f t="shared" si="184"/>
        <v>0</v>
      </c>
      <c r="P254" s="1044">
        <f t="shared" si="184"/>
        <v>0</v>
      </c>
      <c r="Q254" s="1044">
        <f t="shared" si="184"/>
        <v>0</v>
      </c>
      <c r="R254" s="1044">
        <f t="shared" si="184"/>
        <v>0</v>
      </c>
      <c r="S254" s="1044">
        <f t="shared" si="184"/>
        <v>0</v>
      </c>
      <c r="T254" s="1044">
        <f t="shared" si="184"/>
        <v>0</v>
      </c>
      <c r="U254" s="1044">
        <f t="shared" si="184"/>
        <v>0</v>
      </c>
      <c r="V254" s="1044">
        <f t="shared" si="184"/>
        <v>0</v>
      </c>
      <c r="W254" s="1044">
        <f t="shared" si="184"/>
        <v>0</v>
      </c>
      <c r="X254" s="1044">
        <f t="shared" si="184"/>
        <v>0</v>
      </c>
      <c r="Y254" s="1044">
        <f t="shared" si="184"/>
        <v>0</v>
      </c>
      <c r="Z254" s="1044">
        <f t="shared" si="184"/>
        <v>0</v>
      </c>
      <c r="AA254" s="1044">
        <f t="shared" si="184"/>
        <v>0</v>
      </c>
      <c r="AB254" s="1044">
        <f t="shared" si="184"/>
        <v>0</v>
      </c>
      <c r="AC254" s="1044">
        <f t="shared" si="184"/>
        <v>0</v>
      </c>
      <c r="AD254" s="1044">
        <f t="shared" si="184"/>
        <v>0</v>
      </c>
      <c r="AE254" s="1044">
        <f t="shared" si="184"/>
        <v>0</v>
      </c>
      <c r="AF254" s="1044">
        <f t="shared" si="184"/>
        <v>0</v>
      </c>
      <c r="AG254" s="1044">
        <f t="shared" si="184"/>
        <v>0</v>
      </c>
    </row>
    <row r="255" spans="3:33" s="1038" customFormat="1" hidden="1" outlineLevel="1">
      <c r="C255" s="2284">
        <v>1</v>
      </c>
      <c r="D255" s="114"/>
      <c r="E255" s="114"/>
      <c r="F255" s="2381"/>
      <c r="G255" s="2382"/>
      <c r="H255" s="2386"/>
      <c r="I255" s="2381"/>
      <c r="J255" s="2381"/>
      <c r="K255" s="2383" t="s">
        <v>1334</v>
      </c>
      <c r="L255" s="2386"/>
      <c r="M255" s="2386"/>
      <c r="N255" s="2387"/>
      <c r="O255" s="1044">
        <f t="shared" si="184"/>
        <v>0</v>
      </c>
      <c r="P255" s="1044">
        <f t="shared" si="184"/>
        <v>0</v>
      </c>
      <c r="Q255" s="1044">
        <f t="shared" si="184"/>
        <v>0</v>
      </c>
      <c r="R255" s="1044">
        <f t="shared" si="184"/>
        <v>0</v>
      </c>
      <c r="S255" s="1044">
        <f t="shared" si="184"/>
        <v>0</v>
      </c>
      <c r="T255" s="1044">
        <f t="shared" si="184"/>
        <v>0</v>
      </c>
      <c r="U255" s="1044">
        <f t="shared" si="184"/>
        <v>0</v>
      </c>
      <c r="V255" s="1044">
        <f t="shared" si="184"/>
        <v>0</v>
      </c>
      <c r="W255" s="1044">
        <f t="shared" si="184"/>
        <v>0</v>
      </c>
      <c r="X255" s="1044">
        <f t="shared" si="184"/>
        <v>0</v>
      </c>
      <c r="Y255" s="1044">
        <f t="shared" si="184"/>
        <v>0</v>
      </c>
      <c r="Z255" s="1044">
        <f t="shared" si="184"/>
        <v>0</v>
      </c>
      <c r="AA255" s="1044">
        <f t="shared" si="184"/>
        <v>0</v>
      </c>
      <c r="AB255" s="1044">
        <f t="shared" si="184"/>
        <v>0</v>
      </c>
      <c r="AC255" s="1044">
        <f t="shared" si="184"/>
        <v>0</v>
      </c>
      <c r="AD255" s="1044">
        <f t="shared" si="184"/>
        <v>0</v>
      </c>
      <c r="AE255" s="1044">
        <f t="shared" si="184"/>
        <v>0</v>
      </c>
      <c r="AF255" s="1044">
        <f t="shared" si="184"/>
        <v>0</v>
      </c>
      <c r="AG255" s="1044">
        <f t="shared" si="184"/>
        <v>0</v>
      </c>
    </row>
    <row r="256" spans="3:33" s="1038" customFormat="1" hidden="1" outlineLevel="1">
      <c r="C256" s="2284">
        <v>1</v>
      </c>
      <c r="D256" s="114"/>
      <c r="E256" s="114"/>
      <c r="F256" s="2381"/>
      <c r="G256" s="2382"/>
      <c r="H256" s="2386"/>
      <c r="I256" s="2381"/>
      <c r="J256" s="2429"/>
      <c r="K256" s="2415" t="s">
        <v>1311</v>
      </c>
      <c r="L256" s="2430"/>
      <c r="M256" s="2430"/>
      <c r="N256" s="2431"/>
      <c r="O256" s="1177">
        <f t="shared" si="184"/>
        <v>0</v>
      </c>
      <c r="P256" s="1177">
        <f t="shared" si="184"/>
        <v>0</v>
      </c>
      <c r="Q256" s="1177">
        <f t="shared" si="184"/>
        <v>0</v>
      </c>
      <c r="R256" s="1177">
        <f t="shared" si="184"/>
        <v>0</v>
      </c>
      <c r="S256" s="1177">
        <f t="shared" si="184"/>
        <v>0</v>
      </c>
      <c r="T256" s="1177">
        <f t="shared" si="184"/>
        <v>0</v>
      </c>
      <c r="U256" s="1177">
        <f t="shared" si="184"/>
        <v>0</v>
      </c>
      <c r="V256" s="1177">
        <f t="shared" si="184"/>
        <v>0</v>
      </c>
      <c r="W256" s="1177">
        <f t="shared" si="184"/>
        <v>0</v>
      </c>
      <c r="X256" s="1177">
        <f t="shared" si="184"/>
        <v>0</v>
      </c>
      <c r="Y256" s="1177">
        <f t="shared" si="184"/>
        <v>0</v>
      </c>
      <c r="Z256" s="1177">
        <f t="shared" si="184"/>
        <v>0</v>
      </c>
      <c r="AA256" s="1177">
        <f t="shared" si="184"/>
        <v>0</v>
      </c>
      <c r="AB256" s="1177">
        <f t="shared" si="184"/>
        <v>0</v>
      </c>
      <c r="AC256" s="1177">
        <f t="shared" si="184"/>
        <v>0</v>
      </c>
      <c r="AD256" s="1177">
        <f t="shared" si="184"/>
        <v>0</v>
      </c>
      <c r="AE256" s="1177">
        <f t="shared" si="184"/>
        <v>0</v>
      </c>
      <c r="AF256" s="1177">
        <f t="shared" si="184"/>
        <v>0</v>
      </c>
      <c r="AG256" s="1177">
        <f t="shared" si="184"/>
        <v>0</v>
      </c>
    </row>
    <row r="257" spans="3:33" s="1038" customFormat="1" hidden="1" outlineLevel="1">
      <c r="C257" s="2284">
        <v>1</v>
      </c>
      <c r="D257" s="114"/>
      <c r="E257" s="114"/>
      <c r="F257" s="2381"/>
      <c r="G257" s="2382"/>
      <c r="H257" s="2386"/>
      <c r="I257" s="2381"/>
      <c r="J257" s="2383" t="s">
        <v>1335</v>
      </c>
      <c r="K257" s="2383"/>
      <c r="L257" s="2386"/>
      <c r="M257" s="2386"/>
      <c r="N257" s="2387"/>
      <c r="O257" s="1044">
        <f t="shared" si="184"/>
        <v>0</v>
      </c>
      <c r="P257" s="1044">
        <f t="shared" si="184"/>
        <v>0</v>
      </c>
      <c r="Q257" s="1044">
        <f t="shared" si="184"/>
        <v>0</v>
      </c>
      <c r="R257" s="1044">
        <f t="shared" si="184"/>
        <v>0</v>
      </c>
      <c r="S257" s="1044">
        <f t="shared" si="184"/>
        <v>0</v>
      </c>
      <c r="T257" s="1044">
        <f t="shared" si="184"/>
        <v>0</v>
      </c>
      <c r="U257" s="1044">
        <f t="shared" si="184"/>
        <v>0</v>
      </c>
      <c r="V257" s="1044">
        <f t="shared" si="184"/>
        <v>0</v>
      </c>
      <c r="W257" s="1044">
        <f t="shared" si="184"/>
        <v>0</v>
      </c>
      <c r="X257" s="1044">
        <f t="shared" si="184"/>
        <v>0</v>
      </c>
      <c r="Y257" s="1044">
        <f t="shared" si="184"/>
        <v>0</v>
      </c>
      <c r="Z257" s="1044">
        <f t="shared" si="184"/>
        <v>0</v>
      </c>
      <c r="AA257" s="1044">
        <f t="shared" si="184"/>
        <v>0</v>
      </c>
      <c r="AB257" s="1044">
        <f t="shared" si="184"/>
        <v>0</v>
      </c>
      <c r="AC257" s="1044">
        <f t="shared" si="184"/>
        <v>0</v>
      </c>
      <c r="AD257" s="1044">
        <f t="shared" si="184"/>
        <v>0</v>
      </c>
      <c r="AE257" s="1044">
        <f t="shared" si="184"/>
        <v>0</v>
      </c>
      <c r="AF257" s="1044">
        <f t="shared" si="184"/>
        <v>0</v>
      </c>
      <c r="AG257" s="1044">
        <f t="shared" si="184"/>
        <v>0</v>
      </c>
    </row>
    <row r="258" spans="3:33" s="1038" customFormat="1" hidden="1" outlineLevel="1">
      <c r="C258" s="2284">
        <v>1</v>
      </c>
      <c r="D258" s="114"/>
      <c r="E258" s="114"/>
      <c r="F258" s="2381"/>
      <c r="G258" s="2382"/>
      <c r="H258" s="2386"/>
      <c r="I258" s="2381"/>
      <c r="J258" s="2381"/>
      <c r="K258" s="2383" t="s">
        <v>1336</v>
      </c>
      <c r="L258" s="2386"/>
      <c r="M258" s="2386"/>
      <c r="N258" s="2387"/>
      <c r="O258" s="1044">
        <f t="shared" si="184"/>
        <v>0</v>
      </c>
      <c r="P258" s="1044">
        <f t="shared" si="184"/>
        <v>0</v>
      </c>
      <c r="Q258" s="1044">
        <f t="shared" si="184"/>
        <v>0</v>
      </c>
      <c r="R258" s="1044">
        <f t="shared" si="184"/>
        <v>0</v>
      </c>
      <c r="S258" s="1044">
        <f t="shared" si="184"/>
        <v>0</v>
      </c>
      <c r="T258" s="1044">
        <f t="shared" si="184"/>
        <v>0</v>
      </c>
      <c r="U258" s="1044">
        <f t="shared" si="184"/>
        <v>0</v>
      </c>
      <c r="V258" s="1044">
        <f t="shared" si="184"/>
        <v>0</v>
      </c>
      <c r="W258" s="1044">
        <f t="shared" si="184"/>
        <v>0</v>
      </c>
      <c r="X258" s="1044">
        <f t="shared" si="184"/>
        <v>0</v>
      </c>
      <c r="Y258" s="1044">
        <f t="shared" si="184"/>
        <v>0</v>
      </c>
      <c r="Z258" s="1044">
        <f t="shared" si="184"/>
        <v>0</v>
      </c>
      <c r="AA258" s="1044">
        <f t="shared" si="184"/>
        <v>0</v>
      </c>
      <c r="AB258" s="1044">
        <f t="shared" si="184"/>
        <v>0</v>
      </c>
      <c r="AC258" s="1044">
        <f t="shared" si="184"/>
        <v>0</v>
      </c>
      <c r="AD258" s="1044">
        <f t="shared" si="184"/>
        <v>0</v>
      </c>
      <c r="AE258" s="1044">
        <f t="shared" si="184"/>
        <v>0</v>
      </c>
      <c r="AF258" s="1044">
        <f t="shared" si="184"/>
        <v>0</v>
      </c>
      <c r="AG258" s="1044">
        <f t="shared" si="184"/>
        <v>0</v>
      </c>
    </row>
    <row r="259" spans="3:33" s="1038" customFormat="1" hidden="1" outlineLevel="1">
      <c r="C259" s="2284">
        <v>1</v>
      </c>
      <c r="D259" s="114"/>
      <c r="E259" s="114"/>
      <c r="F259" s="2381"/>
      <c r="G259" s="2382"/>
      <c r="H259" s="2386"/>
      <c r="I259" s="2381"/>
      <c r="J259" s="2381"/>
      <c r="K259" s="2383" t="s">
        <v>1337</v>
      </c>
      <c r="L259" s="2386"/>
      <c r="M259" s="2386"/>
      <c r="N259" s="2387"/>
      <c r="O259" s="1044">
        <f t="shared" si="184"/>
        <v>0</v>
      </c>
      <c r="P259" s="1044">
        <f t="shared" si="184"/>
        <v>0</v>
      </c>
      <c r="Q259" s="1044">
        <f t="shared" si="184"/>
        <v>0</v>
      </c>
      <c r="R259" s="1044">
        <f t="shared" si="184"/>
        <v>0</v>
      </c>
      <c r="S259" s="1044">
        <f t="shared" si="184"/>
        <v>0</v>
      </c>
      <c r="T259" s="1044">
        <f t="shared" si="184"/>
        <v>0</v>
      </c>
      <c r="U259" s="1044">
        <f t="shared" si="184"/>
        <v>0</v>
      </c>
      <c r="V259" s="1044">
        <f t="shared" si="184"/>
        <v>0</v>
      </c>
      <c r="W259" s="1044">
        <f t="shared" si="184"/>
        <v>0</v>
      </c>
      <c r="X259" s="1044">
        <f t="shared" si="184"/>
        <v>0</v>
      </c>
      <c r="Y259" s="1044">
        <f t="shared" si="184"/>
        <v>0</v>
      </c>
      <c r="Z259" s="1044">
        <f t="shared" si="184"/>
        <v>0</v>
      </c>
      <c r="AA259" s="1044">
        <f t="shared" si="184"/>
        <v>0</v>
      </c>
      <c r="AB259" s="1044">
        <f t="shared" si="184"/>
        <v>0</v>
      </c>
      <c r="AC259" s="1044">
        <f t="shared" si="184"/>
        <v>0</v>
      </c>
      <c r="AD259" s="1044">
        <f t="shared" si="184"/>
        <v>0</v>
      </c>
      <c r="AE259" s="1044">
        <f t="shared" si="184"/>
        <v>0</v>
      </c>
      <c r="AF259" s="1044">
        <f t="shared" si="184"/>
        <v>0</v>
      </c>
      <c r="AG259" s="1044">
        <f t="shared" si="184"/>
        <v>0</v>
      </c>
    </row>
    <row r="260" spans="3:33" s="1038" customFormat="1" hidden="1" outlineLevel="1">
      <c r="C260" s="2284">
        <v>1</v>
      </c>
      <c r="D260" s="114"/>
      <c r="E260" s="114"/>
      <c r="F260" s="2381"/>
      <c r="G260" s="2382"/>
      <c r="H260" s="2386"/>
      <c r="I260" s="2381"/>
      <c r="J260" s="2381"/>
      <c r="K260" s="2383" t="s">
        <v>1338</v>
      </c>
      <c r="L260" s="2386"/>
      <c r="M260" s="2386"/>
      <c r="N260" s="2387"/>
      <c r="O260" s="1044">
        <f t="shared" si="184"/>
        <v>0</v>
      </c>
      <c r="P260" s="1044">
        <f t="shared" si="184"/>
        <v>0</v>
      </c>
      <c r="Q260" s="1044">
        <f t="shared" si="184"/>
        <v>0</v>
      </c>
      <c r="R260" s="1044">
        <f t="shared" si="184"/>
        <v>0</v>
      </c>
      <c r="S260" s="1044">
        <f t="shared" si="184"/>
        <v>0</v>
      </c>
      <c r="T260" s="1044">
        <f t="shared" si="184"/>
        <v>0</v>
      </c>
      <c r="U260" s="1044">
        <f t="shared" si="184"/>
        <v>0</v>
      </c>
      <c r="V260" s="1044">
        <f t="shared" si="184"/>
        <v>0</v>
      </c>
      <c r="W260" s="1044">
        <f t="shared" si="184"/>
        <v>0</v>
      </c>
      <c r="X260" s="1044">
        <f t="shared" si="184"/>
        <v>0</v>
      </c>
      <c r="Y260" s="1044">
        <f t="shared" si="184"/>
        <v>0</v>
      </c>
      <c r="Z260" s="1044">
        <f t="shared" si="184"/>
        <v>0</v>
      </c>
      <c r="AA260" s="1044">
        <f t="shared" si="184"/>
        <v>0</v>
      </c>
      <c r="AB260" s="1044">
        <f t="shared" si="184"/>
        <v>0</v>
      </c>
      <c r="AC260" s="1044">
        <f t="shared" si="184"/>
        <v>0</v>
      </c>
      <c r="AD260" s="1044">
        <f t="shared" si="184"/>
        <v>0</v>
      </c>
      <c r="AE260" s="1044">
        <f t="shared" si="184"/>
        <v>0</v>
      </c>
      <c r="AF260" s="1044">
        <f t="shared" si="184"/>
        <v>0</v>
      </c>
      <c r="AG260" s="1044">
        <f t="shared" si="184"/>
        <v>0</v>
      </c>
    </row>
    <row r="261" spans="3:33" s="1038" customFormat="1" hidden="1" outlineLevel="1">
      <c r="C261" s="2284">
        <v>1</v>
      </c>
      <c r="D261" s="114"/>
      <c r="E261" s="114"/>
      <c r="F261" s="2381"/>
      <c r="G261" s="2382"/>
      <c r="H261" s="2386"/>
      <c r="I261" s="2381"/>
      <c r="J261" s="2381"/>
      <c r="K261" s="2383" t="s">
        <v>1339</v>
      </c>
      <c r="L261" s="2386"/>
      <c r="M261" s="2386"/>
      <c r="N261" s="2387"/>
      <c r="O261" s="1044">
        <f t="shared" si="184"/>
        <v>0</v>
      </c>
      <c r="P261" s="1044">
        <f t="shared" si="184"/>
        <v>0</v>
      </c>
      <c r="Q261" s="1044">
        <f t="shared" si="184"/>
        <v>0</v>
      </c>
      <c r="R261" s="1044">
        <f t="shared" si="184"/>
        <v>0</v>
      </c>
      <c r="S261" s="1044">
        <f t="shared" si="184"/>
        <v>0</v>
      </c>
      <c r="T261" s="1044">
        <f t="shared" si="184"/>
        <v>0</v>
      </c>
      <c r="U261" s="1044">
        <f t="shared" si="184"/>
        <v>0</v>
      </c>
      <c r="V261" s="1044">
        <f t="shared" si="184"/>
        <v>0</v>
      </c>
      <c r="W261" s="1044">
        <f t="shared" si="184"/>
        <v>0</v>
      </c>
      <c r="X261" s="1044">
        <f t="shared" si="184"/>
        <v>0</v>
      </c>
      <c r="Y261" s="1044">
        <f t="shared" si="184"/>
        <v>0</v>
      </c>
      <c r="Z261" s="1044">
        <f t="shared" si="184"/>
        <v>0</v>
      </c>
      <c r="AA261" s="1044">
        <f t="shared" si="184"/>
        <v>0</v>
      </c>
      <c r="AB261" s="1044">
        <f t="shared" si="184"/>
        <v>0</v>
      </c>
      <c r="AC261" s="1044">
        <f t="shared" si="184"/>
        <v>0</v>
      </c>
      <c r="AD261" s="1044">
        <f t="shared" si="184"/>
        <v>0</v>
      </c>
      <c r="AE261" s="1044">
        <f t="shared" si="184"/>
        <v>0</v>
      </c>
      <c r="AF261" s="1044">
        <f t="shared" si="184"/>
        <v>0</v>
      </c>
      <c r="AG261" s="1044">
        <f t="shared" si="184"/>
        <v>0</v>
      </c>
    </row>
    <row r="262" spans="3:33" collapsed="1">
      <c r="C262" s="2284">
        <v>1</v>
      </c>
      <c r="D262" s="114"/>
      <c r="E262" s="114"/>
      <c r="F262" s="114"/>
      <c r="G262" s="99"/>
      <c r="H262" s="2319"/>
      <c r="I262" s="114"/>
      <c r="J262" s="2404" t="s">
        <v>1328</v>
      </c>
      <c r="K262" s="2404"/>
      <c r="L262" s="2404"/>
      <c r="M262" s="2404"/>
      <c r="N262" s="2405"/>
      <c r="O262" s="2405">
        <f>SUM(O263:O265)</f>
        <v>0</v>
      </c>
      <c r="P262" s="2405">
        <f t="shared" ref="P262:Z262" si="185">SUM(P263:P265)</f>
        <v>0</v>
      </c>
      <c r="Q262" s="2405">
        <f t="shared" si="185"/>
        <v>0</v>
      </c>
      <c r="R262" s="2405">
        <f t="shared" si="185"/>
        <v>0</v>
      </c>
      <c r="S262" s="2405">
        <f t="shared" si="185"/>
        <v>0</v>
      </c>
      <c r="T262" s="2405">
        <f t="shared" si="185"/>
        <v>0</v>
      </c>
      <c r="U262" s="2405">
        <f t="shared" si="185"/>
        <v>0</v>
      </c>
      <c r="V262" s="2405">
        <f t="shared" si="185"/>
        <v>0</v>
      </c>
      <c r="W262" s="2405">
        <f t="shared" si="185"/>
        <v>0</v>
      </c>
      <c r="X262" s="2405">
        <f t="shared" si="185"/>
        <v>0</v>
      </c>
      <c r="Y262" s="2405">
        <f t="shared" si="185"/>
        <v>0</v>
      </c>
      <c r="Z262" s="2405">
        <f t="shared" si="185"/>
        <v>0</v>
      </c>
      <c r="AA262" s="604">
        <f>SUM(O262:Q262)</f>
        <v>0</v>
      </c>
      <c r="AB262" s="604">
        <f>SUM(R262:T262)</f>
        <v>0</v>
      </c>
      <c r="AC262" s="604">
        <f>SUM(U262:W262)</f>
        <v>0</v>
      </c>
      <c r="AD262" s="604">
        <f>SUM(X262:Z262)</f>
        <v>0</v>
      </c>
      <c r="AE262" s="604">
        <f>AA262+AB262</f>
        <v>0</v>
      </c>
      <c r="AF262" s="604">
        <f>AD262+AC262</f>
        <v>0</v>
      </c>
      <c r="AG262" s="604">
        <f>AE262+AF262</f>
        <v>0</v>
      </c>
    </row>
    <row r="263" spans="3:33" ht="15" customHeight="1">
      <c r="C263" s="2284">
        <v>1</v>
      </c>
      <c r="D263" s="114"/>
      <c r="E263" s="114"/>
      <c r="F263" s="114"/>
      <c r="G263" s="99"/>
      <c r="H263" s="2319"/>
      <c r="I263" s="114"/>
      <c r="J263" s="114"/>
      <c r="K263" s="2319" t="s">
        <v>1329</v>
      </c>
      <c r="L263" s="2319"/>
      <c r="M263" s="2319"/>
      <c r="N263" s="2375"/>
      <c r="O263" s="2308"/>
      <c r="P263" s="157"/>
      <c r="Q263" s="157"/>
      <c r="R263" s="157"/>
      <c r="S263" s="157"/>
      <c r="T263" s="157"/>
      <c r="U263" s="157"/>
      <c r="V263" s="157"/>
      <c r="W263" s="157"/>
      <c r="X263" s="157"/>
      <c r="Y263" s="157"/>
      <c r="Z263" s="157"/>
      <c r="AA263" s="156">
        <f>SUM(O263:Q263)</f>
        <v>0</v>
      </c>
      <c r="AB263" s="156">
        <f>SUM(R263:T263)</f>
        <v>0</v>
      </c>
      <c r="AC263" s="156">
        <f>SUM(U263:W263)</f>
        <v>0</v>
      </c>
      <c r="AD263" s="156">
        <f>SUM(X263:Z263)</f>
        <v>0</v>
      </c>
      <c r="AE263" s="156">
        <f>AA263+AB263</f>
        <v>0</v>
      </c>
      <c r="AF263" s="156">
        <f>AD263+AC263</f>
        <v>0</v>
      </c>
      <c r="AG263" s="156">
        <f>AE263+AF263</f>
        <v>0</v>
      </c>
    </row>
    <row r="264" spans="3:33" ht="15" customHeight="1">
      <c r="C264" s="2284">
        <v>1</v>
      </c>
      <c r="D264" s="114"/>
      <c r="E264" s="114"/>
      <c r="F264" s="114"/>
      <c r="G264" s="99"/>
      <c r="H264" s="2319"/>
      <c r="I264" s="114"/>
      <c r="J264" s="114"/>
      <c r="K264" s="2319" t="s">
        <v>1330</v>
      </c>
      <c r="L264" s="2319"/>
      <c r="M264" s="2319"/>
      <c r="N264" s="2375"/>
      <c r="O264" s="2308"/>
      <c r="P264" s="157"/>
      <c r="Q264" s="157"/>
      <c r="R264" s="157"/>
      <c r="S264" s="157"/>
      <c r="T264" s="157"/>
      <c r="U264" s="157"/>
      <c r="V264" s="157"/>
      <c r="W264" s="157"/>
      <c r="X264" s="157"/>
      <c r="Y264" s="157"/>
      <c r="Z264" s="157"/>
      <c r="AA264" s="156">
        <f>SUM(O264:Q264)</f>
        <v>0</v>
      </c>
      <c r="AB264" s="156">
        <f>SUM(R264:T264)</f>
        <v>0</v>
      </c>
      <c r="AC264" s="156">
        <f>SUM(U264:W264)</f>
        <v>0</v>
      </c>
      <c r="AD264" s="156">
        <f>SUM(X264:Z264)</f>
        <v>0</v>
      </c>
      <c r="AE264" s="156">
        <f>AA264+AB264</f>
        <v>0</v>
      </c>
      <c r="AF264" s="156">
        <f>AD264+AC264</f>
        <v>0</v>
      </c>
      <c r="AG264" s="156">
        <f>AE264+AF264</f>
        <v>0</v>
      </c>
    </row>
    <row r="265" spans="3:33" ht="15" customHeight="1">
      <c r="C265" s="2284">
        <v>1</v>
      </c>
      <c r="D265" s="114"/>
      <c r="E265" s="114"/>
      <c r="F265" s="114"/>
      <c r="G265" s="99"/>
      <c r="H265" s="2319"/>
      <c r="I265" s="114"/>
      <c r="J265" s="522"/>
      <c r="K265" s="91" t="s">
        <v>1312</v>
      </c>
      <c r="L265" s="91"/>
      <c r="M265" s="91"/>
      <c r="N265" s="2380"/>
      <c r="O265" s="2426"/>
      <c r="P265" s="222"/>
      <c r="Q265" s="222"/>
      <c r="R265" s="222"/>
      <c r="S265" s="222"/>
      <c r="T265" s="222"/>
      <c r="U265" s="222"/>
      <c r="V265" s="222"/>
      <c r="W265" s="222"/>
      <c r="X265" s="222"/>
      <c r="Y265" s="222"/>
      <c r="Z265" s="222"/>
      <c r="AA265" s="221">
        <f>SUM(O265:Q265)</f>
        <v>0</v>
      </c>
      <c r="AB265" s="221">
        <f>SUM(R265:T265)</f>
        <v>0</v>
      </c>
      <c r="AC265" s="221">
        <f>SUM(U265:W265)</f>
        <v>0</v>
      </c>
      <c r="AD265" s="221">
        <f>SUM(X265:Z265)</f>
        <v>0</v>
      </c>
      <c r="AE265" s="221">
        <f>AA265+AB265</f>
        <v>0</v>
      </c>
      <c r="AF265" s="221">
        <f>AD265+AC265</f>
        <v>0</v>
      </c>
      <c r="AG265" s="221">
        <f>AE265+AF265</f>
        <v>0</v>
      </c>
    </row>
    <row r="266" spans="3:33" ht="15" customHeight="1">
      <c r="C266" s="2284">
        <v>1</v>
      </c>
      <c r="D266" s="114"/>
      <c r="E266" s="114"/>
      <c r="F266" s="114"/>
      <c r="G266" s="99"/>
      <c r="H266" s="2319"/>
      <c r="I266" s="114"/>
      <c r="J266" s="2404" t="s">
        <v>1331</v>
      </c>
      <c r="K266" s="2404"/>
      <c r="L266" s="2404"/>
      <c r="M266" s="2404"/>
      <c r="N266" s="2405"/>
      <c r="O266" s="2405">
        <f>SUM(O267:O271)</f>
        <v>0</v>
      </c>
      <c r="P266" s="2405">
        <f t="shared" ref="P266:Z266" si="186">SUM(P267:P271)</f>
        <v>0</v>
      </c>
      <c r="Q266" s="2405">
        <f t="shared" si="186"/>
        <v>0</v>
      </c>
      <c r="R266" s="2405">
        <f t="shared" si="186"/>
        <v>0</v>
      </c>
      <c r="S266" s="2405">
        <f t="shared" si="186"/>
        <v>0</v>
      </c>
      <c r="T266" s="2405">
        <f t="shared" si="186"/>
        <v>0</v>
      </c>
      <c r="U266" s="2405">
        <f t="shared" si="186"/>
        <v>0</v>
      </c>
      <c r="V266" s="2405">
        <f t="shared" si="186"/>
        <v>0</v>
      </c>
      <c r="W266" s="2405">
        <f t="shared" si="186"/>
        <v>0</v>
      </c>
      <c r="X266" s="2405">
        <f t="shared" si="186"/>
        <v>0</v>
      </c>
      <c r="Y266" s="2405">
        <f t="shared" si="186"/>
        <v>0</v>
      </c>
      <c r="Z266" s="2405">
        <f t="shared" si="186"/>
        <v>0</v>
      </c>
      <c r="AA266" s="604">
        <f t="shared" ref="AA266:AA269" si="187">SUM(O266:Q266)</f>
        <v>0</v>
      </c>
      <c r="AB266" s="604">
        <f t="shared" ref="AB266:AB269" si="188">SUM(R266:T266)</f>
        <v>0</v>
      </c>
      <c r="AC266" s="604">
        <f t="shared" ref="AC266:AC269" si="189">SUM(U266:W266)</f>
        <v>0</v>
      </c>
      <c r="AD266" s="604">
        <f t="shared" ref="AD266:AD269" si="190">SUM(X266:Z266)</f>
        <v>0</v>
      </c>
      <c r="AE266" s="604">
        <f t="shared" ref="AE266:AE269" si="191">AA266+AB266</f>
        <v>0</v>
      </c>
      <c r="AF266" s="604">
        <f t="shared" ref="AF266:AF269" si="192">AD266+AC266</f>
        <v>0</v>
      </c>
      <c r="AG266" s="604">
        <f t="shared" ref="AG266:AG269" si="193">AE266+AF266</f>
        <v>0</v>
      </c>
    </row>
    <row r="267" spans="3:33" ht="15" customHeight="1">
      <c r="C267" s="2284">
        <v>1</v>
      </c>
      <c r="D267" s="114"/>
      <c r="E267" s="114"/>
      <c r="F267" s="114"/>
      <c r="G267" s="99"/>
      <c r="H267" s="2319"/>
      <c r="I267" s="114"/>
      <c r="J267" s="114"/>
      <c r="K267" s="2319" t="s">
        <v>63</v>
      </c>
      <c r="L267" s="2319"/>
      <c r="M267" s="2319"/>
      <c r="N267" s="2375"/>
      <c r="O267" s="2308"/>
      <c r="P267" s="157"/>
      <c r="Q267" s="157"/>
      <c r="R267" s="157"/>
      <c r="S267" s="157"/>
      <c r="T267" s="157"/>
      <c r="U267" s="157"/>
      <c r="V267" s="157"/>
      <c r="W267" s="157"/>
      <c r="X267" s="157"/>
      <c r="Y267" s="157"/>
      <c r="Z267" s="157"/>
      <c r="AA267" s="156">
        <f t="shared" si="187"/>
        <v>0</v>
      </c>
      <c r="AB267" s="156">
        <f t="shared" si="188"/>
        <v>0</v>
      </c>
      <c r="AC267" s="156">
        <f t="shared" si="189"/>
        <v>0</v>
      </c>
      <c r="AD267" s="156">
        <f t="shared" si="190"/>
        <v>0</v>
      </c>
      <c r="AE267" s="156">
        <f t="shared" si="191"/>
        <v>0</v>
      </c>
      <c r="AF267" s="156">
        <f t="shared" si="192"/>
        <v>0</v>
      </c>
      <c r="AG267" s="156">
        <f t="shared" si="193"/>
        <v>0</v>
      </c>
    </row>
    <row r="268" spans="3:33" ht="15" customHeight="1">
      <c r="C268" s="2284">
        <v>1</v>
      </c>
      <c r="D268" s="114"/>
      <c r="E268" s="114"/>
      <c r="F268" s="114"/>
      <c r="G268" s="99"/>
      <c r="H268" s="2319"/>
      <c r="I268" s="114"/>
      <c r="J268" s="114"/>
      <c r="K268" s="2319" t="s">
        <v>826</v>
      </c>
      <c r="L268" s="2319"/>
      <c r="M268" s="2319"/>
      <c r="N268" s="2375"/>
      <c r="O268" s="2308"/>
      <c r="P268" s="157"/>
      <c r="Q268" s="157"/>
      <c r="R268" s="157"/>
      <c r="S268" s="157"/>
      <c r="T268" s="157"/>
      <c r="U268" s="157"/>
      <c r="V268" s="157"/>
      <c r="W268" s="157"/>
      <c r="X268" s="157"/>
      <c r="Y268" s="157"/>
      <c r="Z268" s="157"/>
      <c r="AA268" s="156">
        <f t="shared" si="187"/>
        <v>0</v>
      </c>
      <c r="AB268" s="156">
        <f t="shared" si="188"/>
        <v>0</v>
      </c>
      <c r="AC268" s="156">
        <f t="shared" si="189"/>
        <v>0</v>
      </c>
      <c r="AD268" s="156">
        <f t="shared" si="190"/>
        <v>0</v>
      </c>
      <c r="AE268" s="156">
        <f t="shared" si="191"/>
        <v>0</v>
      </c>
      <c r="AF268" s="156">
        <f t="shared" si="192"/>
        <v>0</v>
      </c>
      <c r="AG268" s="156">
        <f t="shared" si="193"/>
        <v>0</v>
      </c>
    </row>
    <row r="269" spans="3:33" ht="15" customHeight="1">
      <c r="C269" s="2284">
        <v>1</v>
      </c>
      <c r="D269" s="114"/>
      <c r="E269" s="114"/>
      <c r="F269" s="114"/>
      <c r="G269" s="99"/>
      <c r="H269" s="2319"/>
      <c r="I269" s="114"/>
      <c r="J269" s="114"/>
      <c r="K269" s="2319" t="s">
        <v>827</v>
      </c>
      <c r="L269" s="2319"/>
      <c r="M269" s="2319"/>
      <c r="N269" s="2375"/>
      <c r="O269" s="2308"/>
      <c r="P269" s="157"/>
      <c r="Q269" s="157"/>
      <c r="R269" s="157"/>
      <c r="S269" s="157"/>
      <c r="T269" s="157"/>
      <c r="U269" s="157"/>
      <c r="V269" s="157"/>
      <c r="W269" s="157"/>
      <c r="X269" s="157"/>
      <c r="Y269" s="157"/>
      <c r="Z269" s="157"/>
      <c r="AA269" s="156">
        <f t="shared" si="187"/>
        <v>0</v>
      </c>
      <c r="AB269" s="156">
        <f t="shared" si="188"/>
        <v>0</v>
      </c>
      <c r="AC269" s="156">
        <f t="shared" si="189"/>
        <v>0</v>
      </c>
      <c r="AD269" s="156">
        <f t="shared" si="190"/>
        <v>0</v>
      </c>
      <c r="AE269" s="156">
        <f t="shared" si="191"/>
        <v>0</v>
      </c>
      <c r="AF269" s="156">
        <f t="shared" si="192"/>
        <v>0</v>
      </c>
      <c r="AG269" s="156">
        <f t="shared" si="193"/>
        <v>0</v>
      </c>
    </row>
    <row r="270" spans="3:33" ht="15" customHeight="1">
      <c r="C270" s="2284">
        <v>1</v>
      </c>
      <c r="D270" s="114"/>
      <c r="E270" s="114"/>
      <c r="F270" s="114"/>
      <c r="G270" s="99"/>
      <c r="H270" s="2319"/>
      <c r="I270" s="114"/>
      <c r="J270" s="114"/>
      <c r="K270" s="2319" t="s">
        <v>828</v>
      </c>
      <c r="L270" s="2319"/>
      <c r="M270" s="2319"/>
      <c r="N270" s="2375"/>
      <c r="O270" s="2308"/>
      <c r="P270" s="157"/>
      <c r="Q270" s="157"/>
      <c r="R270" s="157"/>
      <c r="S270" s="157"/>
      <c r="T270" s="157"/>
      <c r="U270" s="157"/>
      <c r="V270" s="157"/>
      <c r="W270" s="157"/>
      <c r="X270" s="157"/>
      <c r="Y270" s="157"/>
      <c r="Z270" s="157"/>
      <c r="AA270" s="156">
        <f>SUM(O270:Q270)</f>
        <v>0</v>
      </c>
      <c r="AB270" s="156">
        <f>SUM(R270:T270)</f>
        <v>0</v>
      </c>
      <c r="AC270" s="156">
        <f>SUM(U270:W270)</f>
        <v>0</v>
      </c>
      <c r="AD270" s="156">
        <f>SUM(X270:Z270)</f>
        <v>0</v>
      </c>
      <c r="AE270" s="156">
        <f>AA270+AB270</f>
        <v>0</v>
      </c>
      <c r="AF270" s="156">
        <f>AD270+AC270</f>
        <v>0</v>
      </c>
      <c r="AG270" s="156">
        <f>AE270+AF270</f>
        <v>0</v>
      </c>
    </row>
    <row r="271" spans="3:33" ht="15" customHeight="1">
      <c r="C271" s="2284">
        <v>1</v>
      </c>
      <c r="D271" s="362"/>
      <c r="E271" s="362"/>
      <c r="F271" s="114"/>
      <c r="G271" s="99"/>
      <c r="H271" s="2319"/>
      <c r="I271" s="114"/>
      <c r="J271" s="114"/>
      <c r="K271" s="2319" t="s">
        <v>1340</v>
      </c>
      <c r="L271" s="2319"/>
      <c r="M271" s="2319"/>
      <c r="N271" s="2375"/>
      <c r="O271" s="2375">
        <f>-O746</f>
        <v>0</v>
      </c>
      <c r="P271" s="2375">
        <f t="shared" ref="P271:Z271" si="194">-P746</f>
        <v>0</v>
      </c>
      <c r="Q271" s="2375">
        <f t="shared" si="194"/>
        <v>0</v>
      </c>
      <c r="R271" s="2375">
        <f t="shared" si="194"/>
        <v>0</v>
      </c>
      <c r="S271" s="2375">
        <f t="shared" si="194"/>
        <v>0</v>
      </c>
      <c r="T271" s="2375">
        <f t="shared" si="194"/>
        <v>0</v>
      </c>
      <c r="U271" s="2375">
        <f t="shared" si="194"/>
        <v>0</v>
      </c>
      <c r="V271" s="2375">
        <f t="shared" si="194"/>
        <v>0</v>
      </c>
      <c r="W271" s="2375">
        <f t="shared" si="194"/>
        <v>0</v>
      </c>
      <c r="X271" s="2375">
        <f t="shared" si="194"/>
        <v>0</v>
      </c>
      <c r="Y271" s="2375">
        <f t="shared" si="194"/>
        <v>0</v>
      </c>
      <c r="Z271" s="2375">
        <f t="shared" si="194"/>
        <v>0</v>
      </c>
      <c r="AA271" s="156">
        <f>SUM(O271:Q271)</f>
        <v>0</v>
      </c>
      <c r="AB271" s="156">
        <f>SUM(R271:T271)</f>
        <v>0</v>
      </c>
      <c r="AC271" s="156">
        <f>SUM(U271:W271)</f>
        <v>0</v>
      </c>
      <c r="AD271" s="156">
        <f>SUM(X271:Z271)</f>
        <v>0</v>
      </c>
      <c r="AE271" s="156">
        <f>AA271+AB271</f>
        <v>0</v>
      </c>
      <c r="AF271" s="156">
        <f>AD271+AC271</f>
        <v>0</v>
      </c>
      <c r="AG271" s="156">
        <f>AE271+AF271</f>
        <v>0</v>
      </c>
    </row>
    <row r="272" spans="3:33">
      <c r="C272" s="2284">
        <v>1</v>
      </c>
      <c r="D272" s="114"/>
      <c r="E272" s="114"/>
      <c r="F272" s="114"/>
      <c r="G272" s="2421" t="s">
        <v>101</v>
      </c>
      <c r="H272" s="1556"/>
      <c r="I272" s="2422"/>
      <c r="J272" s="2422"/>
      <c r="K272" s="1556"/>
      <c r="L272" s="1556"/>
      <c r="M272" s="1556"/>
      <c r="N272" s="2424"/>
      <c r="O272" s="2425">
        <f>SUM(O273:O275)</f>
        <v>0</v>
      </c>
      <c r="P272" s="2425">
        <f t="shared" ref="P272:AG272" si="195">SUM(P273:P275)</f>
        <v>0</v>
      </c>
      <c r="Q272" s="2425">
        <f t="shared" si="195"/>
        <v>0</v>
      </c>
      <c r="R272" s="2425">
        <f t="shared" si="195"/>
        <v>0</v>
      </c>
      <c r="S272" s="2425">
        <f t="shared" si="195"/>
        <v>0</v>
      </c>
      <c r="T272" s="2425">
        <f t="shared" si="195"/>
        <v>0</v>
      </c>
      <c r="U272" s="2425">
        <f t="shared" si="195"/>
        <v>0</v>
      </c>
      <c r="V272" s="2425">
        <f t="shared" si="195"/>
        <v>0</v>
      </c>
      <c r="W272" s="2425">
        <f t="shared" si="195"/>
        <v>0</v>
      </c>
      <c r="X272" s="2425">
        <f t="shared" si="195"/>
        <v>0</v>
      </c>
      <c r="Y272" s="2425">
        <f t="shared" si="195"/>
        <v>0</v>
      </c>
      <c r="Z272" s="2425">
        <f t="shared" si="195"/>
        <v>0</v>
      </c>
      <c r="AA272" s="1646">
        <f t="shared" si="195"/>
        <v>0</v>
      </c>
      <c r="AB272" s="1646">
        <f t="shared" si="195"/>
        <v>0</v>
      </c>
      <c r="AC272" s="1646">
        <f t="shared" si="195"/>
        <v>0</v>
      </c>
      <c r="AD272" s="1646">
        <f t="shared" si="195"/>
        <v>0</v>
      </c>
      <c r="AE272" s="1646">
        <f t="shared" si="195"/>
        <v>0</v>
      </c>
      <c r="AF272" s="1646">
        <f t="shared" si="195"/>
        <v>0</v>
      </c>
      <c r="AG272" s="1646">
        <f t="shared" si="195"/>
        <v>0</v>
      </c>
    </row>
    <row r="273" spans="3:33">
      <c r="C273" s="2284">
        <v>1</v>
      </c>
      <c r="D273" s="114"/>
      <c r="E273" s="114"/>
      <c r="F273" s="114"/>
      <c r="G273" s="99"/>
      <c r="H273" s="2321" t="s">
        <v>1258</v>
      </c>
      <c r="I273" s="114"/>
      <c r="J273" s="114"/>
      <c r="K273" s="2319"/>
      <c r="L273" s="2319"/>
      <c r="M273" s="2319"/>
      <c r="N273" s="2375"/>
      <c r="O273" s="2308"/>
      <c r="P273" s="157"/>
      <c r="Q273" s="157"/>
      <c r="R273" s="157"/>
      <c r="S273" s="157"/>
      <c r="T273" s="157"/>
      <c r="U273" s="157"/>
      <c r="V273" s="157"/>
      <c r="W273" s="157"/>
      <c r="X273" s="157"/>
      <c r="Y273" s="157"/>
      <c r="Z273" s="157"/>
      <c r="AA273" s="156">
        <f>SUM(O273:Q273)</f>
        <v>0</v>
      </c>
      <c r="AB273" s="156">
        <f>SUM(R273:T273)</f>
        <v>0</v>
      </c>
      <c r="AC273" s="156">
        <f>SUM(U273:W273)</f>
        <v>0</v>
      </c>
      <c r="AD273" s="156">
        <f>SUM(X273:Z273)</f>
        <v>0</v>
      </c>
      <c r="AE273" s="156">
        <f>AA273+AB273</f>
        <v>0</v>
      </c>
      <c r="AF273" s="156">
        <f>AD273+AC273</f>
        <v>0</v>
      </c>
      <c r="AG273" s="156">
        <f>AE273+AF273</f>
        <v>0</v>
      </c>
    </row>
    <row r="274" spans="3:33">
      <c r="C274" s="2284">
        <v>1</v>
      </c>
      <c r="D274" s="114"/>
      <c r="E274" s="114"/>
      <c r="F274" s="114"/>
      <c r="G274" s="99"/>
      <c r="H274" s="2321" t="s">
        <v>1259</v>
      </c>
      <c r="I274" s="114"/>
      <c r="J274" s="114"/>
      <c r="K274" s="2319"/>
      <c r="L274" s="2319"/>
      <c r="M274" s="2319"/>
      <c r="N274" s="2375"/>
      <c r="O274" s="2308"/>
      <c r="P274" s="157"/>
      <c r="Q274" s="157"/>
      <c r="R274" s="157"/>
      <c r="S274" s="157"/>
      <c r="T274" s="157"/>
      <c r="U274" s="157"/>
      <c r="V274" s="157"/>
      <c r="W274" s="157"/>
      <c r="X274" s="157"/>
      <c r="Y274" s="157"/>
      <c r="Z274" s="157"/>
      <c r="AA274" s="156">
        <f>SUM(O274:Q274)</f>
        <v>0</v>
      </c>
      <c r="AB274" s="156">
        <f>SUM(R274:T274)</f>
        <v>0</v>
      </c>
      <c r="AC274" s="156">
        <f>SUM(U274:W274)</f>
        <v>0</v>
      </c>
      <c r="AD274" s="156">
        <f>SUM(X274:Z274)</f>
        <v>0</v>
      </c>
      <c r="AE274" s="156">
        <f>AA274+AB274</f>
        <v>0</v>
      </c>
      <c r="AF274" s="156">
        <f>AD274+AC274</f>
        <v>0</v>
      </c>
      <c r="AG274" s="156">
        <f>AE274+AF274</f>
        <v>0</v>
      </c>
    </row>
    <row r="275" spans="3:33">
      <c r="C275" s="2284">
        <v>1</v>
      </c>
      <c r="D275" s="114"/>
      <c r="E275" s="114"/>
      <c r="F275" s="114"/>
      <c r="G275" s="99"/>
      <c r="H275" s="2321" t="s">
        <v>1260</v>
      </c>
      <c r="I275" s="114"/>
      <c r="J275" s="114"/>
      <c r="K275" s="2319"/>
      <c r="L275" s="2319"/>
      <c r="M275" s="2319"/>
      <c r="N275" s="2375"/>
      <c r="O275" s="2308"/>
      <c r="P275" s="157"/>
      <c r="Q275" s="157"/>
      <c r="R275" s="157"/>
      <c r="S275" s="157"/>
      <c r="T275" s="157"/>
      <c r="U275" s="157"/>
      <c r="V275" s="157"/>
      <c r="W275" s="157"/>
      <c r="X275" s="157"/>
      <c r="Y275" s="157"/>
      <c r="Z275" s="157"/>
      <c r="AA275" s="156">
        <f>SUM(O275:Q275)</f>
        <v>0</v>
      </c>
      <c r="AB275" s="156">
        <f>SUM(R275:T275)</f>
        <v>0</v>
      </c>
      <c r="AC275" s="156">
        <f>SUM(U275:W275)</f>
        <v>0</v>
      </c>
      <c r="AD275" s="156">
        <f>SUM(X275:Z275)</f>
        <v>0</v>
      </c>
      <c r="AE275" s="156">
        <f>AA275+AB275</f>
        <v>0</v>
      </c>
      <c r="AF275" s="156">
        <f>AD275+AC275</f>
        <v>0</v>
      </c>
      <c r="AG275" s="156">
        <f>AE275+AF275</f>
        <v>0</v>
      </c>
    </row>
    <row r="276" spans="3:33">
      <c r="C276" s="2284">
        <v>1</v>
      </c>
      <c r="D276" s="114"/>
      <c r="E276" s="114"/>
      <c r="F276" s="114"/>
      <c r="G276" s="2421" t="s">
        <v>143</v>
      </c>
      <c r="H276" s="1556"/>
      <c r="I276" s="2422"/>
      <c r="J276" s="2422"/>
      <c r="K276" s="2422"/>
      <c r="L276" s="2422"/>
      <c r="M276" s="2422"/>
      <c r="N276" s="2425"/>
      <c r="O276" s="2425">
        <f t="shared" ref="O276:AG276" si="196">O251-O272</f>
        <v>0</v>
      </c>
      <c r="P276" s="2425">
        <f t="shared" si="196"/>
        <v>0</v>
      </c>
      <c r="Q276" s="2425">
        <f t="shared" si="196"/>
        <v>0</v>
      </c>
      <c r="R276" s="2425">
        <f t="shared" si="196"/>
        <v>0</v>
      </c>
      <c r="S276" s="2425">
        <f t="shared" si="196"/>
        <v>0</v>
      </c>
      <c r="T276" s="2425">
        <f t="shared" si="196"/>
        <v>0</v>
      </c>
      <c r="U276" s="2425">
        <f t="shared" si="196"/>
        <v>0</v>
      </c>
      <c r="V276" s="2425">
        <f t="shared" si="196"/>
        <v>0</v>
      </c>
      <c r="W276" s="2425">
        <f t="shared" si="196"/>
        <v>0</v>
      </c>
      <c r="X276" s="2425">
        <f t="shared" si="196"/>
        <v>0</v>
      </c>
      <c r="Y276" s="2425">
        <f t="shared" si="196"/>
        <v>0</v>
      </c>
      <c r="Z276" s="2425">
        <f t="shared" si="196"/>
        <v>0</v>
      </c>
      <c r="AA276" s="1646">
        <f t="shared" si="196"/>
        <v>0</v>
      </c>
      <c r="AB276" s="1646">
        <f t="shared" si="196"/>
        <v>0</v>
      </c>
      <c r="AC276" s="1646">
        <f t="shared" si="196"/>
        <v>0</v>
      </c>
      <c r="AD276" s="1646">
        <f t="shared" si="196"/>
        <v>0</v>
      </c>
      <c r="AE276" s="1646">
        <f t="shared" si="196"/>
        <v>0</v>
      </c>
      <c r="AF276" s="1646">
        <f t="shared" si="196"/>
        <v>0</v>
      </c>
      <c r="AG276" s="1646">
        <f t="shared" si="196"/>
        <v>0</v>
      </c>
    </row>
    <row r="277" spans="3:33">
      <c r="C277" s="2284">
        <v>1</v>
      </c>
      <c r="D277" s="114"/>
      <c r="E277" s="114"/>
      <c r="F277" s="114"/>
      <c r="G277" s="2389"/>
      <c r="H277" s="2390" t="s">
        <v>142</v>
      </c>
      <c r="I277" s="1124"/>
      <c r="J277" s="1124"/>
      <c r="K277" s="2391"/>
      <c r="L277" s="2391"/>
      <c r="M277" s="2391"/>
      <c r="N277" s="2392"/>
      <c r="O277" s="206">
        <f t="shared" ref="O277:AG277" si="197">IFERROR(O276/O231,0)</f>
        <v>0</v>
      </c>
      <c r="P277" s="206">
        <f t="shared" si="197"/>
        <v>0</v>
      </c>
      <c r="Q277" s="206">
        <f t="shared" si="197"/>
        <v>0</v>
      </c>
      <c r="R277" s="206">
        <f t="shared" si="197"/>
        <v>0</v>
      </c>
      <c r="S277" s="206">
        <f t="shared" si="197"/>
        <v>0</v>
      </c>
      <c r="T277" s="206">
        <f t="shared" si="197"/>
        <v>0</v>
      </c>
      <c r="U277" s="206">
        <f t="shared" si="197"/>
        <v>0</v>
      </c>
      <c r="V277" s="206">
        <f t="shared" si="197"/>
        <v>0</v>
      </c>
      <c r="W277" s="206">
        <f t="shared" si="197"/>
        <v>0</v>
      </c>
      <c r="X277" s="206">
        <f t="shared" si="197"/>
        <v>0</v>
      </c>
      <c r="Y277" s="206">
        <f t="shared" si="197"/>
        <v>0</v>
      </c>
      <c r="Z277" s="206">
        <f t="shared" si="197"/>
        <v>0</v>
      </c>
      <c r="AA277" s="206">
        <f t="shared" si="197"/>
        <v>0</v>
      </c>
      <c r="AB277" s="206">
        <f t="shared" si="197"/>
        <v>0</v>
      </c>
      <c r="AC277" s="206">
        <f t="shared" si="197"/>
        <v>0</v>
      </c>
      <c r="AD277" s="206">
        <f t="shared" si="197"/>
        <v>0</v>
      </c>
      <c r="AE277" s="206">
        <f t="shared" si="197"/>
        <v>0</v>
      </c>
      <c r="AF277" s="206">
        <f t="shared" si="197"/>
        <v>0</v>
      </c>
      <c r="AG277" s="206">
        <f t="shared" si="197"/>
        <v>0</v>
      </c>
    </row>
    <row r="278" spans="3:33">
      <c r="C278" s="2284">
        <v>1</v>
      </c>
      <c r="D278" s="114"/>
      <c r="E278" s="114"/>
      <c r="F278" s="114"/>
      <c r="G278" s="2327" t="s">
        <v>1262</v>
      </c>
      <c r="H278" s="2328"/>
      <c r="I278" s="2329"/>
      <c r="J278" s="2329"/>
      <c r="K278" s="2328"/>
      <c r="L278" s="2328"/>
      <c r="M278" s="2328"/>
      <c r="N278" s="2330"/>
      <c r="O278" s="2309"/>
      <c r="P278" s="2304"/>
      <c r="Q278" s="2304"/>
      <c r="R278" s="2304"/>
      <c r="S278" s="2304"/>
      <c r="T278" s="2304"/>
      <c r="U278" s="2304"/>
      <c r="V278" s="2304"/>
      <c r="W278" s="2304"/>
      <c r="X278" s="2304"/>
      <c r="Y278" s="2304"/>
      <c r="Z278" s="2304"/>
      <c r="AA278" s="1633">
        <f>SUM(O278:Q278)</f>
        <v>0</v>
      </c>
      <c r="AB278" s="1633">
        <f>SUM(R278:T278)</f>
        <v>0</v>
      </c>
      <c r="AC278" s="1633">
        <f>SUM(U278:W278)</f>
        <v>0</v>
      </c>
      <c r="AD278" s="1633">
        <f>SUM(X278:Z278)</f>
        <v>0</v>
      </c>
      <c r="AE278" s="1633">
        <f>AA278+AB278</f>
        <v>0</v>
      </c>
      <c r="AF278" s="1633">
        <f>AD278+AC278</f>
        <v>0</v>
      </c>
      <c r="AG278" s="1633">
        <f>AE278+AF278</f>
        <v>0</v>
      </c>
    </row>
    <row r="279" spans="3:33">
      <c r="C279" s="2284">
        <v>1</v>
      </c>
      <c r="D279" s="114"/>
      <c r="E279" s="114"/>
      <c r="F279" s="114"/>
      <c r="G279" s="2336" t="s">
        <v>1263</v>
      </c>
      <c r="H279" s="2337"/>
      <c r="I279" s="2338"/>
      <c r="J279" s="2338"/>
      <c r="K279" s="2337"/>
      <c r="L279" s="2337"/>
      <c r="M279" s="2337"/>
      <c r="N279" s="2346"/>
      <c r="O279" s="2311"/>
      <c r="P279" s="110"/>
      <c r="Q279" s="110"/>
      <c r="R279" s="110"/>
      <c r="S279" s="110"/>
      <c r="T279" s="110"/>
      <c r="U279" s="110"/>
      <c r="V279" s="110"/>
      <c r="W279" s="110"/>
      <c r="X279" s="110"/>
      <c r="Y279" s="110"/>
      <c r="Z279" s="110"/>
      <c r="AA279" s="161">
        <f>SUM(O279:Q279)</f>
        <v>0</v>
      </c>
      <c r="AB279" s="161">
        <f>SUM(R279:T279)</f>
        <v>0</v>
      </c>
      <c r="AC279" s="161">
        <f>SUM(U279:W279)</f>
        <v>0</v>
      </c>
      <c r="AD279" s="161">
        <f>SUM(X279:Z279)</f>
        <v>0</v>
      </c>
      <c r="AE279" s="161">
        <f>AA279+AB279</f>
        <v>0</v>
      </c>
      <c r="AF279" s="161">
        <f>AD279+AC279</f>
        <v>0</v>
      </c>
      <c r="AG279" s="161">
        <f>AE279+AF279</f>
        <v>0</v>
      </c>
    </row>
    <row r="280" spans="3:33">
      <c r="C280" s="2284">
        <v>1</v>
      </c>
      <c r="D280" s="114"/>
      <c r="E280" s="114"/>
      <c r="F280" s="114"/>
      <c r="G280" s="2421" t="s">
        <v>1264</v>
      </c>
      <c r="H280" s="1556"/>
      <c r="I280" s="2422"/>
      <c r="J280" s="2422"/>
      <c r="K280" s="2422"/>
      <c r="L280" s="2422"/>
      <c r="M280" s="2422"/>
      <c r="N280" s="2425"/>
      <c r="O280" s="2425">
        <f>O276+O278-O279</f>
        <v>0</v>
      </c>
      <c r="P280" s="2425">
        <f t="shared" ref="P280:AG280" si="198">P276+P278-P279</f>
        <v>0</v>
      </c>
      <c r="Q280" s="2425">
        <f t="shared" si="198"/>
        <v>0</v>
      </c>
      <c r="R280" s="2425">
        <f t="shared" si="198"/>
        <v>0</v>
      </c>
      <c r="S280" s="2425">
        <f t="shared" si="198"/>
        <v>0</v>
      </c>
      <c r="T280" s="2425">
        <f t="shared" si="198"/>
        <v>0</v>
      </c>
      <c r="U280" s="2425">
        <f t="shared" si="198"/>
        <v>0</v>
      </c>
      <c r="V280" s="2425">
        <f t="shared" si="198"/>
        <v>0</v>
      </c>
      <c r="W280" s="2425">
        <f t="shared" si="198"/>
        <v>0</v>
      </c>
      <c r="X280" s="2425">
        <f t="shared" si="198"/>
        <v>0</v>
      </c>
      <c r="Y280" s="2425">
        <f t="shared" si="198"/>
        <v>0</v>
      </c>
      <c r="Z280" s="2425">
        <f t="shared" si="198"/>
        <v>0</v>
      </c>
      <c r="AA280" s="1646">
        <f t="shared" si="198"/>
        <v>0</v>
      </c>
      <c r="AB280" s="1646">
        <f t="shared" si="198"/>
        <v>0</v>
      </c>
      <c r="AC280" s="1646">
        <f t="shared" si="198"/>
        <v>0</v>
      </c>
      <c r="AD280" s="1646">
        <f t="shared" si="198"/>
        <v>0</v>
      </c>
      <c r="AE280" s="1646">
        <f t="shared" si="198"/>
        <v>0</v>
      </c>
      <c r="AF280" s="1646">
        <f t="shared" si="198"/>
        <v>0</v>
      </c>
      <c r="AG280" s="1646">
        <f t="shared" si="198"/>
        <v>0</v>
      </c>
    </row>
    <row r="281" spans="3:33">
      <c r="C281" s="2284">
        <v>1</v>
      </c>
      <c r="D281" s="114"/>
      <c r="E281" s="114"/>
      <c r="F281" s="114"/>
      <c r="G281" s="2389"/>
      <c r="H281" s="2390" t="s">
        <v>142</v>
      </c>
      <c r="I281" s="1124"/>
      <c r="J281" s="1124"/>
      <c r="K281" s="2391"/>
      <c r="L281" s="2391"/>
      <c r="M281" s="2391"/>
      <c r="N281" s="2392"/>
      <c r="O281" s="206">
        <f t="shared" ref="O281:AG281" si="199">IFERROR(O280/O231,0)</f>
        <v>0</v>
      </c>
      <c r="P281" s="206">
        <f t="shared" si="199"/>
        <v>0</v>
      </c>
      <c r="Q281" s="206">
        <f t="shared" si="199"/>
        <v>0</v>
      </c>
      <c r="R281" s="206">
        <f t="shared" si="199"/>
        <v>0</v>
      </c>
      <c r="S281" s="206">
        <f t="shared" si="199"/>
        <v>0</v>
      </c>
      <c r="T281" s="206">
        <f t="shared" si="199"/>
        <v>0</v>
      </c>
      <c r="U281" s="206">
        <f t="shared" si="199"/>
        <v>0</v>
      </c>
      <c r="V281" s="206">
        <f t="shared" si="199"/>
        <v>0</v>
      </c>
      <c r="W281" s="206">
        <f t="shared" si="199"/>
        <v>0</v>
      </c>
      <c r="X281" s="206">
        <f t="shared" si="199"/>
        <v>0</v>
      </c>
      <c r="Y281" s="206">
        <f t="shared" si="199"/>
        <v>0</v>
      </c>
      <c r="Z281" s="206">
        <f t="shared" si="199"/>
        <v>0</v>
      </c>
      <c r="AA281" s="206">
        <f t="shared" si="199"/>
        <v>0</v>
      </c>
      <c r="AB281" s="206">
        <f t="shared" si="199"/>
        <v>0</v>
      </c>
      <c r="AC281" s="206">
        <f t="shared" si="199"/>
        <v>0</v>
      </c>
      <c r="AD281" s="206">
        <f t="shared" si="199"/>
        <v>0</v>
      </c>
      <c r="AE281" s="206">
        <f t="shared" si="199"/>
        <v>0</v>
      </c>
      <c r="AF281" s="206">
        <f t="shared" si="199"/>
        <v>0</v>
      </c>
      <c r="AG281" s="206">
        <f t="shared" si="199"/>
        <v>0</v>
      </c>
    </row>
    <row r="282" spans="3:33">
      <c r="C282" s="2284">
        <v>1</v>
      </c>
      <c r="D282" s="114"/>
      <c r="E282" s="114"/>
      <c r="F282" s="114"/>
      <c r="G282" s="114"/>
      <c r="H282" s="2319"/>
      <c r="I282" s="114"/>
      <c r="J282" s="114"/>
      <c r="K282" s="2319"/>
      <c r="L282" s="2319"/>
      <c r="M282" s="2319"/>
      <c r="N282" s="2319"/>
      <c r="O282" s="2324"/>
      <c r="P282" s="2324"/>
      <c r="Q282" s="2324"/>
      <c r="R282" s="2324"/>
      <c r="S282" s="2324"/>
      <c r="T282" s="2324"/>
      <c r="X282" s="268"/>
      <c r="Y282" s="268"/>
      <c r="Z282" s="268"/>
      <c r="AA282" s="268"/>
      <c r="AB282" s="268"/>
      <c r="AC282" s="268"/>
      <c r="AD282" s="268"/>
      <c r="AE282" s="268"/>
      <c r="AF282" s="268"/>
      <c r="AG282" s="268"/>
    </row>
    <row r="283" spans="3:33">
      <c r="C283" s="2432">
        <v>1</v>
      </c>
      <c r="D283" s="2315"/>
      <c r="E283" s="2315"/>
      <c r="F283" s="114" t="s">
        <v>1341</v>
      </c>
      <c r="G283" s="114"/>
      <c r="H283" s="2319"/>
      <c r="I283" s="114"/>
      <c r="J283" s="114"/>
      <c r="K283" s="2319"/>
      <c r="L283" s="2319"/>
      <c r="M283" s="2319"/>
      <c r="N283" s="2319"/>
      <c r="O283" s="2324"/>
      <c r="P283" s="2324"/>
      <c r="Q283" s="2324"/>
      <c r="R283" s="2324"/>
      <c r="S283" s="2324"/>
      <c r="T283" s="2324"/>
      <c r="Y283" s="1"/>
      <c r="Z283" s="1"/>
      <c r="AA283" s="1"/>
      <c r="AB283" s="1"/>
      <c r="AC283" s="1"/>
      <c r="AD283" s="1"/>
      <c r="AE283" s="1"/>
      <c r="AF283" s="1"/>
      <c r="AG283" s="1"/>
    </row>
    <row r="284" spans="3:33">
      <c r="C284" s="2432">
        <v>1</v>
      </c>
      <c r="D284" s="2315"/>
      <c r="E284" s="2315"/>
      <c r="F284" s="114"/>
      <c r="G284" s="710" t="s">
        <v>9</v>
      </c>
      <c r="H284" s="1419"/>
      <c r="I284" s="1266"/>
      <c r="J284" s="1266"/>
      <c r="K284" s="1266"/>
      <c r="L284" s="1266"/>
      <c r="M284" s="1420" t="s">
        <v>602</v>
      </c>
      <c r="N284" s="2181"/>
      <c r="O284" s="1648">
        <f>SUM(O285:O286)</f>
        <v>0</v>
      </c>
      <c r="P284" s="2181">
        <f t="shared" ref="P284:AG284" si="200">SUM(P285:P286)</f>
        <v>0</v>
      </c>
      <c r="Q284" s="2181">
        <f t="shared" si="200"/>
        <v>0</v>
      </c>
      <c r="R284" s="2181">
        <f t="shared" si="200"/>
        <v>0</v>
      </c>
      <c r="S284" s="2181">
        <f t="shared" si="200"/>
        <v>0</v>
      </c>
      <c r="T284" s="2181">
        <f t="shared" si="200"/>
        <v>0</v>
      </c>
      <c r="U284" s="2181">
        <f t="shared" si="200"/>
        <v>0</v>
      </c>
      <c r="V284" s="2181">
        <f t="shared" si="200"/>
        <v>0</v>
      </c>
      <c r="W284" s="2181">
        <f t="shared" si="200"/>
        <v>0</v>
      </c>
      <c r="X284" s="2181">
        <f t="shared" si="200"/>
        <v>0</v>
      </c>
      <c r="Y284" s="2181">
        <f t="shared" si="200"/>
        <v>0</v>
      </c>
      <c r="Z284" s="2181">
        <f t="shared" si="200"/>
        <v>0</v>
      </c>
      <c r="AA284" s="1648">
        <f t="shared" si="200"/>
        <v>0</v>
      </c>
      <c r="AB284" s="1648">
        <f t="shared" si="200"/>
        <v>0</v>
      </c>
      <c r="AC284" s="1648">
        <f t="shared" si="200"/>
        <v>0</v>
      </c>
      <c r="AD284" s="1648">
        <f t="shared" si="200"/>
        <v>0</v>
      </c>
      <c r="AE284" s="1648">
        <f t="shared" si="200"/>
        <v>0</v>
      </c>
      <c r="AF284" s="1648">
        <f t="shared" si="200"/>
        <v>0</v>
      </c>
      <c r="AG284" s="1648">
        <f t="shared" si="200"/>
        <v>0</v>
      </c>
    </row>
    <row r="285" spans="3:33">
      <c r="C285" s="2432">
        <v>1</v>
      </c>
      <c r="D285" s="2315"/>
      <c r="E285" s="2315"/>
      <c r="F285" s="2319"/>
      <c r="G285" s="2433"/>
      <c r="H285" s="2434"/>
      <c r="I285" s="2434"/>
      <c r="J285" s="2434"/>
      <c r="K285" s="44" t="s">
        <v>797</v>
      </c>
      <c r="L285" s="2434"/>
      <c r="M285" s="2434"/>
      <c r="N285" s="2435"/>
      <c r="O285" s="714">
        <f>O644+O653</f>
        <v>0</v>
      </c>
      <c r="P285" s="714">
        <f t="shared" ref="P285:Z285" si="201">P644+P653</f>
        <v>0</v>
      </c>
      <c r="Q285" s="714">
        <f t="shared" si="201"/>
        <v>0</v>
      </c>
      <c r="R285" s="714">
        <f t="shared" si="201"/>
        <v>0</v>
      </c>
      <c r="S285" s="714">
        <f t="shared" si="201"/>
        <v>0</v>
      </c>
      <c r="T285" s="714">
        <f t="shared" si="201"/>
        <v>0</v>
      </c>
      <c r="U285" s="714">
        <f t="shared" si="201"/>
        <v>0</v>
      </c>
      <c r="V285" s="714">
        <f t="shared" si="201"/>
        <v>0</v>
      </c>
      <c r="W285" s="714">
        <f t="shared" si="201"/>
        <v>0</v>
      </c>
      <c r="X285" s="714">
        <f t="shared" si="201"/>
        <v>0</v>
      </c>
      <c r="Y285" s="714">
        <f t="shared" si="201"/>
        <v>0</v>
      </c>
      <c r="Z285" s="714">
        <f t="shared" si="201"/>
        <v>0</v>
      </c>
      <c r="AA285" s="714">
        <f>SUM(O285:Q285)</f>
        <v>0</v>
      </c>
      <c r="AB285" s="714">
        <f>SUM(R285:T285)</f>
        <v>0</v>
      </c>
      <c r="AC285" s="714">
        <f>SUM(U285:W285)</f>
        <v>0</v>
      </c>
      <c r="AD285" s="714">
        <f>SUM(X285:Z285)</f>
        <v>0</v>
      </c>
      <c r="AE285" s="714">
        <f>AA285+AB285</f>
        <v>0</v>
      </c>
      <c r="AF285" s="714">
        <f>AD285+AC285</f>
        <v>0</v>
      </c>
      <c r="AG285" s="714">
        <f>AE285+AF285</f>
        <v>0</v>
      </c>
    </row>
    <row r="286" spans="3:33">
      <c r="C286" s="2432">
        <v>1</v>
      </c>
      <c r="D286" s="2315"/>
      <c r="E286" s="2315"/>
      <c r="F286" s="114"/>
      <c r="G286" s="99"/>
      <c r="H286" s="2319"/>
      <c r="I286" s="114"/>
      <c r="J286" s="114"/>
      <c r="K286" s="2319" t="s">
        <v>846</v>
      </c>
      <c r="L286" s="2319"/>
      <c r="M286" s="2319"/>
      <c r="N286" s="2436"/>
      <c r="O286" s="229">
        <f>O647+O654</f>
        <v>0</v>
      </c>
      <c r="P286" s="229">
        <f t="shared" ref="P286:Z286" si="202">P647+P654</f>
        <v>0</v>
      </c>
      <c r="Q286" s="229">
        <f t="shared" si="202"/>
        <v>0</v>
      </c>
      <c r="R286" s="229">
        <f t="shared" si="202"/>
        <v>0</v>
      </c>
      <c r="S286" s="229">
        <f t="shared" si="202"/>
        <v>0</v>
      </c>
      <c r="T286" s="229">
        <f t="shared" si="202"/>
        <v>0</v>
      </c>
      <c r="U286" s="229">
        <f t="shared" si="202"/>
        <v>0</v>
      </c>
      <c r="V286" s="229">
        <f t="shared" si="202"/>
        <v>0</v>
      </c>
      <c r="W286" s="229">
        <f t="shared" si="202"/>
        <v>0</v>
      </c>
      <c r="X286" s="229">
        <f t="shared" si="202"/>
        <v>0</v>
      </c>
      <c r="Y286" s="229">
        <f t="shared" si="202"/>
        <v>0</v>
      </c>
      <c r="Z286" s="229">
        <f t="shared" si="202"/>
        <v>0</v>
      </c>
      <c r="AA286" s="229">
        <f>SUM(O286:Q286)</f>
        <v>0</v>
      </c>
      <c r="AB286" s="229">
        <f>SUM(R286:T286)</f>
        <v>0</v>
      </c>
      <c r="AC286" s="229">
        <f>SUM(U286:W286)</f>
        <v>0</v>
      </c>
      <c r="AD286" s="229">
        <f>SUM(X286:Z286)</f>
        <v>0</v>
      </c>
      <c r="AE286" s="229">
        <f>AA286+AB286</f>
        <v>0</v>
      </c>
      <c r="AF286" s="229">
        <f>AD286+AC286</f>
        <v>0</v>
      </c>
      <c r="AG286" s="229">
        <f>AE286+AF286</f>
        <v>0</v>
      </c>
    </row>
    <row r="287" spans="3:33">
      <c r="C287" s="2432">
        <v>1</v>
      </c>
      <c r="D287" s="114"/>
      <c r="E287" s="114"/>
      <c r="F287" s="114"/>
      <c r="G287" s="710" t="s">
        <v>135</v>
      </c>
      <c r="H287" s="1419"/>
      <c r="I287" s="1266"/>
      <c r="J287" s="1266"/>
      <c r="K287" s="1266"/>
      <c r="L287" s="1266"/>
      <c r="M287" s="1420" t="s">
        <v>604</v>
      </c>
      <c r="N287" s="2181"/>
      <c r="O287" s="1648">
        <f>SUM(O288:O289)</f>
        <v>0</v>
      </c>
      <c r="P287" s="2181">
        <f t="shared" ref="P287:AG287" si="203">SUM(P288:P289)</f>
        <v>0</v>
      </c>
      <c r="Q287" s="2181">
        <f t="shared" si="203"/>
        <v>0</v>
      </c>
      <c r="R287" s="2181">
        <f t="shared" si="203"/>
        <v>0</v>
      </c>
      <c r="S287" s="2181">
        <f t="shared" si="203"/>
        <v>0</v>
      </c>
      <c r="T287" s="2181">
        <f t="shared" si="203"/>
        <v>0</v>
      </c>
      <c r="U287" s="2181">
        <f t="shared" si="203"/>
        <v>0</v>
      </c>
      <c r="V287" s="2181">
        <f t="shared" si="203"/>
        <v>0</v>
      </c>
      <c r="W287" s="2181">
        <f t="shared" si="203"/>
        <v>0</v>
      </c>
      <c r="X287" s="2181">
        <f t="shared" si="203"/>
        <v>0</v>
      </c>
      <c r="Y287" s="2181">
        <f t="shared" si="203"/>
        <v>0</v>
      </c>
      <c r="Z287" s="2181">
        <f t="shared" si="203"/>
        <v>0</v>
      </c>
      <c r="AA287" s="1648">
        <f t="shared" si="203"/>
        <v>0</v>
      </c>
      <c r="AB287" s="1648">
        <f t="shared" si="203"/>
        <v>0</v>
      </c>
      <c r="AC287" s="1648">
        <f t="shared" si="203"/>
        <v>0</v>
      </c>
      <c r="AD287" s="1648">
        <f t="shared" si="203"/>
        <v>0</v>
      </c>
      <c r="AE287" s="1648">
        <f t="shared" si="203"/>
        <v>0</v>
      </c>
      <c r="AF287" s="1648">
        <f t="shared" si="203"/>
        <v>0</v>
      </c>
      <c r="AG287" s="1648">
        <f t="shared" si="203"/>
        <v>0</v>
      </c>
    </row>
    <row r="288" spans="3:33">
      <c r="C288" s="2432">
        <v>1</v>
      </c>
      <c r="D288" s="114"/>
      <c r="E288" s="114"/>
      <c r="F288" s="2319"/>
      <c r="G288" s="2433"/>
      <c r="H288" s="2434"/>
      <c r="I288" s="2434"/>
      <c r="J288" s="2434"/>
      <c r="K288" s="44" t="s">
        <v>797</v>
      </c>
      <c r="L288" s="2434"/>
      <c r="M288" s="2434"/>
      <c r="N288" s="2435"/>
      <c r="O288" s="157"/>
      <c r="P288" s="157"/>
      <c r="Q288" s="157"/>
      <c r="R288" s="157"/>
      <c r="S288" s="157"/>
      <c r="T288" s="157"/>
      <c r="U288" s="157"/>
      <c r="V288" s="157"/>
      <c r="W288" s="157"/>
      <c r="X288" s="157"/>
      <c r="Y288" s="157"/>
      <c r="Z288" s="157"/>
      <c r="AA288" s="156">
        <f>SUM(O288:Q288)</f>
        <v>0</v>
      </c>
      <c r="AB288" s="156">
        <f>SUM(R288:T288)</f>
        <v>0</v>
      </c>
      <c r="AC288" s="156">
        <f>SUM(U288:W288)</f>
        <v>0</v>
      </c>
      <c r="AD288" s="156">
        <f>SUM(X288:Z288)</f>
        <v>0</v>
      </c>
      <c r="AE288" s="156">
        <f>AA288+AB288</f>
        <v>0</v>
      </c>
      <c r="AF288" s="156">
        <f>AD288+AC288</f>
        <v>0</v>
      </c>
      <c r="AG288" s="156">
        <f>AE288+AF288</f>
        <v>0</v>
      </c>
    </row>
    <row r="289" spans="3:33">
      <c r="C289" s="2432">
        <v>1</v>
      </c>
      <c r="D289" s="114"/>
      <c r="E289" s="114"/>
      <c r="F289" s="114"/>
      <c r="G289" s="99"/>
      <c r="H289" s="2319"/>
      <c r="I289" s="114"/>
      <c r="J289" s="114"/>
      <c r="K289" s="2319" t="s">
        <v>846</v>
      </c>
      <c r="L289" s="2319"/>
      <c r="M289" s="2319"/>
      <c r="N289" s="2436"/>
      <c r="O289" s="157"/>
      <c r="P289" s="157"/>
      <c r="Q289" s="157"/>
      <c r="R289" s="157"/>
      <c r="S289" s="157"/>
      <c r="T289" s="157"/>
      <c r="U289" s="157"/>
      <c r="V289" s="157"/>
      <c r="W289" s="157"/>
      <c r="X289" s="157"/>
      <c r="Y289" s="157"/>
      <c r="Z289" s="157"/>
      <c r="AA289" s="156">
        <f>SUM(O289:Q289)</f>
        <v>0</v>
      </c>
      <c r="AB289" s="156">
        <f>SUM(R289:T289)</f>
        <v>0</v>
      </c>
      <c r="AC289" s="156">
        <f>SUM(U289:W289)</f>
        <v>0</v>
      </c>
      <c r="AD289" s="156">
        <f>SUM(X289:Z289)</f>
        <v>0</v>
      </c>
      <c r="AE289" s="156">
        <f>AA289+AB289</f>
        <v>0</v>
      </c>
      <c r="AF289" s="156">
        <f>AD289+AC289</f>
        <v>0</v>
      </c>
      <c r="AG289" s="156">
        <f>AE289+AF289</f>
        <v>0</v>
      </c>
    </row>
    <row r="290" spans="3:33">
      <c r="C290" s="2432">
        <v>1</v>
      </c>
      <c r="D290" s="2315"/>
      <c r="E290" s="2315"/>
      <c r="F290" s="114"/>
      <c r="G290" s="166" t="s">
        <v>141</v>
      </c>
      <c r="H290" s="2437"/>
      <c r="I290" s="2438"/>
      <c r="J290" s="2438"/>
      <c r="K290" s="2438"/>
      <c r="L290" s="2438"/>
      <c r="M290" s="2438"/>
      <c r="N290" s="715"/>
      <c r="O290" s="716">
        <f>SUM(O294:O295)</f>
        <v>0</v>
      </c>
      <c r="P290" s="716">
        <f t="shared" ref="P290:AG290" si="204">SUM(P294:P295)</f>
        <v>0</v>
      </c>
      <c r="Q290" s="716">
        <f t="shared" si="204"/>
        <v>0</v>
      </c>
      <c r="R290" s="716">
        <f t="shared" si="204"/>
        <v>0</v>
      </c>
      <c r="S290" s="716">
        <f t="shared" si="204"/>
        <v>0</v>
      </c>
      <c r="T290" s="716">
        <f t="shared" si="204"/>
        <v>0</v>
      </c>
      <c r="U290" s="716">
        <f t="shared" si="204"/>
        <v>0</v>
      </c>
      <c r="V290" s="716">
        <f t="shared" si="204"/>
        <v>0</v>
      </c>
      <c r="W290" s="716">
        <f t="shared" si="204"/>
        <v>0</v>
      </c>
      <c r="X290" s="716">
        <f t="shared" si="204"/>
        <v>0</v>
      </c>
      <c r="Y290" s="716">
        <f t="shared" si="204"/>
        <v>0</v>
      </c>
      <c r="Z290" s="716">
        <f t="shared" si="204"/>
        <v>0</v>
      </c>
      <c r="AA290" s="716">
        <f>SUM(AA294:AA295)</f>
        <v>0</v>
      </c>
      <c r="AB290" s="716">
        <f t="shared" si="204"/>
        <v>0</v>
      </c>
      <c r="AC290" s="716">
        <f t="shared" si="204"/>
        <v>0</v>
      </c>
      <c r="AD290" s="716">
        <f t="shared" si="204"/>
        <v>0</v>
      </c>
      <c r="AE290" s="716">
        <f t="shared" si="204"/>
        <v>0</v>
      </c>
      <c r="AF290" s="716">
        <f t="shared" si="204"/>
        <v>0</v>
      </c>
      <c r="AG290" s="716">
        <f t="shared" si="204"/>
        <v>0</v>
      </c>
    </row>
    <row r="291" spans="3:33">
      <c r="C291" s="2432">
        <v>1</v>
      </c>
      <c r="D291" s="2315"/>
      <c r="E291" s="2315"/>
      <c r="F291" s="114"/>
      <c r="G291" s="99"/>
      <c r="H291" s="2383" t="s">
        <v>1257</v>
      </c>
      <c r="I291" s="114"/>
      <c r="J291" s="114"/>
      <c r="K291" s="114"/>
      <c r="L291" s="114"/>
      <c r="M291" s="2384" t="s">
        <v>1306</v>
      </c>
      <c r="N291" s="2398"/>
      <c r="O291" s="158">
        <f>IFERROR(O290/O284,0)</f>
        <v>0</v>
      </c>
      <c r="P291" s="158">
        <f t="shared" ref="P291:AG291" si="205">IFERROR(P290/P284,0)</f>
        <v>0</v>
      </c>
      <c r="Q291" s="158">
        <f t="shared" si="205"/>
        <v>0</v>
      </c>
      <c r="R291" s="158">
        <f t="shared" si="205"/>
        <v>0</v>
      </c>
      <c r="S291" s="158">
        <f t="shared" si="205"/>
        <v>0</v>
      </c>
      <c r="T291" s="158">
        <f t="shared" si="205"/>
        <v>0</v>
      </c>
      <c r="U291" s="158">
        <f t="shared" si="205"/>
        <v>0</v>
      </c>
      <c r="V291" s="158">
        <f t="shared" si="205"/>
        <v>0</v>
      </c>
      <c r="W291" s="158">
        <f t="shared" si="205"/>
        <v>0</v>
      </c>
      <c r="X291" s="158">
        <f t="shared" si="205"/>
        <v>0</v>
      </c>
      <c r="Y291" s="158">
        <f t="shared" si="205"/>
        <v>0</v>
      </c>
      <c r="Z291" s="158">
        <f t="shared" si="205"/>
        <v>0</v>
      </c>
      <c r="AA291" s="158">
        <f t="shared" si="205"/>
        <v>0</v>
      </c>
      <c r="AB291" s="158">
        <f t="shared" si="205"/>
        <v>0</v>
      </c>
      <c r="AC291" s="158">
        <f t="shared" si="205"/>
        <v>0</v>
      </c>
      <c r="AD291" s="158">
        <f t="shared" si="205"/>
        <v>0</v>
      </c>
      <c r="AE291" s="158">
        <f t="shared" si="205"/>
        <v>0</v>
      </c>
      <c r="AF291" s="158">
        <f t="shared" si="205"/>
        <v>0</v>
      </c>
      <c r="AG291" s="158">
        <f t="shared" si="205"/>
        <v>0</v>
      </c>
    </row>
    <row r="292" spans="3:33" s="1038" customFormat="1" hidden="1" outlineLevel="1">
      <c r="C292" s="2432">
        <v>1</v>
      </c>
      <c r="D292" s="114"/>
      <c r="E292" s="114"/>
      <c r="F292" s="2381"/>
      <c r="G292" s="2382"/>
      <c r="H292" s="2386"/>
      <c r="I292" s="2381"/>
      <c r="J292" s="2381"/>
      <c r="K292" s="2383" t="s">
        <v>1342</v>
      </c>
      <c r="L292" s="2386"/>
      <c r="M292" s="2386"/>
      <c r="N292" s="2387"/>
      <c r="O292" s="1044">
        <f>IFERROR(O294/O285,0)</f>
        <v>0</v>
      </c>
      <c r="P292" s="1044">
        <f t="shared" ref="P292:AG293" si="206">IFERROR(P294/P285,0)</f>
        <v>0</v>
      </c>
      <c r="Q292" s="1044">
        <f t="shared" si="206"/>
        <v>0</v>
      </c>
      <c r="R292" s="1044">
        <f t="shared" si="206"/>
        <v>0</v>
      </c>
      <c r="S292" s="1044">
        <f t="shared" si="206"/>
        <v>0</v>
      </c>
      <c r="T292" s="1044">
        <f t="shared" si="206"/>
        <v>0</v>
      </c>
      <c r="U292" s="1044">
        <f t="shared" si="206"/>
        <v>0</v>
      </c>
      <c r="V292" s="1044">
        <f t="shared" si="206"/>
        <v>0</v>
      </c>
      <c r="W292" s="1044">
        <f t="shared" si="206"/>
        <v>0</v>
      </c>
      <c r="X292" s="1044">
        <f t="shared" si="206"/>
        <v>0</v>
      </c>
      <c r="Y292" s="1044">
        <f t="shared" si="206"/>
        <v>0</v>
      </c>
      <c r="Z292" s="1044">
        <f t="shared" si="206"/>
        <v>0</v>
      </c>
      <c r="AA292" s="1044">
        <f t="shared" si="206"/>
        <v>0</v>
      </c>
      <c r="AB292" s="1044">
        <f t="shared" si="206"/>
        <v>0</v>
      </c>
      <c r="AC292" s="1044">
        <f t="shared" si="206"/>
        <v>0</v>
      </c>
      <c r="AD292" s="1044">
        <f t="shared" si="206"/>
        <v>0</v>
      </c>
      <c r="AE292" s="1044">
        <f t="shared" si="206"/>
        <v>0</v>
      </c>
      <c r="AF292" s="1044">
        <f t="shared" si="206"/>
        <v>0</v>
      </c>
      <c r="AG292" s="1044">
        <f t="shared" si="206"/>
        <v>0</v>
      </c>
    </row>
    <row r="293" spans="3:33" s="1038" customFormat="1" hidden="1" outlineLevel="1">
      <c r="C293" s="2432">
        <v>1</v>
      </c>
      <c r="D293" s="114"/>
      <c r="E293" s="114"/>
      <c r="F293" s="2381"/>
      <c r="G293" s="2382"/>
      <c r="H293" s="2386"/>
      <c r="I293" s="2381"/>
      <c r="J293" s="2381"/>
      <c r="K293" s="2383" t="s">
        <v>1343</v>
      </c>
      <c r="L293" s="2386"/>
      <c r="M293" s="2386"/>
      <c r="N293" s="2387"/>
      <c r="O293" s="1044">
        <f>IFERROR(O295/O286,0)</f>
        <v>0</v>
      </c>
      <c r="P293" s="1044">
        <f t="shared" si="206"/>
        <v>0</v>
      </c>
      <c r="Q293" s="1044">
        <f t="shared" si="206"/>
        <v>0</v>
      </c>
      <c r="R293" s="1044">
        <f t="shared" si="206"/>
        <v>0</v>
      </c>
      <c r="S293" s="1044">
        <f t="shared" si="206"/>
        <v>0</v>
      </c>
      <c r="T293" s="1044">
        <f t="shared" si="206"/>
        <v>0</v>
      </c>
      <c r="U293" s="1044">
        <f t="shared" si="206"/>
        <v>0</v>
      </c>
      <c r="V293" s="1044">
        <f t="shared" si="206"/>
        <v>0</v>
      </c>
      <c r="W293" s="1044">
        <f t="shared" si="206"/>
        <v>0</v>
      </c>
      <c r="X293" s="1044">
        <f t="shared" si="206"/>
        <v>0</v>
      </c>
      <c r="Y293" s="1044">
        <f t="shared" si="206"/>
        <v>0</v>
      </c>
      <c r="Z293" s="1044">
        <f t="shared" si="206"/>
        <v>0</v>
      </c>
      <c r="AA293" s="1044">
        <f t="shared" si="206"/>
        <v>0</v>
      </c>
      <c r="AB293" s="1044">
        <f t="shared" si="206"/>
        <v>0</v>
      </c>
      <c r="AC293" s="1044">
        <f t="shared" si="206"/>
        <v>0</v>
      </c>
      <c r="AD293" s="1044">
        <f t="shared" si="206"/>
        <v>0</v>
      </c>
      <c r="AE293" s="1044">
        <f t="shared" si="206"/>
        <v>0</v>
      </c>
      <c r="AF293" s="1044">
        <f>IFERROR(AF295/AF286,0)</f>
        <v>0</v>
      </c>
      <c r="AG293" s="1044">
        <f t="shared" si="206"/>
        <v>0</v>
      </c>
    </row>
    <row r="294" spans="3:33" collapsed="1">
      <c r="C294" s="2432">
        <v>1</v>
      </c>
      <c r="D294" s="2315"/>
      <c r="E294" s="2315"/>
      <c r="F294" s="114"/>
      <c r="G294" s="99"/>
      <c r="H294" s="2319"/>
      <c r="I294" s="114"/>
      <c r="J294" s="114"/>
      <c r="K294" s="44" t="s">
        <v>797</v>
      </c>
      <c r="L294" s="2319"/>
      <c r="M294" s="2319"/>
      <c r="N294" s="2375"/>
      <c r="O294" s="714">
        <f>O657+O666</f>
        <v>0</v>
      </c>
      <c r="P294" s="156">
        <f t="shared" ref="P294:Z294" si="207">P657+P666</f>
        <v>0</v>
      </c>
      <c r="Q294" s="156">
        <f t="shared" si="207"/>
        <v>0</v>
      </c>
      <c r="R294" s="156">
        <f t="shared" si="207"/>
        <v>0</v>
      </c>
      <c r="S294" s="156">
        <f t="shared" si="207"/>
        <v>0</v>
      </c>
      <c r="T294" s="156">
        <f t="shared" si="207"/>
        <v>0</v>
      </c>
      <c r="U294" s="156">
        <f t="shared" si="207"/>
        <v>0</v>
      </c>
      <c r="V294" s="156">
        <f t="shared" si="207"/>
        <v>0</v>
      </c>
      <c r="W294" s="156">
        <f t="shared" si="207"/>
        <v>0</v>
      </c>
      <c r="X294" s="156">
        <f t="shared" si="207"/>
        <v>0</v>
      </c>
      <c r="Y294" s="156">
        <f t="shared" si="207"/>
        <v>0</v>
      </c>
      <c r="Z294" s="156">
        <f t="shared" si="207"/>
        <v>0</v>
      </c>
      <c r="AA294" s="156">
        <f>SUM(O294:Q294)</f>
        <v>0</v>
      </c>
      <c r="AB294" s="156">
        <f>SUM(R294:T294)</f>
        <v>0</v>
      </c>
      <c r="AC294" s="156">
        <f>SUM(U294:W294)</f>
        <v>0</v>
      </c>
      <c r="AD294" s="156">
        <f>SUM(X294:Z294)</f>
        <v>0</v>
      </c>
      <c r="AE294" s="156">
        <f>AA294+AB294</f>
        <v>0</v>
      </c>
      <c r="AF294" s="156">
        <f>AD294+AC294</f>
        <v>0</v>
      </c>
      <c r="AG294" s="156">
        <f>AE294+AF294</f>
        <v>0</v>
      </c>
    </row>
    <row r="295" spans="3:33">
      <c r="C295" s="2432">
        <v>1</v>
      </c>
      <c r="D295" s="2315"/>
      <c r="E295" s="2315"/>
      <c r="F295" s="114"/>
      <c r="G295" s="99"/>
      <c r="H295" s="2319"/>
      <c r="I295" s="114"/>
      <c r="J295" s="114"/>
      <c r="K295" s="2319" t="s">
        <v>846</v>
      </c>
      <c r="L295" s="2319"/>
      <c r="M295" s="2319"/>
      <c r="N295" s="2436"/>
      <c r="O295" s="714">
        <f>O660+O667</f>
        <v>0</v>
      </c>
      <c r="P295" s="156">
        <f t="shared" ref="P295:Z295" si="208">P660+P667</f>
        <v>0</v>
      </c>
      <c r="Q295" s="156">
        <f t="shared" si="208"/>
        <v>0</v>
      </c>
      <c r="R295" s="156">
        <f t="shared" si="208"/>
        <v>0</v>
      </c>
      <c r="S295" s="156">
        <f t="shared" si="208"/>
        <v>0</v>
      </c>
      <c r="T295" s="156">
        <f t="shared" si="208"/>
        <v>0</v>
      </c>
      <c r="U295" s="156">
        <f t="shared" si="208"/>
        <v>0</v>
      </c>
      <c r="V295" s="156">
        <f t="shared" si="208"/>
        <v>0</v>
      </c>
      <c r="W295" s="156">
        <f t="shared" si="208"/>
        <v>0</v>
      </c>
      <c r="X295" s="156">
        <f t="shared" si="208"/>
        <v>0</v>
      </c>
      <c r="Y295" s="156">
        <f t="shared" si="208"/>
        <v>0</v>
      </c>
      <c r="Z295" s="156">
        <f t="shared" si="208"/>
        <v>0</v>
      </c>
      <c r="AA295" s="156">
        <f>SUM(O295:Q295)</f>
        <v>0</v>
      </c>
      <c r="AB295" s="156">
        <f>SUM(R295:T295)</f>
        <v>0</v>
      </c>
      <c r="AC295" s="156">
        <f>SUM(U295:W295)</f>
        <v>0</v>
      </c>
      <c r="AD295" s="156">
        <f>SUM(X295:Z295)</f>
        <v>0</v>
      </c>
      <c r="AE295" s="156">
        <f>AA295+AB295</f>
        <v>0</v>
      </c>
      <c r="AF295" s="156">
        <f>AD295+AC295</f>
        <v>0</v>
      </c>
      <c r="AG295" s="156">
        <f>AE295+AF295</f>
        <v>0</v>
      </c>
    </row>
    <row r="296" spans="3:33">
      <c r="C296" s="2432">
        <v>1</v>
      </c>
      <c r="D296" s="2315"/>
      <c r="E296" s="2315"/>
      <c r="F296" s="114"/>
      <c r="G296" s="166" t="s">
        <v>101</v>
      </c>
      <c r="H296" s="2437"/>
      <c r="I296" s="2438"/>
      <c r="J296" s="2438"/>
      <c r="K296" s="2438"/>
      <c r="L296" s="2438"/>
      <c r="M296" s="2438"/>
      <c r="N296" s="715"/>
      <c r="O296" s="716">
        <f>SUM(O297:O299)</f>
        <v>0</v>
      </c>
      <c r="P296" s="716">
        <f t="shared" ref="P296:AG296" si="209">SUM(P297:P299)</f>
        <v>0</v>
      </c>
      <c r="Q296" s="716">
        <f t="shared" si="209"/>
        <v>0</v>
      </c>
      <c r="R296" s="716">
        <f t="shared" si="209"/>
        <v>0</v>
      </c>
      <c r="S296" s="716">
        <f t="shared" si="209"/>
        <v>0</v>
      </c>
      <c r="T296" s="716">
        <f t="shared" si="209"/>
        <v>0</v>
      </c>
      <c r="U296" s="716">
        <f t="shared" si="209"/>
        <v>0</v>
      </c>
      <c r="V296" s="716">
        <f t="shared" si="209"/>
        <v>0</v>
      </c>
      <c r="W296" s="716">
        <f t="shared" si="209"/>
        <v>0</v>
      </c>
      <c r="X296" s="716">
        <f t="shared" si="209"/>
        <v>0</v>
      </c>
      <c r="Y296" s="716">
        <f t="shared" si="209"/>
        <v>0</v>
      </c>
      <c r="Z296" s="716">
        <f t="shared" si="209"/>
        <v>0</v>
      </c>
      <c r="AA296" s="716">
        <f t="shared" si="209"/>
        <v>0</v>
      </c>
      <c r="AB296" s="716">
        <f t="shared" si="209"/>
        <v>0</v>
      </c>
      <c r="AC296" s="716">
        <f t="shared" si="209"/>
        <v>0</v>
      </c>
      <c r="AD296" s="716">
        <f t="shared" si="209"/>
        <v>0</v>
      </c>
      <c r="AE296" s="716">
        <f t="shared" si="209"/>
        <v>0</v>
      </c>
      <c r="AF296" s="716">
        <f t="shared" si="209"/>
        <v>0</v>
      </c>
      <c r="AG296" s="716">
        <f t="shared" si="209"/>
        <v>0</v>
      </c>
    </row>
    <row r="297" spans="3:33">
      <c r="C297" s="2432">
        <v>1</v>
      </c>
      <c r="D297" s="2315"/>
      <c r="E297" s="2315"/>
      <c r="F297" s="114"/>
      <c r="G297" s="99"/>
      <c r="H297" s="2342" t="s">
        <v>1258</v>
      </c>
      <c r="I297" s="114"/>
      <c r="J297" s="114"/>
      <c r="K297" s="2319"/>
      <c r="L297" s="2319"/>
      <c r="M297" s="2319"/>
      <c r="N297" s="2375"/>
      <c r="O297" s="2308"/>
      <c r="P297" s="157"/>
      <c r="Q297" s="157"/>
      <c r="R297" s="157"/>
      <c r="S297" s="157"/>
      <c r="T297" s="157"/>
      <c r="U297" s="157"/>
      <c r="V297" s="157"/>
      <c r="W297" s="157"/>
      <c r="X297" s="157"/>
      <c r="Y297" s="157"/>
      <c r="Z297" s="157"/>
      <c r="AA297" s="156">
        <f>SUM(O297:Q297)</f>
        <v>0</v>
      </c>
      <c r="AB297" s="156">
        <f>SUM(R297:T297)</f>
        <v>0</v>
      </c>
      <c r="AC297" s="156">
        <f>SUM(U297:W297)</f>
        <v>0</v>
      </c>
      <c r="AD297" s="156">
        <f>SUM(X297:Z297)</f>
        <v>0</v>
      </c>
      <c r="AE297" s="156">
        <f>AA297+AB297</f>
        <v>0</v>
      </c>
      <c r="AF297" s="156">
        <f>AD297+AC297</f>
        <v>0</v>
      </c>
      <c r="AG297" s="156">
        <f>AE297+AF297</f>
        <v>0</v>
      </c>
    </row>
    <row r="298" spans="3:33">
      <c r="C298" s="2432">
        <v>1</v>
      </c>
      <c r="D298" s="2315"/>
      <c r="E298" s="2315"/>
      <c r="F298" s="114"/>
      <c r="G298" s="99"/>
      <c r="H298" s="2321" t="s">
        <v>1259</v>
      </c>
      <c r="I298" s="114"/>
      <c r="J298" s="114"/>
      <c r="K298" s="2319"/>
      <c r="L298" s="2319"/>
      <c r="M298" s="2319"/>
      <c r="N298" s="2375"/>
      <c r="O298" s="2308"/>
      <c r="P298" s="157"/>
      <c r="Q298" s="157"/>
      <c r="R298" s="157"/>
      <c r="S298" s="157"/>
      <c r="T298" s="157"/>
      <c r="U298" s="157"/>
      <c r="V298" s="157"/>
      <c r="W298" s="157"/>
      <c r="X298" s="157"/>
      <c r="Y298" s="157"/>
      <c r="Z298" s="157"/>
      <c r="AA298" s="156">
        <f>SUM(O298:Q298)</f>
        <v>0</v>
      </c>
      <c r="AB298" s="156">
        <f>SUM(R298:T298)</f>
        <v>0</v>
      </c>
      <c r="AC298" s="156">
        <f>SUM(U298:W298)</f>
        <v>0</v>
      </c>
      <c r="AD298" s="156">
        <f>SUM(X298:Z298)</f>
        <v>0</v>
      </c>
      <c r="AE298" s="156">
        <f>AA298+AB298</f>
        <v>0</v>
      </c>
      <c r="AF298" s="156">
        <f>AD298+AC298</f>
        <v>0</v>
      </c>
      <c r="AG298" s="156">
        <f>AE298+AF298</f>
        <v>0</v>
      </c>
    </row>
    <row r="299" spans="3:33">
      <c r="C299" s="2432">
        <v>1</v>
      </c>
      <c r="D299" s="2315"/>
      <c r="E299" s="2315"/>
      <c r="F299" s="114"/>
      <c r="G299" s="92"/>
      <c r="H299" s="2439" t="s">
        <v>1260</v>
      </c>
      <c r="I299" s="522"/>
      <c r="J299" s="522"/>
      <c r="K299" s="91"/>
      <c r="L299" s="91"/>
      <c r="M299" s="91"/>
      <c r="N299" s="2380"/>
      <c r="O299" s="2426"/>
      <c r="P299" s="222"/>
      <c r="Q299" s="222"/>
      <c r="R299" s="222"/>
      <c r="S299" s="222"/>
      <c r="T299" s="222"/>
      <c r="U299" s="222"/>
      <c r="V299" s="222"/>
      <c r="W299" s="222"/>
      <c r="X299" s="222"/>
      <c r="Y299" s="222"/>
      <c r="Z299" s="222"/>
      <c r="AA299" s="221">
        <f>SUM(O299:Q299)</f>
        <v>0</v>
      </c>
      <c r="AB299" s="221">
        <f>SUM(R299:T299)</f>
        <v>0</v>
      </c>
      <c r="AC299" s="221">
        <f>SUM(U299:W299)</f>
        <v>0</v>
      </c>
      <c r="AD299" s="221">
        <f>SUM(X299:Z299)</f>
        <v>0</v>
      </c>
      <c r="AE299" s="221">
        <f>AA299+AB299</f>
        <v>0</v>
      </c>
      <c r="AF299" s="221">
        <f>AD299+AC299</f>
        <v>0</v>
      </c>
      <c r="AG299" s="221">
        <f>AE299+AF299</f>
        <v>0</v>
      </c>
    </row>
    <row r="300" spans="3:33">
      <c r="C300" s="2432">
        <v>1</v>
      </c>
      <c r="D300" s="114"/>
      <c r="E300" s="114"/>
      <c r="F300" s="114"/>
      <c r="G300" s="2440"/>
      <c r="H300" s="2441" t="s">
        <v>1344</v>
      </c>
      <c r="I300" s="2442"/>
      <c r="J300" s="2442"/>
      <c r="K300" s="2443"/>
      <c r="L300" s="2443"/>
      <c r="M300" s="2443"/>
      <c r="N300" s="2444"/>
      <c r="O300" s="2445">
        <f>SUM(O301:O302)</f>
        <v>0</v>
      </c>
      <c r="P300" s="2445">
        <f t="shared" ref="P300:AG300" si="210">SUM(P301:P302)</f>
        <v>0</v>
      </c>
      <c r="Q300" s="2445">
        <f t="shared" si="210"/>
        <v>0</v>
      </c>
      <c r="R300" s="2445">
        <f t="shared" si="210"/>
        <v>0</v>
      </c>
      <c r="S300" s="2445">
        <f t="shared" si="210"/>
        <v>0</v>
      </c>
      <c r="T300" s="2445">
        <f t="shared" si="210"/>
        <v>0</v>
      </c>
      <c r="U300" s="2445">
        <f t="shared" si="210"/>
        <v>0</v>
      </c>
      <c r="V300" s="2445">
        <f t="shared" si="210"/>
        <v>0</v>
      </c>
      <c r="W300" s="2445">
        <f t="shared" si="210"/>
        <v>0</v>
      </c>
      <c r="X300" s="2445">
        <f t="shared" si="210"/>
        <v>0</v>
      </c>
      <c r="Y300" s="2445">
        <f t="shared" si="210"/>
        <v>0</v>
      </c>
      <c r="Z300" s="2445">
        <f t="shared" si="210"/>
        <v>0</v>
      </c>
      <c r="AA300" s="2446">
        <f t="shared" si="210"/>
        <v>0</v>
      </c>
      <c r="AB300" s="2446">
        <f t="shared" si="210"/>
        <v>0</v>
      </c>
      <c r="AC300" s="2446">
        <f t="shared" si="210"/>
        <v>0</v>
      </c>
      <c r="AD300" s="2446">
        <f t="shared" si="210"/>
        <v>0</v>
      </c>
      <c r="AE300" s="2446">
        <f t="shared" si="210"/>
        <v>0</v>
      </c>
      <c r="AF300" s="2446">
        <f t="shared" si="210"/>
        <v>0</v>
      </c>
      <c r="AG300" s="2446">
        <f t="shared" si="210"/>
        <v>0</v>
      </c>
    </row>
    <row r="301" spans="3:33">
      <c r="C301" s="2432">
        <v>1</v>
      </c>
      <c r="D301" s="2315"/>
      <c r="E301" s="2315"/>
      <c r="F301" s="114"/>
      <c r="G301" s="99"/>
      <c r="H301" s="2321"/>
      <c r="I301" s="2319"/>
      <c r="J301" s="114"/>
      <c r="K301" s="2319" t="s">
        <v>797</v>
      </c>
      <c r="L301" s="2319"/>
      <c r="M301" s="2319"/>
      <c r="N301" s="2375"/>
      <c r="O301" s="1318">
        <f>O296-O302</f>
        <v>0</v>
      </c>
      <c r="P301" s="1318">
        <f t="shared" ref="P301:Z301" si="211">P296-P302</f>
        <v>0</v>
      </c>
      <c r="Q301" s="1318">
        <f t="shared" si="211"/>
        <v>0</v>
      </c>
      <c r="R301" s="1318">
        <f t="shared" si="211"/>
        <v>0</v>
      </c>
      <c r="S301" s="1318">
        <f t="shared" si="211"/>
        <v>0</v>
      </c>
      <c r="T301" s="1318">
        <f t="shared" si="211"/>
        <v>0</v>
      </c>
      <c r="U301" s="1318">
        <f t="shared" si="211"/>
        <v>0</v>
      </c>
      <c r="V301" s="1318">
        <f t="shared" si="211"/>
        <v>0</v>
      </c>
      <c r="W301" s="1318">
        <f t="shared" si="211"/>
        <v>0</v>
      </c>
      <c r="X301" s="1318">
        <f t="shared" si="211"/>
        <v>0</v>
      </c>
      <c r="Y301" s="1318">
        <f t="shared" si="211"/>
        <v>0</v>
      </c>
      <c r="Z301" s="1318">
        <f t="shared" si="211"/>
        <v>0</v>
      </c>
      <c r="AA301" s="998">
        <f>SUM(O301:Q301)</f>
        <v>0</v>
      </c>
      <c r="AB301" s="998">
        <f>SUM(R301:T301)</f>
        <v>0</v>
      </c>
      <c r="AC301" s="998">
        <f>SUM(U301:W301)</f>
        <v>0</v>
      </c>
      <c r="AD301" s="998">
        <f>SUM(X301:Z301)</f>
        <v>0</v>
      </c>
      <c r="AE301" s="998">
        <f>AA301+AB301</f>
        <v>0</v>
      </c>
      <c r="AF301" s="998">
        <f>AD301+AC301</f>
        <v>0</v>
      </c>
      <c r="AG301" s="998">
        <f>AE301+AF301</f>
        <v>0</v>
      </c>
    </row>
    <row r="302" spans="3:33">
      <c r="C302" s="2432">
        <v>1</v>
      </c>
      <c r="D302" s="114"/>
      <c r="E302" s="114"/>
      <c r="F302" s="114"/>
      <c r="G302" s="99"/>
      <c r="H302" s="2439"/>
      <c r="I302" s="91"/>
      <c r="J302" s="522"/>
      <c r="K302" s="91" t="s">
        <v>846</v>
      </c>
      <c r="L302" s="91"/>
      <c r="M302" s="91"/>
      <c r="N302" s="2447"/>
      <c r="O302" s="1015"/>
      <c r="P302" s="1016"/>
      <c r="Q302" s="1016"/>
      <c r="R302" s="1016"/>
      <c r="S302" s="1016"/>
      <c r="T302" s="1016"/>
      <c r="U302" s="1016"/>
      <c r="V302" s="1016"/>
      <c r="W302" s="1016"/>
      <c r="X302" s="1016"/>
      <c r="Y302" s="1016"/>
      <c r="Z302" s="1016"/>
      <c r="AA302" s="1003">
        <f>SUM(O302:Q302)</f>
        <v>0</v>
      </c>
      <c r="AB302" s="1003">
        <f>SUM(R302:T302)</f>
        <v>0</v>
      </c>
      <c r="AC302" s="1003">
        <f>SUM(U302:W302)</f>
        <v>0</v>
      </c>
      <c r="AD302" s="1003">
        <f>SUM(X302:Z302)</f>
        <v>0</v>
      </c>
      <c r="AE302" s="1003">
        <f>AA302+AB302</f>
        <v>0</v>
      </c>
      <c r="AF302" s="1003">
        <f>AD302+AC302</f>
        <v>0</v>
      </c>
      <c r="AG302" s="1003">
        <f>AE302+AF302</f>
        <v>0</v>
      </c>
    </row>
    <row r="303" spans="3:33">
      <c r="C303" s="2432">
        <v>1</v>
      </c>
      <c r="D303" s="2315"/>
      <c r="E303" s="2315"/>
      <c r="F303" s="114"/>
      <c r="G303" s="2448" t="s">
        <v>143</v>
      </c>
      <c r="H303" s="2449"/>
      <c r="I303" s="2450"/>
      <c r="J303" s="2450"/>
      <c r="K303" s="2450"/>
      <c r="L303" s="2450"/>
      <c r="M303" s="2450"/>
      <c r="N303" s="2451"/>
      <c r="O303" s="2451">
        <f>O290-O296</f>
        <v>0</v>
      </c>
      <c r="P303" s="2451">
        <f t="shared" ref="P303:AG303" si="212">P290-P296</f>
        <v>0</v>
      </c>
      <c r="Q303" s="2451">
        <f t="shared" si="212"/>
        <v>0</v>
      </c>
      <c r="R303" s="2451">
        <f t="shared" si="212"/>
        <v>0</v>
      </c>
      <c r="S303" s="2451">
        <f t="shared" si="212"/>
        <v>0</v>
      </c>
      <c r="T303" s="2451">
        <f t="shared" si="212"/>
        <v>0</v>
      </c>
      <c r="U303" s="2451">
        <f t="shared" si="212"/>
        <v>0</v>
      </c>
      <c r="V303" s="2451">
        <f t="shared" si="212"/>
        <v>0</v>
      </c>
      <c r="W303" s="2451">
        <f t="shared" si="212"/>
        <v>0</v>
      </c>
      <c r="X303" s="2451">
        <f t="shared" si="212"/>
        <v>0</v>
      </c>
      <c r="Y303" s="2451">
        <f t="shared" si="212"/>
        <v>0</v>
      </c>
      <c r="Z303" s="2451">
        <f t="shared" si="212"/>
        <v>0</v>
      </c>
      <c r="AA303" s="1654">
        <f t="shared" si="212"/>
        <v>0</v>
      </c>
      <c r="AB303" s="1654">
        <f t="shared" si="212"/>
        <v>0</v>
      </c>
      <c r="AC303" s="1654">
        <f t="shared" si="212"/>
        <v>0</v>
      </c>
      <c r="AD303" s="1654">
        <f t="shared" si="212"/>
        <v>0</v>
      </c>
      <c r="AE303" s="1654">
        <f t="shared" si="212"/>
        <v>0</v>
      </c>
      <c r="AF303" s="1654">
        <f t="shared" si="212"/>
        <v>0</v>
      </c>
      <c r="AG303" s="1654">
        <f t="shared" si="212"/>
        <v>0</v>
      </c>
    </row>
    <row r="304" spans="3:33">
      <c r="C304" s="2432">
        <v>1</v>
      </c>
      <c r="D304" s="2315"/>
      <c r="E304" s="2315"/>
      <c r="F304" s="114"/>
      <c r="G304" s="99"/>
      <c r="H304" s="2383" t="s">
        <v>142</v>
      </c>
      <c r="I304" s="114"/>
      <c r="J304" s="114"/>
      <c r="K304" s="2319"/>
      <c r="L304" s="2319"/>
      <c r="M304" s="2319"/>
      <c r="N304" s="2375"/>
      <c r="O304" s="997">
        <f t="shared" ref="O304:AG304" si="213">IFERROR(O303/O284,0)</f>
        <v>0</v>
      </c>
      <c r="P304" s="997">
        <f t="shared" si="213"/>
        <v>0</v>
      </c>
      <c r="Q304" s="997">
        <f t="shared" si="213"/>
        <v>0</v>
      </c>
      <c r="R304" s="997">
        <f t="shared" si="213"/>
        <v>0</v>
      </c>
      <c r="S304" s="997">
        <f t="shared" si="213"/>
        <v>0</v>
      </c>
      <c r="T304" s="997">
        <f t="shared" si="213"/>
        <v>0</v>
      </c>
      <c r="U304" s="997">
        <f t="shared" si="213"/>
        <v>0</v>
      </c>
      <c r="V304" s="997">
        <f t="shared" si="213"/>
        <v>0</v>
      </c>
      <c r="W304" s="997">
        <f t="shared" si="213"/>
        <v>0</v>
      </c>
      <c r="X304" s="997">
        <f t="shared" si="213"/>
        <v>0</v>
      </c>
      <c r="Y304" s="997">
        <f t="shared" si="213"/>
        <v>0</v>
      </c>
      <c r="Z304" s="997">
        <f t="shared" si="213"/>
        <v>0</v>
      </c>
      <c r="AA304" s="997">
        <f t="shared" si="213"/>
        <v>0</v>
      </c>
      <c r="AB304" s="997">
        <f t="shared" si="213"/>
        <v>0</v>
      </c>
      <c r="AC304" s="997">
        <f t="shared" si="213"/>
        <v>0</v>
      </c>
      <c r="AD304" s="997">
        <f t="shared" si="213"/>
        <v>0</v>
      </c>
      <c r="AE304" s="997">
        <f t="shared" si="213"/>
        <v>0</v>
      </c>
      <c r="AF304" s="997">
        <f t="shared" si="213"/>
        <v>0</v>
      </c>
      <c r="AG304" s="997">
        <f t="shared" si="213"/>
        <v>0</v>
      </c>
    </row>
    <row r="305" spans="3:33">
      <c r="C305" s="2432">
        <v>1</v>
      </c>
      <c r="D305" s="114"/>
      <c r="E305" s="114"/>
      <c r="F305" s="114"/>
      <c r="G305" s="99"/>
      <c r="H305" s="2319"/>
      <c r="I305" s="114"/>
      <c r="J305" s="114"/>
      <c r="K305" s="2452" t="s">
        <v>797</v>
      </c>
      <c r="L305" s="2319"/>
      <c r="M305" s="2319"/>
      <c r="N305" s="2375"/>
      <c r="O305" s="2453">
        <f>O294-O301</f>
        <v>0</v>
      </c>
      <c r="P305" s="2453">
        <f t="shared" ref="P305:AG306" si="214">P294-P301</f>
        <v>0</v>
      </c>
      <c r="Q305" s="2453">
        <f t="shared" si="214"/>
        <v>0</v>
      </c>
      <c r="R305" s="2453">
        <f t="shared" si="214"/>
        <v>0</v>
      </c>
      <c r="S305" s="2453">
        <f t="shared" si="214"/>
        <v>0</v>
      </c>
      <c r="T305" s="2453">
        <f t="shared" si="214"/>
        <v>0</v>
      </c>
      <c r="U305" s="2453">
        <f t="shared" si="214"/>
        <v>0</v>
      </c>
      <c r="V305" s="2453">
        <f t="shared" si="214"/>
        <v>0</v>
      </c>
      <c r="W305" s="2453">
        <f t="shared" si="214"/>
        <v>0</v>
      </c>
      <c r="X305" s="2453">
        <f t="shared" si="214"/>
        <v>0</v>
      </c>
      <c r="Y305" s="2453">
        <f t="shared" si="214"/>
        <v>0</v>
      </c>
      <c r="Z305" s="2453">
        <f t="shared" si="214"/>
        <v>0</v>
      </c>
      <c r="AA305" s="2453">
        <f t="shared" si="214"/>
        <v>0</v>
      </c>
      <c r="AB305" s="2453">
        <f t="shared" si="214"/>
        <v>0</v>
      </c>
      <c r="AC305" s="2453">
        <f t="shared" si="214"/>
        <v>0</v>
      </c>
      <c r="AD305" s="2453">
        <f t="shared" si="214"/>
        <v>0</v>
      </c>
      <c r="AE305" s="2453">
        <f t="shared" si="214"/>
        <v>0</v>
      </c>
      <c r="AF305" s="2453">
        <f t="shared" si="214"/>
        <v>0</v>
      </c>
      <c r="AG305" s="2453">
        <f t="shared" si="214"/>
        <v>0</v>
      </c>
    </row>
    <row r="306" spans="3:33">
      <c r="C306" s="2432">
        <v>1</v>
      </c>
      <c r="D306" s="114"/>
      <c r="E306" s="114"/>
      <c r="F306" s="114"/>
      <c r="G306" s="99"/>
      <c r="H306" s="2319"/>
      <c r="I306" s="114"/>
      <c r="J306" s="114"/>
      <c r="K306" s="2452" t="s">
        <v>846</v>
      </c>
      <c r="L306" s="2319"/>
      <c r="M306" s="2319"/>
      <c r="N306" s="2436"/>
      <c r="O306" s="2453">
        <f>O295-O302</f>
        <v>0</v>
      </c>
      <c r="P306" s="2453">
        <f t="shared" si="214"/>
        <v>0</v>
      </c>
      <c r="Q306" s="2453">
        <f t="shared" si="214"/>
        <v>0</v>
      </c>
      <c r="R306" s="2453">
        <f t="shared" si="214"/>
        <v>0</v>
      </c>
      <c r="S306" s="2453">
        <f t="shared" si="214"/>
        <v>0</v>
      </c>
      <c r="T306" s="2453">
        <f t="shared" si="214"/>
        <v>0</v>
      </c>
      <c r="U306" s="2453">
        <f t="shared" si="214"/>
        <v>0</v>
      </c>
      <c r="V306" s="2453">
        <f t="shared" si="214"/>
        <v>0</v>
      </c>
      <c r="W306" s="2453">
        <f t="shared" si="214"/>
        <v>0</v>
      </c>
      <c r="X306" s="2453">
        <f t="shared" si="214"/>
        <v>0</v>
      </c>
      <c r="Y306" s="2453">
        <f t="shared" si="214"/>
        <v>0</v>
      </c>
      <c r="Z306" s="2453">
        <f t="shared" si="214"/>
        <v>0</v>
      </c>
      <c r="AA306" s="2453">
        <f t="shared" si="214"/>
        <v>0</v>
      </c>
      <c r="AB306" s="2453">
        <f t="shared" si="214"/>
        <v>0</v>
      </c>
      <c r="AC306" s="2453">
        <f t="shared" si="214"/>
        <v>0</v>
      </c>
      <c r="AD306" s="2453">
        <f t="shared" si="214"/>
        <v>0</v>
      </c>
      <c r="AE306" s="2453">
        <f t="shared" si="214"/>
        <v>0</v>
      </c>
      <c r="AF306" s="2453">
        <f t="shared" si="214"/>
        <v>0</v>
      </c>
      <c r="AG306" s="2453">
        <f t="shared" si="214"/>
        <v>0</v>
      </c>
    </row>
    <row r="307" spans="3:33">
      <c r="C307" s="2432">
        <v>1</v>
      </c>
      <c r="D307" s="2315"/>
      <c r="E307" s="2315"/>
      <c r="F307" s="114"/>
      <c r="G307" s="2327" t="s">
        <v>1262</v>
      </c>
      <c r="H307" s="2328"/>
      <c r="I307" s="2329"/>
      <c r="J307" s="2329"/>
      <c r="K307" s="2328"/>
      <c r="L307" s="2328"/>
      <c r="M307" s="2328"/>
      <c r="N307" s="2330"/>
      <c r="O307" s="2309"/>
      <c r="P307" s="2304"/>
      <c r="Q307" s="2304"/>
      <c r="R307" s="2304"/>
      <c r="S307" s="2304"/>
      <c r="T307" s="2304"/>
      <c r="U307" s="2304"/>
      <c r="V307" s="2304"/>
      <c r="W307" s="2304"/>
      <c r="X307" s="2304"/>
      <c r="Y307" s="2304"/>
      <c r="Z307" s="2304"/>
      <c r="AA307" s="1633">
        <f>SUM(O307:Q307)</f>
        <v>0</v>
      </c>
      <c r="AB307" s="1633">
        <f>SUM(R307:T307)</f>
        <v>0</v>
      </c>
      <c r="AC307" s="1633">
        <f>SUM(U307:W307)</f>
        <v>0</v>
      </c>
      <c r="AD307" s="1633">
        <f>SUM(X307:Z307)</f>
        <v>0</v>
      </c>
      <c r="AE307" s="1633">
        <f>AA307+AB307</f>
        <v>0</v>
      </c>
      <c r="AF307" s="1633">
        <f>AD307+AC307</f>
        <v>0</v>
      </c>
      <c r="AG307" s="1633">
        <f>AE307+AF307</f>
        <v>0</v>
      </c>
    </row>
    <row r="308" spans="3:33">
      <c r="C308" s="2432">
        <v>1</v>
      </c>
      <c r="D308" s="2315"/>
      <c r="E308" s="2315"/>
      <c r="F308" s="114"/>
      <c r="G308" s="2336" t="s">
        <v>1263</v>
      </c>
      <c r="H308" s="2337"/>
      <c r="I308" s="2338"/>
      <c r="J308" s="2338"/>
      <c r="K308" s="2337"/>
      <c r="L308" s="2337"/>
      <c r="M308" s="2337"/>
      <c r="N308" s="2346"/>
      <c r="O308" s="2311"/>
      <c r="P308" s="110"/>
      <c r="Q308" s="110"/>
      <c r="R308" s="110"/>
      <c r="S308" s="110"/>
      <c r="T308" s="110"/>
      <c r="U308" s="110"/>
      <c r="V308" s="110"/>
      <c r="W308" s="110"/>
      <c r="X308" s="110"/>
      <c r="Y308" s="110"/>
      <c r="Z308" s="110"/>
      <c r="AA308" s="161">
        <f>SUM(O308:Q308)</f>
        <v>0</v>
      </c>
      <c r="AB308" s="161">
        <f>SUM(R308:T308)</f>
        <v>0</v>
      </c>
      <c r="AC308" s="161">
        <f>SUM(U308:W308)</f>
        <v>0</v>
      </c>
      <c r="AD308" s="161">
        <f>SUM(X308:Z308)</f>
        <v>0</v>
      </c>
      <c r="AE308" s="161">
        <f>AA308+AB308</f>
        <v>0</v>
      </c>
      <c r="AF308" s="161">
        <f>AD308+AC308</f>
        <v>0</v>
      </c>
      <c r="AG308" s="161">
        <f>AE308+AF308</f>
        <v>0</v>
      </c>
    </row>
    <row r="309" spans="3:33">
      <c r="C309" s="2432">
        <v>1</v>
      </c>
      <c r="D309" s="2315"/>
      <c r="E309" s="2315"/>
      <c r="F309" s="114"/>
      <c r="G309" s="2448" t="s">
        <v>1264</v>
      </c>
      <c r="H309" s="2449"/>
      <c r="I309" s="2450"/>
      <c r="J309" s="2450"/>
      <c r="K309" s="2450"/>
      <c r="L309" s="2450"/>
      <c r="M309" s="2450"/>
      <c r="N309" s="2451"/>
      <c r="O309" s="2451">
        <f>O303+O307-O308</f>
        <v>0</v>
      </c>
      <c r="P309" s="2451">
        <f t="shared" ref="P309:AG309" si="215">P303+P307-P308</f>
        <v>0</v>
      </c>
      <c r="Q309" s="2451">
        <f t="shared" si="215"/>
        <v>0</v>
      </c>
      <c r="R309" s="2451">
        <f t="shared" si="215"/>
        <v>0</v>
      </c>
      <c r="S309" s="2451">
        <f t="shared" si="215"/>
        <v>0</v>
      </c>
      <c r="T309" s="2451">
        <f t="shared" si="215"/>
        <v>0</v>
      </c>
      <c r="U309" s="2451">
        <f t="shared" si="215"/>
        <v>0</v>
      </c>
      <c r="V309" s="2451">
        <f t="shared" si="215"/>
        <v>0</v>
      </c>
      <c r="W309" s="2451">
        <f t="shared" si="215"/>
        <v>0</v>
      </c>
      <c r="X309" s="2451">
        <f t="shared" si="215"/>
        <v>0</v>
      </c>
      <c r="Y309" s="2451">
        <f t="shared" si="215"/>
        <v>0</v>
      </c>
      <c r="Z309" s="2451">
        <f t="shared" si="215"/>
        <v>0</v>
      </c>
      <c r="AA309" s="1654">
        <f t="shared" si="215"/>
        <v>0</v>
      </c>
      <c r="AB309" s="1654">
        <f t="shared" si="215"/>
        <v>0</v>
      </c>
      <c r="AC309" s="1654">
        <f t="shared" si="215"/>
        <v>0</v>
      </c>
      <c r="AD309" s="1654">
        <f t="shared" si="215"/>
        <v>0</v>
      </c>
      <c r="AE309" s="1654">
        <f t="shared" si="215"/>
        <v>0</v>
      </c>
      <c r="AF309" s="1654">
        <f t="shared" si="215"/>
        <v>0</v>
      </c>
      <c r="AG309" s="1654">
        <f t="shared" si="215"/>
        <v>0</v>
      </c>
    </row>
    <row r="310" spans="3:33">
      <c r="C310" s="2432">
        <v>1</v>
      </c>
      <c r="D310" s="2315"/>
      <c r="E310" s="2315"/>
      <c r="F310" s="114"/>
      <c r="G310" s="2389"/>
      <c r="H310" s="2390" t="s">
        <v>142</v>
      </c>
      <c r="I310" s="1124"/>
      <c r="J310" s="1124"/>
      <c r="K310" s="2391"/>
      <c r="L310" s="2391"/>
      <c r="M310" s="2391"/>
      <c r="N310" s="2392"/>
      <c r="O310" s="206">
        <f t="shared" ref="O310:AG310" si="216">IFERROR(O309/O284,0)</f>
        <v>0</v>
      </c>
      <c r="P310" s="206">
        <f t="shared" si="216"/>
        <v>0</v>
      </c>
      <c r="Q310" s="206">
        <f t="shared" si="216"/>
        <v>0</v>
      </c>
      <c r="R310" s="206">
        <f t="shared" si="216"/>
        <v>0</v>
      </c>
      <c r="S310" s="206">
        <f t="shared" si="216"/>
        <v>0</v>
      </c>
      <c r="T310" s="206">
        <f t="shared" si="216"/>
        <v>0</v>
      </c>
      <c r="U310" s="206">
        <f t="shared" si="216"/>
        <v>0</v>
      </c>
      <c r="V310" s="206">
        <f t="shared" si="216"/>
        <v>0</v>
      </c>
      <c r="W310" s="206">
        <f t="shared" si="216"/>
        <v>0</v>
      </c>
      <c r="X310" s="206">
        <f t="shared" si="216"/>
        <v>0</v>
      </c>
      <c r="Y310" s="206">
        <f t="shared" si="216"/>
        <v>0</v>
      </c>
      <c r="Z310" s="206">
        <f t="shared" si="216"/>
        <v>0</v>
      </c>
      <c r="AA310" s="206">
        <f t="shared" si="216"/>
        <v>0</v>
      </c>
      <c r="AB310" s="206">
        <f t="shared" si="216"/>
        <v>0</v>
      </c>
      <c r="AC310" s="206">
        <f t="shared" si="216"/>
        <v>0</v>
      </c>
      <c r="AD310" s="206">
        <f t="shared" si="216"/>
        <v>0</v>
      </c>
      <c r="AE310" s="206">
        <f t="shared" si="216"/>
        <v>0</v>
      </c>
      <c r="AF310" s="206">
        <f t="shared" si="216"/>
        <v>0</v>
      </c>
      <c r="AG310" s="206">
        <f t="shared" si="216"/>
        <v>0</v>
      </c>
    </row>
    <row r="311" spans="3:33">
      <c r="C311" s="2284">
        <v>1</v>
      </c>
      <c r="X311" s="268"/>
    </row>
    <row r="312" spans="3:33">
      <c r="C312" s="2284">
        <v>1</v>
      </c>
      <c r="F312" s="114" t="s">
        <v>1345</v>
      </c>
      <c r="G312" s="114"/>
      <c r="H312" s="2319"/>
      <c r="I312" s="114"/>
      <c r="J312" s="114"/>
      <c r="K312" s="2319"/>
      <c r="L312" s="2319"/>
      <c r="M312" s="2319"/>
      <c r="N312" s="2319"/>
      <c r="O312" s="2324"/>
      <c r="P312" s="2324"/>
      <c r="Q312" s="2324"/>
      <c r="R312" s="2324"/>
      <c r="S312" s="2324"/>
      <c r="T312" s="2324"/>
      <c r="Y312" s="1"/>
      <c r="Z312" s="1"/>
      <c r="AA312" s="1"/>
      <c r="AB312" s="1"/>
      <c r="AC312" s="1"/>
      <c r="AD312" s="1"/>
      <c r="AE312" s="1"/>
      <c r="AF312" s="1"/>
      <c r="AG312" s="1"/>
    </row>
    <row r="313" spans="3:33">
      <c r="C313" s="2284">
        <v>1</v>
      </c>
      <c r="D313" s="114"/>
      <c r="E313" s="114"/>
      <c r="F313" s="114"/>
      <c r="G313" s="640" t="s">
        <v>9</v>
      </c>
      <c r="H313" s="1409"/>
      <c r="I313" s="930"/>
      <c r="J313" s="930"/>
      <c r="K313" s="930"/>
      <c r="L313" s="930"/>
      <c r="M313" s="1410" t="s">
        <v>602</v>
      </c>
      <c r="N313" s="2185"/>
      <c r="O313" s="1655">
        <f>SUM(O314:O317)</f>
        <v>702</v>
      </c>
      <c r="P313" s="1655">
        <f t="shared" ref="P313:AG313" si="217">SUM(P314:P317)</f>
        <v>1555</v>
      </c>
      <c r="Q313" s="1655">
        <f t="shared" si="217"/>
        <v>1621</v>
      </c>
      <c r="R313" s="1655">
        <f t="shared" si="217"/>
        <v>1180</v>
      </c>
      <c r="S313" s="1655">
        <f t="shared" si="217"/>
        <v>1070</v>
      </c>
      <c r="T313" s="1655">
        <f t="shared" si="217"/>
        <v>1196</v>
      </c>
      <c r="U313" s="1655">
        <f t="shared" si="217"/>
        <v>1084</v>
      </c>
      <c r="V313" s="1655">
        <f t="shared" si="217"/>
        <v>2472.7777777777783</v>
      </c>
      <c r="W313" s="1655">
        <f t="shared" si="217"/>
        <v>3142.7777777777774</v>
      </c>
      <c r="X313" s="1655">
        <f t="shared" si="217"/>
        <v>3061.1111111111113</v>
      </c>
      <c r="Y313" s="1655">
        <f t="shared" si="217"/>
        <v>3200</v>
      </c>
      <c r="Z313" s="1655">
        <f t="shared" si="217"/>
        <v>4238.8888888888887</v>
      </c>
      <c r="AA313" s="1655">
        <f t="shared" si="217"/>
        <v>3878</v>
      </c>
      <c r="AB313" s="1655">
        <f t="shared" si="217"/>
        <v>3446</v>
      </c>
      <c r="AC313" s="1655">
        <f t="shared" si="217"/>
        <v>6699.5555555555557</v>
      </c>
      <c r="AD313" s="1655">
        <f t="shared" si="217"/>
        <v>10500</v>
      </c>
      <c r="AE313" s="1655">
        <f t="shared" si="217"/>
        <v>7324</v>
      </c>
      <c r="AF313" s="1655">
        <f t="shared" si="217"/>
        <v>17199.555555555555</v>
      </c>
      <c r="AG313" s="1655">
        <f t="shared" si="217"/>
        <v>24523.555555555555</v>
      </c>
    </row>
    <row r="314" spans="3:33">
      <c r="C314" s="2284">
        <v>1</v>
      </c>
      <c r="D314" s="114"/>
      <c r="E314" s="114"/>
      <c r="F314" s="114"/>
      <c r="G314" s="99"/>
      <c r="H314" s="2319"/>
      <c r="I314" s="114"/>
      <c r="J314" s="114"/>
      <c r="K314" s="2319" t="s">
        <v>834</v>
      </c>
      <c r="L314" s="2319"/>
      <c r="M314" s="2319"/>
      <c r="N314" s="2375"/>
      <c r="O314" s="156">
        <f>O672+O693</f>
        <v>0</v>
      </c>
      <c r="P314" s="156">
        <f t="shared" ref="P314:Z314" si="218">P672+P693</f>
        <v>0</v>
      </c>
      <c r="Q314" s="156">
        <f t="shared" si="218"/>
        <v>0</v>
      </c>
      <c r="R314" s="156">
        <f t="shared" si="218"/>
        <v>0</v>
      </c>
      <c r="S314" s="156">
        <f t="shared" si="218"/>
        <v>0</v>
      </c>
      <c r="T314" s="156">
        <f t="shared" si="218"/>
        <v>0</v>
      </c>
      <c r="U314" s="156">
        <f t="shared" si="218"/>
        <v>0</v>
      </c>
      <c r="V314" s="156">
        <f t="shared" si="218"/>
        <v>0</v>
      </c>
      <c r="W314" s="156">
        <f t="shared" si="218"/>
        <v>0</v>
      </c>
      <c r="X314" s="156">
        <f t="shared" si="218"/>
        <v>0</v>
      </c>
      <c r="Y314" s="156">
        <f t="shared" si="218"/>
        <v>0</v>
      </c>
      <c r="Z314" s="156">
        <f t="shared" si="218"/>
        <v>0</v>
      </c>
      <c r="AA314" s="156">
        <f>SUM(O314:Q314)</f>
        <v>0</v>
      </c>
      <c r="AB314" s="156">
        <f>SUM(R314:T314)</f>
        <v>0</v>
      </c>
      <c r="AC314" s="156">
        <f>SUM(U314:W314)</f>
        <v>0</v>
      </c>
      <c r="AD314" s="156">
        <f>SUM(X314:Z314)</f>
        <v>0</v>
      </c>
      <c r="AE314" s="156">
        <f>AA314+AB314</f>
        <v>0</v>
      </c>
      <c r="AF314" s="156">
        <f>AD314+AC314</f>
        <v>0</v>
      </c>
      <c r="AG314" s="156">
        <f>AE314+AF314</f>
        <v>0</v>
      </c>
    </row>
    <row r="315" spans="3:33">
      <c r="C315" s="2284">
        <v>1</v>
      </c>
      <c r="D315" s="114"/>
      <c r="E315" s="114"/>
      <c r="F315" s="114"/>
      <c r="G315" s="99"/>
      <c r="H315" s="2319"/>
      <c r="I315" s="114"/>
      <c r="J315" s="114"/>
      <c r="K315" s="2319" t="s">
        <v>835</v>
      </c>
      <c r="L315" s="2319"/>
      <c r="M315" s="2319"/>
      <c r="N315" s="2375"/>
      <c r="O315" s="156">
        <f>O677+O694</f>
        <v>109</v>
      </c>
      <c r="P315" s="156">
        <f t="shared" ref="P315:Z315" si="219">P677+P694</f>
        <v>49</v>
      </c>
      <c r="Q315" s="156">
        <f t="shared" si="219"/>
        <v>660</v>
      </c>
      <c r="R315" s="156">
        <f t="shared" si="219"/>
        <v>16</v>
      </c>
      <c r="S315" s="156">
        <f t="shared" si="219"/>
        <v>0</v>
      </c>
      <c r="T315" s="156">
        <f t="shared" si="219"/>
        <v>0</v>
      </c>
      <c r="U315" s="156">
        <f t="shared" si="219"/>
        <v>0</v>
      </c>
      <c r="V315" s="156">
        <f t="shared" si="219"/>
        <v>1177.5</v>
      </c>
      <c r="W315" s="156">
        <f t="shared" si="219"/>
        <v>1497.5</v>
      </c>
      <c r="X315" s="156">
        <f t="shared" si="219"/>
        <v>1500</v>
      </c>
      <c r="Y315" s="156">
        <f t="shared" si="219"/>
        <v>1500</v>
      </c>
      <c r="Z315" s="156">
        <f t="shared" si="219"/>
        <v>2000</v>
      </c>
      <c r="AA315" s="156">
        <f>SUM(O315:Q315)</f>
        <v>818</v>
      </c>
      <c r="AB315" s="156">
        <f>SUM(R315:T315)</f>
        <v>16</v>
      </c>
      <c r="AC315" s="156">
        <f>SUM(U315:W315)</f>
        <v>2675</v>
      </c>
      <c r="AD315" s="156">
        <f>SUM(X315:Z315)</f>
        <v>5000</v>
      </c>
      <c r="AE315" s="156">
        <f>AA315+AB315</f>
        <v>834</v>
      </c>
      <c r="AF315" s="156">
        <f>AD315+AC315</f>
        <v>7675</v>
      </c>
      <c r="AG315" s="156">
        <f>AE315+AF315</f>
        <v>8509</v>
      </c>
    </row>
    <row r="316" spans="3:33">
      <c r="C316" s="2284">
        <v>1</v>
      </c>
      <c r="D316" s="114"/>
      <c r="E316" s="114"/>
      <c r="F316" s="114"/>
      <c r="G316" s="99"/>
      <c r="H316" s="2319"/>
      <c r="I316" s="114"/>
      <c r="J316" s="114"/>
      <c r="K316" s="2319" t="s">
        <v>836</v>
      </c>
      <c r="L316" s="2319"/>
      <c r="M316" s="2319"/>
      <c r="N316" s="2375"/>
      <c r="O316" s="156">
        <f>O682+O695</f>
        <v>0</v>
      </c>
      <c r="P316" s="156">
        <f t="shared" ref="P316:Z316" si="220">P682+P695</f>
        <v>0</v>
      </c>
      <c r="Q316" s="156">
        <f t="shared" si="220"/>
        <v>0</v>
      </c>
      <c r="R316" s="156">
        <f t="shared" si="220"/>
        <v>0</v>
      </c>
      <c r="S316" s="156">
        <f t="shared" si="220"/>
        <v>0</v>
      </c>
      <c r="T316" s="156">
        <f t="shared" si="220"/>
        <v>0</v>
      </c>
      <c r="U316" s="156">
        <f t="shared" si="220"/>
        <v>0</v>
      </c>
      <c r="V316" s="156">
        <f t="shared" si="220"/>
        <v>0</v>
      </c>
      <c r="W316" s="156">
        <f t="shared" si="220"/>
        <v>0</v>
      </c>
      <c r="X316" s="156">
        <f t="shared" si="220"/>
        <v>0</v>
      </c>
      <c r="Y316" s="156">
        <f t="shared" si="220"/>
        <v>0</v>
      </c>
      <c r="Z316" s="156">
        <f t="shared" si="220"/>
        <v>0</v>
      </c>
      <c r="AA316" s="156">
        <f>SUM(O316:Q316)</f>
        <v>0</v>
      </c>
      <c r="AB316" s="156">
        <f>SUM(R316:T316)</f>
        <v>0</v>
      </c>
      <c r="AC316" s="156">
        <f>SUM(U316:W316)</f>
        <v>0</v>
      </c>
      <c r="AD316" s="156">
        <f>SUM(X316:Z316)</f>
        <v>0</v>
      </c>
      <c r="AE316" s="156">
        <f>AA316+AB316</f>
        <v>0</v>
      </c>
      <c r="AF316" s="156">
        <f>AD316+AC316</f>
        <v>0</v>
      </c>
      <c r="AG316" s="156">
        <f>AE316+AF316</f>
        <v>0</v>
      </c>
    </row>
    <row r="317" spans="3:33">
      <c r="C317" s="2284">
        <v>1</v>
      </c>
      <c r="D317" s="114"/>
      <c r="E317" s="114"/>
      <c r="F317" s="114"/>
      <c r="G317" s="99"/>
      <c r="H317" s="2319"/>
      <c r="I317" s="114"/>
      <c r="J317" s="114"/>
      <c r="K317" s="2319" t="s">
        <v>837</v>
      </c>
      <c r="L317" s="2319"/>
      <c r="M317" s="2319"/>
      <c r="N317" s="2375"/>
      <c r="O317" s="156">
        <f>O687+O696</f>
        <v>593</v>
      </c>
      <c r="P317" s="156">
        <f t="shared" ref="P317:Z317" si="221">P687+P696</f>
        <v>1506</v>
      </c>
      <c r="Q317" s="156">
        <f t="shared" si="221"/>
        <v>961</v>
      </c>
      <c r="R317" s="156">
        <f t="shared" si="221"/>
        <v>1164</v>
      </c>
      <c r="S317" s="156">
        <f t="shared" si="221"/>
        <v>1070</v>
      </c>
      <c r="T317" s="156">
        <f t="shared" si="221"/>
        <v>1196</v>
      </c>
      <c r="U317" s="156">
        <f t="shared" si="221"/>
        <v>1084</v>
      </c>
      <c r="V317" s="156">
        <f t="shared" si="221"/>
        <v>1295.2777777777781</v>
      </c>
      <c r="W317" s="156">
        <f t="shared" si="221"/>
        <v>1645.2777777777774</v>
      </c>
      <c r="X317" s="156">
        <f t="shared" si="221"/>
        <v>1561.1111111111113</v>
      </c>
      <c r="Y317" s="156">
        <f t="shared" si="221"/>
        <v>1700</v>
      </c>
      <c r="Z317" s="156">
        <f t="shared" si="221"/>
        <v>2238.8888888888891</v>
      </c>
      <c r="AA317" s="156">
        <f>SUM(O317:Q317)</f>
        <v>3060</v>
      </c>
      <c r="AB317" s="156">
        <f>SUM(R317:T317)</f>
        <v>3430</v>
      </c>
      <c r="AC317" s="156">
        <f>SUM(U317:W317)</f>
        <v>4024.5555555555557</v>
      </c>
      <c r="AD317" s="156">
        <f>SUM(X317:Z317)</f>
        <v>5500</v>
      </c>
      <c r="AE317" s="156">
        <f>AA317+AB317</f>
        <v>6490</v>
      </c>
      <c r="AF317" s="156">
        <f>AD317+AC317</f>
        <v>9524.5555555555547</v>
      </c>
      <c r="AG317" s="156">
        <f>AE317+AF317</f>
        <v>16014.555555555555</v>
      </c>
    </row>
    <row r="318" spans="3:33">
      <c r="C318" s="2284">
        <v>1</v>
      </c>
      <c r="D318" s="114"/>
      <c r="E318" s="114"/>
      <c r="F318" s="114"/>
      <c r="G318" s="640" t="s">
        <v>135</v>
      </c>
      <c r="H318" s="1409"/>
      <c r="I318" s="930"/>
      <c r="J318" s="930"/>
      <c r="K318" s="930"/>
      <c r="L318" s="930"/>
      <c r="M318" s="1410" t="s">
        <v>604</v>
      </c>
      <c r="N318" s="2185"/>
      <c r="O318" s="1655">
        <f>SUM(O319:O322)</f>
        <v>702</v>
      </c>
      <c r="P318" s="1655">
        <f t="shared" ref="P318:AG318" si="222">SUM(P319:P322)</f>
        <v>1555</v>
      </c>
      <c r="Q318" s="1655">
        <f t="shared" si="222"/>
        <v>1621</v>
      </c>
      <c r="R318" s="1655">
        <f t="shared" si="222"/>
        <v>1180</v>
      </c>
      <c r="S318" s="1655">
        <f t="shared" si="222"/>
        <v>1070</v>
      </c>
      <c r="T318" s="1655">
        <f t="shared" si="222"/>
        <v>1196</v>
      </c>
      <c r="U318" s="1655">
        <f t="shared" si="222"/>
        <v>1084</v>
      </c>
      <c r="V318" s="1655">
        <f t="shared" si="222"/>
        <v>2472.7777777777783</v>
      </c>
      <c r="W318" s="1655">
        <f t="shared" si="222"/>
        <v>3142.7777777777774</v>
      </c>
      <c r="X318" s="1655">
        <f t="shared" si="222"/>
        <v>3061.1111111111113</v>
      </c>
      <c r="Y318" s="1655">
        <f t="shared" si="222"/>
        <v>3200</v>
      </c>
      <c r="Z318" s="1655">
        <f t="shared" si="222"/>
        <v>4238.8888888888887</v>
      </c>
      <c r="AA318" s="1655">
        <f t="shared" si="222"/>
        <v>3878</v>
      </c>
      <c r="AB318" s="1655">
        <f t="shared" si="222"/>
        <v>3446</v>
      </c>
      <c r="AC318" s="1655">
        <f t="shared" si="222"/>
        <v>6699.5555555555557</v>
      </c>
      <c r="AD318" s="1655">
        <f t="shared" si="222"/>
        <v>10500</v>
      </c>
      <c r="AE318" s="1655">
        <f t="shared" si="222"/>
        <v>7324</v>
      </c>
      <c r="AF318" s="1655">
        <f t="shared" si="222"/>
        <v>17199.555555555555</v>
      </c>
      <c r="AG318" s="1655">
        <f t="shared" si="222"/>
        <v>24523.555555555555</v>
      </c>
    </row>
    <row r="319" spans="3:33">
      <c r="C319" s="2284">
        <v>1</v>
      </c>
      <c r="D319" s="114"/>
      <c r="E319" s="114"/>
      <c r="F319" s="114"/>
      <c r="G319" s="99"/>
      <c r="H319" s="2319"/>
      <c r="I319" s="114"/>
      <c r="J319" s="114"/>
      <c r="K319" s="2319" t="s">
        <v>834</v>
      </c>
      <c r="L319" s="2319"/>
      <c r="M319" s="2319"/>
      <c r="N319" s="2375"/>
      <c r="O319" s="157">
        <v>0</v>
      </c>
      <c r="P319" s="157">
        <v>0</v>
      </c>
      <c r="Q319" s="157">
        <v>0</v>
      </c>
      <c r="R319" s="157">
        <v>0</v>
      </c>
      <c r="S319" s="157">
        <v>0</v>
      </c>
      <c r="T319" s="157">
        <v>0</v>
      </c>
      <c r="U319" s="157">
        <v>0</v>
      </c>
      <c r="V319" s="157">
        <v>0</v>
      </c>
      <c r="W319" s="157">
        <v>0</v>
      </c>
      <c r="X319" s="157">
        <v>0</v>
      </c>
      <c r="Y319" s="157">
        <v>0</v>
      </c>
      <c r="Z319" s="157">
        <v>0</v>
      </c>
      <c r="AA319" s="156">
        <f>SUM(O319:Q319)</f>
        <v>0</v>
      </c>
      <c r="AB319" s="156">
        <f>SUM(R319:T319)</f>
        <v>0</v>
      </c>
      <c r="AC319" s="156">
        <f>SUM(U319:W319)</f>
        <v>0</v>
      </c>
      <c r="AD319" s="156">
        <f>SUM(X319:Z319)</f>
        <v>0</v>
      </c>
      <c r="AE319" s="156">
        <f>AA319+AB319</f>
        <v>0</v>
      </c>
      <c r="AF319" s="156">
        <f>AD319+AC319</f>
        <v>0</v>
      </c>
      <c r="AG319" s="156">
        <f>AE319+AF319</f>
        <v>0</v>
      </c>
    </row>
    <row r="320" spans="3:33">
      <c r="C320" s="2284">
        <v>1</v>
      </c>
      <c r="D320" s="114"/>
      <c r="E320" s="114"/>
      <c r="F320" s="114"/>
      <c r="G320" s="99"/>
      <c r="H320" s="2319"/>
      <c r="I320" s="114"/>
      <c r="J320" s="114"/>
      <c r="K320" s="2319" t="s">
        <v>835</v>
      </c>
      <c r="L320" s="2319"/>
      <c r="M320" s="2319"/>
      <c r="N320" s="2375"/>
      <c r="O320" s="157">
        <v>109</v>
      </c>
      <c r="P320" s="157">
        <v>49</v>
      </c>
      <c r="Q320" s="157">
        <v>660</v>
      </c>
      <c r="R320" s="157">
        <v>16</v>
      </c>
      <c r="S320" s="157">
        <v>0</v>
      </c>
      <c r="T320" s="157">
        <v>0</v>
      </c>
      <c r="U320" s="157">
        <v>0</v>
      </c>
      <c r="V320" s="157">
        <v>1177.5</v>
      </c>
      <c r="W320" s="157">
        <v>1497.5</v>
      </c>
      <c r="X320" s="157">
        <v>1500</v>
      </c>
      <c r="Y320" s="157">
        <v>1500</v>
      </c>
      <c r="Z320" s="157">
        <v>2000</v>
      </c>
      <c r="AA320" s="156">
        <f>SUM(O320:Q320)</f>
        <v>818</v>
      </c>
      <c r="AB320" s="156">
        <f>SUM(R320:T320)</f>
        <v>16</v>
      </c>
      <c r="AC320" s="156">
        <f>SUM(U320:W320)</f>
        <v>2675</v>
      </c>
      <c r="AD320" s="156">
        <f>SUM(X320:Z320)</f>
        <v>5000</v>
      </c>
      <c r="AE320" s="156">
        <f>AA320+AB320</f>
        <v>834</v>
      </c>
      <c r="AF320" s="156">
        <f>AD320+AC320</f>
        <v>7675</v>
      </c>
      <c r="AG320" s="156">
        <f>AE320+AF320</f>
        <v>8509</v>
      </c>
    </row>
    <row r="321" spans="3:33">
      <c r="C321" s="2284">
        <v>1</v>
      </c>
      <c r="D321" s="114"/>
      <c r="E321" s="114"/>
      <c r="F321" s="114"/>
      <c r="G321" s="99"/>
      <c r="H321" s="2319"/>
      <c r="I321" s="114"/>
      <c r="J321" s="114"/>
      <c r="K321" s="2319" t="s">
        <v>836</v>
      </c>
      <c r="L321" s="2319"/>
      <c r="M321" s="2319"/>
      <c r="N321" s="2375"/>
      <c r="O321" s="157">
        <v>0</v>
      </c>
      <c r="P321" s="157">
        <v>0</v>
      </c>
      <c r="Q321" s="157">
        <v>0</v>
      </c>
      <c r="R321" s="157">
        <v>0</v>
      </c>
      <c r="S321" s="157">
        <v>0</v>
      </c>
      <c r="T321" s="157">
        <v>0</v>
      </c>
      <c r="U321" s="157">
        <v>0</v>
      </c>
      <c r="V321" s="157">
        <v>0</v>
      </c>
      <c r="W321" s="157">
        <v>0</v>
      </c>
      <c r="X321" s="157">
        <v>0</v>
      </c>
      <c r="Y321" s="157">
        <v>0</v>
      </c>
      <c r="Z321" s="157">
        <v>0</v>
      </c>
      <c r="AA321" s="156">
        <f>SUM(O321:Q321)</f>
        <v>0</v>
      </c>
      <c r="AB321" s="156">
        <f>SUM(R321:T321)</f>
        <v>0</v>
      </c>
      <c r="AC321" s="156">
        <f>SUM(U321:W321)</f>
        <v>0</v>
      </c>
      <c r="AD321" s="156">
        <f>SUM(X321:Z321)</f>
        <v>0</v>
      </c>
      <c r="AE321" s="156">
        <f>AA321+AB321</f>
        <v>0</v>
      </c>
      <c r="AF321" s="156">
        <f>AD321+AC321</f>
        <v>0</v>
      </c>
      <c r="AG321" s="156">
        <f>AE321+AF321</f>
        <v>0</v>
      </c>
    </row>
    <row r="322" spans="3:33">
      <c r="C322" s="2284">
        <v>1</v>
      </c>
      <c r="D322" s="114"/>
      <c r="E322" s="114"/>
      <c r="F322" s="114"/>
      <c r="G322" s="99"/>
      <c r="H322" s="2319"/>
      <c r="I322" s="114"/>
      <c r="J322" s="114"/>
      <c r="K322" s="2319" t="s">
        <v>837</v>
      </c>
      <c r="L322" s="2319"/>
      <c r="M322" s="2319"/>
      <c r="N322" s="2375"/>
      <c r="O322" s="157">
        <v>593</v>
      </c>
      <c r="P322" s="157">
        <v>1506</v>
      </c>
      <c r="Q322" s="157">
        <v>961</v>
      </c>
      <c r="R322" s="157">
        <v>1164</v>
      </c>
      <c r="S322" s="157">
        <v>1070</v>
      </c>
      <c r="T322" s="157">
        <v>1196</v>
      </c>
      <c r="U322" s="157">
        <v>1084</v>
      </c>
      <c r="V322" s="157">
        <v>1295.2777777777781</v>
      </c>
      <c r="W322" s="157">
        <v>1645.2777777777774</v>
      </c>
      <c r="X322" s="157">
        <v>1561.1111111111113</v>
      </c>
      <c r="Y322" s="157">
        <v>1700</v>
      </c>
      <c r="Z322" s="157">
        <v>2238.8888888888891</v>
      </c>
      <c r="AA322" s="156">
        <f>SUM(O322:Q322)</f>
        <v>3060</v>
      </c>
      <c r="AB322" s="156">
        <f>SUM(R322:T322)</f>
        <v>3430</v>
      </c>
      <c r="AC322" s="156">
        <f>SUM(U322:W322)</f>
        <v>4024.5555555555557</v>
      </c>
      <c r="AD322" s="156">
        <f>SUM(X322:Z322)</f>
        <v>5500</v>
      </c>
      <c r="AE322" s="156">
        <f>AA322+AB322</f>
        <v>6490</v>
      </c>
      <c r="AF322" s="156">
        <f>AD322+AC322</f>
        <v>9524.5555555555547</v>
      </c>
      <c r="AG322" s="156">
        <f>AE322+AF322</f>
        <v>16014.555555555555</v>
      </c>
    </row>
    <row r="323" spans="3:33">
      <c r="C323" s="2284">
        <v>1</v>
      </c>
      <c r="D323" s="114"/>
      <c r="E323" s="114"/>
      <c r="F323" s="114"/>
      <c r="G323" s="640" t="s">
        <v>141</v>
      </c>
      <c r="H323" s="1409"/>
      <c r="I323" s="930"/>
      <c r="J323" s="930"/>
      <c r="K323" s="930"/>
      <c r="L323" s="930"/>
      <c r="M323" s="930"/>
      <c r="N323" s="2185"/>
      <c r="O323" s="1655">
        <f>SUM(O329:O332)</f>
        <v>572</v>
      </c>
      <c r="P323" s="1655">
        <f t="shared" ref="P323:Y323" si="223">SUM(P329:P332)</f>
        <v>723</v>
      </c>
      <c r="Q323" s="1655">
        <f t="shared" si="223"/>
        <v>1141</v>
      </c>
      <c r="R323" s="1655">
        <f t="shared" si="223"/>
        <v>746</v>
      </c>
      <c r="S323" s="1655">
        <f t="shared" si="223"/>
        <v>1093</v>
      </c>
      <c r="T323" s="1655">
        <f t="shared" si="223"/>
        <v>731</v>
      </c>
      <c r="U323" s="1655">
        <f t="shared" si="223"/>
        <v>574</v>
      </c>
      <c r="V323" s="1655">
        <f t="shared" si="223"/>
        <v>1395.626666666667</v>
      </c>
      <c r="W323" s="1655">
        <f t="shared" si="223"/>
        <v>1773.2800000000004</v>
      </c>
      <c r="X323" s="1655">
        <f t="shared" si="223"/>
        <v>1711.6444444444442</v>
      </c>
      <c r="Y323" s="1655">
        <f t="shared" si="223"/>
        <v>1780.5333333333333</v>
      </c>
      <c r="Z323" s="1655">
        <f>SUM(Z329:Z332)</f>
        <v>2365.8222222222221</v>
      </c>
      <c r="AA323" s="1655">
        <f t="shared" ref="AA323:AG323" si="224">SUM(AA329:AA332)</f>
        <v>2436</v>
      </c>
      <c r="AB323" s="1655">
        <f t="shared" si="224"/>
        <v>2570</v>
      </c>
      <c r="AC323" s="1655">
        <f t="shared" si="224"/>
        <v>3742.9066666666672</v>
      </c>
      <c r="AD323" s="1655">
        <f t="shared" si="224"/>
        <v>5858</v>
      </c>
      <c r="AE323" s="1655">
        <f t="shared" si="224"/>
        <v>5006</v>
      </c>
      <c r="AF323" s="1655">
        <f t="shared" si="224"/>
        <v>9600.9066666666658</v>
      </c>
      <c r="AG323" s="1655">
        <f t="shared" si="224"/>
        <v>14606.906666666666</v>
      </c>
    </row>
    <row r="324" spans="3:33">
      <c r="C324" s="2284">
        <v>1</v>
      </c>
      <c r="D324" s="114"/>
      <c r="E324" s="114"/>
      <c r="F324" s="114"/>
      <c r="G324" s="99"/>
      <c r="H324" s="2383" t="s">
        <v>1257</v>
      </c>
      <c r="I324" s="114"/>
      <c r="J324" s="114"/>
      <c r="K324" s="114"/>
      <c r="L324" s="114"/>
      <c r="M324" s="2384" t="s">
        <v>1306</v>
      </c>
      <c r="N324" s="2398"/>
      <c r="O324" s="158">
        <f>IFERROR(O323/O313,0)</f>
        <v>0.81481481481481477</v>
      </c>
      <c r="P324" s="158">
        <f t="shared" ref="P324:AG324" si="225">IFERROR(P323/P313,0)</f>
        <v>0.46495176848874598</v>
      </c>
      <c r="Q324" s="158">
        <f t="shared" si="225"/>
        <v>0.70388648982109814</v>
      </c>
      <c r="R324" s="158">
        <f t="shared" si="225"/>
        <v>0.6322033898305085</v>
      </c>
      <c r="S324" s="158">
        <f t="shared" si="225"/>
        <v>1.0214953271028038</v>
      </c>
      <c r="T324" s="158">
        <f t="shared" si="225"/>
        <v>0.6112040133779264</v>
      </c>
      <c r="U324" s="158">
        <f t="shared" si="225"/>
        <v>0.52952029520295207</v>
      </c>
      <c r="V324" s="158">
        <f t="shared" si="225"/>
        <v>0.56439631543473379</v>
      </c>
      <c r="W324" s="158">
        <f t="shared" si="225"/>
        <v>0.5642397030228038</v>
      </c>
      <c r="X324" s="158">
        <f t="shared" si="225"/>
        <v>0.55915789473684196</v>
      </c>
      <c r="Y324" s="158">
        <f t="shared" si="225"/>
        <v>0.55641666666666667</v>
      </c>
      <c r="Z324" s="158">
        <f t="shared" si="225"/>
        <v>0.55812319790301446</v>
      </c>
      <c r="AA324" s="158">
        <f t="shared" si="225"/>
        <v>0.62815884476534301</v>
      </c>
      <c r="AB324" s="158">
        <f t="shared" si="225"/>
        <v>0.74579222286709224</v>
      </c>
      <c r="AC324" s="158">
        <f t="shared" si="225"/>
        <v>0.5586798460926099</v>
      </c>
      <c r="AD324" s="158">
        <f t="shared" si="225"/>
        <v>0.5579047619047619</v>
      </c>
      <c r="AE324" s="158">
        <f t="shared" si="225"/>
        <v>0.68350628072091757</v>
      </c>
      <c r="AF324" s="158">
        <f t="shared" si="225"/>
        <v>0.55820667200702856</v>
      </c>
      <c r="AG324" s="158">
        <f t="shared" si="225"/>
        <v>0.59562760520497293</v>
      </c>
    </row>
    <row r="325" spans="3:33" s="1038" customFormat="1" hidden="1" outlineLevel="1">
      <c r="C325" s="2284">
        <v>1</v>
      </c>
      <c r="D325" s="114"/>
      <c r="E325" s="114"/>
      <c r="F325" s="2381"/>
      <c r="G325" s="2382"/>
      <c r="H325" s="2386"/>
      <c r="I325" s="2381"/>
      <c r="J325" s="2381"/>
      <c r="K325" s="2383" t="s">
        <v>1346</v>
      </c>
      <c r="L325" s="2386"/>
      <c r="M325" s="2386"/>
      <c r="N325" s="2387"/>
      <c r="O325" s="1044">
        <f>IFERROR(O329/O314,0)</f>
        <v>0</v>
      </c>
      <c r="P325" s="1044">
        <f t="shared" ref="P325:AG328" si="226">IFERROR(P329/P314,0)</f>
        <v>0</v>
      </c>
      <c r="Q325" s="1044">
        <f t="shared" si="226"/>
        <v>0</v>
      </c>
      <c r="R325" s="1044">
        <f t="shared" si="226"/>
        <v>0</v>
      </c>
      <c r="S325" s="1044">
        <f t="shared" si="226"/>
        <v>0</v>
      </c>
      <c r="T325" s="1044">
        <f t="shared" si="226"/>
        <v>0</v>
      </c>
      <c r="U325" s="1044">
        <f t="shared" si="226"/>
        <v>0</v>
      </c>
      <c r="V325" s="1044">
        <f t="shared" si="226"/>
        <v>0</v>
      </c>
      <c r="W325" s="1044">
        <f t="shared" si="226"/>
        <v>0</v>
      </c>
      <c r="X325" s="1044">
        <f t="shared" si="226"/>
        <v>0</v>
      </c>
      <c r="Y325" s="1044">
        <f t="shared" si="226"/>
        <v>0</v>
      </c>
      <c r="Z325" s="1044">
        <f t="shared" si="226"/>
        <v>0</v>
      </c>
      <c r="AA325" s="1044">
        <f t="shared" si="226"/>
        <v>0</v>
      </c>
      <c r="AB325" s="1044">
        <f t="shared" si="226"/>
        <v>0</v>
      </c>
      <c r="AC325" s="1044">
        <f t="shared" si="226"/>
        <v>0</v>
      </c>
      <c r="AD325" s="1044">
        <f t="shared" si="226"/>
        <v>0</v>
      </c>
      <c r="AE325" s="1044">
        <f t="shared" si="226"/>
        <v>0</v>
      </c>
      <c r="AF325" s="1044">
        <f t="shared" si="226"/>
        <v>0</v>
      </c>
      <c r="AG325" s="1044">
        <f t="shared" si="226"/>
        <v>0</v>
      </c>
    </row>
    <row r="326" spans="3:33" s="1038" customFormat="1" hidden="1" outlineLevel="1">
      <c r="C326" s="2284">
        <v>1</v>
      </c>
      <c r="D326" s="114"/>
      <c r="E326" s="114"/>
      <c r="F326" s="2381"/>
      <c r="G326" s="2382"/>
      <c r="H326" s="2386"/>
      <c r="I326" s="2381"/>
      <c r="J326" s="2381"/>
      <c r="K326" s="2383" t="s">
        <v>1347</v>
      </c>
      <c r="L326" s="2386"/>
      <c r="M326" s="2386"/>
      <c r="N326" s="2387"/>
      <c r="O326" s="1044">
        <f t="shared" ref="O326:AD328" si="227">IFERROR(O330/O315,0)</f>
        <v>0.83486238532110091</v>
      </c>
      <c r="P326" s="1044">
        <f t="shared" si="226"/>
        <v>-0.20408163265306123</v>
      </c>
      <c r="Q326" s="1044">
        <f t="shared" si="226"/>
        <v>0.79242424242424248</v>
      </c>
      <c r="R326" s="1044">
        <f t="shared" si="226"/>
        <v>0.4375</v>
      </c>
      <c r="S326" s="1044">
        <f t="shared" si="226"/>
        <v>0</v>
      </c>
      <c r="T326" s="1044">
        <f t="shared" si="226"/>
        <v>0</v>
      </c>
      <c r="U326" s="1044">
        <f t="shared" si="226"/>
        <v>0</v>
      </c>
      <c r="V326" s="1044">
        <f t="shared" si="226"/>
        <v>0.59631422505307852</v>
      </c>
      <c r="W326" s="1044">
        <f t="shared" si="226"/>
        <v>0.59624707846410685</v>
      </c>
      <c r="X326" s="1044">
        <f t="shared" si="226"/>
        <v>0.59599999999999997</v>
      </c>
      <c r="Y326" s="1044">
        <f t="shared" si="226"/>
        <v>0.59599999999999997</v>
      </c>
      <c r="Z326" s="1044">
        <f t="shared" si="226"/>
        <v>0.59599999999999997</v>
      </c>
      <c r="AA326" s="1044">
        <f t="shared" si="227"/>
        <v>0.73838630806845962</v>
      </c>
      <c r="AB326" s="1044">
        <f t="shared" si="227"/>
        <v>0.4375</v>
      </c>
      <c r="AC326" s="1044">
        <f t="shared" si="227"/>
        <v>0.59627663551401866</v>
      </c>
      <c r="AD326" s="1044">
        <f t="shared" si="227"/>
        <v>0.59599999999999997</v>
      </c>
      <c r="AE326" s="1044">
        <f t="shared" si="226"/>
        <v>0.73261390887290168</v>
      </c>
      <c r="AF326" s="1044">
        <f t="shared" si="226"/>
        <v>0.59609641693811077</v>
      </c>
      <c r="AG326" s="1044">
        <f t="shared" si="226"/>
        <v>0.60947702432718298</v>
      </c>
    </row>
    <row r="327" spans="3:33" s="1038" customFormat="1" hidden="1" outlineLevel="1">
      <c r="C327" s="2284">
        <v>1</v>
      </c>
      <c r="D327" s="114"/>
      <c r="E327" s="114"/>
      <c r="F327" s="2381"/>
      <c r="G327" s="2382"/>
      <c r="H327" s="2386"/>
      <c r="I327" s="2381"/>
      <c r="J327" s="2381"/>
      <c r="K327" s="2383" t="s">
        <v>1348</v>
      </c>
      <c r="L327" s="2386"/>
      <c r="M327" s="2386"/>
      <c r="N327" s="2387"/>
      <c r="O327" s="1044">
        <f t="shared" si="227"/>
        <v>0</v>
      </c>
      <c r="P327" s="1044">
        <f t="shared" si="226"/>
        <v>0</v>
      </c>
      <c r="Q327" s="1044">
        <f t="shared" si="226"/>
        <v>0</v>
      </c>
      <c r="R327" s="1044">
        <f t="shared" si="226"/>
        <v>0</v>
      </c>
      <c r="S327" s="1044">
        <f t="shared" si="226"/>
        <v>0</v>
      </c>
      <c r="T327" s="1044">
        <f t="shared" si="226"/>
        <v>0</v>
      </c>
      <c r="U327" s="1044">
        <f t="shared" si="226"/>
        <v>0</v>
      </c>
      <c r="V327" s="1044">
        <f t="shared" si="226"/>
        <v>0</v>
      </c>
      <c r="W327" s="1044">
        <f t="shared" si="226"/>
        <v>0</v>
      </c>
      <c r="X327" s="1044">
        <f t="shared" si="226"/>
        <v>0</v>
      </c>
      <c r="Y327" s="1044">
        <f t="shared" si="226"/>
        <v>0</v>
      </c>
      <c r="Z327" s="1044">
        <f t="shared" si="226"/>
        <v>0</v>
      </c>
      <c r="AA327" s="1044">
        <f t="shared" si="226"/>
        <v>0</v>
      </c>
      <c r="AB327" s="1044">
        <f t="shared" si="226"/>
        <v>0</v>
      </c>
      <c r="AC327" s="1044">
        <f t="shared" si="226"/>
        <v>0</v>
      </c>
      <c r="AD327" s="1044">
        <f t="shared" si="226"/>
        <v>0</v>
      </c>
      <c r="AE327" s="1044">
        <f t="shared" si="226"/>
        <v>0</v>
      </c>
      <c r="AF327" s="1044">
        <f t="shared" si="226"/>
        <v>0</v>
      </c>
      <c r="AG327" s="1044">
        <f t="shared" si="226"/>
        <v>0</v>
      </c>
    </row>
    <row r="328" spans="3:33" s="1038" customFormat="1" hidden="1" outlineLevel="1">
      <c r="C328" s="2284">
        <v>1</v>
      </c>
      <c r="D328" s="114"/>
      <c r="E328" s="114"/>
      <c r="F328" s="2381"/>
      <c r="G328" s="2382"/>
      <c r="H328" s="2386"/>
      <c r="I328" s="2381"/>
      <c r="J328" s="2381"/>
      <c r="K328" s="2383" t="s">
        <v>1349</v>
      </c>
      <c r="L328" s="2386"/>
      <c r="M328" s="2386"/>
      <c r="N328" s="2387"/>
      <c r="O328" s="1044">
        <f t="shared" si="227"/>
        <v>0.81112984822934231</v>
      </c>
      <c r="P328" s="1044">
        <f t="shared" si="226"/>
        <v>0.48671978751660028</v>
      </c>
      <c r="Q328" s="1044">
        <f t="shared" si="226"/>
        <v>0.64308012486992716</v>
      </c>
      <c r="R328" s="1044">
        <f t="shared" si="226"/>
        <v>0.63487972508591062</v>
      </c>
      <c r="S328" s="1044">
        <f t="shared" si="226"/>
        <v>1.0214953271028038</v>
      </c>
      <c r="T328" s="1044">
        <f t="shared" si="226"/>
        <v>0.6112040133779264</v>
      </c>
      <c r="U328" s="1044">
        <f t="shared" si="226"/>
        <v>0.52952029520295207</v>
      </c>
      <c r="V328" s="1044">
        <f t="shared" si="226"/>
        <v>0.53538065622989495</v>
      </c>
      <c r="W328" s="1044">
        <f t="shared" si="226"/>
        <v>0.53510720918453525</v>
      </c>
      <c r="X328" s="1044">
        <f t="shared" si="226"/>
        <v>0.52375800711743759</v>
      </c>
      <c r="Y328" s="1044">
        <f t="shared" si="226"/>
        <v>0.52149019607843139</v>
      </c>
      <c r="Z328" s="1044">
        <f t="shared" si="226"/>
        <v>0.52428784119106697</v>
      </c>
      <c r="AA328" s="1044">
        <f t="shared" si="226"/>
        <v>0.59869281045751632</v>
      </c>
      <c r="AB328" s="1044">
        <f t="shared" si="226"/>
        <v>0.74723032069970841</v>
      </c>
      <c r="AC328" s="1044">
        <f t="shared" si="226"/>
        <v>0.53369040059633932</v>
      </c>
      <c r="AD328" s="1044">
        <f t="shared" si="226"/>
        <v>0.52327272727272722</v>
      </c>
      <c r="AE328" s="1044">
        <f t="shared" si="226"/>
        <v>0.67719568567026189</v>
      </c>
      <c r="AF328" s="1044">
        <f t="shared" si="226"/>
        <v>0.52767466548453712</v>
      </c>
      <c r="AG328" s="1044">
        <f t="shared" si="226"/>
        <v>0.58826900527991899</v>
      </c>
    </row>
    <row r="329" spans="3:33" collapsed="1">
      <c r="C329" s="2284">
        <v>1</v>
      </c>
      <c r="D329" s="114"/>
      <c r="E329" s="114"/>
      <c r="F329" s="114"/>
      <c r="G329" s="99"/>
      <c r="H329" s="2319"/>
      <c r="I329" s="114"/>
      <c r="J329" s="114"/>
      <c r="K329" s="2319" t="s">
        <v>834</v>
      </c>
      <c r="L329" s="2319"/>
      <c r="M329" s="2319"/>
      <c r="N329" s="2375"/>
      <c r="O329" s="156">
        <f>O699+O720</f>
        <v>0</v>
      </c>
      <c r="P329" s="156">
        <f t="shared" ref="P329:Z329" si="228">P699+P720</f>
        <v>0</v>
      </c>
      <c r="Q329" s="156">
        <f t="shared" si="228"/>
        <v>0</v>
      </c>
      <c r="R329" s="156">
        <f t="shared" si="228"/>
        <v>0</v>
      </c>
      <c r="S329" s="156">
        <f t="shared" si="228"/>
        <v>0</v>
      </c>
      <c r="T329" s="156">
        <f t="shared" si="228"/>
        <v>0</v>
      </c>
      <c r="U329" s="156">
        <f t="shared" si="228"/>
        <v>0</v>
      </c>
      <c r="V329" s="156">
        <f t="shared" si="228"/>
        <v>0</v>
      </c>
      <c r="W329" s="156">
        <f t="shared" si="228"/>
        <v>0</v>
      </c>
      <c r="X329" s="156">
        <f t="shared" si="228"/>
        <v>0</v>
      </c>
      <c r="Y329" s="156">
        <f t="shared" si="228"/>
        <v>0</v>
      </c>
      <c r="Z329" s="156">
        <f t="shared" si="228"/>
        <v>0</v>
      </c>
      <c r="AA329" s="156">
        <f>SUM(O329:Q329)</f>
        <v>0</v>
      </c>
      <c r="AB329" s="156">
        <f>SUM(R329:T329)</f>
        <v>0</v>
      </c>
      <c r="AC329" s="156">
        <f>SUM(U329:W329)</f>
        <v>0</v>
      </c>
      <c r="AD329" s="156">
        <f>SUM(X329:Z329)</f>
        <v>0</v>
      </c>
      <c r="AE329" s="156">
        <f>AA329+AB329</f>
        <v>0</v>
      </c>
      <c r="AF329" s="156">
        <f>AD329+AC329</f>
        <v>0</v>
      </c>
      <c r="AG329" s="156">
        <f>AE329+AF329</f>
        <v>0</v>
      </c>
    </row>
    <row r="330" spans="3:33">
      <c r="C330" s="2284">
        <v>1</v>
      </c>
      <c r="D330" s="114"/>
      <c r="E330" s="114"/>
      <c r="F330" s="114"/>
      <c r="G330" s="99"/>
      <c r="H330" s="2319"/>
      <c r="I330" s="114"/>
      <c r="J330" s="114"/>
      <c r="K330" s="2319" t="s">
        <v>835</v>
      </c>
      <c r="L330" s="2319"/>
      <c r="M330" s="2319"/>
      <c r="N330" s="2375"/>
      <c r="O330" s="156">
        <f>O704+O721</f>
        <v>91</v>
      </c>
      <c r="P330" s="156">
        <f t="shared" ref="P330:Z330" si="229">P704+P721</f>
        <v>-10</v>
      </c>
      <c r="Q330" s="156">
        <f t="shared" si="229"/>
        <v>523</v>
      </c>
      <c r="R330" s="156">
        <f t="shared" si="229"/>
        <v>7</v>
      </c>
      <c r="S330" s="156">
        <f t="shared" si="229"/>
        <v>0</v>
      </c>
      <c r="T330" s="156">
        <f t="shared" si="229"/>
        <v>0</v>
      </c>
      <c r="U330" s="156">
        <f t="shared" si="229"/>
        <v>0</v>
      </c>
      <c r="V330" s="156">
        <f t="shared" si="229"/>
        <v>702.16</v>
      </c>
      <c r="W330" s="156">
        <f t="shared" si="229"/>
        <v>892.88</v>
      </c>
      <c r="X330" s="156">
        <f t="shared" si="229"/>
        <v>893.99999999999989</v>
      </c>
      <c r="Y330" s="156">
        <f t="shared" si="229"/>
        <v>893.99999999999989</v>
      </c>
      <c r="Z330" s="156">
        <f t="shared" si="229"/>
        <v>1192</v>
      </c>
      <c r="AA330" s="156">
        <f>SUM(O330:Q330)</f>
        <v>604</v>
      </c>
      <c r="AB330" s="156">
        <f>SUM(R330:T330)</f>
        <v>7</v>
      </c>
      <c r="AC330" s="156">
        <f>SUM(U330:W330)</f>
        <v>1595.04</v>
      </c>
      <c r="AD330" s="156">
        <f>SUM(X330:Z330)</f>
        <v>2980</v>
      </c>
      <c r="AE330" s="156">
        <f>AA330+AB330</f>
        <v>611</v>
      </c>
      <c r="AF330" s="156">
        <f>AD330+AC330</f>
        <v>4575.04</v>
      </c>
      <c r="AG330" s="156">
        <f>AE330+AF330</f>
        <v>5186.04</v>
      </c>
    </row>
    <row r="331" spans="3:33">
      <c r="C331" s="2284">
        <v>1</v>
      </c>
      <c r="D331" s="114"/>
      <c r="E331" s="114"/>
      <c r="F331" s="114"/>
      <c r="G331" s="99"/>
      <c r="H331" s="2319"/>
      <c r="I331" s="114"/>
      <c r="J331" s="114"/>
      <c r="K331" s="2319" t="s">
        <v>836</v>
      </c>
      <c r="L331" s="2319"/>
      <c r="M331" s="2319"/>
      <c r="N331" s="2375"/>
      <c r="O331" s="156">
        <f>O709+O722</f>
        <v>0</v>
      </c>
      <c r="P331" s="156">
        <f t="shared" ref="P331:Z331" si="230">P709+P722</f>
        <v>0</v>
      </c>
      <c r="Q331" s="156">
        <f t="shared" si="230"/>
        <v>0</v>
      </c>
      <c r="R331" s="156">
        <f t="shared" si="230"/>
        <v>0</v>
      </c>
      <c r="S331" s="156">
        <f t="shared" si="230"/>
        <v>0</v>
      </c>
      <c r="T331" s="156">
        <f t="shared" si="230"/>
        <v>0</v>
      </c>
      <c r="U331" s="156">
        <f t="shared" si="230"/>
        <v>0</v>
      </c>
      <c r="V331" s="156">
        <f t="shared" si="230"/>
        <v>0</v>
      </c>
      <c r="W331" s="156">
        <f t="shared" si="230"/>
        <v>0</v>
      </c>
      <c r="X331" s="156">
        <f t="shared" si="230"/>
        <v>0</v>
      </c>
      <c r="Y331" s="156">
        <f t="shared" si="230"/>
        <v>0</v>
      </c>
      <c r="Z331" s="156">
        <f t="shared" si="230"/>
        <v>0</v>
      </c>
      <c r="AA331" s="156">
        <f>SUM(O331:Q331)</f>
        <v>0</v>
      </c>
      <c r="AB331" s="156">
        <f>SUM(R331:T331)</f>
        <v>0</v>
      </c>
      <c r="AC331" s="156">
        <f>SUM(U331:W331)</f>
        <v>0</v>
      </c>
      <c r="AD331" s="156">
        <f>SUM(X331:Z331)</f>
        <v>0</v>
      </c>
      <c r="AE331" s="156">
        <f>AA331+AB331</f>
        <v>0</v>
      </c>
      <c r="AF331" s="156">
        <f>AD331+AC331</f>
        <v>0</v>
      </c>
      <c r="AG331" s="156">
        <f>AE331+AF331</f>
        <v>0</v>
      </c>
    </row>
    <row r="332" spans="3:33">
      <c r="C332" s="2284">
        <v>1</v>
      </c>
      <c r="D332" s="114"/>
      <c r="E332" s="114"/>
      <c r="F332" s="114"/>
      <c r="G332" s="99"/>
      <c r="H332" s="2319"/>
      <c r="I332" s="114"/>
      <c r="J332" s="114"/>
      <c r="K332" s="2319" t="s">
        <v>837</v>
      </c>
      <c r="L332" s="2319"/>
      <c r="M332" s="2319"/>
      <c r="N332" s="2375"/>
      <c r="O332" s="156">
        <f>O714+O723</f>
        <v>481</v>
      </c>
      <c r="P332" s="156">
        <f t="shared" ref="P332:Z332" si="231">P714+P723</f>
        <v>733</v>
      </c>
      <c r="Q332" s="156">
        <f t="shared" si="231"/>
        <v>618</v>
      </c>
      <c r="R332" s="156">
        <f t="shared" si="231"/>
        <v>739</v>
      </c>
      <c r="S332" s="156">
        <f t="shared" si="231"/>
        <v>1093</v>
      </c>
      <c r="T332" s="156">
        <f t="shared" si="231"/>
        <v>731</v>
      </c>
      <c r="U332" s="156">
        <f t="shared" si="231"/>
        <v>574</v>
      </c>
      <c r="V332" s="156">
        <f t="shared" si="231"/>
        <v>693.46666666666692</v>
      </c>
      <c r="W332" s="156">
        <f t="shared" si="231"/>
        <v>880.40000000000043</v>
      </c>
      <c r="X332" s="156">
        <f t="shared" si="231"/>
        <v>817.64444444444439</v>
      </c>
      <c r="Y332" s="156">
        <f t="shared" si="231"/>
        <v>886.5333333333333</v>
      </c>
      <c r="Z332" s="156">
        <f t="shared" si="231"/>
        <v>1173.8222222222223</v>
      </c>
      <c r="AA332" s="156">
        <f>SUM(O332:Q332)</f>
        <v>1832</v>
      </c>
      <c r="AB332" s="156">
        <f>SUM(R332:T332)</f>
        <v>2563</v>
      </c>
      <c r="AC332" s="156">
        <f>SUM(U332:W332)</f>
        <v>2147.8666666666672</v>
      </c>
      <c r="AD332" s="156">
        <f>SUM(X332:Z332)</f>
        <v>2878</v>
      </c>
      <c r="AE332" s="156">
        <f>AA332+AB332</f>
        <v>4395</v>
      </c>
      <c r="AF332" s="156">
        <f>AD332+AC332</f>
        <v>5025.8666666666668</v>
      </c>
      <c r="AG332" s="156">
        <f>AE332+AF332</f>
        <v>9420.8666666666668</v>
      </c>
    </row>
    <row r="333" spans="3:33">
      <c r="C333" s="2284">
        <v>1</v>
      </c>
      <c r="D333" s="114"/>
      <c r="E333" s="114"/>
      <c r="F333" s="114"/>
      <c r="G333" s="640" t="s">
        <v>101</v>
      </c>
      <c r="H333" s="930"/>
      <c r="I333" s="930"/>
      <c r="J333" s="930"/>
      <c r="K333" s="930"/>
      <c r="L333" s="930"/>
      <c r="M333" s="930"/>
      <c r="N333" s="2185"/>
      <c r="O333" s="1655">
        <f>SUM(O334:O336)</f>
        <v>938</v>
      </c>
      <c r="P333" s="1655">
        <f t="shared" ref="P333:AG333" si="232">SUM(P334:P336)</f>
        <v>897</v>
      </c>
      <c r="Q333" s="1655">
        <f t="shared" si="232"/>
        <v>1049</v>
      </c>
      <c r="R333" s="1655">
        <f t="shared" si="232"/>
        <v>932</v>
      </c>
      <c r="S333" s="1655">
        <f t="shared" si="232"/>
        <v>920</v>
      </c>
      <c r="T333" s="1655">
        <f t="shared" si="232"/>
        <v>1075</v>
      </c>
      <c r="U333" s="1655">
        <f t="shared" si="232"/>
        <v>1174</v>
      </c>
      <c r="V333" s="1655">
        <f t="shared" si="232"/>
        <v>1060.315294574913</v>
      </c>
      <c r="W333" s="1655">
        <f t="shared" si="232"/>
        <v>1106.9649404127936</v>
      </c>
      <c r="X333" s="1655">
        <f t="shared" si="232"/>
        <v>995.15992503798748</v>
      </c>
      <c r="Y333" s="1655">
        <f t="shared" si="232"/>
        <v>942.11205803649284</v>
      </c>
      <c r="Z333" s="1655">
        <f t="shared" si="232"/>
        <v>1124.9230233469511</v>
      </c>
      <c r="AA333" s="1655">
        <f t="shared" si="232"/>
        <v>2884</v>
      </c>
      <c r="AB333" s="1655">
        <f t="shared" si="232"/>
        <v>2927</v>
      </c>
      <c r="AC333" s="1655">
        <f t="shared" si="232"/>
        <v>3341.2802349877061</v>
      </c>
      <c r="AD333" s="1655">
        <f t="shared" si="232"/>
        <v>3062.1950064214316</v>
      </c>
      <c r="AE333" s="1655">
        <f t="shared" si="232"/>
        <v>5811</v>
      </c>
      <c r="AF333" s="1655">
        <f t="shared" si="232"/>
        <v>6403.4752414091381</v>
      </c>
      <c r="AG333" s="1655">
        <f t="shared" si="232"/>
        <v>12214.475241409138</v>
      </c>
    </row>
    <row r="334" spans="3:33">
      <c r="C334" s="2284">
        <v>1</v>
      </c>
      <c r="D334" s="114"/>
      <c r="E334" s="114"/>
      <c r="F334" s="114"/>
      <c r="G334" s="99"/>
      <c r="H334" s="2342" t="s">
        <v>1258</v>
      </c>
      <c r="I334" s="114"/>
      <c r="J334" s="114"/>
      <c r="K334" s="2319"/>
      <c r="L334" s="2319"/>
      <c r="M334" s="2319"/>
      <c r="N334" s="2375"/>
      <c r="O334" s="157">
        <v>52</v>
      </c>
      <c r="P334" s="157">
        <v>78</v>
      </c>
      <c r="Q334" s="157">
        <v>83</v>
      </c>
      <c r="R334" s="157">
        <v>60</v>
      </c>
      <c r="S334" s="157">
        <v>4</v>
      </c>
      <c r="T334" s="157">
        <v>70</v>
      </c>
      <c r="U334" s="157">
        <v>128</v>
      </c>
      <c r="V334" s="157">
        <v>140.00485984980776</v>
      </c>
      <c r="W334" s="157">
        <v>183.7235440047447</v>
      </c>
      <c r="X334" s="157">
        <v>157.49350935427819</v>
      </c>
      <c r="Y334" s="157">
        <v>137.73148597498832</v>
      </c>
      <c r="Z334" s="157">
        <v>246.81545915342309</v>
      </c>
      <c r="AA334" s="156">
        <f>SUM(O334:Q334)</f>
        <v>213</v>
      </c>
      <c r="AB334" s="156">
        <f>SUM(R334:T334)</f>
        <v>134</v>
      </c>
      <c r="AC334" s="156">
        <f>SUM(U334:W334)</f>
        <v>451.72840385455243</v>
      </c>
      <c r="AD334" s="156">
        <f>SUM(X334:Z334)</f>
        <v>542.0404544826896</v>
      </c>
      <c r="AE334" s="156">
        <f>AA334+AB334</f>
        <v>347</v>
      </c>
      <c r="AF334" s="156">
        <f>AD334+AC334</f>
        <v>993.76885833724202</v>
      </c>
      <c r="AG334" s="156">
        <f>AE334+AF334</f>
        <v>1340.7688583372419</v>
      </c>
    </row>
    <row r="335" spans="3:33">
      <c r="C335" s="2284">
        <v>1</v>
      </c>
      <c r="D335" s="114"/>
      <c r="E335" s="114"/>
      <c r="F335" s="114"/>
      <c r="G335" s="99"/>
      <c r="H335" s="2321" t="s">
        <v>1259</v>
      </c>
      <c r="I335" s="114"/>
      <c r="J335" s="114"/>
      <c r="K335" s="2319"/>
      <c r="L335" s="2319"/>
      <c r="M335" s="2319"/>
      <c r="N335" s="2375"/>
      <c r="O335" s="157">
        <v>739</v>
      </c>
      <c r="P335" s="157">
        <v>677</v>
      </c>
      <c r="Q335" s="157">
        <v>719</v>
      </c>
      <c r="R335" s="157">
        <v>739</v>
      </c>
      <c r="S335" s="157">
        <v>754</v>
      </c>
      <c r="T335" s="157">
        <v>759</v>
      </c>
      <c r="U335" s="157">
        <v>760</v>
      </c>
      <c r="V335" s="157">
        <v>673.44755341059761</v>
      </c>
      <c r="W335" s="157">
        <v>698.2443203147152</v>
      </c>
      <c r="X335" s="157">
        <v>557.78011185223374</v>
      </c>
      <c r="Y335" s="157">
        <v>557.79336506810978</v>
      </c>
      <c r="Z335" s="157">
        <v>599.71328688410551</v>
      </c>
      <c r="AA335" s="156">
        <f>SUM(O335:Q335)</f>
        <v>2135</v>
      </c>
      <c r="AB335" s="156">
        <f>SUM(R335:T335)</f>
        <v>2252</v>
      </c>
      <c r="AC335" s="156">
        <f>SUM(U335:W335)</f>
        <v>2131.6918737253127</v>
      </c>
      <c r="AD335" s="156">
        <f>SUM(X335:Z335)</f>
        <v>1715.286763804449</v>
      </c>
      <c r="AE335" s="156">
        <f>AA335+AB335</f>
        <v>4387</v>
      </c>
      <c r="AF335" s="156">
        <f>AD335+AC335</f>
        <v>3846.9786375297617</v>
      </c>
      <c r="AG335" s="156">
        <f>AE335+AF335</f>
        <v>8233.9786375297626</v>
      </c>
    </row>
    <row r="336" spans="3:33">
      <c r="C336" s="2284">
        <v>1</v>
      </c>
      <c r="D336" s="114"/>
      <c r="E336" s="114"/>
      <c r="F336" s="114"/>
      <c r="G336" s="92"/>
      <c r="H336" s="2439" t="s">
        <v>1260</v>
      </c>
      <c r="I336" s="522"/>
      <c r="J336" s="522"/>
      <c r="K336" s="91"/>
      <c r="L336" s="91"/>
      <c r="M336" s="91"/>
      <c r="N336" s="2380"/>
      <c r="O336" s="222">
        <v>147</v>
      </c>
      <c r="P336" s="222">
        <v>142</v>
      </c>
      <c r="Q336" s="222">
        <v>247</v>
      </c>
      <c r="R336" s="222">
        <v>133</v>
      </c>
      <c r="S336" s="222">
        <v>162</v>
      </c>
      <c r="T336" s="222">
        <v>246</v>
      </c>
      <c r="U336" s="222">
        <v>286</v>
      </c>
      <c r="V336" s="222">
        <v>246.86288131450763</v>
      </c>
      <c r="W336" s="222">
        <v>224.99707609333367</v>
      </c>
      <c r="X336" s="222">
        <v>279.88630383147546</v>
      </c>
      <c r="Y336" s="222">
        <v>246.58720699339474</v>
      </c>
      <c r="Z336" s="222">
        <v>278.39427730942248</v>
      </c>
      <c r="AA336" s="221">
        <f>SUM(O336:Q336)</f>
        <v>536</v>
      </c>
      <c r="AB336" s="221">
        <f>SUM(R336:T336)</f>
        <v>541</v>
      </c>
      <c r="AC336" s="221">
        <f>SUM(U336:W336)</f>
        <v>757.85995740784131</v>
      </c>
      <c r="AD336" s="221">
        <f>SUM(X336:Z336)</f>
        <v>804.86778813429271</v>
      </c>
      <c r="AE336" s="221">
        <f>AA336+AB336</f>
        <v>1077</v>
      </c>
      <c r="AF336" s="221">
        <f>AD336+AC336</f>
        <v>1562.727745542134</v>
      </c>
      <c r="AG336" s="221">
        <f>AE336+AF336</f>
        <v>2639.727745542134</v>
      </c>
    </row>
    <row r="337" spans="3:33">
      <c r="C337" s="2284">
        <v>1</v>
      </c>
      <c r="D337" s="114"/>
      <c r="E337" s="114"/>
      <c r="F337" s="114"/>
      <c r="G337" s="99"/>
      <c r="H337" s="2454" t="s">
        <v>1344</v>
      </c>
      <c r="I337" s="2455"/>
      <c r="J337" s="2455"/>
      <c r="K337" s="2452"/>
      <c r="L337" s="2452"/>
      <c r="M337" s="2452"/>
      <c r="N337" s="2375"/>
      <c r="O337" s="1116">
        <f>SUM(O338:O341)</f>
        <v>938</v>
      </c>
      <c r="P337" s="1116">
        <f t="shared" ref="P337:AG337" si="233">SUM(P338:P341)</f>
        <v>897</v>
      </c>
      <c r="Q337" s="1116">
        <f t="shared" si="233"/>
        <v>1049</v>
      </c>
      <c r="R337" s="1116">
        <f t="shared" si="233"/>
        <v>932</v>
      </c>
      <c r="S337" s="1116">
        <f t="shared" si="233"/>
        <v>920</v>
      </c>
      <c r="T337" s="1116">
        <f t="shared" si="233"/>
        <v>1075</v>
      </c>
      <c r="U337" s="1116">
        <f t="shared" si="233"/>
        <v>1174</v>
      </c>
      <c r="V337" s="1116">
        <f t="shared" si="233"/>
        <v>1060.315294574913</v>
      </c>
      <c r="W337" s="1116">
        <f t="shared" si="233"/>
        <v>1106.9649404127936</v>
      </c>
      <c r="X337" s="1116">
        <f t="shared" si="233"/>
        <v>995.15992503798748</v>
      </c>
      <c r="Y337" s="1116">
        <f t="shared" si="233"/>
        <v>942.11205803649284</v>
      </c>
      <c r="Z337" s="1116">
        <f t="shared" si="233"/>
        <v>1124.9230233469511</v>
      </c>
      <c r="AA337" s="1117">
        <f t="shared" si="233"/>
        <v>2884</v>
      </c>
      <c r="AB337" s="1117">
        <f t="shared" si="233"/>
        <v>2927</v>
      </c>
      <c r="AC337" s="1117">
        <f t="shared" si="233"/>
        <v>3341.2802349877065</v>
      </c>
      <c r="AD337" s="1117">
        <f t="shared" si="233"/>
        <v>3062.1950064214316</v>
      </c>
      <c r="AE337" s="1117">
        <f t="shared" si="233"/>
        <v>5811</v>
      </c>
      <c r="AF337" s="1117">
        <f t="shared" si="233"/>
        <v>6403.4752414091381</v>
      </c>
      <c r="AG337" s="1117">
        <f t="shared" si="233"/>
        <v>12214.475241409138</v>
      </c>
    </row>
    <row r="338" spans="3:33">
      <c r="C338" s="2284">
        <v>1</v>
      </c>
      <c r="D338" s="114"/>
      <c r="E338" s="114"/>
      <c r="F338" s="114"/>
      <c r="G338" s="99"/>
      <c r="H338" s="2319"/>
      <c r="I338" s="2319"/>
      <c r="J338" s="114"/>
      <c r="K338" s="2319" t="s">
        <v>834</v>
      </c>
      <c r="L338" s="2319"/>
      <c r="M338" s="2319"/>
      <c r="N338" s="2375"/>
      <c r="O338" s="1013"/>
      <c r="P338" s="1013"/>
      <c r="Q338" s="1013"/>
      <c r="R338" s="1013"/>
      <c r="S338" s="1013"/>
      <c r="T338" s="1013"/>
      <c r="U338" s="1013"/>
      <c r="V338" s="1013"/>
      <c r="W338" s="1013"/>
      <c r="X338" s="1013"/>
      <c r="Y338" s="1013"/>
      <c r="Z338" s="1013"/>
      <c r="AA338" s="156">
        <f>SUM(O338:Q338)</f>
        <v>0</v>
      </c>
      <c r="AB338" s="156">
        <f>SUM(R338:T338)</f>
        <v>0</v>
      </c>
      <c r="AC338" s="156">
        <f>SUM(U338:W338)</f>
        <v>0</v>
      </c>
      <c r="AD338" s="156">
        <f>SUM(X338:Z338)</f>
        <v>0</v>
      </c>
      <c r="AE338" s="156">
        <f>AA338+AB338</f>
        <v>0</v>
      </c>
      <c r="AF338" s="156">
        <f>AD338+AC338</f>
        <v>0</v>
      </c>
      <c r="AG338" s="156">
        <f>AE338+AF338</f>
        <v>0</v>
      </c>
    </row>
    <row r="339" spans="3:33">
      <c r="C339" s="2284">
        <v>1</v>
      </c>
      <c r="D339" s="114"/>
      <c r="E339" s="114"/>
      <c r="F339" s="114"/>
      <c r="G339" s="99"/>
      <c r="H339" s="2321"/>
      <c r="I339" s="2319"/>
      <c r="J339" s="114"/>
      <c r="K339" s="2319" t="s">
        <v>835</v>
      </c>
      <c r="L339" s="2319"/>
      <c r="M339" s="2319"/>
      <c r="N339" s="2375"/>
      <c r="O339" s="1013"/>
      <c r="P339" s="1013"/>
      <c r="Q339" s="1013"/>
      <c r="R339" s="1013"/>
      <c r="S339" s="1013"/>
      <c r="T339" s="1013"/>
      <c r="U339" s="1013"/>
      <c r="V339" s="1013"/>
      <c r="W339" s="1013"/>
      <c r="X339" s="1013"/>
      <c r="Y339" s="1013"/>
      <c r="Z339" s="1013"/>
      <c r="AA339" s="156">
        <f>SUM(O339:Q339)</f>
        <v>0</v>
      </c>
      <c r="AB339" s="156">
        <f>SUM(R339:T339)</f>
        <v>0</v>
      </c>
      <c r="AC339" s="156">
        <f>SUM(U339:W339)</f>
        <v>0</v>
      </c>
      <c r="AD339" s="156">
        <f>SUM(X339:Z339)</f>
        <v>0</v>
      </c>
      <c r="AE339" s="156">
        <f>AA339+AB339</f>
        <v>0</v>
      </c>
      <c r="AF339" s="156">
        <f>AD339+AC339</f>
        <v>0</v>
      </c>
      <c r="AG339" s="156">
        <f>AE339+AF339</f>
        <v>0</v>
      </c>
    </row>
    <row r="340" spans="3:33">
      <c r="C340" s="2284">
        <v>1</v>
      </c>
      <c r="D340" s="114"/>
      <c r="E340" s="114"/>
      <c r="F340" s="114"/>
      <c r="G340" s="99"/>
      <c r="H340" s="2321"/>
      <c r="I340" s="2319"/>
      <c r="J340" s="114"/>
      <c r="K340" s="2319" t="s">
        <v>836</v>
      </c>
      <c r="L340" s="2319"/>
      <c r="M340" s="2319"/>
      <c r="N340" s="2375"/>
      <c r="O340" s="1013"/>
      <c r="P340" s="1013"/>
      <c r="Q340" s="1013"/>
      <c r="R340" s="1013"/>
      <c r="S340" s="1013"/>
      <c r="T340" s="1013"/>
      <c r="U340" s="1013"/>
      <c r="V340" s="1013"/>
      <c r="W340" s="1013"/>
      <c r="X340" s="1013"/>
      <c r="Y340" s="1013"/>
      <c r="Z340" s="1013"/>
      <c r="AA340" s="156">
        <f>SUM(O340:Q340)</f>
        <v>0</v>
      </c>
      <c r="AB340" s="156">
        <f>SUM(R340:T340)</f>
        <v>0</v>
      </c>
      <c r="AC340" s="156">
        <f>SUM(U340:W340)</f>
        <v>0</v>
      </c>
      <c r="AD340" s="156">
        <f>SUM(X340:Z340)</f>
        <v>0</v>
      </c>
      <c r="AE340" s="156">
        <f>AA340+AB340</f>
        <v>0</v>
      </c>
      <c r="AF340" s="156">
        <f>AD340+AC340</f>
        <v>0</v>
      </c>
      <c r="AG340" s="156">
        <f>AE340+AF340</f>
        <v>0</v>
      </c>
    </row>
    <row r="341" spans="3:33">
      <c r="C341" s="2284">
        <v>1</v>
      </c>
      <c r="D341" s="114"/>
      <c r="E341" s="114"/>
      <c r="F341" s="114"/>
      <c r="G341" s="99"/>
      <c r="H341" s="2321"/>
      <c r="I341" s="2319"/>
      <c r="J341" s="114"/>
      <c r="K341" s="2319" t="s">
        <v>837</v>
      </c>
      <c r="L341" s="2319"/>
      <c r="M341" s="2319"/>
      <c r="N341" s="2375"/>
      <c r="O341" s="229">
        <f>O333-SUM(O338:O340)</f>
        <v>938</v>
      </c>
      <c r="P341" s="229">
        <f t="shared" ref="P341:Z341" si="234">P333-SUM(P338:P340)</f>
        <v>897</v>
      </c>
      <c r="Q341" s="229">
        <f t="shared" si="234"/>
        <v>1049</v>
      </c>
      <c r="R341" s="229">
        <f t="shared" si="234"/>
        <v>932</v>
      </c>
      <c r="S341" s="229">
        <f t="shared" si="234"/>
        <v>920</v>
      </c>
      <c r="T341" s="229">
        <f t="shared" si="234"/>
        <v>1075</v>
      </c>
      <c r="U341" s="229">
        <f t="shared" si="234"/>
        <v>1174</v>
      </c>
      <c r="V341" s="229">
        <f t="shared" si="234"/>
        <v>1060.315294574913</v>
      </c>
      <c r="W341" s="229">
        <f t="shared" si="234"/>
        <v>1106.9649404127936</v>
      </c>
      <c r="X341" s="229">
        <f t="shared" si="234"/>
        <v>995.15992503798748</v>
      </c>
      <c r="Y341" s="229">
        <f t="shared" si="234"/>
        <v>942.11205803649284</v>
      </c>
      <c r="Z341" s="229">
        <f t="shared" si="234"/>
        <v>1124.9230233469511</v>
      </c>
      <c r="AA341" s="156">
        <f>SUM(O341:Q341)</f>
        <v>2884</v>
      </c>
      <c r="AB341" s="156">
        <f>SUM(R341:T341)</f>
        <v>2927</v>
      </c>
      <c r="AC341" s="156">
        <f>SUM(U341:W341)</f>
        <v>3341.2802349877065</v>
      </c>
      <c r="AD341" s="156">
        <f>SUM(X341:Z341)</f>
        <v>3062.1950064214316</v>
      </c>
      <c r="AE341" s="156">
        <f>AA341+AB341</f>
        <v>5811</v>
      </c>
      <c r="AF341" s="156">
        <f>AD341+AC341</f>
        <v>6403.4752414091381</v>
      </c>
      <c r="AG341" s="156">
        <f>AE341+AF341</f>
        <v>12214.475241409138</v>
      </c>
    </row>
    <row r="342" spans="3:33">
      <c r="C342" s="2284">
        <v>1</v>
      </c>
      <c r="D342" s="114"/>
      <c r="E342" s="114"/>
      <c r="F342" s="114"/>
      <c r="G342" s="2456" t="s">
        <v>143</v>
      </c>
      <c r="H342" s="2457"/>
      <c r="I342" s="2458"/>
      <c r="J342" s="2458"/>
      <c r="K342" s="2458"/>
      <c r="L342" s="2458"/>
      <c r="M342" s="2458"/>
      <c r="N342" s="2459"/>
      <c r="O342" s="1658">
        <f t="shared" ref="O342:AG342" si="235">O323-O333</f>
        <v>-366</v>
      </c>
      <c r="P342" s="1658">
        <f t="shared" si="235"/>
        <v>-174</v>
      </c>
      <c r="Q342" s="1658">
        <f t="shared" si="235"/>
        <v>92</v>
      </c>
      <c r="R342" s="1658">
        <f t="shared" si="235"/>
        <v>-186</v>
      </c>
      <c r="S342" s="1658">
        <f t="shared" si="235"/>
        <v>173</v>
      </c>
      <c r="T342" s="1658">
        <f t="shared" si="235"/>
        <v>-344</v>
      </c>
      <c r="U342" s="1658">
        <f t="shared" si="235"/>
        <v>-600</v>
      </c>
      <c r="V342" s="1658">
        <f t="shared" si="235"/>
        <v>335.31137209175404</v>
      </c>
      <c r="W342" s="1658">
        <f t="shared" si="235"/>
        <v>666.31505958720686</v>
      </c>
      <c r="X342" s="1658">
        <f t="shared" si="235"/>
        <v>716.48451940645668</v>
      </c>
      <c r="Y342" s="1658">
        <f t="shared" si="235"/>
        <v>838.42127529684046</v>
      </c>
      <c r="Z342" s="1658">
        <f t="shared" si="235"/>
        <v>1240.8991988752709</v>
      </c>
      <c r="AA342" s="1658">
        <f t="shared" si="235"/>
        <v>-448</v>
      </c>
      <c r="AB342" s="1658">
        <f t="shared" si="235"/>
        <v>-357</v>
      </c>
      <c r="AC342" s="1658">
        <f t="shared" si="235"/>
        <v>401.62643167896113</v>
      </c>
      <c r="AD342" s="1658">
        <f t="shared" si="235"/>
        <v>2795.8049935785684</v>
      </c>
      <c r="AE342" s="1658">
        <f t="shared" si="235"/>
        <v>-805</v>
      </c>
      <c r="AF342" s="1658">
        <f t="shared" si="235"/>
        <v>3197.4314252575277</v>
      </c>
      <c r="AG342" s="1658">
        <f t="shared" si="235"/>
        <v>2392.4314252575277</v>
      </c>
    </row>
    <row r="343" spans="3:33">
      <c r="C343" s="2284">
        <v>1</v>
      </c>
      <c r="D343" s="114"/>
      <c r="E343" s="114"/>
      <c r="F343" s="114"/>
      <c r="G343" s="99"/>
      <c r="H343" s="2383" t="s">
        <v>142</v>
      </c>
      <c r="I343" s="114"/>
      <c r="J343" s="114"/>
      <c r="K343" s="2319"/>
      <c r="L343" s="2319"/>
      <c r="M343" s="2319"/>
      <c r="N343" s="2375"/>
      <c r="O343" s="997">
        <f t="shared" ref="O343:AG343" si="236">IFERROR(O342/O313,0)</f>
        <v>-0.5213675213675214</v>
      </c>
      <c r="P343" s="997">
        <f t="shared" si="236"/>
        <v>-0.11189710610932475</v>
      </c>
      <c r="Q343" s="997">
        <f t="shared" si="236"/>
        <v>5.6755089450956198E-2</v>
      </c>
      <c r="R343" s="997">
        <f t="shared" si="236"/>
        <v>-0.15762711864406781</v>
      </c>
      <c r="S343" s="997">
        <f t="shared" si="236"/>
        <v>0.1616822429906542</v>
      </c>
      <c r="T343" s="997">
        <f t="shared" si="236"/>
        <v>-0.28762541806020064</v>
      </c>
      <c r="U343" s="997">
        <f t="shared" si="236"/>
        <v>-0.55350553505535061</v>
      </c>
      <c r="V343" s="997">
        <f t="shared" si="236"/>
        <v>0.13560109408338736</v>
      </c>
      <c r="W343" s="997">
        <f t="shared" si="236"/>
        <v>0.21201469104772361</v>
      </c>
      <c r="X343" s="997">
        <f t="shared" si="236"/>
        <v>0.23406027857198219</v>
      </c>
      <c r="Y343" s="997">
        <f t="shared" si="236"/>
        <v>0.26200664853026262</v>
      </c>
      <c r="Z343" s="997">
        <f t="shared" si="236"/>
        <v>0.29274161965602724</v>
      </c>
      <c r="AA343" s="997">
        <f t="shared" si="236"/>
        <v>-0.11552346570397112</v>
      </c>
      <c r="AB343" s="997">
        <f t="shared" si="236"/>
        <v>-0.10359837492745212</v>
      </c>
      <c r="AC343" s="997">
        <f t="shared" si="236"/>
        <v>5.994822019886311E-2</v>
      </c>
      <c r="AD343" s="997">
        <f t="shared" si="236"/>
        <v>0.26626714224557796</v>
      </c>
      <c r="AE343" s="997">
        <f t="shared" si="236"/>
        <v>-0.10991261605679957</v>
      </c>
      <c r="AF343" s="997">
        <f t="shared" si="236"/>
        <v>0.18590197955578794</v>
      </c>
      <c r="AG343" s="997">
        <f t="shared" si="236"/>
        <v>9.7556466469053568E-2</v>
      </c>
    </row>
    <row r="344" spans="3:33">
      <c r="C344" s="2284">
        <v>1</v>
      </c>
      <c r="D344" s="114"/>
      <c r="E344" s="114"/>
      <c r="F344" s="114"/>
      <c r="G344" s="99"/>
      <c r="H344" s="2319"/>
      <c r="I344" s="114"/>
      <c r="J344" s="114"/>
      <c r="K344" s="2452" t="s">
        <v>834</v>
      </c>
      <c r="L344" s="2319"/>
      <c r="M344" s="2319"/>
      <c r="N344" s="2375"/>
      <c r="O344" s="2453">
        <f>O329-O338</f>
        <v>0</v>
      </c>
      <c r="P344" s="2453">
        <f t="shared" ref="P344:AG347" si="237">P329-P338</f>
        <v>0</v>
      </c>
      <c r="Q344" s="2453">
        <f t="shared" si="237"/>
        <v>0</v>
      </c>
      <c r="R344" s="2453">
        <f t="shared" si="237"/>
        <v>0</v>
      </c>
      <c r="S344" s="2453">
        <f t="shared" si="237"/>
        <v>0</v>
      </c>
      <c r="T344" s="2453">
        <f t="shared" si="237"/>
        <v>0</v>
      </c>
      <c r="U344" s="2453">
        <f t="shared" si="237"/>
        <v>0</v>
      </c>
      <c r="V344" s="2453">
        <f t="shared" si="237"/>
        <v>0</v>
      </c>
      <c r="W344" s="2453">
        <f t="shared" si="237"/>
        <v>0</v>
      </c>
      <c r="X344" s="2453">
        <f t="shared" si="237"/>
        <v>0</v>
      </c>
      <c r="Y344" s="2453">
        <f t="shared" si="237"/>
        <v>0</v>
      </c>
      <c r="Z344" s="2453">
        <f t="shared" si="237"/>
        <v>0</v>
      </c>
      <c r="AA344" s="2453">
        <f t="shared" si="237"/>
        <v>0</v>
      </c>
      <c r="AB344" s="2453">
        <f t="shared" si="237"/>
        <v>0</v>
      </c>
      <c r="AC344" s="2453">
        <f t="shared" si="237"/>
        <v>0</v>
      </c>
      <c r="AD344" s="2453">
        <f t="shared" si="237"/>
        <v>0</v>
      </c>
      <c r="AE344" s="2453">
        <f t="shared" si="237"/>
        <v>0</v>
      </c>
      <c r="AF344" s="2453">
        <f t="shared" si="237"/>
        <v>0</v>
      </c>
      <c r="AG344" s="2453">
        <f t="shared" si="237"/>
        <v>0</v>
      </c>
    </row>
    <row r="345" spans="3:33">
      <c r="C345" s="2284">
        <v>1</v>
      </c>
      <c r="D345" s="114"/>
      <c r="E345" s="114"/>
      <c r="F345" s="114"/>
      <c r="G345" s="99"/>
      <c r="H345" s="2319"/>
      <c r="I345" s="114"/>
      <c r="J345" s="114"/>
      <c r="K345" s="2452" t="s">
        <v>835</v>
      </c>
      <c r="L345" s="2319"/>
      <c r="M345" s="2319"/>
      <c r="N345" s="2375"/>
      <c r="O345" s="2453">
        <f>O330-O339</f>
        <v>91</v>
      </c>
      <c r="P345" s="2453">
        <f t="shared" si="237"/>
        <v>-10</v>
      </c>
      <c r="Q345" s="2453">
        <f t="shared" si="237"/>
        <v>523</v>
      </c>
      <c r="R345" s="2453">
        <f t="shared" si="237"/>
        <v>7</v>
      </c>
      <c r="S345" s="2453">
        <f t="shared" si="237"/>
        <v>0</v>
      </c>
      <c r="T345" s="2453">
        <f t="shared" si="237"/>
        <v>0</v>
      </c>
      <c r="U345" s="2453">
        <f t="shared" si="237"/>
        <v>0</v>
      </c>
      <c r="V345" s="2453">
        <f t="shared" si="237"/>
        <v>702.16</v>
      </c>
      <c r="W345" s="2453">
        <f t="shared" si="237"/>
        <v>892.88</v>
      </c>
      <c r="X345" s="2453">
        <f t="shared" si="237"/>
        <v>893.99999999999989</v>
      </c>
      <c r="Y345" s="2453">
        <f t="shared" si="237"/>
        <v>893.99999999999989</v>
      </c>
      <c r="Z345" s="2453">
        <f t="shared" si="237"/>
        <v>1192</v>
      </c>
      <c r="AA345" s="2453">
        <f t="shared" si="237"/>
        <v>604</v>
      </c>
      <c r="AB345" s="2453">
        <f t="shared" si="237"/>
        <v>7</v>
      </c>
      <c r="AC345" s="2453">
        <f t="shared" si="237"/>
        <v>1595.04</v>
      </c>
      <c r="AD345" s="2453">
        <f t="shared" si="237"/>
        <v>2980</v>
      </c>
      <c r="AE345" s="2453">
        <f t="shared" si="237"/>
        <v>611</v>
      </c>
      <c r="AF345" s="2453">
        <f t="shared" si="237"/>
        <v>4575.04</v>
      </c>
      <c r="AG345" s="2453">
        <f t="shared" si="237"/>
        <v>5186.04</v>
      </c>
    </row>
    <row r="346" spans="3:33">
      <c r="C346" s="2284">
        <v>1</v>
      </c>
      <c r="D346" s="114"/>
      <c r="E346" s="114"/>
      <c r="F346" s="114"/>
      <c r="G346" s="99"/>
      <c r="H346" s="2319"/>
      <c r="I346" s="114"/>
      <c r="J346" s="114"/>
      <c r="K346" s="2452" t="s">
        <v>836</v>
      </c>
      <c r="L346" s="2319"/>
      <c r="M346" s="2319"/>
      <c r="N346" s="2375"/>
      <c r="O346" s="2453">
        <f>O331-O340</f>
        <v>0</v>
      </c>
      <c r="P346" s="2453">
        <f t="shared" si="237"/>
        <v>0</v>
      </c>
      <c r="Q346" s="2453">
        <f t="shared" si="237"/>
        <v>0</v>
      </c>
      <c r="R346" s="2453">
        <f t="shared" si="237"/>
        <v>0</v>
      </c>
      <c r="S346" s="2453">
        <f t="shared" si="237"/>
        <v>0</v>
      </c>
      <c r="T346" s="2453">
        <f t="shared" si="237"/>
        <v>0</v>
      </c>
      <c r="U346" s="2453">
        <f t="shared" si="237"/>
        <v>0</v>
      </c>
      <c r="V346" s="2453">
        <f t="shared" si="237"/>
        <v>0</v>
      </c>
      <c r="W346" s="2453">
        <f t="shared" si="237"/>
        <v>0</v>
      </c>
      <c r="X346" s="2453">
        <f t="shared" si="237"/>
        <v>0</v>
      </c>
      <c r="Y346" s="2453">
        <f t="shared" si="237"/>
        <v>0</v>
      </c>
      <c r="Z346" s="2453">
        <f t="shared" si="237"/>
        <v>0</v>
      </c>
      <c r="AA346" s="2453">
        <f t="shared" si="237"/>
        <v>0</v>
      </c>
      <c r="AB346" s="2453">
        <f t="shared" si="237"/>
        <v>0</v>
      </c>
      <c r="AC346" s="2453">
        <f t="shared" si="237"/>
        <v>0</v>
      </c>
      <c r="AD346" s="2453">
        <f t="shared" si="237"/>
        <v>0</v>
      </c>
      <c r="AE346" s="2453">
        <f t="shared" si="237"/>
        <v>0</v>
      </c>
      <c r="AF346" s="2453">
        <f t="shared" si="237"/>
        <v>0</v>
      </c>
      <c r="AG346" s="2453">
        <f t="shared" si="237"/>
        <v>0</v>
      </c>
    </row>
    <row r="347" spans="3:33">
      <c r="C347" s="2284">
        <v>1</v>
      </c>
      <c r="D347" s="114"/>
      <c r="E347" s="114"/>
      <c r="F347" s="114"/>
      <c r="G347" s="99"/>
      <c r="H347" s="2319"/>
      <c r="I347" s="114"/>
      <c r="J347" s="114"/>
      <c r="K347" s="2452" t="s">
        <v>837</v>
      </c>
      <c r="L347" s="2319"/>
      <c r="M347" s="2319"/>
      <c r="N347" s="2375"/>
      <c r="O347" s="2453">
        <f>O332-O341</f>
        <v>-457</v>
      </c>
      <c r="P347" s="2453">
        <f t="shared" si="237"/>
        <v>-164</v>
      </c>
      <c r="Q347" s="2453">
        <f t="shared" si="237"/>
        <v>-431</v>
      </c>
      <c r="R347" s="2453">
        <f t="shared" si="237"/>
        <v>-193</v>
      </c>
      <c r="S347" s="2453">
        <f t="shared" si="237"/>
        <v>173</v>
      </c>
      <c r="T347" s="2453">
        <f t="shared" si="237"/>
        <v>-344</v>
      </c>
      <c r="U347" s="2453">
        <f t="shared" si="237"/>
        <v>-600</v>
      </c>
      <c r="V347" s="2453">
        <f t="shared" si="237"/>
        <v>-366.84862790824604</v>
      </c>
      <c r="W347" s="2453">
        <f t="shared" si="237"/>
        <v>-226.56494041279313</v>
      </c>
      <c r="X347" s="2453">
        <f t="shared" si="237"/>
        <v>-177.51548059354309</v>
      </c>
      <c r="Y347" s="2453">
        <f t="shared" si="237"/>
        <v>-55.578724703159537</v>
      </c>
      <c r="Z347" s="2453">
        <f t="shared" si="237"/>
        <v>48.899198875271168</v>
      </c>
      <c r="AA347" s="2453">
        <f t="shared" si="237"/>
        <v>-1052</v>
      </c>
      <c r="AB347" s="2453">
        <f t="shared" si="237"/>
        <v>-364</v>
      </c>
      <c r="AC347" s="2453">
        <f t="shared" si="237"/>
        <v>-1193.4135683210393</v>
      </c>
      <c r="AD347" s="2453">
        <f t="shared" si="237"/>
        <v>-184.19500642143157</v>
      </c>
      <c r="AE347" s="2453">
        <f t="shared" si="237"/>
        <v>-1416</v>
      </c>
      <c r="AF347" s="2453">
        <f t="shared" si="237"/>
        <v>-1377.6085747424713</v>
      </c>
      <c r="AG347" s="2453">
        <f t="shared" si="237"/>
        <v>-2793.6085747424713</v>
      </c>
    </row>
    <row r="348" spans="3:33">
      <c r="C348" s="2284">
        <v>1</v>
      </c>
      <c r="D348" s="114"/>
      <c r="E348" s="114"/>
      <c r="F348" s="114"/>
      <c r="G348" s="2327" t="s">
        <v>1262</v>
      </c>
      <c r="H348" s="2328"/>
      <c r="I348" s="2329"/>
      <c r="J348" s="2329"/>
      <c r="K348" s="2328"/>
      <c r="L348" s="2328"/>
      <c r="M348" s="2328"/>
      <c r="N348" s="2330"/>
      <c r="O348" s="2304">
        <v>1</v>
      </c>
      <c r="P348" s="2304">
        <v>3</v>
      </c>
      <c r="Q348" s="2304">
        <v>7</v>
      </c>
      <c r="R348" s="2304">
        <v>10</v>
      </c>
      <c r="S348" s="2304">
        <v>6</v>
      </c>
      <c r="T348" s="2304">
        <v>7</v>
      </c>
      <c r="U348" s="2304">
        <v>4</v>
      </c>
      <c r="V348" s="2304">
        <v>0</v>
      </c>
      <c r="W348" s="2304">
        <v>0</v>
      </c>
      <c r="X348" s="2304">
        <v>0</v>
      </c>
      <c r="Y348" s="2304">
        <v>0</v>
      </c>
      <c r="Z348" s="2304">
        <v>0</v>
      </c>
      <c r="AA348" s="1633">
        <f>SUM(O348:Q348)</f>
        <v>11</v>
      </c>
      <c r="AB348" s="1633">
        <f>SUM(R348:T348)</f>
        <v>23</v>
      </c>
      <c r="AC348" s="1633">
        <f>SUM(U348:W348)</f>
        <v>4</v>
      </c>
      <c r="AD348" s="1633">
        <f>SUM(X348:Z348)</f>
        <v>0</v>
      </c>
      <c r="AE348" s="1633">
        <f>AA348+AB348</f>
        <v>34</v>
      </c>
      <c r="AF348" s="1633">
        <f>AD348+AC348</f>
        <v>4</v>
      </c>
      <c r="AG348" s="1633">
        <f>AE348+AF348</f>
        <v>38</v>
      </c>
    </row>
    <row r="349" spans="3:33">
      <c r="C349" s="2284">
        <v>1</v>
      </c>
      <c r="D349" s="114"/>
      <c r="E349" s="114"/>
      <c r="F349" s="114"/>
      <c r="G349" s="2336" t="s">
        <v>1263</v>
      </c>
      <c r="H349" s="2337"/>
      <c r="I349" s="2338"/>
      <c r="J349" s="2338"/>
      <c r="K349" s="2337"/>
      <c r="L349" s="2337"/>
      <c r="M349" s="2337"/>
      <c r="N349" s="2346"/>
      <c r="O349" s="110">
        <v>0</v>
      </c>
      <c r="P349" s="110">
        <v>0</v>
      </c>
      <c r="Q349" s="110">
        <v>0</v>
      </c>
      <c r="R349" s="110">
        <v>0</v>
      </c>
      <c r="S349" s="110">
        <v>0</v>
      </c>
      <c r="T349" s="110">
        <v>0</v>
      </c>
      <c r="U349" s="110">
        <v>0</v>
      </c>
      <c r="V349" s="110">
        <v>0</v>
      </c>
      <c r="W349" s="110">
        <v>0</v>
      </c>
      <c r="X349" s="110">
        <v>0</v>
      </c>
      <c r="Y349" s="110">
        <v>0</v>
      </c>
      <c r="Z349" s="110">
        <v>0</v>
      </c>
      <c r="AA349" s="161">
        <f>SUM(O349:Q349)</f>
        <v>0</v>
      </c>
      <c r="AB349" s="161">
        <f>SUM(R349:T349)</f>
        <v>0</v>
      </c>
      <c r="AC349" s="161">
        <f>SUM(U349:W349)</f>
        <v>0</v>
      </c>
      <c r="AD349" s="161">
        <f>SUM(X349:Z349)</f>
        <v>0</v>
      </c>
      <c r="AE349" s="161">
        <f>AA349+AB349</f>
        <v>0</v>
      </c>
      <c r="AF349" s="161">
        <f>AD349+AC349</f>
        <v>0</v>
      </c>
      <c r="AG349" s="161">
        <f>AE349+AF349</f>
        <v>0</v>
      </c>
    </row>
    <row r="350" spans="3:33">
      <c r="C350" s="2284">
        <v>1</v>
      </c>
      <c r="D350" s="114"/>
      <c r="E350" s="114"/>
      <c r="F350" s="114"/>
      <c r="G350" s="2456" t="s">
        <v>1264</v>
      </c>
      <c r="H350" s="2457"/>
      <c r="I350" s="2458"/>
      <c r="J350" s="2458"/>
      <c r="K350" s="2458"/>
      <c r="L350" s="2458"/>
      <c r="M350" s="2458"/>
      <c r="N350" s="2459"/>
      <c r="O350" s="1658">
        <f t="shared" ref="O350:AG350" si="238">O342+O348-O349</f>
        <v>-365</v>
      </c>
      <c r="P350" s="1658">
        <f t="shared" si="238"/>
        <v>-171</v>
      </c>
      <c r="Q350" s="1658">
        <f t="shared" si="238"/>
        <v>99</v>
      </c>
      <c r="R350" s="1658">
        <f t="shared" si="238"/>
        <v>-176</v>
      </c>
      <c r="S350" s="1658">
        <f t="shared" si="238"/>
        <v>179</v>
      </c>
      <c r="T350" s="1658">
        <f t="shared" si="238"/>
        <v>-337</v>
      </c>
      <c r="U350" s="1658">
        <f t="shared" si="238"/>
        <v>-596</v>
      </c>
      <c r="V350" s="1658">
        <f t="shared" si="238"/>
        <v>335.31137209175404</v>
      </c>
      <c r="W350" s="1658">
        <f t="shared" si="238"/>
        <v>666.31505958720686</v>
      </c>
      <c r="X350" s="1658">
        <f t="shared" si="238"/>
        <v>716.48451940645668</v>
      </c>
      <c r="Y350" s="1658">
        <f t="shared" si="238"/>
        <v>838.42127529684046</v>
      </c>
      <c r="Z350" s="1658">
        <f t="shared" si="238"/>
        <v>1240.8991988752709</v>
      </c>
      <c r="AA350" s="1658">
        <f t="shared" si="238"/>
        <v>-437</v>
      </c>
      <c r="AB350" s="1658">
        <f t="shared" si="238"/>
        <v>-334</v>
      </c>
      <c r="AC350" s="1658">
        <f t="shared" si="238"/>
        <v>405.62643167896113</v>
      </c>
      <c r="AD350" s="1658">
        <f t="shared" si="238"/>
        <v>2795.8049935785684</v>
      </c>
      <c r="AE350" s="1658">
        <f t="shared" si="238"/>
        <v>-771</v>
      </c>
      <c r="AF350" s="1658">
        <f t="shared" si="238"/>
        <v>3201.4314252575277</v>
      </c>
      <c r="AG350" s="1658">
        <f t="shared" si="238"/>
        <v>2430.4314252575277</v>
      </c>
    </row>
    <row r="351" spans="3:33" ht="13.9" customHeight="1">
      <c r="C351" s="2284">
        <v>1</v>
      </c>
      <c r="D351" s="114"/>
      <c r="E351" s="114"/>
      <c r="F351" s="114"/>
      <c r="G351" s="2389"/>
      <c r="H351" s="2390" t="s">
        <v>142</v>
      </c>
      <c r="I351" s="1124"/>
      <c r="J351" s="1124"/>
      <c r="K351" s="2391"/>
      <c r="L351" s="2391"/>
      <c r="M351" s="2391"/>
      <c r="N351" s="2392"/>
      <c r="O351" s="206">
        <f t="shared" ref="O351:AG351" si="239">IFERROR(O350/O313,0)</f>
        <v>-0.51994301994301995</v>
      </c>
      <c r="P351" s="206">
        <f t="shared" si="239"/>
        <v>-0.10996784565916398</v>
      </c>
      <c r="Q351" s="206">
        <f t="shared" si="239"/>
        <v>6.1073411474398522E-2</v>
      </c>
      <c r="R351" s="206">
        <f t="shared" si="239"/>
        <v>-0.14915254237288136</v>
      </c>
      <c r="S351" s="206">
        <f t="shared" si="239"/>
        <v>0.16728971962616823</v>
      </c>
      <c r="T351" s="206">
        <f t="shared" si="239"/>
        <v>-0.2817725752508361</v>
      </c>
      <c r="U351" s="206">
        <f t="shared" si="239"/>
        <v>-0.54981549815498154</v>
      </c>
      <c r="V351" s="206">
        <f t="shared" si="239"/>
        <v>0.13560109408338736</v>
      </c>
      <c r="W351" s="206">
        <f t="shared" si="239"/>
        <v>0.21201469104772361</v>
      </c>
      <c r="X351" s="206">
        <f t="shared" si="239"/>
        <v>0.23406027857198219</v>
      </c>
      <c r="Y351" s="206">
        <f t="shared" si="239"/>
        <v>0.26200664853026262</v>
      </c>
      <c r="Z351" s="206">
        <f t="shared" si="239"/>
        <v>0.29274161965602724</v>
      </c>
      <c r="AA351" s="206">
        <f t="shared" si="239"/>
        <v>-0.11268695203713254</v>
      </c>
      <c r="AB351" s="206">
        <f t="shared" si="239"/>
        <v>-9.6923969820081252E-2</v>
      </c>
      <c r="AC351" s="206">
        <f t="shared" si="239"/>
        <v>6.0545274729843605E-2</v>
      </c>
      <c r="AD351" s="206">
        <f t="shared" si="239"/>
        <v>0.26626714224557796</v>
      </c>
      <c r="AE351" s="206">
        <f t="shared" si="239"/>
        <v>-0.10527034407427635</v>
      </c>
      <c r="AF351" s="206">
        <f t="shared" si="239"/>
        <v>0.18613454370473237</v>
      </c>
      <c r="AG351" s="206">
        <f t="shared" si="239"/>
        <v>9.91059970790793E-2</v>
      </c>
    </row>
    <row r="352" spans="3:33">
      <c r="C352" s="2284">
        <v>1</v>
      </c>
      <c r="X352" s="268"/>
    </row>
    <row r="353" spans="3:33" ht="15.75">
      <c r="C353" s="2284">
        <v>1</v>
      </c>
      <c r="D353" s="362"/>
      <c r="E353" s="2460" t="s">
        <v>1350</v>
      </c>
    </row>
    <row r="354" spans="3:33">
      <c r="C354" s="2284">
        <v>1</v>
      </c>
      <c r="F354" s="2315" t="s">
        <v>102</v>
      </c>
      <c r="J354" s="2319"/>
    </row>
    <row r="355" spans="3:33">
      <c r="C355" s="2284">
        <v>1</v>
      </c>
      <c r="D355" s="2325"/>
      <c r="E355" s="2325"/>
      <c r="F355" s="2326"/>
      <c r="G355" s="2327"/>
      <c r="H355" s="2328"/>
      <c r="I355" s="2329"/>
      <c r="J355" s="2329"/>
      <c r="K355" s="2328"/>
      <c r="L355" s="2328"/>
      <c r="M355" s="2328"/>
      <c r="N355" s="2330"/>
      <c r="O355" s="2331">
        <f>O$10</f>
        <v>43922</v>
      </c>
      <c r="P355" s="2331">
        <f t="shared" ref="P355:AG355" si="240">P$10</f>
        <v>43952</v>
      </c>
      <c r="Q355" s="2331">
        <f t="shared" si="240"/>
        <v>43983</v>
      </c>
      <c r="R355" s="2331">
        <f t="shared" si="240"/>
        <v>44013</v>
      </c>
      <c r="S355" s="2331">
        <f t="shared" si="240"/>
        <v>44044</v>
      </c>
      <c r="T355" s="2331">
        <f t="shared" si="240"/>
        <v>44075</v>
      </c>
      <c r="U355" s="2331">
        <f t="shared" si="240"/>
        <v>44105</v>
      </c>
      <c r="V355" s="2331">
        <f t="shared" si="240"/>
        <v>44136</v>
      </c>
      <c r="W355" s="2331">
        <f t="shared" si="240"/>
        <v>44166</v>
      </c>
      <c r="X355" s="2331">
        <f t="shared" si="240"/>
        <v>44197</v>
      </c>
      <c r="Y355" s="2331">
        <f t="shared" si="240"/>
        <v>44228</v>
      </c>
      <c r="Z355" s="2331">
        <f t="shared" si="240"/>
        <v>44256</v>
      </c>
      <c r="AA355" s="1332" t="str">
        <f t="shared" si="240"/>
        <v>Q1</v>
      </c>
      <c r="AB355" s="1332" t="str">
        <f t="shared" si="240"/>
        <v>Q2</v>
      </c>
      <c r="AC355" s="1332" t="str">
        <f t="shared" si="240"/>
        <v>Q3</v>
      </c>
      <c r="AD355" s="1332" t="str">
        <f t="shared" si="240"/>
        <v>Q4</v>
      </c>
      <c r="AE355" s="1332" t="str">
        <f t="shared" si="240"/>
        <v>1st H</v>
      </c>
      <c r="AF355" s="1332" t="str">
        <f t="shared" si="240"/>
        <v>2nd H</v>
      </c>
      <c r="AG355" s="1332" t="str">
        <f t="shared" si="240"/>
        <v>Yr.</v>
      </c>
    </row>
    <row r="356" spans="3:33">
      <c r="C356" s="2284">
        <v>1</v>
      </c>
      <c r="G356" s="1436" t="s">
        <v>1293</v>
      </c>
      <c r="H356" s="1437"/>
      <c r="I356" s="1438"/>
      <c r="J356" s="1438"/>
      <c r="K356" s="1437"/>
      <c r="L356" s="1437"/>
      <c r="M356" s="1437"/>
      <c r="N356" s="2190"/>
      <c r="O356" s="1660">
        <f>O357+O373</f>
        <v>16078</v>
      </c>
      <c r="P356" s="1660">
        <f t="shared" ref="P356:AG356" si="241">P357+P373</f>
        <v>105343</v>
      </c>
      <c r="Q356" s="1660">
        <f t="shared" si="241"/>
        <v>120404</v>
      </c>
      <c r="R356" s="1660">
        <f t="shared" si="241"/>
        <v>134510</v>
      </c>
      <c r="S356" s="1660">
        <f t="shared" si="241"/>
        <v>125147</v>
      </c>
      <c r="T356" s="1660">
        <f t="shared" si="241"/>
        <v>214748</v>
      </c>
      <c r="U356" s="1660">
        <f t="shared" si="241"/>
        <v>135037</v>
      </c>
      <c r="V356" s="1660">
        <f t="shared" si="241"/>
        <v>173246.29179357612</v>
      </c>
      <c r="W356" s="1660">
        <f t="shared" si="241"/>
        <v>188788.76950035279</v>
      </c>
      <c r="X356" s="1660">
        <f t="shared" si="241"/>
        <v>178751.69344552245</v>
      </c>
      <c r="Y356" s="1660">
        <f t="shared" si="241"/>
        <v>183333.70778872224</v>
      </c>
      <c r="Z356" s="1660">
        <f t="shared" si="241"/>
        <v>205898.40207438054</v>
      </c>
      <c r="AA356" s="1660">
        <f t="shared" si="241"/>
        <v>241825</v>
      </c>
      <c r="AB356" s="1660">
        <f t="shared" si="241"/>
        <v>474405</v>
      </c>
      <c r="AC356" s="1660">
        <f t="shared" si="241"/>
        <v>497072.06129392888</v>
      </c>
      <c r="AD356" s="1660">
        <f t="shared" si="241"/>
        <v>567983.80330862524</v>
      </c>
      <c r="AE356" s="1660">
        <f t="shared" si="241"/>
        <v>716230</v>
      </c>
      <c r="AF356" s="1660">
        <f t="shared" si="241"/>
        <v>1065055.8646025541</v>
      </c>
      <c r="AG356" s="1660">
        <f t="shared" si="241"/>
        <v>1781285.8646025541</v>
      </c>
    </row>
    <row r="357" spans="3:33">
      <c r="C357" s="2284">
        <v>1</v>
      </c>
      <c r="G357" s="184"/>
      <c r="H357" s="2461"/>
      <c r="I357" s="2462" t="s">
        <v>1299</v>
      </c>
      <c r="J357" s="2462"/>
      <c r="K357" s="2463"/>
      <c r="L357" s="2463"/>
      <c r="M357" s="2463"/>
      <c r="N357" s="553"/>
      <c r="O357" s="631">
        <f>O358+O363+O372</f>
        <v>14876</v>
      </c>
      <c r="P357" s="631">
        <f t="shared" ref="P357:AG357" si="242">P358+P363+P372</f>
        <v>35361</v>
      </c>
      <c r="Q357" s="631">
        <f t="shared" si="242"/>
        <v>35035</v>
      </c>
      <c r="R357" s="631">
        <f t="shared" si="242"/>
        <v>33567</v>
      </c>
      <c r="S357" s="631">
        <f t="shared" si="242"/>
        <v>38214</v>
      </c>
      <c r="T357" s="631">
        <f t="shared" si="242"/>
        <v>42801</v>
      </c>
      <c r="U357" s="631">
        <f t="shared" si="242"/>
        <v>36211</v>
      </c>
      <c r="V357" s="631">
        <f t="shared" si="242"/>
        <v>40023.404882502422</v>
      </c>
      <c r="W357" s="631">
        <f t="shared" si="242"/>
        <v>44040.397600058117</v>
      </c>
      <c r="X357" s="631">
        <f t="shared" si="242"/>
        <v>38866.357733058139</v>
      </c>
      <c r="Y357" s="631">
        <f t="shared" si="242"/>
        <v>41111.649891984867</v>
      </c>
      <c r="Z357" s="631">
        <f t="shared" si="242"/>
        <v>45712.193256277955</v>
      </c>
      <c r="AA357" s="631">
        <f t="shared" si="242"/>
        <v>85272</v>
      </c>
      <c r="AB357" s="631">
        <f t="shared" si="242"/>
        <v>114582</v>
      </c>
      <c r="AC357" s="631">
        <f t="shared" si="242"/>
        <v>120274.80248256054</v>
      </c>
      <c r="AD357" s="631">
        <f t="shared" si="242"/>
        <v>125690.20088132095</v>
      </c>
      <c r="AE357" s="631">
        <f t="shared" si="242"/>
        <v>199854</v>
      </c>
      <c r="AF357" s="631">
        <f t="shared" si="242"/>
        <v>245965.00336388149</v>
      </c>
      <c r="AG357" s="631">
        <f t="shared" si="242"/>
        <v>445819.00336388149</v>
      </c>
    </row>
    <row r="358" spans="3:33">
      <c r="C358" s="2284">
        <v>1</v>
      </c>
      <c r="G358" s="184"/>
      <c r="H358" s="2461"/>
      <c r="I358" s="2462"/>
      <c r="J358" s="2462"/>
      <c r="K358" s="362" t="s">
        <v>1351</v>
      </c>
      <c r="L358" s="561"/>
      <c r="M358" s="561"/>
      <c r="N358" s="562"/>
      <c r="O358" s="565">
        <f>O359+O362</f>
        <v>13613</v>
      </c>
      <c r="P358" s="565">
        <f t="shared" ref="P358:AG358" si="243">P359+P362</f>
        <v>26867</v>
      </c>
      <c r="Q358" s="565">
        <f t="shared" si="243"/>
        <v>20859</v>
      </c>
      <c r="R358" s="565">
        <f t="shared" si="243"/>
        <v>21986</v>
      </c>
      <c r="S358" s="565">
        <f t="shared" si="243"/>
        <v>26622</v>
      </c>
      <c r="T358" s="565">
        <f t="shared" si="243"/>
        <v>26402</v>
      </c>
      <c r="U358" s="565">
        <f t="shared" si="243"/>
        <v>21999</v>
      </c>
      <c r="V358" s="565">
        <f t="shared" si="243"/>
        <v>21302.153222222219</v>
      </c>
      <c r="W358" s="565">
        <f t="shared" si="243"/>
        <v>24474.76122222222</v>
      </c>
      <c r="X358" s="565">
        <f t="shared" si="243"/>
        <v>20423.592222222222</v>
      </c>
      <c r="Y358" s="565">
        <f t="shared" si="243"/>
        <v>22948.320222222224</v>
      </c>
      <c r="Z358" s="565">
        <f t="shared" si="243"/>
        <v>26431.120222222224</v>
      </c>
      <c r="AA358" s="587">
        <f t="shared" si="243"/>
        <v>61339</v>
      </c>
      <c r="AB358" s="565">
        <f t="shared" si="243"/>
        <v>75010</v>
      </c>
      <c r="AC358" s="565">
        <f t="shared" si="243"/>
        <v>67775.914444444439</v>
      </c>
      <c r="AD358" s="565">
        <f t="shared" si="243"/>
        <v>69803.032666666666</v>
      </c>
      <c r="AE358" s="565">
        <f t="shared" si="243"/>
        <v>136349</v>
      </c>
      <c r="AF358" s="565">
        <f t="shared" si="243"/>
        <v>137578.94711111111</v>
      </c>
      <c r="AG358" s="565">
        <f t="shared" si="243"/>
        <v>273927.94711111113</v>
      </c>
    </row>
    <row r="359" spans="3:33">
      <c r="C359" s="2284">
        <v>1</v>
      </c>
      <c r="G359" s="184"/>
      <c r="H359" s="2461"/>
      <c r="I359" s="2462"/>
      <c r="J359" s="2462"/>
      <c r="L359" s="189" t="s">
        <v>1297</v>
      </c>
      <c r="M359" s="189"/>
      <c r="N359" s="188"/>
      <c r="O359" s="187">
        <f>SUM(O360:O361)</f>
        <v>13613</v>
      </c>
      <c r="P359" s="187">
        <f t="shared" ref="P359:AG359" si="244">SUM(P360:P361)</f>
        <v>26867</v>
      </c>
      <c r="Q359" s="187">
        <f t="shared" si="244"/>
        <v>20859</v>
      </c>
      <c r="R359" s="187">
        <f t="shared" si="244"/>
        <v>21986</v>
      </c>
      <c r="S359" s="187">
        <f t="shared" si="244"/>
        <v>26622</v>
      </c>
      <c r="T359" s="187">
        <f t="shared" si="244"/>
        <v>26402</v>
      </c>
      <c r="U359" s="187">
        <f t="shared" si="244"/>
        <v>21999</v>
      </c>
      <c r="V359" s="187">
        <f t="shared" si="244"/>
        <v>21302.153222222219</v>
      </c>
      <c r="W359" s="187">
        <f t="shared" si="244"/>
        <v>24474.76122222222</v>
      </c>
      <c r="X359" s="187">
        <f t="shared" si="244"/>
        <v>20423.592222222222</v>
      </c>
      <c r="Y359" s="187">
        <f t="shared" si="244"/>
        <v>22948.320222222224</v>
      </c>
      <c r="Z359" s="187">
        <f t="shared" si="244"/>
        <v>26431.120222222224</v>
      </c>
      <c r="AA359" s="186">
        <f t="shared" si="244"/>
        <v>61339</v>
      </c>
      <c r="AB359" s="187">
        <f t="shared" si="244"/>
        <v>75010</v>
      </c>
      <c r="AC359" s="187">
        <f t="shared" si="244"/>
        <v>67775.914444444439</v>
      </c>
      <c r="AD359" s="187">
        <f t="shared" si="244"/>
        <v>69803.032666666666</v>
      </c>
      <c r="AE359" s="187">
        <f t="shared" si="244"/>
        <v>136349</v>
      </c>
      <c r="AF359" s="187">
        <f t="shared" si="244"/>
        <v>137578.94711111111</v>
      </c>
      <c r="AG359" s="187">
        <f t="shared" si="244"/>
        <v>273927.94711111113</v>
      </c>
    </row>
    <row r="360" spans="3:33">
      <c r="C360" s="2284">
        <v>1</v>
      </c>
      <c r="G360" s="184"/>
      <c r="H360" s="2461"/>
      <c r="I360" s="2462"/>
      <c r="J360" s="2462"/>
      <c r="M360" s="189" t="s">
        <v>1352</v>
      </c>
      <c r="N360" s="188"/>
      <c r="O360" s="191">
        <v>13126</v>
      </c>
      <c r="P360" s="191">
        <v>26342</v>
      </c>
      <c r="Q360" s="191">
        <v>20362</v>
      </c>
      <c r="R360" s="191">
        <v>21489</v>
      </c>
      <c r="S360" s="191">
        <v>26128</v>
      </c>
      <c r="T360" s="191">
        <v>25254</v>
      </c>
      <c r="U360" s="191">
        <v>20769</v>
      </c>
      <c r="V360" s="191">
        <v>21302.153222222219</v>
      </c>
      <c r="W360" s="191">
        <v>24474.76122222222</v>
      </c>
      <c r="X360" s="191">
        <v>20423.592222222222</v>
      </c>
      <c r="Y360" s="191">
        <v>22948.320222222224</v>
      </c>
      <c r="Z360" s="191">
        <v>26431.120222222224</v>
      </c>
      <c r="AA360" s="186">
        <f>SUM(O360:Q360)</f>
        <v>59830</v>
      </c>
      <c r="AB360" s="186">
        <f>SUM(R360:T360)</f>
        <v>72871</v>
      </c>
      <c r="AC360" s="186">
        <f>SUM(U360:W360)</f>
        <v>66545.914444444439</v>
      </c>
      <c r="AD360" s="186">
        <f>SUM(X360:Z360)</f>
        <v>69803.032666666666</v>
      </c>
      <c r="AE360" s="186">
        <f>AA360+AB360</f>
        <v>132701</v>
      </c>
      <c r="AF360" s="186">
        <f>AD360+AC360</f>
        <v>136348.94711111111</v>
      </c>
      <c r="AG360" s="186">
        <f>AE360+AF360</f>
        <v>269049.94711111113</v>
      </c>
    </row>
    <row r="361" spans="3:33">
      <c r="C361" s="2284">
        <v>1</v>
      </c>
      <c r="G361" s="184"/>
      <c r="H361" s="2461"/>
      <c r="I361" s="2462"/>
      <c r="J361" s="2462"/>
      <c r="L361" s="561"/>
      <c r="M361" s="561" t="s">
        <v>1353</v>
      </c>
      <c r="N361" s="562"/>
      <c r="O361" s="564">
        <v>487</v>
      </c>
      <c r="P361" s="564">
        <v>525</v>
      </c>
      <c r="Q361" s="564">
        <v>497</v>
      </c>
      <c r="R361" s="564">
        <v>497</v>
      </c>
      <c r="S361" s="564">
        <v>494</v>
      </c>
      <c r="T361" s="564">
        <v>1148</v>
      </c>
      <c r="U361" s="564">
        <v>1230</v>
      </c>
      <c r="V361" s="564"/>
      <c r="W361" s="564"/>
      <c r="X361" s="564"/>
      <c r="Y361" s="564"/>
      <c r="Z361" s="564"/>
      <c r="AA361" s="587">
        <f>SUM(O361:Q361)</f>
        <v>1509</v>
      </c>
      <c r="AB361" s="587">
        <f>SUM(R361:T361)</f>
        <v>2139</v>
      </c>
      <c r="AC361" s="587">
        <f>SUM(U361:W361)</f>
        <v>1230</v>
      </c>
      <c r="AD361" s="587">
        <f>SUM(X361:Z361)</f>
        <v>0</v>
      </c>
      <c r="AE361" s="587">
        <f>AA361+AB361</f>
        <v>3648</v>
      </c>
      <c r="AF361" s="587">
        <f>AD361+AC361</f>
        <v>1230</v>
      </c>
      <c r="AG361" s="587">
        <f>AE361+AF361</f>
        <v>4878</v>
      </c>
    </row>
    <row r="362" spans="3:33" collapsed="1">
      <c r="C362" s="2284">
        <v>1</v>
      </c>
      <c r="G362" s="184"/>
      <c r="H362" s="2461"/>
      <c r="I362" s="2462"/>
      <c r="J362" s="2462"/>
      <c r="K362" s="16"/>
      <c r="L362" s="566" t="s">
        <v>1354</v>
      </c>
      <c r="M362" s="566"/>
      <c r="N362" s="567"/>
      <c r="O362" s="569"/>
      <c r="P362" s="569"/>
      <c r="Q362" s="569"/>
      <c r="R362" s="569"/>
      <c r="S362" s="569"/>
      <c r="T362" s="569"/>
      <c r="U362" s="569"/>
      <c r="V362" s="569"/>
      <c r="W362" s="569"/>
      <c r="X362" s="569"/>
      <c r="Y362" s="569"/>
      <c r="Z362" s="569"/>
      <c r="AA362" s="588">
        <f>SUM(O362:Q362)</f>
        <v>0</v>
      </c>
      <c r="AB362" s="588">
        <f>SUM(R362:T362)</f>
        <v>0</v>
      </c>
      <c r="AC362" s="588">
        <f>SUM(U362:W362)</f>
        <v>0</v>
      </c>
      <c r="AD362" s="588">
        <f>SUM(X362:Z362)</f>
        <v>0</v>
      </c>
      <c r="AE362" s="588">
        <f>AA362+AB362</f>
        <v>0</v>
      </c>
      <c r="AF362" s="588">
        <f>AD362+AC362</f>
        <v>0</v>
      </c>
      <c r="AG362" s="588">
        <f>AE362+AF362</f>
        <v>0</v>
      </c>
    </row>
    <row r="363" spans="3:33">
      <c r="C363" s="2284">
        <v>1</v>
      </c>
      <c r="G363" s="184"/>
      <c r="H363" s="2461"/>
      <c r="I363" s="2462"/>
      <c r="J363" s="2462"/>
      <c r="K363" s="362" t="s">
        <v>1320</v>
      </c>
      <c r="L363" s="560"/>
      <c r="M363" s="560"/>
      <c r="N363" s="556"/>
      <c r="O363" s="558">
        <f>O364+O371</f>
        <v>1263</v>
      </c>
      <c r="P363" s="558">
        <f t="shared" ref="P363:AG363" si="245">P364+P371</f>
        <v>8494</v>
      </c>
      <c r="Q363" s="558">
        <f t="shared" si="245"/>
        <v>14176</v>
      </c>
      <c r="R363" s="558">
        <f t="shared" si="245"/>
        <v>11581</v>
      </c>
      <c r="S363" s="558">
        <f t="shared" si="245"/>
        <v>11592</v>
      </c>
      <c r="T363" s="558">
        <f t="shared" si="245"/>
        <v>16399</v>
      </c>
      <c r="U363" s="558">
        <f t="shared" si="245"/>
        <v>14212</v>
      </c>
      <c r="V363" s="558">
        <f t="shared" si="245"/>
        <v>18721.251660280199</v>
      </c>
      <c r="W363" s="558">
        <f t="shared" si="245"/>
        <v>19565.636377835901</v>
      </c>
      <c r="X363" s="558">
        <f t="shared" si="245"/>
        <v>18442.765510835918</v>
      </c>
      <c r="Y363" s="558">
        <f t="shared" si="245"/>
        <v>18163.329669762643</v>
      </c>
      <c r="Z363" s="558">
        <f t="shared" si="245"/>
        <v>19281.073034055727</v>
      </c>
      <c r="AA363" s="591">
        <f t="shared" si="245"/>
        <v>23933</v>
      </c>
      <c r="AB363" s="591">
        <f t="shared" si="245"/>
        <v>39572</v>
      </c>
      <c r="AC363" s="591">
        <f t="shared" si="245"/>
        <v>52498.8880381161</v>
      </c>
      <c r="AD363" s="591">
        <f t="shared" si="245"/>
        <v>55887.168214654288</v>
      </c>
      <c r="AE363" s="591">
        <f t="shared" si="245"/>
        <v>63505</v>
      </c>
      <c r="AF363" s="591">
        <f t="shared" si="245"/>
        <v>108386.05625277039</v>
      </c>
      <c r="AG363" s="591">
        <f t="shared" si="245"/>
        <v>171891.05625277039</v>
      </c>
    </row>
    <row r="364" spans="3:33">
      <c r="C364" s="2284">
        <v>1</v>
      </c>
      <c r="G364" s="184"/>
      <c r="H364" s="2461"/>
      <c r="I364" s="2462"/>
      <c r="J364" s="2462"/>
      <c r="L364" s="189" t="s">
        <v>1297</v>
      </c>
      <c r="M364" s="189"/>
      <c r="N364" s="188"/>
      <c r="O364" s="187">
        <f>O365+O368</f>
        <v>1263</v>
      </c>
      <c r="P364" s="187">
        <f t="shared" ref="P364:AG364" si="246">P365+P368</f>
        <v>8494</v>
      </c>
      <c r="Q364" s="187">
        <f t="shared" si="246"/>
        <v>14176</v>
      </c>
      <c r="R364" s="187">
        <f t="shared" si="246"/>
        <v>11581</v>
      </c>
      <c r="S364" s="187">
        <f t="shared" si="246"/>
        <v>11592</v>
      </c>
      <c r="T364" s="187">
        <f t="shared" si="246"/>
        <v>16399</v>
      </c>
      <c r="U364" s="187">
        <f t="shared" si="246"/>
        <v>14212</v>
      </c>
      <c r="V364" s="187">
        <f t="shared" si="246"/>
        <v>18721.251660280199</v>
      </c>
      <c r="W364" s="187">
        <f t="shared" si="246"/>
        <v>19565.636377835901</v>
      </c>
      <c r="X364" s="187">
        <f t="shared" si="246"/>
        <v>18442.765510835918</v>
      </c>
      <c r="Y364" s="187">
        <f t="shared" si="246"/>
        <v>18163.329669762643</v>
      </c>
      <c r="Z364" s="187">
        <f t="shared" si="246"/>
        <v>19281.073034055727</v>
      </c>
      <c r="AA364" s="186">
        <f t="shared" si="246"/>
        <v>23933</v>
      </c>
      <c r="AB364" s="186">
        <f t="shared" si="246"/>
        <v>39572</v>
      </c>
      <c r="AC364" s="186">
        <f t="shared" si="246"/>
        <v>52498.8880381161</v>
      </c>
      <c r="AD364" s="186">
        <f t="shared" si="246"/>
        <v>55887.168214654288</v>
      </c>
      <c r="AE364" s="186">
        <f t="shared" si="246"/>
        <v>63505</v>
      </c>
      <c r="AF364" s="186">
        <f t="shared" si="246"/>
        <v>108386.05625277039</v>
      </c>
      <c r="AG364" s="186">
        <f t="shared" si="246"/>
        <v>171891.05625277039</v>
      </c>
    </row>
    <row r="365" spans="3:33">
      <c r="C365" s="2284">
        <v>1</v>
      </c>
      <c r="G365" s="184"/>
      <c r="H365" s="2461"/>
      <c r="I365" s="2462"/>
      <c r="J365" s="2462"/>
      <c r="M365" s="189" t="s">
        <v>1352</v>
      </c>
      <c r="N365" s="571"/>
      <c r="O365" s="121">
        <f>SUM(O366:O367)</f>
        <v>1256</v>
      </c>
      <c r="P365" s="121">
        <f t="shared" ref="P365:AG365" si="247">SUM(P366:P367)</f>
        <v>8494</v>
      </c>
      <c r="Q365" s="121">
        <f t="shared" si="247"/>
        <v>14176</v>
      </c>
      <c r="R365" s="121">
        <f t="shared" si="247"/>
        <v>11581</v>
      </c>
      <c r="S365" s="121">
        <f t="shared" si="247"/>
        <v>11592</v>
      </c>
      <c r="T365" s="121">
        <f t="shared" si="247"/>
        <v>16399</v>
      </c>
      <c r="U365" s="121">
        <f t="shared" si="247"/>
        <v>14212</v>
      </c>
      <c r="V365" s="121">
        <f t="shared" si="247"/>
        <v>18721.251660280199</v>
      </c>
      <c r="W365" s="121">
        <f t="shared" si="247"/>
        <v>19565.636377835901</v>
      </c>
      <c r="X365" s="121">
        <f t="shared" si="247"/>
        <v>18442.765510835918</v>
      </c>
      <c r="Y365" s="121">
        <f t="shared" si="247"/>
        <v>18163.329669762643</v>
      </c>
      <c r="Z365" s="121">
        <f t="shared" si="247"/>
        <v>19281.073034055727</v>
      </c>
      <c r="AA365" s="596">
        <f t="shared" si="247"/>
        <v>23926</v>
      </c>
      <c r="AB365" s="596">
        <f t="shared" si="247"/>
        <v>39572</v>
      </c>
      <c r="AC365" s="596">
        <f t="shared" si="247"/>
        <v>52498.8880381161</v>
      </c>
      <c r="AD365" s="596">
        <f t="shared" si="247"/>
        <v>55887.168214654288</v>
      </c>
      <c r="AE365" s="596">
        <f t="shared" si="247"/>
        <v>63498</v>
      </c>
      <c r="AF365" s="596">
        <f t="shared" si="247"/>
        <v>108386.05625277039</v>
      </c>
      <c r="AG365" s="596">
        <f t="shared" si="247"/>
        <v>171884.05625277039</v>
      </c>
    </row>
    <row r="366" spans="3:33">
      <c r="C366" s="2284">
        <v>1</v>
      </c>
      <c r="G366" s="184"/>
      <c r="H366" s="2461"/>
      <c r="I366" s="2462"/>
      <c r="J366" s="2462"/>
      <c r="N366" s="150" t="s">
        <v>1355</v>
      </c>
      <c r="O366" s="128">
        <v>1256</v>
      </c>
      <c r="P366" s="128">
        <v>8096</v>
      </c>
      <c r="Q366" s="128">
        <v>13761</v>
      </c>
      <c r="R366" s="128">
        <v>11250</v>
      </c>
      <c r="S366" s="128">
        <v>11276</v>
      </c>
      <c r="T366" s="128">
        <v>15993</v>
      </c>
      <c r="U366" s="128">
        <v>13875</v>
      </c>
      <c r="V366" s="128">
        <v>18721.251660280199</v>
      </c>
      <c r="W366" s="128">
        <v>19565.636377835901</v>
      </c>
      <c r="X366" s="128">
        <v>18442.765510835918</v>
      </c>
      <c r="Y366" s="128">
        <v>18163.329669762643</v>
      </c>
      <c r="Z366" s="128">
        <v>19281.073034055727</v>
      </c>
      <c r="AA366" s="185">
        <f>SUM(O366:Q366)</f>
        <v>23113</v>
      </c>
      <c r="AB366" s="185">
        <f>SUM(R366:T366)</f>
        <v>38519</v>
      </c>
      <c r="AC366" s="185">
        <f>SUM(U366:W366)</f>
        <v>52161.8880381161</v>
      </c>
      <c r="AD366" s="185">
        <f>SUM(X366:Z366)</f>
        <v>55887.168214654288</v>
      </c>
      <c r="AE366" s="185">
        <f>AA366+AB366</f>
        <v>61632</v>
      </c>
      <c r="AF366" s="185">
        <f>AD366+AC366</f>
        <v>108049.05625277039</v>
      </c>
      <c r="AG366" s="185">
        <f>AE366+AF366</f>
        <v>169681.05625277039</v>
      </c>
    </row>
    <row r="367" spans="3:33">
      <c r="C367" s="2284">
        <v>1</v>
      </c>
      <c r="G367" s="184"/>
      <c r="H367" s="2461"/>
      <c r="I367" s="2462"/>
      <c r="J367" s="2462"/>
      <c r="N367" s="150" t="s">
        <v>1356</v>
      </c>
      <c r="O367" s="128"/>
      <c r="P367" s="128">
        <v>398</v>
      </c>
      <c r="Q367" s="128">
        <v>415</v>
      </c>
      <c r="R367" s="128">
        <v>331</v>
      </c>
      <c r="S367" s="128">
        <v>316</v>
      </c>
      <c r="T367" s="128">
        <v>406</v>
      </c>
      <c r="U367" s="128">
        <v>337</v>
      </c>
      <c r="V367" s="128"/>
      <c r="W367" s="128"/>
      <c r="X367" s="128"/>
      <c r="Y367" s="128"/>
      <c r="Z367" s="128"/>
      <c r="AA367" s="185">
        <f>SUM(O367:Q367)</f>
        <v>813</v>
      </c>
      <c r="AB367" s="185">
        <f>SUM(R367:T367)</f>
        <v>1053</v>
      </c>
      <c r="AC367" s="185">
        <f>SUM(U367:W367)</f>
        <v>337</v>
      </c>
      <c r="AD367" s="185">
        <f>SUM(X367:Z367)</f>
        <v>0</v>
      </c>
      <c r="AE367" s="185">
        <f>AA367+AB367</f>
        <v>1866</v>
      </c>
      <c r="AF367" s="185">
        <f>AD367+AC367</f>
        <v>337</v>
      </c>
      <c r="AG367" s="185">
        <f>AE367+AF367</f>
        <v>2203</v>
      </c>
    </row>
    <row r="368" spans="3:33">
      <c r="C368" s="2284">
        <v>1</v>
      </c>
      <c r="G368" s="184"/>
      <c r="H368" s="2461"/>
      <c r="I368" s="2462"/>
      <c r="J368" s="2462"/>
      <c r="M368" s="189" t="s">
        <v>1353</v>
      </c>
      <c r="N368" s="571"/>
      <c r="O368" s="121">
        <f>SUM(O369:O370)</f>
        <v>7</v>
      </c>
      <c r="P368" s="121">
        <f t="shared" ref="P368:AG368" si="248">SUM(P369:P370)</f>
        <v>0</v>
      </c>
      <c r="Q368" s="121">
        <f t="shared" si="248"/>
        <v>0</v>
      </c>
      <c r="R368" s="121">
        <f t="shared" si="248"/>
        <v>0</v>
      </c>
      <c r="S368" s="121">
        <f t="shared" si="248"/>
        <v>0</v>
      </c>
      <c r="T368" s="121">
        <f t="shared" si="248"/>
        <v>0</v>
      </c>
      <c r="U368" s="121">
        <f t="shared" si="248"/>
        <v>0</v>
      </c>
      <c r="V368" s="121">
        <f t="shared" si="248"/>
        <v>0</v>
      </c>
      <c r="W368" s="121">
        <f t="shared" si="248"/>
        <v>0</v>
      </c>
      <c r="X368" s="121">
        <f t="shared" si="248"/>
        <v>0</v>
      </c>
      <c r="Y368" s="121">
        <f t="shared" si="248"/>
        <v>0</v>
      </c>
      <c r="Z368" s="121">
        <f t="shared" si="248"/>
        <v>0</v>
      </c>
      <c r="AA368" s="596">
        <f t="shared" si="248"/>
        <v>7</v>
      </c>
      <c r="AB368" s="596">
        <f t="shared" si="248"/>
        <v>0</v>
      </c>
      <c r="AC368" s="596">
        <f t="shared" si="248"/>
        <v>0</v>
      </c>
      <c r="AD368" s="596">
        <f t="shared" si="248"/>
        <v>0</v>
      </c>
      <c r="AE368" s="596">
        <f t="shared" si="248"/>
        <v>7</v>
      </c>
      <c r="AF368" s="596">
        <f t="shared" si="248"/>
        <v>0</v>
      </c>
      <c r="AG368" s="596">
        <f t="shared" si="248"/>
        <v>7</v>
      </c>
    </row>
    <row r="369" spans="3:33">
      <c r="C369" s="2284">
        <v>1</v>
      </c>
      <c r="G369" s="184"/>
      <c r="H369" s="2461"/>
      <c r="I369" s="2462"/>
      <c r="J369" s="2462"/>
      <c r="N369" s="150" t="s">
        <v>1355</v>
      </c>
      <c r="O369" s="128">
        <v>7</v>
      </c>
      <c r="P369" s="128"/>
      <c r="Q369" s="128"/>
      <c r="R369" s="128"/>
      <c r="S369" s="128"/>
      <c r="T369" s="128"/>
      <c r="U369" s="128"/>
      <c r="V369" s="128"/>
      <c r="W369" s="128"/>
      <c r="X369" s="128"/>
      <c r="Y369" s="128"/>
      <c r="Z369" s="128"/>
      <c r="AA369" s="185">
        <f>SUM(O369:Q369)</f>
        <v>7</v>
      </c>
      <c r="AB369" s="185">
        <f>SUM(R369:T369)</f>
        <v>0</v>
      </c>
      <c r="AC369" s="185">
        <f>SUM(U369:W369)</f>
        <v>0</v>
      </c>
      <c r="AD369" s="185">
        <f>SUM(X369:Z369)</f>
        <v>0</v>
      </c>
      <c r="AE369" s="185">
        <f>AA369+AB369</f>
        <v>7</v>
      </c>
      <c r="AF369" s="185">
        <f>AD369+AC369</f>
        <v>0</v>
      </c>
      <c r="AG369" s="185">
        <f>AE369+AF369</f>
        <v>7</v>
      </c>
    </row>
    <row r="370" spans="3:33">
      <c r="C370" s="2284">
        <v>1</v>
      </c>
      <c r="G370" s="184"/>
      <c r="H370" s="2461"/>
      <c r="I370" s="2462"/>
      <c r="J370" s="2462"/>
      <c r="L370" s="561"/>
      <c r="M370" s="561"/>
      <c r="N370" s="562" t="s">
        <v>1356</v>
      </c>
      <c r="O370" s="564"/>
      <c r="P370" s="564"/>
      <c r="Q370" s="564"/>
      <c r="R370" s="564"/>
      <c r="S370" s="564"/>
      <c r="T370" s="564"/>
      <c r="U370" s="564"/>
      <c r="V370" s="564"/>
      <c r="W370" s="564"/>
      <c r="X370" s="564"/>
      <c r="Y370" s="564"/>
      <c r="Z370" s="564"/>
      <c r="AA370" s="587">
        <f>SUM(O370:Q370)</f>
        <v>0</v>
      </c>
      <c r="AB370" s="587">
        <f>SUM(R370:T370)</f>
        <v>0</v>
      </c>
      <c r="AC370" s="587">
        <f>SUM(U370:W370)</f>
        <v>0</v>
      </c>
      <c r="AD370" s="587">
        <f>SUM(X370:Z370)</f>
        <v>0</v>
      </c>
      <c r="AE370" s="587">
        <f>AA370+AB370</f>
        <v>0</v>
      </c>
      <c r="AF370" s="587">
        <f>AD370+AC370</f>
        <v>0</v>
      </c>
      <c r="AG370" s="587">
        <f>AE370+AF370</f>
        <v>0</v>
      </c>
    </row>
    <row r="371" spans="3:33" collapsed="1">
      <c r="C371" s="2284">
        <v>1</v>
      </c>
      <c r="G371" s="184"/>
      <c r="H371" s="2461"/>
      <c r="I371" s="2462"/>
      <c r="J371" s="2462"/>
      <c r="L371" s="566" t="s">
        <v>1354</v>
      </c>
      <c r="M371" s="566"/>
      <c r="N371" s="567"/>
      <c r="O371" s="569"/>
      <c r="P371" s="569"/>
      <c r="Q371" s="569"/>
      <c r="R371" s="569"/>
      <c r="S371" s="569"/>
      <c r="T371" s="569"/>
      <c r="U371" s="569"/>
      <c r="V371" s="569"/>
      <c r="W371" s="569"/>
      <c r="X371" s="569"/>
      <c r="Y371" s="569"/>
      <c r="Z371" s="569"/>
      <c r="AA371" s="588">
        <f>SUM(O371:Q371)</f>
        <v>0</v>
      </c>
      <c r="AB371" s="588">
        <f>SUM(R371:T371)</f>
        <v>0</v>
      </c>
      <c r="AC371" s="588">
        <f>SUM(U371:W371)</f>
        <v>0</v>
      </c>
      <c r="AD371" s="588">
        <f>SUM(X371:Z371)</f>
        <v>0</v>
      </c>
      <c r="AE371" s="588">
        <f>AA371+AB371</f>
        <v>0</v>
      </c>
      <c r="AF371" s="588">
        <f>AD371+AC371</f>
        <v>0</v>
      </c>
      <c r="AG371" s="588">
        <f>AE371+AF371</f>
        <v>0</v>
      </c>
    </row>
    <row r="372" spans="3:33">
      <c r="C372" s="2284">
        <v>1</v>
      </c>
      <c r="G372" s="184"/>
      <c r="H372" s="2461"/>
      <c r="I372" s="133"/>
      <c r="J372" s="133"/>
      <c r="K372" s="470" t="s">
        <v>1304</v>
      </c>
      <c r="L372" s="470"/>
      <c r="M372" s="470"/>
      <c r="N372" s="471"/>
      <c r="O372" s="944"/>
      <c r="P372" s="944"/>
      <c r="Q372" s="944"/>
      <c r="R372" s="944"/>
      <c r="S372" s="944"/>
      <c r="T372" s="944"/>
      <c r="U372" s="944"/>
      <c r="V372" s="944"/>
      <c r="W372" s="944"/>
      <c r="X372" s="944"/>
      <c r="Y372" s="944"/>
      <c r="Z372" s="944"/>
      <c r="AA372" s="945">
        <f>SUM(O372:Q372)</f>
        <v>0</v>
      </c>
      <c r="AB372" s="945">
        <f>SUM(R372:T372)</f>
        <v>0</v>
      </c>
      <c r="AC372" s="945">
        <f>SUM(U372:W372)</f>
        <v>0</v>
      </c>
      <c r="AD372" s="945">
        <f>SUM(X372:Z372)</f>
        <v>0</v>
      </c>
      <c r="AE372" s="945">
        <f>AA372+AB372</f>
        <v>0</v>
      </c>
      <c r="AF372" s="945">
        <f>AD372+AC372</f>
        <v>0</v>
      </c>
      <c r="AG372" s="945">
        <f>AE372+AF372</f>
        <v>0</v>
      </c>
    </row>
    <row r="373" spans="3:33">
      <c r="C373" s="2284">
        <v>1</v>
      </c>
      <c r="G373" s="184"/>
      <c r="H373" s="2461"/>
      <c r="I373" s="1453" t="s">
        <v>1300</v>
      </c>
      <c r="J373" s="1453"/>
      <c r="K373" s="1453"/>
      <c r="L373" s="1453"/>
      <c r="M373" s="1453"/>
      <c r="N373" s="2191"/>
      <c r="O373" s="1663">
        <f>+O374+O379+O388</f>
        <v>1202</v>
      </c>
      <c r="P373" s="1663">
        <f t="shared" ref="P373:AG373" si="249">+P374+P379+P388</f>
        <v>69982</v>
      </c>
      <c r="Q373" s="1663">
        <f t="shared" si="249"/>
        <v>85369</v>
      </c>
      <c r="R373" s="1663">
        <f t="shared" si="249"/>
        <v>100943</v>
      </c>
      <c r="S373" s="1663">
        <f t="shared" si="249"/>
        <v>86933</v>
      </c>
      <c r="T373" s="1663">
        <f t="shared" si="249"/>
        <v>171947</v>
      </c>
      <c r="U373" s="1663">
        <f t="shared" si="249"/>
        <v>98826</v>
      </c>
      <c r="V373" s="1663">
        <f t="shared" si="249"/>
        <v>133222.8869110737</v>
      </c>
      <c r="W373" s="1663">
        <f t="shared" si="249"/>
        <v>144748.37190029467</v>
      </c>
      <c r="X373" s="1663">
        <f t="shared" si="249"/>
        <v>139885.33571246432</v>
      </c>
      <c r="Y373" s="1663">
        <f t="shared" si="249"/>
        <v>142222.05789673736</v>
      </c>
      <c r="Z373" s="1663">
        <f t="shared" si="249"/>
        <v>160186.20881810258</v>
      </c>
      <c r="AA373" s="1663">
        <f t="shared" si="249"/>
        <v>156553</v>
      </c>
      <c r="AB373" s="1663">
        <f t="shared" si="249"/>
        <v>359823</v>
      </c>
      <c r="AC373" s="1663">
        <f t="shared" si="249"/>
        <v>376797.25881136837</v>
      </c>
      <c r="AD373" s="1663">
        <f t="shared" si="249"/>
        <v>442293.60242730426</v>
      </c>
      <c r="AE373" s="1663">
        <f t="shared" si="249"/>
        <v>516376</v>
      </c>
      <c r="AF373" s="1663">
        <f t="shared" si="249"/>
        <v>819090.86123867263</v>
      </c>
      <c r="AG373" s="1663">
        <f t="shared" si="249"/>
        <v>1335466.8612386726</v>
      </c>
    </row>
    <row r="374" spans="3:33">
      <c r="C374" s="2284">
        <v>1</v>
      </c>
      <c r="G374" s="184"/>
      <c r="H374" s="2461"/>
      <c r="I374" s="2464"/>
      <c r="J374" s="2464"/>
      <c r="K374" s="362" t="s">
        <v>1351</v>
      </c>
      <c r="L374" s="561"/>
      <c r="M374" s="561"/>
      <c r="N374" s="562"/>
      <c r="O374" s="565">
        <f>O375+O378</f>
        <v>861</v>
      </c>
      <c r="P374" s="565">
        <f t="shared" ref="P374:AG374" si="250">P375+P378</f>
        <v>32709</v>
      </c>
      <c r="Q374" s="565">
        <f t="shared" si="250"/>
        <v>58995</v>
      </c>
      <c r="R374" s="565">
        <f t="shared" si="250"/>
        <v>65387</v>
      </c>
      <c r="S374" s="565">
        <f t="shared" si="250"/>
        <v>63663</v>
      </c>
      <c r="T374" s="565">
        <f t="shared" si="250"/>
        <v>135554</v>
      </c>
      <c r="U374" s="565">
        <f t="shared" si="250"/>
        <v>64367</v>
      </c>
      <c r="V374" s="565">
        <f t="shared" si="250"/>
        <v>95210.243249999985</v>
      </c>
      <c r="W374" s="565">
        <f t="shared" si="250"/>
        <v>103249.95324999999</v>
      </c>
      <c r="X374" s="565">
        <f t="shared" si="250"/>
        <v>98169.187999999995</v>
      </c>
      <c r="Y374" s="565">
        <f t="shared" si="250"/>
        <v>99160.228000000003</v>
      </c>
      <c r="Z374" s="565">
        <f t="shared" si="250"/>
        <v>110395.96799999999</v>
      </c>
      <c r="AA374" s="587">
        <f t="shared" si="250"/>
        <v>92565</v>
      </c>
      <c r="AB374" s="565">
        <f t="shared" si="250"/>
        <v>264604</v>
      </c>
      <c r="AC374" s="565">
        <f t="shared" si="250"/>
        <v>262827.19649999996</v>
      </c>
      <c r="AD374" s="565">
        <f t="shared" si="250"/>
        <v>307725.38399999996</v>
      </c>
      <c r="AE374" s="565">
        <f t="shared" si="250"/>
        <v>357169</v>
      </c>
      <c r="AF374" s="565">
        <f t="shared" si="250"/>
        <v>570552.58049999992</v>
      </c>
      <c r="AG374" s="565">
        <f t="shared" si="250"/>
        <v>927721.58049999992</v>
      </c>
    </row>
    <row r="375" spans="3:33">
      <c r="C375" s="2284">
        <v>1</v>
      </c>
      <c r="G375" s="184"/>
      <c r="H375" s="2461"/>
      <c r="I375" s="2464"/>
      <c r="J375" s="2464"/>
      <c r="L375" s="189" t="s">
        <v>1297</v>
      </c>
      <c r="M375" s="189"/>
      <c r="N375" s="188"/>
      <c r="O375" s="187">
        <f>SUM(O376:O377)</f>
        <v>861</v>
      </c>
      <c r="P375" s="187">
        <f t="shared" ref="P375:AG375" si="251">SUM(P376:P377)</f>
        <v>32709</v>
      </c>
      <c r="Q375" s="187">
        <f t="shared" si="251"/>
        <v>58995</v>
      </c>
      <c r="R375" s="187">
        <f t="shared" si="251"/>
        <v>65387</v>
      </c>
      <c r="S375" s="187">
        <f t="shared" si="251"/>
        <v>63663</v>
      </c>
      <c r="T375" s="187">
        <f t="shared" si="251"/>
        <v>135554</v>
      </c>
      <c r="U375" s="187">
        <f t="shared" si="251"/>
        <v>64367</v>
      </c>
      <c r="V375" s="187">
        <f t="shared" si="251"/>
        <v>95210.243249999985</v>
      </c>
      <c r="W375" s="187">
        <f t="shared" si="251"/>
        <v>103249.95324999999</v>
      </c>
      <c r="X375" s="187">
        <f t="shared" si="251"/>
        <v>98169.187999999995</v>
      </c>
      <c r="Y375" s="187">
        <f t="shared" si="251"/>
        <v>99160.228000000003</v>
      </c>
      <c r="Z375" s="187">
        <f t="shared" si="251"/>
        <v>110395.96799999999</v>
      </c>
      <c r="AA375" s="186">
        <f t="shared" si="251"/>
        <v>92565</v>
      </c>
      <c r="AB375" s="187">
        <f t="shared" si="251"/>
        <v>264604</v>
      </c>
      <c r="AC375" s="187">
        <f t="shared" si="251"/>
        <v>262827.19649999996</v>
      </c>
      <c r="AD375" s="187">
        <f t="shared" si="251"/>
        <v>307725.38399999996</v>
      </c>
      <c r="AE375" s="187">
        <f t="shared" si="251"/>
        <v>357169</v>
      </c>
      <c r="AF375" s="187">
        <f t="shared" si="251"/>
        <v>570552.58049999992</v>
      </c>
      <c r="AG375" s="187">
        <f t="shared" si="251"/>
        <v>927721.58049999992</v>
      </c>
    </row>
    <row r="376" spans="3:33">
      <c r="C376" s="2284">
        <v>1</v>
      </c>
      <c r="G376" s="184"/>
      <c r="H376" s="2461"/>
      <c r="I376" s="2464"/>
      <c r="J376" s="2464"/>
      <c r="M376" s="189" t="s">
        <v>1352</v>
      </c>
      <c r="N376" s="188"/>
      <c r="O376" s="191">
        <v>861</v>
      </c>
      <c r="P376" s="191">
        <v>32709</v>
      </c>
      <c r="Q376" s="191">
        <v>58995</v>
      </c>
      <c r="R376" s="191">
        <v>65387</v>
      </c>
      <c r="S376" s="191">
        <v>63663</v>
      </c>
      <c r="T376" s="191">
        <v>135554</v>
      </c>
      <c r="U376" s="191">
        <v>64367</v>
      </c>
      <c r="V376" s="191">
        <v>95210.243249999985</v>
      </c>
      <c r="W376" s="191">
        <v>103249.95324999999</v>
      </c>
      <c r="X376" s="191">
        <v>98169.187999999995</v>
      </c>
      <c r="Y376" s="191">
        <v>99160.228000000003</v>
      </c>
      <c r="Z376" s="191">
        <v>110395.96799999999</v>
      </c>
      <c r="AA376" s="186">
        <f>SUM(O376:Q376)</f>
        <v>92565</v>
      </c>
      <c r="AB376" s="186">
        <f>SUM(R376:T376)</f>
        <v>264604</v>
      </c>
      <c r="AC376" s="186">
        <f>SUM(U376:W376)</f>
        <v>262827.19649999996</v>
      </c>
      <c r="AD376" s="186">
        <f>SUM(X376:Z376)</f>
        <v>307725.38399999996</v>
      </c>
      <c r="AE376" s="186">
        <f>AA376+AB376</f>
        <v>357169</v>
      </c>
      <c r="AF376" s="186">
        <f>AD376+AC376</f>
        <v>570552.58049999992</v>
      </c>
      <c r="AG376" s="186">
        <f>AE376+AF376</f>
        <v>927721.58049999992</v>
      </c>
    </row>
    <row r="377" spans="3:33" ht="15" customHeight="1">
      <c r="C377" s="2284">
        <v>1</v>
      </c>
      <c r="G377" s="184"/>
      <c r="H377" s="2461"/>
      <c r="I377" s="2464"/>
      <c r="J377" s="2464"/>
      <c r="L377" s="561"/>
      <c r="M377" s="561" t="s">
        <v>1353</v>
      </c>
      <c r="N377" s="562"/>
      <c r="O377" s="564"/>
      <c r="P377" s="564"/>
      <c r="Q377" s="564"/>
      <c r="R377" s="564"/>
      <c r="S377" s="564"/>
      <c r="T377" s="564"/>
      <c r="U377" s="564"/>
      <c r="V377" s="564"/>
      <c r="W377" s="564"/>
      <c r="X377" s="564"/>
      <c r="Y377" s="564"/>
      <c r="Z377" s="564"/>
      <c r="AA377" s="587">
        <f>SUM(O377:Q377)</f>
        <v>0</v>
      </c>
      <c r="AB377" s="587">
        <f>SUM(R377:T377)</f>
        <v>0</v>
      </c>
      <c r="AC377" s="587">
        <f>SUM(U377:W377)</f>
        <v>0</v>
      </c>
      <c r="AD377" s="587">
        <f>SUM(X377:Z377)</f>
        <v>0</v>
      </c>
      <c r="AE377" s="587">
        <f>AA377+AB377</f>
        <v>0</v>
      </c>
      <c r="AF377" s="587">
        <f>AD377+AC377</f>
        <v>0</v>
      </c>
      <c r="AG377" s="587">
        <f>AE377+AF377</f>
        <v>0</v>
      </c>
    </row>
    <row r="378" spans="3:33" collapsed="1">
      <c r="C378" s="2284">
        <v>1</v>
      </c>
      <c r="G378" s="184"/>
      <c r="H378" s="2461"/>
      <c r="I378" s="2464"/>
      <c r="J378" s="2464"/>
      <c r="K378" s="16"/>
      <c r="L378" s="566" t="s">
        <v>1354</v>
      </c>
      <c r="M378" s="566"/>
      <c r="N378" s="567"/>
      <c r="O378" s="569"/>
      <c r="P378" s="569"/>
      <c r="Q378" s="569"/>
      <c r="R378" s="569"/>
      <c r="S378" s="569"/>
      <c r="T378" s="569"/>
      <c r="U378" s="569"/>
      <c r="V378" s="569"/>
      <c r="W378" s="569"/>
      <c r="X378" s="569"/>
      <c r="Y378" s="569"/>
      <c r="Z378" s="569"/>
      <c r="AA378" s="588">
        <f>SUM(O378:Q378)</f>
        <v>0</v>
      </c>
      <c r="AB378" s="588">
        <f>SUM(R378:T378)</f>
        <v>0</v>
      </c>
      <c r="AC378" s="588">
        <f>SUM(U378:W378)</f>
        <v>0</v>
      </c>
      <c r="AD378" s="588">
        <f>SUM(X378:Z378)</f>
        <v>0</v>
      </c>
      <c r="AE378" s="588">
        <f>AA378+AB378</f>
        <v>0</v>
      </c>
      <c r="AF378" s="588">
        <f>AD378+AC378</f>
        <v>0</v>
      </c>
      <c r="AG378" s="588">
        <f>AE378+AF378</f>
        <v>0</v>
      </c>
    </row>
    <row r="379" spans="3:33">
      <c r="C379" s="2284">
        <v>1</v>
      </c>
      <c r="G379" s="184"/>
      <c r="H379" s="2461"/>
      <c r="I379" s="2464"/>
      <c r="J379" s="2464"/>
      <c r="K379" s="362" t="s">
        <v>1320</v>
      </c>
      <c r="L379" s="560"/>
      <c r="M379" s="560"/>
      <c r="N379" s="556"/>
      <c r="O379" s="558">
        <f>O380+O387</f>
        <v>341</v>
      </c>
      <c r="P379" s="558">
        <f t="shared" ref="P379:AG379" si="252">P380+P387</f>
        <v>37273</v>
      </c>
      <c r="Q379" s="558">
        <f t="shared" si="252"/>
        <v>26374</v>
      </c>
      <c r="R379" s="558">
        <f t="shared" si="252"/>
        <v>35556</v>
      </c>
      <c r="S379" s="558">
        <f t="shared" si="252"/>
        <v>23270</v>
      </c>
      <c r="T379" s="558">
        <f t="shared" si="252"/>
        <v>36393</v>
      </c>
      <c r="U379" s="558">
        <f t="shared" si="252"/>
        <v>34459</v>
      </c>
      <c r="V379" s="558">
        <f t="shared" si="252"/>
        <v>38012.6436610737</v>
      </c>
      <c r="W379" s="558">
        <f t="shared" si="252"/>
        <v>41498.418650294698</v>
      </c>
      <c r="X379" s="558">
        <f t="shared" si="252"/>
        <v>41716.147712464328</v>
      </c>
      <c r="Y379" s="558">
        <f t="shared" si="252"/>
        <v>43061.82989673737</v>
      </c>
      <c r="Z379" s="558">
        <f t="shared" si="252"/>
        <v>49790.240818102589</v>
      </c>
      <c r="AA379" s="591">
        <f t="shared" si="252"/>
        <v>63988</v>
      </c>
      <c r="AB379" s="591">
        <f t="shared" si="252"/>
        <v>95219</v>
      </c>
      <c r="AC379" s="591">
        <f t="shared" si="252"/>
        <v>113970.0623113684</v>
      </c>
      <c r="AD379" s="591">
        <f t="shared" si="252"/>
        <v>134568.21842730429</v>
      </c>
      <c r="AE379" s="591">
        <f t="shared" si="252"/>
        <v>159207</v>
      </c>
      <c r="AF379" s="591">
        <f t="shared" si="252"/>
        <v>248538.28073867271</v>
      </c>
      <c r="AG379" s="591">
        <f t="shared" si="252"/>
        <v>407745.28073867271</v>
      </c>
    </row>
    <row r="380" spans="3:33">
      <c r="C380" s="2284">
        <v>1</v>
      </c>
      <c r="G380" s="184"/>
      <c r="H380" s="2461"/>
      <c r="I380" s="2464"/>
      <c r="J380" s="2464"/>
      <c r="L380" s="189" t="s">
        <v>1297</v>
      </c>
      <c r="M380" s="189"/>
      <c r="N380" s="188"/>
      <c r="O380" s="187">
        <f>O381+O384</f>
        <v>341</v>
      </c>
      <c r="P380" s="187">
        <f t="shared" ref="P380:AG380" si="253">P381+P384</f>
        <v>37273</v>
      </c>
      <c r="Q380" s="187">
        <f t="shared" si="253"/>
        <v>26374</v>
      </c>
      <c r="R380" s="187">
        <f t="shared" si="253"/>
        <v>35556</v>
      </c>
      <c r="S380" s="187">
        <f t="shared" si="253"/>
        <v>23270</v>
      </c>
      <c r="T380" s="187">
        <f t="shared" si="253"/>
        <v>36393</v>
      </c>
      <c r="U380" s="187">
        <f t="shared" si="253"/>
        <v>34459</v>
      </c>
      <c r="V380" s="187">
        <f t="shared" si="253"/>
        <v>38012.6436610737</v>
      </c>
      <c r="W380" s="187">
        <f t="shared" si="253"/>
        <v>41498.418650294698</v>
      </c>
      <c r="X380" s="187">
        <f t="shared" si="253"/>
        <v>41716.147712464328</v>
      </c>
      <c r="Y380" s="187">
        <f t="shared" si="253"/>
        <v>43061.82989673737</v>
      </c>
      <c r="Z380" s="187">
        <f t="shared" si="253"/>
        <v>49790.240818102589</v>
      </c>
      <c r="AA380" s="186">
        <f t="shared" si="253"/>
        <v>63988</v>
      </c>
      <c r="AB380" s="186">
        <f t="shared" si="253"/>
        <v>95219</v>
      </c>
      <c r="AC380" s="186">
        <f t="shared" si="253"/>
        <v>113970.0623113684</v>
      </c>
      <c r="AD380" s="186">
        <f t="shared" si="253"/>
        <v>134568.21842730429</v>
      </c>
      <c r="AE380" s="186">
        <f t="shared" si="253"/>
        <v>159207</v>
      </c>
      <c r="AF380" s="186">
        <f t="shared" si="253"/>
        <v>248538.28073867271</v>
      </c>
      <c r="AG380" s="186">
        <f t="shared" si="253"/>
        <v>407745.28073867271</v>
      </c>
    </row>
    <row r="381" spans="3:33">
      <c r="C381" s="2284">
        <v>1</v>
      </c>
      <c r="G381" s="184"/>
      <c r="H381" s="2461"/>
      <c r="I381" s="2464"/>
      <c r="J381" s="2464"/>
      <c r="M381" s="189" t="s">
        <v>1352</v>
      </c>
      <c r="N381" s="571"/>
      <c r="O381" s="121">
        <f>SUM(O382:O383)</f>
        <v>341</v>
      </c>
      <c r="P381" s="121">
        <f t="shared" ref="P381:AG381" si="254">SUM(P382:P383)</f>
        <v>37073</v>
      </c>
      <c r="Q381" s="121">
        <f t="shared" si="254"/>
        <v>26165</v>
      </c>
      <c r="R381" s="121">
        <f t="shared" si="254"/>
        <v>35332</v>
      </c>
      <c r="S381" s="121">
        <f t="shared" si="254"/>
        <v>23137</v>
      </c>
      <c r="T381" s="121">
        <f t="shared" si="254"/>
        <v>36285</v>
      </c>
      <c r="U381" s="121">
        <f t="shared" si="254"/>
        <v>34262</v>
      </c>
      <c r="V381" s="121">
        <f t="shared" si="254"/>
        <v>38012.6436610737</v>
      </c>
      <c r="W381" s="121">
        <f t="shared" si="254"/>
        <v>41498.418650294698</v>
      </c>
      <c r="X381" s="121">
        <f t="shared" si="254"/>
        <v>41716.147712464328</v>
      </c>
      <c r="Y381" s="121">
        <f t="shared" si="254"/>
        <v>43061.82989673737</v>
      </c>
      <c r="Z381" s="121">
        <f t="shared" si="254"/>
        <v>49790.240818102589</v>
      </c>
      <c r="AA381" s="596">
        <f t="shared" si="254"/>
        <v>63579</v>
      </c>
      <c r="AB381" s="596">
        <f t="shared" si="254"/>
        <v>94754</v>
      </c>
      <c r="AC381" s="596">
        <f t="shared" si="254"/>
        <v>113773.0623113684</v>
      </c>
      <c r="AD381" s="596">
        <f t="shared" si="254"/>
        <v>134568.21842730429</v>
      </c>
      <c r="AE381" s="596">
        <f t="shared" si="254"/>
        <v>158333</v>
      </c>
      <c r="AF381" s="596">
        <f t="shared" si="254"/>
        <v>248341.28073867271</v>
      </c>
      <c r="AG381" s="596">
        <f t="shared" si="254"/>
        <v>406674.28073867271</v>
      </c>
    </row>
    <row r="382" spans="3:33" ht="15" customHeight="1">
      <c r="C382" s="2284">
        <v>1</v>
      </c>
      <c r="G382" s="184"/>
      <c r="H382" s="2461"/>
      <c r="I382" s="2464"/>
      <c r="J382" s="2464"/>
      <c r="N382" s="150" t="s">
        <v>1357</v>
      </c>
      <c r="O382" s="128">
        <v>341</v>
      </c>
      <c r="P382" s="128">
        <v>37073</v>
      </c>
      <c r="Q382" s="128">
        <v>26165</v>
      </c>
      <c r="R382" s="128">
        <v>35332</v>
      </c>
      <c r="S382" s="128">
        <v>23137</v>
      </c>
      <c r="T382" s="128">
        <v>36285</v>
      </c>
      <c r="U382" s="128">
        <v>34262</v>
      </c>
      <c r="V382" s="128">
        <v>38012.6436610737</v>
      </c>
      <c r="W382" s="128">
        <v>41498.418650294698</v>
      </c>
      <c r="X382" s="128">
        <v>41716.147712464328</v>
      </c>
      <c r="Y382" s="128">
        <v>43061.82989673737</v>
      </c>
      <c r="Z382" s="128">
        <v>49790.240818102589</v>
      </c>
      <c r="AA382" s="185">
        <f>SUM(O382:Q382)</f>
        <v>63579</v>
      </c>
      <c r="AB382" s="185">
        <f>SUM(R382:T382)</f>
        <v>94754</v>
      </c>
      <c r="AC382" s="185">
        <f>SUM(U382:W382)</f>
        <v>113773.0623113684</v>
      </c>
      <c r="AD382" s="185">
        <f>SUM(X382:Z382)</f>
        <v>134568.21842730429</v>
      </c>
      <c r="AE382" s="185">
        <f>AA382+AB382</f>
        <v>158333</v>
      </c>
      <c r="AF382" s="185">
        <f>AD382+AC382</f>
        <v>248341.28073867271</v>
      </c>
      <c r="AG382" s="185">
        <f>AE382+AF382</f>
        <v>406674.28073867271</v>
      </c>
    </row>
    <row r="383" spans="3:33">
      <c r="C383" s="2284">
        <v>1</v>
      </c>
      <c r="G383" s="184"/>
      <c r="H383" s="2461"/>
      <c r="I383" s="2464"/>
      <c r="J383" s="2464"/>
      <c r="N383" s="150" t="s">
        <v>1358</v>
      </c>
      <c r="O383" s="128"/>
      <c r="P383" s="128"/>
      <c r="Q383" s="128"/>
      <c r="R383" s="128"/>
      <c r="S383" s="128"/>
      <c r="T383" s="128"/>
      <c r="U383" s="128"/>
      <c r="V383" s="128"/>
      <c r="W383" s="128"/>
      <c r="X383" s="128"/>
      <c r="Y383" s="128"/>
      <c r="Z383" s="128"/>
      <c r="AA383" s="185">
        <f>SUM(O383:Q383)</f>
        <v>0</v>
      </c>
      <c r="AB383" s="185">
        <f>SUM(R383:T383)</f>
        <v>0</v>
      </c>
      <c r="AC383" s="185">
        <f>SUM(U383:W383)</f>
        <v>0</v>
      </c>
      <c r="AD383" s="185">
        <f>SUM(X383:Z383)</f>
        <v>0</v>
      </c>
      <c r="AE383" s="185">
        <f>AA383+AB383</f>
        <v>0</v>
      </c>
      <c r="AF383" s="185">
        <f>AD383+AC383</f>
        <v>0</v>
      </c>
      <c r="AG383" s="185">
        <f>AE383+AF383</f>
        <v>0</v>
      </c>
    </row>
    <row r="384" spans="3:33">
      <c r="C384" s="2284">
        <v>1</v>
      </c>
      <c r="G384" s="184"/>
      <c r="H384" s="2461"/>
      <c r="I384" s="2464"/>
      <c r="J384" s="2464"/>
      <c r="M384" s="189" t="s">
        <v>1353</v>
      </c>
      <c r="N384" s="571"/>
      <c r="O384" s="121">
        <f>SUM(O385:O386)</f>
        <v>0</v>
      </c>
      <c r="P384" s="121">
        <f t="shared" ref="P384:AG384" si="255">SUM(P385:P386)</f>
        <v>200</v>
      </c>
      <c r="Q384" s="121">
        <f t="shared" si="255"/>
        <v>209</v>
      </c>
      <c r="R384" s="121">
        <f t="shared" si="255"/>
        <v>224</v>
      </c>
      <c r="S384" s="121">
        <f t="shared" si="255"/>
        <v>133</v>
      </c>
      <c r="T384" s="121">
        <f t="shared" si="255"/>
        <v>108</v>
      </c>
      <c r="U384" s="121">
        <f t="shared" si="255"/>
        <v>197</v>
      </c>
      <c r="V384" s="121">
        <f t="shared" si="255"/>
        <v>0</v>
      </c>
      <c r="W384" s="121">
        <f t="shared" si="255"/>
        <v>0</v>
      </c>
      <c r="X384" s="121">
        <f t="shared" si="255"/>
        <v>0</v>
      </c>
      <c r="Y384" s="121">
        <f t="shared" si="255"/>
        <v>0</v>
      </c>
      <c r="Z384" s="121">
        <f t="shared" si="255"/>
        <v>0</v>
      </c>
      <c r="AA384" s="596">
        <f t="shared" si="255"/>
        <v>409</v>
      </c>
      <c r="AB384" s="596">
        <f t="shared" si="255"/>
        <v>465</v>
      </c>
      <c r="AC384" s="596">
        <f t="shared" si="255"/>
        <v>197</v>
      </c>
      <c r="AD384" s="596">
        <f t="shared" si="255"/>
        <v>0</v>
      </c>
      <c r="AE384" s="596">
        <f t="shared" si="255"/>
        <v>874</v>
      </c>
      <c r="AF384" s="596">
        <f t="shared" si="255"/>
        <v>197</v>
      </c>
      <c r="AG384" s="596">
        <f t="shared" si="255"/>
        <v>1071</v>
      </c>
    </row>
    <row r="385" spans="3:33">
      <c r="C385" s="2284">
        <v>1</v>
      </c>
      <c r="G385" s="184"/>
      <c r="H385" s="2461"/>
      <c r="I385" s="2464"/>
      <c r="J385" s="2464"/>
      <c r="N385" s="150" t="s">
        <v>1357</v>
      </c>
      <c r="O385" s="128"/>
      <c r="P385" s="128">
        <v>200</v>
      </c>
      <c r="Q385" s="128">
        <v>209</v>
      </c>
      <c r="R385" s="128">
        <v>224</v>
      </c>
      <c r="S385" s="128">
        <v>133</v>
      </c>
      <c r="T385" s="128">
        <v>108</v>
      </c>
      <c r="U385" s="128">
        <v>197</v>
      </c>
      <c r="V385" s="128"/>
      <c r="W385" s="128"/>
      <c r="X385" s="128"/>
      <c r="Y385" s="128"/>
      <c r="Z385" s="128"/>
      <c r="AA385" s="185">
        <f>SUM(O385:Q385)</f>
        <v>409</v>
      </c>
      <c r="AB385" s="185">
        <f>SUM(R385:T385)</f>
        <v>465</v>
      </c>
      <c r="AC385" s="185">
        <f>SUM(U385:W385)</f>
        <v>197</v>
      </c>
      <c r="AD385" s="185">
        <f>SUM(X385:Z385)</f>
        <v>0</v>
      </c>
      <c r="AE385" s="185">
        <f>AA385+AB385</f>
        <v>874</v>
      </c>
      <c r="AF385" s="185">
        <f>AD385+AC385</f>
        <v>197</v>
      </c>
      <c r="AG385" s="185">
        <f>AE385+AF385</f>
        <v>1071</v>
      </c>
    </row>
    <row r="386" spans="3:33">
      <c r="C386" s="2284">
        <v>1</v>
      </c>
      <c r="G386" s="184"/>
      <c r="H386" s="2461"/>
      <c r="I386" s="2464"/>
      <c r="J386" s="2464"/>
      <c r="L386" s="561"/>
      <c r="M386" s="561"/>
      <c r="N386" s="562" t="s">
        <v>1358</v>
      </c>
      <c r="O386" s="564"/>
      <c r="P386" s="564"/>
      <c r="Q386" s="564"/>
      <c r="R386" s="564"/>
      <c r="S386" s="564"/>
      <c r="T386" s="564"/>
      <c r="U386" s="564"/>
      <c r="V386" s="564"/>
      <c r="W386" s="564"/>
      <c r="X386" s="564"/>
      <c r="Y386" s="564"/>
      <c r="Z386" s="564"/>
      <c r="AA386" s="587">
        <f>SUM(O386:Q386)</f>
        <v>0</v>
      </c>
      <c r="AB386" s="587">
        <f>SUM(R386:T386)</f>
        <v>0</v>
      </c>
      <c r="AC386" s="587">
        <f>SUM(U386:W386)</f>
        <v>0</v>
      </c>
      <c r="AD386" s="587">
        <f>SUM(X386:Z386)</f>
        <v>0</v>
      </c>
      <c r="AE386" s="587">
        <f>AA386+AB386</f>
        <v>0</v>
      </c>
      <c r="AF386" s="587">
        <f>AD386+AC386</f>
        <v>0</v>
      </c>
      <c r="AG386" s="587">
        <f>AE386+AF386</f>
        <v>0</v>
      </c>
    </row>
    <row r="387" spans="3:33" collapsed="1">
      <c r="C387" s="2284">
        <v>1</v>
      </c>
      <c r="G387" s="184"/>
      <c r="H387" s="2461"/>
      <c r="I387" s="2464"/>
      <c r="J387" s="2464"/>
      <c r="L387" s="566" t="s">
        <v>1354</v>
      </c>
      <c r="M387" s="566"/>
      <c r="N387" s="567"/>
      <c r="O387" s="569"/>
      <c r="P387" s="569"/>
      <c r="Q387" s="569"/>
      <c r="R387" s="569"/>
      <c r="S387" s="569"/>
      <c r="T387" s="569"/>
      <c r="U387" s="569"/>
      <c r="V387" s="569"/>
      <c r="W387" s="569"/>
      <c r="X387" s="569"/>
      <c r="Y387" s="569"/>
      <c r="Z387" s="569"/>
      <c r="AA387" s="588">
        <f>SUM(O387:Q387)</f>
        <v>0</v>
      </c>
      <c r="AB387" s="588">
        <f>SUM(R387:T387)</f>
        <v>0</v>
      </c>
      <c r="AC387" s="588">
        <f>SUM(U387:W387)</f>
        <v>0</v>
      </c>
      <c r="AD387" s="588">
        <f>SUM(X387:Z387)</f>
        <v>0</v>
      </c>
      <c r="AE387" s="588">
        <f>AA387+AB387</f>
        <v>0</v>
      </c>
      <c r="AF387" s="588">
        <f>AD387+AC387</f>
        <v>0</v>
      </c>
      <c r="AG387" s="588">
        <f>AE387+AF387</f>
        <v>0</v>
      </c>
    </row>
    <row r="388" spans="3:33">
      <c r="C388" s="2284">
        <v>1</v>
      </c>
      <c r="G388" s="182"/>
      <c r="H388" s="181"/>
      <c r="I388" s="127"/>
      <c r="J388" s="127"/>
      <c r="K388" s="470" t="s">
        <v>1304</v>
      </c>
      <c r="L388" s="470"/>
      <c r="M388" s="470"/>
      <c r="N388" s="471"/>
      <c r="O388" s="944"/>
      <c r="P388" s="944"/>
      <c r="Q388" s="944"/>
      <c r="R388" s="944"/>
      <c r="S388" s="944"/>
      <c r="T388" s="944"/>
      <c r="U388" s="944"/>
      <c r="V388" s="944"/>
      <c r="W388" s="944"/>
      <c r="X388" s="944"/>
      <c r="Y388" s="944"/>
      <c r="Z388" s="944"/>
      <c r="AA388" s="945">
        <f>SUM(O388:Q388)</f>
        <v>0</v>
      </c>
      <c r="AB388" s="945">
        <f>SUM(R388:T388)</f>
        <v>0</v>
      </c>
      <c r="AC388" s="945">
        <f>SUM(U388:W388)</f>
        <v>0</v>
      </c>
      <c r="AD388" s="945">
        <f>SUM(X388:Z388)</f>
        <v>0</v>
      </c>
      <c r="AE388" s="945">
        <f>AA388+AB388</f>
        <v>0</v>
      </c>
      <c r="AF388" s="945">
        <f>AD388+AC388</f>
        <v>0</v>
      </c>
      <c r="AG388" s="945">
        <f>AE388+AF388</f>
        <v>0</v>
      </c>
    </row>
    <row r="389" spans="3:33">
      <c r="C389" s="2284">
        <v>1</v>
      </c>
      <c r="G389" s="1436" t="s">
        <v>1359</v>
      </c>
      <c r="H389" s="1437"/>
      <c r="I389" s="1438"/>
      <c r="J389" s="1438"/>
      <c r="K389" s="1437"/>
      <c r="L389" s="1437"/>
      <c r="M389" s="1437"/>
      <c r="N389" s="2190"/>
      <c r="O389" s="1665">
        <f t="shared" ref="O389:AG389" si="256">O390+O414</f>
        <v>5362</v>
      </c>
      <c r="P389" s="1665">
        <f t="shared" si="256"/>
        <v>41728</v>
      </c>
      <c r="Q389" s="1665">
        <f t="shared" si="256"/>
        <v>27742</v>
      </c>
      <c r="R389" s="1665">
        <f t="shared" si="256"/>
        <v>45665</v>
      </c>
      <c r="S389" s="1665">
        <f t="shared" si="256"/>
        <v>37480</v>
      </c>
      <c r="T389" s="1665">
        <f t="shared" si="256"/>
        <v>75232</v>
      </c>
      <c r="U389" s="1665">
        <f t="shared" si="256"/>
        <v>47626</v>
      </c>
      <c r="V389" s="1665">
        <f t="shared" si="256"/>
        <v>56303.787938385794</v>
      </c>
      <c r="W389" s="1665">
        <f t="shared" si="256"/>
        <v>61867.447032810836</v>
      </c>
      <c r="X389" s="1665">
        <f t="shared" si="256"/>
        <v>60642.974876845059</v>
      </c>
      <c r="Y389" s="1665">
        <f t="shared" si="256"/>
        <v>62468.389032529485</v>
      </c>
      <c r="Z389" s="1665">
        <f t="shared" si="256"/>
        <v>70305.389428342882</v>
      </c>
      <c r="AA389" s="1665">
        <f t="shared" si="256"/>
        <v>74832</v>
      </c>
      <c r="AB389" s="1665">
        <f t="shared" si="256"/>
        <v>158377</v>
      </c>
      <c r="AC389" s="1665">
        <f t="shared" si="256"/>
        <v>165797.23497119662</v>
      </c>
      <c r="AD389" s="1665">
        <f t="shared" si="256"/>
        <v>193416.75333771741</v>
      </c>
      <c r="AE389" s="1665">
        <f t="shared" si="256"/>
        <v>233209</v>
      </c>
      <c r="AF389" s="1665">
        <f t="shared" si="256"/>
        <v>359213.98830891406</v>
      </c>
      <c r="AG389" s="1665">
        <f t="shared" si="256"/>
        <v>592422.98830891401</v>
      </c>
    </row>
    <row r="390" spans="3:33">
      <c r="C390" s="2284">
        <v>1</v>
      </c>
      <c r="G390" s="184"/>
      <c r="H390" s="2461"/>
      <c r="I390" s="2462" t="s">
        <v>1299</v>
      </c>
      <c r="J390" s="2462"/>
      <c r="K390" s="2463"/>
      <c r="L390" s="2463"/>
      <c r="M390" s="2463"/>
      <c r="N390" s="553"/>
      <c r="O390" s="631">
        <f>O391+O396+O413</f>
        <v>4751</v>
      </c>
      <c r="P390" s="631">
        <f t="shared" ref="P390:AG390" si="257">P391+P396+P413</f>
        <v>13974</v>
      </c>
      <c r="Q390" s="631">
        <f t="shared" si="257"/>
        <v>8456</v>
      </c>
      <c r="R390" s="631">
        <f t="shared" si="257"/>
        <v>12746</v>
      </c>
      <c r="S390" s="631">
        <f t="shared" si="257"/>
        <v>15774</v>
      </c>
      <c r="T390" s="631">
        <f t="shared" si="257"/>
        <v>21389</v>
      </c>
      <c r="U390" s="631">
        <f t="shared" si="257"/>
        <v>17129</v>
      </c>
      <c r="V390" s="631">
        <f t="shared" si="257"/>
        <v>15798.387474989901</v>
      </c>
      <c r="W390" s="631">
        <f t="shared" si="257"/>
        <v>17552.10196379113</v>
      </c>
      <c r="X390" s="631">
        <f t="shared" si="257"/>
        <v>16611.523017584543</v>
      </c>
      <c r="Y390" s="631">
        <f t="shared" si="257"/>
        <v>17617.063166454107</v>
      </c>
      <c r="Z390" s="631">
        <f t="shared" si="257"/>
        <v>19621.264488193228</v>
      </c>
      <c r="AA390" s="631">
        <f t="shared" si="257"/>
        <v>27181</v>
      </c>
      <c r="AB390" s="631">
        <f t="shared" si="257"/>
        <v>49909</v>
      </c>
      <c r="AC390" s="631">
        <f t="shared" si="257"/>
        <v>50479.489438781035</v>
      </c>
      <c r="AD390" s="631">
        <f t="shared" si="257"/>
        <v>53849.850672231878</v>
      </c>
      <c r="AE390" s="631">
        <f t="shared" si="257"/>
        <v>77090</v>
      </c>
      <c r="AF390" s="631">
        <f t="shared" si="257"/>
        <v>104329.34011101292</v>
      </c>
      <c r="AG390" s="631">
        <f t="shared" si="257"/>
        <v>181419.34011101292</v>
      </c>
    </row>
    <row r="391" spans="3:33" s="363" customFormat="1">
      <c r="C391" s="2284">
        <v>1</v>
      </c>
      <c r="F391" s="2315"/>
      <c r="G391" s="184"/>
      <c r="H391" s="2465"/>
      <c r="I391" s="2462"/>
      <c r="J391" s="2462"/>
      <c r="K391" s="362" t="s">
        <v>1351</v>
      </c>
      <c r="L391" s="561"/>
      <c r="M391" s="561"/>
      <c r="N391" s="562"/>
      <c r="O391" s="565">
        <f>O392+O395</f>
        <v>6343</v>
      </c>
      <c r="P391" s="565">
        <f t="shared" ref="P391:AG391" si="258">P392+P395</f>
        <v>12771</v>
      </c>
      <c r="Q391" s="565">
        <f t="shared" si="258"/>
        <v>2253</v>
      </c>
      <c r="R391" s="565">
        <f t="shared" si="258"/>
        <v>8855</v>
      </c>
      <c r="S391" s="565">
        <f t="shared" si="258"/>
        <v>11454</v>
      </c>
      <c r="T391" s="565">
        <f t="shared" si="258"/>
        <v>12648</v>
      </c>
      <c r="U391" s="565">
        <f t="shared" si="258"/>
        <v>10898</v>
      </c>
      <c r="V391" s="565">
        <f t="shared" si="258"/>
        <v>9653.3874749899005</v>
      </c>
      <c r="W391" s="565">
        <f t="shared" si="258"/>
        <v>11091.101963791132</v>
      </c>
      <c r="X391" s="565">
        <f t="shared" si="258"/>
        <v>9064.5230175845427</v>
      </c>
      <c r="Y391" s="565">
        <f t="shared" si="258"/>
        <v>10185.063166454107</v>
      </c>
      <c r="Z391" s="565">
        <f t="shared" si="258"/>
        <v>11731.264488193226</v>
      </c>
      <c r="AA391" s="587">
        <f t="shared" si="258"/>
        <v>21367</v>
      </c>
      <c r="AB391" s="565">
        <f t="shared" si="258"/>
        <v>32957</v>
      </c>
      <c r="AC391" s="565">
        <f t="shared" si="258"/>
        <v>31642.489438781035</v>
      </c>
      <c r="AD391" s="565">
        <f t="shared" si="258"/>
        <v>30980.850672231878</v>
      </c>
      <c r="AE391" s="565">
        <f t="shared" si="258"/>
        <v>54324</v>
      </c>
      <c r="AF391" s="565">
        <f t="shared" si="258"/>
        <v>62623.340111012913</v>
      </c>
      <c r="AG391" s="565">
        <f t="shared" si="258"/>
        <v>116947.34011101292</v>
      </c>
    </row>
    <row r="392" spans="3:33">
      <c r="C392" s="2284">
        <v>1</v>
      </c>
      <c r="G392" s="184"/>
      <c r="H392" s="2461"/>
      <c r="I392" s="2462"/>
      <c r="J392" s="2462"/>
      <c r="L392" s="189" t="s">
        <v>1297</v>
      </c>
      <c r="M392" s="189"/>
      <c r="N392" s="188"/>
      <c r="O392" s="187">
        <f>SUM(O393:O394)</f>
        <v>6343</v>
      </c>
      <c r="P392" s="187">
        <f t="shared" ref="P392:AG392" si="259">SUM(P393:P394)</f>
        <v>12771</v>
      </c>
      <c r="Q392" s="187">
        <f t="shared" si="259"/>
        <v>2253</v>
      </c>
      <c r="R392" s="187">
        <f t="shared" si="259"/>
        <v>8855</v>
      </c>
      <c r="S392" s="187">
        <f t="shared" si="259"/>
        <v>11454</v>
      </c>
      <c r="T392" s="187">
        <f t="shared" si="259"/>
        <v>12648</v>
      </c>
      <c r="U392" s="187">
        <f t="shared" si="259"/>
        <v>10898</v>
      </c>
      <c r="V392" s="187">
        <f t="shared" si="259"/>
        <v>9653.3874749899005</v>
      </c>
      <c r="W392" s="187">
        <f t="shared" si="259"/>
        <v>11091.101963791132</v>
      </c>
      <c r="X392" s="187">
        <f t="shared" si="259"/>
        <v>9064.5230175845427</v>
      </c>
      <c r="Y392" s="187">
        <f t="shared" si="259"/>
        <v>10185.063166454107</v>
      </c>
      <c r="Z392" s="187">
        <f t="shared" si="259"/>
        <v>11731.264488193226</v>
      </c>
      <c r="AA392" s="186">
        <f t="shared" si="259"/>
        <v>21367</v>
      </c>
      <c r="AB392" s="187">
        <f t="shared" si="259"/>
        <v>32957</v>
      </c>
      <c r="AC392" s="187">
        <f t="shared" si="259"/>
        <v>31642.489438781035</v>
      </c>
      <c r="AD392" s="187">
        <f t="shared" si="259"/>
        <v>30980.850672231878</v>
      </c>
      <c r="AE392" s="187">
        <f t="shared" si="259"/>
        <v>54324</v>
      </c>
      <c r="AF392" s="187">
        <f t="shared" si="259"/>
        <v>62623.340111012913</v>
      </c>
      <c r="AG392" s="187">
        <f t="shared" si="259"/>
        <v>116947.34011101292</v>
      </c>
    </row>
    <row r="393" spans="3:33">
      <c r="C393" s="2284">
        <v>1</v>
      </c>
      <c r="G393" s="184"/>
      <c r="H393" s="2461"/>
      <c r="I393" s="2462"/>
      <c r="J393" s="2462"/>
      <c r="M393" s="189" t="s">
        <v>1352</v>
      </c>
      <c r="N393" s="188"/>
      <c r="O393" s="191">
        <v>5856</v>
      </c>
      <c r="P393" s="191">
        <v>12246</v>
      </c>
      <c r="Q393" s="191">
        <v>1756</v>
      </c>
      <c r="R393" s="191">
        <v>8358</v>
      </c>
      <c r="S393" s="191">
        <v>10960</v>
      </c>
      <c r="T393" s="191">
        <v>11963</v>
      </c>
      <c r="U393" s="191">
        <v>10168</v>
      </c>
      <c r="V393" s="191">
        <v>9653.3874749899005</v>
      </c>
      <c r="W393" s="191">
        <v>11091.101963791132</v>
      </c>
      <c r="X393" s="191">
        <v>9064.5230175845427</v>
      </c>
      <c r="Y393" s="191">
        <v>10185.063166454107</v>
      </c>
      <c r="Z393" s="191">
        <v>11731.264488193226</v>
      </c>
      <c r="AA393" s="186">
        <f>SUM(O393:Q393)</f>
        <v>19858</v>
      </c>
      <c r="AB393" s="186">
        <f>SUM(R393:T393)</f>
        <v>31281</v>
      </c>
      <c r="AC393" s="186">
        <f>SUM(U393:W393)</f>
        <v>30912.489438781035</v>
      </c>
      <c r="AD393" s="186">
        <f>SUM(X393:Z393)</f>
        <v>30980.850672231878</v>
      </c>
      <c r="AE393" s="186">
        <f>AA393+AB393</f>
        <v>51139</v>
      </c>
      <c r="AF393" s="186">
        <f>AD393+AC393</f>
        <v>61893.340111012913</v>
      </c>
      <c r="AG393" s="186">
        <f>AE393+AF393</f>
        <v>113032.34011101292</v>
      </c>
    </row>
    <row r="394" spans="3:33">
      <c r="C394" s="2284">
        <v>1</v>
      </c>
      <c r="G394" s="184"/>
      <c r="H394" s="2461"/>
      <c r="I394" s="2462"/>
      <c r="J394" s="2462"/>
      <c r="L394" s="561"/>
      <c r="M394" s="561" t="s">
        <v>1353</v>
      </c>
      <c r="N394" s="562"/>
      <c r="O394" s="564">
        <v>487</v>
      </c>
      <c r="P394" s="564">
        <v>525</v>
      </c>
      <c r="Q394" s="564">
        <v>497</v>
      </c>
      <c r="R394" s="564">
        <v>497</v>
      </c>
      <c r="S394" s="564">
        <v>494</v>
      </c>
      <c r="T394" s="564">
        <v>685</v>
      </c>
      <c r="U394" s="564">
        <v>730</v>
      </c>
      <c r="V394" s="564"/>
      <c r="W394" s="564"/>
      <c r="X394" s="564"/>
      <c r="Y394" s="564"/>
      <c r="Z394" s="564"/>
      <c r="AA394" s="587">
        <f>SUM(O394:Q394)</f>
        <v>1509</v>
      </c>
      <c r="AB394" s="587">
        <f>SUM(R394:T394)</f>
        <v>1676</v>
      </c>
      <c r="AC394" s="587">
        <f>SUM(U394:W394)</f>
        <v>730</v>
      </c>
      <c r="AD394" s="587">
        <f>SUM(X394:Z394)</f>
        <v>0</v>
      </c>
      <c r="AE394" s="587">
        <f>AA394+AB394</f>
        <v>3185</v>
      </c>
      <c r="AF394" s="587">
        <f>AD394+AC394</f>
        <v>730</v>
      </c>
      <c r="AG394" s="587">
        <f>AE394+AF394</f>
        <v>3915</v>
      </c>
    </row>
    <row r="395" spans="3:33" collapsed="1">
      <c r="C395" s="2284">
        <v>1</v>
      </c>
      <c r="G395" s="184"/>
      <c r="H395" s="2461"/>
      <c r="I395" s="2462"/>
      <c r="J395" s="2462"/>
      <c r="K395" s="16"/>
      <c r="L395" s="566" t="s">
        <v>1354</v>
      </c>
      <c r="M395" s="566"/>
      <c r="N395" s="567"/>
      <c r="O395" s="569"/>
      <c r="P395" s="569"/>
      <c r="Q395" s="569"/>
      <c r="R395" s="569"/>
      <c r="S395" s="569"/>
      <c r="T395" s="569"/>
      <c r="U395" s="569"/>
      <c r="V395" s="569"/>
      <c r="W395" s="569"/>
      <c r="X395" s="569"/>
      <c r="Y395" s="569"/>
      <c r="Z395" s="569"/>
      <c r="AA395" s="588">
        <f>SUM(O395:Q395)</f>
        <v>0</v>
      </c>
      <c r="AB395" s="588">
        <f>SUM(R395:T395)</f>
        <v>0</v>
      </c>
      <c r="AC395" s="588">
        <f>SUM(U395:W395)</f>
        <v>0</v>
      </c>
      <c r="AD395" s="588">
        <f>SUM(X395:Z395)</f>
        <v>0</v>
      </c>
      <c r="AE395" s="588">
        <f>AA395+AB395</f>
        <v>0</v>
      </c>
      <c r="AF395" s="588">
        <f>AD395+AC395</f>
        <v>0</v>
      </c>
      <c r="AG395" s="588">
        <f>AE395+AF395</f>
        <v>0</v>
      </c>
    </row>
    <row r="396" spans="3:33" s="363" customFormat="1">
      <c r="C396" s="2284">
        <v>1</v>
      </c>
      <c r="F396" s="2315"/>
      <c r="G396" s="184"/>
      <c r="H396" s="2465"/>
      <c r="I396" s="2462"/>
      <c r="J396" s="2462"/>
      <c r="K396" s="362" t="s">
        <v>1320</v>
      </c>
      <c r="L396" s="560"/>
      <c r="M396" s="560"/>
      <c r="N396" s="556"/>
      <c r="O396" s="558">
        <f>O397+O404+O405+O409+O412</f>
        <v>-1592</v>
      </c>
      <c r="P396" s="558">
        <f t="shared" ref="P396:AG396" si="260">P397+P404+P405+P409+P412</f>
        <v>1203</v>
      </c>
      <c r="Q396" s="558">
        <f t="shared" si="260"/>
        <v>6203</v>
      </c>
      <c r="R396" s="558">
        <f t="shared" si="260"/>
        <v>3891</v>
      </c>
      <c r="S396" s="558">
        <f t="shared" si="260"/>
        <v>4320</v>
      </c>
      <c r="T396" s="558">
        <f t="shared" si="260"/>
        <v>8741</v>
      </c>
      <c r="U396" s="558">
        <f t="shared" si="260"/>
        <v>6231</v>
      </c>
      <c r="V396" s="558">
        <f t="shared" si="260"/>
        <v>6145</v>
      </c>
      <c r="W396" s="558">
        <f t="shared" si="260"/>
        <v>6461</v>
      </c>
      <c r="X396" s="558">
        <f t="shared" si="260"/>
        <v>7547</v>
      </c>
      <c r="Y396" s="558">
        <f t="shared" si="260"/>
        <v>7432</v>
      </c>
      <c r="Z396" s="558">
        <f t="shared" si="260"/>
        <v>7890</v>
      </c>
      <c r="AA396" s="591">
        <f t="shared" si="260"/>
        <v>5814</v>
      </c>
      <c r="AB396" s="591">
        <f t="shared" si="260"/>
        <v>16952</v>
      </c>
      <c r="AC396" s="591">
        <f t="shared" si="260"/>
        <v>18837</v>
      </c>
      <c r="AD396" s="591">
        <f t="shared" si="260"/>
        <v>22869</v>
      </c>
      <c r="AE396" s="591">
        <f t="shared" si="260"/>
        <v>22766</v>
      </c>
      <c r="AF396" s="591">
        <f t="shared" si="260"/>
        <v>41706</v>
      </c>
      <c r="AG396" s="591">
        <f t="shared" si="260"/>
        <v>64472</v>
      </c>
    </row>
    <row r="397" spans="3:33">
      <c r="C397" s="2284">
        <v>1</v>
      </c>
      <c r="G397" s="184"/>
      <c r="H397" s="2461"/>
      <c r="I397" s="2462"/>
      <c r="J397" s="2462"/>
      <c r="L397" s="189" t="s">
        <v>1297</v>
      </c>
      <c r="M397" s="189"/>
      <c r="N397" s="188"/>
      <c r="O397" s="187">
        <f>O398+O401</f>
        <v>904</v>
      </c>
      <c r="P397" s="187">
        <f t="shared" ref="P397:Z397" si="261">P398+P401</f>
        <v>6683</v>
      </c>
      <c r="Q397" s="187">
        <f t="shared" si="261"/>
        <v>11709</v>
      </c>
      <c r="R397" s="187">
        <f t="shared" si="261"/>
        <v>8788</v>
      </c>
      <c r="S397" s="187">
        <f t="shared" si="261"/>
        <v>9397</v>
      </c>
      <c r="T397" s="187">
        <f t="shared" si="261"/>
        <v>13735</v>
      </c>
      <c r="U397" s="187">
        <f t="shared" si="261"/>
        <v>12257</v>
      </c>
      <c r="V397" s="187">
        <f>V398+V401</f>
        <v>11645</v>
      </c>
      <c r="W397" s="187">
        <f t="shared" si="261"/>
        <v>11961</v>
      </c>
      <c r="X397" s="187">
        <f t="shared" si="261"/>
        <v>13047</v>
      </c>
      <c r="Y397" s="187">
        <f t="shared" si="261"/>
        <v>12932</v>
      </c>
      <c r="Z397" s="187">
        <f t="shared" si="261"/>
        <v>13390</v>
      </c>
      <c r="AA397" s="186">
        <f>AA398+AA401</f>
        <v>19296</v>
      </c>
      <c r="AB397" s="186">
        <f t="shared" ref="AB397:AG397" si="262">AB398+AB401</f>
        <v>31920</v>
      </c>
      <c r="AC397" s="186">
        <f t="shared" si="262"/>
        <v>35863</v>
      </c>
      <c r="AD397" s="186">
        <f t="shared" si="262"/>
        <v>39369</v>
      </c>
      <c r="AE397" s="186">
        <f t="shared" si="262"/>
        <v>51216</v>
      </c>
      <c r="AF397" s="186">
        <f t="shared" si="262"/>
        <v>75232</v>
      </c>
      <c r="AG397" s="186">
        <f t="shared" si="262"/>
        <v>126448</v>
      </c>
    </row>
    <row r="398" spans="3:33">
      <c r="C398" s="2284">
        <v>1</v>
      </c>
      <c r="G398" s="184"/>
      <c r="H398" s="2461"/>
      <c r="I398" s="2462"/>
      <c r="J398" s="2462"/>
      <c r="M398" s="189" t="s">
        <v>1352</v>
      </c>
      <c r="N398" s="571"/>
      <c r="O398" s="121">
        <f>SUM(O399:O400)</f>
        <v>911</v>
      </c>
      <c r="P398" s="121">
        <f t="shared" ref="P398:Z398" si="263">SUM(P399:P400)</f>
        <v>6341</v>
      </c>
      <c r="Q398" s="121">
        <f t="shared" si="263"/>
        <v>11424</v>
      </c>
      <c r="R398" s="121">
        <f t="shared" si="263"/>
        <v>8596</v>
      </c>
      <c r="S398" s="121">
        <f t="shared" si="263"/>
        <v>9094</v>
      </c>
      <c r="T398" s="121">
        <f t="shared" si="263"/>
        <v>13441</v>
      </c>
      <c r="U398" s="121">
        <f t="shared" si="263"/>
        <v>12021</v>
      </c>
      <c r="V398" s="121">
        <f t="shared" si="263"/>
        <v>11645</v>
      </c>
      <c r="W398" s="121">
        <f t="shared" si="263"/>
        <v>11961</v>
      </c>
      <c r="X398" s="121">
        <f t="shared" si="263"/>
        <v>13047</v>
      </c>
      <c r="Y398" s="121">
        <f t="shared" si="263"/>
        <v>12932</v>
      </c>
      <c r="Z398" s="121">
        <f t="shared" si="263"/>
        <v>13390</v>
      </c>
      <c r="AA398" s="596">
        <f>SUM(AA399:AA400)</f>
        <v>18676</v>
      </c>
      <c r="AB398" s="596">
        <f t="shared" ref="AB398:AG398" si="264">SUM(AB399:AB400)</f>
        <v>31131</v>
      </c>
      <c r="AC398" s="596">
        <f t="shared" si="264"/>
        <v>35627</v>
      </c>
      <c r="AD398" s="596">
        <f t="shared" si="264"/>
        <v>39369</v>
      </c>
      <c r="AE398" s="596">
        <f t="shared" si="264"/>
        <v>49807</v>
      </c>
      <c r="AF398" s="596">
        <f t="shared" si="264"/>
        <v>74996</v>
      </c>
      <c r="AG398" s="596">
        <f t="shared" si="264"/>
        <v>124803</v>
      </c>
    </row>
    <row r="399" spans="3:33">
      <c r="C399" s="2284">
        <v>1</v>
      </c>
      <c r="G399" s="184"/>
      <c r="H399" s="2461"/>
      <c r="I399" s="2462"/>
      <c r="J399" s="2462"/>
      <c r="N399" s="150" t="s">
        <v>1355</v>
      </c>
      <c r="O399" s="128">
        <v>911</v>
      </c>
      <c r="P399" s="128">
        <v>6341</v>
      </c>
      <c r="Q399" s="128">
        <v>11424</v>
      </c>
      <c r="R399" s="128">
        <v>8596</v>
      </c>
      <c r="S399" s="128">
        <v>9094</v>
      </c>
      <c r="T399" s="128">
        <v>13441</v>
      </c>
      <c r="U399" s="128">
        <v>12021</v>
      </c>
      <c r="V399" s="128">
        <v>11645</v>
      </c>
      <c r="W399" s="128">
        <v>11961</v>
      </c>
      <c r="X399" s="128">
        <v>13047</v>
      </c>
      <c r="Y399" s="128">
        <v>12932</v>
      </c>
      <c r="Z399" s="128">
        <v>13390</v>
      </c>
      <c r="AA399" s="185">
        <f>SUM(O399:Q399)</f>
        <v>18676</v>
      </c>
      <c r="AB399" s="185">
        <f>SUM(R399:T399)</f>
        <v>31131</v>
      </c>
      <c r="AC399" s="185">
        <f>SUM(U399:W399)</f>
        <v>35627</v>
      </c>
      <c r="AD399" s="185">
        <f>SUM(X399:Z399)</f>
        <v>39369</v>
      </c>
      <c r="AE399" s="185">
        <f>AA399+AB399</f>
        <v>49807</v>
      </c>
      <c r="AF399" s="185">
        <f>AD399+AC399</f>
        <v>74996</v>
      </c>
      <c r="AG399" s="185">
        <f>AE399+AF399</f>
        <v>124803</v>
      </c>
    </row>
    <row r="400" spans="3:33">
      <c r="C400" s="2284">
        <v>1</v>
      </c>
      <c r="G400" s="184"/>
      <c r="H400" s="2461"/>
      <c r="I400" s="2462"/>
      <c r="J400" s="2462"/>
      <c r="N400" s="150" t="s">
        <v>1356</v>
      </c>
      <c r="O400" s="128"/>
      <c r="P400" s="128"/>
      <c r="Q400" s="128"/>
      <c r="R400" s="128"/>
      <c r="S400" s="128"/>
      <c r="T400" s="128"/>
      <c r="U400" s="128"/>
      <c r="V400" s="128"/>
      <c r="W400" s="128"/>
      <c r="X400" s="128"/>
      <c r="Y400" s="128"/>
      <c r="Z400" s="128"/>
      <c r="AA400" s="185">
        <f>SUM(O400:Q400)</f>
        <v>0</v>
      </c>
      <c r="AB400" s="185">
        <f>SUM(R400:T400)</f>
        <v>0</v>
      </c>
      <c r="AC400" s="185">
        <f>SUM(U400:W400)</f>
        <v>0</v>
      </c>
      <c r="AD400" s="185">
        <f>SUM(X400:Z400)</f>
        <v>0</v>
      </c>
      <c r="AE400" s="185">
        <f>AA400+AB400</f>
        <v>0</v>
      </c>
      <c r="AF400" s="185">
        <f>AD400+AC400</f>
        <v>0</v>
      </c>
      <c r="AG400" s="185">
        <f>AE400+AF400</f>
        <v>0</v>
      </c>
    </row>
    <row r="401" spans="3:33">
      <c r="C401" s="2284">
        <v>1</v>
      </c>
      <c r="G401" s="184"/>
      <c r="H401" s="2461"/>
      <c r="I401" s="2462"/>
      <c r="J401" s="2462"/>
      <c r="M401" s="189" t="s">
        <v>1353</v>
      </c>
      <c r="N401" s="571"/>
      <c r="O401" s="121">
        <f>SUM(O402:O403)</f>
        <v>-7</v>
      </c>
      <c r="P401" s="121">
        <f t="shared" ref="P401:Z401" si="265">SUM(P402:P403)</f>
        <v>342</v>
      </c>
      <c r="Q401" s="121">
        <f t="shared" si="265"/>
        <v>285</v>
      </c>
      <c r="R401" s="121">
        <f t="shared" si="265"/>
        <v>192</v>
      </c>
      <c r="S401" s="121">
        <f t="shared" si="265"/>
        <v>303</v>
      </c>
      <c r="T401" s="121">
        <f t="shared" si="265"/>
        <v>294</v>
      </c>
      <c r="U401" s="121">
        <f t="shared" si="265"/>
        <v>236</v>
      </c>
      <c r="V401" s="121">
        <f t="shared" si="265"/>
        <v>0</v>
      </c>
      <c r="W401" s="121">
        <f t="shared" si="265"/>
        <v>0</v>
      </c>
      <c r="X401" s="121">
        <f t="shared" si="265"/>
        <v>0</v>
      </c>
      <c r="Y401" s="121">
        <f t="shared" si="265"/>
        <v>0</v>
      </c>
      <c r="Z401" s="121">
        <f t="shared" si="265"/>
        <v>0</v>
      </c>
      <c r="AA401" s="596">
        <f>SUM(AA402:AA403)</f>
        <v>620</v>
      </c>
      <c r="AB401" s="596">
        <f t="shared" ref="AB401:AG401" si="266">SUM(AB402:AB403)</f>
        <v>789</v>
      </c>
      <c r="AC401" s="596">
        <f t="shared" si="266"/>
        <v>236</v>
      </c>
      <c r="AD401" s="596">
        <f t="shared" si="266"/>
        <v>0</v>
      </c>
      <c r="AE401" s="596">
        <f t="shared" si="266"/>
        <v>1409</v>
      </c>
      <c r="AF401" s="596">
        <f t="shared" si="266"/>
        <v>236</v>
      </c>
      <c r="AG401" s="596">
        <f t="shared" si="266"/>
        <v>1645</v>
      </c>
    </row>
    <row r="402" spans="3:33">
      <c r="C402" s="2284">
        <v>1</v>
      </c>
      <c r="G402" s="184"/>
      <c r="H402" s="2461"/>
      <c r="I402" s="2462"/>
      <c r="J402" s="2462"/>
      <c r="N402" s="150" t="s">
        <v>1355</v>
      </c>
      <c r="O402" s="128">
        <v>-7</v>
      </c>
      <c r="P402" s="128">
        <v>342</v>
      </c>
      <c r="Q402" s="128">
        <v>285</v>
      </c>
      <c r="R402" s="128">
        <v>192</v>
      </c>
      <c r="S402" s="128">
        <v>303</v>
      </c>
      <c r="T402" s="128">
        <v>294</v>
      </c>
      <c r="U402" s="128">
        <v>236</v>
      </c>
      <c r="V402" s="128"/>
      <c r="W402" s="128"/>
      <c r="X402" s="128"/>
      <c r="Y402" s="128"/>
      <c r="Z402" s="128"/>
      <c r="AA402" s="185">
        <f>SUM(O402:Q402)</f>
        <v>620</v>
      </c>
      <c r="AB402" s="185">
        <f>SUM(R402:T402)</f>
        <v>789</v>
      </c>
      <c r="AC402" s="185">
        <f>SUM(U402:W402)</f>
        <v>236</v>
      </c>
      <c r="AD402" s="185">
        <f>SUM(X402:Z402)</f>
        <v>0</v>
      </c>
      <c r="AE402" s="185">
        <f>AA402+AB402</f>
        <v>1409</v>
      </c>
      <c r="AF402" s="185">
        <f>AD402+AC402</f>
        <v>236</v>
      </c>
      <c r="AG402" s="185">
        <f>AE402+AF402</f>
        <v>1645</v>
      </c>
    </row>
    <row r="403" spans="3:33">
      <c r="C403" s="2284">
        <v>1</v>
      </c>
      <c r="G403" s="184"/>
      <c r="H403" s="2461"/>
      <c r="I403" s="2462"/>
      <c r="J403" s="2462"/>
      <c r="L403" s="561"/>
      <c r="M403" s="561"/>
      <c r="N403" s="562" t="s">
        <v>1356</v>
      </c>
      <c r="O403" s="564"/>
      <c r="P403" s="564"/>
      <c r="Q403" s="564"/>
      <c r="R403" s="564"/>
      <c r="S403" s="564"/>
      <c r="T403" s="564"/>
      <c r="U403" s="564"/>
      <c r="V403" s="564"/>
      <c r="W403" s="564"/>
      <c r="X403" s="564"/>
      <c r="Y403" s="564"/>
      <c r="Z403" s="564"/>
      <c r="AA403" s="587"/>
      <c r="AB403" s="587">
        <f>SUM(R403:T403)</f>
        <v>0</v>
      </c>
      <c r="AC403" s="587">
        <f>SUM(U403:W403)</f>
        <v>0</v>
      </c>
      <c r="AD403" s="587">
        <f>SUM(X403:Z403)</f>
        <v>0</v>
      </c>
      <c r="AE403" s="587">
        <f>AA403+AB403</f>
        <v>0</v>
      </c>
      <c r="AF403" s="587">
        <f>AD403+AC403</f>
        <v>0</v>
      </c>
      <c r="AG403" s="587">
        <f>AE403+AF403</f>
        <v>0</v>
      </c>
    </row>
    <row r="404" spans="3:33" collapsed="1">
      <c r="C404" s="2284">
        <v>1</v>
      </c>
      <c r="G404" s="184"/>
      <c r="H404" s="2461"/>
      <c r="I404" s="2462"/>
      <c r="J404" s="2462"/>
      <c r="L404" s="566" t="s">
        <v>1354</v>
      </c>
      <c r="M404" s="566"/>
      <c r="N404" s="567"/>
      <c r="O404" s="569"/>
      <c r="P404" s="569"/>
      <c r="Q404" s="569"/>
      <c r="R404" s="569"/>
      <c r="S404" s="569"/>
      <c r="T404" s="569"/>
      <c r="U404" s="569"/>
      <c r="V404" s="569"/>
      <c r="W404" s="569"/>
      <c r="X404" s="569"/>
      <c r="Y404" s="569"/>
      <c r="Z404" s="569"/>
      <c r="AA404" s="588">
        <f>SUM(O404:Q404)</f>
        <v>0</v>
      </c>
      <c r="AB404" s="588">
        <f>SUM(R404:T404)</f>
        <v>0</v>
      </c>
      <c r="AC404" s="588">
        <f>SUM(U404:W404)</f>
        <v>0</v>
      </c>
      <c r="AD404" s="588">
        <f>SUM(X404:Z404)</f>
        <v>0</v>
      </c>
      <c r="AE404" s="588">
        <f>AA404+AB404</f>
        <v>0</v>
      </c>
      <c r="AF404" s="588">
        <f>AD404+AC404</f>
        <v>0</v>
      </c>
      <c r="AG404" s="588">
        <f>AE404+AF404</f>
        <v>0</v>
      </c>
    </row>
    <row r="405" spans="3:33">
      <c r="C405" s="2284">
        <v>1</v>
      </c>
      <c r="G405" s="184"/>
      <c r="H405" s="2461"/>
      <c r="I405" s="2462"/>
      <c r="J405" s="2462"/>
      <c r="L405" s="594" t="s">
        <v>1360</v>
      </c>
      <c r="M405" s="594"/>
      <c r="N405" s="595"/>
      <c r="O405" s="565">
        <f>SUM(O406:O408)</f>
        <v>-2451</v>
      </c>
      <c r="P405" s="565">
        <f t="shared" ref="P405:AG405" si="267">SUM(P406:P408)</f>
        <v>-5435</v>
      </c>
      <c r="Q405" s="565">
        <f t="shared" si="267"/>
        <v>-5470</v>
      </c>
      <c r="R405" s="565">
        <f t="shared" si="267"/>
        <v>-4857</v>
      </c>
      <c r="S405" s="565">
        <f t="shared" si="267"/>
        <v>-5042</v>
      </c>
      <c r="T405" s="565">
        <f t="shared" si="267"/>
        <v>-4949</v>
      </c>
      <c r="U405" s="565">
        <f t="shared" si="267"/>
        <v>-5986</v>
      </c>
      <c r="V405" s="565">
        <f t="shared" si="267"/>
        <v>-5500</v>
      </c>
      <c r="W405" s="565">
        <f t="shared" si="267"/>
        <v>-5500</v>
      </c>
      <c r="X405" s="565">
        <f t="shared" si="267"/>
        <v>-5500</v>
      </c>
      <c r="Y405" s="565">
        <f t="shared" si="267"/>
        <v>-5500</v>
      </c>
      <c r="Z405" s="565">
        <f t="shared" si="267"/>
        <v>-5500</v>
      </c>
      <c r="AA405" s="587">
        <f t="shared" si="267"/>
        <v>-13356</v>
      </c>
      <c r="AB405" s="587">
        <f t="shared" si="267"/>
        <v>-14848</v>
      </c>
      <c r="AC405" s="587">
        <f t="shared" si="267"/>
        <v>-16986</v>
      </c>
      <c r="AD405" s="587">
        <f t="shared" si="267"/>
        <v>-16500</v>
      </c>
      <c r="AE405" s="587">
        <f t="shared" si="267"/>
        <v>-28204</v>
      </c>
      <c r="AF405" s="587">
        <f t="shared" si="267"/>
        <v>-33486</v>
      </c>
      <c r="AG405" s="587">
        <f t="shared" si="267"/>
        <v>-61690</v>
      </c>
    </row>
    <row r="406" spans="3:33">
      <c r="C406" s="2284">
        <v>1</v>
      </c>
      <c r="G406" s="184"/>
      <c r="H406" s="2461"/>
      <c r="I406" s="2462"/>
      <c r="J406" s="2462"/>
      <c r="L406" s="592"/>
      <c r="M406" s="592"/>
      <c r="N406" s="593" t="s">
        <v>1361</v>
      </c>
      <c r="O406" s="191">
        <v>-2419</v>
      </c>
      <c r="P406" s="191">
        <v>-2315</v>
      </c>
      <c r="Q406" s="191">
        <v>-2341</v>
      </c>
      <c r="R406" s="191">
        <v>-2274</v>
      </c>
      <c r="S406" s="191">
        <v>-2302</v>
      </c>
      <c r="T406" s="191">
        <v>-2134</v>
      </c>
      <c r="U406" s="191">
        <v>-2283</v>
      </c>
      <c r="V406" s="191">
        <v>-2200</v>
      </c>
      <c r="W406" s="191">
        <v>-2200</v>
      </c>
      <c r="X406" s="191">
        <v>-2200</v>
      </c>
      <c r="Y406" s="191">
        <v>-2200</v>
      </c>
      <c r="Z406" s="191">
        <v>-2200</v>
      </c>
      <c r="AA406" s="186">
        <f>SUM(O406:Q406)</f>
        <v>-7075</v>
      </c>
      <c r="AB406" s="186">
        <f>SUM(R406:T406)</f>
        <v>-6710</v>
      </c>
      <c r="AC406" s="186">
        <f>SUM(U406:W406)</f>
        <v>-6683</v>
      </c>
      <c r="AD406" s="186">
        <f>SUM(X406:Z406)</f>
        <v>-6600</v>
      </c>
      <c r="AE406" s="186">
        <f>AA406+AB406</f>
        <v>-13785</v>
      </c>
      <c r="AF406" s="186">
        <f>AD406+AC406</f>
        <v>-13283</v>
      </c>
      <c r="AG406" s="186">
        <f>AE406+AF406</f>
        <v>-27068</v>
      </c>
    </row>
    <row r="407" spans="3:33">
      <c r="C407" s="2284">
        <v>1</v>
      </c>
      <c r="D407" s="362"/>
      <c r="E407" s="362"/>
      <c r="G407" s="184"/>
      <c r="H407" s="2461"/>
      <c r="I407" s="2462"/>
      <c r="J407" s="2462"/>
      <c r="L407" s="1598"/>
      <c r="M407" s="1598"/>
      <c r="N407" s="621" t="s">
        <v>1362</v>
      </c>
      <c r="O407" s="128"/>
      <c r="P407" s="128"/>
      <c r="Q407" s="128"/>
      <c r="R407" s="128">
        <v>-50</v>
      </c>
      <c r="S407" s="128">
        <v>-224</v>
      </c>
      <c r="T407" s="128">
        <v>-246</v>
      </c>
      <c r="U407" s="128">
        <v>-182</v>
      </c>
      <c r="V407" s="128">
        <v>-700</v>
      </c>
      <c r="W407" s="128">
        <v>-700</v>
      </c>
      <c r="X407" s="128">
        <v>-700</v>
      </c>
      <c r="Y407" s="128">
        <v>-700</v>
      </c>
      <c r="Z407" s="128">
        <v>-700</v>
      </c>
      <c r="AA407" s="185">
        <f>SUM(O407:Q407)</f>
        <v>0</v>
      </c>
      <c r="AB407" s="185">
        <f>SUM(R407:T407)</f>
        <v>-520</v>
      </c>
      <c r="AC407" s="185">
        <f>SUM(U407:W407)</f>
        <v>-1582</v>
      </c>
      <c r="AD407" s="185">
        <f>SUM(X407:Z407)</f>
        <v>-2100</v>
      </c>
      <c r="AE407" s="185">
        <f>AA407+AB407</f>
        <v>-520</v>
      </c>
      <c r="AF407" s="185">
        <f>AD407+AC407</f>
        <v>-3682</v>
      </c>
      <c r="AG407" s="185">
        <f>AE407+AF407</f>
        <v>-4202</v>
      </c>
    </row>
    <row r="408" spans="3:33">
      <c r="C408" s="2284">
        <v>1</v>
      </c>
      <c r="G408" s="184"/>
      <c r="H408" s="2461"/>
      <c r="I408" s="2462"/>
      <c r="J408" s="2462"/>
      <c r="L408" s="459"/>
      <c r="M408" s="459"/>
      <c r="N408" s="154" t="s">
        <v>1363</v>
      </c>
      <c r="O408" s="135">
        <v>-32</v>
      </c>
      <c r="P408" s="135">
        <v>-3120</v>
      </c>
      <c r="Q408" s="135">
        <v>-3129</v>
      </c>
      <c r="R408" s="135">
        <v>-2533</v>
      </c>
      <c r="S408" s="135">
        <v>-2516</v>
      </c>
      <c r="T408" s="135">
        <v>-2569</v>
      </c>
      <c r="U408" s="135">
        <v>-3521</v>
      </c>
      <c r="V408" s="135">
        <v>-2600</v>
      </c>
      <c r="W408" s="135">
        <v>-2600</v>
      </c>
      <c r="X408" s="135">
        <v>-2600</v>
      </c>
      <c r="Y408" s="135">
        <v>-2600</v>
      </c>
      <c r="Z408" s="135">
        <v>-2600</v>
      </c>
      <c r="AA408" s="194">
        <f>SUM(O408:Q408)</f>
        <v>-6281</v>
      </c>
      <c r="AB408" s="194">
        <f>SUM(R408:T408)</f>
        <v>-7618</v>
      </c>
      <c r="AC408" s="194">
        <f>SUM(U408:W408)</f>
        <v>-8721</v>
      </c>
      <c r="AD408" s="194">
        <f>SUM(X408:Z408)</f>
        <v>-7800</v>
      </c>
      <c r="AE408" s="194">
        <f>AA408+AB408</f>
        <v>-13899</v>
      </c>
      <c r="AF408" s="194">
        <f>AD408+AC408</f>
        <v>-16521</v>
      </c>
      <c r="AG408" s="194">
        <f>AE408+AF408</f>
        <v>-30420</v>
      </c>
    </row>
    <row r="409" spans="3:33">
      <c r="C409" s="2284">
        <v>1</v>
      </c>
      <c r="G409" s="184"/>
      <c r="H409" s="2461"/>
      <c r="I409" s="2462"/>
      <c r="J409" s="2462"/>
      <c r="L409" s="589" t="s">
        <v>1364</v>
      </c>
      <c r="M409" s="589"/>
      <c r="N409" s="590"/>
      <c r="O409" s="558">
        <f>SUM(O410:O411)</f>
        <v>-45</v>
      </c>
      <c r="P409" s="558">
        <f t="shared" ref="P409:Z409" si="268">SUM(P410:P411)</f>
        <v>-45</v>
      </c>
      <c r="Q409" s="558">
        <f t="shared" si="268"/>
        <v>-36</v>
      </c>
      <c r="R409" s="558">
        <f t="shared" si="268"/>
        <v>-40</v>
      </c>
      <c r="S409" s="558">
        <f t="shared" si="268"/>
        <v>-35</v>
      </c>
      <c r="T409" s="558">
        <f t="shared" si="268"/>
        <v>-45</v>
      </c>
      <c r="U409" s="558">
        <f t="shared" si="268"/>
        <v>-40</v>
      </c>
      <c r="V409" s="558">
        <f t="shared" si="268"/>
        <v>0</v>
      </c>
      <c r="W409" s="558">
        <f t="shared" si="268"/>
        <v>0</v>
      </c>
      <c r="X409" s="558">
        <f t="shared" si="268"/>
        <v>0</v>
      </c>
      <c r="Y409" s="558">
        <f t="shared" si="268"/>
        <v>0</v>
      </c>
      <c r="Z409" s="558">
        <f t="shared" si="268"/>
        <v>0</v>
      </c>
      <c r="AA409" s="591">
        <f>SUM(AA410:AA411)</f>
        <v>-126</v>
      </c>
      <c r="AB409" s="591">
        <f t="shared" ref="AB409:AG409" si="269">SUM(AB410:AB411)</f>
        <v>-120</v>
      </c>
      <c r="AC409" s="591">
        <f>SUM(AC410:AC411)</f>
        <v>-40</v>
      </c>
      <c r="AD409" s="591">
        <f t="shared" si="269"/>
        <v>0</v>
      </c>
      <c r="AE409" s="591">
        <f t="shared" si="269"/>
        <v>-246</v>
      </c>
      <c r="AF409" s="591">
        <f t="shared" si="269"/>
        <v>-40</v>
      </c>
      <c r="AG409" s="591">
        <f t="shared" si="269"/>
        <v>-286</v>
      </c>
    </row>
    <row r="410" spans="3:33">
      <c r="C410" s="2284">
        <v>1</v>
      </c>
      <c r="G410" s="184"/>
      <c r="H410" s="2461"/>
      <c r="I410" s="2462"/>
      <c r="J410" s="2462"/>
      <c r="L410" s="592"/>
      <c r="M410" s="592"/>
      <c r="N410" s="593" t="s">
        <v>1361</v>
      </c>
      <c r="O410" s="191">
        <v>-45</v>
      </c>
      <c r="P410" s="191">
        <v>-45</v>
      </c>
      <c r="Q410" s="191">
        <v>-36</v>
      </c>
      <c r="R410" s="191">
        <v>-40</v>
      </c>
      <c r="S410" s="191">
        <v>-35</v>
      </c>
      <c r="T410" s="191">
        <v>-45</v>
      </c>
      <c r="U410" s="191">
        <v>-40</v>
      </c>
      <c r="V410" s="191"/>
      <c r="W410" s="191"/>
      <c r="X410" s="191"/>
      <c r="Y410" s="191"/>
      <c r="Z410" s="191"/>
      <c r="AA410" s="186">
        <f>SUM(O410:Q410)</f>
        <v>-126</v>
      </c>
      <c r="AB410" s="186">
        <f>SUM(R410:T410)</f>
        <v>-120</v>
      </c>
      <c r="AC410" s="186">
        <f>SUM(U410:W410)</f>
        <v>-40</v>
      </c>
      <c r="AD410" s="186">
        <f>SUM(X410:Z410)</f>
        <v>0</v>
      </c>
      <c r="AE410" s="186">
        <f>AA410+AB410</f>
        <v>-246</v>
      </c>
      <c r="AF410" s="186">
        <f>AD410+AC410</f>
        <v>-40</v>
      </c>
      <c r="AG410" s="186">
        <f>AE410+AF410</f>
        <v>-286</v>
      </c>
    </row>
    <row r="411" spans="3:33">
      <c r="C411" s="2284">
        <v>1</v>
      </c>
      <c r="G411" s="184"/>
      <c r="H411" s="2461"/>
      <c r="I411" s="2462"/>
      <c r="J411" s="2462"/>
      <c r="L411" s="459"/>
      <c r="M411" s="459"/>
      <c r="N411" s="154" t="s">
        <v>438</v>
      </c>
      <c r="O411" s="135"/>
      <c r="P411" s="135"/>
      <c r="Q411" s="135"/>
      <c r="R411" s="135"/>
      <c r="S411" s="135"/>
      <c r="T411" s="135"/>
      <c r="U411" s="135"/>
      <c r="V411" s="135"/>
      <c r="W411" s="135"/>
      <c r="X411" s="135"/>
      <c r="Y411" s="135"/>
      <c r="Z411" s="135"/>
      <c r="AA411" s="194">
        <f>SUM(O411:Q411)</f>
        <v>0</v>
      </c>
      <c r="AB411" s="194">
        <f>SUM(R411:T411)</f>
        <v>0</v>
      </c>
      <c r="AC411" s="194">
        <f>SUM(U411:W411)</f>
        <v>0</v>
      </c>
      <c r="AD411" s="194">
        <f>SUM(X411:Z411)</f>
        <v>0</v>
      </c>
      <c r="AE411" s="194">
        <f>AA411+AB411</f>
        <v>0</v>
      </c>
      <c r="AF411" s="194">
        <f>AD411+AC411</f>
        <v>0</v>
      </c>
      <c r="AG411" s="194">
        <f>AE411+AF411</f>
        <v>0</v>
      </c>
    </row>
    <row r="412" spans="3:33">
      <c r="C412" s="2284">
        <v>1</v>
      </c>
      <c r="G412" s="184"/>
      <c r="H412" s="2461"/>
      <c r="I412" s="2462"/>
      <c r="J412" s="2462"/>
      <c r="L412" s="621" t="s">
        <v>1365</v>
      </c>
      <c r="M412" s="1598"/>
      <c r="N412" s="621"/>
      <c r="O412" s="128"/>
      <c r="P412" s="128"/>
      <c r="Q412" s="128"/>
      <c r="R412" s="128"/>
      <c r="S412" s="128"/>
      <c r="T412" s="128"/>
      <c r="U412" s="128"/>
      <c r="V412" s="128"/>
      <c r="W412" s="128"/>
      <c r="X412" s="128"/>
      <c r="Y412" s="128"/>
      <c r="Z412" s="128"/>
      <c r="AA412" s="185">
        <f>SUM(O412:Q412)</f>
        <v>0</v>
      </c>
      <c r="AB412" s="185">
        <f>SUM(R412:T412)</f>
        <v>0</v>
      </c>
      <c r="AC412" s="185">
        <f>SUM(U412:W412)</f>
        <v>0</v>
      </c>
      <c r="AD412" s="185">
        <f>SUM(X412:Z412)</f>
        <v>0</v>
      </c>
      <c r="AE412" s="185">
        <f>AA412+AB412</f>
        <v>0</v>
      </c>
      <c r="AF412" s="185">
        <f>AD412+AC412</f>
        <v>0</v>
      </c>
      <c r="AG412" s="185">
        <f>AE412+AF412</f>
        <v>0</v>
      </c>
    </row>
    <row r="413" spans="3:33" s="363" customFormat="1">
      <c r="C413" s="2284">
        <v>1</v>
      </c>
      <c r="F413" s="2315"/>
      <c r="G413" s="184"/>
      <c r="H413" s="2465"/>
      <c r="I413" s="133"/>
      <c r="J413" s="133"/>
      <c r="K413" s="470" t="s">
        <v>1304</v>
      </c>
      <c r="L413" s="470"/>
      <c r="M413" s="470"/>
      <c r="N413" s="471"/>
      <c r="O413" s="944"/>
      <c r="P413" s="944"/>
      <c r="Q413" s="944"/>
      <c r="R413" s="944"/>
      <c r="S413" s="944"/>
      <c r="T413" s="944"/>
      <c r="U413" s="944"/>
      <c r="V413" s="944"/>
      <c r="W413" s="944"/>
      <c r="X413" s="944"/>
      <c r="Y413" s="944"/>
      <c r="Z413" s="944"/>
      <c r="AA413" s="945">
        <f>SUM(O413:Q413)</f>
        <v>0</v>
      </c>
      <c r="AB413" s="945">
        <f>SUM(R413:T413)</f>
        <v>0</v>
      </c>
      <c r="AC413" s="945">
        <f>SUM(U413:W413)</f>
        <v>0</v>
      </c>
      <c r="AD413" s="945">
        <f>SUM(X413:Z413)</f>
        <v>0</v>
      </c>
      <c r="AE413" s="945">
        <f>AA413+AB413</f>
        <v>0</v>
      </c>
      <c r="AF413" s="945">
        <f>AD413+AC413</f>
        <v>0</v>
      </c>
      <c r="AG413" s="945">
        <f>AE413+AF413</f>
        <v>0</v>
      </c>
    </row>
    <row r="414" spans="3:33">
      <c r="C414" s="2284">
        <v>1</v>
      </c>
      <c r="G414" s="184"/>
      <c r="H414" s="2461"/>
      <c r="I414" s="1453" t="s">
        <v>1300</v>
      </c>
      <c r="J414" s="1453"/>
      <c r="K414" s="1453"/>
      <c r="L414" s="1453"/>
      <c r="M414" s="1453"/>
      <c r="N414" s="2191"/>
      <c r="O414" s="1663">
        <f t="shared" ref="O414:AG414" si="270">O415+O420+O437</f>
        <v>611</v>
      </c>
      <c r="P414" s="1663">
        <f t="shared" si="270"/>
        <v>27754</v>
      </c>
      <c r="Q414" s="1663">
        <f t="shared" si="270"/>
        <v>19286</v>
      </c>
      <c r="R414" s="1663">
        <f t="shared" si="270"/>
        <v>32919</v>
      </c>
      <c r="S414" s="1663">
        <f t="shared" si="270"/>
        <v>21706</v>
      </c>
      <c r="T414" s="1663">
        <f t="shared" si="270"/>
        <v>53843</v>
      </c>
      <c r="U414" s="1663">
        <f t="shared" si="270"/>
        <v>30497</v>
      </c>
      <c r="V414" s="1663">
        <f t="shared" si="270"/>
        <v>40505.400463395898</v>
      </c>
      <c r="W414" s="1663">
        <f t="shared" si="270"/>
        <v>44315.345069019706</v>
      </c>
      <c r="X414" s="1663">
        <f t="shared" si="270"/>
        <v>44031.451859260516</v>
      </c>
      <c r="Y414" s="1663">
        <f t="shared" si="270"/>
        <v>44851.325866075378</v>
      </c>
      <c r="Z414" s="1663">
        <f t="shared" si="270"/>
        <v>50684.124940149653</v>
      </c>
      <c r="AA414" s="1663">
        <f t="shared" si="270"/>
        <v>47651</v>
      </c>
      <c r="AB414" s="1663">
        <f t="shared" si="270"/>
        <v>108468</v>
      </c>
      <c r="AC414" s="1663">
        <f t="shared" si="270"/>
        <v>115317.7455324156</v>
      </c>
      <c r="AD414" s="1663">
        <f t="shared" si="270"/>
        <v>139566.90266548554</v>
      </c>
      <c r="AE414" s="1663">
        <f t="shared" si="270"/>
        <v>156119</v>
      </c>
      <c r="AF414" s="1663">
        <f t="shared" si="270"/>
        <v>254884.64819790114</v>
      </c>
      <c r="AG414" s="1663">
        <f t="shared" si="270"/>
        <v>411003.64819790114</v>
      </c>
    </row>
    <row r="415" spans="3:33" s="363" customFormat="1">
      <c r="C415" s="2284">
        <v>1</v>
      </c>
      <c r="F415" s="2315"/>
      <c r="G415" s="184"/>
      <c r="H415" s="2465"/>
      <c r="I415" s="2464"/>
      <c r="J415" s="2464"/>
      <c r="K415" s="362" t="s">
        <v>1351</v>
      </c>
      <c r="L415" s="561"/>
      <c r="M415" s="561"/>
      <c r="N415" s="562"/>
      <c r="O415" s="565">
        <f>O416+O419</f>
        <v>629</v>
      </c>
      <c r="P415" s="565">
        <f t="shared" ref="P415:AG415" si="271">P416+P419</f>
        <v>10491</v>
      </c>
      <c r="Q415" s="565">
        <f t="shared" si="271"/>
        <v>7267</v>
      </c>
      <c r="R415" s="565">
        <f t="shared" si="271"/>
        <v>18120</v>
      </c>
      <c r="S415" s="565">
        <f t="shared" si="271"/>
        <v>12901</v>
      </c>
      <c r="T415" s="565">
        <f t="shared" si="271"/>
        <v>39589</v>
      </c>
      <c r="U415" s="565">
        <f t="shared" si="271"/>
        <v>14492</v>
      </c>
      <c r="V415" s="565">
        <f t="shared" si="271"/>
        <v>26278.027137000001</v>
      </c>
      <c r="W415" s="565">
        <f t="shared" si="271"/>
        <v>28496.987097000005</v>
      </c>
      <c r="X415" s="565">
        <f t="shared" si="271"/>
        <v>27094.695888000002</v>
      </c>
      <c r="Y415" s="565">
        <f t="shared" si="271"/>
        <v>27368.222928000003</v>
      </c>
      <c r="Z415" s="565">
        <f t="shared" si="271"/>
        <v>30469.287168000003</v>
      </c>
      <c r="AA415" s="587">
        <f t="shared" si="271"/>
        <v>18387</v>
      </c>
      <c r="AB415" s="565">
        <f t="shared" si="271"/>
        <v>70610</v>
      </c>
      <c r="AC415" s="565">
        <f t="shared" si="271"/>
        <v>69267.014234000002</v>
      </c>
      <c r="AD415" s="565">
        <f t="shared" si="271"/>
        <v>84932.205984</v>
      </c>
      <c r="AE415" s="565">
        <f t="shared" si="271"/>
        <v>88997</v>
      </c>
      <c r="AF415" s="565">
        <f t="shared" si="271"/>
        <v>154199.220218</v>
      </c>
      <c r="AG415" s="565">
        <f t="shared" si="271"/>
        <v>243196.220218</v>
      </c>
    </row>
    <row r="416" spans="3:33">
      <c r="C416" s="2284">
        <v>1</v>
      </c>
      <c r="G416" s="184"/>
      <c r="H416" s="2461"/>
      <c r="I416" s="2464"/>
      <c r="J416" s="2464"/>
      <c r="L416" s="189" t="s">
        <v>1297</v>
      </c>
      <c r="M416" s="189"/>
      <c r="N416" s="188"/>
      <c r="O416" s="187">
        <f>SUM(O417:O418)</f>
        <v>629</v>
      </c>
      <c r="P416" s="187">
        <f t="shared" ref="P416:AG416" si="272">SUM(P417:P418)</f>
        <v>10491</v>
      </c>
      <c r="Q416" s="187">
        <f t="shared" si="272"/>
        <v>7267</v>
      </c>
      <c r="R416" s="187">
        <f t="shared" si="272"/>
        <v>18120</v>
      </c>
      <c r="S416" s="187">
        <f t="shared" si="272"/>
        <v>12901</v>
      </c>
      <c r="T416" s="187">
        <f t="shared" si="272"/>
        <v>39589</v>
      </c>
      <c r="U416" s="187">
        <f t="shared" si="272"/>
        <v>14492</v>
      </c>
      <c r="V416" s="187">
        <f t="shared" si="272"/>
        <v>26278.027137000001</v>
      </c>
      <c r="W416" s="187">
        <f t="shared" si="272"/>
        <v>28496.987097000005</v>
      </c>
      <c r="X416" s="187">
        <f t="shared" si="272"/>
        <v>27094.695888000002</v>
      </c>
      <c r="Y416" s="187">
        <f t="shared" si="272"/>
        <v>27368.222928000003</v>
      </c>
      <c r="Z416" s="187">
        <f t="shared" si="272"/>
        <v>30469.287168000003</v>
      </c>
      <c r="AA416" s="186">
        <f t="shared" si="272"/>
        <v>18387</v>
      </c>
      <c r="AB416" s="187">
        <f t="shared" si="272"/>
        <v>70610</v>
      </c>
      <c r="AC416" s="187">
        <f t="shared" si="272"/>
        <v>69267.014234000002</v>
      </c>
      <c r="AD416" s="187">
        <f t="shared" si="272"/>
        <v>84932.205984</v>
      </c>
      <c r="AE416" s="187">
        <f t="shared" si="272"/>
        <v>88997</v>
      </c>
      <c r="AF416" s="187">
        <f t="shared" si="272"/>
        <v>154199.220218</v>
      </c>
      <c r="AG416" s="187">
        <f t="shared" si="272"/>
        <v>243196.220218</v>
      </c>
    </row>
    <row r="417" spans="3:33">
      <c r="C417" s="2284">
        <v>1</v>
      </c>
      <c r="G417" s="184"/>
      <c r="H417" s="2461"/>
      <c r="I417" s="2464"/>
      <c r="J417" s="2464"/>
      <c r="M417" s="189" t="s">
        <v>1352</v>
      </c>
      <c r="N417" s="188"/>
      <c r="O417" s="191">
        <v>629</v>
      </c>
      <c r="P417" s="191">
        <v>10491</v>
      </c>
      <c r="Q417" s="191">
        <v>7267</v>
      </c>
      <c r="R417" s="191">
        <v>18500</v>
      </c>
      <c r="S417" s="191">
        <v>12977</v>
      </c>
      <c r="T417" s="191">
        <v>39589</v>
      </c>
      <c r="U417" s="191">
        <v>14492</v>
      </c>
      <c r="V417" s="191">
        <v>26278.027137000001</v>
      </c>
      <c r="W417" s="191">
        <v>28496.987097000005</v>
      </c>
      <c r="X417" s="191">
        <v>27094.695888000002</v>
      </c>
      <c r="Y417" s="191">
        <v>27368.222928000003</v>
      </c>
      <c r="Z417" s="191">
        <v>30469.287168000003</v>
      </c>
      <c r="AA417" s="186">
        <f>SUM(O417:Q417)</f>
        <v>18387</v>
      </c>
      <c r="AB417" s="186">
        <f>SUM(R417:T417)</f>
        <v>71066</v>
      </c>
      <c r="AC417" s="186">
        <f>SUM(U417:W417)</f>
        <v>69267.014234000002</v>
      </c>
      <c r="AD417" s="186">
        <f>SUM(X417:Z417)</f>
        <v>84932.205984</v>
      </c>
      <c r="AE417" s="186">
        <f>AA417+AB417</f>
        <v>89453</v>
      </c>
      <c r="AF417" s="186">
        <f>AD417+AC417</f>
        <v>154199.220218</v>
      </c>
      <c r="AG417" s="186">
        <f>AE417+AF417</f>
        <v>243652.220218</v>
      </c>
    </row>
    <row r="418" spans="3:33">
      <c r="C418" s="2284">
        <v>1</v>
      </c>
      <c r="G418" s="184"/>
      <c r="H418" s="2461"/>
      <c r="I418" s="2464"/>
      <c r="J418" s="2464"/>
      <c r="L418" s="561"/>
      <c r="M418" s="561" t="s">
        <v>1353</v>
      </c>
      <c r="N418" s="562"/>
      <c r="O418" s="564"/>
      <c r="P418" s="564"/>
      <c r="Q418" s="564"/>
      <c r="R418" s="564">
        <v>-380</v>
      </c>
      <c r="S418" s="564">
        <v>-76</v>
      </c>
      <c r="T418" s="564"/>
      <c r="U418" s="564"/>
      <c r="V418" s="564"/>
      <c r="W418" s="564"/>
      <c r="X418" s="564"/>
      <c r="Y418" s="564"/>
      <c r="Z418" s="564"/>
      <c r="AA418" s="587">
        <f>SUM(O418:Q418)</f>
        <v>0</v>
      </c>
      <c r="AB418" s="587">
        <f>SUM(R418:T418)</f>
        <v>-456</v>
      </c>
      <c r="AC418" s="587">
        <f>SUM(U418:W418)</f>
        <v>0</v>
      </c>
      <c r="AD418" s="587">
        <f>SUM(X418:Z418)</f>
        <v>0</v>
      </c>
      <c r="AE418" s="587">
        <f>AA418+AB418</f>
        <v>-456</v>
      </c>
      <c r="AF418" s="587">
        <f>AD418+AC418</f>
        <v>0</v>
      </c>
      <c r="AG418" s="587">
        <f>AE418+AF418</f>
        <v>-456</v>
      </c>
    </row>
    <row r="419" spans="3:33" collapsed="1">
      <c r="C419" s="2284">
        <v>1</v>
      </c>
      <c r="G419" s="184"/>
      <c r="H419" s="2461"/>
      <c r="I419" s="2464"/>
      <c r="J419" s="2464"/>
      <c r="K419" s="16"/>
      <c r="L419" s="566" t="s">
        <v>1354</v>
      </c>
      <c r="M419" s="566"/>
      <c r="N419" s="567"/>
      <c r="O419" s="569"/>
      <c r="P419" s="569"/>
      <c r="Q419" s="569"/>
      <c r="R419" s="569"/>
      <c r="S419" s="569"/>
      <c r="T419" s="569"/>
      <c r="U419" s="569"/>
      <c r="V419" s="569"/>
      <c r="W419" s="569"/>
      <c r="X419" s="569"/>
      <c r="Y419" s="569"/>
      <c r="Z419" s="569"/>
      <c r="AA419" s="588">
        <f>SUM(O419:Q419)</f>
        <v>0</v>
      </c>
      <c r="AB419" s="588">
        <f>SUM(R419:T419)</f>
        <v>0</v>
      </c>
      <c r="AC419" s="588">
        <f>SUM(U419:W419)</f>
        <v>0</v>
      </c>
      <c r="AD419" s="588">
        <f>SUM(X419:Z419)</f>
        <v>0</v>
      </c>
      <c r="AE419" s="588">
        <f>AA419+AB419</f>
        <v>0</v>
      </c>
      <c r="AF419" s="588">
        <f>AD419+AC419</f>
        <v>0</v>
      </c>
      <c r="AG419" s="588">
        <f>AE419+AF419</f>
        <v>0</v>
      </c>
    </row>
    <row r="420" spans="3:33" s="363" customFormat="1">
      <c r="C420" s="2284">
        <v>1</v>
      </c>
      <c r="F420" s="2315"/>
      <c r="G420" s="184"/>
      <c r="H420" s="2465"/>
      <c r="I420" s="2464"/>
      <c r="J420" s="2464"/>
      <c r="K420" s="362" t="s">
        <v>1320</v>
      </c>
      <c r="L420" s="561"/>
      <c r="M420" s="561"/>
      <c r="N420" s="562"/>
      <c r="O420" s="565">
        <f t="shared" ref="O420:AG420" si="273">O421+O429+O433+O436+O428</f>
        <v>-18</v>
      </c>
      <c r="P420" s="565">
        <f t="shared" si="273"/>
        <v>17263</v>
      </c>
      <c r="Q420" s="565">
        <f t="shared" si="273"/>
        <v>12019</v>
      </c>
      <c r="R420" s="565">
        <f t="shared" si="273"/>
        <v>14799</v>
      </c>
      <c r="S420" s="565">
        <f t="shared" si="273"/>
        <v>8805</v>
      </c>
      <c r="T420" s="565">
        <f t="shared" si="273"/>
        <v>14254</v>
      </c>
      <c r="U420" s="565">
        <f t="shared" si="273"/>
        <v>16005</v>
      </c>
      <c r="V420" s="565">
        <f t="shared" si="273"/>
        <v>14227.3733263959</v>
      </c>
      <c r="W420" s="565">
        <f t="shared" si="273"/>
        <v>15818.357972019699</v>
      </c>
      <c r="X420" s="565">
        <f t="shared" si="273"/>
        <v>16936.755971260514</v>
      </c>
      <c r="Y420" s="565">
        <f t="shared" si="273"/>
        <v>17483.102938075375</v>
      </c>
      <c r="Z420" s="565">
        <f t="shared" si="273"/>
        <v>20214.837772149651</v>
      </c>
      <c r="AA420" s="565">
        <f t="shared" si="273"/>
        <v>29264</v>
      </c>
      <c r="AB420" s="565">
        <f t="shared" si="273"/>
        <v>37858</v>
      </c>
      <c r="AC420" s="565">
        <f t="shared" si="273"/>
        <v>46050.731298415601</v>
      </c>
      <c r="AD420" s="565">
        <f t="shared" si="273"/>
        <v>54634.69668148554</v>
      </c>
      <c r="AE420" s="565">
        <f t="shared" si="273"/>
        <v>67122</v>
      </c>
      <c r="AF420" s="565">
        <f t="shared" si="273"/>
        <v>100685.42797990114</v>
      </c>
      <c r="AG420" s="565">
        <f t="shared" si="273"/>
        <v>167807.42797990114</v>
      </c>
    </row>
    <row r="421" spans="3:33">
      <c r="C421" s="2284">
        <v>1</v>
      </c>
      <c r="G421" s="184"/>
      <c r="H421" s="2461"/>
      <c r="I421" s="2464"/>
      <c r="J421" s="2464"/>
      <c r="L421" s="189" t="s">
        <v>1297</v>
      </c>
      <c r="M421" s="189"/>
      <c r="N421" s="188"/>
      <c r="O421" s="187">
        <f>O422+O425</f>
        <v>-18</v>
      </c>
      <c r="P421" s="187">
        <f t="shared" ref="P421:Z421" si="274">P422+P425</f>
        <v>17393</v>
      </c>
      <c r="Q421" s="187">
        <f t="shared" si="274"/>
        <v>12092</v>
      </c>
      <c r="R421" s="187">
        <f t="shared" si="274"/>
        <v>14872</v>
      </c>
      <c r="S421" s="187">
        <f t="shared" si="274"/>
        <v>8805</v>
      </c>
      <c r="T421" s="187">
        <f t="shared" si="274"/>
        <v>14254</v>
      </c>
      <c r="U421" s="187">
        <f t="shared" si="274"/>
        <v>16005</v>
      </c>
      <c r="V421" s="187">
        <f t="shared" si="274"/>
        <v>14227.3733263959</v>
      </c>
      <c r="W421" s="187">
        <f t="shared" si="274"/>
        <v>15818.357972019699</v>
      </c>
      <c r="X421" s="187">
        <f t="shared" si="274"/>
        <v>16936.755971260514</v>
      </c>
      <c r="Y421" s="187">
        <f t="shared" si="274"/>
        <v>17483.102938075375</v>
      </c>
      <c r="Z421" s="187">
        <f t="shared" si="274"/>
        <v>20214.837772149651</v>
      </c>
      <c r="AA421" s="186">
        <f>AA422+AA425</f>
        <v>29467</v>
      </c>
      <c r="AB421" s="186">
        <f t="shared" ref="AB421:AG421" si="275">AB422+AB425</f>
        <v>37931</v>
      </c>
      <c r="AC421" s="186">
        <f t="shared" si="275"/>
        <v>46050.731298415601</v>
      </c>
      <c r="AD421" s="186">
        <f t="shared" si="275"/>
        <v>54634.69668148554</v>
      </c>
      <c r="AE421" s="186">
        <f t="shared" si="275"/>
        <v>67398</v>
      </c>
      <c r="AF421" s="186">
        <f t="shared" si="275"/>
        <v>100685.42797990114</v>
      </c>
      <c r="AG421" s="186">
        <f t="shared" si="275"/>
        <v>168083.42797990114</v>
      </c>
    </row>
    <row r="422" spans="3:33">
      <c r="C422" s="2284">
        <v>1</v>
      </c>
      <c r="G422" s="184"/>
      <c r="H422" s="2461"/>
      <c r="I422" s="2464"/>
      <c r="J422" s="2464"/>
      <c r="M422" s="189" t="s">
        <v>1352</v>
      </c>
      <c r="N422" s="188"/>
      <c r="O422" s="187">
        <f>SUM(O423:O424)</f>
        <v>-18</v>
      </c>
      <c r="P422" s="187">
        <f t="shared" ref="P422:AG422" si="276">SUM(P423:P424)</f>
        <v>17284</v>
      </c>
      <c r="Q422" s="187">
        <f t="shared" si="276"/>
        <v>11786</v>
      </c>
      <c r="R422" s="187">
        <f t="shared" si="276"/>
        <v>15976</v>
      </c>
      <c r="S422" s="187">
        <f t="shared" si="276"/>
        <v>8722</v>
      </c>
      <c r="T422" s="187">
        <f t="shared" si="276"/>
        <v>14187</v>
      </c>
      <c r="U422" s="187">
        <f t="shared" si="276"/>
        <v>15923</v>
      </c>
      <c r="V422" s="187">
        <f t="shared" si="276"/>
        <v>14227.3733263959</v>
      </c>
      <c r="W422" s="187">
        <f t="shared" si="276"/>
        <v>15818.357972019699</v>
      </c>
      <c r="X422" s="187">
        <f t="shared" si="276"/>
        <v>16936.755971260514</v>
      </c>
      <c r="Y422" s="187">
        <f t="shared" si="276"/>
        <v>17483.102938075375</v>
      </c>
      <c r="Z422" s="187">
        <f t="shared" si="276"/>
        <v>20214.837772149651</v>
      </c>
      <c r="AA422" s="186">
        <f t="shared" si="276"/>
        <v>29052</v>
      </c>
      <c r="AB422" s="186">
        <f t="shared" si="276"/>
        <v>38885</v>
      </c>
      <c r="AC422" s="186">
        <f t="shared" si="276"/>
        <v>45968.731298415601</v>
      </c>
      <c r="AD422" s="186">
        <f t="shared" si="276"/>
        <v>54634.69668148554</v>
      </c>
      <c r="AE422" s="186">
        <f t="shared" si="276"/>
        <v>67937</v>
      </c>
      <c r="AF422" s="186">
        <f t="shared" si="276"/>
        <v>100603.42797990114</v>
      </c>
      <c r="AG422" s="186">
        <f t="shared" si="276"/>
        <v>168540.42797990114</v>
      </c>
    </row>
    <row r="423" spans="3:33">
      <c r="C423" s="2284">
        <v>1</v>
      </c>
      <c r="G423" s="184"/>
      <c r="H423" s="2461"/>
      <c r="I423" s="2464"/>
      <c r="J423" s="2464"/>
      <c r="N423" s="150" t="s">
        <v>1357</v>
      </c>
      <c r="O423" s="128">
        <v>-18</v>
      </c>
      <c r="P423" s="128">
        <v>17284</v>
      </c>
      <c r="Q423" s="128">
        <v>11786</v>
      </c>
      <c r="R423" s="128">
        <v>15976</v>
      </c>
      <c r="S423" s="128">
        <v>8722</v>
      </c>
      <c r="T423" s="128">
        <v>14187</v>
      </c>
      <c r="U423" s="128">
        <v>15923</v>
      </c>
      <c r="V423" s="128">
        <v>14227.3733263959</v>
      </c>
      <c r="W423" s="128">
        <v>15818.357972019699</v>
      </c>
      <c r="X423" s="128">
        <v>16936.755971260514</v>
      </c>
      <c r="Y423" s="128">
        <v>17483.102938075375</v>
      </c>
      <c r="Z423" s="128">
        <v>20214.837772149651</v>
      </c>
      <c r="AA423" s="185">
        <f>SUM(O423:Q423)</f>
        <v>29052</v>
      </c>
      <c r="AB423" s="185">
        <f>SUM(R423:T423)</f>
        <v>38885</v>
      </c>
      <c r="AC423" s="185">
        <f>SUM(U423:W423)</f>
        <v>45968.731298415601</v>
      </c>
      <c r="AD423" s="185">
        <f>SUM(X423:Z423)</f>
        <v>54634.69668148554</v>
      </c>
      <c r="AE423" s="185">
        <f>AA423+AB423</f>
        <v>67937</v>
      </c>
      <c r="AF423" s="185">
        <f>AD423+AC423</f>
        <v>100603.42797990114</v>
      </c>
      <c r="AG423" s="185">
        <f>AE423+AF423</f>
        <v>168540.42797990114</v>
      </c>
    </row>
    <row r="424" spans="3:33">
      <c r="C424" s="2284">
        <v>1</v>
      </c>
      <c r="G424" s="184"/>
      <c r="H424" s="2461"/>
      <c r="I424" s="2464"/>
      <c r="J424" s="2464"/>
      <c r="N424" s="150" t="s">
        <v>1358</v>
      </c>
      <c r="O424" s="128"/>
      <c r="P424" s="128"/>
      <c r="Q424" s="128"/>
      <c r="R424" s="128"/>
      <c r="S424" s="128"/>
      <c r="T424" s="128"/>
      <c r="U424" s="128"/>
      <c r="V424" s="128"/>
      <c r="W424" s="128"/>
      <c r="X424" s="128"/>
      <c r="Y424" s="128"/>
      <c r="Z424" s="128"/>
      <c r="AA424" s="185">
        <f>SUM(O424:Q424)</f>
        <v>0</v>
      </c>
      <c r="AB424" s="185">
        <f>SUM(R424:T424)</f>
        <v>0</v>
      </c>
      <c r="AC424" s="185">
        <f>SUM(U424:W424)</f>
        <v>0</v>
      </c>
      <c r="AD424" s="185">
        <f>SUM(X424:Z424)</f>
        <v>0</v>
      </c>
      <c r="AE424" s="185">
        <f>AA424+AB424</f>
        <v>0</v>
      </c>
      <c r="AF424" s="185">
        <f>AD424+AC424</f>
        <v>0</v>
      </c>
      <c r="AG424" s="185">
        <f>AE424+AF424</f>
        <v>0</v>
      </c>
    </row>
    <row r="425" spans="3:33">
      <c r="C425" s="2284">
        <v>1</v>
      </c>
      <c r="G425" s="184"/>
      <c r="H425" s="2461"/>
      <c r="I425" s="2464"/>
      <c r="J425" s="2464"/>
      <c r="M425" s="189" t="s">
        <v>1353</v>
      </c>
      <c r="N425" s="188"/>
      <c r="O425" s="187">
        <f>SUM(O426:O427)</f>
        <v>0</v>
      </c>
      <c r="P425" s="187">
        <f t="shared" ref="P425:AG425" si="277">SUM(P426:P427)</f>
        <v>109</v>
      </c>
      <c r="Q425" s="187">
        <f t="shared" si="277"/>
        <v>306</v>
      </c>
      <c r="R425" s="187">
        <f t="shared" si="277"/>
        <v>-1104</v>
      </c>
      <c r="S425" s="187">
        <f t="shared" si="277"/>
        <v>83</v>
      </c>
      <c r="T425" s="187">
        <f t="shared" si="277"/>
        <v>67</v>
      </c>
      <c r="U425" s="187">
        <f t="shared" si="277"/>
        <v>82</v>
      </c>
      <c r="V425" s="187">
        <f t="shared" si="277"/>
        <v>0</v>
      </c>
      <c r="W425" s="187">
        <f t="shared" si="277"/>
        <v>0</v>
      </c>
      <c r="X425" s="187">
        <f t="shared" si="277"/>
        <v>0</v>
      </c>
      <c r="Y425" s="187">
        <f t="shared" si="277"/>
        <v>0</v>
      </c>
      <c r="Z425" s="187">
        <f t="shared" si="277"/>
        <v>0</v>
      </c>
      <c r="AA425" s="186">
        <f t="shared" si="277"/>
        <v>415</v>
      </c>
      <c r="AB425" s="186">
        <f t="shared" si="277"/>
        <v>-954</v>
      </c>
      <c r="AC425" s="186">
        <f t="shared" si="277"/>
        <v>82</v>
      </c>
      <c r="AD425" s="186">
        <f t="shared" si="277"/>
        <v>0</v>
      </c>
      <c r="AE425" s="186">
        <f t="shared" si="277"/>
        <v>-539</v>
      </c>
      <c r="AF425" s="186">
        <f t="shared" si="277"/>
        <v>82</v>
      </c>
      <c r="AG425" s="186">
        <f t="shared" si="277"/>
        <v>-457</v>
      </c>
    </row>
    <row r="426" spans="3:33">
      <c r="C426" s="2284">
        <v>1</v>
      </c>
      <c r="G426" s="184"/>
      <c r="H426" s="2461"/>
      <c r="I426" s="2464"/>
      <c r="J426" s="2464"/>
      <c r="N426" s="150" t="s">
        <v>1357</v>
      </c>
      <c r="O426" s="128"/>
      <c r="P426" s="128">
        <v>109</v>
      </c>
      <c r="Q426" s="128">
        <v>306</v>
      </c>
      <c r="R426" s="128">
        <v>-1104</v>
      </c>
      <c r="S426" s="128">
        <v>83</v>
      </c>
      <c r="T426" s="128">
        <v>67</v>
      </c>
      <c r="U426" s="128">
        <v>82</v>
      </c>
      <c r="V426" s="128"/>
      <c r="W426" s="128"/>
      <c r="X426" s="128"/>
      <c r="Y426" s="128"/>
      <c r="Z426" s="128"/>
      <c r="AA426" s="185">
        <f>SUM(O426:Q426)</f>
        <v>415</v>
      </c>
      <c r="AB426" s="185">
        <f>SUM(R426:T426)</f>
        <v>-954</v>
      </c>
      <c r="AC426" s="185">
        <f>SUM(U426:W426)</f>
        <v>82</v>
      </c>
      <c r="AD426" s="185">
        <f>SUM(X426:Z426)</f>
        <v>0</v>
      </c>
      <c r="AE426" s="185">
        <f>AA426+AB426</f>
        <v>-539</v>
      </c>
      <c r="AF426" s="185">
        <f>AD426+AC426</f>
        <v>82</v>
      </c>
      <c r="AG426" s="185">
        <f>AE426+AF426</f>
        <v>-457</v>
      </c>
    </row>
    <row r="427" spans="3:33">
      <c r="C427" s="2284">
        <v>1</v>
      </c>
      <c r="G427" s="184"/>
      <c r="H427" s="2461"/>
      <c r="I427" s="2464"/>
      <c r="J427" s="2464"/>
      <c r="L427" s="561"/>
      <c r="M427" s="561"/>
      <c r="N427" s="562" t="s">
        <v>1358</v>
      </c>
      <c r="O427" s="564"/>
      <c r="P427" s="564"/>
      <c r="Q427" s="564"/>
      <c r="R427" s="564"/>
      <c r="S427" s="564"/>
      <c r="T427" s="564"/>
      <c r="U427" s="564"/>
      <c r="V427" s="564"/>
      <c r="W427" s="564"/>
      <c r="X427" s="564"/>
      <c r="Y427" s="564"/>
      <c r="Z427" s="564"/>
      <c r="AA427" s="587">
        <f>SUM(O427:Q427)</f>
        <v>0</v>
      </c>
      <c r="AB427" s="587">
        <f>SUM(R427:T427)</f>
        <v>0</v>
      </c>
      <c r="AC427" s="587">
        <f>SUM(U427:W427)</f>
        <v>0</v>
      </c>
      <c r="AD427" s="587">
        <f>SUM(X427:Z427)</f>
        <v>0</v>
      </c>
      <c r="AE427" s="587">
        <f>AA427+AB427</f>
        <v>0</v>
      </c>
      <c r="AF427" s="587">
        <f>AD427+AC427</f>
        <v>0</v>
      </c>
      <c r="AG427" s="587">
        <f>AE427+AF427</f>
        <v>0</v>
      </c>
    </row>
    <row r="428" spans="3:33" collapsed="1">
      <c r="C428" s="2284">
        <v>1</v>
      </c>
      <c r="G428" s="184"/>
      <c r="H428" s="2461"/>
      <c r="I428" s="2464"/>
      <c r="J428" s="2464"/>
      <c r="L428" s="16" t="s">
        <v>1354</v>
      </c>
      <c r="M428" s="16"/>
      <c r="N428" s="148"/>
      <c r="O428" s="135"/>
      <c r="P428" s="135"/>
      <c r="Q428" s="135"/>
      <c r="R428" s="135"/>
      <c r="S428" s="135"/>
      <c r="T428" s="135"/>
      <c r="U428" s="135"/>
      <c r="V428" s="135"/>
      <c r="W428" s="135"/>
      <c r="X428" s="135"/>
      <c r="Y428" s="135"/>
      <c r="Z428" s="135"/>
      <c r="AA428" s="194">
        <f>SUM(O428:Q428)</f>
        <v>0</v>
      </c>
      <c r="AB428" s="194">
        <f>SUM(R428:T428)</f>
        <v>0</v>
      </c>
      <c r="AC428" s="194">
        <f>SUM(U428:W428)</f>
        <v>0</v>
      </c>
      <c r="AD428" s="194">
        <f>SUM(X428:Z428)</f>
        <v>0</v>
      </c>
      <c r="AE428" s="194">
        <f>AA428+AB428</f>
        <v>0</v>
      </c>
      <c r="AF428" s="194">
        <f>AD428+AC428</f>
        <v>0</v>
      </c>
      <c r="AG428" s="194">
        <f>AE428+AF428</f>
        <v>0</v>
      </c>
    </row>
    <row r="429" spans="3:33">
      <c r="C429" s="2284">
        <v>1</v>
      </c>
      <c r="G429" s="184"/>
      <c r="H429" s="2461"/>
      <c r="I429" s="2464"/>
      <c r="J429" s="2464"/>
      <c r="L429" s="594" t="s">
        <v>1366</v>
      </c>
      <c r="M429" s="594"/>
      <c r="N429" s="595"/>
      <c r="O429" s="565">
        <f>SUM(O430:O432)</f>
        <v>0</v>
      </c>
      <c r="P429" s="565">
        <f t="shared" ref="P429:AG429" si="278">SUM(P430:P432)</f>
        <v>-130</v>
      </c>
      <c r="Q429" s="565">
        <f t="shared" si="278"/>
        <v>-73</v>
      </c>
      <c r="R429" s="565">
        <f t="shared" si="278"/>
        <v>-73</v>
      </c>
      <c r="S429" s="565">
        <f t="shared" si="278"/>
        <v>0</v>
      </c>
      <c r="T429" s="565">
        <f t="shared" si="278"/>
        <v>0</v>
      </c>
      <c r="U429" s="565">
        <f t="shared" si="278"/>
        <v>0</v>
      </c>
      <c r="V429" s="565">
        <f t="shared" si="278"/>
        <v>0</v>
      </c>
      <c r="W429" s="565">
        <f t="shared" si="278"/>
        <v>0</v>
      </c>
      <c r="X429" s="565">
        <f t="shared" si="278"/>
        <v>0</v>
      </c>
      <c r="Y429" s="565">
        <f t="shared" si="278"/>
        <v>0</v>
      </c>
      <c r="Z429" s="565">
        <f t="shared" si="278"/>
        <v>0</v>
      </c>
      <c r="AA429" s="587">
        <f t="shared" si="278"/>
        <v>-203</v>
      </c>
      <c r="AB429" s="587">
        <f t="shared" si="278"/>
        <v>-73</v>
      </c>
      <c r="AC429" s="587">
        <f t="shared" si="278"/>
        <v>0</v>
      </c>
      <c r="AD429" s="587">
        <f t="shared" si="278"/>
        <v>0</v>
      </c>
      <c r="AE429" s="587">
        <f t="shared" si="278"/>
        <v>-276</v>
      </c>
      <c r="AF429" s="587">
        <f t="shared" si="278"/>
        <v>0</v>
      </c>
      <c r="AG429" s="587">
        <f t="shared" si="278"/>
        <v>-276</v>
      </c>
    </row>
    <row r="430" spans="3:33">
      <c r="C430" s="2284">
        <v>1</v>
      </c>
      <c r="G430" s="184"/>
      <c r="H430" s="2461"/>
      <c r="I430" s="2464"/>
      <c r="J430" s="2464"/>
      <c r="L430" s="592"/>
      <c r="M430" s="592"/>
      <c r="N430" s="593" t="s">
        <v>1361</v>
      </c>
      <c r="O430" s="191"/>
      <c r="P430" s="191">
        <v>-130</v>
      </c>
      <c r="Q430" s="191">
        <v>-73</v>
      </c>
      <c r="R430" s="191">
        <v>-73</v>
      </c>
      <c r="S430" s="191"/>
      <c r="T430" s="191"/>
      <c r="U430" s="191"/>
      <c r="V430" s="191"/>
      <c r="W430" s="191"/>
      <c r="X430" s="191"/>
      <c r="Y430" s="191"/>
      <c r="Z430" s="191"/>
      <c r="AA430" s="186">
        <f>SUM(O430:Q430)</f>
        <v>-203</v>
      </c>
      <c r="AB430" s="186">
        <f>SUM(R430:T430)</f>
        <v>-73</v>
      </c>
      <c r="AC430" s="186">
        <f>SUM(U430:W430)</f>
        <v>0</v>
      </c>
      <c r="AD430" s="186">
        <f>SUM(X430:Z430)</f>
        <v>0</v>
      </c>
      <c r="AE430" s="186">
        <f>AA430+AB430</f>
        <v>-276</v>
      </c>
      <c r="AF430" s="186">
        <f>AD430+AC430</f>
        <v>0</v>
      </c>
      <c r="AG430" s="186">
        <f>AE430+AF430</f>
        <v>-276</v>
      </c>
    </row>
    <row r="431" spans="3:33">
      <c r="C431" s="2284">
        <v>1</v>
      </c>
      <c r="G431" s="184"/>
      <c r="H431" s="2461"/>
      <c r="I431" s="2464"/>
      <c r="J431" s="2464"/>
      <c r="L431" s="1598"/>
      <c r="M431" s="1598"/>
      <c r="N431" s="621" t="s">
        <v>1362</v>
      </c>
      <c r="O431" s="128"/>
      <c r="P431" s="128"/>
      <c r="Q431" s="128"/>
      <c r="R431" s="128"/>
      <c r="S431" s="128"/>
      <c r="T431" s="128"/>
      <c r="U431" s="128"/>
      <c r="V431" s="128"/>
      <c r="W431" s="128"/>
      <c r="X431" s="128"/>
      <c r="Y431" s="128"/>
      <c r="Z431" s="128"/>
      <c r="AA431" s="185">
        <f>SUM(O431:Q431)</f>
        <v>0</v>
      </c>
      <c r="AB431" s="185">
        <f>SUM(R431:T431)</f>
        <v>0</v>
      </c>
      <c r="AC431" s="185">
        <f>SUM(U431:W431)</f>
        <v>0</v>
      </c>
      <c r="AD431" s="185">
        <f>SUM(X431:Z431)</f>
        <v>0</v>
      </c>
      <c r="AE431" s="185">
        <f>AA431+AB431</f>
        <v>0</v>
      </c>
      <c r="AF431" s="185">
        <f>AD431+AC431</f>
        <v>0</v>
      </c>
      <c r="AG431" s="185">
        <f>AE431+AF431</f>
        <v>0</v>
      </c>
    </row>
    <row r="432" spans="3:33">
      <c r="C432" s="2284">
        <v>1</v>
      </c>
      <c r="G432" s="184"/>
      <c r="H432" s="2461"/>
      <c r="I432" s="2464"/>
      <c r="J432" s="2464"/>
      <c r="L432" s="459"/>
      <c r="M432" s="459"/>
      <c r="N432" s="154" t="s">
        <v>438</v>
      </c>
      <c r="O432" s="135"/>
      <c r="P432" s="135"/>
      <c r="Q432" s="135"/>
      <c r="R432" s="135"/>
      <c r="S432" s="135"/>
      <c r="T432" s="135"/>
      <c r="U432" s="135"/>
      <c r="V432" s="135"/>
      <c r="W432" s="135"/>
      <c r="X432" s="135"/>
      <c r="Y432" s="135"/>
      <c r="Z432" s="135"/>
      <c r="AA432" s="194">
        <f>SUM(O432:Q432)</f>
        <v>0</v>
      </c>
      <c r="AB432" s="194">
        <f>SUM(R432:T432)</f>
        <v>0</v>
      </c>
      <c r="AC432" s="194">
        <f>SUM(U432:W432)</f>
        <v>0</v>
      </c>
      <c r="AD432" s="194">
        <f>SUM(X432:Z432)</f>
        <v>0</v>
      </c>
      <c r="AE432" s="194">
        <f>AA432+AB432</f>
        <v>0</v>
      </c>
      <c r="AF432" s="194">
        <f>AD432+AC432</f>
        <v>0</v>
      </c>
      <c r="AG432" s="194">
        <f>AE432+AF432</f>
        <v>0</v>
      </c>
    </row>
    <row r="433" spans="3:33">
      <c r="C433" s="2284">
        <v>1</v>
      </c>
      <c r="G433" s="184"/>
      <c r="H433" s="2461"/>
      <c r="I433" s="2464"/>
      <c r="J433" s="2464"/>
      <c r="L433" s="589" t="s">
        <v>1367</v>
      </c>
      <c r="M433" s="589"/>
      <c r="N433" s="590"/>
      <c r="O433" s="558">
        <f>SUM(O434:O435)</f>
        <v>0</v>
      </c>
      <c r="P433" s="558">
        <f t="shared" ref="P433:AG433" si="279">SUM(P434:P435)</f>
        <v>0</v>
      </c>
      <c r="Q433" s="558">
        <f t="shared" si="279"/>
        <v>0</v>
      </c>
      <c r="R433" s="558">
        <f t="shared" si="279"/>
        <v>0</v>
      </c>
      <c r="S433" s="558">
        <f t="shared" si="279"/>
        <v>0</v>
      </c>
      <c r="T433" s="558">
        <f t="shared" si="279"/>
        <v>0</v>
      </c>
      <c r="U433" s="558">
        <f t="shared" si="279"/>
        <v>0</v>
      </c>
      <c r="V433" s="558">
        <f t="shared" si="279"/>
        <v>0</v>
      </c>
      <c r="W433" s="558">
        <f t="shared" si="279"/>
        <v>0</v>
      </c>
      <c r="X433" s="558">
        <f t="shared" si="279"/>
        <v>0</v>
      </c>
      <c r="Y433" s="558">
        <f t="shared" si="279"/>
        <v>0</v>
      </c>
      <c r="Z433" s="558">
        <f t="shared" si="279"/>
        <v>0</v>
      </c>
      <c r="AA433" s="591">
        <f t="shared" si="279"/>
        <v>0</v>
      </c>
      <c r="AB433" s="591">
        <f t="shared" si="279"/>
        <v>0</v>
      </c>
      <c r="AC433" s="591">
        <f t="shared" si="279"/>
        <v>0</v>
      </c>
      <c r="AD433" s="591">
        <f t="shared" si="279"/>
        <v>0</v>
      </c>
      <c r="AE433" s="591">
        <f t="shared" si="279"/>
        <v>0</v>
      </c>
      <c r="AF433" s="591">
        <f t="shared" si="279"/>
        <v>0</v>
      </c>
      <c r="AG433" s="591">
        <f t="shared" si="279"/>
        <v>0</v>
      </c>
    </row>
    <row r="434" spans="3:33">
      <c r="C434" s="2284">
        <v>1</v>
      </c>
      <c r="G434" s="184"/>
      <c r="H434" s="2461"/>
      <c r="I434" s="2464"/>
      <c r="J434" s="2464"/>
      <c r="L434" s="592"/>
      <c r="M434" s="592"/>
      <c r="N434" s="593" t="s">
        <v>436</v>
      </c>
      <c r="O434" s="191"/>
      <c r="P434" s="191"/>
      <c r="Q434" s="191"/>
      <c r="R434" s="191"/>
      <c r="S434" s="191"/>
      <c r="T434" s="191"/>
      <c r="U434" s="191"/>
      <c r="V434" s="191"/>
      <c r="W434" s="191"/>
      <c r="X434" s="191"/>
      <c r="Y434" s="191"/>
      <c r="Z434" s="191"/>
      <c r="AA434" s="186">
        <f>SUM(O434:Q434)</f>
        <v>0</v>
      </c>
      <c r="AB434" s="186">
        <f>SUM(R434:T434)</f>
        <v>0</v>
      </c>
      <c r="AC434" s="186">
        <f>SUM(U434:W434)</f>
        <v>0</v>
      </c>
      <c r="AD434" s="186">
        <f>SUM(X434:Z434)</f>
        <v>0</v>
      </c>
      <c r="AE434" s="186">
        <f>AA434+AB434</f>
        <v>0</v>
      </c>
      <c r="AF434" s="186">
        <f>AD434+AC434</f>
        <v>0</v>
      </c>
      <c r="AG434" s="186">
        <f>AE434+AF434</f>
        <v>0</v>
      </c>
    </row>
    <row r="435" spans="3:33">
      <c r="C435" s="2284">
        <v>1</v>
      </c>
      <c r="G435" s="184"/>
      <c r="H435" s="2461"/>
      <c r="I435" s="2464"/>
      <c r="J435" s="2464"/>
      <c r="L435" s="459"/>
      <c r="M435" s="459"/>
      <c r="N435" s="154" t="s">
        <v>438</v>
      </c>
      <c r="O435" s="135"/>
      <c r="P435" s="135"/>
      <c r="Q435" s="135"/>
      <c r="R435" s="135"/>
      <c r="S435" s="135"/>
      <c r="T435" s="135"/>
      <c r="U435" s="135"/>
      <c r="V435" s="135"/>
      <c r="W435" s="135"/>
      <c r="X435" s="135"/>
      <c r="Y435" s="135"/>
      <c r="Z435" s="135"/>
      <c r="AA435" s="194">
        <f>SUM(O435:Q435)</f>
        <v>0</v>
      </c>
      <c r="AB435" s="194">
        <f>SUM(R435:T435)</f>
        <v>0</v>
      </c>
      <c r="AC435" s="194">
        <f>SUM(U435:W435)</f>
        <v>0</v>
      </c>
      <c r="AD435" s="194">
        <f>SUM(X435:Z435)</f>
        <v>0</v>
      </c>
      <c r="AE435" s="194">
        <f>AA435+AB435</f>
        <v>0</v>
      </c>
      <c r="AF435" s="194">
        <f>AD435+AC435</f>
        <v>0</v>
      </c>
      <c r="AG435" s="194">
        <f>AE435+AF435</f>
        <v>0</v>
      </c>
    </row>
    <row r="436" spans="3:33">
      <c r="C436" s="2284">
        <v>1</v>
      </c>
      <c r="G436" s="184"/>
      <c r="H436" s="2461"/>
      <c r="I436" s="2464"/>
      <c r="J436" s="2464"/>
      <c r="L436" s="942" t="s">
        <v>1368</v>
      </c>
      <c r="M436" s="943"/>
      <c r="N436" s="942"/>
      <c r="O436" s="944"/>
      <c r="P436" s="944"/>
      <c r="Q436" s="944"/>
      <c r="R436" s="944"/>
      <c r="S436" s="944"/>
      <c r="T436" s="944"/>
      <c r="U436" s="944"/>
      <c r="V436" s="944"/>
      <c r="W436" s="944"/>
      <c r="X436" s="944"/>
      <c r="Y436" s="944"/>
      <c r="Z436" s="944"/>
      <c r="AA436" s="945">
        <f>SUM(O436:Q436)</f>
        <v>0</v>
      </c>
      <c r="AB436" s="945">
        <f>SUM(R436:T436)</f>
        <v>0</v>
      </c>
      <c r="AC436" s="945">
        <f>SUM(U436:W436)</f>
        <v>0</v>
      </c>
      <c r="AD436" s="945">
        <f>SUM(X436:Z436)</f>
        <v>0</v>
      </c>
      <c r="AE436" s="945">
        <f>AA436+AB436</f>
        <v>0</v>
      </c>
      <c r="AF436" s="945">
        <f>AD436+AC436</f>
        <v>0</v>
      </c>
      <c r="AG436" s="945">
        <f>AE436+AF436</f>
        <v>0</v>
      </c>
    </row>
    <row r="437" spans="3:33" s="363" customFormat="1">
      <c r="C437" s="2284">
        <v>1</v>
      </c>
      <c r="F437" s="2315"/>
      <c r="G437" s="182"/>
      <c r="H437" s="424"/>
      <c r="I437" s="127"/>
      <c r="J437" s="127"/>
      <c r="K437" s="470" t="s">
        <v>1304</v>
      </c>
      <c r="L437" s="470"/>
      <c r="M437" s="470"/>
      <c r="N437" s="471"/>
      <c r="O437" s="944"/>
      <c r="P437" s="944"/>
      <c r="Q437" s="944"/>
      <c r="R437" s="944"/>
      <c r="S437" s="944"/>
      <c r="T437" s="944"/>
      <c r="U437" s="944"/>
      <c r="V437" s="944"/>
      <c r="W437" s="944"/>
      <c r="X437" s="944"/>
      <c r="Y437" s="944"/>
      <c r="Z437" s="944"/>
      <c r="AA437" s="945">
        <f>SUM(O437:Q437)</f>
        <v>0</v>
      </c>
      <c r="AB437" s="945">
        <f>SUM(R437:T437)</f>
        <v>0</v>
      </c>
      <c r="AC437" s="945">
        <f>SUM(U437:W437)</f>
        <v>0</v>
      </c>
      <c r="AD437" s="945">
        <f>SUM(X437:Z437)</f>
        <v>0</v>
      </c>
      <c r="AE437" s="945">
        <f>AA437+AB437</f>
        <v>0</v>
      </c>
      <c r="AF437" s="945">
        <f>AD437+AC437</f>
        <v>0</v>
      </c>
      <c r="AG437" s="945">
        <f>AE437+AF437</f>
        <v>0</v>
      </c>
    </row>
    <row r="438" spans="3:33">
      <c r="C438" s="2284">
        <v>1</v>
      </c>
      <c r="G438" s="2315"/>
      <c r="H438" s="318"/>
      <c r="I438" s="2315"/>
      <c r="J438" s="2315"/>
      <c r="K438" s="318"/>
      <c r="L438" s="318"/>
      <c r="M438" s="318"/>
      <c r="N438" s="318"/>
      <c r="X438" s="268"/>
      <c r="Y438" s="268"/>
      <c r="Z438" s="268"/>
      <c r="AA438" s="268"/>
      <c r="AB438" s="268"/>
      <c r="AC438" s="268"/>
      <c r="AD438" s="268"/>
      <c r="AE438" s="268"/>
      <c r="AF438" s="268"/>
      <c r="AG438" s="268"/>
    </row>
    <row r="439" spans="3:33">
      <c r="C439" s="2284">
        <v>1</v>
      </c>
      <c r="F439" s="2315" t="s">
        <v>1310</v>
      </c>
      <c r="N439" s="446"/>
      <c r="O439" s="152"/>
      <c r="P439" s="152"/>
      <c r="Q439" s="152"/>
      <c r="R439" s="152"/>
      <c r="S439" s="152"/>
      <c r="T439" s="152"/>
      <c r="Y439" s="1"/>
      <c r="Z439" s="1"/>
      <c r="AA439" s="1"/>
      <c r="AB439" s="1"/>
      <c r="AC439" s="1"/>
      <c r="AD439" s="1"/>
      <c r="AE439" s="1"/>
      <c r="AF439" s="1"/>
      <c r="AG439" s="1"/>
    </row>
    <row r="440" spans="3:33">
      <c r="C440" s="2284">
        <v>1</v>
      </c>
      <c r="G440" s="1456" t="s">
        <v>1293</v>
      </c>
      <c r="H440" s="1019"/>
      <c r="I440" s="1457"/>
      <c r="J440" s="1457"/>
      <c r="K440" s="1019"/>
      <c r="L440" s="1019"/>
      <c r="M440" s="1019"/>
      <c r="N440" s="2193"/>
      <c r="O440" s="2466">
        <f>O441+O456</f>
        <v>1387</v>
      </c>
      <c r="P440" s="551">
        <f t="shared" ref="P440:AG440" si="280">P441+P456</f>
        <v>150197</v>
      </c>
      <c r="Q440" s="551">
        <f t="shared" si="280"/>
        <v>216363</v>
      </c>
      <c r="R440" s="551">
        <f t="shared" si="280"/>
        <v>223515</v>
      </c>
      <c r="S440" s="551">
        <f t="shared" si="280"/>
        <v>235097</v>
      </c>
      <c r="T440" s="551">
        <f t="shared" si="280"/>
        <v>290090</v>
      </c>
      <c r="U440" s="551">
        <f t="shared" si="280"/>
        <v>392443</v>
      </c>
      <c r="V440" s="551">
        <f t="shared" si="280"/>
        <v>303320</v>
      </c>
      <c r="W440" s="551">
        <f t="shared" si="280"/>
        <v>325929.56206171203</v>
      </c>
      <c r="X440" s="551">
        <f t="shared" si="280"/>
        <v>343178.99710330571</v>
      </c>
      <c r="Y440" s="551">
        <f t="shared" si="280"/>
        <v>353369.35672664072</v>
      </c>
      <c r="Z440" s="551">
        <f t="shared" si="280"/>
        <v>397380.43524076085</v>
      </c>
      <c r="AA440" s="551">
        <f t="shared" si="280"/>
        <v>367947</v>
      </c>
      <c r="AB440" s="551">
        <f t="shared" si="280"/>
        <v>748702</v>
      </c>
      <c r="AC440" s="551">
        <f t="shared" si="280"/>
        <v>1021692.562061712</v>
      </c>
      <c r="AD440" s="551">
        <f t="shared" si="280"/>
        <v>1093928.7890707073</v>
      </c>
      <c r="AE440" s="551">
        <f t="shared" si="280"/>
        <v>1116649</v>
      </c>
      <c r="AF440" s="551">
        <f t="shared" si="280"/>
        <v>2115621.3511324194</v>
      </c>
      <c r="AG440" s="551">
        <f t="shared" si="280"/>
        <v>3232270.3511324194</v>
      </c>
    </row>
    <row r="441" spans="3:33">
      <c r="C441" s="2284">
        <v>1</v>
      </c>
      <c r="G441" s="141"/>
      <c r="H441" s="2467"/>
      <c r="I441" s="2462" t="s">
        <v>1299</v>
      </c>
      <c r="J441" s="2462"/>
      <c r="K441" s="2463"/>
      <c r="L441" s="2463"/>
      <c r="M441" s="2463"/>
      <c r="N441" s="553"/>
      <c r="O441" s="554">
        <f>O442+O445+O450+O455</f>
        <v>1220</v>
      </c>
      <c r="P441" s="555">
        <f t="shared" ref="P441:AG441" si="281">P442+P445+P450+P455</f>
        <v>129917</v>
      </c>
      <c r="Q441" s="555">
        <f t="shared" si="281"/>
        <v>203706</v>
      </c>
      <c r="R441" s="555">
        <f t="shared" si="281"/>
        <v>213255</v>
      </c>
      <c r="S441" s="555">
        <f t="shared" si="281"/>
        <v>211990</v>
      </c>
      <c r="T441" s="555">
        <f t="shared" si="281"/>
        <v>245598</v>
      </c>
      <c r="U441" s="555">
        <f t="shared" si="281"/>
        <v>344512</v>
      </c>
      <c r="V441" s="555">
        <f t="shared" si="281"/>
        <v>263320</v>
      </c>
      <c r="W441" s="555">
        <f t="shared" si="281"/>
        <v>294051</v>
      </c>
      <c r="X441" s="555">
        <f t="shared" si="281"/>
        <v>303098.36206896498</v>
      </c>
      <c r="Y441" s="555">
        <f t="shared" si="281"/>
        <v>309420</v>
      </c>
      <c r="Z441" s="555">
        <f t="shared" si="281"/>
        <v>342311</v>
      </c>
      <c r="AA441" s="555">
        <f t="shared" si="281"/>
        <v>334843</v>
      </c>
      <c r="AB441" s="555">
        <f t="shared" si="281"/>
        <v>670843</v>
      </c>
      <c r="AC441" s="555">
        <f t="shared" si="281"/>
        <v>901883</v>
      </c>
      <c r="AD441" s="555">
        <f t="shared" si="281"/>
        <v>954829.36206896498</v>
      </c>
      <c r="AE441" s="555">
        <f t="shared" si="281"/>
        <v>1005686</v>
      </c>
      <c r="AF441" s="555">
        <f t="shared" si="281"/>
        <v>1856712.3620689651</v>
      </c>
      <c r="AG441" s="555">
        <f t="shared" si="281"/>
        <v>2862398.3620689651</v>
      </c>
    </row>
    <row r="442" spans="3:33">
      <c r="C442" s="2284">
        <v>1</v>
      </c>
      <c r="G442" s="141"/>
      <c r="H442" s="2467"/>
      <c r="I442" s="2462"/>
      <c r="J442" s="2462"/>
      <c r="K442" s="362" t="s">
        <v>1351</v>
      </c>
      <c r="L442" s="561"/>
      <c r="M442" s="561"/>
      <c r="N442" s="562"/>
      <c r="O442" s="573">
        <f>SUM(O443:O444)</f>
        <v>375</v>
      </c>
      <c r="P442" s="565">
        <f t="shared" ref="P442:AG442" si="282">SUM(P443:P444)</f>
        <v>35171</v>
      </c>
      <c r="Q442" s="565">
        <f t="shared" si="282"/>
        <v>61758</v>
      </c>
      <c r="R442" s="565">
        <f t="shared" si="282"/>
        <v>49988</v>
      </c>
      <c r="S442" s="565">
        <f t="shared" si="282"/>
        <v>50974</v>
      </c>
      <c r="T442" s="565">
        <f t="shared" si="282"/>
        <v>69600</v>
      </c>
      <c r="U442" s="565">
        <f t="shared" si="282"/>
        <v>84145</v>
      </c>
      <c r="V442" s="565">
        <f t="shared" si="282"/>
        <v>65000</v>
      </c>
      <c r="W442" s="565">
        <f t="shared" si="282"/>
        <v>68925</v>
      </c>
      <c r="X442" s="565">
        <f t="shared" si="282"/>
        <v>68098</v>
      </c>
      <c r="Y442" s="565">
        <f t="shared" si="282"/>
        <v>84420</v>
      </c>
      <c r="Z442" s="565">
        <f t="shared" si="282"/>
        <v>97310</v>
      </c>
      <c r="AA442" s="565">
        <f t="shared" si="282"/>
        <v>97304</v>
      </c>
      <c r="AB442" s="565">
        <f t="shared" si="282"/>
        <v>170562</v>
      </c>
      <c r="AC442" s="565">
        <f t="shared" si="282"/>
        <v>218070</v>
      </c>
      <c r="AD442" s="565">
        <f t="shared" si="282"/>
        <v>249828</v>
      </c>
      <c r="AE442" s="565">
        <f t="shared" si="282"/>
        <v>267866</v>
      </c>
      <c r="AF442" s="565">
        <f t="shared" si="282"/>
        <v>467898</v>
      </c>
      <c r="AG442" s="565">
        <f t="shared" si="282"/>
        <v>735764</v>
      </c>
    </row>
    <row r="443" spans="3:33">
      <c r="C443" s="2284">
        <v>1</v>
      </c>
      <c r="G443" s="141"/>
      <c r="H443" s="2467"/>
      <c r="I443" s="2462"/>
      <c r="J443" s="2462"/>
      <c r="L443" s="189" t="s">
        <v>1297</v>
      </c>
      <c r="M443" s="189"/>
      <c r="N443" s="188"/>
      <c r="O443" s="559">
        <v>375</v>
      </c>
      <c r="P443" s="191">
        <v>35171</v>
      </c>
      <c r="Q443" s="191">
        <v>61758</v>
      </c>
      <c r="R443" s="191">
        <v>49988</v>
      </c>
      <c r="S443" s="191">
        <v>50974</v>
      </c>
      <c r="T443" s="191">
        <v>69600</v>
      </c>
      <c r="U443" s="191">
        <v>84145</v>
      </c>
      <c r="V443" s="191">
        <v>65000</v>
      </c>
      <c r="W443" s="191">
        <v>68925</v>
      </c>
      <c r="X443" s="191">
        <v>68098</v>
      </c>
      <c r="Y443" s="191">
        <v>84420</v>
      </c>
      <c r="Z443" s="191">
        <v>97310</v>
      </c>
      <c r="AA443" s="187">
        <f>SUM(O443:Q443)</f>
        <v>97304</v>
      </c>
      <c r="AB443" s="187">
        <f>SUM(R443:T443)</f>
        <v>170562</v>
      </c>
      <c r="AC443" s="187">
        <f>SUM(U443:W443)</f>
        <v>218070</v>
      </c>
      <c r="AD443" s="187">
        <f>SUM(X443:Z443)</f>
        <v>249828</v>
      </c>
      <c r="AE443" s="187">
        <f>AA443+AB443</f>
        <v>267866</v>
      </c>
      <c r="AF443" s="187">
        <f>AD443+AC443</f>
        <v>467898</v>
      </c>
      <c r="AG443" s="187">
        <f>AE443+AF443</f>
        <v>735764</v>
      </c>
    </row>
    <row r="444" spans="3:33">
      <c r="C444" s="2284">
        <v>1</v>
      </c>
      <c r="G444" s="141"/>
      <c r="H444" s="2467"/>
      <c r="I444" s="2462"/>
      <c r="J444" s="2462"/>
      <c r="L444" s="16" t="s">
        <v>1354</v>
      </c>
      <c r="M444" s="16"/>
      <c r="N444" s="148"/>
      <c r="O444" s="147"/>
      <c r="P444" s="135"/>
      <c r="Q444" s="135"/>
      <c r="R444" s="135"/>
      <c r="S444" s="135"/>
      <c r="T444" s="135"/>
      <c r="U444" s="135"/>
      <c r="V444" s="135"/>
      <c r="W444" s="135"/>
      <c r="X444" s="135"/>
      <c r="Y444" s="135"/>
      <c r="Z444" s="135"/>
      <c r="AA444" s="23">
        <f>SUM(O444:Q444)</f>
        <v>0</v>
      </c>
      <c r="AB444" s="23">
        <f>SUM(R444:T444)</f>
        <v>0</v>
      </c>
      <c r="AC444" s="23">
        <f>SUM(U444:W444)</f>
        <v>0</v>
      </c>
      <c r="AD444" s="23">
        <f>SUM(X444:Z444)</f>
        <v>0</v>
      </c>
      <c r="AE444" s="23">
        <f>AA444+AB444</f>
        <v>0</v>
      </c>
      <c r="AF444" s="23">
        <f>AD444+AC444</f>
        <v>0</v>
      </c>
      <c r="AG444" s="23">
        <f>AE444+AF444</f>
        <v>0</v>
      </c>
    </row>
    <row r="445" spans="3:33">
      <c r="C445" s="2284">
        <v>1</v>
      </c>
      <c r="G445" s="141"/>
      <c r="H445" s="2467"/>
      <c r="I445" s="2462"/>
      <c r="J445" s="2462"/>
      <c r="K445" s="972" t="s">
        <v>1320</v>
      </c>
      <c r="L445" s="560"/>
      <c r="M445" s="560"/>
      <c r="N445" s="556"/>
      <c r="O445" s="557">
        <f>O446+O449</f>
        <v>845</v>
      </c>
      <c r="P445" s="558">
        <f t="shared" ref="P445:AG445" si="283">P446+P449</f>
        <v>94746</v>
      </c>
      <c r="Q445" s="558">
        <f t="shared" si="283"/>
        <v>141948</v>
      </c>
      <c r="R445" s="558">
        <f t="shared" si="283"/>
        <v>163267</v>
      </c>
      <c r="S445" s="558">
        <f t="shared" si="283"/>
        <v>161016</v>
      </c>
      <c r="T445" s="558">
        <f t="shared" si="283"/>
        <v>175998</v>
      </c>
      <c r="U445" s="558">
        <f t="shared" si="283"/>
        <v>260367</v>
      </c>
      <c r="V445" s="558">
        <f t="shared" si="283"/>
        <v>198320</v>
      </c>
      <c r="W445" s="558">
        <f t="shared" si="283"/>
        <v>225126</v>
      </c>
      <c r="X445" s="558">
        <f t="shared" si="283"/>
        <v>235000.36206896501</v>
      </c>
      <c r="Y445" s="558">
        <f t="shared" si="283"/>
        <v>225000</v>
      </c>
      <c r="Z445" s="558">
        <f t="shared" si="283"/>
        <v>245001</v>
      </c>
      <c r="AA445" s="558">
        <f t="shared" si="283"/>
        <v>237539</v>
      </c>
      <c r="AB445" s="558">
        <f t="shared" si="283"/>
        <v>500281</v>
      </c>
      <c r="AC445" s="558">
        <f t="shared" si="283"/>
        <v>683813</v>
      </c>
      <c r="AD445" s="558">
        <f t="shared" si="283"/>
        <v>705001.36206896498</v>
      </c>
      <c r="AE445" s="558">
        <f t="shared" si="283"/>
        <v>737820</v>
      </c>
      <c r="AF445" s="558">
        <f t="shared" si="283"/>
        <v>1388814.3620689651</v>
      </c>
      <c r="AG445" s="558">
        <f t="shared" si="283"/>
        <v>2126634.3620689651</v>
      </c>
    </row>
    <row r="446" spans="3:33">
      <c r="C446" s="2284">
        <v>1</v>
      </c>
      <c r="G446" s="141"/>
      <c r="H446" s="2467"/>
      <c r="I446" s="2462"/>
      <c r="J446" s="2462"/>
      <c r="L446" s="189" t="s">
        <v>1297</v>
      </c>
      <c r="M446" s="189"/>
      <c r="N446" s="571"/>
      <c r="O446" s="572">
        <f>SUM(O447:O448)</f>
        <v>845</v>
      </c>
      <c r="P446" s="121">
        <f t="shared" ref="P446:AG446" si="284">SUM(P447:P448)</f>
        <v>94746</v>
      </c>
      <c r="Q446" s="121">
        <f t="shared" si="284"/>
        <v>141948</v>
      </c>
      <c r="R446" s="121">
        <f t="shared" si="284"/>
        <v>163267</v>
      </c>
      <c r="S446" s="121">
        <f t="shared" si="284"/>
        <v>161016</v>
      </c>
      <c r="T446" s="121">
        <f t="shared" si="284"/>
        <v>175998</v>
      </c>
      <c r="U446" s="121">
        <f t="shared" si="284"/>
        <v>260367</v>
      </c>
      <c r="V446" s="121">
        <f t="shared" si="284"/>
        <v>198320</v>
      </c>
      <c r="W446" s="121">
        <f t="shared" si="284"/>
        <v>225126</v>
      </c>
      <c r="X446" s="121">
        <f t="shared" si="284"/>
        <v>235000.36206896501</v>
      </c>
      <c r="Y446" s="121">
        <f t="shared" si="284"/>
        <v>225000</v>
      </c>
      <c r="Z446" s="121">
        <f t="shared" si="284"/>
        <v>245001</v>
      </c>
      <c r="AA446" s="121">
        <f t="shared" si="284"/>
        <v>237539</v>
      </c>
      <c r="AB446" s="121">
        <f t="shared" si="284"/>
        <v>500281</v>
      </c>
      <c r="AC446" s="121">
        <f t="shared" si="284"/>
        <v>683813</v>
      </c>
      <c r="AD446" s="121">
        <f t="shared" si="284"/>
        <v>705001.36206896498</v>
      </c>
      <c r="AE446" s="121">
        <f t="shared" si="284"/>
        <v>737820</v>
      </c>
      <c r="AF446" s="121">
        <f t="shared" si="284"/>
        <v>1388814.3620689651</v>
      </c>
      <c r="AG446" s="121">
        <f t="shared" si="284"/>
        <v>2126634.3620689651</v>
      </c>
    </row>
    <row r="447" spans="3:33">
      <c r="C447" s="2284">
        <v>1</v>
      </c>
      <c r="G447" s="141"/>
      <c r="H447" s="2467"/>
      <c r="I447" s="2462"/>
      <c r="J447" s="2462"/>
      <c r="N447" s="188" t="s">
        <v>1355</v>
      </c>
      <c r="O447" s="559">
        <v>845</v>
      </c>
      <c r="P447" s="191">
        <v>94746</v>
      </c>
      <c r="Q447" s="191">
        <v>141948</v>
      </c>
      <c r="R447" s="191">
        <v>163267</v>
      </c>
      <c r="S447" s="191">
        <v>161016</v>
      </c>
      <c r="T447" s="191">
        <v>175998</v>
      </c>
      <c r="U447" s="191">
        <v>260367</v>
      </c>
      <c r="V447" s="191">
        <v>198320</v>
      </c>
      <c r="W447" s="191">
        <v>225126</v>
      </c>
      <c r="X447" s="191">
        <v>235000.36206896501</v>
      </c>
      <c r="Y447" s="191">
        <v>225000</v>
      </c>
      <c r="Z447" s="191">
        <v>245001</v>
      </c>
      <c r="AA447" s="187">
        <f>SUM(O447:Q447)</f>
        <v>237539</v>
      </c>
      <c r="AB447" s="187">
        <f>SUM(R447:T447)</f>
        <v>500281</v>
      </c>
      <c r="AC447" s="187">
        <f>SUM(U447:W447)</f>
        <v>683813</v>
      </c>
      <c r="AD447" s="187">
        <f>SUM(X447:Z447)</f>
        <v>705001.36206896498</v>
      </c>
      <c r="AE447" s="187">
        <f>AA447+AB447</f>
        <v>737820</v>
      </c>
      <c r="AF447" s="187">
        <f>AD447+AC447</f>
        <v>1388814.3620689651</v>
      </c>
      <c r="AG447" s="187">
        <f>AE447+AF447</f>
        <v>2126634.3620689651</v>
      </c>
    </row>
    <row r="448" spans="3:33">
      <c r="C448" s="2284">
        <v>1</v>
      </c>
      <c r="G448" s="141"/>
      <c r="H448" s="2467"/>
      <c r="I448" s="2462"/>
      <c r="J448" s="2462"/>
      <c r="L448" s="561"/>
      <c r="M448" s="561"/>
      <c r="N448" s="562" t="s">
        <v>1356</v>
      </c>
      <c r="O448" s="563"/>
      <c r="P448" s="564"/>
      <c r="Q448" s="564"/>
      <c r="R448" s="564"/>
      <c r="S448" s="564"/>
      <c r="T448" s="564"/>
      <c r="U448" s="564"/>
      <c r="V448" s="564"/>
      <c r="W448" s="564"/>
      <c r="X448" s="564"/>
      <c r="Y448" s="564"/>
      <c r="Z448" s="564"/>
      <c r="AA448" s="565">
        <f>SUM(O448:Q448)</f>
        <v>0</v>
      </c>
      <c r="AB448" s="565">
        <f>SUM(R448:T448)</f>
        <v>0</v>
      </c>
      <c r="AC448" s="565">
        <f>SUM(U448:W448)</f>
        <v>0</v>
      </c>
      <c r="AD448" s="565">
        <f>SUM(X448:Z448)</f>
        <v>0</v>
      </c>
      <c r="AE448" s="565">
        <f>AA448+AB448</f>
        <v>0</v>
      </c>
      <c r="AF448" s="565">
        <f>AD448+AC448</f>
        <v>0</v>
      </c>
      <c r="AG448" s="565">
        <f>AE448+AF448</f>
        <v>0</v>
      </c>
    </row>
    <row r="449" spans="3:33">
      <c r="C449" s="2284">
        <v>1</v>
      </c>
      <c r="G449" s="141"/>
      <c r="H449" s="2467"/>
      <c r="I449" s="2462"/>
      <c r="J449" s="2462"/>
      <c r="L449" s="566" t="s">
        <v>1354</v>
      </c>
      <c r="M449" s="566"/>
      <c r="N449" s="567"/>
      <c r="O449" s="568"/>
      <c r="P449" s="569"/>
      <c r="Q449" s="569"/>
      <c r="R449" s="569"/>
      <c r="S449" s="569"/>
      <c r="T449" s="569"/>
      <c r="U449" s="569"/>
      <c r="V449" s="569"/>
      <c r="W449" s="569"/>
      <c r="X449" s="569"/>
      <c r="Y449" s="569"/>
      <c r="Z449" s="569"/>
      <c r="AA449" s="570">
        <f>SUM(O449:Q449)</f>
        <v>0</v>
      </c>
      <c r="AB449" s="570">
        <f>SUM(R449:T449)</f>
        <v>0</v>
      </c>
      <c r="AC449" s="570">
        <f>SUM(U449:W449)</f>
        <v>0</v>
      </c>
      <c r="AD449" s="570">
        <f>SUM(X449:Z449)</f>
        <v>0</v>
      </c>
      <c r="AE449" s="570">
        <f>AA449+AB449</f>
        <v>0</v>
      </c>
      <c r="AF449" s="570">
        <f>AD449+AC449</f>
        <v>0</v>
      </c>
      <c r="AG449" s="570">
        <f>AE449+AF449</f>
        <v>0</v>
      </c>
    </row>
    <row r="450" spans="3:33">
      <c r="C450" s="2284">
        <v>1</v>
      </c>
      <c r="G450" s="141"/>
      <c r="H450" s="2467"/>
      <c r="I450" s="2462"/>
      <c r="J450" s="2462"/>
      <c r="K450" s="972" t="s">
        <v>1312</v>
      </c>
      <c r="L450" s="560"/>
      <c r="M450" s="560"/>
      <c r="N450" s="556"/>
      <c r="O450" s="557">
        <f>SUM(O451:O454)</f>
        <v>0</v>
      </c>
      <c r="P450" s="558">
        <f t="shared" ref="P450:AG450" si="285">SUM(P451:P454)</f>
        <v>0</v>
      </c>
      <c r="Q450" s="558">
        <f t="shared" si="285"/>
        <v>0</v>
      </c>
      <c r="R450" s="558">
        <f t="shared" si="285"/>
        <v>0</v>
      </c>
      <c r="S450" s="558">
        <f t="shared" si="285"/>
        <v>0</v>
      </c>
      <c r="T450" s="558">
        <f t="shared" si="285"/>
        <v>0</v>
      </c>
      <c r="U450" s="558">
        <f t="shared" si="285"/>
        <v>0</v>
      </c>
      <c r="V450" s="558">
        <f t="shared" si="285"/>
        <v>0</v>
      </c>
      <c r="W450" s="558">
        <f t="shared" si="285"/>
        <v>0</v>
      </c>
      <c r="X450" s="558">
        <f t="shared" si="285"/>
        <v>0</v>
      </c>
      <c r="Y450" s="558">
        <f t="shared" si="285"/>
        <v>0</v>
      </c>
      <c r="Z450" s="558">
        <f t="shared" si="285"/>
        <v>0</v>
      </c>
      <c r="AA450" s="558">
        <f t="shared" si="285"/>
        <v>0</v>
      </c>
      <c r="AB450" s="558">
        <f t="shared" si="285"/>
        <v>0</v>
      </c>
      <c r="AC450" s="558">
        <f t="shared" si="285"/>
        <v>0</v>
      </c>
      <c r="AD450" s="558">
        <f t="shared" si="285"/>
        <v>0</v>
      </c>
      <c r="AE450" s="558">
        <f t="shared" si="285"/>
        <v>0</v>
      </c>
      <c r="AF450" s="558">
        <f t="shared" si="285"/>
        <v>0</v>
      </c>
      <c r="AG450" s="558">
        <f t="shared" si="285"/>
        <v>0</v>
      </c>
    </row>
    <row r="451" spans="3:33">
      <c r="C451" s="2284">
        <v>1</v>
      </c>
      <c r="G451" s="141"/>
      <c r="H451" s="2467"/>
      <c r="I451" s="2462"/>
      <c r="J451" s="2462"/>
      <c r="L451" s="189"/>
      <c r="M451" s="189"/>
      <c r="N451" s="188" t="s">
        <v>1369</v>
      </c>
      <c r="O451" s="559"/>
      <c r="P451" s="191"/>
      <c r="Q451" s="191"/>
      <c r="R451" s="191"/>
      <c r="S451" s="191"/>
      <c r="T451" s="191"/>
      <c r="U451" s="191"/>
      <c r="V451" s="191"/>
      <c r="W451" s="191"/>
      <c r="X451" s="191"/>
      <c r="Y451" s="191"/>
      <c r="Z451" s="191"/>
      <c r="AA451" s="187">
        <f>SUM(O451:Q451)</f>
        <v>0</v>
      </c>
      <c r="AB451" s="187">
        <f>SUM(R451:T451)</f>
        <v>0</v>
      </c>
      <c r="AC451" s="187">
        <f>SUM(U451:W451)</f>
        <v>0</v>
      </c>
      <c r="AD451" s="187">
        <f>SUM(X451:Z451)</f>
        <v>0</v>
      </c>
      <c r="AE451" s="187">
        <f>AA451+AB451</f>
        <v>0</v>
      </c>
      <c r="AF451" s="187">
        <f>AD451+AC451</f>
        <v>0</v>
      </c>
      <c r="AG451" s="187">
        <f>AE451+AF451</f>
        <v>0</v>
      </c>
    </row>
    <row r="452" spans="3:33">
      <c r="C452" s="2284">
        <v>1</v>
      </c>
      <c r="G452" s="141"/>
      <c r="H452" s="2467"/>
      <c r="I452" s="2462"/>
      <c r="J452" s="2462"/>
      <c r="N452" s="150" t="s">
        <v>1370</v>
      </c>
      <c r="O452" s="149"/>
      <c r="P452" s="128"/>
      <c r="Q452" s="128"/>
      <c r="R452" s="128"/>
      <c r="S452" s="128"/>
      <c r="T452" s="128"/>
      <c r="U452" s="128"/>
      <c r="V452" s="128"/>
      <c r="W452" s="128"/>
      <c r="X452" s="128"/>
      <c r="Y452" s="128"/>
      <c r="Z452" s="128"/>
      <c r="AA452" s="25">
        <f>SUM(O452:Q452)</f>
        <v>0</v>
      </c>
      <c r="AB452" s="25">
        <f>SUM(R452:T452)</f>
        <v>0</v>
      </c>
      <c r="AC452" s="25">
        <f>SUM(U452:W452)</f>
        <v>0</v>
      </c>
      <c r="AD452" s="25">
        <f>SUM(X452:Z452)</f>
        <v>0</v>
      </c>
      <c r="AE452" s="25">
        <f>AA452+AB452</f>
        <v>0</v>
      </c>
      <c r="AF452" s="25">
        <f>AD452+AC452</f>
        <v>0</v>
      </c>
      <c r="AG452" s="25">
        <f>AE452+AF452</f>
        <v>0</v>
      </c>
    </row>
    <row r="453" spans="3:33">
      <c r="C453" s="2284">
        <v>1</v>
      </c>
      <c r="G453" s="141"/>
      <c r="H453" s="2467"/>
      <c r="I453" s="2462"/>
      <c r="J453" s="2462"/>
      <c r="N453" s="150" t="s">
        <v>1371</v>
      </c>
      <c r="O453" s="149"/>
      <c r="P453" s="128"/>
      <c r="Q453" s="128"/>
      <c r="R453" s="128"/>
      <c r="S453" s="128"/>
      <c r="T453" s="128"/>
      <c r="U453" s="128"/>
      <c r="V453" s="128"/>
      <c r="W453" s="128"/>
      <c r="X453" s="128"/>
      <c r="Y453" s="128"/>
      <c r="Z453" s="128"/>
      <c r="AA453" s="25">
        <f>SUM(O453:Q453)</f>
        <v>0</v>
      </c>
      <c r="AB453" s="25">
        <f>SUM(R453:T453)</f>
        <v>0</v>
      </c>
      <c r="AC453" s="25">
        <f>SUM(U453:W453)</f>
        <v>0</v>
      </c>
      <c r="AD453" s="25">
        <f>SUM(X453:Z453)</f>
        <v>0</v>
      </c>
      <c r="AE453" s="25">
        <f>AA453+AB453</f>
        <v>0</v>
      </c>
      <c r="AF453" s="25">
        <f>AD453+AC453</f>
        <v>0</v>
      </c>
      <c r="AG453" s="25">
        <f>AE453+AF453</f>
        <v>0</v>
      </c>
    </row>
    <row r="454" spans="3:33">
      <c r="C454" s="2284">
        <v>1</v>
      </c>
      <c r="G454" s="141"/>
      <c r="H454" s="2467"/>
      <c r="I454" s="2462"/>
      <c r="J454" s="2462"/>
      <c r="L454" s="16"/>
      <c r="M454" s="16"/>
      <c r="N454" s="148" t="s">
        <v>1304</v>
      </c>
      <c r="O454" s="147"/>
      <c r="P454" s="135"/>
      <c r="Q454" s="135"/>
      <c r="R454" s="135"/>
      <c r="S454" s="135"/>
      <c r="T454" s="135"/>
      <c r="U454" s="135"/>
      <c r="V454" s="135"/>
      <c r="W454" s="135"/>
      <c r="X454" s="135"/>
      <c r="Y454" s="135"/>
      <c r="Z454" s="135"/>
      <c r="AA454" s="23">
        <f>SUM(O454:Q454)</f>
        <v>0</v>
      </c>
      <c r="AB454" s="23">
        <f>SUM(R454:T454)</f>
        <v>0</v>
      </c>
      <c r="AC454" s="23">
        <f>SUM(U454:W454)</f>
        <v>0</v>
      </c>
      <c r="AD454" s="23">
        <f>SUM(X454:Z454)</f>
        <v>0</v>
      </c>
      <c r="AE454" s="23">
        <f>AA454+AB454</f>
        <v>0</v>
      </c>
      <c r="AF454" s="23">
        <f>AD454+AC454</f>
        <v>0</v>
      </c>
      <c r="AG454" s="23">
        <f>AE454+AF454</f>
        <v>0</v>
      </c>
    </row>
    <row r="455" spans="3:33">
      <c r="C455" s="2284">
        <v>1</v>
      </c>
      <c r="G455" s="141"/>
      <c r="H455" s="2467"/>
      <c r="I455" s="2462"/>
      <c r="J455" s="2462"/>
      <c r="K455" s="470" t="s">
        <v>1304</v>
      </c>
      <c r="L455" s="16"/>
      <c r="M455" s="16"/>
      <c r="N455" s="16"/>
      <c r="O455" s="944"/>
      <c r="P455" s="135"/>
      <c r="Q455" s="135"/>
      <c r="R455" s="135"/>
      <c r="S455" s="135"/>
      <c r="T455" s="135"/>
      <c r="U455" s="135"/>
      <c r="V455" s="135"/>
      <c r="W455" s="135"/>
      <c r="X455" s="135"/>
      <c r="Y455" s="135"/>
      <c r="Z455" s="135"/>
      <c r="AA455" s="23">
        <f>SUM(O455:Q455)</f>
        <v>0</v>
      </c>
      <c r="AB455" s="23">
        <f>SUM(R455:T455)</f>
        <v>0</v>
      </c>
      <c r="AC455" s="23">
        <f>SUM(U455:W455)</f>
        <v>0</v>
      </c>
      <c r="AD455" s="23">
        <f>SUM(X455:Z455)</f>
        <v>0</v>
      </c>
      <c r="AE455" s="23">
        <f>AA455+AB455</f>
        <v>0</v>
      </c>
      <c r="AF455" s="23">
        <f>AD455+AC455</f>
        <v>0</v>
      </c>
      <c r="AG455" s="23">
        <f>AE455+AF455</f>
        <v>0</v>
      </c>
    </row>
    <row r="456" spans="3:33">
      <c r="C456" s="2284">
        <v>1</v>
      </c>
      <c r="G456" s="141"/>
      <c r="H456" s="2467"/>
      <c r="I456" s="1453" t="s">
        <v>1300</v>
      </c>
      <c r="J456" s="1453"/>
      <c r="K456" s="1005"/>
      <c r="L456" s="1005"/>
      <c r="M456" s="1005"/>
      <c r="N456" s="1005"/>
      <c r="O456" s="608">
        <f>O457+O460+O465+O470</f>
        <v>167</v>
      </c>
      <c r="P456" s="608">
        <f t="shared" ref="P456:AG456" si="286">P457+P460+P465+P470</f>
        <v>20280</v>
      </c>
      <c r="Q456" s="608">
        <f t="shared" si="286"/>
        <v>12657</v>
      </c>
      <c r="R456" s="608">
        <f t="shared" si="286"/>
        <v>10260</v>
      </c>
      <c r="S456" s="608">
        <f t="shared" si="286"/>
        <v>23107</v>
      </c>
      <c r="T456" s="608">
        <f t="shared" si="286"/>
        <v>44492</v>
      </c>
      <c r="U456" s="608">
        <f t="shared" si="286"/>
        <v>47931</v>
      </c>
      <c r="V456" s="608">
        <f t="shared" si="286"/>
        <v>40000</v>
      </c>
      <c r="W456" s="608">
        <f t="shared" si="286"/>
        <v>31878.562061712022</v>
      </c>
      <c r="X456" s="608">
        <f t="shared" si="286"/>
        <v>40080.635034340747</v>
      </c>
      <c r="Y456" s="608">
        <f t="shared" si="286"/>
        <v>43949.356726640748</v>
      </c>
      <c r="Z456" s="608">
        <f t="shared" si="286"/>
        <v>55069.435240760853</v>
      </c>
      <c r="AA456" s="608">
        <f t="shared" si="286"/>
        <v>33104</v>
      </c>
      <c r="AB456" s="608">
        <f t="shared" si="286"/>
        <v>77859</v>
      </c>
      <c r="AC456" s="608">
        <f t="shared" si="286"/>
        <v>119809.56206171203</v>
      </c>
      <c r="AD456" s="608">
        <f t="shared" si="286"/>
        <v>139099.42700174236</v>
      </c>
      <c r="AE456" s="608">
        <f t="shared" si="286"/>
        <v>110963</v>
      </c>
      <c r="AF456" s="608">
        <f t="shared" si="286"/>
        <v>258908.98906345438</v>
      </c>
      <c r="AG456" s="608">
        <f t="shared" si="286"/>
        <v>369871.98906345438</v>
      </c>
    </row>
    <row r="457" spans="3:33">
      <c r="C457" s="2284">
        <v>1</v>
      </c>
      <c r="G457" s="141"/>
      <c r="H457" s="2467"/>
      <c r="I457" s="2464"/>
      <c r="J457" s="2464"/>
      <c r="K457" s="362" t="s">
        <v>1351</v>
      </c>
      <c r="L457" s="561"/>
      <c r="M457" s="561"/>
      <c r="N457" s="562"/>
      <c r="O457" s="573">
        <f>SUM(O458:O459)</f>
        <v>0</v>
      </c>
      <c r="P457" s="565">
        <f t="shared" ref="P457:AG457" si="287">SUM(P458:P459)</f>
        <v>7063</v>
      </c>
      <c r="Q457" s="565">
        <f t="shared" si="287"/>
        <v>868</v>
      </c>
      <c r="R457" s="565">
        <f t="shared" si="287"/>
        <v>118</v>
      </c>
      <c r="S457" s="565">
        <f t="shared" si="287"/>
        <v>189</v>
      </c>
      <c r="T457" s="565">
        <f t="shared" si="287"/>
        <v>10875</v>
      </c>
      <c r="U457" s="565">
        <f t="shared" si="287"/>
        <v>14499</v>
      </c>
      <c r="V457" s="565">
        <f t="shared" si="287"/>
        <v>12500</v>
      </c>
      <c r="W457" s="565">
        <f t="shared" si="287"/>
        <v>13434.809017787333</v>
      </c>
      <c r="X457" s="565">
        <f t="shared" si="287"/>
        <v>6036.1241271120007</v>
      </c>
      <c r="Y457" s="565">
        <f t="shared" si="287"/>
        <v>9904.8458194120012</v>
      </c>
      <c r="Z457" s="565">
        <f t="shared" si="287"/>
        <v>13337.454128674</v>
      </c>
      <c r="AA457" s="565">
        <f t="shared" si="287"/>
        <v>7931</v>
      </c>
      <c r="AB457" s="565">
        <f t="shared" si="287"/>
        <v>11182</v>
      </c>
      <c r="AC457" s="565">
        <f t="shared" si="287"/>
        <v>40433.809017787331</v>
      </c>
      <c r="AD457" s="565">
        <f t="shared" si="287"/>
        <v>29278.424075198003</v>
      </c>
      <c r="AE457" s="565">
        <f t="shared" si="287"/>
        <v>19113</v>
      </c>
      <c r="AF457" s="565">
        <f t="shared" si="287"/>
        <v>69712.233092985334</v>
      </c>
      <c r="AG457" s="565">
        <f t="shared" si="287"/>
        <v>88825.233092985334</v>
      </c>
    </row>
    <row r="458" spans="3:33">
      <c r="C458" s="2284">
        <v>1</v>
      </c>
      <c r="G458" s="141"/>
      <c r="H458" s="2467"/>
      <c r="I458" s="2464"/>
      <c r="J458" s="2464"/>
      <c r="L458" s="189" t="s">
        <v>1297</v>
      </c>
      <c r="M458" s="189"/>
      <c r="N458" s="188"/>
      <c r="O458" s="559"/>
      <c r="P458" s="191">
        <v>7063</v>
      </c>
      <c r="Q458" s="191">
        <v>868</v>
      </c>
      <c r="R458" s="191">
        <v>118</v>
      </c>
      <c r="S458" s="191">
        <v>189</v>
      </c>
      <c r="T458" s="191">
        <v>10875</v>
      </c>
      <c r="U458" s="191">
        <v>14499</v>
      </c>
      <c r="V458" s="191">
        <v>12500</v>
      </c>
      <c r="W458" s="191">
        <v>13434.809017787333</v>
      </c>
      <c r="X458" s="191">
        <v>6036.1241271120007</v>
      </c>
      <c r="Y458" s="191">
        <v>9904.8458194120012</v>
      </c>
      <c r="Z458" s="191">
        <v>13337.454128674</v>
      </c>
      <c r="AA458" s="187">
        <f>SUM(O458:Q458)</f>
        <v>7931</v>
      </c>
      <c r="AB458" s="187">
        <f>SUM(R458:T458)</f>
        <v>11182</v>
      </c>
      <c r="AC458" s="187">
        <f>SUM(U458:W458)</f>
        <v>40433.809017787331</v>
      </c>
      <c r="AD458" s="187">
        <f>SUM(X458:Z458)</f>
        <v>29278.424075198003</v>
      </c>
      <c r="AE458" s="187">
        <f>AA458+AB458</f>
        <v>19113</v>
      </c>
      <c r="AF458" s="187">
        <f>AD458+AC458</f>
        <v>69712.233092985334</v>
      </c>
      <c r="AG458" s="187">
        <f>AE458+AF458</f>
        <v>88825.233092985334</v>
      </c>
    </row>
    <row r="459" spans="3:33">
      <c r="C459" s="2284">
        <v>1</v>
      </c>
      <c r="G459" s="141"/>
      <c r="H459" s="2467"/>
      <c r="I459" s="2464"/>
      <c r="J459" s="2464"/>
      <c r="L459" s="16" t="s">
        <v>1354</v>
      </c>
      <c r="M459" s="16"/>
      <c r="N459" s="148"/>
      <c r="O459" s="147"/>
      <c r="P459" s="135"/>
      <c r="Q459" s="135"/>
      <c r="R459" s="135"/>
      <c r="S459" s="135"/>
      <c r="T459" s="135"/>
      <c r="U459" s="135"/>
      <c r="V459" s="135"/>
      <c r="W459" s="135"/>
      <c r="X459" s="135"/>
      <c r="Y459" s="135"/>
      <c r="Z459" s="135"/>
      <c r="AA459" s="23">
        <f>SUM(O459:Q459)</f>
        <v>0</v>
      </c>
      <c r="AB459" s="23">
        <f>SUM(R459:T459)</f>
        <v>0</v>
      </c>
      <c r="AC459" s="23">
        <f>SUM(U459:W459)</f>
        <v>0</v>
      </c>
      <c r="AD459" s="23">
        <f>SUM(X459:Z459)</f>
        <v>0</v>
      </c>
      <c r="AE459" s="23">
        <f>AA459+AB459</f>
        <v>0</v>
      </c>
      <c r="AF459" s="23">
        <f>AD459+AC459</f>
        <v>0</v>
      </c>
      <c r="AG459" s="23">
        <f>AE459+AF459</f>
        <v>0</v>
      </c>
    </row>
    <row r="460" spans="3:33">
      <c r="C460" s="2284">
        <v>1</v>
      </c>
      <c r="G460" s="141"/>
      <c r="H460" s="2467"/>
      <c r="I460" s="2464"/>
      <c r="J460" s="2464"/>
      <c r="K460" s="972" t="s">
        <v>1320</v>
      </c>
      <c r="L460" s="560"/>
      <c r="M460" s="560"/>
      <c r="N460" s="556"/>
      <c r="O460" s="557">
        <f>O461+O464</f>
        <v>167</v>
      </c>
      <c r="P460" s="558">
        <f t="shared" ref="P460:AG460" si="288">P461+P464</f>
        <v>13217</v>
      </c>
      <c r="Q460" s="558">
        <f t="shared" si="288"/>
        <v>11789</v>
      </c>
      <c r="R460" s="558">
        <f t="shared" si="288"/>
        <v>10142</v>
      </c>
      <c r="S460" s="558">
        <f t="shared" si="288"/>
        <v>22918</v>
      </c>
      <c r="T460" s="558">
        <f t="shared" si="288"/>
        <v>33617</v>
      </c>
      <c r="U460" s="558">
        <f t="shared" si="288"/>
        <v>33432</v>
      </c>
      <c r="V460" s="558">
        <f t="shared" si="288"/>
        <v>27500</v>
      </c>
      <c r="W460" s="558">
        <f t="shared" si="288"/>
        <v>18443.753043924688</v>
      </c>
      <c r="X460" s="558">
        <f t="shared" si="288"/>
        <v>34044.510907228745</v>
      </c>
      <c r="Y460" s="558">
        <f t="shared" si="288"/>
        <v>34044.510907228745</v>
      </c>
      <c r="Z460" s="558">
        <f t="shared" si="288"/>
        <v>41731.981112086854</v>
      </c>
      <c r="AA460" s="558">
        <f t="shared" si="288"/>
        <v>25173</v>
      </c>
      <c r="AB460" s="558">
        <f t="shared" si="288"/>
        <v>66677</v>
      </c>
      <c r="AC460" s="558">
        <f t="shared" si="288"/>
        <v>79375.753043924691</v>
      </c>
      <c r="AD460" s="558">
        <f t="shared" si="288"/>
        <v>109821.00292654434</v>
      </c>
      <c r="AE460" s="558">
        <f t="shared" si="288"/>
        <v>91850</v>
      </c>
      <c r="AF460" s="558">
        <f t="shared" si="288"/>
        <v>189196.75597046904</v>
      </c>
      <c r="AG460" s="558">
        <f t="shared" si="288"/>
        <v>281046.75597046904</v>
      </c>
    </row>
    <row r="461" spans="3:33">
      <c r="C461" s="2284">
        <v>1</v>
      </c>
      <c r="G461" s="141"/>
      <c r="H461" s="2467"/>
      <c r="I461" s="2464"/>
      <c r="J461" s="2464"/>
      <c r="L461" s="189" t="s">
        <v>1297</v>
      </c>
      <c r="M461" s="189"/>
      <c r="N461" s="571"/>
      <c r="O461" s="572">
        <f>SUM(O462:O463)</f>
        <v>167</v>
      </c>
      <c r="P461" s="121">
        <f t="shared" ref="P461:AG461" si="289">SUM(P462:P463)</f>
        <v>13217</v>
      </c>
      <c r="Q461" s="121">
        <f t="shared" si="289"/>
        <v>11789</v>
      </c>
      <c r="R461" s="121">
        <f t="shared" si="289"/>
        <v>10142</v>
      </c>
      <c r="S461" s="121">
        <f t="shared" si="289"/>
        <v>22918</v>
      </c>
      <c r="T461" s="121">
        <f t="shared" si="289"/>
        <v>33617</v>
      </c>
      <c r="U461" s="121">
        <f t="shared" si="289"/>
        <v>33432</v>
      </c>
      <c r="V461" s="121">
        <f t="shared" si="289"/>
        <v>27500</v>
      </c>
      <c r="W461" s="121">
        <f t="shared" si="289"/>
        <v>18443.753043924688</v>
      </c>
      <c r="X461" s="121">
        <f t="shared" si="289"/>
        <v>34044.510907228745</v>
      </c>
      <c r="Y461" s="121">
        <f t="shared" si="289"/>
        <v>34044.510907228745</v>
      </c>
      <c r="Z461" s="121">
        <f t="shared" si="289"/>
        <v>41731.981112086854</v>
      </c>
      <c r="AA461" s="121">
        <f t="shared" si="289"/>
        <v>25173</v>
      </c>
      <c r="AB461" s="121">
        <f t="shared" si="289"/>
        <v>66677</v>
      </c>
      <c r="AC461" s="121">
        <f t="shared" si="289"/>
        <v>79375.753043924691</v>
      </c>
      <c r="AD461" s="121">
        <f t="shared" si="289"/>
        <v>109821.00292654434</v>
      </c>
      <c r="AE461" s="121">
        <f t="shared" si="289"/>
        <v>91850</v>
      </c>
      <c r="AF461" s="121">
        <f t="shared" si="289"/>
        <v>189196.75597046904</v>
      </c>
      <c r="AG461" s="121">
        <f t="shared" si="289"/>
        <v>281046.75597046904</v>
      </c>
    </row>
    <row r="462" spans="3:33">
      <c r="C462" s="2284">
        <v>1</v>
      </c>
      <c r="G462" s="141"/>
      <c r="H462" s="2467"/>
      <c r="I462" s="2464"/>
      <c r="J462" s="2464"/>
      <c r="N462" s="188" t="s">
        <v>1357</v>
      </c>
      <c r="O462" s="559">
        <v>167</v>
      </c>
      <c r="P462" s="191">
        <v>13217</v>
      </c>
      <c r="Q462" s="191">
        <v>11789</v>
      </c>
      <c r="R462" s="191">
        <v>10142</v>
      </c>
      <c r="S462" s="191">
        <v>22918</v>
      </c>
      <c r="T462" s="191">
        <v>33617</v>
      </c>
      <c r="U462" s="191">
        <v>33432</v>
      </c>
      <c r="V462" s="191">
        <v>27500</v>
      </c>
      <c r="W462" s="191">
        <v>18443.753043924688</v>
      </c>
      <c r="X462" s="191">
        <v>34044.510907228745</v>
      </c>
      <c r="Y462" s="191">
        <v>34044.510907228745</v>
      </c>
      <c r="Z462" s="191">
        <v>41731.981112086854</v>
      </c>
      <c r="AA462" s="187">
        <f>SUM(O462:Q462)</f>
        <v>25173</v>
      </c>
      <c r="AB462" s="187">
        <f>SUM(R462:T462)</f>
        <v>66677</v>
      </c>
      <c r="AC462" s="187">
        <f>SUM(U462:W462)</f>
        <v>79375.753043924691</v>
      </c>
      <c r="AD462" s="187">
        <f>SUM(X462:Z462)</f>
        <v>109821.00292654434</v>
      </c>
      <c r="AE462" s="187">
        <f>AA462+AB462</f>
        <v>91850</v>
      </c>
      <c r="AF462" s="187">
        <f>AD462+AC462</f>
        <v>189196.75597046904</v>
      </c>
      <c r="AG462" s="187">
        <f>AE462+AF462</f>
        <v>281046.75597046904</v>
      </c>
    </row>
    <row r="463" spans="3:33">
      <c r="C463" s="2284">
        <v>1</v>
      </c>
      <c r="G463" s="141"/>
      <c r="H463" s="2467"/>
      <c r="I463" s="2464"/>
      <c r="J463" s="2464"/>
      <c r="L463" s="561"/>
      <c r="M463" s="561"/>
      <c r="N463" s="562" t="s">
        <v>1358</v>
      </c>
      <c r="O463" s="563"/>
      <c r="P463" s="564"/>
      <c r="Q463" s="564"/>
      <c r="R463" s="564"/>
      <c r="S463" s="564"/>
      <c r="T463" s="564"/>
      <c r="U463" s="564"/>
      <c r="V463" s="564"/>
      <c r="W463" s="564"/>
      <c r="X463" s="564"/>
      <c r="Y463" s="564"/>
      <c r="Z463" s="564"/>
      <c r="AA463" s="565">
        <f>SUM(O463:Q463)</f>
        <v>0</v>
      </c>
      <c r="AB463" s="565">
        <f>SUM(R463:T463)</f>
        <v>0</v>
      </c>
      <c r="AC463" s="565">
        <f>SUM(U463:W463)</f>
        <v>0</v>
      </c>
      <c r="AD463" s="565">
        <f>SUM(X463:Z463)</f>
        <v>0</v>
      </c>
      <c r="AE463" s="565">
        <f>AA463+AB463</f>
        <v>0</v>
      </c>
      <c r="AF463" s="565">
        <f>AD463+AC463</f>
        <v>0</v>
      </c>
      <c r="AG463" s="565">
        <f>AE463+AF463</f>
        <v>0</v>
      </c>
    </row>
    <row r="464" spans="3:33">
      <c r="C464" s="2284">
        <v>1</v>
      </c>
      <c r="G464" s="141"/>
      <c r="H464" s="2467"/>
      <c r="I464" s="2464"/>
      <c r="J464" s="2464"/>
      <c r="L464" s="566" t="s">
        <v>1354</v>
      </c>
      <c r="M464" s="566"/>
      <c r="N464" s="567"/>
      <c r="O464" s="568"/>
      <c r="P464" s="569"/>
      <c r="Q464" s="569"/>
      <c r="R464" s="569"/>
      <c r="S464" s="569"/>
      <c r="T464" s="569"/>
      <c r="U464" s="569"/>
      <c r="V464" s="569"/>
      <c r="W464" s="569"/>
      <c r="X464" s="569"/>
      <c r="Y464" s="569"/>
      <c r="Z464" s="569"/>
      <c r="AA464" s="570">
        <f>SUM(O464:Q464)</f>
        <v>0</v>
      </c>
      <c r="AB464" s="570">
        <f>SUM(R464:T464)</f>
        <v>0</v>
      </c>
      <c r="AC464" s="570">
        <f>SUM(U464:W464)</f>
        <v>0</v>
      </c>
      <c r="AD464" s="570">
        <f>SUM(X464:Z464)</f>
        <v>0</v>
      </c>
      <c r="AE464" s="570">
        <f>AA464+AB464</f>
        <v>0</v>
      </c>
      <c r="AF464" s="570">
        <f>AD464+AC464</f>
        <v>0</v>
      </c>
      <c r="AG464" s="570">
        <f>AE464+AF464</f>
        <v>0</v>
      </c>
    </row>
    <row r="465" spans="3:34">
      <c r="C465" s="2284">
        <v>1</v>
      </c>
      <c r="G465" s="141"/>
      <c r="H465" s="2467"/>
      <c r="I465" s="2464"/>
      <c r="J465" s="2464"/>
      <c r="K465" s="972" t="s">
        <v>1312</v>
      </c>
      <c r="L465" s="560"/>
      <c r="M465" s="560"/>
      <c r="N465" s="556"/>
      <c r="O465" s="557">
        <f>SUM(O466:O469)</f>
        <v>0</v>
      </c>
      <c r="P465" s="558">
        <f t="shared" ref="P465:AG465" si="290">SUM(P466:P469)</f>
        <v>0</v>
      </c>
      <c r="Q465" s="558">
        <f t="shared" si="290"/>
        <v>0</v>
      </c>
      <c r="R465" s="558">
        <f t="shared" si="290"/>
        <v>0</v>
      </c>
      <c r="S465" s="558">
        <f t="shared" si="290"/>
        <v>0</v>
      </c>
      <c r="T465" s="558">
        <f t="shared" si="290"/>
        <v>0</v>
      </c>
      <c r="U465" s="558">
        <f t="shared" si="290"/>
        <v>0</v>
      </c>
      <c r="V465" s="558">
        <f t="shared" si="290"/>
        <v>0</v>
      </c>
      <c r="W465" s="558">
        <f t="shared" si="290"/>
        <v>0</v>
      </c>
      <c r="X465" s="558">
        <f t="shared" si="290"/>
        <v>0</v>
      </c>
      <c r="Y465" s="558">
        <f t="shared" si="290"/>
        <v>0</v>
      </c>
      <c r="Z465" s="558">
        <f t="shared" si="290"/>
        <v>0</v>
      </c>
      <c r="AA465" s="558">
        <f t="shared" si="290"/>
        <v>0</v>
      </c>
      <c r="AB465" s="558">
        <f t="shared" si="290"/>
        <v>0</v>
      </c>
      <c r="AC465" s="558">
        <f t="shared" si="290"/>
        <v>0</v>
      </c>
      <c r="AD465" s="558">
        <f t="shared" si="290"/>
        <v>0</v>
      </c>
      <c r="AE465" s="558">
        <f t="shared" si="290"/>
        <v>0</v>
      </c>
      <c r="AF465" s="558">
        <f t="shared" si="290"/>
        <v>0</v>
      </c>
      <c r="AG465" s="558">
        <f t="shared" si="290"/>
        <v>0</v>
      </c>
    </row>
    <row r="466" spans="3:34">
      <c r="C466" s="2284">
        <v>1</v>
      </c>
      <c r="G466" s="141"/>
      <c r="H466" s="2467"/>
      <c r="I466" s="2464"/>
      <c r="J466" s="2464"/>
      <c r="L466" s="189"/>
      <c r="M466" s="189"/>
      <c r="N466" s="188" t="s">
        <v>1369</v>
      </c>
      <c r="O466" s="559"/>
      <c r="P466" s="191"/>
      <c r="Q466" s="191"/>
      <c r="R466" s="191"/>
      <c r="S466" s="191"/>
      <c r="T466" s="191"/>
      <c r="U466" s="191"/>
      <c r="V466" s="191"/>
      <c r="W466" s="191"/>
      <c r="X466" s="191"/>
      <c r="Y466" s="191"/>
      <c r="Z466" s="191"/>
      <c r="AA466" s="187">
        <f>SUM(O466:Q466)</f>
        <v>0</v>
      </c>
      <c r="AB466" s="187">
        <f>SUM(R466:T466)</f>
        <v>0</v>
      </c>
      <c r="AC466" s="187">
        <f>SUM(U466:W466)</f>
        <v>0</v>
      </c>
      <c r="AD466" s="187">
        <f>SUM(X466:Z466)</f>
        <v>0</v>
      </c>
      <c r="AE466" s="187">
        <f>AA466+AB466</f>
        <v>0</v>
      </c>
      <c r="AF466" s="187">
        <f>AD466+AC466</f>
        <v>0</v>
      </c>
      <c r="AG466" s="187">
        <f>AE466+AF466</f>
        <v>0</v>
      </c>
    </row>
    <row r="467" spans="3:34">
      <c r="C467" s="2284">
        <v>1</v>
      </c>
      <c r="G467" s="141"/>
      <c r="H467" s="2467"/>
      <c r="I467" s="2464"/>
      <c r="J467" s="2464"/>
      <c r="N467" s="150" t="s">
        <v>1370</v>
      </c>
      <c r="O467" s="149"/>
      <c r="P467" s="128"/>
      <c r="Q467" s="128"/>
      <c r="R467" s="128"/>
      <c r="S467" s="128"/>
      <c r="T467" s="128"/>
      <c r="U467" s="128"/>
      <c r="V467" s="128"/>
      <c r="W467" s="128"/>
      <c r="X467" s="128"/>
      <c r="Y467" s="128"/>
      <c r="Z467" s="128"/>
      <c r="AA467" s="25">
        <f>SUM(O467:Q467)</f>
        <v>0</v>
      </c>
      <c r="AB467" s="25">
        <f>SUM(R467:T467)</f>
        <v>0</v>
      </c>
      <c r="AC467" s="25">
        <f>SUM(U467:W467)</f>
        <v>0</v>
      </c>
      <c r="AD467" s="25">
        <f>SUM(X467:Z467)</f>
        <v>0</v>
      </c>
      <c r="AE467" s="25">
        <f>AA467+AB467</f>
        <v>0</v>
      </c>
      <c r="AF467" s="25">
        <f>AD467+AC467</f>
        <v>0</v>
      </c>
      <c r="AG467" s="25">
        <f>AE467+AF467</f>
        <v>0</v>
      </c>
    </row>
    <row r="468" spans="3:34">
      <c r="C468" s="2284">
        <v>1</v>
      </c>
      <c r="G468" s="141"/>
      <c r="H468" s="2467"/>
      <c r="I468" s="2464"/>
      <c r="J468" s="2464"/>
      <c r="N468" s="150" t="s">
        <v>1371</v>
      </c>
      <c r="O468" s="149"/>
      <c r="P468" s="128"/>
      <c r="Q468" s="128"/>
      <c r="R468" s="128"/>
      <c r="S468" s="128"/>
      <c r="T468" s="128"/>
      <c r="U468" s="128"/>
      <c r="V468" s="128"/>
      <c r="W468" s="128"/>
      <c r="X468" s="128"/>
      <c r="Y468" s="128"/>
      <c r="Z468" s="128"/>
      <c r="AA468" s="25">
        <f>SUM(O468:Q468)</f>
        <v>0</v>
      </c>
      <c r="AB468" s="25">
        <f>SUM(R468:T468)</f>
        <v>0</v>
      </c>
      <c r="AC468" s="25">
        <f>SUM(U468:W468)</f>
        <v>0</v>
      </c>
      <c r="AD468" s="25">
        <f>SUM(X468:Z468)</f>
        <v>0</v>
      </c>
      <c r="AE468" s="25">
        <f>AA468+AB468</f>
        <v>0</v>
      </c>
      <c r="AF468" s="25">
        <f>AD468+AC468</f>
        <v>0</v>
      </c>
      <c r="AG468" s="25">
        <f>AE468+AF468</f>
        <v>0</v>
      </c>
    </row>
    <row r="469" spans="3:34">
      <c r="C469" s="2284">
        <v>1</v>
      </c>
      <c r="G469" s="141"/>
      <c r="H469" s="2467"/>
      <c r="I469" s="2464"/>
      <c r="J469" s="2464"/>
      <c r="L469" s="16"/>
      <c r="M469" s="16"/>
      <c r="N469" s="148" t="s">
        <v>1304</v>
      </c>
      <c r="O469" s="147"/>
      <c r="P469" s="135"/>
      <c r="Q469" s="135"/>
      <c r="R469" s="135"/>
      <c r="S469" s="135"/>
      <c r="T469" s="135"/>
      <c r="U469" s="135"/>
      <c r="V469" s="135"/>
      <c r="W469" s="135"/>
      <c r="X469" s="135"/>
      <c r="Y469" s="135"/>
      <c r="Z469" s="135"/>
      <c r="AA469" s="23">
        <f>SUM(O469:Q469)</f>
        <v>0</v>
      </c>
      <c r="AB469" s="23">
        <f>SUM(R469:T469)</f>
        <v>0</v>
      </c>
      <c r="AC469" s="23">
        <f>SUM(U469:W469)</f>
        <v>0</v>
      </c>
      <c r="AD469" s="23">
        <f>SUM(X469:Z469)</f>
        <v>0</v>
      </c>
      <c r="AE469" s="23">
        <f>AA469+AB469</f>
        <v>0</v>
      </c>
      <c r="AF469" s="23">
        <f>AD469+AC469</f>
        <v>0</v>
      </c>
      <c r="AG469" s="23">
        <f>AE469+AF469</f>
        <v>0</v>
      </c>
    </row>
    <row r="470" spans="3:34">
      <c r="C470" s="2284">
        <v>1</v>
      </c>
      <c r="G470" s="141"/>
      <c r="H470" s="2467"/>
      <c r="I470" s="127"/>
      <c r="J470" s="127"/>
      <c r="K470" s="470" t="s">
        <v>1304</v>
      </c>
      <c r="L470" s="16"/>
      <c r="M470" s="16"/>
      <c r="N470" s="16"/>
      <c r="O470" s="944"/>
      <c r="P470" s="135"/>
      <c r="Q470" s="135"/>
      <c r="R470" s="135"/>
      <c r="S470" s="135"/>
      <c r="T470" s="135"/>
      <c r="U470" s="135"/>
      <c r="V470" s="135"/>
      <c r="W470" s="135"/>
      <c r="X470" s="135"/>
      <c r="Y470" s="135"/>
      <c r="Z470" s="135"/>
      <c r="AA470" s="23">
        <f>SUM(O470:Q470)</f>
        <v>0</v>
      </c>
      <c r="AB470" s="23">
        <f>SUM(R470:T470)</f>
        <v>0</v>
      </c>
      <c r="AC470" s="23">
        <f>SUM(U470:W470)</f>
        <v>0</v>
      </c>
      <c r="AD470" s="23">
        <f>SUM(X470:Z470)</f>
        <v>0</v>
      </c>
      <c r="AE470" s="23">
        <f>AA470+AB470</f>
        <v>0</v>
      </c>
      <c r="AF470" s="23">
        <f>AD470+AC470</f>
        <v>0</v>
      </c>
      <c r="AG470" s="23">
        <f>AE470+AF470</f>
        <v>0</v>
      </c>
    </row>
    <row r="471" spans="3:34">
      <c r="C471" s="2284">
        <v>1</v>
      </c>
      <c r="G471" s="1456" t="s">
        <v>1359</v>
      </c>
      <c r="H471" s="1019"/>
      <c r="I471" s="1457"/>
      <c r="J471" s="1457"/>
      <c r="K471" s="1019"/>
      <c r="L471" s="1019"/>
      <c r="M471" s="1019"/>
      <c r="N471" s="1019"/>
      <c r="O471" s="551">
        <f t="shared" ref="O471:AG471" si="291">O472+O495</f>
        <v>-14332</v>
      </c>
      <c r="P471" s="551">
        <f t="shared" si="291"/>
        <v>51127</v>
      </c>
      <c r="Q471" s="551">
        <f t="shared" si="291"/>
        <v>79796</v>
      </c>
      <c r="R471" s="551">
        <f t="shared" si="291"/>
        <v>79113</v>
      </c>
      <c r="S471" s="551">
        <f t="shared" si="291"/>
        <v>81357</v>
      </c>
      <c r="T471" s="551">
        <f t="shared" si="291"/>
        <v>78677</v>
      </c>
      <c r="U471" s="551">
        <f t="shared" si="291"/>
        <v>154492</v>
      </c>
      <c r="V471" s="551">
        <f t="shared" si="291"/>
        <v>115706.30701454042</v>
      </c>
      <c r="W471" s="551">
        <f t="shared" si="291"/>
        <v>123692.10567412086</v>
      </c>
      <c r="X471" s="551">
        <f t="shared" si="291"/>
        <v>132711.97334683768</v>
      </c>
      <c r="Y471" s="551">
        <f t="shared" si="291"/>
        <v>136394.55215877391</v>
      </c>
      <c r="Z471" s="551">
        <f t="shared" si="291"/>
        <v>151439.58111402125</v>
      </c>
      <c r="AA471" s="551">
        <f t="shared" si="291"/>
        <v>116591</v>
      </c>
      <c r="AB471" s="551">
        <f t="shared" si="291"/>
        <v>239147</v>
      </c>
      <c r="AC471" s="551">
        <f t="shared" si="291"/>
        <v>393890.41268866131</v>
      </c>
      <c r="AD471" s="551">
        <f t="shared" si="291"/>
        <v>420546.1066196328</v>
      </c>
      <c r="AE471" s="551">
        <f t="shared" si="291"/>
        <v>355738</v>
      </c>
      <c r="AF471" s="551">
        <f t="shared" si="291"/>
        <v>814436.51930829405</v>
      </c>
      <c r="AG471" s="551">
        <f t="shared" si="291"/>
        <v>1170174.5193082939</v>
      </c>
    </row>
    <row r="472" spans="3:34">
      <c r="C472" s="2284">
        <v>1</v>
      </c>
      <c r="G472" s="141"/>
      <c r="H472" s="2467"/>
      <c r="I472" s="2462" t="s">
        <v>1299</v>
      </c>
      <c r="J472" s="2462"/>
      <c r="K472" s="2463"/>
      <c r="L472" s="2463"/>
      <c r="M472" s="2463"/>
      <c r="N472" s="2463"/>
      <c r="O472" s="555">
        <f>O473+O476+O489+O494</f>
        <v>-14384</v>
      </c>
      <c r="P472" s="555">
        <f t="shared" ref="P472:AG472" si="292">P473+P476+P489+P494</f>
        <v>46732</v>
      </c>
      <c r="Q472" s="555">
        <f t="shared" si="292"/>
        <v>76333</v>
      </c>
      <c r="R472" s="555">
        <f t="shared" si="292"/>
        <v>75367</v>
      </c>
      <c r="S472" s="555">
        <f t="shared" si="292"/>
        <v>74629</v>
      </c>
      <c r="T472" s="555">
        <f t="shared" si="292"/>
        <v>64208</v>
      </c>
      <c r="U472" s="555">
        <f t="shared" si="292"/>
        <v>139151</v>
      </c>
      <c r="V472" s="555">
        <f t="shared" si="292"/>
        <v>103754.42494871658</v>
      </c>
      <c r="W472" s="555">
        <f t="shared" si="292"/>
        <v>113988.24900742402</v>
      </c>
      <c r="X472" s="555">
        <f t="shared" si="292"/>
        <v>119816.33294871658</v>
      </c>
      <c r="Y472" s="555">
        <f t="shared" si="292"/>
        <v>122508.51900742401</v>
      </c>
      <c r="Z472" s="555">
        <f t="shared" si="292"/>
        <v>134168.68494871657</v>
      </c>
      <c r="AA472" s="555">
        <f t="shared" si="292"/>
        <v>108681</v>
      </c>
      <c r="AB472" s="555">
        <f t="shared" si="292"/>
        <v>214204</v>
      </c>
      <c r="AC472" s="555">
        <f t="shared" si="292"/>
        <v>356893.67395614064</v>
      </c>
      <c r="AD472" s="555">
        <f t="shared" si="292"/>
        <v>376493.53690485714</v>
      </c>
      <c r="AE472" s="555">
        <f t="shared" si="292"/>
        <v>322885</v>
      </c>
      <c r="AF472" s="555">
        <f t="shared" si="292"/>
        <v>733387.21086099767</v>
      </c>
      <c r="AG472" s="555">
        <f t="shared" si="292"/>
        <v>1056272.2108609977</v>
      </c>
    </row>
    <row r="473" spans="3:34">
      <c r="C473" s="2284">
        <v>1</v>
      </c>
      <c r="G473" s="141"/>
      <c r="H473" s="2467"/>
      <c r="I473" s="2462"/>
      <c r="J473" s="2462"/>
      <c r="K473" s="362" t="s">
        <v>1351</v>
      </c>
      <c r="L473" s="561"/>
      <c r="M473" s="561"/>
      <c r="N473" s="562"/>
      <c r="O473" s="573">
        <f>SUM(O474:O475)</f>
        <v>148</v>
      </c>
      <c r="P473" s="565">
        <f t="shared" ref="P473:Z473" si="293">SUM(P474:P475)</f>
        <v>4010</v>
      </c>
      <c r="Q473" s="565">
        <f t="shared" si="293"/>
        <v>25123</v>
      </c>
      <c r="R473" s="565">
        <f t="shared" si="293"/>
        <v>16478</v>
      </c>
      <c r="S473" s="565">
        <f t="shared" si="293"/>
        <v>11743</v>
      </c>
      <c r="T473" s="565">
        <f t="shared" si="293"/>
        <v>22708</v>
      </c>
      <c r="U473" s="565">
        <f t="shared" si="293"/>
        <v>33892</v>
      </c>
      <c r="V473" s="565">
        <f t="shared" si="293"/>
        <v>22955.199007424017</v>
      </c>
      <c r="W473" s="565">
        <f t="shared" si="293"/>
        <v>24303.249007424016</v>
      </c>
      <c r="X473" s="565">
        <f t="shared" si="293"/>
        <v>24017.107007424016</v>
      </c>
      <c r="Y473" s="565">
        <f t="shared" si="293"/>
        <v>29664.519007424016</v>
      </c>
      <c r="Z473" s="565">
        <f t="shared" si="293"/>
        <v>34124.459007424019</v>
      </c>
      <c r="AA473" s="565">
        <f>SUM(AA474:AA475)</f>
        <v>29281</v>
      </c>
      <c r="AB473" s="565">
        <f t="shared" ref="AB473:AG473" si="294">SUM(AB474:AB475)</f>
        <v>50929</v>
      </c>
      <c r="AC473" s="565">
        <f t="shared" si="294"/>
        <v>81150.448014848036</v>
      </c>
      <c r="AD473" s="565">
        <f t="shared" si="294"/>
        <v>87806.085022272047</v>
      </c>
      <c r="AE473" s="565">
        <f t="shared" si="294"/>
        <v>80210</v>
      </c>
      <c r="AF473" s="565">
        <f t="shared" si="294"/>
        <v>168956.53303712007</v>
      </c>
      <c r="AG473" s="565">
        <f t="shared" si="294"/>
        <v>249166.53303712007</v>
      </c>
    </row>
    <row r="474" spans="3:34">
      <c r="C474" s="2284">
        <v>1</v>
      </c>
      <c r="G474" s="141"/>
      <c r="H474" s="2467"/>
      <c r="I474" s="2462"/>
      <c r="J474" s="2462"/>
      <c r="L474" s="189" t="s">
        <v>1297</v>
      </c>
      <c r="M474" s="189"/>
      <c r="N474" s="188"/>
      <c r="O474" s="559">
        <v>148</v>
      </c>
      <c r="P474" s="191">
        <v>4010</v>
      </c>
      <c r="Q474" s="191">
        <v>25123</v>
      </c>
      <c r="R474" s="191">
        <v>16478</v>
      </c>
      <c r="S474" s="191">
        <v>11743</v>
      </c>
      <c r="T474" s="191">
        <v>22708</v>
      </c>
      <c r="U474" s="191">
        <v>33892</v>
      </c>
      <c r="V474" s="191">
        <v>22955.199007424017</v>
      </c>
      <c r="W474" s="191">
        <v>24303.249007424016</v>
      </c>
      <c r="X474" s="191">
        <v>24017.107007424016</v>
      </c>
      <c r="Y474" s="191">
        <v>29664.519007424016</v>
      </c>
      <c r="Z474" s="191">
        <v>34124.459007424019</v>
      </c>
      <c r="AA474" s="187">
        <f>SUM(O474:Q474)</f>
        <v>29281</v>
      </c>
      <c r="AB474" s="187">
        <f>SUM(R474:T474)</f>
        <v>50929</v>
      </c>
      <c r="AC474" s="187">
        <f>SUM(U474:W474)</f>
        <v>81150.448014848036</v>
      </c>
      <c r="AD474" s="187">
        <f>SUM(X474:Z474)</f>
        <v>87806.085022272047</v>
      </c>
      <c r="AE474" s="187">
        <f>AA474+AB474</f>
        <v>80210</v>
      </c>
      <c r="AF474" s="187">
        <f>AD474+AC474</f>
        <v>168956.53303712007</v>
      </c>
      <c r="AG474" s="187">
        <f>AE474+AF474</f>
        <v>249166.53303712007</v>
      </c>
    </row>
    <row r="475" spans="3:34">
      <c r="C475" s="2284">
        <v>1</v>
      </c>
      <c r="G475" s="141"/>
      <c r="H475" s="2467"/>
      <c r="I475" s="2462"/>
      <c r="J475" s="2462"/>
      <c r="L475" s="16" t="s">
        <v>1354</v>
      </c>
      <c r="M475" s="16"/>
      <c r="N475" s="148"/>
      <c r="O475" s="147"/>
      <c r="P475" s="135"/>
      <c r="Q475" s="135"/>
      <c r="R475" s="135"/>
      <c r="S475" s="135"/>
      <c r="T475" s="135"/>
      <c r="U475" s="135"/>
      <c r="V475" s="135"/>
      <c r="W475" s="135"/>
      <c r="X475" s="135"/>
      <c r="Y475" s="135"/>
      <c r="Z475" s="135"/>
      <c r="AA475" s="23">
        <f>SUM(O475:Q475)</f>
        <v>0</v>
      </c>
      <c r="AB475" s="23">
        <f>SUM(R475:T475)</f>
        <v>0</v>
      </c>
      <c r="AC475" s="23">
        <f>SUM(U475:W475)</f>
        <v>0</v>
      </c>
      <c r="AD475" s="23">
        <f>SUM(X475:Z475)</f>
        <v>0</v>
      </c>
      <c r="AE475" s="23">
        <f>AA475+AB475</f>
        <v>0</v>
      </c>
      <c r="AF475" s="23">
        <f>AD475+AC475</f>
        <v>0</v>
      </c>
      <c r="AG475" s="23">
        <f>AE475+AF475</f>
        <v>0</v>
      </c>
    </row>
    <row r="476" spans="3:34">
      <c r="C476" s="2284">
        <v>1</v>
      </c>
      <c r="G476" s="141"/>
      <c r="H476" s="2467"/>
      <c r="I476" s="2462"/>
      <c r="J476" s="2462"/>
      <c r="K476" s="972" t="s">
        <v>1320</v>
      </c>
      <c r="L476" s="560"/>
      <c r="M476" s="560"/>
      <c r="N476" s="556"/>
      <c r="O476" s="557">
        <f>O477+O480+O481+O485+O488</f>
        <v>-14532</v>
      </c>
      <c r="P476" s="558">
        <f t="shared" ref="P476:AG476" si="295">P477+P480+P481+P485+P488</f>
        <v>42722</v>
      </c>
      <c r="Q476" s="558">
        <f t="shared" si="295"/>
        <v>51210</v>
      </c>
      <c r="R476" s="558">
        <f t="shared" si="295"/>
        <v>58889</v>
      </c>
      <c r="S476" s="558">
        <f t="shared" si="295"/>
        <v>62886</v>
      </c>
      <c r="T476" s="558">
        <f t="shared" si="295"/>
        <v>41500</v>
      </c>
      <c r="U476" s="558">
        <f t="shared" si="295"/>
        <v>105259</v>
      </c>
      <c r="V476" s="558">
        <f t="shared" si="295"/>
        <v>80799.225941292563</v>
      </c>
      <c r="W476" s="558">
        <f t="shared" si="295"/>
        <v>89685</v>
      </c>
      <c r="X476" s="558">
        <f t="shared" si="295"/>
        <v>95799.225941292563</v>
      </c>
      <c r="Y476" s="558">
        <f t="shared" si="295"/>
        <v>92844</v>
      </c>
      <c r="Z476" s="558">
        <f t="shared" si="295"/>
        <v>100044.22594129256</v>
      </c>
      <c r="AA476" s="558">
        <f t="shared" si="295"/>
        <v>79400</v>
      </c>
      <c r="AB476" s="558">
        <f t="shared" si="295"/>
        <v>163275</v>
      </c>
      <c r="AC476" s="558">
        <f t="shared" si="295"/>
        <v>275743.22594129259</v>
      </c>
      <c r="AD476" s="558">
        <f t="shared" si="295"/>
        <v>288687.45188258513</v>
      </c>
      <c r="AE476" s="558">
        <f t="shared" si="295"/>
        <v>242675</v>
      </c>
      <c r="AF476" s="558">
        <f t="shared" si="295"/>
        <v>564430.67782387766</v>
      </c>
      <c r="AG476" s="558">
        <f t="shared" si="295"/>
        <v>807105.67782387766</v>
      </c>
      <c r="AH476" s="445"/>
    </row>
    <row r="477" spans="3:34">
      <c r="C477" s="2284">
        <v>1</v>
      </c>
      <c r="G477" s="141"/>
      <c r="H477" s="2467"/>
      <c r="I477" s="2462"/>
      <c r="J477" s="2462"/>
      <c r="L477" s="189" t="s">
        <v>1297</v>
      </c>
      <c r="M477" s="189"/>
      <c r="N477" s="571"/>
      <c r="O477" s="572">
        <f>SUM(O478:O479)</f>
        <v>-2318</v>
      </c>
      <c r="P477" s="121">
        <f t="shared" ref="P477:AG477" si="296">SUM(P478:P479)</f>
        <v>55268</v>
      </c>
      <c r="Q477" s="121">
        <f t="shared" si="296"/>
        <v>63528</v>
      </c>
      <c r="R477" s="121">
        <f t="shared" si="296"/>
        <v>71568</v>
      </c>
      <c r="S477" s="121">
        <f t="shared" si="296"/>
        <v>76055</v>
      </c>
      <c r="T477" s="121">
        <f t="shared" si="296"/>
        <v>54964</v>
      </c>
      <c r="U477" s="121">
        <f t="shared" si="296"/>
        <v>118893</v>
      </c>
      <c r="V477" s="121">
        <f t="shared" si="296"/>
        <v>93799.225941292563</v>
      </c>
      <c r="W477" s="121">
        <f t="shared" si="296"/>
        <v>102685</v>
      </c>
      <c r="X477" s="121">
        <f t="shared" si="296"/>
        <v>108799.22594129256</v>
      </c>
      <c r="Y477" s="121">
        <f t="shared" si="296"/>
        <v>105844</v>
      </c>
      <c r="Z477" s="121">
        <f t="shared" si="296"/>
        <v>113044.22594129256</v>
      </c>
      <c r="AA477" s="121">
        <f t="shared" si="296"/>
        <v>116478</v>
      </c>
      <c r="AB477" s="121">
        <f t="shared" si="296"/>
        <v>202587</v>
      </c>
      <c r="AC477" s="121">
        <f t="shared" si="296"/>
        <v>315377.22594129259</v>
      </c>
      <c r="AD477" s="121">
        <f t="shared" si="296"/>
        <v>327687.45188258513</v>
      </c>
      <c r="AE477" s="121">
        <f t="shared" si="296"/>
        <v>319065</v>
      </c>
      <c r="AF477" s="121">
        <f t="shared" si="296"/>
        <v>643064.67782387766</v>
      </c>
      <c r="AG477" s="121">
        <f t="shared" si="296"/>
        <v>962129.67782387766</v>
      </c>
    </row>
    <row r="478" spans="3:34">
      <c r="C478" s="2284">
        <v>1</v>
      </c>
      <c r="G478" s="141"/>
      <c r="H478" s="2467"/>
      <c r="I478" s="2462"/>
      <c r="J478" s="2462"/>
      <c r="N478" s="188" t="s">
        <v>1355</v>
      </c>
      <c r="O478" s="559">
        <v>-2318</v>
      </c>
      <c r="P478" s="191">
        <v>55268</v>
      </c>
      <c r="Q478" s="191">
        <v>63528</v>
      </c>
      <c r="R478" s="191">
        <v>71568</v>
      </c>
      <c r="S478" s="191">
        <v>76055</v>
      </c>
      <c r="T478" s="191">
        <v>54964</v>
      </c>
      <c r="U478" s="191">
        <v>118893</v>
      </c>
      <c r="V478" s="191">
        <v>93799.225941292563</v>
      </c>
      <c r="W478" s="191">
        <v>102685</v>
      </c>
      <c r="X478" s="191">
        <v>108799.22594129256</v>
      </c>
      <c r="Y478" s="191">
        <v>105844</v>
      </c>
      <c r="Z478" s="191">
        <v>113044.22594129256</v>
      </c>
      <c r="AA478" s="187">
        <f>SUM(O478:Q478)</f>
        <v>116478</v>
      </c>
      <c r="AB478" s="187">
        <f>SUM(R478:T478)</f>
        <v>202587</v>
      </c>
      <c r="AC478" s="187">
        <f>SUM(U478:W478)</f>
        <v>315377.22594129259</v>
      </c>
      <c r="AD478" s="187">
        <f>SUM(X478:Z478)</f>
        <v>327687.45188258513</v>
      </c>
      <c r="AE478" s="187">
        <f>AA478+AB478</f>
        <v>319065</v>
      </c>
      <c r="AF478" s="187">
        <f>AD478+AC478</f>
        <v>643064.67782387766</v>
      </c>
      <c r="AG478" s="187">
        <f>AE478+AF478</f>
        <v>962129.67782387766</v>
      </c>
    </row>
    <row r="479" spans="3:34">
      <c r="C479" s="2284">
        <v>1</v>
      </c>
      <c r="G479" s="141"/>
      <c r="H479" s="2467"/>
      <c r="I479" s="2462"/>
      <c r="J479" s="2462"/>
      <c r="L479" s="561"/>
      <c r="M479" s="561"/>
      <c r="N479" s="562" t="s">
        <v>1356</v>
      </c>
      <c r="O479" s="563"/>
      <c r="P479" s="564"/>
      <c r="Q479" s="564"/>
      <c r="R479" s="564"/>
      <c r="S479" s="564"/>
      <c r="T479" s="564"/>
      <c r="U479" s="564"/>
      <c r="V479" s="564"/>
      <c r="W479" s="564"/>
      <c r="X479" s="564"/>
      <c r="Y479" s="564"/>
      <c r="Z479" s="564"/>
      <c r="AA479" s="565">
        <f>SUM(O479:Q479)</f>
        <v>0</v>
      </c>
      <c r="AB479" s="565">
        <f>SUM(R479:T479)</f>
        <v>0</v>
      </c>
      <c r="AC479" s="565">
        <f>SUM(U479:W479)</f>
        <v>0</v>
      </c>
      <c r="AD479" s="565">
        <f>SUM(X479:Z479)</f>
        <v>0</v>
      </c>
      <c r="AE479" s="565">
        <f>AA479+AB479</f>
        <v>0</v>
      </c>
      <c r="AF479" s="565">
        <f>AD479+AC479</f>
        <v>0</v>
      </c>
      <c r="AG479" s="565">
        <f>AE479+AF479</f>
        <v>0</v>
      </c>
    </row>
    <row r="480" spans="3:34">
      <c r="C480" s="2284">
        <v>1</v>
      </c>
      <c r="G480" s="141"/>
      <c r="H480" s="2467"/>
      <c r="I480" s="2462"/>
      <c r="J480" s="2462"/>
      <c r="L480" s="566" t="s">
        <v>1354</v>
      </c>
      <c r="O480" s="128"/>
      <c r="P480" s="128"/>
      <c r="Q480" s="128"/>
      <c r="R480" s="128"/>
      <c r="S480" s="128"/>
      <c r="T480" s="128"/>
      <c r="U480" s="128"/>
      <c r="V480" s="128"/>
      <c r="W480" s="128"/>
      <c r="X480" s="128"/>
      <c r="Y480" s="128"/>
      <c r="Z480" s="128"/>
      <c r="AA480" s="25">
        <f>SUM(O480:Q480)</f>
        <v>0</v>
      </c>
      <c r="AB480" s="25">
        <f>SUM(R480:T480)</f>
        <v>0</v>
      </c>
      <c r="AC480" s="25">
        <f>SUM(U480:W480)</f>
        <v>0</v>
      </c>
      <c r="AD480" s="25">
        <f>SUM(X480:Z480)</f>
        <v>0</v>
      </c>
      <c r="AE480" s="25">
        <f>AA480+AB480</f>
        <v>0</v>
      </c>
      <c r="AF480" s="25">
        <f>AD480+AC480</f>
        <v>0</v>
      </c>
      <c r="AG480" s="25">
        <f>AE480+AF480</f>
        <v>0</v>
      </c>
    </row>
    <row r="481" spans="3:33">
      <c r="C481" s="2284">
        <v>1</v>
      </c>
      <c r="G481" s="141"/>
      <c r="H481" s="2467"/>
      <c r="I481" s="2462"/>
      <c r="J481" s="2462"/>
      <c r="K481" s="2468"/>
      <c r="L481" s="589" t="s">
        <v>1372</v>
      </c>
      <c r="M481" s="589"/>
      <c r="N481" s="589"/>
      <c r="O481" s="558">
        <f t="shared" ref="O481:AG481" si="297">SUM(O482:O484)</f>
        <v>-11803</v>
      </c>
      <c r="P481" s="558">
        <f t="shared" si="297"/>
        <v>-12135</v>
      </c>
      <c r="Q481" s="558">
        <f t="shared" si="297"/>
        <v>-11989</v>
      </c>
      <c r="R481" s="558">
        <f t="shared" si="297"/>
        <v>-12323</v>
      </c>
      <c r="S481" s="558">
        <f t="shared" si="297"/>
        <v>-12858</v>
      </c>
      <c r="T481" s="558">
        <f t="shared" si="297"/>
        <v>-13063</v>
      </c>
      <c r="U481" s="558">
        <f t="shared" si="297"/>
        <v>-13278</v>
      </c>
      <c r="V481" s="558">
        <f t="shared" si="297"/>
        <v>-12700</v>
      </c>
      <c r="W481" s="558">
        <f t="shared" si="297"/>
        <v>-12700</v>
      </c>
      <c r="X481" s="558">
        <f t="shared" si="297"/>
        <v>-12700</v>
      </c>
      <c r="Y481" s="558">
        <f t="shared" si="297"/>
        <v>-12700</v>
      </c>
      <c r="Z481" s="558">
        <f t="shared" si="297"/>
        <v>-12700</v>
      </c>
      <c r="AA481" s="558">
        <f t="shared" si="297"/>
        <v>-35927</v>
      </c>
      <c r="AB481" s="558">
        <f t="shared" si="297"/>
        <v>-38244</v>
      </c>
      <c r="AC481" s="558">
        <f t="shared" si="297"/>
        <v>-38678</v>
      </c>
      <c r="AD481" s="558">
        <f t="shared" si="297"/>
        <v>-38100</v>
      </c>
      <c r="AE481" s="558">
        <f t="shared" si="297"/>
        <v>-74171</v>
      </c>
      <c r="AF481" s="558">
        <f t="shared" si="297"/>
        <v>-76778</v>
      </c>
      <c r="AG481" s="558">
        <f t="shared" si="297"/>
        <v>-150949</v>
      </c>
    </row>
    <row r="482" spans="3:33">
      <c r="C482" s="2284">
        <v>1</v>
      </c>
      <c r="G482" s="141"/>
      <c r="H482" s="2467"/>
      <c r="I482" s="2462"/>
      <c r="J482" s="2462"/>
      <c r="K482" s="2468"/>
      <c r="L482" s="592"/>
      <c r="M482" s="592"/>
      <c r="N482" s="593" t="s">
        <v>1361</v>
      </c>
      <c r="O482" s="191">
        <v>-11803</v>
      </c>
      <c r="P482" s="191">
        <v>-12135</v>
      </c>
      <c r="Q482" s="191">
        <v>-11989</v>
      </c>
      <c r="R482" s="191">
        <v>-12058</v>
      </c>
      <c r="S482" s="191">
        <v>-11983</v>
      </c>
      <c r="T482" s="191">
        <v>-11893</v>
      </c>
      <c r="U482" s="191">
        <v>-12144</v>
      </c>
      <c r="V482" s="191">
        <v>-11500</v>
      </c>
      <c r="W482" s="191">
        <v>-11500</v>
      </c>
      <c r="X482" s="191">
        <v>-11500</v>
      </c>
      <c r="Y482" s="191">
        <v>-11500</v>
      </c>
      <c r="Z482" s="191">
        <v>-11500</v>
      </c>
      <c r="AA482" s="187">
        <f>SUM(O482:Q482)</f>
        <v>-35927</v>
      </c>
      <c r="AB482" s="187">
        <f>SUM(R482:T482)</f>
        <v>-35934</v>
      </c>
      <c r="AC482" s="187">
        <f>SUM(U482:W482)</f>
        <v>-35144</v>
      </c>
      <c r="AD482" s="187">
        <f>SUM(X482:Z482)</f>
        <v>-34500</v>
      </c>
      <c r="AE482" s="187">
        <f>AA482+AB482</f>
        <v>-71861</v>
      </c>
      <c r="AF482" s="187">
        <f>AD482+AC482</f>
        <v>-69644</v>
      </c>
      <c r="AG482" s="187">
        <f>AE482+AF482</f>
        <v>-141505</v>
      </c>
    </row>
    <row r="483" spans="3:33">
      <c r="C483" s="2284">
        <v>1</v>
      </c>
      <c r="G483" s="141"/>
      <c r="H483" s="2467"/>
      <c r="I483" s="2462"/>
      <c r="J483" s="2462"/>
      <c r="K483" s="2468"/>
      <c r="L483" s="1598"/>
      <c r="M483" s="1598"/>
      <c r="N483" s="621" t="s">
        <v>1362</v>
      </c>
      <c r="O483" s="128"/>
      <c r="P483" s="128"/>
      <c r="Q483" s="128"/>
      <c r="R483" s="128">
        <v>-265</v>
      </c>
      <c r="S483" s="128">
        <v>-875</v>
      </c>
      <c r="T483" s="128">
        <v>-1170</v>
      </c>
      <c r="U483" s="128">
        <v>-1134</v>
      </c>
      <c r="V483" s="128">
        <v>-1200</v>
      </c>
      <c r="W483" s="128">
        <v>-1200</v>
      </c>
      <c r="X483" s="128">
        <v>-1200</v>
      </c>
      <c r="Y483" s="128">
        <v>-1200</v>
      </c>
      <c r="Z483" s="128">
        <v>-1200</v>
      </c>
      <c r="AA483" s="25">
        <f>SUM(O483:Q483)</f>
        <v>0</v>
      </c>
      <c r="AB483" s="25">
        <f>SUM(R483:T483)</f>
        <v>-2310</v>
      </c>
      <c r="AC483" s="25">
        <f>SUM(U483:W483)</f>
        <v>-3534</v>
      </c>
      <c r="AD483" s="25">
        <f>SUM(X483:Z483)</f>
        <v>-3600</v>
      </c>
      <c r="AE483" s="25">
        <f>AA483+AB483</f>
        <v>-2310</v>
      </c>
      <c r="AF483" s="25">
        <f>AD483+AC483</f>
        <v>-7134</v>
      </c>
      <c r="AG483" s="25">
        <f>AE483+AF483</f>
        <v>-9444</v>
      </c>
    </row>
    <row r="484" spans="3:33">
      <c r="C484" s="2284">
        <v>1</v>
      </c>
      <c r="G484" s="141"/>
      <c r="H484" s="2467"/>
      <c r="I484" s="2462"/>
      <c r="J484" s="2462"/>
      <c r="K484" s="2468"/>
      <c r="L484" s="1598"/>
      <c r="M484" s="1598"/>
      <c r="N484" s="154" t="s">
        <v>1363</v>
      </c>
      <c r="O484" s="135"/>
      <c r="P484" s="135"/>
      <c r="Q484" s="135"/>
      <c r="R484" s="135"/>
      <c r="S484" s="135"/>
      <c r="T484" s="135"/>
      <c r="U484" s="135"/>
      <c r="V484" s="135"/>
      <c r="W484" s="135"/>
      <c r="X484" s="135"/>
      <c r="Y484" s="135"/>
      <c r="Z484" s="135"/>
      <c r="AA484" s="23">
        <f>SUM(O484:Q484)</f>
        <v>0</v>
      </c>
      <c r="AB484" s="23">
        <f>SUM(R484:T484)</f>
        <v>0</v>
      </c>
      <c r="AC484" s="23">
        <f>SUM(U484:W484)</f>
        <v>0</v>
      </c>
      <c r="AD484" s="23">
        <f>SUM(X484:Z484)</f>
        <v>0</v>
      </c>
      <c r="AE484" s="23">
        <f>AA484+AB484</f>
        <v>0</v>
      </c>
      <c r="AF484" s="23">
        <f>AD484+AC484</f>
        <v>0</v>
      </c>
      <c r="AG484" s="23">
        <f>AE484+AF484</f>
        <v>0</v>
      </c>
    </row>
    <row r="485" spans="3:33">
      <c r="C485" s="2284">
        <v>1</v>
      </c>
      <c r="G485" s="141"/>
      <c r="H485" s="2467"/>
      <c r="I485" s="2462"/>
      <c r="J485" s="2462"/>
      <c r="K485" s="2468"/>
      <c r="L485" s="589" t="s">
        <v>1373</v>
      </c>
      <c r="M485" s="589"/>
      <c r="N485" s="589"/>
      <c r="O485" s="558">
        <f t="shared" ref="O485:AG485" si="298">SUM(O486:O487)</f>
        <v>-411</v>
      </c>
      <c r="P485" s="558">
        <f t="shared" si="298"/>
        <v>-411</v>
      </c>
      <c r="Q485" s="558">
        <f t="shared" si="298"/>
        <v>-329</v>
      </c>
      <c r="R485" s="558">
        <f t="shared" si="298"/>
        <v>-356</v>
      </c>
      <c r="S485" s="558">
        <f t="shared" si="298"/>
        <v>-311</v>
      </c>
      <c r="T485" s="558">
        <f t="shared" si="298"/>
        <v>-401</v>
      </c>
      <c r="U485" s="558">
        <f t="shared" si="298"/>
        <v>-356</v>
      </c>
      <c r="V485" s="558">
        <f t="shared" si="298"/>
        <v>-300</v>
      </c>
      <c r="W485" s="558">
        <f t="shared" si="298"/>
        <v>-300</v>
      </c>
      <c r="X485" s="558">
        <f t="shared" si="298"/>
        <v>-300</v>
      </c>
      <c r="Y485" s="558">
        <f t="shared" si="298"/>
        <v>-300</v>
      </c>
      <c r="Z485" s="558">
        <f t="shared" si="298"/>
        <v>-300</v>
      </c>
      <c r="AA485" s="558">
        <f t="shared" si="298"/>
        <v>-1151</v>
      </c>
      <c r="AB485" s="558">
        <f t="shared" si="298"/>
        <v>-1068</v>
      </c>
      <c r="AC485" s="558">
        <f t="shared" si="298"/>
        <v>-956</v>
      </c>
      <c r="AD485" s="558">
        <f t="shared" si="298"/>
        <v>-900</v>
      </c>
      <c r="AE485" s="558">
        <f t="shared" si="298"/>
        <v>-2219</v>
      </c>
      <c r="AF485" s="558">
        <f t="shared" si="298"/>
        <v>-1856</v>
      </c>
      <c r="AG485" s="558">
        <f t="shared" si="298"/>
        <v>-4075</v>
      </c>
    </row>
    <row r="486" spans="3:33">
      <c r="C486" s="2284">
        <v>1</v>
      </c>
      <c r="G486" s="141"/>
      <c r="H486" s="2467"/>
      <c r="I486" s="2462"/>
      <c r="J486" s="2462"/>
      <c r="K486" s="2468"/>
      <c r="L486" s="2469"/>
      <c r="M486" s="592"/>
      <c r="N486" s="592" t="s">
        <v>436</v>
      </c>
      <c r="O486" s="191">
        <v>-411</v>
      </c>
      <c r="P486" s="191">
        <v>-411</v>
      </c>
      <c r="Q486" s="191">
        <v>-329</v>
      </c>
      <c r="R486" s="191">
        <v>-356</v>
      </c>
      <c r="S486" s="191">
        <v>-311</v>
      </c>
      <c r="T486" s="191">
        <v>-401</v>
      </c>
      <c r="U486" s="191">
        <v>-356</v>
      </c>
      <c r="V486" s="191">
        <v>-300</v>
      </c>
      <c r="W486" s="191">
        <v>-300</v>
      </c>
      <c r="X486" s="191">
        <v>-300</v>
      </c>
      <c r="Y486" s="191">
        <v>-300</v>
      </c>
      <c r="Z486" s="191">
        <v>-300</v>
      </c>
      <c r="AA486" s="187">
        <f>SUM(O486:Q486)</f>
        <v>-1151</v>
      </c>
      <c r="AB486" s="187">
        <f>SUM(R486:T486)</f>
        <v>-1068</v>
      </c>
      <c r="AC486" s="187">
        <f>SUM(U486:W486)</f>
        <v>-956</v>
      </c>
      <c r="AD486" s="187">
        <f>SUM(X486:Z486)</f>
        <v>-900</v>
      </c>
      <c r="AE486" s="187">
        <f>AA486+AB486</f>
        <v>-2219</v>
      </c>
      <c r="AF486" s="187">
        <f>AD486+AC486</f>
        <v>-1856</v>
      </c>
      <c r="AG486" s="187">
        <f>AE486+AF486</f>
        <v>-4075</v>
      </c>
    </row>
    <row r="487" spans="3:33">
      <c r="C487" s="2284">
        <v>1</v>
      </c>
      <c r="G487" s="141"/>
      <c r="H487" s="2467"/>
      <c r="I487" s="2462"/>
      <c r="J487" s="2462"/>
      <c r="K487" s="2468"/>
      <c r="L487" s="2470"/>
      <c r="M487" s="459"/>
      <c r="N487" s="459" t="s">
        <v>438</v>
      </c>
      <c r="O487" s="135"/>
      <c r="P487" s="135"/>
      <c r="Q487" s="135"/>
      <c r="R487" s="135"/>
      <c r="S487" s="135"/>
      <c r="T487" s="135"/>
      <c r="U487" s="135"/>
      <c r="V487" s="135"/>
      <c r="W487" s="135"/>
      <c r="X487" s="135"/>
      <c r="Y487" s="135"/>
      <c r="Z487" s="135"/>
      <c r="AA487" s="23">
        <f>SUM(O487:Q487)</f>
        <v>0</v>
      </c>
      <c r="AB487" s="23">
        <f>SUM(R487:T487)</f>
        <v>0</v>
      </c>
      <c r="AC487" s="23">
        <f>SUM(U487:W487)</f>
        <v>0</v>
      </c>
      <c r="AD487" s="23">
        <f>SUM(X487:Z487)</f>
        <v>0</v>
      </c>
      <c r="AE487" s="23">
        <f>AA487+AB487</f>
        <v>0</v>
      </c>
      <c r="AF487" s="23">
        <f>AD487+AC487</f>
        <v>0</v>
      </c>
      <c r="AG487" s="23">
        <f>AE487+AF487</f>
        <v>0</v>
      </c>
    </row>
    <row r="488" spans="3:33">
      <c r="C488" s="2284">
        <v>1</v>
      </c>
      <c r="G488" s="141"/>
      <c r="H488" s="2467"/>
      <c r="I488" s="2462"/>
      <c r="J488" s="2462"/>
      <c r="K488" s="2468"/>
      <c r="L488" s="621" t="s">
        <v>1365</v>
      </c>
      <c r="M488" s="1598"/>
      <c r="N488" s="621"/>
      <c r="O488" s="128"/>
      <c r="P488" s="128"/>
      <c r="Q488" s="128"/>
      <c r="R488" s="128"/>
      <c r="S488" s="128"/>
      <c r="T488" s="128"/>
      <c r="U488" s="128"/>
      <c r="V488" s="128"/>
      <c r="W488" s="128"/>
      <c r="X488" s="128"/>
      <c r="Y488" s="128"/>
      <c r="Z488" s="128"/>
      <c r="AA488" s="25">
        <f>SUM(O488:Q488)</f>
        <v>0</v>
      </c>
      <c r="AB488" s="25">
        <f>SUM(R488:T488)</f>
        <v>0</v>
      </c>
      <c r="AC488" s="25">
        <f>SUM(U488:W488)</f>
        <v>0</v>
      </c>
      <c r="AD488" s="25">
        <f>SUM(X488:Z488)</f>
        <v>0</v>
      </c>
      <c r="AE488" s="25">
        <f>AA488+AB488</f>
        <v>0</v>
      </c>
      <c r="AF488" s="25">
        <f>AD488+AC488</f>
        <v>0</v>
      </c>
      <c r="AG488" s="25">
        <f>AE488+AF488</f>
        <v>0</v>
      </c>
    </row>
    <row r="489" spans="3:33">
      <c r="C489" s="2284">
        <v>1</v>
      </c>
      <c r="G489" s="141"/>
      <c r="H489" s="2467"/>
      <c r="I489" s="2462"/>
      <c r="J489" s="2462"/>
      <c r="K489" s="972" t="s">
        <v>1312</v>
      </c>
      <c r="L489" s="560"/>
      <c r="M489" s="560"/>
      <c r="N489" s="560"/>
      <c r="O489" s="558">
        <f>SUM(O490:O493)</f>
        <v>0</v>
      </c>
      <c r="P489" s="558">
        <f t="shared" ref="P489:AG489" si="299">SUM(P490:P493)</f>
        <v>0</v>
      </c>
      <c r="Q489" s="558">
        <f t="shared" si="299"/>
        <v>0</v>
      </c>
      <c r="R489" s="558">
        <f t="shared" si="299"/>
        <v>0</v>
      </c>
      <c r="S489" s="558">
        <f t="shared" si="299"/>
        <v>0</v>
      </c>
      <c r="T489" s="558">
        <f t="shared" si="299"/>
        <v>0</v>
      </c>
      <c r="U489" s="558">
        <f t="shared" si="299"/>
        <v>0</v>
      </c>
      <c r="V489" s="558">
        <f t="shared" si="299"/>
        <v>0</v>
      </c>
      <c r="W489" s="558">
        <f t="shared" si="299"/>
        <v>0</v>
      </c>
      <c r="X489" s="558">
        <f t="shared" si="299"/>
        <v>0</v>
      </c>
      <c r="Y489" s="558">
        <f t="shared" si="299"/>
        <v>0</v>
      </c>
      <c r="Z489" s="558">
        <f t="shared" si="299"/>
        <v>0</v>
      </c>
      <c r="AA489" s="558">
        <f t="shared" si="299"/>
        <v>0</v>
      </c>
      <c r="AB489" s="558">
        <f t="shared" si="299"/>
        <v>0</v>
      </c>
      <c r="AC489" s="558">
        <f t="shared" si="299"/>
        <v>0</v>
      </c>
      <c r="AD489" s="558">
        <f t="shared" si="299"/>
        <v>0</v>
      </c>
      <c r="AE489" s="558">
        <f t="shared" si="299"/>
        <v>0</v>
      </c>
      <c r="AF489" s="558">
        <f t="shared" si="299"/>
        <v>0</v>
      </c>
      <c r="AG489" s="558">
        <f t="shared" si="299"/>
        <v>0</v>
      </c>
    </row>
    <row r="490" spans="3:33">
      <c r="C490" s="2284">
        <v>1</v>
      </c>
      <c r="G490" s="141"/>
      <c r="H490" s="2467"/>
      <c r="I490" s="2462"/>
      <c r="J490" s="2462"/>
      <c r="L490" s="189"/>
      <c r="M490" s="189"/>
      <c r="N490" s="189" t="s">
        <v>1369</v>
      </c>
      <c r="O490" s="191"/>
      <c r="P490" s="191"/>
      <c r="Q490" s="191"/>
      <c r="R490" s="191"/>
      <c r="S490" s="191"/>
      <c r="T490" s="191"/>
      <c r="U490" s="191"/>
      <c r="V490" s="191"/>
      <c r="W490" s="191"/>
      <c r="X490" s="191"/>
      <c r="Y490" s="191"/>
      <c r="Z490" s="191"/>
      <c r="AA490" s="187">
        <f>SUM(O490:Q490)</f>
        <v>0</v>
      </c>
      <c r="AB490" s="187">
        <f>SUM(R490:T490)</f>
        <v>0</v>
      </c>
      <c r="AC490" s="187">
        <f>SUM(U490:W490)</f>
        <v>0</v>
      </c>
      <c r="AD490" s="187">
        <f>SUM(X490:Z490)</f>
        <v>0</v>
      </c>
      <c r="AE490" s="187">
        <f>AA490+AB490</f>
        <v>0</v>
      </c>
      <c r="AF490" s="187">
        <f>AD490+AC490</f>
        <v>0</v>
      </c>
      <c r="AG490" s="187">
        <f>AE490+AF490</f>
        <v>0</v>
      </c>
    </row>
    <row r="491" spans="3:33">
      <c r="C491" s="2284">
        <v>1</v>
      </c>
      <c r="G491" s="141"/>
      <c r="H491" s="2467"/>
      <c r="I491" s="2462"/>
      <c r="J491" s="2462"/>
      <c r="N491" s="362" t="s">
        <v>1370</v>
      </c>
      <c r="O491" s="128"/>
      <c r="P491" s="128"/>
      <c r="Q491" s="128"/>
      <c r="R491" s="128"/>
      <c r="S491" s="128"/>
      <c r="T491" s="128"/>
      <c r="U491" s="128"/>
      <c r="V491" s="128"/>
      <c r="W491" s="128"/>
      <c r="X491" s="128"/>
      <c r="Y491" s="128"/>
      <c r="Z491" s="128"/>
      <c r="AA491" s="25">
        <f>SUM(O491:Q491)</f>
        <v>0</v>
      </c>
      <c r="AB491" s="25">
        <f>SUM(R491:T491)</f>
        <v>0</v>
      </c>
      <c r="AC491" s="25">
        <f>SUM(U491:W491)</f>
        <v>0</v>
      </c>
      <c r="AD491" s="25">
        <f>SUM(X491:Z491)</f>
        <v>0</v>
      </c>
      <c r="AE491" s="25">
        <f>AA491+AB491</f>
        <v>0</v>
      </c>
      <c r="AF491" s="25">
        <f>AD491+AC491</f>
        <v>0</v>
      </c>
      <c r="AG491" s="25">
        <f>AE491+AF491</f>
        <v>0</v>
      </c>
    </row>
    <row r="492" spans="3:33">
      <c r="C492" s="2284">
        <v>1</v>
      </c>
      <c r="G492" s="141"/>
      <c r="H492" s="2467"/>
      <c r="I492" s="2462"/>
      <c r="J492" s="2462"/>
      <c r="N492" s="362" t="s">
        <v>1371</v>
      </c>
      <c r="O492" s="128"/>
      <c r="P492" s="128"/>
      <c r="Q492" s="128"/>
      <c r="R492" s="128"/>
      <c r="S492" s="128"/>
      <c r="T492" s="128"/>
      <c r="U492" s="128"/>
      <c r="V492" s="128"/>
      <c r="W492" s="128"/>
      <c r="X492" s="128"/>
      <c r="Y492" s="128"/>
      <c r="Z492" s="128"/>
      <c r="AA492" s="25">
        <f>SUM(O492:Q492)</f>
        <v>0</v>
      </c>
      <c r="AB492" s="25">
        <f>SUM(R492:T492)</f>
        <v>0</v>
      </c>
      <c r="AC492" s="25">
        <f>SUM(U492:W492)</f>
        <v>0</v>
      </c>
      <c r="AD492" s="25">
        <f>SUM(X492:Z492)</f>
        <v>0</v>
      </c>
      <c r="AE492" s="25">
        <f>AA492+AB492</f>
        <v>0</v>
      </c>
      <c r="AF492" s="25">
        <f>AD492+AC492</f>
        <v>0</v>
      </c>
      <c r="AG492" s="25">
        <f>AE492+AF492</f>
        <v>0</v>
      </c>
    </row>
    <row r="493" spans="3:33">
      <c r="C493" s="2284">
        <v>1</v>
      </c>
      <c r="G493" s="141"/>
      <c r="H493" s="2467"/>
      <c r="I493" s="2462"/>
      <c r="J493" s="2462"/>
      <c r="K493" s="16"/>
      <c r="L493" s="16"/>
      <c r="M493" s="16"/>
      <c r="N493" s="16" t="s">
        <v>1304</v>
      </c>
      <c r="O493" s="135"/>
      <c r="P493" s="135"/>
      <c r="Q493" s="135"/>
      <c r="R493" s="135"/>
      <c r="S493" s="135"/>
      <c r="T493" s="135"/>
      <c r="U493" s="135"/>
      <c r="V493" s="135"/>
      <c r="W493" s="135"/>
      <c r="X493" s="135"/>
      <c r="Y493" s="135"/>
      <c r="Z493" s="135"/>
      <c r="AA493" s="23">
        <f>SUM(O493:Q493)</f>
        <v>0</v>
      </c>
      <c r="AB493" s="23">
        <f>SUM(R493:T493)</f>
        <v>0</v>
      </c>
      <c r="AC493" s="23">
        <f>SUM(U493:W493)</f>
        <v>0</v>
      </c>
      <c r="AD493" s="23">
        <f>SUM(X493:Z493)</f>
        <v>0</v>
      </c>
      <c r="AE493" s="23">
        <f>AA493+AB493</f>
        <v>0</v>
      </c>
      <c r="AF493" s="23">
        <f>AD493+AC493</f>
        <v>0</v>
      </c>
      <c r="AG493" s="23">
        <f>AE493+AF493</f>
        <v>0</v>
      </c>
    </row>
    <row r="494" spans="3:33">
      <c r="C494" s="2284">
        <v>1</v>
      </c>
      <c r="G494" s="141"/>
      <c r="H494" s="2467"/>
      <c r="I494" s="2462"/>
      <c r="J494" s="2462"/>
      <c r="K494" s="362" t="s">
        <v>1304</v>
      </c>
      <c r="O494" s="128"/>
      <c r="P494" s="128"/>
      <c r="Q494" s="128"/>
      <c r="R494" s="128"/>
      <c r="S494" s="128"/>
      <c r="T494" s="128"/>
      <c r="U494" s="128"/>
      <c r="V494" s="128"/>
      <c r="W494" s="128"/>
      <c r="X494" s="128"/>
      <c r="Y494" s="128"/>
      <c r="Z494" s="128"/>
      <c r="AA494" s="25">
        <f>SUM(O494:Q494)</f>
        <v>0</v>
      </c>
      <c r="AB494" s="25">
        <f>SUM(R494:T494)</f>
        <v>0</v>
      </c>
      <c r="AC494" s="25">
        <f>SUM(U494:W494)</f>
        <v>0</v>
      </c>
      <c r="AD494" s="25">
        <f>SUM(X494:Z494)</f>
        <v>0</v>
      </c>
      <c r="AE494" s="25">
        <f>AA494+AB494</f>
        <v>0</v>
      </c>
      <c r="AF494" s="25">
        <f>AD494+AC494</f>
        <v>0</v>
      </c>
      <c r="AG494" s="25">
        <f>AE494+AF494</f>
        <v>0</v>
      </c>
    </row>
    <row r="495" spans="3:33">
      <c r="C495" s="2284">
        <v>1</v>
      </c>
      <c r="G495" s="141"/>
      <c r="H495" s="2467"/>
      <c r="I495" s="1453" t="s">
        <v>1300</v>
      </c>
      <c r="J495" s="1453"/>
      <c r="K495" s="1005"/>
      <c r="L495" s="1005"/>
      <c r="M495" s="1005"/>
      <c r="N495" s="1005"/>
      <c r="O495" s="608">
        <f t="shared" ref="O495:AG495" si="300">+O496+O499+O512+O517</f>
        <v>52</v>
      </c>
      <c r="P495" s="608">
        <f t="shared" si="300"/>
        <v>4395</v>
      </c>
      <c r="Q495" s="608">
        <f t="shared" si="300"/>
        <v>3463</v>
      </c>
      <c r="R495" s="608">
        <f t="shared" si="300"/>
        <v>3746</v>
      </c>
      <c r="S495" s="608">
        <f t="shared" si="300"/>
        <v>6728</v>
      </c>
      <c r="T495" s="608">
        <f t="shared" si="300"/>
        <v>14469</v>
      </c>
      <c r="U495" s="608">
        <f t="shared" si="300"/>
        <v>15341</v>
      </c>
      <c r="V495" s="608">
        <f t="shared" si="300"/>
        <v>11951.882065823835</v>
      </c>
      <c r="W495" s="608">
        <f t="shared" si="300"/>
        <v>9703.8566666968436</v>
      </c>
      <c r="X495" s="608">
        <f t="shared" si="300"/>
        <v>12895.640398121104</v>
      </c>
      <c r="Y495" s="608">
        <f t="shared" si="300"/>
        <v>13886.033151349906</v>
      </c>
      <c r="Z495" s="608">
        <f t="shared" si="300"/>
        <v>17270.896165304675</v>
      </c>
      <c r="AA495" s="608">
        <f t="shared" si="300"/>
        <v>7910</v>
      </c>
      <c r="AB495" s="608">
        <f t="shared" si="300"/>
        <v>24943</v>
      </c>
      <c r="AC495" s="608">
        <f t="shared" si="300"/>
        <v>36996.73873252068</v>
      </c>
      <c r="AD495" s="608">
        <f t="shared" si="300"/>
        <v>44052.569714775687</v>
      </c>
      <c r="AE495" s="608">
        <f t="shared" si="300"/>
        <v>32853</v>
      </c>
      <c r="AF495" s="608">
        <f t="shared" si="300"/>
        <v>81049.308447296367</v>
      </c>
      <c r="AG495" s="608">
        <f t="shared" si="300"/>
        <v>113902.30844729637</v>
      </c>
    </row>
    <row r="496" spans="3:33">
      <c r="C496" s="2284">
        <v>1</v>
      </c>
      <c r="G496" s="141"/>
      <c r="H496" s="2467"/>
      <c r="I496" s="2464"/>
      <c r="J496" s="2464"/>
      <c r="K496" s="362" t="s">
        <v>1351</v>
      </c>
      <c r="L496" s="561"/>
      <c r="M496" s="561"/>
      <c r="N496" s="562"/>
      <c r="O496" s="573">
        <f>SUM(O497:O498)</f>
        <v>0</v>
      </c>
      <c r="P496" s="565">
        <f t="shared" ref="P496:AG496" si="301">SUM(P497:P498)</f>
        <v>2151</v>
      </c>
      <c r="Q496" s="565">
        <f t="shared" si="301"/>
        <v>-40</v>
      </c>
      <c r="R496" s="565">
        <f t="shared" si="301"/>
        <v>26</v>
      </c>
      <c r="S496" s="565">
        <f t="shared" si="301"/>
        <v>50</v>
      </c>
      <c r="T496" s="565">
        <f t="shared" si="301"/>
        <v>3948</v>
      </c>
      <c r="U496" s="565">
        <f t="shared" si="301"/>
        <v>4101</v>
      </c>
      <c r="V496" s="565">
        <f t="shared" si="301"/>
        <v>3067.8202072016525</v>
      </c>
      <c r="W496" s="565">
        <f t="shared" si="301"/>
        <v>3507.1313157552127</v>
      </c>
      <c r="X496" s="565">
        <f t="shared" si="301"/>
        <v>1613.0679837423222</v>
      </c>
      <c r="Y496" s="565">
        <f t="shared" si="301"/>
        <v>2603.4607369711225</v>
      </c>
      <c r="Z496" s="565">
        <f t="shared" si="301"/>
        <v>3482.2084641421925</v>
      </c>
      <c r="AA496" s="565">
        <f t="shared" si="301"/>
        <v>2111</v>
      </c>
      <c r="AB496" s="565">
        <f t="shared" si="301"/>
        <v>4024</v>
      </c>
      <c r="AC496" s="565">
        <f t="shared" si="301"/>
        <v>10675.951522956864</v>
      </c>
      <c r="AD496" s="565">
        <f t="shared" si="301"/>
        <v>7698.7371848556368</v>
      </c>
      <c r="AE496" s="565">
        <f t="shared" si="301"/>
        <v>6135</v>
      </c>
      <c r="AF496" s="565">
        <f t="shared" si="301"/>
        <v>18374.6887078125</v>
      </c>
      <c r="AG496" s="565">
        <f t="shared" si="301"/>
        <v>24509.6887078125</v>
      </c>
    </row>
    <row r="497" spans="3:33">
      <c r="C497" s="2284">
        <v>1</v>
      </c>
      <c r="G497" s="141"/>
      <c r="H497" s="2467"/>
      <c r="I497" s="2464"/>
      <c r="J497" s="2464"/>
      <c r="L497" s="189" t="s">
        <v>1297</v>
      </c>
      <c r="M497" s="189"/>
      <c r="N497" s="188"/>
      <c r="O497" s="559"/>
      <c r="P497" s="191">
        <v>2151</v>
      </c>
      <c r="Q497" s="191">
        <v>-40</v>
      </c>
      <c r="R497" s="191">
        <v>26</v>
      </c>
      <c r="S497" s="191">
        <v>50</v>
      </c>
      <c r="T497" s="191">
        <v>3948</v>
      </c>
      <c r="U497" s="191">
        <v>4101</v>
      </c>
      <c r="V497" s="191">
        <v>3067.8202072016525</v>
      </c>
      <c r="W497" s="191">
        <v>3507.1313157552127</v>
      </c>
      <c r="X497" s="191">
        <v>1613.0679837423222</v>
      </c>
      <c r="Y497" s="191">
        <v>2603.4607369711225</v>
      </c>
      <c r="Z497" s="191">
        <v>3482.2084641421925</v>
      </c>
      <c r="AA497" s="187">
        <f>SUM(O497:Q497)</f>
        <v>2111</v>
      </c>
      <c r="AB497" s="187">
        <f>SUM(R497:T497)</f>
        <v>4024</v>
      </c>
      <c r="AC497" s="187">
        <f>SUM(U497:W497)</f>
        <v>10675.951522956864</v>
      </c>
      <c r="AD497" s="187">
        <f>SUM(X497:Z497)</f>
        <v>7698.7371848556368</v>
      </c>
      <c r="AE497" s="187">
        <f>AA497+AB497</f>
        <v>6135</v>
      </c>
      <c r="AF497" s="187">
        <f>AD497+AC497</f>
        <v>18374.6887078125</v>
      </c>
      <c r="AG497" s="187">
        <f>AE497+AF497</f>
        <v>24509.6887078125</v>
      </c>
    </row>
    <row r="498" spans="3:33">
      <c r="C498" s="2284">
        <v>1</v>
      </c>
      <c r="G498" s="141"/>
      <c r="H498" s="2467"/>
      <c r="I498" s="2464"/>
      <c r="J498" s="2464"/>
      <c r="L498" s="16" t="s">
        <v>1354</v>
      </c>
      <c r="M498" s="16"/>
      <c r="N498" s="148"/>
      <c r="O498" s="147"/>
      <c r="P498" s="135"/>
      <c r="Q498" s="135"/>
      <c r="R498" s="135"/>
      <c r="S498" s="135"/>
      <c r="T498" s="135"/>
      <c r="U498" s="135"/>
      <c r="V498" s="135"/>
      <c r="W498" s="135"/>
      <c r="X498" s="135"/>
      <c r="Y498" s="135"/>
      <c r="Z498" s="135"/>
      <c r="AA498" s="23">
        <f>SUM(O498:Q498)</f>
        <v>0</v>
      </c>
      <c r="AB498" s="23">
        <f>SUM(R498:T498)</f>
        <v>0</v>
      </c>
      <c r="AC498" s="23">
        <f>SUM(U498:W498)</f>
        <v>0</v>
      </c>
      <c r="AD498" s="23">
        <f>SUM(X498:Z498)</f>
        <v>0</v>
      </c>
      <c r="AE498" s="23">
        <f>AA498+AB498</f>
        <v>0</v>
      </c>
      <c r="AF498" s="23">
        <f>AD498+AC498</f>
        <v>0</v>
      </c>
      <c r="AG498" s="23">
        <f>AE498+AF498</f>
        <v>0</v>
      </c>
    </row>
    <row r="499" spans="3:33">
      <c r="C499" s="2284">
        <v>1</v>
      </c>
      <c r="G499" s="141"/>
      <c r="H499" s="2467"/>
      <c r="I499" s="2464"/>
      <c r="J499" s="2464"/>
      <c r="K499" s="972" t="s">
        <v>1320</v>
      </c>
      <c r="L499" s="560"/>
      <c r="M499" s="560"/>
      <c r="N499" s="556"/>
      <c r="O499" s="557">
        <f>O500+O503+O504+O508+O511</f>
        <v>52</v>
      </c>
      <c r="P499" s="558">
        <f t="shared" ref="P499:AG499" si="302">P500+P503+P504+P508+P511</f>
        <v>2244</v>
      </c>
      <c r="Q499" s="558">
        <f t="shared" si="302"/>
        <v>3503</v>
      </c>
      <c r="R499" s="558">
        <f t="shared" si="302"/>
        <v>3720</v>
      </c>
      <c r="S499" s="558">
        <f t="shared" si="302"/>
        <v>6678</v>
      </c>
      <c r="T499" s="558">
        <f t="shared" si="302"/>
        <v>10521</v>
      </c>
      <c r="U499" s="558">
        <f t="shared" si="302"/>
        <v>11240</v>
      </c>
      <c r="V499" s="558">
        <f t="shared" si="302"/>
        <v>8884.0618586221826</v>
      </c>
      <c r="W499" s="558">
        <f t="shared" si="302"/>
        <v>6196.7253509416314</v>
      </c>
      <c r="X499" s="558">
        <f t="shared" si="302"/>
        <v>11282.572414378783</v>
      </c>
      <c r="Y499" s="558">
        <f t="shared" si="302"/>
        <v>11282.572414378783</v>
      </c>
      <c r="Z499" s="558">
        <f t="shared" si="302"/>
        <v>13788.687701162482</v>
      </c>
      <c r="AA499" s="558">
        <f t="shared" si="302"/>
        <v>5799</v>
      </c>
      <c r="AB499" s="558">
        <f t="shared" si="302"/>
        <v>20919</v>
      </c>
      <c r="AC499" s="558">
        <f t="shared" si="302"/>
        <v>26320.787209563816</v>
      </c>
      <c r="AD499" s="558">
        <f t="shared" si="302"/>
        <v>36353.832529920051</v>
      </c>
      <c r="AE499" s="558">
        <f t="shared" si="302"/>
        <v>26718</v>
      </c>
      <c r="AF499" s="558">
        <f t="shared" si="302"/>
        <v>62674.619739483867</v>
      </c>
      <c r="AG499" s="558">
        <f t="shared" si="302"/>
        <v>89392.619739483867</v>
      </c>
    </row>
    <row r="500" spans="3:33">
      <c r="C500" s="2284">
        <v>1</v>
      </c>
      <c r="G500" s="141"/>
      <c r="H500" s="2467"/>
      <c r="I500" s="2464"/>
      <c r="J500" s="2464"/>
      <c r="L500" s="189" t="s">
        <v>1297</v>
      </c>
      <c r="M500" s="189"/>
      <c r="N500" s="571"/>
      <c r="O500" s="572">
        <f>SUM(O501:O502)</f>
        <v>52</v>
      </c>
      <c r="P500" s="121">
        <f t="shared" ref="P500:AG500" si="303">SUM(P501:P502)</f>
        <v>2244</v>
      </c>
      <c r="Q500" s="121">
        <f t="shared" si="303"/>
        <v>3503</v>
      </c>
      <c r="R500" s="121">
        <f t="shared" si="303"/>
        <v>3720</v>
      </c>
      <c r="S500" s="121">
        <f t="shared" si="303"/>
        <v>6678</v>
      </c>
      <c r="T500" s="121">
        <f t="shared" si="303"/>
        <v>10521</v>
      </c>
      <c r="U500" s="121">
        <f t="shared" si="303"/>
        <v>11240</v>
      </c>
      <c r="V500" s="121">
        <f t="shared" si="303"/>
        <v>8884.0618586221826</v>
      </c>
      <c r="W500" s="121">
        <f t="shared" si="303"/>
        <v>6196.7253509416314</v>
      </c>
      <c r="X500" s="121">
        <f t="shared" si="303"/>
        <v>11282.572414378783</v>
      </c>
      <c r="Y500" s="121">
        <f t="shared" si="303"/>
        <v>11282.572414378783</v>
      </c>
      <c r="Z500" s="121">
        <f t="shared" si="303"/>
        <v>13788.687701162482</v>
      </c>
      <c r="AA500" s="121">
        <f t="shared" si="303"/>
        <v>5799</v>
      </c>
      <c r="AB500" s="121">
        <f t="shared" si="303"/>
        <v>20919</v>
      </c>
      <c r="AC500" s="121">
        <f t="shared" si="303"/>
        <v>26320.787209563816</v>
      </c>
      <c r="AD500" s="121">
        <f t="shared" si="303"/>
        <v>36353.832529920051</v>
      </c>
      <c r="AE500" s="121">
        <f t="shared" si="303"/>
        <v>26718</v>
      </c>
      <c r="AF500" s="121">
        <f t="shared" si="303"/>
        <v>62674.619739483867</v>
      </c>
      <c r="AG500" s="121">
        <f t="shared" si="303"/>
        <v>89392.619739483867</v>
      </c>
    </row>
    <row r="501" spans="3:33">
      <c r="C501" s="2284">
        <v>1</v>
      </c>
      <c r="G501" s="141"/>
      <c r="H501" s="2467"/>
      <c r="I501" s="2464"/>
      <c r="J501" s="2464"/>
      <c r="N501" s="188" t="s">
        <v>1357</v>
      </c>
      <c r="O501" s="559">
        <v>52</v>
      </c>
      <c r="P501" s="191">
        <v>2244</v>
      </c>
      <c r="Q501" s="191">
        <v>3503</v>
      </c>
      <c r="R501" s="191">
        <v>3720</v>
      </c>
      <c r="S501" s="191">
        <v>6678</v>
      </c>
      <c r="T501" s="191">
        <v>10521</v>
      </c>
      <c r="U501" s="191">
        <v>11240</v>
      </c>
      <c r="V501" s="191">
        <v>8884.0618586221826</v>
      </c>
      <c r="W501" s="191">
        <v>6196.7253509416314</v>
      </c>
      <c r="X501" s="191">
        <v>11282.572414378783</v>
      </c>
      <c r="Y501" s="191">
        <v>11282.572414378783</v>
      </c>
      <c r="Z501" s="191">
        <v>13788.687701162482</v>
      </c>
      <c r="AA501" s="187">
        <f>SUM(O501:Q501)</f>
        <v>5799</v>
      </c>
      <c r="AB501" s="187">
        <f>SUM(R501:T501)</f>
        <v>20919</v>
      </c>
      <c r="AC501" s="187">
        <f>SUM(U501:W501)</f>
        <v>26320.787209563816</v>
      </c>
      <c r="AD501" s="187">
        <f>SUM(X501:Z501)</f>
        <v>36353.832529920051</v>
      </c>
      <c r="AE501" s="187">
        <f>AA501+AB501</f>
        <v>26718</v>
      </c>
      <c r="AF501" s="187">
        <f>AD501+AC501</f>
        <v>62674.619739483867</v>
      </c>
      <c r="AG501" s="187">
        <f>AE501+AF501</f>
        <v>89392.619739483867</v>
      </c>
    </row>
    <row r="502" spans="3:33">
      <c r="C502" s="2284">
        <v>1</v>
      </c>
      <c r="G502" s="141"/>
      <c r="H502" s="2467"/>
      <c r="I502" s="2464"/>
      <c r="J502" s="2464"/>
      <c r="L502" s="561"/>
      <c r="M502" s="561"/>
      <c r="N502" s="562" t="s">
        <v>1358</v>
      </c>
      <c r="O502" s="563"/>
      <c r="P502" s="564"/>
      <c r="Q502" s="564"/>
      <c r="R502" s="564"/>
      <c r="S502" s="564"/>
      <c r="T502" s="564"/>
      <c r="U502" s="564"/>
      <c r="V502" s="564"/>
      <c r="W502" s="564"/>
      <c r="X502" s="564"/>
      <c r="Y502" s="564"/>
      <c r="Z502" s="564"/>
      <c r="AA502" s="565">
        <f>SUM(O502:Q502)</f>
        <v>0</v>
      </c>
      <c r="AB502" s="565">
        <f>SUM(R502:T502)</f>
        <v>0</v>
      </c>
      <c r="AC502" s="565">
        <f>SUM(U502:W502)</f>
        <v>0</v>
      </c>
      <c r="AD502" s="565">
        <f>SUM(X502:Z502)</f>
        <v>0</v>
      </c>
      <c r="AE502" s="565">
        <f>AA502+AB502</f>
        <v>0</v>
      </c>
      <c r="AF502" s="565">
        <f>AD502+AC502</f>
        <v>0</v>
      </c>
      <c r="AG502" s="565">
        <f>AE502+AF502</f>
        <v>0</v>
      </c>
    </row>
    <row r="503" spans="3:33">
      <c r="C503" s="2284">
        <v>1</v>
      </c>
      <c r="G503" s="141"/>
      <c r="H503" s="2467"/>
      <c r="I503" s="2464"/>
      <c r="J503" s="2464"/>
      <c r="L503" s="566" t="s">
        <v>1354</v>
      </c>
      <c r="O503" s="128"/>
      <c r="P503" s="128"/>
      <c r="Q503" s="128"/>
      <c r="R503" s="128"/>
      <c r="S503" s="128"/>
      <c r="T503" s="128"/>
      <c r="U503" s="128"/>
      <c r="V503" s="128"/>
      <c r="W503" s="128"/>
      <c r="X503" s="128"/>
      <c r="Y503" s="128"/>
      <c r="Z503" s="128"/>
      <c r="AA503" s="25">
        <f>SUM(O503:Q503)</f>
        <v>0</v>
      </c>
      <c r="AB503" s="25">
        <f>SUM(R503:T503)</f>
        <v>0</v>
      </c>
      <c r="AC503" s="25">
        <f>SUM(U503:W503)</f>
        <v>0</v>
      </c>
      <c r="AD503" s="25">
        <f>SUM(X503:Z503)</f>
        <v>0</v>
      </c>
      <c r="AE503" s="25">
        <f>AA503+AB503</f>
        <v>0</v>
      </c>
      <c r="AF503" s="25">
        <f>AD503+AC503</f>
        <v>0</v>
      </c>
      <c r="AG503" s="25">
        <f>AE503+AF503</f>
        <v>0</v>
      </c>
    </row>
    <row r="504" spans="3:33">
      <c r="C504" s="2284">
        <v>1</v>
      </c>
      <c r="G504" s="141"/>
      <c r="H504" s="2467"/>
      <c r="I504" s="2464"/>
      <c r="J504" s="2464"/>
      <c r="K504" s="2468"/>
      <c r="L504" s="589" t="s">
        <v>1374</v>
      </c>
      <c r="M504" s="589"/>
      <c r="N504" s="589"/>
      <c r="O504" s="558">
        <f t="shared" ref="O504:AG504" si="304">SUM(O505:O507)</f>
        <v>0</v>
      </c>
      <c r="P504" s="558">
        <f t="shared" si="304"/>
        <v>0</v>
      </c>
      <c r="Q504" s="558">
        <f t="shared" si="304"/>
        <v>0</v>
      </c>
      <c r="R504" s="558">
        <f t="shared" si="304"/>
        <v>0</v>
      </c>
      <c r="S504" s="558">
        <f t="shared" si="304"/>
        <v>0</v>
      </c>
      <c r="T504" s="558">
        <f t="shared" si="304"/>
        <v>0</v>
      </c>
      <c r="U504" s="558">
        <f t="shared" si="304"/>
        <v>0</v>
      </c>
      <c r="V504" s="558">
        <f t="shared" si="304"/>
        <v>0</v>
      </c>
      <c r="W504" s="558">
        <f t="shared" si="304"/>
        <v>0</v>
      </c>
      <c r="X504" s="558">
        <f t="shared" si="304"/>
        <v>0</v>
      </c>
      <c r="Y504" s="558">
        <f t="shared" si="304"/>
        <v>0</v>
      </c>
      <c r="Z504" s="558">
        <f t="shared" si="304"/>
        <v>0</v>
      </c>
      <c r="AA504" s="558">
        <f t="shared" si="304"/>
        <v>0</v>
      </c>
      <c r="AB504" s="558">
        <f t="shared" si="304"/>
        <v>0</v>
      </c>
      <c r="AC504" s="558">
        <f t="shared" si="304"/>
        <v>0</v>
      </c>
      <c r="AD504" s="558">
        <f t="shared" si="304"/>
        <v>0</v>
      </c>
      <c r="AE504" s="558">
        <f t="shared" si="304"/>
        <v>0</v>
      </c>
      <c r="AF504" s="558">
        <f t="shared" si="304"/>
        <v>0</v>
      </c>
      <c r="AG504" s="558">
        <f t="shared" si="304"/>
        <v>0</v>
      </c>
    </row>
    <row r="505" spans="3:33">
      <c r="C505" s="2284">
        <v>1</v>
      </c>
      <c r="G505" s="141"/>
      <c r="H505" s="2467"/>
      <c r="I505" s="2464"/>
      <c r="J505" s="2464"/>
      <c r="K505" s="2468"/>
      <c r="L505" s="592"/>
      <c r="M505" s="592"/>
      <c r="N505" s="593" t="s">
        <v>1361</v>
      </c>
      <c r="O505" s="191"/>
      <c r="P505" s="191"/>
      <c r="Q505" s="191"/>
      <c r="R505" s="191"/>
      <c r="S505" s="191"/>
      <c r="T505" s="191"/>
      <c r="U505" s="191"/>
      <c r="V505" s="191"/>
      <c r="W505" s="191"/>
      <c r="X505" s="191"/>
      <c r="Y505" s="191"/>
      <c r="Z505" s="191"/>
      <c r="AA505" s="187">
        <f>SUM(O505:Q505)</f>
        <v>0</v>
      </c>
      <c r="AB505" s="187">
        <f>SUM(R505:T505)</f>
        <v>0</v>
      </c>
      <c r="AC505" s="187">
        <f>SUM(U505:W505)</f>
        <v>0</v>
      </c>
      <c r="AD505" s="187">
        <f>SUM(X505:Z505)</f>
        <v>0</v>
      </c>
      <c r="AE505" s="187">
        <f>AA505+AB505</f>
        <v>0</v>
      </c>
      <c r="AF505" s="187">
        <f>AD505+AC505</f>
        <v>0</v>
      </c>
      <c r="AG505" s="187">
        <f>AE505+AF505</f>
        <v>0</v>
      </c>
    </row>
    <row r="506" spans="3:33">
      <c r="C506" s="2284">
        <v>1</v>
      </c>
      <c r="G506" s="141"/>
      <c r="H506" s="2467"/>
      <c r="I506" s="2464"/>
      <c r="J506" s="2464"/>
      <c r="K506" s="2468"/>
      <c r="L506" s="1598"/>
      <c r="M506" s="1598"/>
      <c r="N506" s="621" t="s">
        <v>1362</v>
      </c>
      <c r="O506" s="128"/>
      <c r="P506" s="128"/>
      <c r="Q506" s="128"/>
      <c r="R506" s="128"/>
      <c r="S506" s="128"/>
      <c r="T506" s="128"/>
      <c r="U506" s="128"/>
      <c r="V506" s="128"/>
      <c r="W506" s="128"/>
      <c r="X506" s="128"/>
      <c r="Y506" s="128"/>
      <c r="Z506" s="128"/>
      <c r="AA506" s="25">
        <f>SUM(O506:Q506)</f>
        <v>0</v>
      </c>
      <c r="AB506" s="25">
        <f>SUM(R506:T506)</f>
        <v>0</v>
      </c>
      <c r="AC506" s="25">
        <f>SUM(U506:W506)</f>
        <v>0</v>
      </c>
      <c r="AD506" s="25">
        <f>SUM(X506:Z506)</f>
        <v>0</v>
      </c>
      <c r="AE506" s="25">
        <f>AA506+AB506</f>
        <v>0</v>
      </c>
      <c r="AF506" s="25">
        <f>AD506+AC506</f>
        <v>0</v>
      </c>
      <c r="AG506" s="25">
        <f>AE506+AF506</f>
        <v>0</v>
      </c>
    </row>
    <row r="507" spans="3:33">
      <c r="C507" s="2284">
        <v>1</v>
      </c>
      <c r="G507" s="141"/>
      <c r="H507" s="2467"/>
      <c r="I507" s="2464"/>
      <c r="J507" s="2464"/>
      <c r="K507" s="2468"/>
      <c r="L507" s="1598"/>
      <c r="M507" s="1598"/>
      <c r="N507" s="154" t="s">
        <v>1363</v>
      </c>
      <c r="O507" s="135"/>
      <c r="P507" s="135"/>
      <c r="Q507" s="135"/>
      <c r="R507" s="135"/>
      <c r="S507" s="135"/>
      <c r="T507" s="135"/>
      <c r="U507" s="135"/>
      <c r="V507" s="135"/>
      <c r="W507" s="135"/>
      <c r="X507" s="135"/>
      <c r="Y507" s="135"/>
      <c r="Z507" s="135"/>
      <c r="AA507" s="23">
        <f>SUM(O507:Q507)</f>
        <v>0</v>
      </c>
      <c r="AB507" s="23">
        <f>SUM(R507:T507)</f>
        <v>0</v>
      </c>
      <c r="AC507" s="23">
        <f>SUM(U507:W507)</f>
        <v>0</v>
      </c>
      <c r="AD507" s="23">
        <f>SUM(X507:Z507)</f>
        <v>0</v>
      </c>
      <c r="AE507" s="23">
        <f>AA507+AB507</f>
        <v>0</v>
      </c>
      <c r="AF507" s="23">
        <f>AD507+AC507</f>
        <v>0</v>
      </c>
      <c r="AG507" s="23">
        <f>AE507+AF507</f>
        <v>0</v>
      </c>
    </row>
    <row r="508" spans="3:33">
      <c r="C508" s="2284">
        <v>1</v>
      </c>
      <c r="G508" s="141"/>
      <c r="H508" s="2467"/>
      <c r="I508" s="2464"/>
      <c r="J508" s="2464"/>
      <c r="K508" s="2468"/>
      <c r="L508" s="589" t="s">
        <v>1375</v>
      </c>
      <c r="M508" s="589"/>
      <c r="N508" s="589"/>
      <c r="O508" s="558">
        <f>SUM(O509:O510)</f>
        <v>0</v>
      </c>
      <c r="P508" s="558">
        <f t="shared" ref="P508:AG508" si="305">SUM(P509:P510)</f>
        <v>0</v>
      </c>
      <c r="Q508" s="558">
        <f t="shared" si="305"/>
        <v>0</v>
      </c>
      <c r="R508" s="558">
        <f t="shared" si="305"/>
        <v>0</v>
      </c>
      <c r="S508" s="558">
        <f t="shared" si="305"/>
        <v>0</v>
      </c>
      <c r="T508" s="558">
        <f t="shared" si="305"/>
        <v>0</v>
      </c>
      <c r="U508" s="558">
        <f t="shared" si="305"/>
        <v>0</v>
      </c>
      <c r="V508" s="558">
        <f t="shared" si="305"/>
        <v>0</v>
      </c>
      <c r="W508" s="558">
        <f t="shared" si="305"/>
        <v>0</v>
      </c>
      <c r="X508" s="558">
        <f t="shared" si="305"/>
        <v>0</v>
      </c>
      <c r="Y508" s="558">
        <f t="shared" si="305"/>
        <v>0</v>
      </c>
      <c r="Z508" s="558">
        <f t="shared" si="305"/>
        <v>0</v>
      </c>
      <c r="AA508" s="558">
        <f t="shared" si="305"/>
        <v>0</v>
      </c>
      <c r="AB508" s="558">
        <f t="shared" si="305"/>
        <v>0</v>
      </c>
      <c r="AC508" s="558">
        <f t="shared" si="305"/>
        <v>0</v>
      </c>
      <c r="AD508" s="558">
        <f t="shared" si="305"/>
        <v>0</v>
      </c>
      <c r="AE508" s="558">
        <f t="shared" si="305"/>
        <v>0</v>
      </c>
      <c r="AF508" s="558">
        <f t="shared" si="305"/>
        <v>0</v>
      </c>
      <c r="AG508" s="558">
        <f t="shared" si="305"/>
        <v>0</v>
      </c>
    </row>
    <row r="509" spans="3:33">
      <c r="C509" s="2284">
        <v>1</v>
      </c>
      <c r="G509" s="141"/>
      <c r="H509" s="2467"/>
      <c r="I509" s="2464"/>
      <c r="J509" s="2464"/>
      <c r="K509" s="2468"/>
      <c r="L509" s="2469"/>
      <c r="M509" s="592"/>
      <c r="N509" s="592" t="s">
        <v>436</v>
      </c>
      <c r="O509" s="191"/>
      <c r="P509" s="191"/>
      <c r="Q509" s="191"/>
      <c r="R509" s="191"/>
      <c r="S509" s="191"/>
      <c r="T509" s="191"/>
      <c r="U509" s="191"/>
      <c r="V509" s="191"/>
      <c r="W509" s="191"/>
      <c r="X509" s="191"/>
      <c r="Y509" s="191"/>
      <c r="Z509" s="191"/>
      <c r="AA509" s="187">
        <f>SUM(O509:Q509)</f>
        <v>0</v>
      </c>
      <c r="AB509" s="187">
        <f>SUM(R509:T509)</f>
        <v>0</v>
      </c>
      <c r="AC509" s="187">
        <f>SUM(U509:W509)</f>
        <v>0</v>
      </c>
      <c r="AD509" s="187">
        <f>SUM(X509:Z509)</f>
        <v>0</v>
      </c>
      <c r="AE509" s="187">
        <f>AA509+AB509</f>
        <v>0</v>
      </c>
      <c r="AF509" s="187">
        <f>AD509+AC509</f>
        <v>0</v>
      </c>
      <c r="AG509" s="187">
        <f>AE509+AF509</f>
        <v>0</v>
      </c>
    </row>
    <row r="510" spans="3:33">
      <c r="C510" s="2284">
        <v>1</v>
      </c>
      <c r="G510" s="141"/>
      <c r="H510" s="2467"/>
      <c r="I510" s="2464"/>
      <c r="J510" s="2464"/>
      <c r="K510" s="2468"/>
      <c r="L510" s="459"/>
      <c r="M510" s="459"/>
      <c r="N510" s="459" t="s">
        <v>438</v>
      </c>
      <c r="O510" s="135"/>
      <c r="P510" s="135"/>
      <c r="Q510" s="135"/>
      <c r="R510" s="135"/>
      <c r="S510" s="135"/>
      <c r="T510" s="135"/>
      <c r="U510" s="135"/>
      <c r="V510" s="135"/>
      <c r="W510" s="135"/>
      <c r="X510" s="135"/>
      <c r="Y510" s="135"/>
      <c r="Z510" s="135"/>
      <c r="AA510" s="23">
        <f>SUM(O510:Q510)</f>
        <v>0</v>
      </c>
      <c r="AB510" s="23">
        <f>SUM(R510:T510)</f>
        <v>0</v>
      </c>
      <c r="AC510" s="23">
        <f>SUM(U510:W510)</f>
        <v>0</v>
      </c>
      <c r="AD510" s="23">
        <f>SUM(X510:Z510)</f>
        <v>0</v>
      </c>
      <c r="AE510" s="23">
        <f>AA510+AB510</f>
        <v>0</v>
      </c>
      <c r="AF510" s="23">
        <f>AD510+AC510</f>
        <v>0</v>
      </c>
      <c r="AG510" s="23">
        <f>AE510+AF510</f>
        <v>0</v>
      </c>
    </row>
    <row r="511" spans="3:33">
      <c r="C511" s="2284">
        <v>1</v>
      </c>
      <c r="G511" s="141"/>
      <c r="H511" s="2467"/>
      <c r="I511" s="2464"/>
      <c r="J511" s="2464"/>
      <c r="K511" s="2468"/>
      <c r="L511" s="621" t="s">
        <v>1368</v>
      </c>
      <c r="M511" s="1598"/>
      <c r="N511" s="621"/>
      <c r="O511" s="128"/>
      <c r="P511" s="128"/>
      <c r="Q511" s="128"/>
      <c r="R511" s="128"/>
      <c r="S511" s="128"/>
      <c r="T511" s="128"/>
      <c r="U511" s="128"/>
      <c r="V511" s="128"/>
      <c r="W511" s="128"/>
      <c r="X511" s="128"/>
      <c r="Y511" s="128"/>
      <c r="Z511" s="128"/>
      <c r="AA511" s="25">
        <f>SUM(O511:Q511)</f>
        <v>0</v>
      </c>
      <c r="AB511" s="25">
        <f>SUM(R511:T511)</f>
        <v>0</v>
      </c>
      <c r="AC511" s="25">
        <f>SUM(U511:W511)</f>
        <v>0</v>
      </c>
      <c r="AD511" s="25">
        <f>SUM(X511:Z511)</f>
        <v>0</v>
      </c>
      <c r="AE511" s="25">
        <f>AA511+AB511</f>
        <v>0</v>
      </c>
      <c r="AF511" s="25">
        <f>AD511+AC511</f>
        <v>0</v>
      </c>
      <c r="AG511" s="25">
        <f>AE511+AF511</f>
        <v>0</v>
      </c>
    </row>
    <row r="512" spans="3:33">
      <c r="C512" s="2284">
        <v>1</v>
      </c>
      <c r="G512" s="141"/>
      <c r="H512" s="2467"/>
      <c r="I512" s="2464"/>
      <c r="J512" s="2464"/>
      <c r="K512" s="972" t="s">
        <v>1312</v>
      </c>
      <c r="L512" s="560"/>
      <c r="M512" s="560"/>
      <c r="N512" s="560"/>
      <c r="O512" s="558">
        <f>SUM(O513:O516)</f>
        <v>0</v>
      </c>
      <c r="P512" s="558">
        <f t="shared" ref="P512:AG512" si="306">SUM(P513:P516)</f>
        <v>0</v>
      </c>
      <c r="Q512" s="558">
        <f t="shared" si="306"/>
        <v>0</v>
      </c>
      <c r="R512" s="558">
        <f t="shared" si="306"/>
        <v>0</v>
      </c>
      <c r="S512" s="558">
        <f t="shared" si="306"/>
        <v>0</v>
      </c>
      <c r="T512" s="558">
        <f t="shared" si="306"/>
        <v>0</v>
      </c>
      <c r="U512" s="558">
        <f t="shared" si="306"/>
        <v>0</v>
      </c>
      <c r="V512" s="558">
        <f t="shared" si="306"/>
        <v>0</v>
      </c>
      <c r="W512" s="558">
        <f t="shared" si="306"/>
        <v>0</v>
      </c>
      <c r="X512" s="558">
        <f t="shared" si="306"/>
        <v>0</v>
      </c>
      <c r="Y512" s="558">
        <f t="shared" si="306"/>
        <v>0</v>
      </c>
      <c r="Z512" s="558">
        <f t="shared" si="306"/>
        <v>0</v>
      </c>
      <c r="AA512" s="558">
        <f t="shared" si="306"/>
        <v>0</v>
      </c>
      <c r="AB512" s="558">
        <f t="shared" si="306"/>
        <v>0</v>
      </c>
      <c r="AC512" s="558">
        <f t="shared" si="306"/>
        <v>0</v>
      </c>
      <c r="AD512" s="558">
        <f t="shared" si="306"/>
        <v>0</v>
      </c>
      <c r="AE512" s="558">
        <f t="shared" si="306"/>
        <v>0</v>
      </c>
      <c r="AF512" s="558">
        <f t="shared" si="306"/>
        <v>0</v>
      </c>
      <c r="AG512" s="558">
        <f t="shared" si="306"/>
        <v>0</v>
      </c>
    </row>
    <row r="513" spans="3:33">
      <c r="C513" s="2284">
        <v>1</v>
      </c>
      <c r="G513" s="141"/>
      <c r="H513" s="2467"/>
      <c r="I513" s="2464"/>
      <c r="J513" s="2464"/>
      <c r="L513" s="189"/>
      <c r="M513" s="189"/>
      <c r="N513" s="189" t="s">
        <v>1369</v>
      </c>
      <c r="O513" s="191"/>
      <c r="P513" s="191"/>
      <c r="Q513" s="191"/>
      <c r="R513" s="191"/>
      <c r="S513" s="191"/>
      <c r="T513" s="191"/>
      <c r="U513" s="191"/>
      <c r="V513" s="191"/>
      <c r="W513" s="191"/>
      <c r="X513" s="191"/>
      <c r="Y513" s="191"/>
      <c r="Z513" s="191"/>
      <c r="AA513" s="187">
        <f>SUM(O513:Q513)</f>
        <v>0</v>
      </c>
      <c r="AB513" s="187">
        <f>SUM(R513:T513)</f>
        <v>0</v>
      </c>
      <c r="AC513" s="187">
        <f>SUM(U513:W513)</f>
        <v>0</v>
      </c>
      <c r="AD513" s="187">
        <f>SUM(X513:Z513)</f>
        <v>0</v>
      </c>
      <c r="AE513" s="187">
        <f>AA513+AB513</f>
        <v>0</v>
      </c>
      <c r="AF513" s="187">
        <f>AD513+AC513</f>
        <v>0</v>
      </c>
      <c r="AG513" s="187">
        <f>AE513+AF513</f>
        <v>0</v>
      </c>
    </row>
    <row r="514" spans="3:33">
      <c r="C514" s="2284">
        <v>1</v>
      </c>
      <c r="G514" s="141"/>
      <c r="H514" s="2467"/>
      <c r="I514" s="2464"/>
      <c r="J514" s="2464"/>
      <c r="N514" s="362" t="s">
        <v>1370</v>
      </c>
      <c r="O514" s="128"/>
      <c r="P514" s="128"/>
      <c r="Q514" s="128"/>
      <c r="R514" s="128"/>
      <c r="S514" s="128"/>
      <c r="T514" s="128"/>
      <c r="U514" s="128"/>
      <c r="V514" s="128"/>
      <c r="W514" s="128"/>
      <c r="X514" s="128"/>
      <c r="Y514" s="128"/>
      <c r="Z514" s="128"/>
      <c r="AA514" s="25">
        <f>SUM(O514:Q514)</f>
        <v>0</v>
      </c>
      <c r="AB514" s="25">
        <f>SUM(R514:T514)</f>
        <v>0</v>
      </c>
      <c r="AC514" s="25">
        <f>SUM(U514:W514)</f>
        <v>0</v>
      </c>
      <c r="AD514" s="25">
        <f>SUM(X514:Z514)</f>
        <v>0</v>
      </c>
      <c r="AE514" s="25">
        <f>AA514+AB514</f>
        <v>0</v>
      </c>
      <c r="AF514" s="25">
        <f>AD514+AC514</f>
        <v>0</v>
      </c>
      <c r="AG514" s="25">
        <f>AE514+AF514</f>
        <v>0</v>
      </c>
    </row>
    <row r="515" spans="3:33">
      <c r="C515" s="2284">
        <v>1</v>
      </c>
      <c r="G515" s="141"/>
      <c r="H515" s="2467"/>
      <c r="I515" s="2464"/>
      <c r="J515" s="2464"/>
      <c r="N515" s="362" t="s">
        <v>1371</v>
      </c>
      <c r="O515" s="128"/>
      <c r="P515" s="128"/>
      <c r="Q515" s="128"/>
      <c r="R515" s="128"/>
      <c r="S515" s="128"/>
      <c r="T515" s="128"/>
      <c r="U515" s="128"/>
      <c r="V515" s="128"/>
      <c r="W515" s="128"/>
      <c r="X515" s="128"/>
      <c r="Y515" s="128"/>
      <c r="Z515" s="128"/>
      <c r="AA515" s="25">
        <f>SUM(O515:Q515)</f>
        <v>0</v>
      </c>
      <c r="AB515" s="25">
        <f>SUM(R515:T515)</f>
        <v>0</v>
      </c>
      <c r="AC515" s="25">
        <f>SUM(U515:W515)</f>
        <v>0</v>
      </c>
      <c r="AD515" s="25">
        <f>SUM(X515:Z515)</f>
        <v>0</v>
      </c>
      <c r="AE515" s="25">
        <f>AA515+AB515</f>
        <v>0</v>
      </c>
      <c r="AF515" s="25">
        <f>AD515+AC515</f>
        <v>0</v>
      </c>
      <c r="AG515" s="25">
        <f>AE515+AF515</f>
        <v>0</v>
      </c>
    </row>
    <row r="516" spans="3:33">
      <c r="C516" s="2284">
        <v>1</v>
      </c>
      <c r="G516" s="141"/>
      <c r="H516" s="2467"/>
      <c r="I516" s="2464"/>
      <c r="J516" s="2464"/>
      <c r="L516" s="16"/>
      <c r="M516" s="16"/>
      <c r="N516" s="16" t="s">
        <v>1304</v>
      </c>
      <c r="O516" s="135"/>
      <c r="P516" s="135"/>
      <c r="Q516" s="135"/>
      <c r="R516" s="135"/>
      <c r="S516" s="135"/>
      <c r="T516" s="135"/>
      <c r="U516" s="135"/>
      <c r="V516" s="135"/>
      <c r="W516" s="135"/>
      <c r="X516" s="135"/>
      <c r="Y516" s="135"/>
      <c r="Z516" s="135"/>
      <c r="AA516" s="23">
        <f>SUM(O516:Q516)</f>
        <v>0</v>
      </c>
      <c r="AB516" s="23">
        <f>SUM(R516:T516)</f>
        <v>0</v>
      </c>
      <c r="AC516" s="23">
        <f>SUM(U516:W516)</f>
        <v>0</v>
      </c>
      <c r="AD516" s="23">
        <f>SUM(X516:Z516)</f>
        <v>0</v>
      </c>
      <c r="AE516" s="23">
        <f>AA516+AB516</f>
        <v>0</v>
      </c>
      <c r="AF516" s="23">
        <f>AD516+AC516</f>
        <v>0</v>
      </c>
      <c r="AG516" s="23">
        <f>AE516+AF516</f>
        <v>0</v>
      </c>
    </row>
    <row r="517" spans="3:33">
      <c r="C517" s="2284">
        <v>1</v>
      </c>
      <c r="G517" s="139"/>
      <c r="H517" s="138"/>
      <c r="I517" s="127"/>
      <c r="J517" s="127"/>
      <c r="K517" s="470" t="s">
        <v>1304</v>
      </c>
      <c r="L517" s="16"/>
      <c r="M517" s="16"/>
      <c r="N517" s="16"/>
      <c r="O517" s="135"/>
      <c r="P517" s="135"/>
      <c r="Q517" s="135"/>
      <c r="R517" s="135"/>
      <c r="S517" s="135"/>
      <c r="T517" s="135"/>
      <c r="U517" s="135"/>
      <c r="V517" s="135"/>
      <c r="W517" s="135"/>
      <c r="X517" s="135"/>
      <c r="Y517" s="135"/>
      <c r="Z517" s="135"/>
      <c r="AA517" s="23">
        <f>SUM(O517:Q517)</f>
        <v>0</v>
      </c>
      <c r="AB517" s="23">
        <f>SUM(R517:T517)</f>
        <v>0</v>
      </c>
      <c r="AC517" s="23">
        <f>SUM(U517:W517)</f>
        <v>0</v>
      </c>
      <c r="AD517" s="23">
        <f>SUM(X517:Z517)</f>
        <v>0</v>
      </c>
      <c r="AE517" s="23">
        <f>AA517+AB517</f>
        <v>0</v>
      </c>
      <c r="AF517" s="23">
        <f>AD517+AC517</f>
        <v>0</v>
      </c>
      <c r="AG517" s="23">
        <f>AE517+AF517</f>
        <v>0</v>
      </c>
    </row>
    <row r="518" spans="3:33">
      <c r="C518" s="2284">
        <v>1</v>
      </c>
      <c r="G518" s="2315"/>
      <c r="H518" s="318"/>
      <c r="I518" s="2315"/>
      <c r="J518" s="2315"/>
      <c r="K518" s="318"/>
      <c r="L518" s="318"/>
      <c r="M518" s="318"/>
      <c r="N518" s="318"/>
      <c r="Y518" s="1"/>
      <c r="Z518" s="1"/>
      <c r="AA518" s="1"/>
      <c r="AB518" s="1"/>
      <c r="AC518" s="1"/>
      <c r="AD518" s="1"/>
      <c r="AE518" s="1"/>
      <c r="AF518" s="1"/>
      <c r="AG518" s="1"/>
    </row>
    <row r="519" spans="3:33">
      <c r="C519" s="2284">
        <v>1</v>
      </c>
      <c r="F519" s="2315" t="s">
        <v>1313</v>
      </c>
      <c r="G519" s="2315"/>
      <c r="H519" s="318"/>
      <c r="I519" s="2315"/>
      <c r="J519" s="2315"/>
      <c r="K519" s="318"/>
      <c r="L519" s="318"/>
      <c r="M519" s="318"/>
      <c r="N519" s="446"/>
      <c r="Y519" s="1"/>
      <c r="Z519" s="1"/>
      <c r="AA519" s="1"/>
      <c r="AB519" s="1"/>
      <c r="AC519" s="1"/>
      <c r="AD519" s="1"/>
      <c r="AE519" s="1"/>
      <c r="AF519" s="1"/>
      <c r="AG519" s="1"/>
    </row>
    <row r="520" spans="3:33">
      <c r="C520" s="2284">
        <v>1</v>
      </c>
      <c r="G520" s="2399" t="s">
        <v>1293</v>
      </c>
      <c r="H520" s="2400"/>
      <c r="I520" s="2401"/>
      <c r="J520" s="2401"/>
      <c r="K520" s="2400"/>
      <c r="L520" s="2400"/>
      <c r="M520" s="2400"/>
      <c r="N520" s="2400"/>
      <c r="O520" s="692">
        <f>O521+O536</f>
        <v>0</v>
      </c>
      <c r="P520" s="692">
        <f t="shared" ref="P520:AG520" si="307">P521+P536</f>
        <v>2820</v>
      </c>
      <c r="Q520" s="692">
        <f t="shared" si="307"/>
        <v>15205</v>
      </c>
      <c r="R520" s="692">
        <f t="shared" si="307"/>
        <v>2924</v>
      </c>
      <c r="S520" s="692">
        <f t="shared" si="307"/>
        <v>11186</v>
      </c>
      <c r="T520" s="692">
        <f t="shared" si="307"/>
        <v>23844</v>
      </c>
      <c r="U520" s="692">
        <f t="shared" si="307"/>
        <v>3124</v>
      </c>
      <c r="V520" s="692">
        <f t="shared" si="307"/>
        <v>15000</v>
      </c>
      <c r="W520" s="692">
        <f t="shared" si="307"/>
        <v>18261.666666666668</v>
      </c>
      <c r="X520" s="692">
        <f t="shared" si="307"/>
        <v>16489.666666666668</v>
      </c>
      <c r="Y520" s="692">
        <f t="shared" si="307"/>
        <v>19948</v>
      </c>
      <c r="Z520" s="692">
        <f t="shared" si="307"/>
        <v>1614.6666666666667</v>
      </c>
      <c r="AA520" s="692">
        <f t="shared" si="307"/>
        <v>18025</v>
      </c>
      <c r="AB520" s="692">
        <f t="shared" si="307"/>
        <v>37954</v>
      </c>
      <c r="AC520" s="692">
        <f t="shared" si="307"/>
        <v>36385.666666666664</v>
      </c>
      <c r="AD520" s="692">
        <f t="shared" si="307"/>
        <v>38052.333333333328</v>
      </c>
      <c r="AE520" s="692">
        <f t="shared" si="307"/>
        <v>55979</v>
      </c>
      <c r="AF520" s="692">
        <f t="shared" si="307"/>
        <v>74438</v>
      </c>
      <c r="AG520" s="692">
        <f t="shared" si="307"/>
        <v>130417</v>
      </c>
    </row>
    <row r="521" spans="3:33">
      <c r="C521" s="2284">
        <v>1</v>
      </c>
      <c r="G521" s="2471"/>
      <c r="H521" s="2472"/>
      <c r="I521" s="2462" t="s">
        <v>1299</v>
      </c>
      <c r="J521" s="2462"/>
      <c r="K521" s="2463"/>
      <c r="L521" s="2463"/>
      <c r="M521" s="2463"/>
      <c r="N521" s="2463"/>
      <c r="O521" s="555">
        <f>O522+O529</f>
        <v>0</v>
      </c>
      <c r="P521" s="555">
        <f t="shared" ref="P521:AG521" si="308">P522+P529</f>
        <v>2820</v>
      </c>
      <c r="Q521" s="555">
        <f t="shared" si="308"/>
        <v>15205</v>
      </c>
      <c r="R521" s="555">
        <f t="shared" si="308"/>
        <v>2924</v>
      </c>
      <c r="S521" s="555">
        <f t="shared" si="308"/>
        <v>11186</v>
      </c>
      <c r="T521" s="555">
        <f t="shared" si="308"/>
        <v>23844</v>
      </c>
      <c r="U521" s="555">
        <f t="shared" si="308"/>
        <v>3124</v>
      </c>
      <c r="V521" s="555">
        <f t="shared" si="308"/>
        <v>15000</v>
      </c>
      <c r="W521" s="555">
        <f t="shared" si="308"/>
        <v>18261.666666666668</v>
      </c>
      <c r="X521" s="555">
        <f t="shared" si="308"/>
        <v>16489.666666666668</v>
      </c>
      <c r="Y521" s="555">
        <f t="shared" si="308"/>
        <v>19948</v>
      </c>
      <c r="Z521" s="555">
        <f t="shared" si="308"/>
        <v>1614.6666666666667</v>
      </c>
      <c r="AA521" s="555">
        <f t="shared" si="308"/>
        <v>18025</v>
      </c>
      <c r="AB521" s="555">
        <f t="shared" si="308"/>
        <v>37954</v>
      </c>
      <c r="AC521" s="555">
        <f t="shared" si="308"/>
        <v>36385.666666666664</v>
      </c>
      <c r="AD521" s="555">
        <f t="shared" si="308"/>
        <v>38052.333333333328</v>
      </c>
      <c r="AE521" s="555">
        <f t="shared" si="308"/>
        <v>55979</v>
      </c>
      <c r="AF521" s="555">
        <f t="shared" si="308"/>
        <v>74438</v>
      </c>
      <c r="AG521" s="555">
        <f t="shared" si="308"/>
        <v>130417</v>
      </c>
    </row>
    <row r="522" spans="3:33">
      <c r="C522" s="2284">
        <v>1</v>
      </c>
      <c r="G522" s="2471"/>
      <c r="H522" s="2472"/>
      <c r="I522" s="2462"/>
      <c r="J522" s="2462"/>
      <c r="K522" s="318" t="s">
        <v>1314</v>
      </c>
      <c r="L522" s="2473"/>
      <c r="M522" s="2473"/>
      <c r="N522" s="2473"/>
      <c r="O522" s="565">
        <f>SUM(O523:O528)</f>
        <v>0</v>
      </c>
      <c r="P522" s="565">
        <f t="shared" ref="P522:AG522" si="309">SUM(P523:P528)</f>
        <v>0</v>
      </c>
      <c r="Q522" s="565">
        <f t="shared" si="309"/>
        <v>13500</v>
      </c>
      <c r="R522" s="565">
        <f t="shared" si="309"/>
        <v>0</v>
      </c>
      <c r="S522" s="565">
        <f t="shared" si="309"/>
        <v>8546</v>
      </c>
      <c r="T522" s="565">
        <f t="shared" si="309"/>
        <v>20500</v>
      </c>
      <c r="U522" s="565">
        <f t="shared" si="309"/>
        <v>0</v>
      </c>
      <c r="V522" s="565">
        <f t="shared" si="309"/>
        <v>15000</v>
      </c>
      <c r="W522" s="565">
        <f t="shared" si="309"/>
        <v>16667</v>
      </c>
      <c r="X522" s="565">
        <f t="shared" si="309"/>
        <v>15000</v>
      </c>
      <c r="Y522" s="565">
        <f t="shared" si="309"/>
        <v>18333.333333333332</v>
      </c>
      <c r="Z522" s="565">
        <f t="shared" si="309"/>
        <v>0</v>
      </c>
      <c r="AA522" s="565">
        <f t="shared" si="309"/>
        <v>13500</v>
      </c>
      <c r="AB522" s="565">
        <f t="shared" si="309"/>
        <v>29046</v>
      </c>
      <c r="AC522" s="565">
        <f t="shared" si="309"/>
        <v>31667</v>
      </c>
      <c r="AD522" s="565">
        <f t="shared" si="309"/>
        <v>33333.333333333328</v>
      </c>
      <c r="AE522" s="565">
        <f t="shared" si="309"/>
        <v>42546</v>
      </c>
      <c r="AF522" s="565">
        <f t="shared" si="309"/>
        <v>65000.333333333328</v>
      </c>
      <c r="AG522" s="565">
        <f t="shared" si="309"/>
        <v>107546.33333333333</v>
      </c>
    </row>
    <row r="523" spans="3:33">
      <c r="C523" s="2284">
        <v>1</v>
      </c>
      <c r="G523" s="2471"/>
      <c r="H523" s="2472"/>
      <c r="I523" s="2462"/>
      <c r="J523" s="2462"/>
      <c r="K523" s="318"/>
      <c r="L523" s="2474" t="s">
        <v>1376</v>
      </c>
      <c r="M523" s="2474"/>
      <c r="N523" s="2474"/>
      <c r="O523" s="191">
        <v>0</v>
      </c>
      <c r="P523" s="191">
        <v>0</v>
      </c>
      <c r="Q523" s="191">
        <v>0</v>
      </c>
      <c r="R523" s="191">
        <v>0</v>
      </c>
      <c r="S523" s="191">
        <v>0</v>
      </c>
      <c r="T523" s="191">
        <v>0</v>
      </c>
      <c r="U523" s="191">
        <v>0</v>
      </c>
      <c r="V523" s="191">
        <v>0</v>
      </c>
      <c r="W523" s="191">
        <v>0</v>
      </c>
      <c r="X523" s="191">
        <v>0</v>
      </c>
      <c r="Y523" s="191">
        <v>0</v>
      </c>
      <c r="Z523" s="191">
        <v>0</v>
      </c>
      <c r="AA523" s="187">
        <f t="shared" ref="AA523:AA528" si="310">SUM(O523:Q523)</f>
        <v>0</v>
      </c>
      <c r="AB523" s="187">
        <f t="shared" ref="AB523:AB528" si="311">SUM(R523:T523)</f>
        <v>0</v>
      </c>
      <c r="AC523" s="187">
        <f t="shared" ref="AC523:AC528" si="312">SUM(U523:W523)</f>
        <v>0</v>
      </c>
      <c r="AD523" s="187">
        <f t="shared" ref="AD523:AD528" si="313">SUM(X523:Z523)</f>
        <v>0</v>
      </c>
      <c r="AE523" s="187">
        <f t="shared" ref="AE523:AE528" si="314">AA523+AB523</f>
        <v>0</v>
      </c>
      <c r="AF523" s="187">
        <f t="shared" ref="AF523:AF528" si="315">AD523+AC523</f>
        <v>0</v>
      </c>
      <c r="AG523" s="187">
        <f t="shared" ref="AG523:AG528" si="316">AE523+AF523</f>
        <v>0</v>
      </c>
    </row>
    <row r="524" spans="3:33">
      <c r="C524" s="2284">
        <v>1</v>
      </c>
      <c r="G524" s="2471"/>
      <c r="H524" s="2472"/>
      <c r="I524" s="2462"/>
      <c r="J524" s="2462"/>
      <c r="K524" s="318"/>
      <c r="L524" s="318" t="s">
        <v>1316</v>
      </c>
      <c r="M524" s="318"/>
      <c r="N524" s="318"/>
      <c r="O524" s="128">
        <v>0</v>
      </c>
      <c r="P524" s="128">
        <v>0</v>
      </c>
      <c r="Q524" s="128">
        <v>0</v>
      </c>
      <c r="R524" s="128">
        <v>0</v>
      </c>
      <c r="S524" s="128">
        <v>8546</v>
      </c>
      <c r="T524" s="128">
        <v>11500</v>
      </c>
      <c r="U524" s="128">
        <v>0</v>
      </c>
      <c r="V524" s="128">
        <v>0</v>
      </c>
      <c r="W524" s="128">
        <v>16667</v>
      </c>
      <c r="X524" s="128">
        <v>0</v>
      </c>
      <c r="Y524" s="128">
        <v>8333.3333333333321</v>
      </c>
      <c r="Z524" s="128">
        <v>0</v>
      </c>
      <c r="AA524" s="25">
        <f t="shared" si="310"/>
        <v>0</v>
      </c>
      <c r="AB524" s="25">
        <f t="shared" si="311"/>
        <v>20046</v>
      </c>
      <c r="AC524" s="25">
        <f t="shared" si="312"/>
        <v>16667</v>
      </c>
      <c r="AD524" s="25">
        <f t="shared" si="313"/>
        <v>8333.3333333333321</v>
      </c>
      <c r="AE524" s="25">
        <f t="shared" si="314"/>
        <v>20046</v>
      </c>
      <c r="AF524" s="25">
        <f t="shared" si="315"/>
        <v>25000.333333333332</v>
      </c>
      <c r="AG524" s="25">
        <f t="shared" si="316"/>
        <v>45046.333333333328</v>
      </c>
    </row>
    <row r="525" spans="3:33">
      <c r="C525" s="2284">
        <v>1</v>
      </c>
      <c r="G525" s="2471"/>
      <c r="H525" s="2472"/>
      <c r="I525" s="2462"/>
      <c r="J525" s="2462"/>
      <c r="K525" s="318"/>
      <c r="L525" s="318" t="s">
        <v>1317</v>
      </c>
      <c r="M525" s="318"/>
      <c r="N525" s="318"/>
      <c r="O525" s="128">
        <v>0</v>
      </c>
      <c r="P525" s="128">
        <v>0</v>
      </c>
      <c r="Q525" s="128">
        <v>13500</v>
      </c>
      <c r="R525" s="128">
        <v>0</v>
      </c>
      <c r="S525" s="128">
        <v>0</v>
      </c>
      <c r="T525" s="128">
        <v>9000</v>
      </c>
      <c r="U525" s="128">
        <v>0</v>
      </c>
      <c r="V525" s="128">
        <v>15000</v>
      </c>
      <c r="W525" s="128">
        <v>0</v>
      </c>
      <c r="X525" s="128">
        <v>15000</v>
      </c>
      <c r="Y525" s="128">
        <v>10000</v>
      </c>
      <c r="Z525" s="128">
        <v>0</v>
      </c>
      <c r="AA525" s="25">
        <f t="shared" si="310"/>
        <v>13500</v>
      </c>
      <c r="AB525" s="25">
        <f t="shared" si="311"/>
        <v>9000</v>
      </c>
      <c r="AC525" s="25">
        <f t="shared" si="312"/>
        <v>15000</v>
      </c>
      <c r="AD525" s="25">
        <f t="shared" si="313"/>
        <v>25000</v>
      </c>
      <c r="AE525" s="25">
        <f t="shared" si="314"/>
        <v>22500</v>
      </c>
      <c r="AF525" s="25">
        <f t="shared" si="315"/>
        <v>40000</v>
      </c>
      <c r="AG525" s="25">
        <f t="shared" si="316"/>
        <v>62500</v>
      </c>
    </row>
    <row r="526" spans="3:33">
      <c r="C526" s="2284">
        <v>1</v>
      </c>
      <c r="G526" s="2471"/>
      <c r="H526" s="2472"/>
      <c r="I526" s="2462"/>
      <c r="J526" s="2462"/>
      <c r="K526" s="318"/>
      <c r="L526" s="318" t="s">
        <v>1318</v>
      </c>
      <c r="M526" s="318"/>
      <c r="N526" s="318"/>
      <c r="O526" s="128">
        <v>0</v>
      </c>
      <c r="P526" s="128">
        <v>0</v>
      </c>
      <c r="Q526" s="128">
        <v>0</v>
      </c>
      <c r="R526" s="128">
        <v>0</v>
      </c>
      <c r="S526" s="128">
        <v>0</v>
      </c>
      <c r="T526" s="128">
        <v>0</v>
      </c>
      <c r="U526" s="128">
        <v>0</v>
      </c>
      <c r="V526" s="128">
        <v>0</v>
      </c>
      <c r="W526" s="128">
        <v>0</v>
      </c>
      <c r="X526" s="128">
        <v>0</v>
      </c>
      <c r="Y526" s="128">
        <v>0</v>
      </c>
      <c r="Z526" s="128">
        <v>0</v>
      </c>
      <c r="AA526" s="25">
        <f t="shared" si="310"/>
        <v>0</v>
      </c>
      <c r="AB526" s="25">
        <f t="shared" si="311"/>
        <v>0</v>
      </c>
      <c r="AC526" s="25">
        <f t="shared" si="312"/>
        <v>0</v>
      </c>
      <c r="AD526" s="25">
        <f t="shared" si="313"/>
        <v>0</v>
      </c>
      <c r="AE526" s="25">
        <f t="shared" si="314"/>
        <v>0</v>
      </c>
      <c r="AF526" s="25">
        <f t="shared" si="315"/>
        <v>0</v>
      </c>
      <c r="AG526" s="25">
        <f t="shared" si="316"/>
        <v>0</v>
      </c>
    </row>
    <row r="527" spans="3:33">
      <c r="C527" s="2284">
        <v>1</v>
      </c>
      <c r="G527" s="2471"/>
      <c r="H527" s="2472"/>
      <c r="I527" s="2462"/>
      <c r="J527" s="2462"/>
      <c r="K527" s="318"/>
      <c r="L527" s="318" t="s">
        <v>1319</v>
      </c>
      <c r="M527" s="318"/>
      <c r="N527" s="318"/>
      <c r="O527" s="128">
        <v>0</v>
      </c>
      <c r="P527" s="128">
        <v>0</v>
      </c>
      <c r="Q527" s="128">
        <v>0</v>
      </c>
      <c r="R527" s="128">
        <v>0</v>
      </c>
      <c r="S527" s="128">
        <v>0</v>
      </c>
      <c r="T527" s="128">
        <v>0</v>
      </c>
      <c r="U527" s="128">
        <v>0</v>
      </c>
      <c r="V527" s="128">
        <v>0</v>
      </c>
      <c r="W527" s="128">
        <v>0</v>
      </c>
      <c r="X527" s="128">
        <v>0</v>
      </c>
      <c r="Y527" s="128">
        <v>0</v>
      </c>
      <c r="Z527" s="128">
        <v>0</v>
      </c>
      <c r="AA527" s="25">
        <f t="shared" si="310"/>
        <v>0</v>
      </c>
      <c r="AB527" s="25">
        <f t="shared" si="311"/>
        <v>0</v>
      </c>
      <c r="AC527" s="25">
        <f t="shared" si="312"/>
        <v>0</v>
      </c>
      <c r="AD527" s="25">
        <f t="shared" si="313"/>
        <v>0</v>
      </c>
      <c r="AE527" s="25">
        <f t="shared" si="314"/>
        <v>0</v>
      </c>
      <c r="AF527" s="25">
        <f t="shared" si="315"/>
        <v>0</v>
      </c>
      <c r="AG527" s="25">
        <f t="shared" si="316"/>
        <v>0</v>
      </c>
    </row>
    <row r="528" spans="3:33">
      <c r="C528" s="2284">
        <v>1</v>
      </c>
      <c r="G528" s="2471"/>
      <c r="H528" s="2472"/>
      <c r="I528" s="2462"/>
      <c r="J528" s="2462"/>
      <c r="K528" s="839"/>
      <c r="L528" s="839" t="s">
        <v>1304</v>
      </c>
      <c r="M528" s="839"/>
      <c r="N528" s="839"/>
      <c r="O528" s="135">
        <v>0</v>
      </c>
      <c r="P528" s="135">
        <v>0</v>
      </c>
      <c r="Q528" s="135">
        <v>0</v>
      </c>
      <c r="R528" s="135">
        <v>0</v>
      </c>
      <c r="S528" s="135">
        <v>0</v>
      </c>
      <c r="T528" s="135">
        <v>0</v>
      </c>
      <c r="U528" s="135">
        <v>0</v>
      </c>
      <c r="V528" s="135">
        <v>0</v>
      </c>
      <c r="W528" s="135">
        <v>0</v>
      </c>
      <c r="X528" s="135">
        <v>0</v>
      </c>
      <c r="Y528" s="135">
        <v>0</v>
      </c>
      <c r="Z528" s="135">
        <v>0</v>
      </c>
      <c r="AA528" s="23">
        <f t="shared" si="310"/>
        <v>0</v>
      </c>
      <c r="AB528" s="23">
        <f t="shared" si="311"/>
        <v>0</v>
      </c>
      <c r="AC528" s="23">
        <f t="shared" si="312"/>
        <v>0</v>
      </c>
      <c r="AD528" s="23">
        <f t="shared" si="313"/>
        <v>0</v>
      </c>
      <c r="AE528" s="23">
        <f t="shared" si="314"/>
        <v>0</v>
      </c>
      <c r="AF528" s="23">
        <f t="shared" si="315"/>
        <v>0</v>
      </c>
      <c r="AG528" s="23">
        <f t="shared" si="316"/>
        <v>0</v>
      </c>
    </row>
    <row r="529" spans="3:33">
      <c r="C529" s="2284">
        <v>1</v>
      </c>
      <c r="G529" s="2471"/>
      <c r="H529" s="2472"/>
      <c r="I529" s="2462"/>
      <c r="J529" s="2462"/>
      <c r="K529" s="318" t="s">
        <v>1320</v>
      </c>
      <c r="L529" s="2473"/>
      <c r="M529" s="2473"/>
      <c r="N529" s="2473"/>
      <c r="O529" s="565">
        <f t="shared" ref="O529:AG529" si="317">SUM(O530:O535)</f>
        <v>0</v>
      </c>
      <c r="P529" s="565">
        <f t="shared" si="317"/>
        <v>2820</v>
      </c>
      <c r="Q529" s="565">
        <f t="shared" si="317"/>
        <v>1705</v>
      </c>
      <c r="R529" s="565">
        <f t="shared" si="317"/>
        <v>2924</v>
      </c>
      <c r="S529" s="565">
        <f t="shared" si="317"/>
        <v>2640</v>
      </c>
      <c r="T529" s="565">
        <f t="shared" si="317"/>
        <v>3344</v>
      </c>
      <c r="U529" s="565">
        <f t="shared" si="317"/>
        <v>3124</v>
      </c>
      <c r="V529" s="565">
        <f t="shared" si="317"/>
        <v>0</v>
      </c>
      <c r="W529" s="565">
        <f t="shared" si="317"/>
        <v>1594.6666666666667</v>
      </c>
      <c r="X529" s="565">
        <f t="shared" si="317"/>
        <v>1489.6666666666667</v>
      </c>
      <c r="Y529" s="565">
        <f t="shared" si="317"/>
        <v>1614.6666666666667</v>
      </c>
      <c r="Z529" s="565">
        <f t="shared" si="317"/>
        <v>1614.6666666666667</v>
      </c>
      <c r="AA529" s="565">
        <f t="shared" si="317"/>
        <v>4525</v>
      </c>
      <c r="AB529" s="565">
        <f t="shared" si="317"/>
        <v>8908</v>
      </c>
      <c r="AC529" s="565">
        <f t="shared" si="317"/>
        <v>4718.666666666667</v>
      </c>
      <c r="AD529" s="565">
        <f t="shared" si="317"/>
        <v>4719</v>
      </c>
      <c r="AE529" s="565">
        <f t="shared" si="317"/>
        <v>13433</v>
      </c>
      <c r="AF529" s="565">
        <f t="shared" si="317"/>
        <v>9437.6666666666679</v>
      </c>
      <c r="AG529" s="565">
        <f t="shared" si="317"/>
        <v>22870.666666666668</v>
      </c>
    </row>
    <row r="530" spans="3:33">
      <c r="C530" s="2284">
        <v>1</v>
      </c>
      <c r="G530" s="2471"/>
      <c r="H530" s="2472"/>
      <c r="I530" s="2462"/>
      <c r="J530" s="2462"/>
      <c r="K530" s="318"/>
      <c r="L530" s="2474" t="s">
        <v>1376</v>
      </c>
      <c r="M530" s="2474"/>
      <c r="N530" s="2474"/>
      <c r="O530" s="191">
        <v>0</v>
      </c>
      <c r="P530" s="191">
        <v>0</v>
      </c>
      <c r="Q530" s="191">
        <v>0</v>
      </c>
      <c r="R530" s="191">
        <v>71</v>
      </c>
      <c r="S530" s="191">
        <v>0</v>
      </c>
      <c r="T530" s="191">
        <v>0</v>
      </c>
      <c r="U530" s="191">
        <v>0</v>
      </c>
      <c r="V530" s="191">
        <v>0</v>
      </c>
      <c r="W530" s="191">
        <v>0</v>
      </c>
      <c r="X530" s="191">
        <v>0</v>
      </c>
      <c r="Y530" s="191">
        <v>0</v>
      </c>
      <c r="Z530" s="191">
        <v>0</v>
      </c>
      <c r="AA530" s="187">
        <f t="shared" ref="AA530:AA535" si="318">SUM(O530:Q530)</f>
        <v>0</v>
      </c>
      <c r="AB530" s="187">
        <f t="shared" ref="AB530:AB535" si="319">SUM(R530:T530)</f>
        <v>71</v>
      </c>
      <c r="AC530" s="187">
        <f t="shared" ref="AC530:AC535" si="320">SUM(U530:W530)</f>
        <v>0</v>
      </c>
      <c r="AD530" s="187">
        <f t="shared" ref="AD530:AD535" si="321">SUM(X530:Z530)</f>
        <v>0</v>
      </c>
      <c r="AE530" s="187">
        <f t="shared" ref="AE530:AE535" si="322">AA530+AB530</f>
        <v>71</v>
      </c>
      <c r="AF530" s="187">
        <f t="shared" ref="AF530:AF535" si="323">AD530+AC530</f>
        <v>0</v>
      </c>
      <c r="AG530" s="187">
        <f t="shared" ref="AG530:AG535" si="324">AE530+AF530</f>
        <v>71</v>
      </c>
    </row>
    <row r="531" spans="3:33">
      <c r="C531" s="2284">
        <v>1</v>
      </c>
      <c r="G531" s="2471"/>
      <c r="H531" s="2472"/>
      <c r="I531" s="2462"/>
      <c r="J531" s="2462"/>
      <c r="K531" s="318"/>
      <c r="L531" s="318" t="s">
        <v>1316</v>
      </c>
      <c r="M531" s="318"/>
      <c r="N531" s="318"/>
      <c r="O531" s="128">
        <v>0</v>
      </c>
      <c r="P531" s="128">
        <v>2372</v>
      </c>
      <c r="Q531" s="128">
        <v>1434</v>
      </c>
      <c r="R531" s="128">
        <v>2230</v>
      </c>
      <c r="S531" s="128">
        <v>1600</v>
      </c>
      <c r="T531" s="128">
        <v>2015</v>
      </c>
      <c r="U531" s="128">
        <v>1964</v>
      </c>
      <c r="V531" s="128">
        <v>0</v>
      </c>
      <c r="W531" s="128">
        <v>1355</v>
      </c>
      <c r="X531" s="128">
        <v>1250</v>
      </c>
      <c r="Y531" s="128">
        <v>1375</v>
      </c>
      <c r="Z531" s="128">
        <v>1375</v>
      </c>
      <c r="AA531" s="25">
        <f t="shared" si="318"/>
        <v>3806</v>
      </c>
      <c r="AB531" s="25">
        <f t="shared" si="319"/>
        <v>5845</v>
      </c>
      <c r="AC531" s="25">
        <f t="shared" si="320"/>
        <v>3319</v>
      </c>
      <c r="AD531" s="25">
        <f t="shared" si="321"/>
        <v>4000</v>
      </c>
      <c r="AE531" s="25">
        <f t="shared" si="322"/>
        <v>9651</v>
      </c>
      <c r="AF531" s="25">
        <f t="shared" si="323"/>
        <v>7319</v>
      </c>
      <c r="AG531" s="25">
        <f t="shared" si="324"/>
        <v>16970</v>
      </c>
    </row>
    <row r="532" spans="3:33">
      <c r="C532" s="2284">
        <v>1</v>
      </c>
      <c r="G532" s="2471"/>
      <c r="H532" s="2472"/>
      <c r="I532" s="2462"/>
      <c r="J532" s="2462"/>
      <c r="K532" s="318"/>
      <c r="L532" s="318" t="s">
        <v>1317</v>
      </c>
      <c r="M532" s="318"/>
      <c r="N532" s="318"/>
      <c r="O532" s="128">
        <v>0</v>
      </c>
      <c r="P532" s="128">
        <v>448</v>
      </c>
      <c r="Q532" s="128">
        <v>271</v>
      </c>
      <c r="R532" s="128">
        <v>623</v>
      </c>
      <c r="S532" s="128">
        <v>1040</v>
      </c>
      <c r="T532" s="128">
        <v>1329</v>
      </c>
      <c r="U532" s="128">
        <v>1160</v>
      </c>
      <c r="V532" s="128">
        <v>0</v>
      </c>
      <c r="W532" s="128">
        <v>239.66666666666669</v>
      </c>
      <c r="X532" s="128">
        <v>239.66666666666669</v>
      </c>
      <c r="Y532" s="128">
        <v>239.66666666666669</v>
      </c>
      <c r="Z532" s="128">
        <v>239.66666666666669</v>
      </c>
      <c r="AA532" s="25">
        <f t="shared" si="318"/>
        <v>719</v>
      </c>
      <c r="AB532" s="25">
        <f t="shared" si="319"/>
        <v>2992</v>
      </c>
      <c r="AC532" s="25">
        <f t="shared" si="320"/>
        <v>1399.6666666666667</v>
      </c>
      <c r="AD532" s="25">
        <f t="shared" si="321"/>
        <v>719</v>
      </c>
      <c r="AE532" s="25">
        <f t="shared" si="322"/>
        <v>3711</v>
      </c>
      <c r="AF532" s="25">
        <f t="shared" si="323"/>
        <v>2118.666666666667</v>
      </c>
      <c r="AG532" s="25">
        <f t="shared" si="324"/>
        <v>5829.666666666667</v>
      </c>
    </row>
    <row r="533" spans="3:33">
      <c r="C533" s="2284">
        <v>1</v>
      </c>
      <c r="G533" s="2471"/>
      <c r="H533" s="2472"/>
      <c r="I533" s="2462"/>
      <c r="J533" s="2462"/>
      <c r="K533" s="318"/>
      <c r="L533" s="318" t="s">
        <v>1318</v>
      </c>
      <c r="M533" s="318"/>
      <c r="N533" s="318"/>
      <c r="O533" s="128">
        <v>0</v>
      </c>
      <c r="P533" s="128">
        <v>0</v>
      </c>
      <c r="Q533" s="128">
        <v>0</v>
      </c>
      <c r="R533" s="128">
        <v>0</v>
      </c>
      <c r="S533" s="128">
        <v>0</v>
      </c>
      <c r="T533" s="128">
        <v>0</v>
      </c>
      <c r="U533" s="128">
        <v>0</v>
      </c>
      <c r="V533" s="128">
        <v>0</v>
      </c>
      <c r="W533" s="128">
        <v>0</v>
      </c>
      <c r="X533" s="128">
        <v>0</v>
      </c>
      <c r="Y533" s="128">
        <v>0</v>
      </c>
      <c r="Z533" s="128">
        <v>0</v>
      </c>
      <c r="AA533" s="25">
        <f t="shared" si="318"/>
        <v>0</v>
      </c>
      <c r="AB533" s="25">
        <f t="shared" si="319"/>
        <v>0</v>
      </c>
      <c r="AC533" s="25">
        <f t="shared" si="320"/>
        <v>0</v>
      </c>
      <c r="AD533" s="25">
        <f t="shared" si="321"/>
        <v>0</v>
      </c>
      <c r="AE533" s="25">
        <f t="shared" si="322"/>
        <v>0</v>
      </c>
      <c r="AF533" s="25">
        <f t="shared" si="323"/>
        <v>0</v>
      </c>
      <c r="AG533" s="25">
        <f t="shared" si="324"/>
        <v>0</v>
      </c>
    </row>
    <row r="534" spans="3:33">
      <c r="C534" s="2284">
        <v>1</v>
      </c>
      <c r="G534" s="2471"/>
      <c r="H534" s="2472"/>
      <c r="I534" s="2462"/>
      <c r="J534" s="2462"/>
      <c r="K534" s="318"/>
      <c r="L534" s="318" t="s">
        <v>1319</v>
      </c>
      <c r="M534" s="318"/>
      <c r="N534" s="318"/>
      <c r="O534" s="128">
        <v>0</v>
      </c>
      <c r="P534" s="128">
        <v>0</v>
      </c>
      <c r="Q534" s="128">
        <v>0</v>
      </c>
      <c r="R534" s="128">
        <v>0</v>
      </c>
      <c r="S534" s="128">
        <v>0</v>
      </c>
      <c r="T534" s="128">
        <v>0</v>
      </c>
      <c r="U534" s="128">
        <v>0</v>
      </c>
      <c r="V534" s="128">
        <v>0</v>
      </c>
      <c r="W534" s="128">
        <v>0</v>
      </c>
      <c r="X534" s="128">
        <v>0</v>
      </c>
      <c r="Y534" s="128">
        <v>0</v>
      </c>
      <c r="Z534" s="128">
        <v>0</v>
      </c>
      <c r="AA534" s="25">
        <f t="shared" si="318"/>
        <v>0</v>
      </c>
      <c r="AB534" s="25">
        <f t="shared" si="319"/>
        <v>0</v>
      </c>
      <c r="AC534" s="25">
        <f t="shared" si="320"/>
        <v>0</v>
      </c>
      <c r="AD534" s="25">
        <f t="shared" si="321"/>
        <v>0</v>
      </c>
      <c r="AE534" s="25">
        <f t="shared" si="322"/>
        <v>0</v>
      </c>
      <c r="AF534" s="25">
        <f t="shared" si="323"/>
        <v>0</v>
      </c>
      <c r="AG534" s="25">
        <f t="shared" si="324"/>
        <v>0</v>
      </c>
    </row>
    <row r="535" spans="3:33">
      <c r="C535" s="2284">
        <v>1</v>
      </c>
      <c r="G535" s="2471"/>
      <c r="H535" s="2472"/>
      <c r="I535" s="133"/>
      <c r="J535" s="133"/>
      <c r="K535" s="318"/>
      <c r="L535" s="839" t="s">
        <v>1304</v>
      </c>
      <c r="M535" s="839"/>
      <c r="N535" s="839"/>
      <c r="O535" s="135">
        <v>0</v>
      </c>
      <c r="P535" s="135">
        <v>0</v>
      </c>
      <c r="Q535" s="135">
        <v>0</v>
      </c>
      <c r="R535" s="135">
        <v>0</v>
      </c>
      <c r="S535" s="135">
        <v>0</v>
      </c>
      <c r="T535" s="135">
        <v>0</v>
      </c>
      <c r="U535" s="135">
        <v>0</v>
      </c>
      <c r="V535" s="135">
        <v>0</v>
      </c>
      <c r="W535" s="135">
        <v>0</v>
      </c>
      <c r="X535" s="135">
        <v>0</v>
      </c>
      <c r="Y535" s="135">
        <v>0</v>
      </c>
      <c r="Z535" s="135">
        <v>0</v>
      </c>
      <c r="AA535" s="23">
        <f t="shared" si="318"/>
        <v>0</v>
      </c>
      <c r="AB535" s="23">
        <f t="shared" si="319"/>
        <v>0</v>
      </c>
      <c r="AC535" s="23">
        <f t="shared" si="320"/>
        <v>0</v>
      </c>
      <c r="AD535" s="23">
        <f t="shared" si="321"/>
        <v>0</v>
      </c>
      <c r="AE535" s="23">
        <f t="shared" si="322"/>
        <v>0</v>
      </c>
      <c r="AF535" s="23">
        <f t="shared" si="323"/>
        <v>0</v>
      </c>
      <c r="AG535" s="23">
        <f t="shared" si="324"/>
        <v>0</v>
      </c>
    </row>
    <row r="536" spans="3:33">
      <c r="C536" s="2284">
        <v>1</v>
      </c>
      <c r="G536" s="2471"/>
      <c r="H536" s="2472"/>
      <c r="I536" s="2464" t="s">
        <v>1300</v>
      </c>
      <c r="J536" s="2464"/>
      <c r="K536" s="1005"/>
      <c r="L536" s="1005"/>
      <c r="M536" s="1005"/>
      <c r="N536" s="1005"/>
      <c r="O536" s="608">
        <f t="shared" ref="O536:AG536" si="325">O537+O544</f>
        <v>0</v>
      </c>
      <c r="P536" s="608">
        <f t="shared" si="325"/>
        <v>0</v>
      </c>
      <c r="Q536" s="608">
        <f t="shared" si="325"/>
        <v>0</v>
      </c>
      <c r="R536" s="608">
        <f t="shared" si="325"/>
        <v>0</v>
      </c>
      <c r="S536" s="608">
        <f t="shared" si="325"/>
        <v>0</v>
      </c>
      <c r="T536" s="608">
        <f t="shared" si="325"/>
        <v>0</v>
      </c>
      <c r="U536" s="608">
        <f t="shared" si="325"/>
        <v>0</v>
      </c>
      <c r="V536" s="608">
        <f t="shared" si="325"/>
        <v>0</v>
      </c>
      <c r="W536" s="608">
        <f t="shared" si="325"/>
        <v>0</v>
      </c>
      <c r="X536" s="608">
        <f t="shared" si="325"/>
        <v>0</v>
      </c>
      <c r="Y536" s="608">
        <f t="shared" si="325"/>
        <v>0</v>
      </c>
      <c r="Z536" s="608">
        <f t="shared" si="325"/>
        <v>0</v>
      </c>
      <c r="AA536" s="608">
        <f t="shared" si="325"/>
        <v>0</v>
      </c>
      <c r="AB536" s="608">
        <f t="shared" si="325"/>
        <v>0</v>
      </c>
      <c r="AC536" s="608">
        <f t="shared" si="325"/>
        <v>0</v>
      </c>
      <c r="AD536" s="608">
        <f t="shared" si="325"/>
        <v>0</v>
      </c>
      <c r="AE536" s="608">
        <f t="shared" si="325"/>
        <v>0</v>
      </c>
      <c r="AF536" s="608">
        <f t="shared" si="325"/>
        <v>0</v>
      </c>
      <c r="AG536" s="608">
        <f t="shared" si="325"/>
        <v>0</v>
      </c>
    </row>
    <row r="537" spans="3:33">
      <c r="C537" s="2284">
        <v>1</v>
      </c>
      <c r="G537" s="2471"/>
      <c r="H537" s="2472"/>
      <c r="I537" s="2464"/>
      <c r="J537" s="2464"/>
      <c r="K537" s="318" t="s">
        <v>1314</v>
      </c>
      <c r="L537" s="2473"/>
      <c r="M537" s="2473"/>
      <c r="N537" s="2473"/>
      <c r="O537" s="565">
        <f t="shared" ref="O537:AG537" si="326">SUM(O538:O543)</f>
        <v>0</v>
      </c>
      <c r="P537" s="565">
        <f t="shared" si="326"/>
        <v>0</v>
      </c>
      <c r="Q537" s="565">
        <f t="shared" si="326"/>
        <v>0</v>
      </c>
      <c r="R537" s="565">
        <f t="shared" si="326"/>
        <v>0</v>
      </c>
      <c r="S537" s="565">
        <f t="shared" si="326"/>
        <v>0</v>
      </c>
      <c r="T537" s="565">
        <f t="shared" si="326"/>
        <v>0</v>
      </c>
      <c r="U537" s="565">
        <f t="shared" si="326"/>
        <v>0</v>
      </c>
      <c r="V537" s="565">
        <f t="shared" si="326"/>
        <v>0</v>
      </c>
      <c r="W537" s="565">
        <f t="shared" si="326"/>
        <v>0</v>
      </c>
      <c r="X537" s="565">
        <f t="shared" si="326"/>
        <v>0</v>
      </c>
      <c r="Y537" s="565">
        <f t="shared" si="326"/>
        <v>0</v>
      </c>
      <c r="Z537" s="565">
        <f t="shared" si="326"/>
        <v>0</v>
      </c>
      <c r="AA537" s="565">
        <f t="shared" si="326"/>
        <v>0</v>
      </c>
      <c r="AB537" s="565">
        <f t="shared" si="326"/>
        <v>0</v>
      </c>
      <c r="AC537" s="565">
        <f t="shared" si="326"/>
        <v>0</v>
      </c>
      <c r="AD537" s="565">
        <f t="shared" si="326"/>
        <v>0</v>
      </c>
      <c r="AE537" s="565">
        <f t="shared" si="326"/>
        <v>0</v>
      </c>
      <c r="AF537" s="565">
        <f t="shared" si="326"/>
        <v>0</v>
      </c>
      <c r="AG537" s="565">
        <f t="shared" si="326"/>
        <v>0</v>
      </c>
    </row>
    <row r="538" spans="3:33">
      <c r="C538" s="2284">
        <v>1</v>
      </c>
      <c r="G538" s="2471"/>
      <c r="H538" s="2472"/>
      <c r="I538" s="2464"/>
      <c r="J538" s="2464"/>
      <c r="K538" s="318"/>
      <c r="L538" s="2474" t="s">
        <v>1376</v>
      </c>
      <c r="M538" s="2474"/>
      <c r="N538" s="2474"/>
      <c r="O538" s="191">
        <v>0</v>
      </c>
      <c r="P538" s="191">
        <v>0</v>
      </c>
      <c r="Q538" s="191">
        <v>0</v>
      </c>
      <c r="R538" s="191">
        <v>0</v>
      </c>
      <c r="S538" s="191">
        <v>0</v>
      </c>
      <c r="T538" s="191">
        <v>0</v>
      </c>
      <c r="U538" s="191">
        <v>0</v>
      </c>
      <c r="V538" s="191">
        <v>0</v>
      </c>
      <c r="W538" s="191">
        <v>0</v>
      </c>
      <c r="X538" s="191">
        <v>0</v>
      </c>
      <c r="Y538" s="191">
        <v>0</v>
      </c>
      <c r="Z538" s="191">
        <v>0</v>
      </c>
      <c r="AA538" s="187">
        <f t="shared" ref="AA538:AA543" si="327">SUM(O538:Q538)</f>
        <v>0</v>
      </c>
      <c r="AB538" s="187">
        <f t="shared" ref="AB538:AB543" si="328">SUM(R538:T538)</f>
        <v>0</v>
      </c>
      <c r="AC538" s="187">
        <f t="shared" ref="AC538:AC543" si="329">SUM(U538:W538)</f>
        <v>0</v>
      </c>
      <c r="AD538" s="187">
        <f t="shared" ref="AD538:AD543" si="330">SUM(X538:Z538)</f>
        <v>0</v>
      </c>
      <c r="AE538" s="187">
        <f t="shared" ref="AE538:AE543" si="331">AA538+AB538</f>
        <v>0</v>
      </c>
      <c r="AF538" s="187">
        <f t="shared" ref="AF538:AF543" si="332">AD538+AC538</f>
        <v>0</v>
      </c>
      <c r="AG538" s="187">
        <f t="shared" ref="AG538:AG543" si="333">AE538+AF538</f>
        <v>0</v>
      </c>
    </row>
    <row r="539" spans="3:33">
      <c r="C539" s="2284">
        <v>1</v>
      </c>
      <c r="G539" s="2471"/>
      <c r="H539" s="2472"/>
      <c r="I539" s="2464"/>
      <c r="J539" s="2464"/>
      <c r="K539" s="318"/>
      <c r="L539" s="318" t="s">
        <v>1316</v>
      </c>
      <c r="M539" s="318"/>
      <c r="N539" s="318"/>
      <c r="O539" s="128">
        <v>0</v>
      </c>
      <c r="P539" s="128">
        <v>0</v>
      </c>
      <c r="Q539" s="128">
        <v>0</v>
      </c>
      <c r="R539" s="128">
        <v>0</v>
      </c>
      <c r="S539" s="128">
        <v>0</v>
      </c>
      <c r="T539" s="128">
        <v>0</v>
      </c>
      <c r="U539" s="128">
        <v>0</v>
      </c>
      <c r="V539" s="128">
        <v>0</v>
      </c>
      <c r="W539" s="128">
        <v>0</v>
      </c>
      <c r="X539" s="128">
        <v>0</v>
      </c>
      <c r="Y539" s="128">
        <v>0</v>
      </c>
      <c r="Z539" s="128">
        <v>0</v>
      </c>
      <c r="AA539" s="25">
        <f t="shared" si="327"/>
        <v>0</v>
      </c>
      <c r="AB539" s="25">
        <f t="shared" si="328"/>
        <v>0</v>
      </c>
      <c r="AC539" s="25">
        <f t="shared" si="329"/>
        <v>0</v>
      </c>
      <c r="AD539" s="25">
        <f t="shared" si="330"/>
        <v>0</v>
      </c>
      <c r="AE539" s="25">
        <f t="shared" si="331"/>
        <v>0</v>
      </c>
      <c r="AF539" s="25">
        <f t="shared" si="332"/>
        <v>0</v>
      </c>
      <c r="AG539" s="25">
        <f t="shared" si="333"/>
        <v>0</v>
      </c>
    </row>
    <row r="540" spans="3:33">
      <c r="C540" s="2284">
        <v>1</v>
      </c>
      <c r="G540" s="2471"/>
      <c r="H540" s="2472"/>
      <c r="I540" s="2464"/>
      <c r="J540" s="2464"/>
      <c r="K540" s="318"/>
      <c r="L540" s="318" t="s">
        <v>1317</v>
      </c>
      <c r="M540" s="318"/>
      <c r="N540" s="318"/>
      <c r="O540" s="128">
        <v>0</v>
      </c>
      <c r="P540" s="128">
        <v>0</v>
      </c>
      <c r="Q540" s="128">
        <v>0</v>
      </c>
      <c r="R540" s="128">
        <v>0</v>
      </c>
      <c r="S540" s="128">
        <v>0</v>
      </c>
      <c r="T540" s="128">
        <v>0</v>
      </c>
      <c r="U540" s="128">
        <v>0</v>
      </c>
      <c r="V540" s="128">
        <v>0</v>
      </c>
      <c r="W540" s="128">
        <v>0</v>
      </c>
      <c r="X540" s="128">
        <v>0</v>
      </c>
      <c r="Y540" s="128">
        <v>0</v>
      </c>
      <c r="Z540" s="128">
        <v>0</v>
      </c>
      <c r="AA540" s="25">
        <f t="shared" si="327"/>
        <v>0</v>
      </c>
      <c r="AB540" s="25">
        <f t="shared" si="328"/>
        <v>0</v>
      </c>
      <c r="AC540" s="25">
        <f t="shared" si="329"/>
        <v>0</v>
      </c>
      <c r="AD540" s="25">
        <f t="shared" si="330"/>
        <v>0</v>
      </c>
      <c r="AE540" s="25">
        <f t="shared" si="331"/>
        <v>0</v>
      </c>
      <c r="AF540" s="25">
        <f t="shared" si="332"/>
        <v>0</v>
      </c>
      <c r="AG540" s="25">
        <f t="shared" si="333"/>
        <v>0</v>
      </c>
    </row>
    <row r="541" spans="3:33">
      <c r="C541" s="2284">
        <v>1</v>
      </c>
      <c r="G541" s="2471"/>
      <c r="H541" s="2472"/>
      <c r="I541" s="2464"/>
      <c r="J541" s="2464"/>
      <c r="K541" s="318"/>
      <c r="L541" s="318" t="s">
        <v>1318</v>
      </c>
      <c r="M541" s="318"/>
      <c r="N541" s="318"/>
      <c r="O541" s="128">
        <v>0</v>
      </c>
      <c r="P541" s="128">
        <v>0</v>
      </c>
      <c r="Q541" s="128">
        <v>0</v>
      </c>
      <c r="R541" s="128">
        <v>0</v>
      </c>
      <c r="S541" s="128">
        <v>0</v>
      </c>
      <c r="T541" s="128">
        <v>0</v>
      </c>
      <c r="U541" s="128">
        <v>0</v>
      </c>
      <c r="V541" s="128">
        <v>0</v>
      </c>
      <c r="W541" s="128">
        <v>0</v>
      </c>
      <c r="X541" s="128">
        <v>0</v>
      </c>
      <c r="Y541" s="128">
        <v>0</v>
      </c>
      <c r="Z541" s="128">
        <v>0</v>
      </c>
      <c r="AA541" s="25">
        <f t="shared" si="327"/>
        <v>0</v>
      </c>
      <c r="AB541" s="25">
        <f t="shared" si="328"/>
        <v>0</v>
      </c>
      <c r="AC541" s="25">
        <f t="shared" si="329"/>
        <v>0</v>
      </c>
      <c r="AD541" s="25">
        <f t="shared" si="330"/>
        <v>0</v>
      </c>
      <c r="AE541" s="25">
        <f t="shared" si="331"/>
        <v>0</v>
      </c>
      <c r="AF541" s="25">
        <f t="shared" si="332"/>
        <v>0</v>
      </c>
      <c r="AG541" s="25">
        <f t="shared" si="333"/>
        <v>0</v>
      </c>
    </row>
    <row r="542" spans="3:33">
      <c r="C542" s="2284">
        <v>1</v>
      </c>
      <c r="G542" s="2471"/>
      <c r="H542" s="2472"/>
      <c r="I542" s="2464"/>
      <c r="J542" s="2464"/>
      <c r="K542" s="318"/>
      <c r="L542" s="318" t="s">
        <v>1319</v>
      </c>
      <c r="M542" s="318"/>
      <c r="N542" s="318"/>
      <c r="O542" s="128">
        <v>0</v>
      </c>
      <c r="P542" s="128">
        <v>0</v>
      </c>
      <c r="Q542" s="128">
        <v>0</v>
      </c>
      <c r="R542" s="128">
        <v>0</v>
      </c>
      <c r="S542" s="128">
        <v>0</v>
      </c>
      <c r="T542" s="128">
        <v>0</v>
      </c>
      <c r="U542" s="128">
        <v>0</v>
      </c>
      <c r="V542" s="128">
        <v>0</v>
      </c>
      <c r="W542" s="128">
        <v>0</v>
      </c>
      <c r="X542" s="128">
        <v>0</v>
      </c>
      <c r="Y542" s="128">
        <v>0</v>
      </c>
      <c r="Z542" s="128">
        <v>0</v>
      </c>
      <c r="AA542" s="25">
        <f t="shared" si="327"/>
        <v>0</v>
      </c>
      <c r="AB542" s="25">
        <f t="shared" si="328"/>
        <v>0</v>
      </c>
      <c r="AC542" s="25">
        <f t="shared" si="329"/>
        <v>0</v>
      </c>
      <c r="AD542" s="25">
        <f t="shared" si="330"/>
        <v>0</v>
      </c>
      <c r="AE542" s="25">
        <f t="shared" si="331"/>
        <v>0</v>
      </c>
      <c r="AF542" s="25">
        <f t="shared" si="332"/>
        <v>0</v>
      </c>
      <c r="AG542" s="25">
        <f t="shared" si="333"/>
        <v>0</v>
      </c>
    </row>
    <row r="543" spans="3:33">
      <c r="C543" s="2284">
        <v>1</v>
      </c>
      <c r="G543" s="2471"/>
      <c r="H543" s="2472"/>
      <c r="I543" s="2464"/>
      <c r="J543" s="2464"/>
      <c r="K543" s="318"/>
      <c r="L543" s="839" t="s">
        <v>1304</v>
      </c>
      <c r="M543" s="839"/>
      <c r="N543" s="839"/>
      <c r="O543" s="135">
        <v>0</v>
      </c>
      <c r="P543" s="135">
        <v>0</v>
      </c>
      <c r="Q543" s="135">
        <v>0</v>
      </c>
      <c r="R543" s="135">
        <v>0</v>
      </c>
      <c r="S543" s="135">
        <v>0</v>
      </c>
      <c r="T543" s="135">
        <v>0</v>
      </c>
      <c r="U543" s="135">
        <v>0</v>
      </c>
      <c r="V543" s="135">
        <v>0</v>
      </c>
      <c r="W543" s="135">
        <v>0</v>
      </c>
      <c r="X543" s="135">
        <v>0</v>
      </c>
      <c r="Y543" s="135">
        <v>0</v>
      </c>
      <c r="Z543" s="135">
        <v>0</v>
      </c>
      <c r="AA543" s="23">
        <f t="shared" si="327"/>
        <v>0</v>
      </c>
      <c r="AB543" s="23">
        <f t="shared" si="328"/>
        <v>0</v>
      </c>
      <c r="AC543" s="23">
        <f t="shared" si="329"/>
        <v>0</v>
      </c>
      <c r="AD543" s="23">
        <f t="shared" si="330"/>
        <v>0</v>
      </c>
      <c r="AE543" s="23">
        <f t="shared" si="331"/>
        <v>0</v>
      </c>
      <c r="AF543" s="23">
        <f t="shared" si="332"/>
        <v>0</v>
      </c>
      <c r="AG543" s="23">
        <f t="shared" si="333"/>
        <v>0</v>
      </c>
    </row>
    <row r="544" spans="3:33">
      <c r="C544" s="2284">
        <v>1</v>
      </c>
      <c r="G544" s="2471"/>
      <c r="H544" s="2472"/>
      <c r="I544" s="2464"/>
      <c r="J544" s="2464"/>
      <c r="K544" s="2475" t="s">
        <v>1320</v>
      </c>
      <c r="L544" s="2473"/>
      <c r="M544" s="2473"/>
      <c r="N544" s="2473"/>
      <c r="O544" s="565">
        <f t="shared" ref="O544:AG544" si="334">SUM(O545:O550)</f>
        <v>0</v>
      </c>
      <c r="P544" s="565">
        <f t="shared" si="334"/>
        <v>0</v>
      </c>
      <c r="Q544" s="565">
        <f t="shared" si="334"/>
        <v>0</v>
      </c>
      <c r="R544" s="565">
        <f t="shared" si="334"/>
        <v>0</v>
      </c>
      <c r="S544" s="565">
        <f t="shared" si="334"/>
        <v>0</v>
      </c>
      <c r="T544" s="565">
        <f t="shared" si="334"/>
        <v>0</v>
      </c>
      <c r="U544" s="565">
        <f t="shared" si="334"/>
        <v>0</v>
      </c>
      <c r="V544" s="565">
        <f t="shared" si="334"/>
        <v>0</v>
      </c>
      <c r="W544" s="565">
        <f t="shared" si="334"/>
        <v>0</v>
      </c>
      <c r="X544" s="565">
        <f t="shared" si="334"/>
        <v>0</v>
      </c>
      <c r="Y544" s="565">
        <f t="shared" si="334"/>
        <v>0</v>
      </c>
      <c r="Z544" s="565">
        <f t="shared" si="334"/>
        <v>0</v>
      </c>
      <c r="AA544" s="565">
        <f t="shared" si="334"/>
        <v>0</v>
      </c>
      <c r="AB544" s="565">
        <f t="shared" si="334"/>
        <v>0</v>
      </c>
      <c r="AC544" s="565">
        <f t="shared" si="334"/>
        <v>0</v>
      </c>
      <c r="AD544" s="565">
        <f t="shared" si="334"/>
        <v>0</v>
      </c>
      <c r="AE544" s="565">
        <f t="shared" si="334"/>
        <v>0</v>
      </c>
      <c r="AF544" s="565">
        <f t="shared" si="334"/>
        <v>0</v>
      </c>
      <c r="AG544" s="565">
        <f t="shared" si="334"/>
        <v>0</v>
      </c>
    </row>
    <row r="545" spans="3:33">
      <c r="C545" s="2284">
        <v>1</v>
      </c>
      <c r="G545" s="2471"/>
      <c r="H545" s="2472"/>
      <c r="I545" s="2464"/>
      <c r="J545" s="2464"/>
      <c r="K545" s="318"/>
      <c r="L545" s="2474" t="s">
        <v>1376</v>
      </c>
      <c r="M545" s="2474"/>
      <c r="N545" s="2474"/>
      <c r="O545" s="191">
        <v>0</v>
      </c>
      <c r="P545" s="191">
        <v>0</v>
      </c>
      <c r="Q545" s="191">
        <v>0</v>
      </c>
      <c r="R545" s="191">
        <v>0</v>
      </c>
      <c r="S545" s="191">
        <v>0</v>
      </c>
      <c r="T545" s="191">
        <v>0</v>
      </c>
      <c r="U545" s="191">
        <v>0</v>
      </c>
      <c r="V545" s="191">
        <v>0</v>
      </c>
      <c r="W545" s="191">
        <v>0</v>
      </c>
      <c r="X545" s="191">
        <v>0</v>
      </c>
      <c r="Y545" s="191">
        <v>0</v>
      </c>
      <c r="Z545" s="191">
        <v>0</v>
      </c>
      <c r="AA545" s="187">
        <f t="shared" ref="AA545:AA550" si="335">SUM(O545:Q545)</f>
        <v>0</v>
      </c>
      <c r="AB545" s="187">
        <f t="shared" ref="AB545:AB550" si="336">SUM(R545:T545)</f>
        <v>0</v>
      </c>
      <c r="AC545" s="187">
        <f t="shared" ref="AC545:AC550" si="337">SUM(U545:W545)</f>
        <v>0</v>
      </c>
      <c r="AD545" s="187">
        <f t="shared" ref="AD545:AD550" si="338">SUM(X545:Z545)</f>
        <v>0</v>
      </c>
      <c r="AE545" s="187">
        <f t="shared" ref="AE545:AE550" si="339">AA545+AB545</f>
        <v>0</v>
      </c>
      <c r="AF545" s="187">
        <f t="shared" ref="AF545:AF550" si="340">AD545+AC545</f>
        <v>0</v>
      </c>
      <c r="AG545" s="187">
        <f t="shared" ref="AG545:AG550" si="341">AE545+AF545</f>
        <v>0</v>
      </c>
    </row>
    <row r="546" spans="3:33">
      <c r="C546" s="2284">
        <v>1</v>
      </c>
      <c r="G546" s="2471"/>
      <c r="H546" s="2472"/>
      <c r="I546" s="2464"/>
      <c r="J546" s="2464"/>
      <c r="K546" s="318"/>
      <c r="L546" s="318" t="s">
        <v>1316</v>
      </c>
      <c r="M546" s="318"/>
      <c r="N546" s="318"/>
      <c r="O546" s="128">
        <v>0</v>
      </c>
      <c r="P546" s="128">
        <v>0</v>
      </c>
      <c r="Q546" s="128">
        <v>0</v>
      </c>
      <c r="R546" s="128">
        <v>0</v>
      </c>
      <c r="S546" s="128">
        <v>0</v>
      </c>
      <c r="T546" s="128">
        <v>0</v>
      </c>
      <c r="U546" s="128">
        <v>0</v>
      </c>
      <c r="V546" s="128">
        <v>0</v>
      </c>
      <c r="W546" s="128">
        <v>0</v>
      </c>
      <c r="X546" s="128">
        <v>0</v>
      </c>
      <c r="Y546" s="128">
        <v>0</v>
      </c>
      <c r="Z546" s="128">
        <v>0</v>
      </c>
      <c r="AA546" s="25">
        <f t="shared" si="335"/>
        <v>0</v>
      </c>
      <c r="AB546" s="25">
        <f t="shared" si="336"/>
        <v>0</v>
      </c>
      <c r="AC546" s="25">
        <f t="shared" si="337"/>
        <v>0</v>
      </c>
      <c r="AD546" s="25">
        <f t="shared" si="338"/>
        <v>0</v>
      </c>
      <c r="AE546" s="25">
        <f t="shared" si="339"/>
        <v>0</v>
      </c>
      <c r="AF546" s="25">
        <f t="shared" si="340"/>
        <v>0</v>
      </c>
      <c r="AG546" s="25">
        <f t="shared" si="341"/>
        <v>0</v>
      </c>
    </row>
    <row r="547" spans="3:33">
      <c r="C547" s="2284">
        <v>1</v>
      </c>
      <c r="G547" s="2471"/>
      <c r="H547" s="2472"/>
      <c r="I547" s="2464"/>
      <c r="J547" s="2464"/>
      <c r="K547" s="318"/>
      <c r="L547" s="318" t="s">
        <v>1317</v>
      </c>
      <c r="M547" s="318"/>
      <c r="N547" s="318"/>
      <c r="O547" s="128">
        <v>0</v>
      </c>
      <c r="P547" s="128">
        <v>0</v>
      </c>
      <c r="Q547" s="128">
        <v>0</v>
      </c>
      <c r="R547" s="128">
        <v>0</v>
      </c>
      <c r="S547" s="128">
        <v>0</v>
      </c>
      <c r="T547" s="128">
        <v>0</v>
      </c>
      <c r="U547" s="128">
        <v>0</v>
      </c>
      <c r="V547" s="128">
        <v>0</v>
      </c>
      <c r="W547" s="128">
        <v>0</v>
      </c>
      <c r="X547" s="128">
        <v>0</v>
      </c>
      <c r="Y547" s="128">
        <v>0</v>
      </c>
      <c r="Z547" s="128">
        <v>0</v>
      </c>
      <c r="AA547" s="25">
        <f t="shared" si="335"/>
        <v>0</v>
      </c>
      <c r="AB547" s="25">
        <f t="shared" si="336"/>
        <v>0</v>
      </c>
      <c r="AC547" s="25">
        <f t="shared" si="337"/>
        <v>0</v>
      </c>
      <c r="AD547" s="25">
        <f t="shared" si="338"/>
        <v>0</v>
      </c>
      <c r="AE547" s="25">
        <f t="shared" si="339"/>
        <v>0</v>
      </c>
      <c r="AF547" s="25">
        <f t="shared" si="340"/>
        <v>0</v>
      </c>
      <c r="AG547" s="25">
        <f t="shared" si="341"/>
        <v>0</v>
      </c>
    </row>
    <row r="548" spans="3:33">
      <c r="C548" s="2284">
        <v>1</v>
      </c>
      <c r="G548" s="2471"/>
      <c r="H548" s="2472"/>
      <c r="I548" s="2464"/>
      <c r="J548" s="2464"/>
      <c r="K548" s="318"/>
      <c r="L548" s="318" t="s">
        <v>1318</v>
      </c>
      <c r="M548" s="318"/>
      <c r="N548" s="318"/>
      <c r="O548" s="128">
        <v>0</v>
      </c>
      <c r="P548" s="128">
        <v>0</v>
      </c>
      <c r="Q548" s="128">
        <v>0</v>
      </c>
      <c r="R548" s="128">
        <v>0</v>
      </c>
      <c r="S548" s="128">
        <v>0</v>
      </c>
      <c r="T548" s="128">
        <v>0</v>
      </c>
      <c r="U548" s="128">
        <v>0</v>
      </c>
      <c r="V548" s="128">
        <v>0</v>
      </c>
      <c r="W548" s="128">
        <v>0</v>
      </c>
      <c r="X548" s="128">
        <v>0</v>
      </c>
      <c r="Y548" s="128">
        <v>0</v>
      </c>
      <c r="Z548" s="128">
        <v>0</v>
      </c>
      <c r="AA548" s="25">
        <f t="shared" si="335"/>
        <v>0</v>
      </c>
      <c r="AB548" s="25">
        <f t="shared" si="336"/>
        <v>0</v>
      </c>
      <c r="AC548" s="25">
        <f t="shared" si="337"/>
        <v>0</v>
      </c>
      <c r="AD548" s="25">
        <f t="shared" si="338"/>
        <v>0</v>
      </c>
      <c r="AE548" s="25">
        <f t="shared" si="339"/>
        <v>0</v>
      </c>
      <c r="AF548" s="25">
        <f t="shared" si="340"/>
        <v>0</v>
      </c>
      <c r="AG548" s="25">
        <f t="shared" si="341"/>
        <v>0</v>
      </c>
    </row>
    <row r="549" spans="3:33">
      <c r="C549" s="2284">
        <v>1</v>
      </c>
      <c r="G549" s="2471"/>
      <c r="H549" s="2472"/>
      <c r="I549" s="2464"/>
      <c r="J549" s="2464"/>
      <c r="K549" s="318"/>
      <c r="L549" s="318" t="s">
        <v>1319</v>
      </c>
      <c r="M549" s="318"/>
      <c r="N549" s="318"/>
      <c r="O549" s="128">
        <v>0</v>
      </c>
      <c r="P549" s="128">
        <v>0</v>
      </c>
      <c r="Q549" s="128">
        <v>0</v>
      </c>
      <c r="R549" s="128">
        <v>0</v>
      </c>
      <c r="S549" s="128">
        <v>0</v>
      </c>
      <c r="T549" s="128">
        <v>0</v>
      </c>
      <c r="U549" s="128">
        <v>0</v>
      </c>
      <c r="V549" s="128">
        <v>0</v>
      </c>
      <c r="W549" s="128">
        <v>0</v>
      </c>
      <c r="X549" s="128">
        <v>0</v>
      </c>
      <c r="Y549" s="128">
        <v>0</v>
      </c>
      <c r="Z549" s="128">
        <v>0</v>
      </c>
      <c r="AA549" s="25">
        <f t="shared" si="335"/>
        <v>0</v>
      </c>
      <c r="AB549" s="25">
        <f t="shared" si="336"/>
        <v>0</v>
      </c>
      <c r="AC549" s="25">
        <f t="shared" si="337"/>
        <v>0</v>
      </c>
      <c r="AD549" s="25">
        <f t="shared" si="338"/>
        <v>0</v>
      </c>
      <c r="AE549" s="25">
        <f t="shared" si="339"/>
        <v>0</v>
      </c>
      <c r="AF549" s="25">
        <f t="shared" si="340"/>
        <v>0</v>
      </c>
      <c r="AG549" s="25">
        <f t="shared" si="341"/>
        <v>0</v>
      </c>
    </row>
    <row r="550" spans="3:33">
      <c r="C550" s="2284">
        <v>1</v>
      </c>
      <c r="G550" s="2471"/>
      <c r="H550" s="2472"/>
      <c r="I550" s="2464"/>
      <c r="J550" s="2464"/>
      <c r="K550" s="318"/>
      <c r="L550" s="839" t="s">
        <v>1304</v>
      </c>
      <c r="M550" s="839"/>
      <c r="N550" s="839"/>
      <c r="O550" s="135">
        <v>0</v>
      </c>
      <c r="P550" s="135">
        <v>0</v>
      </c>
      <c r="Q550" s="135">
        <v>0</v>
      </c>
      <c r="R550" s="135">
        <v>0</v>
      </c>
      <c r="S550" s="135">
        <v>0</v>
      </c>
      <c r="T550" s="135">
        <v>0</v>
      </c>
      <c r="U550" s="135">
        <v>0</v>
      </c>
      <c r="V550" s="135">
        <v>0</v>
      </c>
      <c r="W550" s="135">
        <v>0</v>
      </c>
      <c r="X550" s="135">
        <v>0</v>
      </c>
      <c r="Y550" s="135">
        <v>0</v>
      </c>
      <c r="Z550" s="135">
        <v>0</v>
      </c>
      <c r="AA550" s="23">
        <f t="shared" si="335"/>
        <v>0</v>
      </c>
      <c r="AB550" s="23">
        <f t="shared" si="336"/>
        <v>0</v>
      </c>
      <c r="AC550" s="23">
        <f t="shared" si="337"/>
        <v>0</v>
      </c>
      <c r="AD550" s="23">
        <f t="shared" si="338"/>
        <v>0</v>
      </c>
      <c r="AE550" s="23">
        <f t="shared" si="339"/>
        <v>0</v>
      </c>
      <c r="AF550" s="23">
        <f t="shared" si="340"/>
        <v>0</v>
      </c>
      <c r="AG550" s="23">
        <f t="shared" si="341"/>
        <v>0</v>
      </c>
    </row>
    <row r="551" spans="3:33">
      <c r="C551" s="2284">
        <v>1</v>
      </c>
      <c r="G551" s="2399" t="s">
        <v>1359</v>
      </c>
      <c r="H551" s="2400"/>
      <c r="I551" s="2401"/>
      <c r="J551" s="2401"/>
      <c r="K551" s="2400"/>
      <c r="L551" s="2400"/>
      <c r="M551" s="2400"/>
      <c r="N551" s="2400"/>
      <c r="O551" s="692">
        <f t="shared" ref="O551:AG551" si="342">O552+O596</f>
        <v>-965</v>
      </c>
      <c r="P551" s="692">
        <f t="shared" si="342"/>
        <v>1498</v>
      </c>
      <c r="Q551" s="692">
        <f t="shared" si="342"/>
        <v>8066</v>
      </c>
      <c r="R551" s="692">
        <f t="shared" si="342"/>
        <v>251</v>
      </c>
      <c r="S551" s="692">
        <f t="shared" si="342"/>
        <v>4591</v>
      </c>
      <c r="T551" s="692">
        <f t="shared" si="342"/>
        <v>6558</v>
      </c>
      <c r="U551" s="692">
        <f t="shared" si="342"/>
        <v>-3961</v>
      </c>
      <c r="V551" s="692">
        <f t="shared" si="342"/>
        <v>2156</v>
      </c>
      <c r="W551" s="692">
        <f t="shared" si="342"/>
        <v>4690.2079999999996</v>
      </c>
      <c r="X551" s="692">
        <f t="shared" si="342"/>
        <v>-1791.5612307692309</v>
      </c>
      <c r="Y551" s="692">
        <f t="shared" si="342"/>
        <v>1184.7080000000001</v>
      </c>
      <c r="Z551" s="692">
        <f t="shared" si="342"/>
        <v>38.70799999999997</v>
      </c>
      <c r="AA551" s="692">
        <f t="shared" si="342"/>
        <v>8599</v>
      </c>
      <c r="AB551" s="692">
        <f t="shared" si="342"/>
        <v>11400</v>
      </c>
      <c r="AC551" s="692">
        <f t="shared" si="342"/>
        <v>2885.2080000000001</v>
      </c>
      <c r="AD551" s="692">
        <f t="shared" si="342"/>
        <v>-568.14523076923069</v>
      </c>
      <c r="AE551" s="692">
        <f t="shared" si="342"/>
        <v>19999</v>
      </c>
      <c r="AF551" s="692">
        <f t="shared" si="342"/>
        <v>2317.0627692307694</v>
      </c>
      <c r="AG551" s="692">
        <f t="shared" si="342"/>
        <v>22316.062769230768</v>
      </c>
    </row>
    <row r="552" spans="3:33">
      <c r="C552" s="2284">
        <v>1</v>
      </c>
      <c r="G552" s="2471"/>
      <c r="H552" s="2472"/>
      <c r="I552" s="2462" t="s">
        <v>1299</v>
      </c>
      <c r="J552" s="2462"/>
      <c r="K552" s="2463"/>
      <c r="L552" s="2463"/>
      <c r="M552" s="2463"/>
      <c r="N552" s="2463"/>
      <c r="O552" s="555">
        <f>O553+O560</f>
        <v>-965</v>
      </c>
      <c r="P552" s="555">
        <f t="shared" ref="P552:AG552" si="343">P553+P560</f>
        <v>1498</v>
      </c>
      <c r="Q552" s="555">
        <f t="shared" si="343"/>
        <v>8066</v>
      </c>
      <c r="R552" s="555">
        <f t="shared" si="343"/>
        <v>251</v>
      </c>
      <c r="S552" s="555">
        <f t="shared" si="343"/>
        <v>4591</v>
      </c>
      <c r="T552" s="555">
        <f t="shared" si="343"/>
        <v>6558</v>
      </c>
      <c r="U552" s="555">
        <f t="shared" si="343"/>
        <v>-3961</v>
      </c>
      <c r="V552" s="555">
        <f t="shared" si="343"/>
        <v>2156</v>
      </c>
      <c r="W552" s="555">
        <f t="shared" si="343"/>
        <v>4690.2079999999996</v>
      </c>
      <c r="X552" s="555">
        <f t="shared" si="343"/>
        <v>-1791.5612307692309</v>
      </c>
      <c r="Y552" s="555">
        <f t="shared" si="343"/>
        <v>1184.7080000000001</v>
      </c>
      <c r="Z552" s="555">
        <f t="shared" si="343"/>
        <v>38.70799999999997</v>
      </c>
      <c r="AA552" s="555">
        <f t="shared" si="343"/>
        <v>8599</v>
      </c>
      <c r="AB552" s="555">
        <f t="shared" si="343"/>
        <v>11400</v>
      </c>
      <c r="AC552" s="555">
        <f t="shared" si="343"/>
        <v>2885.2080000000001</v>
      </c>
      <c r="AD552" s="555">
        <f t="shared" si="343"/>
        <v>-568.14523076923069</v>
      </c>
      <c r="AE552" s="555">
        <f t="shared" si="343"/>
        <v>19999</v>
      </c>
      <c r="AF552" s="555">
        <f t="shared" si="343"/>
        <v>2317.0627692307694</v>
      </c>
      <c r="AG552" s="555">
        <f t="shared" si="343"/>
        <v>22316.062769230768</v>
      </c>
    </row>
    <row r="553" spans="3:33">
      <c r="C553" s="2284">
        <v>1</v>
      </c>
      <c r="G553" s="2471"/>
      <c r="H553" s="2472"/>
      <c r="I553" s="2462"/>
      <c r="J553" s="2462"/>
      <c r="K553" s="318" t="s">
        <v>1314</v>
      </c>
      <c r="L553" s="2473"/>
      <c r="M553" s="2473"/>
      <c r="N553" s="2473"/>
      <c r="O553" s="565">
        <f t="shared" ref="O553:AG553" si="344">SUM(O554:O559)</f>
        <v>0</v>
      </c>
      <c r="P553" s="565">
        <f t="shared" si="344"/>
        <v>0</v>
      </c>
      <c r="Q553" s="565">
        <f t="shared" si="344"/>
        <v>8787</v>
      </c>
      <c r="R553" s="565">
        <f t="shared" si="344"/>
        <v>0</v>
      </c>
      <c r="S553" s="565">
        <f t="shared" si="344"/>
        <v>4750</v>
      </c>
      <c r="T553" s="565">
        <f t="shared" si="344"/>
        <v>6908</v>
      </c>
      <c r="U553" s="565">
        <f t="shared" si="344"/>
        <v>0</v>
      </c>
      <c r="V553" s="565">
        <f t="shared" si="344"/>
        <v>-1731</v>
      </c>
      <c r="W553" s="565">
        <f t="shared" si="344"/>
        <v>4600</v>
      </c>
      <c r="X553" s="565">
        <f t="shared" si="344"/>
        <v>-1730.7692307692307</v>
      </c>
      <c r="Y553" s="565">
        <f t="shared" si="344"/>
        <v>1146</v>
      </c>
      <c r="Z553" s="565">
        <f t="shared" si="344"/>
        <v>0</v>
      </c>
      <c r="AA553" s="565">
        <f t="shared" si="344"/>
        <v>8787</v>
      </c>
      <c r="AB553" s="565">
        <f t="shared" si="344"/>
        <v>11658</v>
      </c>
      <c r="AC553" s="565">
        <f t="shared" si="344"/>
        <v>2869</v>
      </c>
      <c r="AD553" s="565">
        <f t="shared" si="344"/>
        <v>-584.76923076923049</v>
      </c>
      <c r="AE553" s="565">
        <f t="shared" si="344"/>
        <v>20445</v>
      </c>
      <c r="AF553" s="565">
        <f t="shared" si="344"/>
        <v>2284.2307692307695</v>
      </c>
      <c r="AG553" s="565">
        <f t="shared" si="344"/>
        <v>22729.23076923077</v>
      </c>
    </row>
    <row r="554" spans="3:33">
      <c r="C554" s="2284">
        <v>1</v>
      </c>
      <c r="G554" s="2471"/>
      <c r="H554" s="2472"/>
      <c r="I554" s="2462"/>
      <c r="J554" s="2462"/>
      <c r="K554" s="318"/>
      <c r="L554" s="2474" t="s">
        <v>1376</v>
      </c>
      <c r="M554" s="2474"/>
      <c r="N554" s="2474"/>
      <c r="O554" s="191">
        <v>0</v>
      </c>
      <c r="P554" s="191">
        <v>0</v>
      </c>
      <c r="Q554" s="191">
        <v>0</v>
      </c>
      <c r="R554" s="191">
        <v>0</v>
      </c>
      <c r="S554" s="191">
        <v>0</v>
      </c>
      <c r="T554" s="191">
        <v>0</v>
      </c>
      <c r="U554" s="191">
        <v>0</v>
      </c>
      <c r="V554" s="191">
        <v>0</v>
      </c>
      <c r="W554" s="191">
        <v>0</v>
      </c>
      <c r="X554" s="191">
        <v>0</v>
      </c>
      <c r="Y554" s="191">
        <v>0</v>
      </c>
      <c r="Z554" s="191">
        <v>0</v>
      </c>
      <c r="AA554" s="187">
        <f t="shared" ref="AA554:AA559" si="345">SUM(O554:Q554)</f>
        <v>0</v>
      </c>
      <c r="AB554" s="187">
        <f t="shared" ref="AB554:AB559" si="346">SUM(R554:T554)</f>
        <v>0</v>
      </c>
      <c r="AC554" s="187">
        <f t="shared" ref="AC554:AC559" si="347">SUM(U554:W554)</f>
        <v>0</v>
      </c>
      <c r="AD554" s="187">
        <f t="shared" ref="AD554:AD559" si="348">SUM(X554:Z554)</f>
        <v>0</v>
      </c>
      <c r="AE554" s="187">
        <f t="shared" ref="AE554:AE559" si="349">AA554+AB554</f>
        <v>0</v>
      </c>
      <c r="AF554" s="187">
        <f t="shared" ref="AF554:AF559" si="350">AD554+AC554</f>
        <v>0</v>
      </c>
      <c r="AG554" s="187">
        <f t="shared" ref="AG554:AG559" si="351">AE554+AF554</f>
        <v>0</v>
      </c>
    </row>
    <row r="555" spans="3:33">
      <c r="C555" s="2284">
        <v>1</v>
      </c>
      <c r="G555" s="2471"/>
      <c r="H555" s="2472"/>
      <c r="I555" s="2462"/>
      <c r="J555" s="2462"/>
      <c r="K555" s="318"/>
      <c r="L555" s="318" t="s">
        <v>1316</v>
      </c>
      <c r="M555" s="318"/>
      <c r="N555" s="318"/>
      <c r="O555" s="128">
        <v>0</v>
      </c>
      <c r="P555" s="128">
        <v>0</v>
      </c>
      <c r="Q555" s="128">
        <v>0</v>
      </c>
      <c r="R555" s="128">
        <v>0</v>
      </c>
      <c r="S555" s="128">
        <v>4750</v>
      </c>
      <c r="T555" s="128">
        <v>6341</v>
      </c>
      <c r="U555" s="128">
        <v>0</v>
      </c>
      <c r="V555" s="128">
        <v>0</v>
      </c>
      <c r="W555" s="128">
        <v>4600</v>
      </c>
      <c r="X555" s="128">
        <v>0</v>
      </c>
      <c r="Y555" s="128">
        <v>2300</v>
      </c>
      <c r="Z555" s="128">
        <v>0</v>
      </c>
      <c r="AA555" s="25">
        <f t="shared" si="345"/>
        <v>0</v>
      </c>
      <c r="AB555" s="25">
        <f t="shared" si="346"/>
        <v>11091</v>
      </c>
      <c r="AC555" s="25">
        <f t="shared" si="347"/>
        <v>4600</v>
      </c>
      <c r="AD555" s="25">
        <f t="shared" si="348"/>
        <v>2300</v>
      </c>
      <c r="AE555" s="25">
        <f t="shared" si="349"/>
        <v>11091</v>
      </c>
      <c r="AF555" s="25">
        <f t="shared" si="350"/>
        <v>6900</v>
      </c>
      <c r="AG555" s="25">
        <f t="shared" si="351"/>
        <v>17991</v>
      </c>
    </row>
    <row r="556" spans="3:33">
      <c r="C556" s="2284">
        <v>1</v>
      </c>
      <c r="G556" s="2471"/>
      <c r="H556" s="2472"/>
      <c r="I556" s="2462"/>
      <c r="J556" s="2462"/>
      <c r="K556" s="318"/>
      <c r="L556" s="318" t="s">
        <v>1317</v>
      </c>
      <c r="M556" s="318"/>
      <c r="N556" s="318"/>
      <c r="O556" s="128">
        <v>0</v>
      </c>
      <c r="P556" s="128">
        <v>0</v>
      </c>
      <c r="Q556" s="128">
        <v>8787</v>
      </c>
      <c r="R556" s="128">
        <v>0</v>
      </c>
      <c r="S556" s="128">
        <v>0</v>
      </c>
      <c r="T556" s="128">
        <v>567</v>
      </c>
      <c r="U556" s="128">
        <v>0</v>
      </c>
      <c r="V556" s="128">
        <v>-1731</v>
      </c>
      <c r="W556" s="128">
        <v>0</v>
      </c>
      <c r="X556" s="128">
        <v>-1730.7692307692307</v>
      </c>
      <c r="Y556" s="128">
        <v>-1154</v>
      </c>
      <c r="Z556" s="128">
        <v>0</v>
      </c>
      <c r="AA556" s="25">
        <f t="shared" si="345"/>
        <v>8787</v>
      </c>
      <c r="AB556" s="25">
        <f t="shared" si="346"/>
        <v>567</v>
      </c>
      <c r="AC556" s="25">
        <f t="shared" si="347"/>
        <v>-1731</v>
      </c>
      <c r="AD556" s="25">
        <f t="shared" si="348"/>
        <v>-2884.7692307692305</v>
      </c>
      <c r="AE556" s="25">
        <f t="shared" si="349"/>
        <v>9354</v>
      </c>
      <c r="AF556" s="25">
        <f t="shared" si="350"/>
        <v>-4615.7692307692305</v>
      </c>
      <c r="AG556" s="25">
        <f t="shared" si="351"/>
        <v>4738.2307692307695</v>
      </c>
    </row>
    <row r="557" spans="3:33">
      <c r="C557" s="2284">
        <v>1</v>
      </c>
      <c r="G557" s="2471"/>
      <c r="H557" s="2472"/>
      <c r="I557" s="2462"/>
      <c r="J557" s="2462"/>
      <c r="K557" s="318"/>
      <c r="L557" s="318" t="s">
        <v>1318</v>
      </c>
      <c r="M557" s="318"/>
      <c r="N557" s="318"/>
      <c r="O557" s="128">
        <v>0</v>
      </c>
      <c r="P557" s="128">
        <v>0</v>
      </c>
      <c r="Q557" s="128">
        <v>0</v>
      </c>
      <c r="R557" s="128">
        <v>0</v>
      </c>
      <c r="S557" s="128">
        <v>0</v>
      </c>
      <c r="T557" s="128">
        <v>0</v>
      </c>
      <c r="U557" s="128">
        <v>0</v>
      </c>
      <c r="V557" s="128">
        <v>0</v>
      </c>
      <c r="W557" s="128">
        <v>0</v>
      </c>
      <c r="X557" s="128">
        <v>0</v>
      </c>
      <c r="Y557" s="128">
        <v>0</v>
      </c>
      <c r="Z557" s="128">
        <v>0</v>
      </c>
      <c r="AA557" s="25">
        <f t="shared" si="345"/>
        <v>0</v>
      </c>
      <c r="AB557" s="25">
        <f t="shared" si="346"/>
        <v>0</v>
      </c>
      <c r="AC557" s="25">
        <f t="shared" si="347"/>
        <v>0</v>
      </c>
      <c r="AD557" s="25">
        <f t="shared" si="348"/>
        <v>0</v>
      </c>
      <c r="AE557" s="25">
        <f t="shared" si="349"/>
        <v>0</v>
      </c>
      <c r="AF557" s="25">
        <f t="shared" si="350"/>
        <v>0</v>
      </c>
      <c r="AG557" s="25">
        <f t="shared" si="351"/>
        <v>0</v>
      </c>
    </row>
    <row r="558" spans="3:33">
      <c r="C558" s="2284">
        <v>1</v>
      </c>
      <c r="G558" s="2471"/>
      <c r="H558" s="2472"/>
      <c r="I558" s="2462"/>
      <c r="J558" s="2462"/>
      <c r="K558" s="318"/>
      <c r="L558" s="318" t="s">
        <v>1319</v>
      </c>
      <c r="M558" s="318"/>
      <c r="N558" s="318"/>
      <c r="O558" s="128">
        <v>0</v>
      </c>
      <c r="P558" s="128">
        <v>0</v>
      </c>
      <c r="Q558" s="128">
        <v>0</v>
      </c>
      <c r="R558" s="128">
        <v>0</v>
      </c>
      <c r="S558" s="128">
        <v>0</v>
      </c>
      <c r="T558" s="128">
        <v>0</v>
      </c>
      <c r="U558" s="128">
        <v>0</v>
      </c>
      <c r="V558" s="128">
        <v>0</v>
      </c>
      <c r="W558" s="128">
        <v>0</v>
      </c>
      <c r="X558" s="128">
        <v>0</v>
      </c>
      <c r="Y558" s="128">
        <v>0</v>
      </c>
      <c r="Z558" s="128">
        <v>0</v>
      </c>
      <c r="AA558" s="25">
        <f t="shared" si="345"/>
        <v>0</v>
      </c>
      <c r="AB558" s="25">
        <f t="shared" si="346"/>
        <v>0</v>
      </c>
      <c r="AC558" s="25">
        <f t="shared" si="347"/>
        <v>0</v>
      </c>
      <c r="AD558" s="25">
        <f t="shared" si="348"/>
        <v>0</v>
      </c>
      <c r="AE558" s="25">
        <f t="shared" si="349"/>
        <v>0</v>
      </c>
      <c r="AF558" s="25">
        <f t="shared" si="350"/>
        <v>0</v>
      </c>
      <c r="AG558" s="25">
        <f t="shared" si="351"/>
        <v>0</v>
      </c>
    </row>
    <row r="559" spans="3:33">
      <c r="C559" s="2284">
        <v>1</v>
      </c>
      <c r="G559" s="2471"/>
      <c r="H559" s="2472"/>
      <c r="I559" s="2462"/>
      <c r="J559" s="2462"/>
      <c r="K559" s="318"/>
      <c r="L559" s="839" t="s">
        <v>1304</v>
      </c>
      <c r="M559" s="839"/>
      <c r="N559" s="839"/>
      <c r="O559" s="135">
        <v>0</v>
      </c>
      <c r="P559" s="135">
        <v>0</v>
      </c>
      <c r="Q559" s="135">
        <v>0</v>
      </c>
      <c r="R559" s="135">
        <v>0</v>
      </c>
      <c r="S559" s="135">
        <v>0</v>
      </c>
      <c r="T559" s="135">
        <v>0</v>
      </c>
      <c r="U559" s="135">
        <v>0</v>
      </c>
      <c r="V559" s="135">
        <v>0</v>
      </c>
      <c r="W559" s="135">
        <v>0</v>
      </c>
      <c r="X559" s="135">
        <v>0</v>
      </c>
      <c r="Y559" s="135">
        <v>0</v>
      </c>
      <c r="Z559" s="135">
        <v>0</v>
      </c>
      <c r="AA559" s="23">
        <f t="shared" si="345"/>
        <v>0</v>
      </c>
      <c r="AB559" s="23">
        <f t="shared" si="346"/>
        <v>0</v>
      </c>
      <c r="AC559" s="23">
        <f t="shared" si="347"/>
        <v>0</v>
      </c>
      <c r="AD559" s="23">
        <f t="shared" si="348"/>
        <v>0</v>
      </c>
      <c r="AE559" s="23">
        <f t="shared" si="349"/>
        <v>0</v>
      </c>
      <c r="AF559" s="23">
        <f t="shared" si="350"/>
        <v>0</v>
      </c>
      <c r="AG559" s="23">
        <f t="shared" si="351"/>
        <v>0</v>
      </c>
    </row>
    <row r="560" spans="3:33">
      <c r="C560" s="2284">
        <v>1</v>
      </c>
      <c r="G560" s="2471"/>
      <c r="H560" s="2472"/>
      <c r="I560" s="2462"/>
      <c r="J560" s="2462"/>
      <c r="K560" s="2475" t="s">
        <v>1320</v>
      </c>
      <c r="L560" s="2476"/>
      <c r="M560" s="2476"/>
      <c r="N560" s="2476"/>
      <c r="O560" s="613">
        <f>O561+O567+O573+O579+O585+O591+O594+O595</f>
        <v>-965</v>
      </c>
      <c r="P560" s="613">
        <f t="shared" ref="P560:AG560" si="352">P561+P567+P573+P579+P585+P591+P594+P595</f>
        <v>1498</v>
      </c>
      <c r="Q560" s="613">
        <f t="shared" si="352"/>
        <v>-721</v>
      </c>
      <c r="R560" s="613">
        <f t="shared" si="352"/>
        <v>251</v>
      </c>
      <c r="S560" s="613">
        <f t="shared" si="352"/>
        <v>-159</v>
      </c>
      <c r="T560" s="613">
        <f t="shared" si="352"/>
        <v>-350</v>
      </c>
      <c r="U560" s="613">
        <f t="shared" si="352"/>
        <v>-3961</v>
      </c>
      <c r="V560" s="613">
        <f t="shared" si="352"/>
        <v>3887</v>
      </c>
      <c r="W560" s="613">
        <f t="shared" si="352"/>
        <v>90.20799999999997</v>
      </c>
      <c r="X560" s="613">
        <f t="shared" si="352"/>
        <v>-60.79200000000003</v>
      </c>
      <c r="Y560" s="613">
        <f t="shared" si="352"/>
        <v>38.70799999999997</v>
      </c>
      <c r="Z560" s="613">
        <f t="shared" si="352"/>
        <v>38.70799999999997</v>
      </c>
      <c r="AA560" s="613">
        <f t="shared" si="352"/>
        <v>-188</v>
      </c>
      <c r="AB560" s="613">
        <f t="shared" si="352"/>
        <v>-258</v>
      </c>
      <c r="AC560" s="613">
        <f t="shared" si="352"/>
        <v>16.208000000000084</v>
      </c>
      <c r="AD560" s="613">
        <f t="shared" si="352"/>
        <v>16.623999999999796</v>
      </c>
      <c r="AE560" s="613">
        <f t="shared" si="352"/>
        <v>-446</v>
      </c>
      <c r="AF560" s="613">
        <f t="shared" si="352"/>
        <v>32.83199999999988</v>
      </c>
      <c r="AG560" s="613">
        <f t="shared" si="352"/>
        <v>-413.16799999999967</v>
      </c>
    </row>
    <row r="561" spans="3:33">
      <c r="C561" s="2284">
        <v>1</v>
      </c>
      <c r="G561" s="2471"/>
      <c r="H561" s="2472"/>
      <c r="I561" s="2462"/>
      <c r="J561" s="2462"/>
      <c r="K561" s="318"/>
      <c r="L561" s="318" t="s">
        <v>1315</v>
      </c>
      <c r="M561" s="2473"/>
      <c r="N561" s="2473"/>
      <c r="O561" s="565">
        <f>O562+O563</f>
        <v>-155</v>
      </c>
      <c r="P561" s="565">
        <f t="shared" ref="P561:AF561" si="353">P562+P563</f>
        <v>-145</v>
      </c>
      <c r="Q561" s="565">
        <f t="shared" si="353"/>
        <v>-364</v>
      </c>
      <c r="R561" s="565">
        <f t="shared" si="353"/>
        <v>-569</v>
      </c>
      <c r="S561" s="565">
        <f t="shared" si="353"/>
        <v>-660</v>
      </c>
      <c r="T561" s="565">
        <f t="shared" si="353"/>
        <v>-913</v>
      </c>
      <c r="U561" s="565">
        <f t="shared" si="353"/>
        <v>-3947</v>
      </c>
      <c r="V561" s="565">
        <f t="shared" si="353"/>
        <v>0</v>
      </c>
      <c r="W561" s="565">
        <f t="shared" si="353"/>
        <v>-935</v>
      </c>
      <c r="X561" s="565">
        <f t="shared" si="353"/>
        <v>-935</v>
      </c>
      <c r="Y561" s="565">
        <f t="shared" si="353"/>
        <v>-935</v>
      </c>
      <c r="Z561" s="565">
        <f t="shared" si="353"/>
        <v>-935</v>
      </c>
      <c r="AA561" s="565">
        <f t="shared" si="353"/>
        <v>-664</v>
      </c>
      <c r="AB561" s="565">
        <f t="shared" si="353"/>
        <v>-2142</v>
      </c>
      <c r="AC561" s="565">
        <f t="shared" si="353"/>
        <v>-4882</v>
      </c>
      <c r="AD561" s="565">
        <f t="shared" si="353"/>
        <v>-2805</v>
      </c>
      <c r="AE561" s="565">
        <f t="shared" si="353"/>
        <v>-2806</v>
      </c>
      <c r="AF561" s="565">
        <f t="shared" si="353"/>
        <v>-7687</v>
      </c>
      <c r="AG561" s="565">
        <f>AG562+AG563</f>
        <v>-10493</v>
      </c>
    </row>
    <row r="562" spans="3:33">
      <c r="C562" s="2284">
        <v>1</v>
      </c>
      <c r="G562" s="2471"/>
      <c r="H562" s="2472"/>
      <c r="I562" s="2462"/>
      <c r="J562" s="2462"/>
      <c r="K562" s="318"/>
      <c r="L562" s="318"/>
      <c r="M562" s="2477" t="s">
        <v>1315</v>
      </c>
      <c r="N562" s="2477"/>
      <c r="O562" s="610">
        <v>0</v>
      </c>
      <c r="P562" s="610">
        <v>0</v>
      </c>
      <c r="Q562" s="610">
        <v>-219</v>
      </c>
      <c r="R562" s="610">
        <v>-425</v>
      </c>
      <c r="S562" s="610">
        <v>-521</v>
      </c>
      <c r="T562" s="610">
        <v>-762</v>
      </c>
      <c r="U562" s="610">
        <v>-3787</v>
      </c>
      <c r="V562" s="610">
        <v>168</v>
      </c>
      <c r="W562" s="610">
        <v>-767</v>
      </c>
      <c r="X562" s="610">
        <v>-767</v>
      </c>
      <c r="Y562" s="610">
        <v>-767</v>
      </c>
      <c r="Z562" s="610">
        <v>-767</v>
      </c>
      <c r="AA562" s="121">
        <f>SUM(O562:Q562)</f>
        <v>-219</v>
      </c>
      <c r="AB562" s="121">
        <f>SUM(R562:T562)</f>
        <v>-1708</v>
      </c>
      <c r="AC562" s="121">
        <f>SUM(U562:W562)</f>
        <v>-4386</v>
      </c>
      <c r="AD562" s="121">
        <f>SUM(X562:Z562)</f>
        <v>-2301</v>
      </c>
      <c r="AE562" s="121">
        <f>AA562+AB562</f>
        <v>-1927</v>
      </c>
      <c r="AF562" s="121">
        <f>AD562+AC562</f>
        <v>-6687</v>
      </c>
      <c r="AG562" s="121">
        <f>AE562+AF562</f>
        <v>-8614</v>
      </c>
    </row>
    <row r="563" spans="3:33" s="318" customFormat="1">
      <c r="C563" s="2284">
        <v>1</v>
      </c>
      <c r="D563" s="363"/>
      <c r="E563" s="363"/>
      <c r="F563" s="2315"/>
      <c r="G563" s="2471"/>
      <c r="H563" s="2472"/>
      <c r="I563" s="2462"/>
      <c r="J563" s="2462"/>
      <c r="M563" s="2478" t="s">
        <v>1377</v>
      </c>
      <c r="N563" s="2478"/>
      <c r="O563" s="596">
        <f t="shared" ref="O563:Z563" si="354">SUM(O564:O566)</f>
        <v>-155</v>
      </c>
      <c r="P563" s="596">
        <f t="shared" si="354"/>
        <v>-145</v>
      </c>
      <c r="Q563" s="596">
        <f t="shared" si="354"/>
        <v>-145</v>
      </c>
      <c r="R563" s="596">
        <f t="shared" si="354"/>
        <v>-144</v>
      </c>
      <c r="S563" s="596">
        <f t="shared" si="354"/>
        <v>-139</v>
      </c>
      <c r="T563" s="596">
        <f t="shared" si="354"/>
        <v>-151</v>
      </c>
      <c r="U563" s="596">
        <f t="shared" si="354"/>
        <v>-160</v>
      </c>
      <c r="V563" s="596">
        <f t="shared" si="354"/>
        <v>-168</v>
      </c>
      <c r="W563" s="596">
        <f t="shared" si="354"/>
        <v>-168</v>
      </c>
      <c r="X563" s="596">
        <f t="shared" si="354"/>
        <v>-168</v>
      </c>
      <c r="Y563" s="596">
        <f t="shared" si="354"/>
        <v>-168</v>
      </c>
      <c r="Z563" s="596">
        <f t="shared" si="354"/>
        <v>-168</v>
      </c>
      <c r="AA563" s="596">
        <f>SUM(O563:Q563)</f>
        <v>-445</v>
      </c>
      <c r="AB563" s="596">
        <f>SUM(R563:T563)</f>
        <v>-434</v>
      </c>
      <c r="AC563" s="596">
        <f>SUM(U563:W563)</f>
        <v>-496</v>
      </c>
      <c r="AD563" s="596">
        <f>SUM(X563:Z563)</f>
        <v>-504</v>
      </c>
      <c r="AE563" s="596">
        <f>AA563+AB563</f>
        <v>-879</v>
      </c>
      <c r="AF563" s="596">
        <f>AD563+AC563</f>
        <v>-1000</v>
      </c>
      <c r="AG563" s="596">
        <f>AE563+AF563</f>
        <v>-1879</v>
      </c>
    </row>
    <row r="564" spans="3:33" s="318" customFormat="1">
      <c r="C564" s="2284">
        <v>1</v>
      </c>
      <c r="D564" s="363"/>
      <c r="E564" s="363"/>
      <c r="F564" s="2315"/>
      <c r="G564" s="2471"/>
      <c r="H564" s="2472"/>
      <c r="I564" s="2462"/>
      <c r="J564" s="2462"/>
      <c r="M564" s="2479"/>
      <c r="N564" s="593" t="s">
        <v>1361</v>
      </c>
      <c r="O564" s="191">
        <v>-155</v>
      </c>
      <c r="P564" s="191">
        <v>-145</v>
      </c>
      <c r="Q564" s="191">
        <v>-145</v>
      </c>
      <c r="R564" s="191">
        <v>-144</v>
      </c>
      <c r="S564" s="191">
        <v>-139</v>
      </c>
      <c r="T564" s="191">
        <v>-151</v>
      </c>
      <c r="U564" s="191">
        <v>-160</v>
      </c>
      <c r="V564" s="191">
        <v>-168</v>
      </c>
      <c r="W564" s="191">
        <v>-168</v>
      </c>
      <c r="X564" s="191">
        <v>-168</v>
      </c>
      <c r="Y564" s="191">
        <v>-168</v>
      </c>
      <c r="Z564" s="191">
        <v>-168</v>
      </c>
      <c r="AA564" s="186">
        <f>SUM(O564:Q564)</f>
        <v>-445</v>
      </c>
      <c r="AB564" s="186">
        <f>SUM(R564:T564)</f>
        <v>-434</v>
      </c>
      <c r="AC564" s="186">
        <f>SUM(U564:W564)</f>
        <v>-496</v>
      </c>
      <c r="AD564" s="186">
        <f>SUM(X564:Z564)</f>
        <v>-504</v>
      </c>
      <c r="AE564" s="186">
        <f>AA564+AB564</f>
        <v>-879</v>
      </c>
      <c r="AF564" s="186">
        <f>AD564+AC564</f>
        <v>-1000</v>
      </c>
      <c r="AG564" s="186">
        <f>AE564+AF564</f>
        <v>-1879</v>
      </c>
    </row>
    <row r="565" spans="3:33" s="318" customFormat="1">
      <c r="C565" s="2284">
        <v>1</v>
      </c>
      <c r="D565" s="363"/>
      <c r="E565" s="363"/>
      <c r="F565" s="2315"/>
      <c r="G565" s="2471"/>
      <c r="H565" s="2472"/>
      <c r="I565" s="2462"/>
      <c r="J565" s="2462"/>
      <c r="M565" s="2480"/>
      <c r="N565" s="621" t="s">
        <v>1362</v>
      </c>
      <c r="O565" s="128"/>
      <c r="P565" s="128"/>
      <c r="Q565" s="128"/>
      <c r="R565" s="128"/>
      <c r="S565" s="128"/>
      <c r="T565" s="128"/>
      <c r="U565" s="128"/>
      <c r="V565" s="128"/>
      <c r="W565" s="128"/>
      <c r="X565" s="128"/>
      <c r="Y565" s="128"/>
      <c r="Z565" s="128"/>
      <c r="AA565" s="185">
        <f>SUM(O565:Q565)</f>
        <v>0</v>
      </c>
      <c r="AB565" s="185">
        <f>SUM(R565:T565)</f>
        <v>0</v>
      </c>
      <c r="AC565" s="185">
        <f>SUM(U565:W565)</f>
        <v>0</v>
      </c>
      <c r="AD565" s="185">
        <f>SUM(X565:Z565)</f>
        <v>0</v>
      </c>
      <c r="AE565" s="185">
        <f>AA565+AB565</f>
        <v>0</v>
      </c>
      <c r="AF565" s="185">
        <f>AD565+AC565</f>
        <v>0</v>
      </c>
      <c r="AG565" s="185">
        <f>AE565+AF565</f>
        <v>0</v>
      </c>
    </row>
    <row r="566" spans="3:33" s="318" customFormat="1">
      <c r="C566" s="2284">
        <v>1</v>
      </c>
      <c r="D566" s="363"/>
      <c r="E566" s="363"/>
      <c r="F566" s="2315"/>
      <c r="G566" s="2471"/>
      <c r="H566" s="2472"/>
      <c r="I566" s="2462"/>
      <c r="J566" s="2462"/>
      <c r="L566" s="839"/>
      <c r="M566" s="2481"/>
      <c r="N566" s="154" t="s">
        <v>1363</v>
      </c>
      <c r="O566" s="135"/>
      <c r="P566" s="135"/>
      <c r="Q566" s="135"/>
      <c r="R566" s="135"/>
      <c r="S566" s="135"/>
      <c r="T566" s="135"/>
      <c r="U566" s="135"/>
      <c r="V566" s="135"/>
      <c r="W566" s="135"/>
      <c r="X566" s="135"/>
      <c r="Y566" s="135"/>
      <c r="Z566" s="135"/>
      <c r="AA566" s="185">
        <f>SUM(O566:Q566)</f>
        <v>0</v>
      </c>
      <c r="AB566" s="185">
        <f>SUM(R566:T566)</f>
        <v>0</v>
      </c>
      <c r="AC566" s="185">
        <f>SUM(U566:W566)</f>
        <v>0</v>
      </c>
      <c r="AD566" s="185">
        <f>SUM(X566:Z566)</f>
        <v>0</v>
      </c>
      <c r="AE566" s="185">
        <f>AA566+AB566</f>
        <v>0</v>
      </c>
      <c r="AF566" s="185">
        <f>AD566+AC566</f>
        <v>0</v>
      </c>
      <c r="AG566" s="185">
        <f>AE566+AF566</f>
        <v>0</v>
      </c>
    </row>
    <row r="567" spans="3:33">
      <c r="C567" s="2284">
        <v>1</v>
      </c>
      <c r="G567" s="2471"/>
      <c r="H567" s="2472"/>
      <c r="I567" s="2462"/>
      <c r="J567" s="2462"/>
      <c r="K567" s="318"/>
      <c r="L567" s="318" t="s">
        <v>1316</v>
      </c>
      <c r="M567" s="2473"/>
      <c r="N567" s="2473"/>
      <c r="O567" s="121">
        <f t="shared" ref="O567:AG567" si="355">O568+O569</f>
        <v>-153</v>
      </c>
      <c r="P567" s="121">
        <f t="shared" si="355"/>
        <v>2069</v>
      </c>
      <c r="Q567" s="121">
        <f t="shared" si="355"/>
        <v>881</v>
      </c>
      <c r="R567" s="121">
        <f t="shared" si="355"/>
        <v>1636</v>
      </c>
      <c r="S567" s="121">
        <f t="shared" si="355"/>
        <v>1295</v>
      </c>
      <c r="T567" s="121">
        <f t="shared" si="355"/>
        <v>1450</v>
      </c>
      <c r="U567" s="121">
        <f t="shared" si="355"/>
        <v>1594</v>
      </c>
      <c r="V567" s="121">
        <f t="shared" si="355"/>
        <v>2521</v>
      </c>
      <c r="W567" s="121">
        <f t="shared" si="355"/>
        <v>1146</v>
      </c>
      <c r="X567" s="121">
        <f t="shared" si="355"/>
        <v>995</v>
      </c>
      <c r="Y567" s="121">
        <f t="shared" si="355"/>
        <v>1094.5</v>
      </c>
      <c r="Z567" s="121">
        <f t="shared" si="355"/>
        <v>1094.5</v>
      </c>
      <c r="AA567" s="121">
        <f t="shared" si="355"/>
        <v>2797</v>
      </c>
      <c r="AB567" s="121">
        <f t="shared" si="355"/>
        <v>4381</v>
      </c>
      <c r="AC567" s="121">
        <f t="shared" si="355"/>
        <v>5261</v>
      </c>
      <c r="AD567" s="121">
        <f t="shared" si="355"/>
        <v>3184</v>
      </c>
      <c r="AE567" s="121">
        <f t="shared" si="355"/>
        <v>7178</v>
      </c>
      <c r="AF567" s="121">
        <f t="shared" si="355"/>
        <v>8445</v>
      </c>
      <c r="AG567" s="121">
        <f t="shared" si="355"/>
        <v>15623</v>
      </c>
    </row>
    <row r="568" spans="3:33">
      <c r="C568" s="2284">
        <v>1</v>
      </c>
      <c r="G568" s="2471"/>
      <c r="H568" s="2472"/>
      <c r="I568" s="2462"/>
      <c r="J568" s="2462"/>
      <c r="K568" s="318"/>
      <c r="L568" s="318"/>
      <c r="M568" s="2477" t="s">
        <v>1378</v>
      </c>
      <c r="N568" s="2477"/>
      <c r="O568" s="610">
        <v>-110</v>
      </c>
      <c r="P568" s="610">
        <v>2110</v>
      </c>
      <c r="Q568" s="610">
        <v>922</v>
      </c>
      <c r="R568" s="610">
        <v>1677</v>
      </c>
      <c r="S568" s="610">
        <v>1336</v>
      </c>
      <c r="T568" s="610">
        <v>1491</v>
      </c>
      <c r="U568" s="610">
        <v>1650</v>
      </c>
      <c r="V568" s="610">
        <v>2696</v>
      </c>
      <c r="W568" s="610">
        <v>1321</v>
      </c>
      <c r="X568" s="610">
        <v>1170</v>
      </c>
      <c r="Y568" s="610">
        <v>1269.5</v>
      </c>
      <c r="Z568" s="610">
        <v>1269.5</v>
      </c>
      <c r="AA568" s="121">
        <f>SUM(O568:Q568)</f>
        <v>2922</v>
      </c>
      <c r="AB568" s="121">
        <f>SUM(R568:T568)</f>
        <v>4504</v>
      </c>
      <c r="AC568" s="121">
        <f>SUM(U568:W568)</f>
        <v>5667</v>
      </c>
      <c r="AD568" s="121">
        <f>SUM(X568:Z568)</f>
        <v>3709</v>
      </c>
      <c r="AE568" s="121">
        <f>AA568+AB568</f>
        <v>7426</v>
      </c>
      <c r="AF568" s="121">
        <f>AD568+AC568</f>
        <v>9376</v>
      </c>
      <c r="AG568" s="121">
        <f>AE568+AF568</f>
        <v>16802</v>
      </c>
    </row>
    <row r="569" spans="3:33" s="318" customFormat="1">
      <c r="C569" s="2284">
        <v>1</v>
      </c>
      <c r="D569" s="363"/>
      <c r="E569" s="363"/>
      <c r="F569" s="2315"/>
      <c r="G569" s="2471"/>
      <c r="H569" s="2472"/>
      <c r="I569" s="2462"/>
      <c r="J569" s="2462"/>
      <c r="M569" s="2478" t="s">
        <v>1377</v>
      </c>
      <c r="N569" s="2478"/>
      <c r="O569" s="596">
        <f t="shared" ref="O569:Z569" si="356">SUM(O570:O572)</f>
        <v>-43</v>
      </c>
      <c r="P569" s="596">
        <f t="shared" si="356"/>
        <v>-41</v>
      </c>
      <c r="Q569" s="596">
        <f t="shared" si="356"/>
        <v>-41</v>
      </c>
      <c r="R569" s="596">
        <f t="shared" si="356"/>
        <v>-41</v>
      </c>
      <c r="S569" s="596">
        <f t="shared" si="356"/>
        <v>-41</v>
      </c>
      <c r="T569" s="596">
        <f t="shared" si="356"/>
        <v>-41</v>
      </c>
      <c r="U569" s="596">
        <f t="shared" si="356"/>
        <v>-56</v>
      </c>
      <c r="V569" s="596">
        <f t="shared" si="356"/>
        <v>-175</v>
      </c>
      <c r="W569" s="596">
        <f t="shared" si="356"/>
        <v>-175</v>
      </c>
      <c r="X569" s="596">
        <f t="shared" si="356"/>
        <v>-175</v>
      </c>
      <c r="Y569" s="596">
        <f t="shared" si="356"/>
        <v>-175</v>
      </c>
      <c r="Z569" s="596">
        <f t="shared" si="356"/>
        <v>-175</v>
      </c>
      <c r="AA569" s="596">
        <f>SUM(O569:Q569)</f>
        <v>-125</v>
      </c>
      <c r="AB569" s="596">
        <f>SUM(R569:T569)</f>
        <v>-123</v>
      </c>
      <c r="AC569" s="596">
        <f>SUM(U569:W569)</f>
        <v>-406</v>
      </c>
      <c r="AD569" s="596">
        <f>SUM(X569:Z569)</f>
        <v>-525</v>
      </c>
      <c r="AE569" s="596">
        <f>AA569+AB569</f>
        <v>-248</v>
      </c>
      <c r="AF569" s="596">
        <f>AD569+AC569</f>
        <v>-931</v>
      </c>
      <c r="AG569" s="596">
        <f>AE569+AF569</f>
        <v>-1179</v>
      </c>
    </row>
    <row r="570" spans="3:33" s="318" customFormat="1">
      <c r="C570" s="2284">
        <v>1</v>
      </c>
      <c r="D570" s="363"/>
      <c r="E570" s="363"/>
      <c r="F570" s="2315"/>
      <c r="G570" s="2471"/>
      <c r="H570" s="2472"/>
      <c r="I570" s="2462"/>
      <c r="J570" s="2462"/>
      <c r="M570" s="2479"/>
      <c r="N570" s="593" t="s">
        <v>1361</v>
      </c>
      <c r="O570" s="191">
        <v>-43</v>
      </c>
      <c r="P570" s="191">
        <v>-41</v>
      </c>
      <c r="Q570" s="191">
        <v>-41</v>
      </c>
      <c r="R570" s="191">
        <v>-41</v>
      </c>
      <c r="S570" s="191">
        <v>-41</v>
      </c>
      <c r="T570" s="191">
        <v>-41</v>
      </c>
      <c r="U570" s="191">
        <v>-56</v>
      </c>
      <c r="V570" s="191">
        <v>-175</v>
      </c>
      <c r="W570" s="191">
        <v>-175</v>
      </c>
      <c r="X570" s="191">
        <v>-175</v>
      </c>
      <c r="Y570" s="191">
        <v>-175</v>
      </c>
      <c r="Z570" s="191">
        <v>-175</v>
      </c>
      <c r="AA570" s="186">
        <f>SUM(O570:Q570)</f>
        <v>-125</v>
      </c>
      <c r="AB570" s="186">
        <f>SUM(R570:T570)</f>
        <v>-123</v>
      </c>
      <c r="AC570" s="186">
        <f>SUM(U570:W570)</f>
        <v>-406</v>
      </c>
      <c r="AD570" s="186">
        <f>SUM(X570:Z570)</f>
        <v>-525</v>
      </c>
      <c r="AE570" s="186">
        <f>AA570+AB570</f>
        <v>-248</v>
      </c>
      <c r="AF570" s="186">
        <f>AD570+AC570</f>
        <v>-931</v>
      </c>
      <c r="AG570" s="186">
        <f>AE570+AF570</f>
        <v>-1179</v>
      </c>
    </row>
    <row r="571" spans="3:33" s="318" customFormat="1">
      <c r="C571" s="2284">
        <v>1</v>
      </c>
      <c r="D571" s="363"/>
      <c r="E571" s="363"/>
      <c r="F571" s="2315"/>
      <c r="G571" s="2471"/>
      <c r="H571" s="2472"/>
      <c r="I571" s="2462"/>
      <c r="J571" s="2462"/>
      <c r="M571" s="2480"/>
      <c r="N571" s="621" t="s">
        <v>1362</v>
      </c>
      <c r="O571" s="128"/>
      <c r="P571" s="128"/>
      <c r="Q571" s="128"/>
      <c r="R571" s="128"/>
      <c r="S571" s="128"/>
      <c r="T571" s="128"/>
      <c r="U571" s="128"/>
      <c r="V571" s="128"/>
      <c r="W571" s="128"/>
      <c r="X571" s="128"/>
      <c r="Y571" s="128"/>
      <c r="Z571" s="128"/>
      <c r="AA571" s="185">
        <f>SUM(O571:Q571)</f>
        <v>0</v>
      </c>
      <c r="AB571" s="185">
        <f>SUM(R571:T571)</f>
        <v>0</v>
      </c>
      <c r="AC571" s="185">
        <f>SUM(U571:W571)</f>
        <v>0</v>
      </c>
      <c r="AD571" s="185">
        <f>SUM(X571:Z571)</f>
        <v>0</v>
      </c>
      <c r="AE571" s="185">
        <f>AA571+AB571</f>
        <v>0</v>
      </c>
      <c r="AF571" s="185">
        <f>AD571+AC571</f>
        <v>0</v>
      </c>
      <c r="AG571" s="185">
        <f>AE571+AF571</f>
        <v>0</v>
      </c>
    </row>
    <row r="572" spans="3:33" s="318" customFormat="1">
      <c r="C572" s="2284">
        <v>1</v>
      </c>
      <c r="D572" s="363"/>
      <c r="E572" s="363"/>
      <c r="F572" s="2315"/>
      <c r="G572" s="2471"/>
      <c r="H572" s="2472"/>
      <c r="I572" s="2462"/>
      <c r="J572" s="2462"/>
      <c r="L572" s="839"/>
      <c r="M572" s="2481"/>
      <c r="N572" s="154" t="s">
        <v>1363</v>
      </c>
      <c r="O572" s="135"/>
      <c r="P572" s="135"/>
      <c r="Q572" s="135"/>
      <c r="R572" s="135"/>
      <c r="S572" s="135"/>
      <c r="T572" s="135"/>
      <c r="U572" s="135"/>
      <c r="V572" s="135"/>
      <c r="W572" s="135"/>
      <c r="X572" s="135"/>
      <c r="Y572" s="135"/>
      <c r="Z572" s="135"/>
      <c r="AA572" s="185">
        <f>SUM(O572:Q572)</f>
        <v>0</v>
      </c>
      <c r="AB572" s="185">
        <f>SUM(R572:T572)</f>
        <v>0</v>
      </c>
      <c r="AC572" s="185">
        <f>SUM(U572:W572)</f>
        <v>0</v>
      </c>
      <c r="AD572" s="185">
        <f>SUM(X572:Z572)</f>
        <v>0</v>
      </c>
      <c r="AE572" s="185">
        <f>AA572+AB572</f>
        <v>0</v>
      </c>
      <c r="AF572" s="185">
        <f>AD572+AC572</f>
        <v>0</v>
      </c>
      <c r="AG572" s="185">
        <f>AE572+AF572</f>
        <v>0</v>
      </c>
    </row>
    <row r="573" spans="3:33">
      <c r="C573" s="2284">
        <v>1</v>
      </c>
      <c r="G573" s="2471"/>
      <c r="H573" s="2472"/>
      <c r="I573" s="2462"/>
      <c r="J573" s="2462"/>
      <c r="K573" s="318"/>
      <c r="L573" s="318" t="s">
        <v>1317</v>
      </c>
      <c r="M573" s="2473"/>
      <c r="N573" s="2473"/>
      <c r="O573" s="121">
        <f t="shared" ref="O573:AG573" si="357">O574+O575</f>
        <v>-657</v>
      </c>
      <c r="P573" s="121">
        <f t="shared" si="357"/>
        <v>-426</v>
      </c>
      <c r="Q573" s="121">
        <f t="shared" si="357"/>
        <v>-1238</v>
      </c>
      <c r="R573" s="121">
        <f t="shared" si="357"/>
        <v>-816</v>
      </c>
      <c r="S573" s="121">
        <f t="shared" si="357"/>
        <v>-794</v>
      </c>
      <c r="T573" s="121">
        <f t="shared" si="357"/>
        <v>-887</v>
      </c>
      <c r="U573" s="121">
        <f t="shared" si="357"/>
        <v>-1608</v>
      </c>
      <c r="V573" s="121">
        <f t="shared" si="357"/>
        <v>1366</v>
      </c>
      <c r="W573" s="121">
        <f t="shared" si="357"/>
        <v>-120.79200000000003</v>
      </c>
      <c r="X573" s="121">
        <f t="shared" si="357"/>
        <v>-120.79200000000003</v>
      </c>
      <c r="Y573" s="121">
        <f t="shared" si="357"/>
        <v>-120.79200000000003</v>
      </c>
      <c r="Z573" s="121">
        <f t="shared" si="357"/>
        <v>-120.79200000000003</v>
      </c>
      <c r="AA573" s="121">
        <f t="shared" si="357"/>
        <v>-2321</v>
      </c>
      <c r="AB573" s="121">
        <f t="shared" si="357"/>
        <v>-2497</v>
      </c>
      <c r="AC573" s="121">
        <f t="shared" si="357"/>
        <v>-362.79199999999992</v>
      </c>
      <c r="AD573" s="121">
        <f t="shared" si="357"/>
        <v>-362.3760000000002</v>
      </c>
      <c r="AE573" s="121">
        <f t="shared" si="357"/>
        <v>-4818</v>
      </c>
      <c r="AF573" s="121">
        <f t="shared" si="357"/>
        <v>-725.16800000000012</v>
      </c>
      <c r="AG573" s="121">
        <f t="shared" si="357"/>
        <v>-5543.1679999999997</v>
      </c>
    </row>
    <row r="574" spans="3:33">
      <c r="C574" s="2284">
        <v>1</v>
      </c>
      <c r="G574" s="2471"/>
      <c r="H574" s="2472"/>
      <c r="I574" s="2462"/>
      <c r="J574" s="2462"/>
      <c r="K574" s="318"/>
      <c r="L574" s="318"/>
      <c r="M574" s="2477" t="s">
        <v>1317</v>
      </c>
      <c r="N574" s="2477"/>
      <c r="O574" s="610">
        <v>-8</v>
      </c>
      <c r="P574" s="610">
        <v>149</v>
      </c>
      <c r="Q574" s="610">
        <v>-673</v>
      </c>
      <c r="R574" s="610">
        <v>-227</v>
      </c>
      <c r="S574" s="610">
        <v>-212</v>
      </c>
      <c r="T574" s="610">
        <v>-296</v>
      </c>
      <c r="U574" s="610">
        <v>-912</v>
      </c>
      <c r="V574" s="610">
        <v>2023</v>
      </c>
      <c r="W574" s="610">
        <v>536.20799999999997</v>
      </c>
      <c r="X574" s="610">
        <v>536.20799999999997</v>
      </c>
      <c r="Y574" s="610">
        <v>536.20799999999997</v>
      </c>
      <c r="Z574" s="610">
        <v>536.20799999999997</v>
      </c>
      <c r="AA574" s="121">
        <f>SUM(O574:Q574)</f>
        <v>-532</v>
      </c>
      <c r="AB574" s="121">
        <f>SUM(R574:T574)</f>
        <v>-735</v>
      </c>
      <c r="AC574" s="121">
        <f>SUM(U574:W574)</f>
        <v>1647.2080000000001</v>
      </c>
      <c r="AD574" s="121">
        <f>SUM(X574:Z574)</f>
        <v>1608.6239999999998</v>
      </c>
      <c r="AE574" s="121">
        <f>AA574+AB574</f>
        <v>-1267</v>
      </c>
      <c r="AF574" s="121">
        <f>AD574+AC574</f>
        <v>3255.8319999999999</v>
      </c>
      <c r="AG574" s="121">
        <f>AE574+AF574</f>
        <v>1988.8319999999999</v>
      </c>
    </row>
    <row r="575" spans="3:33" s="318" customFormat="1">
      <c r="C575" s="2284">
        <v>1</v>
      </c>
      <c r="D575" s="363"/>
      <c r="E575" s="363"/>
      <c r="F575" s="2315"/>
      <c r="G575" s="2471"/>
      <c r="H575" s="2472"/>
      <c r="I575" s="2462"/>
      <c r="J575" s="2462"/>
      <c r="M575" s="2478" t="s">
        <v>1377</v>
      </c>
      <c r="N575" s="2478"/>
      <c r="O575" s="596">
        <f t="shared" ref="O575:Z575" si="358">SUM(O576:O578)</f>
        <v>-649</v>
      </c>
      <c r="P575" s="596">
        <f t="shared" si="358"/>
        <v>-575</v>
      </c>
      <c r="Q575" s="596">
        <f t="shared" si="358"/>
        <v>-565</v>
      </c>
      <c r="R575" s="596">
        <f t="shared" si="358"/>
        <v>-589</v>
      </c>
      <c r="S575" s="596">
        <f t="shared" si="358"/>
        <v>-582</v>
      </c>
      <c r="T575" s="596">
        <f t="shared" si="358"/>
        <v>-591</v>
      </c>
      <c r="U575" s="596">
        <f t="shared" si="358"/>
        <v>-696</v>
      </c>
      <c r="V575" s="596">
        <f t="shared" si="358"/>
        <v>-657</v>
      </c>
      <c r="W575" s="596">
        <f t="shared" si="358"/>
        <v>-657</v>
      </c>
      <c r="X575" s="596">
        <f t="shared" si="358"/>
        <v>-657</v>
      </c>
      <c r="Y575" s="596">
        <f t="shared" si="358"/>
        <v>-657</v>
      </c>
      <c r="Z575" s="596">
        <f t="shared" si="358"/>
        <v>-657</v>
      </c>
      <c r="AA575" s="596">
        <f>SUM(O575:Q575)</f>
        <v>-1789</v>
      </c>
      <c r="AB575" s="596">
        <f>SUM(R575:T575)</f>
        <v>-1762</v>
      </c>
      <c r="AC575" s="596">
        <f>SUM(U575:W575)</f>
        <v>-2010</v>
      </c>
      <c r="AD575" s="596">
        <f>SUM(X575:Z575)</f>
        <v>-1971</v>
      </c>
      <c r="AE575" s="596">
        <f>AA575+AB575</f>
        <v>-3551</v>
      </c>
      <c r="AF575" s="596">
        <f>AD575+AC575</f>
        <v>-3981</v>
      </c>
      <c r="AG575" s="596">
        <f>AE575+AF575</f>
        <v>-7532</v>
      </c>
    </row>
    <row r="576" spans="3:33" s="318" customFormat="1">
      <c r="C576" s="2284">
        <v>1</v>
      </c>
      <c r="D576" s="363"/>
      <c r="E576" s="363"/>
      <c r="F576" s="2315"/>
      <c r="G576" s="2471"/>
      <c r="H576" s="2472"/>
      <c r="I576" s="2462"/>
      <c r="J576" s="2462"/>
      <c r="M576" s="2479"/>
      <c r="N576" s="593" t="s">
        <v>1361</v>
      </c>
      <c r="O576" s="191">
        <v>-649</v>
      </c>
      <c r="P576" s="191">
        <v>-575</v>
      </c>
      <c r="Q576" s="191">
        <v>-565</v>
      </c>
      <c r="R576" s="191">
        <v>-578</v>
      </c>
      <c r="S576" s="191">
        <v>-575</v>
      </c>
      <c r="T576" s="191">
        <v>-574</v>
      </c>
      <c r="U576" s="191">
        <v>-649</v>
      </c>
      <c r="V576" s="128">
        <v>-657</v>
      </c>
      <c r="W576" s="128">
        <v>-657</v>
      </c>
      <c r="X576" s="128">
        <v>-657</v>
      </c>
      <c r="Y576" s="128">
        <v>-657</v>
      </c>
      <c r="Z576" s="128">
        <v>-657</v>
      </c>
      <c r="AA576" s="186">
        <f>SUM(O576:Q576)</f>
        <v>-1789</v>
      </c>
      <c r="AB576" s="186">
        <f>SUM(R576:T576)</f>
        <v>-1727</v>
      </c>
      <c r="AC576" s="186">
        <f>SUM(U576:W576)</f>
        <v>-1963</v>
      </c>
      <c r="AD576" s="186">
        <f>SUM(X576:Z576)</f>
        <v>-1971</v>
      </c>
      <c r="AE576" s="186">
        <f>AA576+AB576</f>
        <v>-3516</v>
      </c>
      <c r="AF576" s="186">
        <f>AD576+AC576</f>
        <v>-3934</v>
      </c>
      <c r="AG576" s="186">
        <f>AE576+AF576</f>
        <v>-7450</v>
      </c>
    </row>
    <row r="577" spans="3:33" s="318" customFormat="1">
      <c r="C577" s="2284">
        <v>1</v>
      </c>
      <c r="D577" s="363"/>
      <c r="E577" s="363"/>
      <c r="F577" s="2315"/>
      <c r="G577" s="2471"/>
      <c r="H577" s="2472"/>
      <c r="I577" s="2462"/>
      <c r="J577" s="2462"/>
      <c r="M577" s="2480"/>
      <c r="N577" s="621" t="s">
        <v>1362</v>
      </c>
      <c r="O577" s="128"/>
      <c r="P577" s="128"/>
      <c r="Q577" s="128"/>
      <c r="R577" s="128">
        <v>-11</v>
      </c>
      <c r="S577" s="128">
        <v>-7</v>
      </c>
      <c r="T577" s="128">
        <v>-17</v>
      </c>
      <c r="U577" s="128">
        <v>-47</v>
      </c>
      <c r="V577" s="128"/>
      <c r="W577" s="128"/>
      <c r="X577" s="128"/>
      <c r="Y577" s="128"/>
      <c r="Z577" s="128"/>
      <c r="AA577" s="185">
        <f>SUM(O577:Q577)</f>
        <v>0</v>
      </c>
      <c r="AB577" s="185">
        <f>SUM(R577:T577)</f>
        <v>-35</v>
      </c>
      <c r="AC577" s="185">
        <f>SUM(U577:W577)</f>
        <v>-47</v>
      </c>
      <c r="AD577" s="185">
        <f>SUM(X577:Z577)</f>
        <v>0</v>
      </c>
      <c r="AE577" s="185">
        <f>AA577+AB577</f>
        <v>-35</v>
      </c>
      <c r="AF577" s="185">
        <f>AD577+AC577</f>
        <v>-47</v>
      </c>
      <c r="AG577" s="185">
        <f>AE577+AF577</f>
        <v>-82</v>
      </c>
    </row>
    <row r="578" spans="3:33" s="318" customFormat="1">
      <c r="C578" s="2284">
        <v>1</v>
      </c>
      <c r="D578" s="363"/>
      <c r="E578" s="363"/>
      <c r="F578" s="2315"/>
      <c r="G578" s="2471"/>
      <c r="H578" s="2472"/>
      <c r="I578" s="2462"/>
      <c r="J578" s="2462"/>
      <c r="L578" s="839"/>
      <c r="M578" s="2481"/>
      <c r="N578" s="154" t="s">
        <v>1363</v>
      </c>
      <c r="O578" s="135"/>
      <c r="P578" s="135"/>
      <c r="Q578" s="135"/>
      <c r="R578" s="135"/>
      <c r="S578" s="135"/>
      <c r="T578" s="135"/>
      <c r="U578" s="135"/>
      <c r="V578" s="135"/>
      <c r="W578" s="135"/>
      <c r="X578" s="135"/>
      <c r="Y578" s="135"/>
      <c r="Z578" s="135"/>
      <c r="AA578" s="185">
        <f>SUM(O578:Q578)</f>
        <v>0</v>
      </c>
      <c r="AB578" s="185">
        <f>SUM(R578:T578)</f>
        <v>0</v>
      </c>
      <c r="AC578" s="185">
        <f>SUM(U578:W578)</f>
        <v>0</v>
      </c>
      <c r="AD578" s="185">
        <f>SUM(X578:Z578)</f>
        <v>0</v>
      </c>
      <c r="AE578" s="185">
        <f>AA578+AB578</f>
        <v>0</v>
      </c>
      <c r="AF578" s="185">
        <f>AD578+AC578</f>
        <v>0</v>
      </c>
      <c r="AG578" s="185">
        <f>AE578+AF578</f>
        <v>0</v>
      </c>
    </row>
    <row r="579" spans="3:33">
      <c r="C579" s="2284">
        <v>1</v>
      </c>
      <c r="G579" s="2471"/>
      <c r="H579" s="2472"/>
      <c r="I579" s="2462"/>
      <c r="J579" s="2462"/>
      <c r="K579" s="318"/>
      <c r="L579" s="318" t="s">
        <v>1318</v>
      </c>
      <c r="M579" s="2473"/>
      <c r="N579" s="2473"/>
      <c r="O579" s="121">
        <f t="shared" ref="O579:AG579" si="359">O580+O581</f>
        <v>0</v>
      </c>
      <c r="P579" s="121">
        <f t="shared" si="359"/>
        <v>0</v>
      </c>
      <c r="Q579" s="121">
        <f t="shared" si="359"/>
        <v>0</v>
      </c>
      <c r="R579" s="121">
        <f t="shared" si="359"/>
        <v>0</v>
      </c>
      <c r="S579" s="121">
        <f t="shared" si="359"/>
        <v>0</v>
      </c>
      <c r="T579" s="121">
        <f t="shared" si="359"/>
        <v>0</v>
      </c>
      <c r="U579" s="121">
        <f t="shared" si="359"/>
        <v>0</v>
      </c>
      <c r="V579" s="121">
        <f t="shared" si="359"/>
        <v>0</v>
      </c>
      <c r="W579" s="121">
        <f t="shared" si="359"/>
        <v>0</v>
      </c>
      <c r="X579" s="121">
        <f t="shared" si="359"/>
        <v>0</v>
      </c>
      <c r="Y579" s="121">
        <f t="shared" si="359"/>
        <v>0</v>
      </c>
      <c r="Z579" s="121">
        <f t="shared" si="359"/>
        <v>0</v>
      </c>
      <c r="AA579" s="121">
        <f t="shared" si="359"/>
        <v>0</v>
      </c>
      <c r="AB579" s="121">
        <f t="shared" si="359"/>
        <v>0</v>
      </c>
      <c r="AC579" s="121">
        <f t="shared" si="359"/>
        <v>0</v>
      </c>
      <c r="AD579" s="121">
        <f t="shared" si="359"/>
        <v>0</v>
      </c>
      <c r="AE579" s="121">
        <f t="shared" si="359"/>
        <v>0</v>
      </c>
      <c r="AF579" s="121">
        <f t="shared" si="359"/>
        <v>0</v>
      </c>
      <c r="AG579" s="121">
        <f t="shared" si="359"/>
        <v>0</v>
      </c>
    </row>
    <row r="580" spans="3:33">
      <c r="C580" s="2284">
        <v>1</v>
      </c>
      <c r="G580" s="2471"/>
      <c r="H580" s="2472"/>
      <c r="I580" s="2462"/>
      <c r="J580" s="2462"/>
      <c r="K580" s="318"/>
      <c r="L580" s="318"/>
      <c r="M580" s="2477" t="s">
        <v>1318</v>
      </c>
      <c r="N580" s="2477"/>
      <c r="O580" s="610"/>
      <c r="P580" s="610"/>
      <c r="Q580" s="610"/>
      <c r="R580" s="610"/>
      <c r="S580" s="610"/>
      <c r="T580" s="610"/>
      <c r="U580" s="610"/>
      <c r="V580" s="610"/>
      <c r="W580" s="610"/>
      <c r="X580" s="610"/>
      <c r="Y580" s="610"/>
      <c r="Z580" s="610"/>
      <c r="AA580" s="121">
        <f>SUM(O580:Q580)</f>
        <v>0</v>
      </c>
      <c r="AB580" s="121">
        <f>SUM(R580:T580)</f>
        <v>0</v>
      </c>
      <c r="AC580" s="121">
        <f>SUM(U580:W580)</f>
        <v>0</v>
      </c>
      <c r="AD580" s="121">
        <f>SUM(X580:Z580)</f>
        <v>0</v>
      </c>
      <c r="AE580" s="121">
        <f>AA580+AB580</f>
        <v>0</v>
      </c>
      <c r="AF580" s="121">
        <f>AD580+AC580</f>
        <v>0</v>
      </c>
      <c r="AG580" s="121">
        <f>AE580+AF580</f>
        <v>0</v>
      </c>
    </row>
    <row r="581" spans="3:33" s="318" customFormat="1">
      <c r="C581" s="2284">
        <v>1</v>
      </c>
      <c r="D581" s="363"/>
      <c r="E581" s="363"/>
      <c r="F581" s="2315"/>
      <c r="G581" s="2471"/>
      <c r="H581" s="2472"/>
      <c r="I581" s="2462"/>
      <c r="J581" s="2462"/>
      <c r="M581" s="2478" t="s">
        <v>1377</v>
      </c>
      <c r="N581" s="2478"/>
      <c r="O581" s="596">
        <f t="shared" ref="O581:Z581" si="360">SUM(O582:O584)</f>
        <v>0</v>
      </c>
      <c r="P581" s="596">
        <f t="shared" si="360"/>
        <v>0</v>
      </c>
      <c r="Q581" s="596">
        <f t="shared" si="360"/>
        <v>0</v>
      </c>
      <c r="R581" s="596">
        <f t="shared" si="360"/>
        <v>0</v>
      </c>
      <c r="S581" s="596">
        <f t="shared" si="360"/>
        <v>0</v>
      </c>
      <c r="T581" s="596">
        <f t="shared" si="360"/>
        <v>0</v>
      </c>
      <c r="U581" s="596">
        <f t="shared" si="360"/>
        <v>0</v>
      </c>
      <c r="V581" s="596">
        <f t="shared" si="360"/>
        <v>0</v>
      </c>
      <c r="W581" s="596">
        <f t="shared" si="360"/>
        <v>0</v>
      </c>
      <c r="X581" s="596">
        <f t="shared" si="360"/>
        <v>0</v>
      </c>
      <c r="Y581" s="596">
        <f t="shared" si="360"/>
        <v>0</v>
      </c>
      <c r="Z581" s="596">
        <f t="shared" si="360"/>
        <v>0</v>
      </c>
      <c r="AA581" s="596">
        <f>SUM(O581:Q581)</f>
        <v>0</v>
      </c>
      <c r="AB581" s="596">
        <f>SUM(R581:T581)</f>
        <v>0</v>
      </c>
      <c r="AC581" s="596">
        <f>SUM(U581:W581)</f>
        <v>0</v>
      </c>
      <c r="AD581" s="596">
        <f>SUM(X581:Z581)</f>
        <v>0</v>
      </c>
      <c r="AE581" s="596">
        <f>AA581+AB581</f>
        <v>0</v>
      </c>
      <c r="AF581" s="596">
        <f>AD581+AC581</f>
        <v>0</v>
      </c>
      <c r="AG581" s="596">
        <f>AE581+AF581</f>
        <v>0</v>
      </c>
    </row>
    <row r="582" spans="3:33" s="318" customFormat="1">
      <c r="C582" s="2284">
        <v>1</v>
      </c>
      <c r="D582" s="363"/>
      <c r="E582" s="363"/>
      <c r="F582" s="2315"/>
      <c r="G582" s="2471"/>
      <c r="H582" s="2472"/>
      <c r="I582" s="2462"/>
      <c r="J582" s="2462"/>
      <c r="M582" s="2479"/>
      <c r="N582" s="593" t="s">
        <v>1361</v>
      </c>
      <c r="O582" s="191"/>
      <c r="P582" s="191"/>
      <c r="Q582" s="191"/>
      <c r="R582" s="191"/>
      <c r="S582" s="191"/>
      <c r="T582" s="191"/>
      <c r="U582" s="191"/>
      <c r="V582" s="191"/>
      <c r="W582" s="191"/>
      <c r="X582" s="191"/>
      <c r="Y582" s="191"/>
      <c r="Z582" s="191"/>
      <c r="AA582" s="186">
        <f>SUM(O582:Q582)</f>
        <v>0</v>
      </c>
      <c r="AB582" s="186">
        <f>SUM(R582:T582)</f>
        <v>0</v>
      </c>
      <c r="AC582" s="186">
        <f>SUM(U582:W582)</f>
        <v>0</v>
      </c>
      <c r="AD582" s="186">
        <f>SUM(X582:Z582)</f>
        <v>0</v>
      </c>
      <c r="AE582" s="186">
        <f>AA582+AB582</f>
        <v>0</v>
      </c>
      <c r="AF582" s="186">
        <f>AD582+AC582</f>
        <v>0</v>
      </c>
      <c r="AG582" s="186">
        <f>AE582+AF582</f>
        <v>0</v>
      </c>
    </row>
    <row r="583" spans="3:33" s="318" customFormat="1">
      <c r="C583" s="2284">
        <v>1</v>
      </c>
      <c r="D583" s="363"/>
      <c r="E583" s="363"/>
      <c r="F583" s="2315"/>
      <c r="G583" s="2471"/>
      <c r="H583" s="2472"/>
      <c r="I583" s="2462"/>
      <c r="J583" s="2462"/>
      <c r="M583" s="2480"/>
      <c r="N583" s="621" t="s">
        <v>1362</v>
      </c>
      <c r="O583" s="128"/>
      <c r="P583" s="128"/>
      <c r="Q583" s="128"/>
      <c r="R583" s="128"/>
      <c r="S583" s="128"/>
      <c r="T583" s="128"/>
      <c r="U583" s="128"/>
      <c r="V583" s="128"/>
      <c r="W583" s="128"/>
      <c r="X583" s="128"/>
      <c r="Y583" s="128"/>
      <c r="Z583" s="128"/>
      <c r="AA583" s="185">
        <f>SUM(O583:Q583)</f>
        <v>0</v>
      </c>
      <c r="AB583" s="185">
        <f>SUM(R583:T583)</f>
        <v>0</v>
      </c>
      <c r="AC583" s="185">
        <f>SUM(U583:W583)</f>
        <v>0</v>
      </c>
      <c r="AD583" s="185">
        <f>SUM(X583:Z583)</f>
        <v>0</v>
      </c>
      <c r="AE583" s="185">
        <f>AA583+AB583</f>
        <v>0</v>
      </c>
      <c r="AF583" s="185">
        <f>AD583+AC583</f>
        <v>0</v>
      </c>
      <c r="AG583" s="185">
        <f>AE583+AF583</f>
        <v>0</v>
      </c>
    </row>
    <row r="584" spans="3:33" s="318" customFormat="1">
      <c r="C584" s="2284">
        <v>1</v>
      </c>
      <c r="D584" s="363"/>
      <c r="E584" s="363"/>
      <c r="F584" s="2315"/>
      <c r="G584" s="2471"/>
      <c r="H584" s="2472"/>
      <c r="I584" s="2462"/>
      <c r="J584" s="2462"/>
      <c r="L584" s="839"/>
      <c r="M584" s="2481"/>
      <c r="N584" s="154" t="s">
        <v>1363</v>
      </c>
      <c r="O584" s="135"/>
      <c r="P584" s="135"/>
      <c r="Q584" s="135"/>
      <c r="R584" s="135"/>
      <c r="S584" s="135"/>
      <c r="T584" s="135"/>
      <c r="U584" s="135"/>
      <c r="V584" s="135"/>
      <c r="W584" s="135"/>
      <c r="X584" s="135"/>
      <c r="Y584" s="135"/>
      <c r="Z584" s="135"/>
      <c r="AA584" s="185">
        <f>SUM(O584:Q584)</f>
        <v>0</v>
      </c>
      <c r="AB584" s="185">
        <f>SUM(R584:T584)</f>
        <v>0</v>
      </c>
      <c r="AC584" s="185">
        <f>SUM(U584:W584)</f>
        <v>0</v>
      </c>
      <c r="AD584" s="185">
        <f>SUM(X584:Z584)</f>
        <v>0</v>
      </c>
      <c r="AE584" s="185">
        <f>AA584+AB584</f>
        <v>0</v>
      </c>
      <c r="AF584" s="185">
        <f>AD584+AC584</f>
        <v>0</v>
      </c>
      <c r="AG584" s="185">
        <f>AE584+AF584</f>
        <v>0</v>
      </c>
    </row>
    <row r="585" spans="3:33">
      <c r="C585" s="2284">
        <v>1</v>
      </c>
      <c r="G585" s="2471"/>
      <c r="H585" s="2472"/>
      <c r="I585" s="2462"/>
      <c r="J585" s="2462"/>
      <c r="K585" s="318"/>
      <c r="L585" s="318" t="s">
        <v>1319</v>
      </c>
      <c r="M585" s="2473"/>
      <c r="N585" s="2473"/>
      <c r="O585" s="121">
        <f t="shared" ref="O585:AG585" si="361">O586+O587</f>
        <v>0</v>
      </c>
      <c r="P585" s="121">
        <f t="shared" si="361"/>
        <v>0</v>
      </c>
      <c r="Q585" s="121">
        <f t="shared" si="361"/>
        <v>0</v>
      </c>
      <c r="R585" s="121">
        <f t="shared" si="361"/>
        <v>0</v>
      </c>
      <c r="S585" s="121">
        <f t="shared" si="361"/>
        <v>0</v>
      </c>
      <c r="T585" s="121">
        <f t="shared" si="361"/>
        <v>0</v>
      </c>
      <c r="U585" s="121">
        <f t="shared" si="361"/>
        <v>0</v>
      </c>
      <c r="V585" s="121">
        <f t="shared" si="361"/>
        <v>0</v>
      </c>
      <c r="W585" s="121">
        <f t="shared" si="361"/>
        <v>0</v>
      </c>
      <c r="X585" s="121">
        <f t="shared" si="361"/>
        <v>0</v>
      </c>
      <c r="Y585" s="121">
        <f t="shared" si="361"/>
        <v>0</v>
      </c>
      <c r="Z585" s="121">
        <f t="shared" si="361"/>
        <v>0</v>
      </c>
      <c r="AA585" s="121">
        <f t="shared" si="361"/>
        <v>0</v>
      </c>
      <c r="AB585" s="121">
        <f t="shared" si="361"/>
        <v>0</v>
      </c>
      <c r="AC585" s="121">
        <f t="shared" si="361"/>
        <v>0</v>
      </c>
      <c r="AD585" s="121">
        <f t="shared" si="361"/>
        <v>0</v>
      </c>
      <c r="AE585" s="121">
        <f t="shared" si="361"/>
        <v>0</v>
      </c>
      <c r="AF585" s="121">
        <f t="shared" si="361"/>
        <v>0</v>
      </c>
      <c r="AG585" s="121">
        <f t="shared" si="361"/>
        <v>0</v>
      </c>
    </row>
    <row r="586" spans="3:33">
      <c r="C586" s="2284">
        <v>1</v>
      </c>
      <c r="G586" s="2471"/>
      <c r="H586" s="2472"/>
      <c r="I586" s="2462"/>
      <c r="J586" s="2462"/>
      <c r="K586" s="318"/>
      <c r="L586" s="318"/>
      <c r="M586" s="2477" t="s">
        <v>1319</v>
      </c>
      <c r="N586" s="2477"/>
      <c r="O586" s="610"/>
      <c r="P586" s="610"/>
      <c r="Q586" s="610"/>
      <c r="R586" s="610"/>
      <c r="S586" s="610"/>
      <c r="T586" s="610"/>
      <c r="U586" s="610"/>
      <c r="V586" s="610"/>
      <c r="W586" s="610"/>
      <c r="X586" s="610"/>
      <c r="Y586" s="610"/>
      <c r="Z586" s="610"/>
      <c r="AA586" s="121">
        <f t="shared" ref="AA586:AA595" si="362">SUM(O586:Q586)</f>
        <v>0</v>
      </c>
      <c r="AB586" s="121">
        <f t="shared" ref="AB586:AB595" si="363">SUM(R586:T586)</f>
        <v>0</v>
      </c>
      <c r="AC586" s="121">
        <f t="shared" ref="AC586:AC595" si="364">SUM(U586:W586)</f>
        <v>0</v>
      </c>
      <c r="AD586" s="121">
        <f t="shared" ref="AD586:AD595" si="365">SUM(X586:Z586)</f>
        <v>0</v>
      </c>
      <c r="AE586" s="121">
        <f t="shared" ref="AE586:AE595" si="366">AA586+AB586</f>
        <v>0</v>
      </c>
      <c r="AF586" s="121">
        <f t="shared" ref="AF586:AF595" si="367">AD586+AC586</f>
        <v>0</v>
      </c>
      <c r="AG586" s="121">
        <f t="shared" ref="AG586:AG595" si="368">AE586+AF586</f>
        <v>0</v>
      </c>
    </row>
    <row r="587" spans="3:33" s="318" customFormat="1">
      <c r="C587" s="2284">
        <v>1</v>
      </c>
      <c r="D587" s="363"/>
      <c r="E587" s="363"/>
      <c r="F587" s="2315"/>
      <c r="G587" s="2471"/>
      <c r="H587" s="2472"/>
      <c r="I587" s="2462"/>
      <c r="J587" s="2462"/>
      <c r="M587" s="2478" t="s">
        <v>1377</v>
      </c>
      <c r="N587" s="2478"/>
      <c r="O587" s="596">
        <f t="shared" ref="O587:Z587" si="369">SUM(O588:O590)</f>
        <v>0</v>
      </c>
      <c r="P587" s="596">
        <f t="shared" si="369"/>
        <v>0</v>
      </c>
      <c r="Q587" s="596">
        <f t="shared" si="369"/>
        <v>0</v>
      </c>
      <c r="R587" s="596">
        <f t="shared" si="369"/>
        <v>0</v>
      </c>
      <c r="S587" s="596">
        <f t="shared" si="369"/>
        <v>0</v>
      </c>
      <c r="T587" s="596">
        <f t="shared" si="369"/>
        <v>0</v>
      </c>
      <c r="U587" s="596">
        <f t="shared" si="369"/>
        <v>0</v>
      </c>
      <c r="V587" s="596">
        <f t="shared" si="369"/>
        <v>0</v>
      </c>
      <c r="W587" s="596">
        <f t="shared" si="369"/>
        <v>0</v>
      </c>
      <c r="X587" s="596">
        <f t="shared" si="369"/>
        <v>0</v>
      </c>
      <c r="Y587" s="596">
        <f t="shared" si="369"/>
        <v>0</v>
      </c>
      <c r="Z587" s="596">
        <f t="shared" si="369"/>
        <v>0</v>
      </c>
      <c r="AA587" s="596">
        <f t="shared" si="362"/>
        <v>0</v>
      </c>
      <c r="AB587" s="596">
        <f t="shared" si="363"/>
        <v>0</v>
      </c>
      <c r="AC587" s="596">
        <f t="shared" si="364"/>
        <v>0</v>
      </c>
      <c r="AD587" s="596">
        <f t="shared" si="365"/>
        <v>0</v>
      </c>
      <c r="AE587" s="596">
        <f t="shared" si="366"/>
        <v>0</v>
      </c>
      <c r="AF587" s="596">
        <f t="shared" si="367"/>
        <v>0</v>
      </c>
      <c r="AG587" s="596">
        <f t="shared" si="368"/>
        <v>0</v>
      </c>
    </row>
    <row r="588" spans="3:33" s="318" customFormat="1">
      <c r="C588" s="2284">
        <v>1</v>
      </c>
      <c r="D588" s="363"/>
      <c r="E588" s="363"/>
      <c r="F588" s="2315"/>
      <c r="G588" s="2471"/>
      <c r="H588" s="2472"/>
      <c r="I588" s="2462"/>
      <c r="J588" s="2462"/>
      <c r="M588" s="2479"/>
      <c r="N588" s="593" t="s">
        <v>1361</v>
      </c>
      <c r="O588" s="191"/>
      <c r="P588" s="191"/>
      <c r="Q588" s="191"/>
      <c r="R588" s="191"/>
      <c r="S588" s="191"/>
      <c r="T588" s="191"/>
      <c r="U588" s="191"/>
      <c r="V588" s="191"/>
      <c r="W588" s="191"/>
      <c r="X588" s="191"/>
      <c r="Y588" s="191"/>
      <c r="Z588" s="191"/>
      <c r="AA588" s="186">
        <f t="shared" si="362"/>
        <v>0</v>
      </c>
      <c r="AB588" s="186">
        <f t="shared" si="363"/>
        <v>0</v>
      </c>
      <c r="AC588" s="186">
        <f t="shared" si="364"/>
        <v>0</v>
      </c>
      <c r="AD588" s="186">
        <f t="shared" si="365"/>
        <v>0</v>
      </c>
      <c r="AE588" s="186">
        <f t="shared" si="366"/>
        <v>0</v>
      </c>
      <c r="AF588" s="186">
        <f t="shared" si="367"/>
        <v>0</v>
      </c>
      <c r="AG588" s="186">
        <f t="shared" si="368"/>
        <v>0</v>
      </c>
    </row>
    <row r="589" spans="3:33" s="318" customFormat="1">
      <c r="C589" s="2284">
        <v>1</v>
      </c>
      <c r="D589" s="363"/>
      <c r="E589" s="363"/>
      <c r="F589" s="2315"/>
      <c r="G589" s="2471"/>
      <c r="H589" s="2472"/>
      <c r="I589" s="2462"/>
      <c r="J589" s="2462"/>
      <c r="M589" s="2480"/>
      <c r="N589" s="621" t="s">
        <v>1362</v>
      </c>
      <c r="O589" s="128"/>
      <c r="P589" s="128"/>
      <c r="Q589" s="128"/>
      <c r="R589" s="128"/>
      <c r="S589" s="128"/>
      <c r="T589" s="128"/>
      <c r="U589" s="128"/>
      <c r="V589" s="128"/>
      <c r="W589" s="128"/>
      <c r="X589" s="128"/>
      <c r="Y589" s="128"/>
      <c r="Z589" s="128"/>
      <c r="AA589" s="185">
        <f t="shared" si="362"/>
        <v>0</v>
      </c>
      <c r="AB589" s="185">
        <f t="shared" si="363"/>
        <v>0</v>
      </c>
      <c r="AC589" s="185">
        <f t="shared" si="364"/>
        <v>0</v>
      </c>
      <c r="AD589" s="185">
        <f t="shared" si="365"/>
        <v>0</v>
      </c>
      <c r="AE589" s="185">
        <f t="shared" si="366"/>
        <v>0</v>
      </c>
      <c r="AF589" s="185">
        <f t="shared" si="367"/>
        <v>0</v>
      </c>
      <c r="AG589" s="185">
        <f t="shared" si="368"/>
        <v>0</v>
      </c>
    </row>
    <row r="590" spans="3:33" s="318" customFormat="1">
      <c r="C590" s="2284">
        <v>1</v>
      </c>
      <c r="D590" s="363"/>
      <c r="E590" s="363"/>
      <c r="F590" s="2315"/>
      <c r="G590" s="2471"/>
      <c r="H590" s="2472"/>
      <c r="I590" s="2462"/>
      <c r="J590" s="2462"/>
      <c r="L590" s="839"/>
      <c r="M590" s="2481"/>
      <c r="N590" s="154" t="s">
        <v>1363</v>
      </c>
      <c r="O590" s="135"/>
      <c r="P590" s="135"/>
      <c r="Q590" s="135"/>
      <c r="R590" s="135"/>
      <c r="S590" s="135"/>
      <c r="T590" s="135"/>
      <c r="U590" s="135"/>
      <c r="V590" s="135"/>
      <c r="W590" s="135"/>
      <c r="X590" s="135"/>
      <c r="Y590" s="135"/>
      <c r="Z590" s="135"/>
      <c r="AA590" s="185">
        <f t="shared" si="362"/>
        <v>0</v>
      </c>
      <c r="AB590" s="185">
        <f t="shared" si="363"/>
        <v>0</v>
      </c>
      <c r="AC590" s="185">
        <f t="shared" si="364"/>
        <v>0</v>
      </c>
      <c r="AD590" s="185">
        <f t="shared" si="365"/>
        <v>0</v>
      </c>
      <c r="AE590" s="185">
        <f t="shared" si="366"/>
        <v>0</v>
      </c>
      <c r="AF590" s="185">
        <f t="shared" si="367"/>
        <v>0</v>
      </c>
      <c r="AG590" s="185">
        <f t="shared" si="368"/>
        <v>0</v>
      </c>
    </row>
    <row r="591" spans="3:33" s="318" customFormat="1">
      <c r="C591" s="2284">
        <v>1</v>
      </c>
      <c r="D591" s="363"/>
      <c r="E591" s="363"/>
      <c r="F591" s="2315"/>
      <c r="G591" s="2471"/>
      <c r="H591" s="2472"/>
      <c r="I591" s="2462"/>
      <c r="J591" s="2462"/>
      <c r="L591" s="2482" t="s">
        <v>1373</v>
      </c>
      <c r="M591" s="2483"/>
      <c r="N591" s="2483"/>
      <c r="O591" s="591">
        <f>SUM(O592:O593)</f>
        <v>0</v>
      </c>
      <c r="P591" s="591">
        <f t="shared" ref="P591:Z591" si="370">SUM(P592:P593)</f>
        <v>0</v>
      </c>
      <c r="Q591" s="591">
        <f t="shared" si="370"/>
        <v>0</v>
      </c>
      <c r="R591" s="591">
        <f t="shared" si="370"/>
        <v>0</v>
      </c>
      <c r="S591" s="591">
        <f t="shared" si="370"/>
        <v>0</v>
      </c>
      <c r="T591" s="591">
        <f t="shared" si="370"/>
        <v>0</v>
      </c>
      <c r="U591" s="591">
        <f t="shared" si="370"/>
        <v>0</v>
      </c>
      <c r="V591" s="591">
        <f t="shared" si="370"/>
        <v>0</v>
      </c>
      <c r="W591" s="591">
        <f t="shared" si="370"/>
        <v>0</v>
      </c>
      <c r="X591" s="591">
        <f t="shared" si="370"/>
        <v>0</v>
      </c>
      <c r="Y591" s="591">
        <f t="shared" si="370"/>
        <v>0</v>
      </c>
      <c r="Z591" s="591">
        <f t="shared" si="370"/>
        <v>0</v>
      </c>
      <c r="AA591" s="591">
        <f t="shared" si="362"/>
        <v>0</v>
      </c>
      <c r="AB591" s="591">
        <f t="shared" si="363"/>
        <v>0</v>
      </c>
      <c r="AC591" s="591">
        <f t="shared" si="364"/>
        <v>0</v>
      </c>
      <c r="AD591" s="591">
        <f t="shared" si="365"/>
        <v>0</v>
      </c>
      <c r="AE591" s="591">
        <f t="shared" si="366"/>
        <v>0</v>
      </c>
      <c r="AF591" s="591">
        <f t="shared" si="367"/>
        <v>0</v>
      </c>
      <c r="AG591" s="591">
        <f t="shared" si="368"/>
        <v>0</v>
      </c>
    </row>
    <row r="592" spans="3:33" s="318" customFormat="1">
      <c r="C592" s="2284">
        <v>1</v>
      </c>
      <c r="D592" s="363"/>
      <c r="E592" s="363"/>
      <c r="F592" s="2315"/>
      <c r="G592" s="2471"/>
      <c r="H592" s="2472"/>
      <c r="I592" s="2462"/>
      <c r="J592" s="2462"/>
      <c r="L592" s="2480"/>
      <c r="M592" s="2479"/>
      <c r="N592" s="2479" t="s">
        <v>436</v>
      </c>
      <c r="O592" s="191"/>
      <c r="P592" s="191"/>
      <c r="Q592" s="191"/>
      <c r="R592" s="191"/>
      <c r="S592" s="191"/>
      <c r="T592" s="191"/>
      <c r="U592" s="191"/>
      <c r="V592" s="191"/>
      <c r="W592" s="191"/>
      <c r="X592" s="191"/>
      <c r="Y592" s="191"/>
      <c r="Z592" s="191"/>
      <c r="AA592" s="186">
        <f t="shared" si="362"/>
        <v>0</v>
      </c>
      <c r="AB592" s="186">
        <f t="shared" si="363"/>
        <v>0</v>
      </c>
      <c r="AC592" s="186">
        <f t="shared" si="364"/>
        <v>0</v>
      </c>
      <c r="AD592" s="186">
        <f t="shared" si="365"/>
        <v>0</v>
      </c>
      <c r="AE592" s="186">
        <f t="shared" si="366"/>
        <v>0</v>
      </c>
      <c r="AF592" s="186">
        <f t="shared" si="367"/>
        <v>0</v>
      </c>
      <c r="AG592" s="186">
        <f t="shared" si="368"/>
        <v>0</v>
      </c>
    </row>
    <row r="593" spans="3:33" s="318" customFormat="1">
      <c r="C593" s="2284">
        <v>1</v>
      </c>
      <c r="D593" s="363"/>
      <c r="E593" s="363"/>
      <c r="F593" s="2315"/>
      <c r="G593" s="2471"/>
      <c r="H593" s="2472"/>
      <c r="I593" s="2462"/>
      <c r="J593" s="2462"/>
      <c r="L593" s="2481"/>
      <c r="M593" s="2481"/>
      <c r="N593" s="2481" t="s">
        <v>438</v>
      </c>
      <c r="O593" s="135"/>
      <c r="P593" s="135"/>
      <c r="Q593" s="135"/>
      <c r="R593" s="135"/>
      <c r="S593" s="135"/>
      <c r="T593" s="135"/>
      <c r="U593" s="135"/>
      <c r="V593" s="135"/>
      <c r="W593" s="135"/>
      <c r="X593" s="135"/>
      <c r="Y593" s="135"/>
      <c r="Z593" s="135"/>
      <c r="AA593" s="185">
        <f t="shared" si="362"/>
        <v>0</v>
      </c>
      <c r="AB593" s="185">
        <f t="shared" si="363"/>
        <v>0</v>
      </c>
      <c r="AC593" s="185">
        <f t="shared" si="364"/>
        <v>0</v>
      </c>
      <c r="AD593" s="185">
        <f t="shared" si="365"/>
        <v>0</v>
      </c>
      <c r="AE593" s="185">
        <f t="shared" si="366"/>
        <v>0</v>
      </c>
      <c r="AF593" s="185">
        <f t="shared" si="367"/>
        <v>0</v>
      </c>
      <c r="AG593" s="185">
        <f t="shared" si="368"/>
        <v>0</v>
      </c>
    </row>
    <row r="594" spans="3:33" s="318" customFormat="1">
      <c r="C594" s="2284">
        <v>1</v>
      </c>
      <c r="D594" s="363"/>
      <c r="E594" s="363"/>
      <c r="F594" s="2315"/>
      <c r="G594" s="2471"/>
      <c r="H594" s="2472"/>
      <c r="I594" s="2462"/>
      <c r="J594" s="2462"/>
      <c r="L594" s="2480" t="s">
        <v>1379</v>
      </c>
      <c r="M594" s="2480"/>
      <c r="N594" s="2481"/>
      <c r="O594" s="135"/>
      <c r="P594" s="135"/>
      <c r="Q594" s="135"/>
      <c r="R594" s="135"/>
      <c r="S594" s="135"/>
      <c r="T594" s="135"/>
      <c r="U594" s="135"/>
      <c r="V594" s="135"/>
      <c r="W594" s="135"/>
      <c r="X594" s="135"/>
      <c r="Y594" s="135"/>
      <c r="Z594" s="135"/>
      <c r="AA594" s="185">
        <f>SUM(O594:Q594)</f>
        <v>0</v>
      </c>
      <c r="AB594" s="185">
        <f>SUM(R594:T594)</f>
        <v>0</v>
      </c>
      <c r="AC594" s="185">
        <f>SUM(U594:W594)</f>
        <v>0</v>
      </c>
      <c r="AD594" s="185">
        <f>SUM(X594:Z594)</f>
        <v>0</v>
      </c>
      <c r="AE594" s="185">
        <f>AA594+AB594</f>
        <v>0</v>
      </c>
      <c r="AF594" s="185">
        <f>AD594+AC594</f>
        <v>0</v>
      </c>
      <c r="AG594" s="185">
        <f>AE594+AF594</f>
        <v>0</v>
      </c>
    </row>
    <row r="595" spans="3:33">
      <c r="C595" s="2284">
        <v>1</v>
      </c>
      <c r="G595" s="2471"/>
      <c r="H595" s="2472"/>
      <c r="I595" s="133"/>
      <c r="J595" s="133"/>
      <c r="K595" s="839"/>
      <c r="L595" s="2476" t="s">
        <v>1304</v>
      </c>
      <c r="M595" s="2476"/>
      <c r="N595" s="2476"/>
      <c r="O595" s="944"/>
      <c r="P595" s="944"/>
      <c r="Q595" s="944"/>
      <c r="R595" s="944"/>
      <c r="S595" s="944"/>
      <c r="T595" s="944"/>
      <c r="U595" s="944"/>
      <c r="V595" s="944"/>
      <c r="W595" s="944"/>
      <c r="X595" s="944"/>
      <c r="Y595" s="944"/>
      <c r="Z595" s="944"/>
      <c r="AA595" s="613">
        <f t="shared" si="362"/>
        <v>0</v>
      </c>
      <c r="AB595" s="613">
        <f t="shared" si="363"/>
        <v>0</v>
      </c>
      <c r="AC595" s="613">
        <f t="shared" si="364"/>
        <v>0</v>
      </c>
      <c r="AD595" s="613">
        <f t="shared" si="365"/>
        <v>0</v>
      </c>
      <c r="AE595" s="613">
        <f t="shared" si="366"/>
        <v>0</v>
      </c>
      <c r="AF595" s="613">
        <f t="shared" si="367"/>
        <v>0</v>
      </c>
      <c r="AG595" s="613">
        <f t="shared" si="368"/>
        <v>0</v>
      </c>
    </row>
    <row r="596" spans="3:33">
      <c r="C596" s="2284">
        <v>1</v>
      </c>
      <c r="G596" s="2471"/>
      <c r="H596" s="2472"/>
      <c r="I596" s="2464" t="s">
        <v>1300</v>
      </c>
      <c r="J596" s="2464"/>
      <c r="K596" s="1005"/>
      <c r="L596" s="1005"/>
      <c r="M596" s="1005"/>
      <c r="N596" s="1005"/>
      <c r="O596" s="608">
        <f t="shared" ref="O596:AG596" si="371">O597+O604</f>
        <v>0</v>
      </c>
      <c r="P596" s="608">
        <f t="shared" si="371"/>
        <v>0</v>
      </c>
      <c r="Q596" s="608">
        <f t="shared" si="371"/>
        <v>0</v>
      </c>
      <c r="R596" s="608">
        <f t="shared" si="371"/>
        <v>0</v>
      </c>
      <c r="S596" s="608">
        <f t="shared" si="371"/>
        <v>0</v>
      </c>
      <c r="T596" s="608">
        <f t="shared" si="371"/>
        <v>0</v>
      </c>
      <c r="U596" s="608">
        <f t="shared" si="371"/>
        <v>0</v>
      </c>
      <c r="V596" s="608">
        <f t="shared" si="371"/>
        <v>0</v>
      </c>
      <c r="W596" s="608">
        <f t="shared" si="371"/>
        <v>0</v>
      </c>
      <c r="X596" s="608">
        <f t="shared" si="371"/>
        <v>0</v>
      </c>
      <c r="Y596" s="608">
        <f t="shared" si="371"/>
        <v>0</v>
      </c>
      <c r="Z596" s="608">
        <f t="shared" si="371"/>
        <v>0</v>
      </c>
      <c r="AA596" s="608">
        <f t="shared" si="371"/>
        <v>0</v>
      </c>
      <c r="AB596" s="608">
        <f t="shared" si="371"/>
        <v>0</v>
      </c>
      <c r="AC596" s="608">
        <f t="shared" si="371"/>
        <v>0</v>
      </c>
      <c r="AD596" s="608">
        <f t="shared" si="371"/>
        <v>0</v>
      </c>
      <c r="AE596" s="608">
        <f t="shared" si="371"/>
        <v>0</v>
      </c>
      <c r="AF596" s="608">
        <f t="shared" si="371"/>
        <v>0</v>
      </c>
      <c r="AG596" s="608">
        <f t="shared" si="371"/>
        <v>0</v>
      </c>
    </row>
    <row r="597" spans="3:33">
      <c r="C597" s="2284">
        <v>1</v>
      </c>
      <c r="G597" s="2471"/>
      <c r="H597" s="2472"/>
      <c r="I597" s="2462"/>
      <c r="J597" s="2462"/>
      <c r="K597" s="318" t="s">
        <v>1314</v>
      </c>
      <c r="L597" s="2473"/>
      <c r="M597" s="2473"/>
      <c r="N597" s="2473"/>
      <c r="O597" s="565">
        <f t="shared" ref="O597:AG597" si="372">SUM(O598:O603)</f>
        <v>0</v>
      </c>
      <c r="P597" s="565">
        <f t="shared" si="372"/>
        <v>0</v>
      </c>
      <c r="Q597" s="565">
        <f t="shared" si="372"/>
        <v>0</v>
      </c>
      <c r="R597" s="565">
        <f t="shared" si="372"/>
        <v>0</v>
      </c>
      <c r="S597" s="565">
        <f t="shared" si="372"/>
        <v>0</v>
      </c>
      <c r="T597" s="565">
        <f t="shared" si="372"/>
        <v>0</v>
      </c>
      <c r="U597" s="565">
        <f t="shared" si="372"/>
        <v>0</v>
      </c>
      <c r="V597" s="565">
        <f t="shared" si="372"/>
        <v>0</v>
      </c>
      <c r="W597" s="565">
        <f t="shared" si="372"/>
        <v>0</v>
      </c>
      <c r="X597" s="565">
        <f t="shared" si="372"/>
        <v>0</v>
      </c>
      <c r="Y597" s="565">
        <f t="shared" si="372"/>
        <v>0</v>
      </c>
      <c r="Z597" s="565">
        <f t="shared" si="372"/>
        <v>0</v>
      </c>
      <c r="AA597" s="565">
        <f t="shared" si="372"/>
        <v>0</v>
      </c>
      <c r="AB597" s="565">
        <f t="shared" si="372"/>
        <v>0</v>
      </c>
      <c r="AC597" s="565">
        <f t="shared" si="372"/>
        <v>0</v>
      </c>
      <c r="AD597" s="565">
        <f t="shared" si="372"/>
        <v>0</v>
      </c>
      <c r="AE597" s="565">
        <f t="shared" si="372"/>
        <v>0</v>
      </c>
      <c r="AF597" s="565">
        <f t="shared" si="372"/>
        <v>0</v>
      </c>
      <c r="AG597" s="565">
        <f t="shared" si="372"/>
        <v>0</v>
      </c>
    </row>
    <row r="598" spans="3:33">
      <c r="C598" s="2284">
        <v>1</v>
      </c>
      <c r="G598" s="2471"/>
      <c r="H598" s="2472"/>
      <c r="I598" s="2462"/>
      <c r="J598" s="2462"/>
      <c r="K598" s="318"/>
      <c r="L598" s="2474" t="s">
        <v>1376</v>
      </c>
      <c r="M598" s="2474"/>
      <c r="N598" s="2474"/>
      <c r="O598" s="191"/>
      <c r="P598" s="191"/>
      <c r="Q598" s="191"/>
      <c r="R598" s="191"/>
      <c r="S598" s="191"/>
      <c r="T598" s="191"/>
      <c r="U598" s="191"/>
      <c r="V598" s="191"/>
      <c r="W598" s="191"/>
      <c r="X598" s="191"/>
      <c r="Y598" s="191"/>
      <c r="Z598" s="191"/>
      <c r="AA598" s="187">
        <f t="shared" ref="AA598:AA603" si="373">SUM(O598:Q598)</f>
        <v>0</v>
      </c>
      <c r="AB598" s="187">
        <f t="shared" ref="AB598:AB603" si="374">SUM(R598:T598)</f>
        <v>0</v>
      </c>
      <c r="AC598" s="187">
        <f t="shared" ref="AC598:AC603" si="375">SUM(U598:W598)</f>
        <v>0</v>
      </c>
      <c r="AD598" s="187">
        <f t="shared" ref="AD598:AD603" si="376">SUM(X598:Z598)</f>
        <v>0</v>
      </c>
      <c r="AE598" s="187">
        <f t="shared" ref="AE598:AE603" si="377">AA598+AB598</f>
        <v>0</v>
      </c>
      <c r="AF598" s="187">
        <f t="shared" ref="AF598:AF603" si="378">AD598+AC598</f>
        <v>0</v>
      </c>
      <c r="AG598" s="187">
        <f t="shared" ref="AG598:AG603" si="379">AE598+AF598</f>
        <v>0</v>
      </c>
    </row>
    <row r="599" spans="3:33">
      <c r="C599" s="2284">
        <v>1</v>
      </c>
      <c r="G599" s="2471"/>
      <c r="H599" s="2472"/>
      <c r="I599" s="2462"/>
      <c r="J599" s="2462"/>
      <c r="K599" s="318"/>
      <c r="L599" s="318" t="s">
        <v>1316</v>
      </c>
      <c r="M599" s="318"/>
      <c r="N599" s="318"/>
      <c r="O599" s="128"/>
      <c r="P599" s="128"/>
      <c r="Q599" s="128"/>
      <c r="R599" s="128"/>
      <c r="S599" s="128"/>
      <c r="T599" s="128"/>
      <c r="U599" s="128"/>
      <c r="V599" s="128"/>
      <c r="W599" s="128"/>
      <c r="X599" s="128"/>
      <c r="Y599" s="128"/>
      <c r="Z599" s="128"/>
      <c r="AA599" s="25">
        <f t="shared" si="373"/>
        <v>0</v>
      </c>
      <c r="AB599" s="25">
        <f t="shared" si="374"/>
        <v>0</v>
      </c>
      <c r="AC599" s="25">
        <f t="shared" si="375"/>
        <v>0</v>
      </c>
      <c r="AD599" s="25">
        <f t="shared" si="376"/>
        <v>0</v>
      </c>
      <c r="AE599" s="25">
        <f t="shared" si="377"/>
        <v>0</v>
      </c>
      <c r="AF599" s="25">
        <f t="shared" si="378"/>
        <v>0</v>
      </c>
      <c r="AG599" s="25">
        <f t="shared" si="379"/>
        <v>0</v>
      </c>
    </row>
    <row r="600" spans="3:33">
      <c r="C600" s="2284">
        <v>1</v>
      </c>
      <c r="G600" s="2471"/>
      <c r="H600" s="2472"/>
      <c r="I600" s="2462"/>
      <c r="J600" s="2462"/>
      <c r="K600" s="318"/>
      <c r="L600" s="318" t="s">
        <v>1317</v>
      </c>
      <c r="M600" s="318"/>
      <c r="N600" s="318"/>
      <c r="O600" s="128"/>
      <c r="P600" s="128"/>
      <c r="Q600" s="128"/>
      <c r="R600" s="128"/>
      <c r="S600" s="128"/>
      <c r="T600" s="128"/>
      <c r="U600" s="128"/>
      <c r="V600" s="128"/>
      <c r="W600" s="128"/>
      <c r="X600" s="128"/>
      <c r="Y600" s="128"/>
      <c r="Z600" s="128"/>
      <c r="AA600" s="25">
        <f t="shared" si="373"/>
        <v>0</v>
      </c>
      <c r="AB600" s="25">
        <f t="shared" si="374"/>
        <v>0</v>
      </c>
      <c r="AC600" s="25">
        <f t="shared" si="375"/>
        <v>0</v>
      </c>
      <c r="AD600" s="25">
        <f t="shared" si="376"/>
        <v>0</v>
      </c>
      <c r="AE600" s="25">
        <f t="shared" si="377"/>
        <v>0</v>
      </c>
      <c r="AF600" s="25">
        <f t="shared" si="378"/>
        <v>0</v>
      </c>
      <c r="AG600" s="25">
        <f t="shared" si="379"/>
        <v>0</v>
      </c>
    </row>
    <row r="601" spans="3:33">
      <c r="C601" s="2284">
        <v>1</v>
      </c>
      <c r="G601" s="2471"/>
      <c r="H601" s="2472"/>
      <c r="I601" s="2462"/>
      <c r="J601" s="2462"/>
      <c r="K601" s="318"/>
      <c r="L601" s="318" t="s">
        <v>1318</v>
      </c>
      <c r="M601" s="318"/>
      <c r="N601" s="318"/>
      <c r="O601" s="128"/>
      <c r="P601" s="128"/>
      <c r="Q601" s="128"/>
      <c r="R601" s="128"/>
      <c r="S601" s="128"/>
      <c r="T601" s="128"/>
      <c r="U601" s="128"/>
      <c r="V601" s="128"/>
      <c r="W601" s="128"/>
      <c r="X601" s="128"/>
      <c r="Y601" s="128"/>
      <c r="Z601" s="128"/>
      <c r="AA601" s="25">
        <f t="shared" si="373"/>
        <v>0</v>
      </c>
      <c r="AB601" s="25">
        <f t="shared" si="374"/>
        <v>0</v>
      </c>
      <c r="AC601" s="25">
        <f t="shared" si="375"/>
        <v>0</v>
      </c>
      <c r="AD601" s="25">
        <f t="shared" si="376"/>
        <v>0</v>
      </c>
      <c r="AE601" s="25">
        <f t="shared" si="377"/>
        <v>0</v>
      </c>
      <c r="AF601" s="25">
        <f t="shared" si="378"/>
        <v>0</v>
      </c>
      <c r="AG601" s="25">
        <f t="shared" si="379"/>
        <v>0</v>
      </c>
    </row>
    <row r="602" spans="3:33">
      <c r="C602" s="2284">
        <v>1</v>
      </c>
      <c r="G602" s="2471"/>
      <c r="H602" s="2472"/>
      <c r="I602" s="2462"/>
      <c r="J602" s="2462"/>
      <c r="K602" s="318"/>
      <c r="L602" s="318" t="s">
        <v>1319</v>
      </c>
      <c r="M602" s="318"/>
      <c r="N602" s="318"/>
      <c r="O602" s="128"/>
      <c r="P602" s="128"/>
      <c r="Q602" s="128"/>
      <c r="R602" s="128"/>
      <c r="S602" s="128"/>
      <c r="T602" s="128"/>
      <c r="U602" s="128"/>
      <c r="V602" s="128"/>
      <c r="W602" s="128"/>
      <c r="X602" s="128"/>
      <c r="Y602" s="128"/>
      <c r="Z602" s="128"/>
      <c r="AA602" s="25">
        <f t="shared" si="373"/>
        <v>0</v>
      </c>
      <c r="AB602" s="25">
        <f t="shared" si="374"/>
        <v>0</v>
      </c>
      <c r="AC602" s="25">
        <f t="shared" si="375"/>
        <v>0</v>
      </c>
      <c r="AD602" s="25">
        <f t="shared" si="376"/>
        <v>0</v>
      </c>
      <c r="AE602" s="25">
        <f t="shared" si="377"/>
        <v>0</v>
      </c>
      <c r="AF602" s="25">
        <f t="shared" si="378"/>
        <v>0</v>
      </c>
      <c r="AG602" s="25">
        <f t="shared" si="379"/>
        <v>0</v>
      </c>
    </row>
    <row r="603" spans="3:33">
      <c r="C603" s="2284">
        <v>1</v>
      </c>
      <c r="G603" s="2471"/>
      <c r="H603" s="2472"/>
      <c r="I603" s="2462"/>
      <c r="J603" s="2462"/>
      <c r="K603" s="318"/>
      <c r="L603" s="839" t="s">
        <v>1304</v>
      </c>
      <c r="M603" s="839"/>
      <c r="N603" s="839"/>
      <c r="O603" s="135"/>
      <c r="P603" s="135"/>
      <c r="Q603" s="135"/>
      <c r="R603" s="135"/>
      <c r="S603" s="135"/>
      <c r="T603" s="135"/>
      <c r="U603" s="135"/>
      <c r="V603" s="135"/>
      <c r="W603" s="135"/>
      <c r="X603" s="135"/>
      <c r="Y603" s="135"/>
      <c r="Z603" s="135"/>
      <c r="AA603" s="23">
        <f t="shared" si="373"/>
        <v>0</v>
      </c>
      <c r="AB603" s="23">
        <f t="shared" si="374"/>
        <v>0</v>
      </c>
      <c r="AC603" s="23">
        <f t="shared" si="375"/>
        <v>0</v>
      </c>
      <c r="AD603" s="23">
        <f t="shared" si="376"/>
        <v>0</v>
      </c>
      <c r="AE603" s="23">
        <f t="shared" si="377"/>
        <v>0</v>
      </c>
      <c r="AF603" s="23">
        <f t="shared" si="378"/>
        <v>0</v>
      </c>
      <c r="AG603" s="23">
        <f t="shared" si="379"/>
        <v>0</v>
      </c>
    </row>
    <row r="604" spans="3:33">
      <c r="C604" s="2284">
        <v>1</v>
      </c>
      <c r="G604" s="2471"/>
      <c r="H604" s="2472"/>
      <c r="I604" s="2462"/>
      <c r="J604" s="2462"/>
      <c r="K604" s="2475" t="s">
        <v>1320</v>
      </c>
      <c r="L604" s="2475"/>
      <c r="M604" s="2475"/>
      <c r="N604" s="2475"/>
      <c r="O604" s="884">
        <f t="shared" ref="O604:AG604" si="380">O605+O611+O617+O623+O629+O635+O638+O639</f>
        <v>0</v>
      </c>
      <c r="P604" s="884">
        <f t="shared" si="380"/>
        <v>0</v>
      </c>
      <c r="Q604" s="884">
        <f t="shared" si="380"/>
        <v>0</v>
      </c>
      <c r="R604" s="884">
        <f t="shared" si="380"/>
        <v>0</v>
      </c>
      <c r="S604" s="884">
        <f t="shared" si="380"/>
        <v>0</v>
      </c>
      <c r="T604" s="884">
        <f t="shared" si="380"/>
        <v>0</v>
      </c>
      <c r="U604" s="884">
        <f t="shared" si="380"/>
        <v>0</v>
      </c>
      <c r="V604" s="884">
        <f t="shared" si="380"/>
        <v>0</v>
      </c>
      <c r="W604" s="884">
        <f t="shared" si="380"/>
        <v>0</v>
      </c>
      <c r="X604" s="884">
        <f t="shared" si="380"/>
        <v>0</v>
      </c>
      <c r="Y604" s="884">
        <f t="shared" si="380"/>
        <v>0</v>
      </c>
      <c r="Z604" s="884">
        <f t="shared" si="380"/>
        <v>0</v>
      </c>
      <c r="AA604" s="884">
        <f t="shared" si="380"/>
        <v>0</v>
      </c>
      <c r="AB604" s="884">
        <f t="shared" si="380"/>
        <v>0</v>
      </c>
      <c r="AC604" s="884">
        <f t="shared" si="380"/>
        <v>0</v>
      </c>
      <c r="AD604" s="884">
        <f t="shared" si="380"/>
        <v>0</v>
      </c>
      <c r="AE604" s="884">
        <f t="shared" si="380"/>
        <v>0</v>
      </c>
      <c r="AF604" s="884">
        <f t="shared" si="380"/>
        <v>0</v>
      </c>
      <c r="AG604" s="884">
        <f t="shared" si="380"/>
        <v>0</v>
      </c>
    </row>
    <row r="605" spans="3:33">
      <c r="C605" s="2284">
        <v>1</v>
      </c>
      <c r="G605" s="2471"/>
      <c r="H605" s="2472"/>
      <c r="I605" s="2462"/>
      <c r="J605" s="2462"/>
      <c r="K605" s="318"/>
      <c r="L605" s="318" t="s">
        <v>1315</v>
      </c>
      <c r="M605" s="2473"/>
      <c r="N605" s="2473"/>
      <c r="O605" s="565">
        <f t="shared" ref="O605:AG605" si="381">O606+O607</f>
        <v>0</v>
      </c>
      <c r="P605" s="565">
        <f t="shared" si="381"/>
        <v>0</v>
      </c>
      <c r="Q605" s="565">
        <f t="shared" si="381"/>
        <v>0</v>
      </c>
      <c r="R605" s="565">
        <f t="shared" si="381"/>
        <v>0</v>
      </c>
      <c r="S605" s="565">
        <f t="shared" si="381"/>
        <v>0</v>
      </c>
      <c r="T605" s="565">
        <f t="shared" si="381"/>
        <v>0</v>
      </c>
      <c r="U605" s="565">
        <f t="shared" si="381"/>
        <v>0</v>
      </c>
      <c r="V605" s="565">
        <f t="shared" si="381"/>
        <v>0</v>
      </c>
      <c r="W605" s="565">
        <f t="shared" si="381"/>
        <v>0</v>
      </c>
      <c r="X605" s="565">
        <f t="shared" si="381"/>
        <v>0</v>
      </c>
      <c r="Y605" s="565">
        <f t="shared" si="381"/>
        <v>0</v>
      </c>
      <c r="Z605" s="565">
        <f t="shared" si="381"/>
        <v>0</v>
      </c>
      <c r="AA605" s="565">
        <f t="shared" si="381"/>
        <v>0</v>
      </c>
      <c r="AB605" s="565">
        <f t="shared" si="381"/>
        <v>0</v>
      </c>
      <c r="AC605" s="565">
        <f t="shared" si="381"/>
        <v>0</v>
      </c>
      <c r="AD605" s="565">
        <f t="shared" si="381"/>
        <v>0</v>
      </c>
      <c r="AE605" s="565">
        <f t="shared" si="381"/>
        <v>0</v>
      </c>
      <c r="AF605" s="565">
        <f t="shared" si="381"/>
        <v>0</v>
      </c>
      <c r="AG605" s="565">
        <f t="shared" si="381"/>
        <v>0</v>
      </c>
    </row>
    <row r="606" spans="3:33">
      <c r="C606" s="2284">
        <v>1</v>
      </c>
      <c r="G606" s="2471"/>
      <c r="H606" s="2472"/>
      <c r="I606" s="2462"/>
      <c r="J606" s="2462"/>
      <c r="K606" s="318"/>
      <c r="L606" s="318"/>
      <c r="M606" s="2477" t="s">
        <v>1315</v>
      </c>
      <c r="N606" s="2477"/>
      <c r="O606" s="610"/>
      <c r="P606" s="610"/>
      <c r="Q606" s="610"/>
      <c r="R606" s="610"/>
      <c r="S606" s="610"/>
      <c r="T606" s="610"/>
      <c r="U606" s="610"/>
      <c r="V606" s="610"/>
      <c r="W606" s="610"/>
      <c r="X606" s="610"/>
      <c r="Y606" s="610"/>
      <c r="Z606" s="610"/>
      <c r="AA606" s="121">
        <f>SUM(O606:Q606)</f>
        <v>0</v>
      </c>
      <c r="AB606" s="121">
        <f>SUM(R606:T606)</f>
        <v>0</v>
      </c>
      <c r="AC606" s="121">
        <f>SUM(U606:W606)</f>
        <v>0</v>
      </c>
      <c r="AD606" s="121">
        <f>SUM(X606:Z606)</f>
        <v>0</v>
      </c>
      <c r="AE606" s="121">
        <f>AA606+AB606</f>
        <v>0</v>
      </c>
      <c r="AF606" s="121">
        <f>AD606+AC606</f>
        <v>0</v>
      </c>
      <c r="AG606" s="121">
        <f>AE606+AF606</f>
        <v>0</v>
      </c>
    </row>
    <row r="607" spans="3:33" s="318" customFormat="1">
      <c r="C607" s="2284">
        <v>1</v>
      </c>
      <c r="D607" s="363"/>
      <c r="E607" s="363"/>
      <c r="F607" s="2315"/>
      <c r="G607" s="2471"/>
      <c r="H607" s="2472"/>
      <c r="I607" s="2462"/>
      <c r="J607" s="2462"/>
      <c r="M607" s="2478" t="s">
        <v>1377</v>
      </c>
      <c r="N607" s="2478"/>
      <c r="O607" s="596">
        <f t="shared" ref="O607:Z607" si="382">SUM(O608:O610)</f>
        <v>0</v>
      </c>
      <c r="P607" s="596">
        <f t="shared" si="382"/>
        <v>0</v>
      </c>
      <c r="Q607" s="596">
        <f t="shared" si="382"/>
        <v>0</v>
      </c>
      <c r="R607" s="596">
        <f t="shared" si="382"/>
        <v>0</v>
      </c>
      <c r="S607" s="596">
        <f t="shared" si="382"/>
        <v>0</v>
      </c>
      <c r="T607" s="596">
        <f t="shared" si="382"/>
        <v>0</v>
      </c>
      <c r="U607" s="596">
        <f t="shared" si="382"/>
        <v>0</v>
      </c>
      <c r="V607" s="596">
        <f t="shared" si="382"/>
        <v>0</v>
      </c>
      <c r="W607" s="596">
        <f t="shared" si="382"/>
        <v>0</v>
      </c>
      <c r="X607" s="596">
        <f t="shared" si="382"/>
        <v>0</v>
      </c>
      <c r="Y607" s="596">
        <f t="shared" si="382"/>
        <v>0</v>
      </c>
      <c r="Z607" s="596">
        <f t="shared" si="382"/>
        <v>0</v>
      </c>
      <c r="AA607" s="596">
        <f>SUM(O607:Q607)</f>
        <v>0</v>
      </c>
      <c r="AB607" s="596">
        <f>SUM(R607:T607)</f>
        <v>0</v>
      </c>
      <c r="AC607" s="596">
        <f>SUM(U607:W607)</f>
        <v>0</v>
      </c>
      <c r="AD607" s="596">
        <f>SUM(X607:Z607)</f>
        <v>0</v>
      </c>
      <c r="AE607" s="596">
        <f>AA607+AB607</f>
        <v>0</v>
      </c>
      <c r="AF607" s="596">
        <f>AD607+AC607</f>
        <v>0</v>
      </c>
      <c r="AG607" s="596">
        <f>AE607+AF607</f>
        <v>0</v>
      </c>
    </row>
    <row r="608" spans="3:33" s="318" customFormat="1">
      <c r="C608" s="2284">
        <v>1</v>
      </c>
      <c r="D608" s="363"/>
      <c r="E608" s="363"/>
      <c r="F608" s="2315"/>
      <c r="G608" s="2471"/>
      <c r="H608" s="2472"/>
      <c r="I608" s="2462"/>
      <c r="J608" s="2462"/>
      <c r="M608" s="2479"/>
      <c r="N608" s="593" t="s">
        <v>1361</v>
      </c>
      <c r="O608" s="191"/>
      <c r="P608" s="191"/>
      <c r="Q608" s="191"/>
      <c r="R608" s="191"/>
      <c r="S608" s="191"/>
      <c r="T608" s="191"/>
      <c r="U608" s="191"/>
      <c r="V608" s="191"/>
      <c r="W608" s="191"/>
      <c r="X608" s="191"/>
      <c r="Y608" s="191"/>
      <c r="Z608" s="191"/>
      <c r="AA608" s="186">
        <f>SUM(O608:Q608)</f>
        <v>0</v>
      </c>
      <c r="AB608" s="186">
        <f>SUM(R608:T608)</f>
        <v>0</v>
      </c>
      <c r="AC608" s="186">
        <f>SUM(U608:W608)</f>
        <v>0</v>
      </c>
      <c r="AD608" s="186">
        <f>SUM(X608:Z608)</f>
        <v>0</v>
      </c>
      <c r="AE608" s="186">
        <f>AA608+AB608</f>
        <v>0</v>
      </c>
      <c r="AF608" s="186">
        <f>AD608+AC608</f>
        <v>0</v>
      </c>
      <c r="AG608" s="186">
        <f>AE608+AF608</f>
        <v>0</v>
      </c>
    </row>
    <row r="609" spans="3:33" s="318" customFormat="1">
      <c r="C609" s="2284">
        <v>1</v>
      </c>
      <c r="D609" s="363"/>
      <c r="E609" s="363"/>
      <c r="F609" s="2315"/>
      <c r="G609" s="2471"/>
      <c r="H609" s="2472"/>
      <c r="I609" s="2462"/>
      <c r="J609" s="2462"/>
      <c r="M609" s="2480"/>
      <c r="N609" s="621" t="s">
        <v>1362</v>
      </c>
      <c r="O609" s="128"/>
      <c r="P609" s="128"/>
      <c r="Q609" s="128"/>
      <c r="R609" s="128"/>
      <c r="S609" s="128"/>
      <c r="T609" s="128"/>
      <c r="U609" s="128"/>
      <c r="V609" s="128"/>
      <c r="W609" s="128"/>
      <c r="X609" s="128"/>
      <c r="Y609" s="128"/>
      <c r="Z609" s="128"/>
      <c r="AA609" s="185">
        <f>SUM(O609:Q609)</f>
        <v>0</v>
      </c>
      <c r="AB609" s="185">
        <f>SUM(R609:T609)</f>
        <v>0</v>
      </c>
      <c r="AC609" s="185">
        <f>SUM(U609:W609)</f>
        <v>0</v>
      </c>
      <c r="AD609" s="185">
        <f>SUM(X609:Z609)</f>
        <v>0</v>
      </c>
      <c r="AE609" s="185">
        <f>AA609+AB609</f>
        <v>0</v>
      </c>
      <c r="AF609" s="185">
        <f>AD609+AC609</f>
        <v>0</v>
      </c>
      <c r="AG609" s="185">
        <f>AE609+AF609</f>
        <v>0</v>
      </c>
    </row>
    <row r="610" spans="3:33" s="318" customFormat="1">
      <c r="C610" s="2284">
        <v>1</v>
      </c>
      <c r="D610" s="363"/>
      <c r="E610" s="363"/>
      <c r="F610" s="2315"/>
      <c r="G610" s="2471"/>
      <c r="H610" s="2472"/>
      <c r="I610" s="2462"/>
      <c r="J610" s="2462"/>
      <c r="L610" s="839"/>
      <c r="M610" s="2481"/>
      <c r="N610" s="154" t="s">
        <v>1363</v>
      </c>
      <c r="O610" s="135"/>
      <c r="P610" s="135"/>
      <c r="Q610" s="135"/>
      <c r="R610" s="135"/>
      <c r="S610" s="135"/>
      <c r="T610" s="135"/>
      <c r="U610" s="135"/>
      <c r="V610" s="135"/>
      <c r="W610" s="135"/>
      <c r="X610" s="135"/>
      <c r="Y610" s="135"/>
      <c r="Z610" s="135"/>
      <c r="AA610" s="185">
        <f>SUM(O610:Q610)</f>
        <v>0</v>
      </c>
      <c r="AB610" s="185">
        <f>SUM(R610:T610)</f>
        <v>0</v>
      </c>
      <c r="AC610" s="185">
        <f>SUM(U610:W610)</f>
        <v>0</v>
      </c>
      <c r="AD610" s="185">
        <f>SUM(X610:Z610)</f>
        <v>0</v>
      </c>
      <c r="AE610" s="185">
        <f>AA610+AB610</f>
        <v>0</v>
      </c>
      <c r="AF610" s="185">
        <f>AD610+AC610</f>
        <v>0</v>
      </c>
      <c r="AG610" s="185">
        <f>AE610+AF610</f>
        <v>0</v>
      </c>
    </row>
    <row r="611" spans="3:33">
      <c r="C611" s="2284">
        <v>1</v>
      </c>
      <c r="G611" s="2471"/>
      <c r="H611" s="2472"/>
      <c r="I611" s="2462"/>
      <c r="J611" s="2462"/>
      <c r="K611" s="318"/>
      <c r="L611" s="318" t="s">
        <v>1316</v>
      </c>
      <c r="M611" s="2473"/>
      <c r="N611" s="2473"/>
      <c r="O611" s="121">
        <f t="shared" ref="O611:AG611" si="383">O612+O613</f>
        <v>0</v>
      </c>
      <c r="P611" s="121">
        <f t="shared" si="383"/>
        <v>0</v>
      </c>
      <c r="Q611" s="121">
        <f t="shared" si="383"/>
        <v>0</v>
      </c>
      <c r="R611" s="121">
        <f t="shared" si="383"/>
        <v>0</v>
      </c>
      <c r="S611" s="121">
        <f t="shared" si="383"/>
        <v>0</v>
      </c>
      <c r="T611" s="121">
        <f t="shared" si="383"/>
        <v>0</v>
      </c>
      <c r="U611" s="121">
        <f t="shared" si="383"/>
        <v>0</v>
      </c>
      <c r="V611" s="121">
        <f t="shared" si="383"/>
        <v>0</v>
      </c>
      <c r="W611" s="121">
        <f t="shared" si="383"/>
        <v>0</v>
      </c>
      <c r="X611" s="121">
        <f t="shared" si="383"/>
        <v>0</v>
      </c>
      <c r="Y611" s="121">
        <f t="shared" si="383"/>
        <v>0</v>
      </c>
      <c r="Z611" s="121">
        <f t="shared" si="383"/>
        <v>0</v>
      </c>
      <c r="AA611" s="121">
        <f t="shared" si="383"/>
        <v>0</v>
      </c>
      <c r="AB611" s="121">
        <f t="shared" si="383"/>
        <v>0</v>
      </c>
      <c r="AC611" s="121">
        <f t="shared" si="383"/>
        <v>0</v>
      </c>
      <c r="AD611" s="121">
        <f t="shared" si="383"/>
        <v>0</v>
      </c>
      <c r="AE611" s="121">
        <f t="shared" si="383"/>
        <v>0</v>
      </c>
      <c r="AF611" s="121">
        <f t="shared" si="383"/>
        <v>0</v>
      </c>
      <c r="AG611" s="121">
        <f t="shared" si="383"/>
        <v>0</v>
      </c>
    </row>
    <row r="612" spans="3:33">
      <c r="C612" s="2284">
        <v>1</v>
      </c>
      <c r="G612" s="2471"/>
      <c r="H612" s="2472"/>
      <c r="I612" s="2462"/>
      <c r="J612" s="2462"/>
      <c r="K612" s="318"/>
      <c r="L612" s="318"/>
      <c r="M612" s="2477" t="s">
        <v>1316</v>
      </c>
      <c r="N612" s="2477"/>
      <c r="O612" s="610"/>
      <c r="P612" s="610"/>
      <c r="Q612" s="610"/>
      <c r="R612" s="610"/>
      <c r="S612" s="610"/>
      <c r="T612" s="610"/>
      <c r="U612" s="610"/>
      <c r="V612" s="610"/>
      <c r="W612" s="610"/>
      <c r="X612" s="610"/>
      <c r="Y612" s="610"/>
      <c r="Z612" s="610"/>
      <c r="AA612" s="121">
        <f>SUM(O612:Q612)</f>
        <v>0</v>
      </c>
      <c r="AB612" s="121">
        <f>SUM(R612:T612)</f>
        <v>0</v>
      </c>
      <c r="AC612" s="121">
        <f>SUM(U612:W612)</f>
        <v>0</v>
      </c>
      <c r="AD612" s="121">
        <f>SUM(X612:Z612)</f>
        <v>0</v>
      </c>
      <c r="AE612" s="121">
        <f>AA612+AB612</f>
        <v>0</v>
      </c>
      <c r="AF612" s="121">
        <f>AD612+AC612</f>
        <v>0</v>
      </c>
      <c r="AG612" s="121">
        <f>AE612+AF612</f>
        <v>0</v>
      </c>
    </row>
    <row r="613" spans="3:33" s="318" customFormat="1">
      <c r="C613" s="2284">
        <v>1</v>
      </c>
      <c r="D613" s="363"/>
      <c r="E613" s="363"/>
      <c r="F613" s="2315"/>
      <c r="G613" s="2471"/>
      <c r="H613" s="2472"/>
      <c r="I613" s="2462"/>
      <c r="J613" s="2462"/>
      <c r="M613" s="2478" t="s">
        <v>1377</v>
      </c>
      <c r="N613" s="2478"/>
      <c r="O613" s="596">
        <f t="shared" ref="O613:Z613" si="384">SUM(O614:O616)</f>
        <v>0</v>
      </c>
      <c r="P613" s="596">
        <f t="shared" si="384"/>
        <v>0</v>
      </c>
      <c r="Q613" s="596">
        <f t="shared" si="384"/>
        <v>0</v>
      </c>
      <c r="R613" s="596">
        <f t="shared" si="384"/>
        <v>0</v>
      </c>
      <c r="S613" s="596">
        <f t="shared" si="384"/>
        <v>0</v>
      </c>
      <c r="T613" s="596">
        <f t="shared" si="384"/>
        <v>0</v>
      </c>
      <c r="U613" s="596">
        <f t="shared" si="384"/>
        <v>0</v>
      </c>
      <c r="V613" s="596">
        <f t="shared" si="384"/>
        <v>0</v>
      </c>
      <c r="W613" s="596">
        <f t="shared" si="384"/>
        <v>0</v>
      </c>
      <c r="X613" s="596">
        <f t="shared" si="384"/>
        <v>0</v>
      </c>
      <c r="Y613" s="596">
        <f t="shared" si="384"/>
        <v>0</v>
      </c>
      <c r="Z613" s="596">
        <f t="shared" si="384"/>
        <v>0</v>
      </c>
      <c r="AA613" s="596">
        <f>SUM(O613:Q613)</f>
        <v>0</v>
      </c>
      <c r="AB613" s="596">
        <f>SUM(R613:T613)</f>
        <v>0</v>
      </c>
      <c r="AC613" s="596">
        <f>SUM(U613:W613)</f>
        <v>0</v>
      </c>
      <c r="AD613" s="596">
        <f>SUM(X613:Z613)</f>
        <v>0</v>
      </c>
      <c r="AE613" s="596">
        <f>AA613+AB613</f>
        <v>0</v>
      </c>
      <c r="AF613" s="596">
        <f>AD613+AC613</f>
        <v>0</v>
      </c>
      <c r="AG613" s="596">
        <f>AE613+AF613</f>
        <v>0</v>
      </c>
    </row>
    <row r="614" spans="3:33" s="318" customFormat="1">
      <c r="C614" s="2284">
        <v>1</v>
      </c>
      <c r="D614" s="363"/>
      <c r="E614" s="363"/>
      <c r="F614" s="2315"/>
      <c r="G614" s="2471"/>
      <c r="H614" s="2472"/>
      <c r="I614" s="2462"/>
      <c r="J614" s="2462"/>
      <c r="M614" s="2479"/>
      <c r="N614" s="593" t="s">
        <v>1361</v>
      </c>
      <c r="O614" s="191"/>
      <c r="P614" s="191"/>
      <c r="Q614" s="191"/>
      <c r="R614" s="191"/>
      <c r="S614" s="191"/>
      <c r="T614" s="191"/>
      <c r="U614" s="191"/>
      <c r="V614" s="191"/>
      <c r="W614" s="191"/>
      <c r="X614" s="191"/>
      <c r="Y614" s="191"/>
      <c r="Z614" s="191"/>
      <c r="AA614" s="186">
        <f>SUM(O614:Q614)</f>
        <v>0</v>
      </c>
      <c r="AB614" s="186">
        <f>SUM(R614:T614)</f>
        <v>0</v>
      </c>
      <c r="AC614" s="186">
        <f>SUM(U614:W614)</f>
        <v>0</v>
      </c>
      <c r="AD614" s="186">
        <f>SUM(X614:Z614)</f>
        <v>0</v>
      </c>
      <c r="AE614" s="186">
        <f>AA614+AB614</f>
        <v>0</v>
      </c>
      <c r="AF614" s="186">
        <f>AD614+AC614</f>
        <v>0</v>
      </c>
      <c r="AG614" s="186">
        <f>AE614+AF614</f>
        <v>0</v>
      </c>
    </row>
    <row r="615" spans="3:33" s="318" customFormat="1">
      <c r="C615" s="2284">
        <v>1</v>
      </c>
      <c r="D615" s="363"/>
      <c r="E615" s="363"/>
      <c r="F615" s="2315"/>
      <c r="G615" s="2471"/>
      <c r="H615" s="2472"/>
      <c r="I615" s="2462"/>
      <c r="J615" s="2462"/>
      <c r="M615" s="2480"/>
      <c r="N615" s="621" t="s">
        <v>1362</v>
      </c>
      <c r="O615" s="128"/>
      <c r="P615" s="128"/>
      <c r="Q615" s="128"/>
      <c r="R615" s="128"/>
      <c r="S615" s="128"/>
      <c r="T615" s="128"/>
      <c r="U615" s="128"/>
      <c r="V615" s="128"/>
      <c r="W615" s="128"/>
      <c r="X615" s="128"/>
      <c r="Y615" s="128"/>
      <c r="Z615" s="128"/>
      <c r="AA615" s="185">
        <f>SUM(O615:Q615)</f>
        <v>0</v>
      </c>
      <c r="AB615" s="185">
        <f>SUM(R615:T615)</f>
        <v>0</v>
      </c>
      <c r="AC615" s="185">
        <f>SUM(U615:W615)</f>
        <v>0</v>
      </c>
      <c r="AD615" s="185">
        <f>SUM(X615:Z615)</f>
        <v>0</v>
      </c>
      <c r="AE615" s="185">
        <f>AA615+AB615</f>
        <v>0</v>
      </c>
      <c r="AF615" s="185">
        <f>AD615+AC615</f>
        <v>0</v>
      </c>
      <c r="AG615" s="185">
        <f>AE615+AF615</f>
        <v>0</v>
      </c>
    </row>
    <row r="616" spans="3:33" s="318" customFormat="1">
      <c r="C616" s="2284">
        <v>1</v>
      </c>
      <c r="D616" s="363"/>
      <c r="E616" s="363"/>
      <c r="F616" s="2315"/>
      <c r="G616" s="2471"/>
      <c r="H616" s="2472"/>
      <c r="I616" s="2462"/>
      <c r="J616" s="2462"/>
      <c r="L616" s="839"/>
      <c r="M616" s="2481"/>
      <c r="N616" s="154" t="s">
        <v>1363</v>
      </c>
      <c r="O616" s="135"/>
      <c r="P616" s="135"/>
      <c r="Q616" s="135"/>
      <c r="R616" s="135"/>
      <c r="S616" s="135"/>
      <c r="T616" s="135"/>
      <c r="U616" s="135"/>
      <c r="V616" s="135"/>
      <c r="W616" s="135"/>
      <c r="X616" s="135"/>
      <c r="Y616" s="135"/>
      <c r="Z616" s="135"/>
      <c r="AA616" s="185">
        <f>SUM(O616:Q616)</f>
        <v>0</v>
      </c>
      <c r="AB616" s="185">
        <f>SUM(R616:T616)</f>
        <v>0</v>
      </c>
      <c r="AC616" s="185">
        <f>SUM(U616:W616)</f>
        <v>0</v>
      </c>
      <c r="AD616" s="185">
        <f>SUM(X616:Z616)</f>
        <v>0</v>
      </c>
      <c r="AE616" s="185">
        <f>AA616+AB616</f>
        <v>0</v>
      </c>
      <c r="AF616" s="185">
        <f>AD616+AC616</f>
        <v>0</v>
      </c>
      <c r="AG616" s="185">
        <f>AE616+AF616</f>
        <v>0</v>
      </c>
    </row>
    <row r="617" spans="3:33">
      <c r="C617" s="2284">
        <v>1</v>
      </c>
      <c r="G617" s="2471"/>
      <c r="H617" s="2472"/>
      <c r="I617" s="2462"/>
      <c r="J617" s="2462"/>
      <c r="K617" s="318"/>
      <c r="L617" s="318" t="s">
        <v>1317</v>
      </c>
      <c r="M617" s="2473"/>
      <c r="N617" s="2473"/>
      <c r="O617" s="121">
        <f t="shared" ref="O617:AG617" si="385">O618+O619</f>
        <v>0</v>
      </c>
      <c r="P617" s="121">
        <f t="shared" si="385"/>
        <v>0</v>
      </c>
      <c r="Q617" s="121">
        <f t="shared" si="385"/>
        <v>0</v>
      </c>
      <c r="R617" s="121">
        <f t="shared" si="385"/>
        <v>0</v>
      </c>
      <c r="S617" s="121">
        <f t="shared" si="385"/>
        <v>0</v>
      </c>
      <c r="T617" s="121">
        <f t="shared" si="385"/>
        <v>0</v>
      </c>
      <c r="U617" s="121">
        <f t="shared" si="385"/>
        <v>0</v>
      </c>
      <c r="V617" s="121">
        <f t="shared" si="385"/>
        <v>0</v>
      </c>
      <c r="W617" s="121">
        <f t="shared" si="385"/>
        <v>0</v>
      </c>
      <c r="X617" s="121">
        <f t="shared" si="385"/>
        <v>0</v>
      </c>
      <c r="Y617" s="121">
        <f t="shared" si="385"/>
        <v>0</v>
      </c>
      <c r="Z617" s="121">
        <f t="shared" si="385"/>
        <v>0</v>
      </c>
      <c r="AA617" s="121">
        <f t="shared" si="385"/>
        <v>0</v>
      </c>
      <c r="AB617" s="121">
        <f t="shared" si="385"/>
        <v>0</v>
      </c>
      <c r="AC617" s="121">
        <f t="shared" si="385"/>
        <v>0</v>
      </c>
      <c r="AD617" s="121">
        <f t="shared" si="385"/>
        <v>0</v>
      </c>
      <c r="AE617" s="121">
        <f t="shared" si="385"/>
        <v>0</v>
      </c>
      <c r="AF617" s="121">
        <f t="shared" si="385"/>
        <v>0</v>
      </c>
      <c r="AG617" s="121">
        <f t="shared" si="385"/>
        <v>0</v>
      </c>
    </row>
    <row r="618" spans="3:33">
      <c r="C618" s="2284">
        <v>1</v>
      </c>
      <c r="G618" s="2471"/>
      <c r="H618" s="2472"/>
      <c r="I618" s="2462"/>
      <c r="J618" s="2462"/>
      <c r="K618" s="318"/>
      <c r="L618" s="318"/>
      <c r="M618" s="2477" t="s">
        <v>1317</v>
      </c>
      <c r="N618" s="2477"/>
      <c r="O618" s="610"/>
      <c r="P618" s="610"/>
      <c r="Q618" s="610"/>
      <c r="R618" s="610"/>
      <c r="S618" s="610"/>
      <c r="T618" s="610"/>
      <c r="U618" s="610"/>
      <c r="V618" s="610"/>
      <c r="W618" s="610"/>
      <c r="X618" s="610"/>
      <c r="Y618" s="610"/>
      <c r="Z618" s="610"/>
      <c r="AA618" s="121">
        <f>SUM(O618:Q618)</f>
        <v>0</v>
      </c>
      <c r="AB618" s="121">
        <f>SUM(R618:T618)</f>
        <v>0</v>
      </c>
      <c r="AC618" s="121">
        <f>SUM(U618:W618)</f>
        <v>0</v>
      </c>
      <c r="AD618" s="121">
        <f>SUM(X618:Z618)</f>
        <v>0</v>
      </c>
      <c r="AE618" s="121">
        <f>AA618+AB618</f>
        <v>0</v>
      </c>
      <c r="AF618" s="121">
        <f>AD618+AC618</f>
        <v>0</v>
      </c>
      <c r="AG618" s="121">
        <f>AE618+AF618</f>
        <v>0</v>
      </c>
    </row>
    <row r="619" spans="3:33" s="318" customFormat="1">
      <c r="C619" s="2284">
        <v>1</v>
      </c>
      <c r="D619" s="363"/>
      <c r="E619" s="363"/>
      <c r="F619" s="2315"/>
      <c r="G619" s="2471"/>
      <c r="H619" s="2472"/>
      <c r="I619" s="2462"/>
      <c r="J619" s="2462"/>
      <c r="M619" s="2478" t="s">
        <v>1377</v>
      </c>
      <c r="N619" s="2478"/>
      <c r="O619" s="596">
        <f t="shared" ref="O619:Z619" si="386">SUM(O620:O622)</f>
        <v>0</v>
      </c>
      <c r="P619" s="596">
        <f t="shared" si="386"/>
        <v>0</v>
      </c>
      <c r="Q619" s="596">
        <f t="shared" si="386"/>
        <v>0</v>
      </c>
      <c r="R619" s="596">
        <f t="shared" si="386"/>
        <v>0</v>
      </c>
      <c r="S619" s="596">
        <f t="shared" si="386"/>
        <v>0</v>
      </c>
      <c r="T619" s="596">
        <f t="shared" si="386"/>
        <v>0</v>
      </c>
      <c r="U619" s="596">
        <f t="shared" si="386"/>
        <v>0</v>
      </c>
      <c r="V619" s="596">
        <f t="shared" si="386"/>
        <v>0</v>
      </c>
      <c r="W619" s="596">
        <f t="shared" si="386"/>
        <v>0</v>
      </c>
      <c r="X619" s="596">
        <f t="shared" si="386"/>
        <v>0</v>
      </c>
      <c r="Y619" s="596">
        <f t="shared" si="386"/>
        <v>0</v>
      </c>
      <c r="Z619" s="596">
        <f t="shared" si="386"/>
        <v>0</v>
      </c>
      <c r="AA619" s="596">
        <f>SUM(O619:Q619)</f>
        <v>0</v>
      </c>
      <c r="AB619" s="596">
        <f>SUM(R619:T619)</f>
        <v>0</v>
      </c>
      <c r="AC619" s="596">
        <f>SUM(U619:W619)</f>
        <v>0</v>
      </c>
      <c r="AD619" s="596">
        <f>SUM(X619:Z619)</f>
        <v>0</v>
      </c>
      <c r="AE619" s="596">
        <f>AA619+AB619</f>
        <v>0</v>
      </c>
      <c r="AF619" s="596">
        <f>AD619+AC619</f>
        <v>0</v>
      </c>
      <c r="AG619" s="596">
        <f>AE619+AF619</f>
        <v>0</v>
      </c>
    </row>
    <row r="620" spans="3:33" s="318" customFormat="1">
      <c r="C620" s="2284">
        <v>1</v>
      </c>
      <c r="D620" s="363"/>
      <c r="E620" s="363"/>
      <c r="F620" s="2315"/>
      <c r="G620" s="2471"/>
      <c r="H620" s="2472"/>
      <c r="I620" s="2462"/>
      <c r="J620" s="2462"/>
      <c r="M620" s="2479"/>
      <c r="N620" s="593" t="s">
        <v>1361</v>
      </c>
      <c r="O620" s="191"/>
      <c r="P620" s="191"/>
      <c r="Q620" s="191"/>
      <c r="R620" s="191"/>
      <c r="S620" s="191"/>
      <c r="T620" s="191"/>
      <c r="U620" s="191"/>
      <c r="V620" s="191"/>
      <c r="W620" s="191"/>
      <c r="X620" s="191"/>
      <c r="Y620" s="191"/>
      <c r="Z620" s="191"/>
      <c r="AA620" s="186">
        <f>SUM(O620:Q620)</f>
        <v>0</v>
      </c>
      <c r="AB620" s="186">
        <f>SUM(R620:T620)</f>
        <v>0</v>
      </c>
      <c r="AC620" s="186">
        <f>SUM(U620:W620)</f>
        <v>0</v>
      </c>
      <c r="AD620" s="186">
        <f>SUM(X620:Z620)</f>
        <v>0</v>
      </c>
      <c r="AE620" s="186">
        <f>AA620+AB620</f>
        <v>0</v>
      </c>
      <c r="AF620" s="186">
        <f>AD620+AC620</f>
        <v>0</v>
      </c>
      <c r="AG620" s="186">
        <f>AE620+AF620</f>
        <v>0</v>
      </c>
    </row>
    <row r="621" spans="3:33" s="318" customFormat="1">
      <c r="C621" s="2284">
        <v>1</v>
      </c>
      <c r="D621" s="363"/>
      <c r="E621" s="363"/>
      <c r="F621" s="2315"/>
      <c r="G621" s="2471"/>
      <c r="H621" s="2472"/>
      <c r="I621" s="2462"/>
      <c r="J621" s="2462"/>
      <c r="M621" s="2480"/>
      <c r="N621" s="621" t="s">
        <v>1362</v>
      </c>
      <c r="O621" s="128"/>
      <c r="P621" s="128"/>
      <c r="Q621" s="128"/>
      <c r="R621" s="128"/>
      <c r="S621" s="128"/>
      <c r="T621" s="128"/>
      <c r="U621" s="128"/>
      <c r="V621" s="128"/>
      <c r="W621" s="128"/>
      <c r="X621" s="128"/>
      <c r="Y621" s="128"/>
      <c r="Z621" s="128"/>
      <c r="AA621" s="185">
        <f>SUM(O621:Q621)</f>
        <v>0</v>
      </c>
      <c r="AB621" s="185">
        <f>SUM(R621:T621)</f>
        <v>0</v>
      </c>
      <c r="AC621" s="185">
        <f>SUM(U621:W621)</f>
        <v>0</v>
      </c>
      <c r="AD621" s="185">
        <f>SUM(X621:Z621)</f>
        <v>0</v>
      </c>
      <c r="AE621" s="185">
        <f>AA621+AB621</f>
        <v>0</v>
      </c>
      <c r="AF621" s="185">
        <f>AD621+AC621</f>
        <v>0</v>
      </c>
      <c r="AG621" s="185">
        <f>AE621+AF621</f>
        <v>0</v>
      </c>
    </row>
    <row r="622" spans="3:33" s="318" customFormat="1">
      <c r="C622" s="2284">
        <v>1</v>
      </c>
      <c r="D622" s="363"/>
      <c r="E622" s="363"/>
      <c r="F622" s="2315"/>
      <c r="G622" s="2471"/>
      <c r="H622" s="2472"/>
      <c r="I622" s="2462"/>
      <c r="J622" s="2462"/>
      <c r="L622" s="839"/>
      <c r="M622" s="2481"/>
      <c r="N622" s="154" t="s">
        <v>1363</v>
      </c>
      <c r="O622" s="135"/>
      <c r="P622" s="135"/>
      <c r="Q622" s="135"/>
      <c r="R622" s="135"/>
      <c r="S622" s="135"/>
      <c r="T622" s="135"/>
      <c r="U622" s="135"/>
      <c r="V622" s="135"/>
      <c r="W622" s="135"/>
      <c r="X622" s="135"/>
      <c r="Y622" s="135"/>
      <c r="Z622" s="135"/>
      <c r="AA622" s="185">
        <f>SUM(O622:Q622)</f>
        <v>0</v>
      </c>
      <c r="AB622" s="185">
        <f>SUM(R622:T622)</f>
        <v>0</v>
      </c>
      <c r="AC622" s="185">
        <f>SUM(U622:W622)</f>
        <v>0</v>
      </c>
      <c r="AD622" s="185">
        <f>SUM(X622:Z622)</f>
        <v>0</v>
      </c>
      <c r="AE622" s="185">
        <f>AA622+AB622</f>
        <v>0</v>
      </c>
      <c r="AF622" s="185">
        <f>AD622+AC622</f>
        <v>0</v>
      </c>
      <c r="AG622" s="185">
        <f>AE622+AF622</f>
        <v>0</v>
      </c>
    </row>
    <row r="623" spans="3:33">
      <c r="C623" s="2284">
        <v>1</v>
      </c>
      <c r="G623" s="2471"/>
      <c r="H623" s="2472"/>
      <c r="I623" s="2462"/>
      <c r="J623" s="2462"/>
      <c r="K623" s="318"/>
      <c r="L623" s="318" t="s">
        <v>1318</v>
      </c>
      <c r="M623" s="2473"/>
      <c r="N623" s="2473"/>
      <c r="O623" s="121">
        <f t="shared" ref="O623:AG623" si="387">O624+O625</f>
        <v>0</v>
      </c>
      <c r="P623" s="121">
        <f t="shared" si="387"/>
        <v>0</v>
      </c>
      <c r="Q623" s="121">
        <f t="shared" si="387"/>
        <v>0</v>
      </c>
      <c r="R623" s="121">
        <f t="shared" si="387"/>
        <v>0</v>
      </c>
      <c r="S623" s="121">
        <f t="shared" si="387"/>
        <v>0</v>
      </c>
      <c r="T623" s="121">
        <f t="shared" si="387"/>
        <v>0</v>
      </c>
      <c r="U623" s="121">
        <f t="shared" si="387"/>
        <v>0</v>
      </c>
      <c r="V623" s="121">
        <f t="shared" si="387"/>
        <v>0</v>
      </c>
      <c r="W623" s="121">
        <f t="shared" si="387"/>
        <v>0</v>
      </c>
      <c r="X623" s="121">
        <f t="shared" si="387"/>
        <v>0</v>
      </c>
      <c r="Y623" s="121">
        <f t="shared" si="387"/>
        <v>0</v>
      </c>
      <c r="Z623" s="121">
        <f t="shared" si="387"/>
        <v>0</v>
      </c>
      <c r="AA623" s="121">
        <f t="shared" si="387"/>
        <v>0</v>
      </c>
      <c r="AB623" s="121">
        <f t="shared" si="387"/>
        <v>0</v>
      </c>
      <c r="AC623" s="121">
        <f t="shared" si="387"/>
        <v>0</v>
      </c>
      <c r="AD623" s="121">
        <f t="shared" si="387"/>
        <v>0</v>
      </c>
      <c r="AE623" s="121">
        <f t="shared" si="387"/>
        <v>0</v>
      </c>
      <c r="AF623" s="121">
        <f t="shared" si="387"/>
        <v>0</v>
      </c>
      <c r="AG623" s="121">
        <f t="shared" si="387"/>
        <v>0</v>
      </c>
    </row>
    <row r="624" spans="3:33">
      <c r="C624" s="2284">
        <v>1</v>
      </c>
      <c r="G624" s="2471"/>
      <c r="H624" s="2472"/>
      <c r="I624" s="2462"/>
      <c r="J624" s="2462"/>
      <c r="K624" s="318"/>
      <c r="L624" s="318"/>
      <c r="M624" s="2477" t="s">
        <v>1318</v>
      </c>
      <c r="N624" s="2477"/>
      <c r="O624" s="610"/>
      <c r="P624" s="610"/>
      <c r="Q624" s="610"/>
      <c r="R624" s="610"/>
      <c r="S624" s="610"/>
      <c r="T624" s="610"/>
      <c r="U624" s="610"/>
      <c r="V624" s="610"/>
      <c r="W624" s="610"/>
      <c r="X624" s="610"/>
      <c r="Y624" s="610"/>
      <c r="Z624" s="610"/>
      <c r="AA624" s="121">
        <f>SUM(O624:Q624)</f>
        <v>0</v>
      </c>
      <c r="AB624" s="121">
        <f>SUM(R624:T624)</f>
        <v>0</v>
      </c>
      <c r="AC624" s="121">
        <f>SUM(U624:W624)</f>
        <v>0</v>
      </c>
      <c r="AD624" s="121">
        <f>SUM(X624:Z624)</f>
        <v>0</v>
      </c>
      <c r="AE624" s="121">
        <f>AA624+AB624</f>
        <v>0</v>
      </c>
      <c r="AF624" s="121">
        <f>AD624+AC624</f>
        <v>0</v>
      </c>
      <c r="AG624" s="121">
        <f>AE624+AF624</f>
        <v>0</v>
      </c>
    </row>
    <row r="625" spans="3:33" s="318" customFormat="1">
      <c r="C625" s="2284">
        <v>1</v>
      </c>
      <c r="D625" s="363"/>
      <c r="E625" s="363"/>
      <c r="F625" s="2315"/>
      <c r="G625" s="2471"/>
      <c r="H625" s="2472"/>
      <c r="I625" s="2462"/>
      <c r="J625" s="2462"/>
      <c r="M625" s="2478" t="s">
        <v>1377</v>
      </c>
      <c r="N625" s="2478"/>
      <c r="O625" s="596">
        <f t="shared" ref="O625:Z625" si="388">SUM(O626:O628)</f>
        <v>0</v>
      </c>
      <c r="P625" s="596">
        <f t="shared" si="388"/>
        <v>0</v>
      </c>
      <c r="Q625" s="596">
        <f t="shared" si="388"/>
        <v>0</v>
      </c>
      <c r="R625" s="596">
        <f t="shared" si="388"/>
        <v>0</v>
      </c>
      <c r="S625" s="596">
        <f t="shared" si="388"/>
        <v>0</v>
      </c>
      <c r="T625" s="596">
        <f t="shared" si="388"/>
        <v>0</v>
      </c>
      <c r="U625" s="596">
        <f t="shared" si="388"/>
        <v>0</v>
      </c>
      <c r="V625" s="596">
        <f t="shared" si="388"/>
        <v>0</v>
      </c>
      <c r="W625" s="596">
        <f t="shared" si="388"/>
        <v>0</v>
      </c>
      <c r="X625" s="596">
        <f t="shared" si="388"/>
        <v>0</v>
      </c>
      <c r="Y625" s="596">
        <f t="shared" si="388"/>
        <v>0</v>
      </c>
      <c r="Z625" s="596">
        <f t="shared" si="388"/>
        <v>0</v>
      </c>
      <c r="AA625" s="596">
        <f>SUM(O625:Q625)</f>
        <v>0</v>
      </c>
      <c r="AB625" s="596">
        <f>SUM(R625:T625)</f>
        <v>0</v>
      </c>
      <c r="AC625" s="596">
        <f>SUM(U625:W625)</f>
        <v>0</v>
      </c>
      <c r="AD625" s="596">
        <f>SUM(X625:Z625)</f>
        <v>0</v>
      </c>
      <c r="AE625" s="596">
        <f>AA625+AB625</f>
        <v>0</v>
      </c>
      <c r="AF625" s="596">
        <f>AD625+AC625</f>
        <v>0</v>
      </c>
      <c r="AG625" s="596">
        <f>AE625+AF625</f>
        <v>0</v>
      </c>
    </row>
    <row r="626" spans="3:33" s="318" customFormat="1">
      <c r="C626" s="2284">
        <v>1</v>
      </c>
      <c r="D626" s="363"/>
      <c r="E626" s="363"/>
      <c r="F626" s="2315"/>
      <c r="G626" s="2471"/>
      <c r="H626" s="2472"/>
      <c r="I626" s="2462"/>
      <c r="J626" s="2462"/>
      <c r="M626" s="2479"/>
      <c r="N626" s="593" t="s">
        <v>1361</v>
      </c>
      <c r="O626" s="191"/>
      <c r="P626" s="191"/>
      <c r="Q626" s="191"/>
      <c r="R626" s="191"/>
      <c r="S626" s="191"/>
      <c r="T626" s="191"/>
      <c r="U626" s="191"/>
      <c r="V626" s="191"/>
      <c r="W626" s="191"/>
      <c r="X626" s="191"/>
      <c r="Y626" s="191"/>
      <c r="Z626" s="191"/>
      <c r="AA626" s="186">
        <f>SUM(O626:Q626)</f>
        <v>0</v>
      </c>
      <c r="AB626" s="186">
        <f>SUM(R626:T626)</f>
        <v>0</v>
      </c>
      <c r="AC626" s="186">
        <f>SUM(U626:W626)</f>
        <v>0</v>
      </c>
      <c r="AD626" s="186">
        <f>SUM(X626:Z626)</f>
        <v>0</v>
      </c>
      <c r="AE626" s="186">
        <f>AA626+AB626</f>
        <v>0</v>
      </c>
      <c r="AF626" s="186">
        <f>AD626+AC626</f>
        <v>0</v>
      </c>
      <c r="AG626" s="186">
        <f>AE626+AF626</f>
        <v>0</v>
      </c>
    </row>
    <row r="627" spans="3:33" s="318" customFormat="1">
      <c r="C627" s="2284">
        <v>1</v>
      </c>
      <c r="D627" s="363"/>
      <c r="E627" s="363"/>
      <c r="F627" s="2315"/>
      <c r="G627" s="2471"/>
      <c r="H627" s="2472"/>
      <c r="I627" s="2462"/>
      <c r="J627" s="2462"/>
      <c r="M627" s="2480"/>
      <c r="N627" s="621" t="s">
        <v>1362</v>
      </c>
      <c r="O627" s="128"/>
      <c r="P627" s="128"/>
      <c r="Q627" s="128"/>
      <c r="R627" s="128"/>
      <c r="S627" s="128"/>
      <c r="T627" s="128"/>
      <c r="U627" s="128"/>
      <c r="V627" s="128"/>
      <c r="W627" s="128"/>
      <c r="X627" s="128"/>
      <c r="Y627" s="128"/>
      <c r="Z627" s="128"/>
      <c r="AA627" s="185">
        <f>SUM(O627:Q627)</f>
        <v>0</v>
      </c>
      <c r="AB627" s="185">
        <f>SUM(R627:T627)</f>
        <v>0</v>
      </c>
      <c r="AC627" s="185">
        <f>SUM(U627:W627)</f>
        <v>0</v>
      </c>
      <c r="AD627" s="185">
        <f>SUM(X627:Z627)</f>
        <v>0</v>
      </c>
      <c r="AE627" s="185">
        <f>AA627+AB627</f>
        <v>0</v>
      </c>
      <c r="AF627" s="185">
        <f>AD627+AC627</f>
        <v>0</v>
      </c>
      <c r="AG627" s="185">
        <f>AE627+AF627</f>
        <v>0</v>
      </c>
    </row>
    <row r="628" spans="3:33" s="318" customFormat="1">
      <c r="C628" s="2284">
        <v>1</v>
      </c>
      <c r="D628" s="363"/>
      <c r="E628" s="363"/>
      <c r="F628" s="2315"/>
      <c r="G628" s="2471"/>
      <c r="H628" s="2472"/>
      <c r="I628" s="2462"/>
      <c r="J628" s="2462"/>
      <c r="L628" s="839"/>
      <c r="M628" s="2481"/>
      <c r="N628" s="154" t="s">
        <v>1363</v>
      </c>
      <c r="O628" s="135"/>
      <c r="P628" s="135"/>
      <c r="Q628" s="135"/>
      <c r="R628" s="135"/>
      <c r="S628" s="135"/>
      <c r="T628" s="135"/>
      <c r="U628" s="135"/>
      <c r="V628" s="135"/>
      <c r="W628" s="135"/>
      <c r="X628" s="135"/>
      <c r="Y628" s="135"/>
      <c r="Z628" s="135"/>
      <c r="AA628" s="185">
        <f>SUM(O628:Q628)</f>
        <v>0</v>
      </c>
      <c r="AB628" s="185">
        <f>SUM(R628:T628)</f>
        <v>0</v>
      </c>
      <c r="AC628" s="185">
        <f>SUM(U628:W628)</f>
        <v>0</v>
      </c>
      <c r="AD628" s="185">
        <f>SUM(X628:Z628)</f>
        <v>0</v>
      </c>
      <c r="AE628" s="185">
        <f>AA628+AB628</f>
        <v>0</v>
      </c>
      <c r="AF628" s="185">
        <f>AD628+AC628</f>
        <v>0</v>
      </c>
      <c r="AG628" s="185">
        <f>AE628+AF628</f>
        <v>0</v>
      </c>
    </row>
    <row r="629" spans="3:33">
      <c r="C629" s="2284">
        <v>1</v>
      </c>
      <c r="G629" s="2471"/>
      <c r="H629" s="2472"/>
      <c r="I629" s="2462"/>
      <c r="J629" s="2462"/>
      <c r="K629" s="318"/>
      <c r="L629" s="318" t="s">
        <v>1319</v>
      </c>
      <c r="M629" s="2473"/>
      <c r="N629" s="2473"/>
      <c r="O629" s="121">
        <f t="shared" ref="O629:AG629" si="389">O630+O631</f>
        <v>0</v>
      </c>
      <c r="P629" s="121">
        <f t="shared" si="389"/>
        <v>0</v>
      </c>
      <c r="Q629" s="121">
        <f t="shared" si="389"/>
        <v>0</v>
      </c>
      <c r="R629" s="121">
        <f t="shared" si="389"/>
        <v>0</v>
      </c>
      <c r="S629" s="121">
        <f t="shared" si="389"/>
        <v>0</v>
      </c>
      <c r="T629" s="121">
        <f t="shared" si="389"/>
        <v>0</v>
      </c>
      <c r="U629" s="121">
        <f t="shared" si="389"/>
        <v>0</v>
      </c>
      <c r="V629" s="121">
        <f t="shared" si="389"/>
        <v>0</v>
      </c>
      <c r="W629" s="121">
        <f t="shared" si="389"/>
        <v>0</v>
      </c>
      <c r="X629" s="121">
        <f t="shared" si="389"/>
        <v>0</v>
      </c>
      <c r="Y629" s="121">
        <f t="shared" si="389"/>
        <v>0</v>
      </c>
      <c r="Z629" s="121">
        <f t="shared" si="389"/>
        <v>0</v>
      </c>
      <c r="AA629" s="121">
        <f t="shared" si="389"/>
        <v>0</v>
      </c>
      <c r="AB629" s="121">
        <f t="shared" si="389"/>
        <v>0</v>
      </c>
      <c r="AC629" s="121">
        <f t="shared" si="389"/>
        <v>0</v>
      </c>
      <c r="AD629" s="121">
        <f t="shared" si="389"/>
        <v>0</v>
      </c>
      <c r="AE629" s="121">
        <f t="shared" si="389"/>
        <v>0</v>
      </c>
      <c r="AF629" s="121">
        <f t="shared" si="389"/>
        <v>0</v>
      </c>
      <c r="AG629" s="121">
        <f t="shared" si="389"/>
        <v>0</v>
      </c>
    </row>
    <row r="630" spans="3:33">
      <c r="C630" s="2284">
        <v>1</v>
      </c>
      <c r="G630" s="2471"/>
      <c r="H630" s="2472"/>
      <c r="I630" s="2462"/>
      <c r="J630" s="2462"/>
      <c r="K630" s="318"/>
      <c r="L630" s="318"/>
      <c r="M630" s="2477" t="s">
        <v>1319</v>
      </c>
      <c r="N630" s="2477"/>
      <c r="O630" s="610"/>
      <c r="P630" s="610"/>
      <c r="Q630" s="610"/>
      <c r="R630" s="610"/>
      <c r="S630" s="610"/>
      <c r="T630" s="610"/>
      <c r="U630" s="610"/>
      <c r="V630" s="610"/>
      <c r="W630" s="610"/>
      <c r="X630" s="610"/>
      <c r="Y630" s="610"/>
      <c r="Z630" s="610"/>
      <c r="AA630" s="121">
        <f>SUM(O630:Q630)</f>
        <v>0</v>
      </c>
      <c r="AB630" s="121">
        <f>SUM(R630:T630)</f>
        <v>0</v>
      </c>
      <c r="AC630" s="121">
        <f t="shared" ref="AC630:AC639" si="390">SUM(U630:W630)</f>
        <v>0</v>
      </c>
      <c r="AD630" s="121">
        <f t="shared" ref="AD630:AD639" si="391">SUM(X630:Z630)</f>
        <v>0</v>
      </c>
      <c r="AE630" s="121">
        <f t="shared" ref="AE630:AE639" si="392">AA630+AB630</f>
        <v>0</v>
      </c>
      <c r="AF630" s="121">
        <f t="shared" ref="AF630:AF639" si="393">AD630+AC630</f>
        <v>0</v>
      </c>
      <c r="AG630" s="121">
        <f t="shared" ref="AG630:AG639" si="394">AE630+AF630</f>
        <v>0</v>
      </c>
    </row>
    <row r="631" spans="3:33" s="318" customFormat="1">
      <c r="C631" s="2284">
        <v>1</v>
      </c>
      <c r="D631" s="363"/>
      <c r="E631" s="363"/>
      <c r="F631" s="2315"/>
      <c r="G631" s="2471"/>
      <c r="H631" s="2472"/>
      <c r="I631" s="2462"/>
      <c r="J631" s="2462"/>
      <c r="M631" s="2478" t="s">
        <v>1377</v>
      </c>
      <c r="N631" s="2478"/>
      <c r="O631" s="596">
        <f t="shared" ref="O631:Z631" si="395">SUM(O632:O634)</f>
        <v>0</v>
      </c>
      <c r="P631" s="596">
        <f t="shared" si="395"/>
        <v>0</v>
      </c>
      <c r="Q631" s="596">
        <f t="shared" si="395"/>
        <v>0</v>
      </c>
      <c r="R631" s="596">
        <f t="shared" si="395"/>
        <v>0</v>
      </c>
      <c r="S631" s="596">
        <f t="shared" si="395"/>
        <v>0</v>
      </c>
      <c r="T631" s="596">
        <f t="shared" si="395"/>
        <v>0</v>
      </c>
      <c r="U631" s="596">
        <f t="shared" si="395"/>
        <v>0</v>
      </c>
      <c r="V631" s="596">
        <f t="shared" si="395"/>
        <v>0</v>
      </c>
      <c r="W631" s="596">
        <f t="shared" si="395"/>
        <v>0</v>
      </c>
      <c r="X631" s="596">
        <f t="shared" si="395"/>
        <v>0</v>
      </c>
      <c r="Y631" s="596">
        <f t="shared" si="395"/>
        <v>0</v>
      </c>
      <c r="Z631" s="596">
        <f t="shared" si="395"/>
        <v>0</v>
      </c>
      <c r="AA631" s="596">
        <f t="shared" ref="AA631:AA639" si="396">SUM(O631:Q631)</f>
        <v>0</v>
      </c>
      <c r="AB631" s="596">
        <f t="shared" ref="AB631:AB639" si="397">SUM(R631:T631)</f>
        <v>0</v>
      </c>
      <c r="AC631" s="596">
        <f t="shared" si="390"/>
        <v>0</v>
      </c>
      <c r="AD631" s="596">
        <f t="shared" si="391"/>
        <v>0</v>
      </c>
      <c r="AE631" s="596">
        <f t="shared" si="392"/>
        <v>0</v>
      </c>
      <c r="AF631" s="596">
        <f t="shared" si="393"/>
        <v>0</v>
      </c>
      <c r="AG631" s="596">
        <f t="shared" si="394"/>
        <v>0</v>
      </c>
    </row>
    <row r="632" spans="3:33" s="318" customFormat="1">
      <c r="C632" s="2284">
        <v>1</v>
      </c>
      <c r="D632" s="363"/>
      <c r="E632" s="363"/>
      <c r="F632" s="2315"/>
      <c r="G632" s="2471"/>
      <c r="H632" s="2472"/>
      <c r="I632" s="2462"/>
      <c r="J632" s="2462"/>
      <c r="M632" s="2479"/>
      <c r="N632" s="593" t="s">
        <v>1361</v>
      </c>
      <c r="O632" s="191"/>
      <c r="P632" s="191"/>
      <c r="Q632" s="191"/>
      <c r="R632" s="191"/>
      <c r="S632" s="191"/>
      <c r="T632" s="191"/>
      <c r="U632" s="191"/>
      <c r="V632" s="191"/>
      <c r="W632" s="191"/>
      <c r="X632" s="191"/>
      <c r="Y632" s="191"/>
      <c r="Z632" s="191"/>
      <c r="AA632" s="186">
        <f t="shared" si="396"/>
        <v>0</v>
      </c>
      <c r="AB632" s="186">
        <f t="shared" si="397"/>
        <v>0</v>
      </c>
      <c r="AC632" s="186">
        <f t="shared" si="390"/>
        <v>0</v>
      </c>
      <c r="AD632" s="186">
        <f t="shared" si="391"/>
        <v>0</v>
      </c>
      <c r="AE632" s="186">
        <f t="shared" si="392"/>
        <v>0</v>
      </c>
      <c r="AF632" s="186">
        <f t="shared" si="393"/>
        <v>0</v>
      </c>
      <c r="AG632" s="186">
        <f t="shared" si="394"/>
        <v>0</v>
      </c>
    </row>
    <row r="633" spans="3:33" s="318" customFormat="1">
      <c r="C633" s="2284">
        <v>1</v>
      </c>
      <c r="D633" s="363"/>
      <c r="E633" s="363"/>
      <c r="F633" s="2315"/>
      <c r="G633" s="2471"/>
      <c r="H633" s="2472"/>
      <c r="I633" s="2462"/>
      <c r="J633" s="2462"/>
      <c r="M633" s="2480"/>
      <c r="N633" s="621" t="s">
        <v>1362</v>
      </c>
      <c r="O633" s="128"/>
      <c r="P633" s="128"/>
      <c r="Q633" s="128"/>
      <c r="R633" s="128"/>
      <c r="S633" s="128"/>
      <c r="T633" s="128"/>
      <c r="U633" s="128"/>
      <c r="V633" s="128"/>
      <c r="W633" s="128"/>
      <c r="X633" s="128"/>
      <c r="Y633" s="128"/>
      <c r="Z633" s="128"/>
      <c r="AA633" s="185">
        <f t="shared" si="396"/>
        <v>0</v>
      </c>
      <c r="AB633" s="185">
        <f t="shared" si="397"/>
        <v>0</v>
      </c>
      <c r="AC633" s="185">
        <f t="shared" si="390"/>
        <v>0</v>
      </c>
      <c r="AD633" s="185">
        <f t="shared" si="391"/>
        <v>0</v>
      </c>
      <c r="AE633" s="185">
        <f t="shared" si="392"/>
        <v>0</v>
      </c>
      <c r="AF633" s="185">
        <f t="shared" si="393"/>
        <v>0</v>
      </c>
      <c r="AG633" s="185">
        <f t="shared" si="394"/>
        <v>0</v>
      </c>
    </row>
    <row r="634" spans="3:33" s="318" customFormat="1">
      <c r="C634" s="2284">
        <v>1</v>
      </c>
      <c r="D634" s="363"/>
      <c r="E634" s="363"/>
      <c r="F634" s="2315"/>
      <c r="G634" s="2471"/>
      <c r="H634" s="2472"/>
      <c r="I634" s="2462"/>
      <c r="J634" s="2462"/>
      <c r="L634" s="839"/>
      <c r="M634" s="2481"/>
      <c r="N634" s="154" t="s">
        <v>1363</v>
      </c>
      <c r="O634" s="135"/>
      <c r="P634" s="135"/>
      <c r="Q634" s="135"/>
      <c r="R634" s="135"/>
      <c r="S634" s="135"/>
      <c r="T634" s="135"/>
      <c r="U634" s="135"/>
      <c r="V634" s="135"/>
      <c r="W634" s="135"/>
      <c r="X634" s="135"/>
      <c r="Y634" s="135"/>
      <c r="Z634" s="135"/>
      <c r="AA634" s="185">
        <f t="shared" si="396"/>
        <v>0</v>
      </c>
      <c r="AB634" s="185">
        <f t="shared" si="397"/>
        <v>0</v>
      </c>
      <c r="AC634" s="185">
        <f t="shared" si="390"/>
        <v>0</v>
      </c>
      <c r="AD634" s="185">
        <f t="shared" si="391"/>
        <v>0</v>
      </c>
      <c r="AE634" s="185">
        <f t="shared" si="392"/>
        <v>0</v>
      </c>
      <c r="AF634" s="185">
        <f t="shared" si="393"/>
        <v>0</v>
      </c>
      <c r="AG634" s="185">
        <f t="shared" si="394"/>
        <v>0</v>
      </c>
    </row>
    <row r="635" spans="3:33" s="318" customFormat="1">
      <c r="C635" s="2284">
        <v>1</v>
      </c>
      <c r="D635" s="363"/>
      <c r="E635" s="363"/>
      <c r="F635" s="2315"/>
      <c r="G635" s="2471"/>
      <c r="H635" s="2472"/>
      <c r="I635" s="2462"/>
      <c r="J635" s="2462"/>
      <c r="L635" s="2482" t="s">
        <v>1375</v>
      </c>
      <c r="M635" s="2483"/>
      <c r="N635" s="2483"/>
      <c r="O635" s="591">
        <f>SUM(O636:O637)</f>
        <v>0</v>
      </c>
      <c r="P635" s="591">
        <f t="shared" ref="P635:Z635" si="398">SUM(P636:P637)</f>
        <v>0</v>
      </c>
      <c r="Q635" s="591">
        <f t="shared" si="398"/>
        <v>0</v>
      </c>
      <c r="R635" s="591">
        <f t="shared" si="398"/>
        <v>0</v>
      </c>
      <c r="S635" s="591">
        <f t="shared" si="398"/>
        <v>0</v>
      </c>
      <c r="T635" s="591">
        <f t="shared" si="398"/>
        <v>0</v>
      </c>
      <c r="U635" s="591">
        <f t="shared" si="398"/>
        <v>0</v>
      </c>
      <c r="V635" s="591">
        <f t="shared" si="398"/>
        <v>0</v>
      </c>
      <c r="W635" s="591">
        <f t="shared" si="398"/>
        <v>0</v>
      </c>
      <c r="X635" s="591">
        <f t="shared" si="398"/>
        <v>0</v>
      </c>
      <c r="Y635" s="591">
        <f t="shared" si="398"/>
        <v>0</v>
      </c>
      <c r="Z635" s="591">
        <f t="shared" si="398"/>
        <v>0</v>
      </c>
      <c r="AA635" s="591">
        <f t="shared" si="396"/>
        <v>0</v>
      </c>
      <c r="AB635" s="591">
        <f t="shared" si="397"/>
        <v>0</v>
      </c>
      <c r="AC635" s="591">
        <f t="shared" si="390"/>
        <v>0</v>
      </c>
      <c r="AD635" s="591">
        <f t="shared" si="391"/>
        <v>0</v>
      </c>
      <c r="AE635" s="591">
        <f t="shared" si="392"/>
        <v>0</v>
      </c>
      <c r="AF635" s="591">
        <f t="shared" si="393"/>
        <v>0</v>
      </c>
      <c r="AG635" s="591">
        <f t="shared" si="394"/>
        <v>0</v>
      </c>
    </row>
    <row r="636" spans="3:33" s="318" customFormat="1">
      <c r="C636" s="2284">
        <v>1</v>
      </c>
      <c r="D636" s="363"/>
      <c r="E636" s="363"/>
      <c r="F636" s="2315"/>
      <c r="G636" s="2471"/>
      <c r="H636" s="2472"/>
      <c r="I636" s="2462"/>
      <c r="J636" s="2462"/>
      <c r="L636" s="2480"/>
      <c r="M636" s="2479"/>
      <c r="N636" s="2479" t="s">
        <v>436</v>
      </c>
      <c r="O636" s="191"/>
      <c r="P636" s="191"/>
      <c r="Q636" s="191"/>
      <c r="R636" s="191"/>
      <c r="S636" s="191"/>
      <c r="T636" s="191"/>
      <c r="U636" s="191"/>
      <c r="V636" s="191"/>
      <c r="W636" s="191"/>
      <c r="X636" s="191"/>
      <c r="Y636" s="191"/>
      <c r="Z636" s="191"/>
      <c r="AA636" s="186">
        <f t="shared" si="396"/>
        <v>0</v>
      </c>
      <c r="AB636" s="186">
        <f t="shared" si="397"/>
        <v>0</v>
      </c>
      <c r="AC636" s="186">
        <f t="shared" si="390"/>
        <v>0</v>
      </c>
      <c r="AD636" s="186">
        <f t="shared" si="391"/>
        <v>0</v>
      </c>
      <c r="AE636" s="186">
        <f t="shared" si="392"/>
        <v>0</v>
      </c>
      <c r="AF636" s="186">
        <f t="shared" si="393"/>
        <v>0</v>
      </c>
      <c r="AG636" s="186">
        <f t="shared" si="394"/>
        <v>0</v>
      </c>
    </row>
    <row r="637" spans="3:33" s="318" customFormat="1">
      <c r="C637" s="2284">
        <v>1</v>
      </c>
      <c r="D637" s="363"/>
      <c r="E637" s="363"/>
      <c r="F637" s="2315"/>
      <c r="G637" s="2471"/>
      <c r="H637" s="2472"/>
      <c r="I637" s="2462"/>
      <c r="J637" s="2462"/>
      <c r="L637" s="2481"/>
      <c r="M637" s="2481"/>
      <c r="N637" s="2481" t="s">
        <v>438</v>
      </c>
      <c r="O637" s="135"/>
      <c r="P637" s="135"/>
      <c r="Q637" s="135"/>
      <c r="R637" s="135"/>
      <c r="S637" s="135"/>
      <c r="T637" s="135"/>
      <c r="U637" s="135"/>
      <c r="V637" s="135"/>
      <c r="W637" s="135"/>
      <c r="X637" s="135"/>
      <c r="Y637" s="135"/>
      <c r="Z637" s="135"/>
      <c r="AA637" s="185">
        <f t="shared" si="396"/>
        <v>0</v>
      </c>
      <c r="AB637" s="185">
        <f t="shared" si="397"/>
        <v>0</v>
      </c>
      <c r="AC637" s="185">
        <f t="shared" si="390"/>
        <v>0</v>
      </c>
      <c r="AD637" s="185">
        <f t="shared" si="391"/>
        <v>0</v>
      </c>
      <c r="AE637" s="185">
        <f t="shared" si="392"/>
        <v>0</v>
      </c>
      <c r="AF637" s="185">
        <f t="shared" si="393"/>
        <v>0</v>
      </c>
      <c r="AG637" s="185">
        <f t="shared" si="394"/>
        <v>0</v>
      </c>
    </row>
    <row r="638" spans="3:33" s="318" customFormat="1">
      <c r="C638" s="2284">
        <v>1</v>
      </c>
      <c r="D638" s="363"/>
      <c r="E638" s="363"/>
      <c r="F638" s="2315"/>
      <c r="G638" s="2471"/>
      <c r="H638" s="2472"/>
      <c r="I638" s="2462"/>
      <c r="J638" s="2462"/>
      <c r="L638" s="2480" t="s">
        <v>1380</v>
      </c>
      <c r="M638" s="2480"/>
      <c r="N638" s="2479"/>
      <c r="O638" s="191"/>
      <c r="P638" s="191"/>
      <c r="Q638" s="191"/>
      <c r="R638" s="191"/>
      <c r="S638" s="191"/>
      <c r="T638" s="191"/>
      <c r="U638" s="191"/>
      <c r="V638" s="191"/>
      <c r="W638" s="191"/>
      <c r="X638" s="191"/>
      <c r="Y638" s="191"/>
      <c r="Z638" s="191"/>
      <c r="AA638" s="186">
        <f>SUM(O638:Q638)</f>
        <v>0</v>
      </c>
      <c r="AB638" s="186">
        <f>SUM(R638:T638)</f>
        <v>0</v>
      </c>
      <c r="AC638" s="186">
        <f>SUM(U638:W638)</f>
        <v>0</v>
      </c>
      <c r="AD638" s="186">
        <f>SUM(X638:Z638)</f>
        <v>0</v>
      </c>
      <c r="AE638" s="186">
        <f>AA638+AB638</f>
        <v>0</v>
      </c>
      <c r="AF638" s="186">
        <f>AD638+AC638</f>
        <v>0</v>
      </c>
      <c r="AG638" s="186">
        <f>AE638+AF638</f>
        <v>0</v>
      </c>
    </row>
    <row r="639" spans="3:33">
      <c r="C639" s="2284">
        <v>1</v>
      </c>
      <c r="G639" s="2484"/>
      <c r="H639" s="2485"/>
      <c r="I639" s="133"/>
      <c r="J639" s="133"/>
      <c r="K639" s="839"/>
      <c r="L639" s="2476" t="s">
        <v>1304</v>
      </c>
      <c r="M639" s="2476"/>
      <c r="N639" s="2486"/>
      <c r="O639" s="944"/>
      <c r="P639" s="944"/>
      <c r="Q639" s="944"/>
      <c r="R639" s="944"/>
      <c r="S639" s="944"/>
      <c r="T639" s="944"/>
      <c r="U639" s="944"/>
      <c r="V639" s="944"/>
      <c r="W639" s="944"/>
      <c r="X639" s="944"/>
      <c r="Y639" s="944"/>
      <c r="Z639" s="944"/>
      <c r="AA639" s="613">
        <f t="shared" si="396"/>
        <v>0</v>
      </c>
      <c r="AB639" s="613">
        <f t="shared" si="397"/>
        <v>0</v>
      </c>
      <c r="AC639" s="613">
        <f t="shared" si="390"/>
        <v>0</v>
      </c>
      <c r="AD639" s="613">
        <f t="shared" si="391"/>
        <v>0</v>
      </c>
      <c r="AE639" s="613">
        <f t="shared" si="392"/>
        <v>0</v>
      </c>
      <c r="AF639" s="613">
        <f t="shared" si="393"/>
        <v>0</v>
      </c>
      <c r="AG639" s="613">
        <f t="shared" si="394"/>
        <v>0</v>
      </c>
    </row>
    <row r="640" spans="3:33" s="318" customFormat="1">
      <c r="C640" s="2284">
        <v>1</v>
      </c>
      <c r="D640" s="114"/>
      <c r="E640" s="114"/>
      <c r="F640" s="114"/>
      <c r="G640" s="2326"/>
      <c r="H640" s="2434"/>
      <c r="I640" s="2315"/>
      <c r="J640" s="2315"/>
      <c r="K640" s="2434"/>
      <c r="L640" s="2319"/>
      <c r="M640" s="2319"/>
      <c r="N640" s="2319"/>
      <c r="O640" s="153"/>
      <c r="P640" s="153"/>
      <c r="Q640" s="153"/>
      <c r="R640" s="153"/>
      <c r="S640" s="153"/>
      <c r="T640" s="153"/>
      <c r="U640" s="153"/>
      <c r="V640" s="153"/>
      <c r="W640" s="153"/>
      <c r="X640" s="153"/>
      <c r="Y640" s="153"/>
      <c r="Z640" s="153"/>
      <c r="AA640" s="153"/>
      <c r="AB640" s="153"/>
      <c r="AC640" s="153"/>
      <c r="AD640" s="153"/>
      <c r="AE640" s="153"/>
      <c r="AF640" s="153"/>
      <c r="AG640" s="153"/>
    </row>
    <row r="641" spans="3:33">
      <c r="C641" s="2284">
        <v>1</v>
      </c>
      <c r="F641" s="114" t="s">
        <v>1341</v>
      </c>
      <c r="G641" s="114"/>
      <c r="H641" s="2319"/>
      <c r="I641" s="114"/>
      <c r="J641" s="114"/>
      <c r="K641" s="2319"/>
      <c r="L641" s="2319"/>
      <c r="M641" s="2319"/>
      <c r="N641" s="446"/>
      <c r="O641" s="2324"/>
      <c r="P641" s="2324"/>
      <c r="Q641" s="2324"/>
      <c r="R641" s="2324"/>
      <c r="S641" s="2324"/>
      <c r="T641" s="2324"/>
      <c r="Y641" s="1"/>
      <c r="Z641" s="1"/>
      <c r="AA641" s="1"/>
      <c r="AB641" s="1"/>
      <c r="AC641" s="1"/>
      <c r="AD641" s="1"/>
      <c r="AE641" s="1"/>
      <c r="AF641" s="1"/>
      <c r="AG641" s="1"/>
    </row>
    <row r="642" spans="3:33">
      <c r="C642" s="2284">
        <v>1</v>
      </c>
      <c r="G642" s="710" t="s">
        <v>9</v>
      </c>
      <c r="H642" s="1419"/>
      <c r="I642" s="1266"/>
      <c r="J642" s="1266"/>
      <c r="K642" s="1266"/>
      <c r="L642" s="1266"/>
      <c r="M642" s="1266"/>
      <c r="N642" s="1266"/>
      <c r="O642" s="526">
        <f t="shared" ref="O642:AG642" si="399">O643+O652</f>
        <v>0</v>
      </c>
      <c r="P642" s="526">
        <f t="shared" si="399"/>
        <v>0</v>
      </c>
      <c r="Q642" s="526">
        <f t="shared" si="399"/>
        <v>0</v>
      </c>
      <c r="R642" s="526">
        <f t="shared" si="399"/>
        <v>0</v>
      </c>
      <c r="S642" s="526">
        <f t="shared" si="399"/>
        <v>0</v>
      </c>
      <c r="T642" s="526">
        <f t="shared" si="399"/>
        <v>0</v>
      </c>
      <c r="U642" s="526">
        <f t="shared" si="399"/>
        <v>0</v>
      </c>
      <c r="V642" s="526">
        <f t="shared" si="399"/>
        <v>0</v>
      </c>
      <c r="W642" s="526">
        <f t="shared" si="399"/>
        <v>0</v>
      </c>
      <c r="X642" s="526">
        <f t="shared" si="399"/>
        <v>0</v>
      </c>
      <c r="Y642" s="526">
        <f t="shared" si="399"/>
        <v>0</v>
      </c>
      <c r="Z642" s="526">
        <f t="shared" si="399"/>
        <v>0</v>
      </c>
      <c r="AA642" s="526">
        <f t="shared" si="399"/>
        <v>0</v>
      </c>
      <c r="AB642" s="526">
        <f t="shared" si="399"/>
        <v>0</v>
      </c>
      <c r="AC642" s="526">
        <f t="shared" si="399"/>
        <v>0</v>
      </c>
      <c r="AD642" s="526">
        <f t="shared" si="399"/>
        <v>0</v>
      </c>
      <c r="AE642" s="526">
        <f t="shared" si="399"/>
        <v>0</v>
      </c>
      <c r="AF642" s="526">
        <f t="shared" si="399"/>
        <v>0</v>
      </c>
      <c r="AG642" s="526">
        <f t="shared" si="399"/>
        <v>0</v>
      </c>
    </row>
    <row r="643" spans="3:33">
      <c r="C643" s="2284">
        <v>1</v>
      </c>
      <c r="G643" s="166"/>
      <c r="H643" s="2437"/>
      <c r="I643" s="2487" t="s">
        <v>1299</v>
      </c>
      <c r="J643" s="2487"/>
      <c r="K643" s="2487"/>
      <c r="L643" s="2487"/>
      <c r="M643" s="2487"/>
      <c r="N643" s="2488"/>
      <c r="O643" s="439">
        <f t="shared" ref="O643:AG643" si="400">O644+O647</f>
        <v>0</v>
      </c>
      <c r="P643" s="439">
        <f t="shared" si="400"/>
        <v>0</v>
      </c>
      <c r="Q643" s="439">
        <f t="shared" si="400"/>
        <v>0</v>
      </c>
      <c r="R643" s="439">
        <f t="shared" si="400"/>
        <v>0</v>
      </c>
      <c r="S643" s="439">
        <f t="shared" si="400"/>
        <v>0</v>
      </c>
      <c r="T643" s="439">
        <f t="shared" si="400"/>
        <v>0</v>
      </c>
      <c r="U643" s="439">
        <f t="shared" si="400"/>
        <v>0</v>
      </c>
      <c r="V643" s="439">
        <f t="shared" si="400"/>
        <v>0</v>
      </c>
      <c r="W643" s="439">
        <f t="shared" si="400"/>
        <v>0</v>
      </c>
      <c r="X643" s="439">
        <f t="shared" si="400"/>
        <v>0</v>
      </c>
      <c r="Y643" s="439">
        <f t="shared" si="400"/>
        <v>0</v>
      </c>
      <c r="Z643" s="439">
        <f t="shared" si="400"/>
        <v>0</v>
      </c>
      <c r="AA643" s="439">
        <f t="shared" si="400"/>
        <v>0</v>
      </c>
      <c r="AB643" s="439">
        <f t="shared" si="400"/>
        <v>0</v>
      </c>
      <c r="AC643" s="439">
        <f t="shared" si="400"/>
        <v>0</v>
      </c>
      <c r="AD643" s="439">
        <f t="shared" si="400"/>
        <v>0</v>
      </c>
      <c r="AE643" s="439">
        <f t="shared" si="400"/>
        <v>0</v>
      </c>
      <c r="AF643" s="439">
        <f t="shared" si="400"/>
        <v>0</v>
      </c>
      <c r="AG643" s="440">
        <f t="shared" si="400"/>
        <v>0</v>
      </c>
    </row>
    <row r="644" spans="3:33">
      <c r="C644" s="2284">
        <v>1</v>
      </c>
      <c r="G644" s="166"/>
      <c r="H644" s="2437"/>
      <c r="I644" s="2465"/>
      <c r="J644" s="2465"/>
      <c r="K644" s="44" t="s">
        <v>1381</v>
      </c>
      <c r="L644" s="2319"/>
      <c r="M644" s="91"/>
      <c r="N644" s="91"/>
      <c r="O644" s="616">
        <f t="shared" ref="O644:AG644" si="401">SUM(O645:O646)</f>
        <v>0</v>
      </c>
      <c r="P644" s="616">
        <f t="shared" si="401"/>
        <v>0</v>
      </c>
      <c r="Q644" s="616">
        <f t="shared" si="401"/>
        <v>0</v>
      </c>
      <c r="R644" s="616">
        <f t="shared" si="401"/>
        <v>0</v>
      </c>
      <c r="S644" s="616">
        <f t="shared" si="401"/>
        <v>0</v>
      </c>
      <c r="T644" s="616">
        <f t="shared" si="401"/>
        <v>0</v>
      </c>
      <c r="U644" s="616">
        <f t="shared" si="401"/>
        <v>0</v>
      </c>
      <c r="V644" s="616">
        <f t="shared" si="401"/>
        <v>0</v>
      </c>
      <c r="W644" s="616">
        <f t="shared" si="401"/>
        <v>0</v>
      </c>
      <c r="X644" s="616">
        <f t="shared" si="401"/>
        <v>0</v>
      </c>
      <c r="Y644" s="616">
        <f t="shared" si="401"/>
        <v>0</v>
      </c>
      <c r="Z644" s="616">
        <f t="shared" si="401"/>
        <v>0</v>
      </c>
      <c r="AA644" s="624">
        <f t="shared" si="401"/>
        <v>0</v>
      </c>
      <c r="AB644" s="624">
        <f t="shared" si="401"/>
        <v>0</v>
      </c>
      <c r="AC644" s="624">
        <f t="shared" si="401"/>
        <v>0</v>
      </c>
      <c r="AD644" s="624">
        <f t="shared" si="401"/>
        <v>0</v>
      </c>
      <c r="AE644" s="624">
        <f t="shared" si="401"/>
        <v>0</v>
      </c>
      <c r="AF644" s="624">
        <f t="shared" si="401"/>
        <v>0</v>
      </c>
      <c r="AG644" s="624">
        <f t="shared" si="401"/>
        <v>0</v>
      </c>
    </row>
    <row r="645" spans="3:33">
      <c r="C645" s="2284">
        <v>1</v>
      </c>
      <c r="G645" s="166"/>
      <c r="H645" s="2437"/>
      <c r="I645" s="2465"/>
      <c r="J645" s="2465"/>
      <c r="L645" s="189" t="s">
        <v>613</v>
      </c>
      <c r="M645" s="189"/>
      <c r="N645" s="189"/>
      <c r="O645" s="191"/>
      <c r="P645" s="583"/>
      <c r="Q645" s="191"/>
      <c r="R645" s="191"/>
      <c r="S645" s="191"/>
      <c r="T645" s="191"/>
      <c r="U645" s="191"/>
      <c r="V645" s="191"/>
      <c r="W645" s="191"/>
      <c r="X645" s="191"/>
      <c r="Y645" s="191"/>
      <c r="Z645" s="191"/>
      <c r="AA645" s="187">
        <f>SUM(O645:Q645)</f>
        <v>0</v>
      </c>
      <c r="AB645" s="187">
        <f>SUM(R645:T645)</f>
        <v>0</v>
      </c>
      <c r="AC645" s="187">
        <f>SUM(U645:W645)</f>
        <v>0</v>
      </c>
      <c r="AD645" s="187">
        <f>SUM(X645:Z645)</f>
        <v>0</v>
      </c>
      <c r="AE645" s="187">
        <f>AA645+AB645</f>
        <v>0</v>
      </c>
      <c r="AF645" s="187">
        <f>AD645+AC645</f>
        <v>0</v>
      </c>
      <c r="AG645" s="584">
        <f>AE645+AF645</f>
        <v>0</v>
      </c>
    </row>
    <row r="646" spans="3:33">
      <c r="C646" s="2284">
        <v>1</v>
      </c>
      <c r="G646" s="166"/>
      <c r="H646" s="2437"/>
      <c r="I646" s="2465"/>
      <c r="J646" s="2465"/>
      <c r="K646" s="16"/>
      <c r="L646" s="16" t="s">
        <v>614</v>
      </c>
      <c r="M646" s="16"/>
      <c r="N646" s="16"/>
      <c r="O646" s="135"/>
      <c r="P646" s="178"/>
      <c r="Q646" s="135"/>
      <c r="R646" s="135"/>
      <c r="S646" s="135"/>
      <c r="T646" s="135"/>
      <c r="U646" s="135"/>
      <c r="V646" s="135"/>
      <c r="W646" s="135"/>
      <c r="X646" s="135"/>
      <c r="Y646" s="135"/>
      <c r="Z646" s="135"/>
      <c r="AA646" s="23">
        <f>SUM(O646:Q646)</f>
        <v>0</v>
      </c>
      <c r="AB646" s="23">
        <f>SUM(R646:T646)</f>
        <v>0</v>
      </c>
      <c r="AC646" s="23">
        <f>SUM(U646:W646)</f>
        <v>0</v>
      </c>
      <c r="AD646" s="23">
        <f>SUM(X646:Z646)</f>
        <v>0</v>
      </c>
      <c r="AE646" s="23">
        <f>AA646+AB646</f>
        <v>0</v>
      </c>
      <c r="AF646" s="23">
        <f>AD646+AC646</f>
        <v>0</v>
      </c>
      <c r="AG646" s="174">
        <f>AE646+AF646</f>
        <v>0</v>
      </c>
    </row>
    <row r="647" spans="3:33">
      <c r="C647" s="2284">
        <v>1</v>
      </c>
      <c r="G647" s="166"/>
      <c r="H647" s="2437"/>
      <c r="I647" s="2465"/>
      <c r="J647" s="2465"/>
      <c r="K647" s="318" t="s">
        <v>1382</v>
      </c>
      <c r="L647" s="2319"/>
      <c r="M647" s="91"/>
      <c r="N647" s="2427" t="s">
        <v>722</v>
      </c>
      <c r="O647" s="616">
        <f>SUM(O648:O651)</f>
        <v>0</v>
      </c>
      <c r="P647" s="616">
        <f t="shared" ref="P647:AG647" si="402">SUM(P648:P651)</f>
        <v>0</v>
      </c>
      <c r="Q647" s="616">
        <f t="shared" si="402"/>
        <v>0</v>
      </c>
      <c r="R647" s="616">
        <f t="shared" si="402"/>
        <v>0</v>
      </c>
      <c r="S647" s="616">
        <f t="shared" si="402"/>
        <v>0</v>
      </c>
      <c r="T647" s="616">
        <f t="shared" si="402"/>
        <v>0</v>
      </c>
      <c r="U647" s="616">
        <f t="shared" si="402"/>
        <v>0</v>
      </c>
      <c r="V647" s="616">
        <f t="shared" si="402"/>
        <v>0</v>
      </c>
      <c r="W647" s="616">
        <f t="shared" si="402"/>
        <v>0</v>
      </c>
      <c r="X647" s="616">
        <f t="shared" si="402"/>
        <v>0</v>
      </c>
      <c r="Y647" s="616">
        <f t="shared" si="402"/>
        <v>0</v>
      </c>
      <c r="Z647" s="616">
        <f t="shared" si="402"/>
        <v>0</v>
      </c>
      <c r="AA647" s="624">
        <f t="shared" si="402"/>
        <v>0</v>
      </c>
      <c r="AB647" s="624">
        <f t="shared" si="402"/>
        <v>0</v>
      </c>
      <c r="AC647" s="624">
        <f t="shared" si="402"/>
        <v>0</v>
      </c>
      <c r="AD647" s="624">
        <f t="shared" si="402"/>
        <v>0</v>
      </c>
      <c r="AE647" s="624">
        <f t="shared" si="402"/>
        <v>0</v>
      </c>
      <c r="AF647" s="624">
        <f t="shared" si="402"/>
        <v>0</v>
      </c>
      <c r="AG647" s="624">
        <f t="shared" si="402"/>
        <v>0</v>
      </c>
    </row>
    <row r="648" spans="3:33">
      <c r="C648" s="2284">
        <v>1</v>
      </c>
      <c r="G648" s="166"/>
      <c r="H648" s="2437"/>
      <c r="I648" s="2465"/>
      <c r="J648" s="2465"/>
      <c r="L648" s="189" t="s">
        <v>613</v>
      </c>
      <c r="M648" s="189"/>
      <c r="N648" s="189"/>
      <c r="O648" s="191"/>
      <c r="P648" s="583"/>
      <c r="Q648" s="191"/>
      <c r="R648" s="191"/>
      <c r="S648" s="191"/>
      <c r="T648" s="191"/>
      <c r="U648" s="191"/>
      <c r="V648" s="191"/>
      <c r="W648" s="191"/>
      <c r="X648" s="191"/>
      <c r="Y648" s="191"/>
      <c r="Z648" s="191"/>
      <c r="AA648" s="187">
        <f>SUM(O648:Q648)</f>
        <v>0</v>
      </c>
      <c r="AB648" s="187">
        <f>SUM(R648:T648)</f>
        <v>0</v>
      </c>
      <c r="AC648" s="187">
        <f>SUM(U648:W648)</f>
        <v>0</v>
      </c>
      <c r="AD648" s="187">
        <f>SUM(X648:Z648)</f>
        <v>0</v>
      </c>
      <c r="AE648" s="187">
        <f>AA648+AB648</f>
        <v>0</v>
      </c>
      <c r="AF648" s="187">
        <f>AD648+AC648</f>
        <v>0</v>
      </c>
      <c r="AG648" s="584">
        <f>AE648+AF648</f>
        <v>0</v>
      </c>
    </row>
    <row r="649" spans="3:33">
      <c r="C649" s="2284">
        <v>1</v>
      </c>
      <c r="G649" s="166"/>
      <c r="H649" s="2437"/>
      <c r="I649" s="2465"/>
      <c r="J649" s="2465"/>
      <c r="L649" s="362" t="s">
        <v>614</v>
      </c>
      <c r="O649" s="128"/>
      <c r="P649" s="175"/>
      <c r="Q649" s="128"/>
      <c r="R649" s="128"/>
      <c r="S649" s="128"/>
      <c r="T649" s="128"/>
      <c r="U649" s="128"/>
      <c r="V649" s="128"/>
      <c r="W649" s="128"/>
      <c r="X649" s="128"/>
      <c r="Y649" s="128"/>
      <c r="Z649" s="128"/>
      <c r="AA649" s="25">
        <f>SUM(O649:Q649)</f>
        <v>0</v>
      </c>
      <c r="AB649" s="25">
        <f>SUM(R649:T649)</f>
        <v>0</v>
      </c>
      <c r="AC649" s="25">
        <f>SUM(U649:W649)</f>
        <v>0</v>
      </c>
      <c r="AD649" s="25">
        <f>SUM(X649:Z649)</f>
        <v>0</v>
      </c>
      <c r="AE649" s="25">
        <f>AA649+AB649</f>
        <v>0</v>
      </c>
      <c r="AF649" s="25">
        <f>AD649+AC649</f>
        <v>0</v>
      </c>
      <c r="AG649" s="176">
        <f>AE649+AF649</f>
        <v>0</v>
      </c>
    </row>
    <row r="650" spans="3:33">
      <c r="C650" s="2284">
        <v>1</v>
      </c>
      <c r="G650" s="166"/>
      <c r="H650" s="2437"/>
      <c r="I650" s="2465"/>
      <c r="J650" s="2465"/>
      <c r="L650" s="362" t="s">
        <v>41</v>
      </c>
      <c r="M650" s="1598"/>
      <c r="N650" s="1598"/>
      <c r="O650" s="128"/>
      <c r="P650" s="128"/>
      <c r="Q650" s="128"/>
      <c r="R650" s="128"/>
      <c r="S650" s="128"/>
      <c r="T650" s="128"/>
      <c r="U650" s="128"/>
      <c r="V650" s="128"/>
      <c r="W650" s="128"/>
      <c r="X650" s="128"/>
      <c r="Y650" s="128"/>
      <c r="Z650" s="128"/>
      <c r="AA650" s="25">
        <f t="shared" ref="AA650:AA651" si="403">SUM(O650:Q650)</f>
        <v>0</v>
      </c>
      <c r="AB650" s="25">
        <f t="shared" ref="AB650:AB651" si="404">SUM(R650:T650)</f>
        <v>0</v>
      </c>
      <c r="AC650" s="25">
        <f t="shared" ref="AC650:AC651" si="405">SUM(U650:W650)</f>
        <v>0</v>
      </c>
      <c r="AD650" s="25">
        <f t="shared" ref="AD650:AD651" si="406">SUM(X650:Z650)</f>
        <v>0</v>
      </c>
      <c r="AE650" s="25">
        <f t="shared" ref="AE650:AE651" si="407">AA650+AB650</f>
        <v>0</v>
      </c>
      <c r="AF650" s="25">
        <f t="shared" ref="AF650:AF651" si="408">AD650+AC650</f>
        <v>0</v>
      </c>
      <c r="AG650" s="176">
        <f t="shared" ref="AG650:AG651" si="409">AE650+AF650</f>
        <v>0</v>
      </c>
    </row>
    <row r="651" spans="3:33">
      <c r="C651" s="2284">
        <v>1</v>
      </c>
      <c r="G651" s="166"/>
      <c r="H651" s="2437"/>
      <c r="I651" s="2465"/>
      <c r="J651" s="2465"/>
      <c r="K651" s="16"/>
      <c r="L651" s="16" t="s">
        <v>42</v>
      </c>
      <c r="M651" s="16"/>
      <c r="N651" s="16"/>
      <c r="O651" s="135"/>
      <c r="P651" s="135"/>
      <c r="Q651" s="135"/>
      <c r="R651" s="135"/>
      <c r="S651" s="135"/>
      <c r="T651" s="135"/>
      <c r="U651" s="135"/>
      <c r="V651" s="135"/>
      <c r="W651" s="135"/>
      <c r="X651" s="135"/>
      <c r="Y651" s="135"/>
      <c r="Z651" s="135"/>
      <c r="AA651" s="23">
        <f t="shared" si="403"/>
        <v>0</v>
      </c>
      <c r="AB651" s="23">
        <f t="shared" si="404"/>
        <v>0</v>
      </c>
      <c r="AC651" s="23">
        <f t="shared" si="405"/>
        <v>0</v>
      </c>
      <c r="AD651" s="23">
        <f t="shared" si="406"/>
        <v>0</v>
      </c>
      <c r="AE651" s="23">
        <f t="shared" si="407"/>
        <v>0</v>
      </c>
      <c r="AF651" s="23">
        <f t="shared" si="408"/>
        <v>0</v>
      </c>
      <c r="AG651" s="174">
        <f t="shared" si="409"/>
        <v>0</v>
      </c>
    </row>
    <row r="652" spans="3:33">
      <c r="C652" s="2284">
        <v>1</v>
      </c>
      <c r="G652" s="166"/>
      <c r="H652" s="2437"/>
      <c r="I652" s="2489" t="s">
        <v>1300</v>
      </c>
      <c r="J652" s="2489"/>
      <c r="K652" s="2489"/>
      <c r="L652" s="2489"/>
      <c r="M652" s="2489"/>
      <c r="N652" s="2490"/>
      <c r="O652" s="436">
        <f t="shared" ref="O652:AG652" si="410">O653+O654</f>
        <v>0</v>
      </c>
      <c r="P652" s="436">
        <f t="shared" si="410"/>
        <v>0</v>
      </c>
      <c r="Q652" s="436">
        <f t="shared" si="410"/>
        <v>0</v>
      </c>
      <c r="R652" s="436">
        <f t="shared" si="410"/>
        <v>0</v>
      </c>
      <c r="S652" s="436">
        <f t="shared" si="410"/>
        <v>0</v>
      </c>
      <c r="T652" s="436">
        <f t="shared" si="410"/>
        <v>0</v>
      </c>
      <c r="U652" s="436">
        <f t="shared" si="410"/>
        <v>0</v>
      </c>
      <c r="V652" s="436">
        <f t="shared" si="410"/>
        <v>0</v>
      </c>
      <c r="W652" s="436">
        <f t="shared" si="410"/>
        <v>0</v>
      </c>
      <c r="X652" s="436">
        <f t="shared" si="410"/>
        <v>0</v>
      </c>
      <c r="Y652" s="436">
        <f t="shared" si="410"/>
        <v>0</v>
      </c>
      <c r="Z652" s="436">
        <f t="shared" si="410"/>
        <v>0</v>
      </c>
      <c r="AA652" s="436">
        <f t="shared" si="410"/>
        <v>0</v>
      </c>
      <c r="AB652" s="436">
        <f t="shared" si="410"/>
        <v>0</v>
      </c>
      <c r="AC652" s="436">
        <f t="shared" si="410"/>
        <v>0</v>
      </c>
      <c r="AD652" s="436">
        <f t="shared" si="410"/>
        <v>0</v>
      </c>
      <c r="AE652" s="436">
        <f t="shared" si="410"/>
        <v>0</v>
      </c>
      <c r="AF652" s="436">
        <f t="shared" si="410"/>
        <v>0</v>
      </c>
      <c r="AG652" s="626">
        <f t="shared" si="410"/>
        <v>0</v>
      </c>
    </row>
    <row r="653" spans="3:33">
      <c r="C653" s="2284">
        <v>1</v>
      </c>
      <c r="G653" s="166"/>
      <c r="H653" s="2437"/>
      <c r="I653" s="2465"/>
      <c r="J653" s="2465"/>
      <c r="K653" s="44" t="s">
        <v>797</v>
      </c>
      <c r="L653" s="2319"/>
      <c r="M653" s="2319"/>
      <c r="N653" s="2319"/>
      <c r="O653" s="19"/>
      <c r="P653" s="19"/>
      <c r="Q653" s="19"/>
      <c r="R653" s="19"/>
      <c r="S653" s="19"/>
      <c r="T653" s="19"/>
      <c r="U653" s="19"/>
      <c r="V653" s="19"/>
      <c r="W653" s="19"/>
      <c r="X653" s="19"/>
      <c r="Y653" s="19"/>
      <c r="Z653" s="19"/>
      <c r="AA653" s="17">
        <f t="shared" ref="AA653:AA654" si="411">SUM(O653:Q653)</f>
        <v>0</v>
      </c>
      <c r="AB653" s="17">
        <f t="shared" ref="AB653:AB654" si="412">SUM(R653:T653)</f>
        <v>0</v>
      </c>
      <c r="AC653" s="17">
        <f t="shared" ref="AC653:AC654" si="413">SUM(U653:W653)</f>
        <v>0</v>
      </c>
      <c r="AD653" s="17">
        <f t="shared" ref="AD653:AD654" si="414">SUM(X653:Z653)</f>
        <v>0</v>
      </c>
      <c r="AE653" s="17">
        <f t="shared" ref="AE653:AE654" si="415">AA653+AB653</f>
        <v>0</v>
      </c>
      <c r="AF653" s="17">
        <f t="shared" ref="AF653:AF654" si="416">AD653+AC653</f>
        <v>0</v>
      </c>
      <c r="AG653" s="17">
        <f t="shared" ref="AG653:AG654" si="417">AE653+AF653</f>
        <v>0</v>
      </c>
    </row>
    <row r="654" spans="3:33">
      <c r="C654" s="2284">
        <v>1</v>
      </c>
      <c r="G654" s="166"/>
      <c r="H654" s="2437"/>
      <c r="I654" s="2465"/>
      <c r="J654" s="2465"/>
      <c r="K654" s="44" t="s">
        <v>1382</v>
      </c>
      <c r="L654" s="2391"/>
      <c r="M654" s="2391"/>
      <c r="N654" s="2491" t="s">
        <v>722</v>
      </c>
      <c r="O654" s="15"/>
      <c r="P654" s="15"/>
      <c r="Q654" s="15"/>
      <c r="R654" s="15"/>
      <c r="S654" s="15"/>
      <c r="T654" s="15"/>
      <c r="U654" s="15"/>
      <c r="V654" s="15"/>
      <c r="W654" s="15"/>
      <c r="X654" s="15"/>
      <c r="Y654" s="15"/>
      <c r="Z654" s="15"/>
      <c r="AA654" s="14">
        <f t="shared" si="411"/>
        <v>0</v>
      </c>
      <c r="AB654" s="14">
        <f t="shared" si="412"/>
        <v>0</v>
      </c>
      <c r="AC654" s="14">
        <f t="shared" si="413"/>
        <v>0</v>
      </c>
      <c r="AD654" s="14">
        <f t="shared" si="414"/>
        <v>0</v>
      </c>
      <c r="AE654" s="14">
        <f t="shared" si="415"/>
        <v>0</v>
      </c>
      <c r="AF654" s="14">
        <f t="shared" si="416"/>
        <v>0</v>
      </c>
      <c r="AG654" s="14">
        <f t="shared" si="417"/>
        <v>0</v>
      </c>
    </row>
    <row r="655" spans="3:33">
      <c r="C655" s="2284">
        <v>1</v>
      </c>
      <c r="G655" s="166" t="s">
        <v>141</v>
      </c>
      <c r="H655" s="2437"/>
      <c r="I655" s="1266"/>
      <c r="J655" s="1266"/>
      <c r="K655" s="1266"/>
      <c r="L655" s="1266"/>
      <c r="M655" s="1266"/>
      <c r="N655" s="2181"/>
      <c r="O655" s="526">
        <f t="shared" ref="O655:AG655" si="418">O656+O665</f>
        <v>0</v>
      </c>
      <c r="P655" s="526">
        <f t="shared" si="418"/>
        <v>0</v>
      </c>
      <c r="Q655" s="526">
        <f t="shared" si="418"/>
        <v>0</v>
      </c>
      <c r="R655" s="526">
        <f t="shared" si="418"/>
        <v>0</v>
      </c>
      <c r="S655" s="526">
        <f t="shared" si="418"/>
        <v>0</v>
      </c>
      <c r="T655" s="526">
        <f t="shared" si="418"/>
        <v>0</v>
      </c>
      <c r="U655" s="526">
        <f t="shared" si="418"/>
        <v>0</v>
      </c>
      <c r="V655" s="526">
        <f t="shared" si="418"/>
        <v>0</v>
      </c>
      <c r="W655" s="526">
        <f t="shared" si="418"/>
        <v>0</v>
      </c>
      <c r="X655" s="526">
        <f t="shared" si="418"/>
        <v>0</v>
      </c>
      <c r="Y655" s="526">
        <f t="shared" si="418"/>
        <v>0</v>
      </c>
      <c r="Z655" s="526">
        <f t="shared" si="418"/>
        <v>0</v>
      </c>
      <c r="AA655" s="526">
        <f t="shared" si="418"/>
        <v>0</v>
      </c>
      <c r="AB655" s="526">
        <f t="shared" si="418"/>
        <v>0</v>
      </c>
      <c r="AC655" s="526">
        <f t="shared" si="418"/>
        <v>0</v>
      </c>
      <c r="AD655" s="526">
        <f t="shared" si="418"/>
        <v>0</v>
      </c>
      <c r="AE655" s="526">
        <f t="shared" si="418"/>
        <v>0</v>
      </c>
      <c r="AF655" s="526">
        <f t="shared" si="418"/>
        <v>0</v>
      </c>
      <c r="AG655" s="526">
        <f t="shared" si="418"/>
        <v>0</v>
      </c>
    </row>
    <row r="656" spans="3:33">
      <c r="C656" s="2284">
        <v>1</v>
      </c>
      <c r="G656" s="166"/>
      <c r="H656" s="2437"/>
      <c r="I656" s="2487" t="s">
        <v>1299</v>
      </c>
      <c r="J656" s="2487"/>
      <c r="K656" s="2492"/>
      <c r="L656" s="2487"/>
      <c r="M656" s="2487"/>
      <c r="N656" s="2488"/>
      <c r="O656" s="440">
        <f>O657+O660</f>
        <v>0</v>
      </c>
      <c r="P656" s="439">
        <f t="shared" ref="P656:AG656" si="419">P657+P660</f>
        <v>0</v>
      </c>
      <c r="Q656" s="439">
        <f t="shared" si="419"/>
        <v>0</v>
      </c>
      <c r="R656" s="439">
        <f t="shared" si="419"/>
        <v>0</v>
      </c>
      <c r="S656" s="439">
        <f t="shared" si="419"/>
        <v>0</v>
      </c>
      <c r="T656" s="439">
        <f t="shared" si="419"/>
        <v>0</v>
      </c>
      <c r="U656" s="439">
        <f t="shared" si="419"/>
        <v>0</v>
      </c>
      <c r="V656" s="439">
        <f t="shared" si="419"/>
        <v>0</v>
      </c>
      <c r="W656" s="439">
        <f t="shared" si="419"/>
        <v>0</v>
      </c>
      <c r="X656" s="439">
        <f t="shared" si="419"/>
        <v>0</v>
      </c>
      <c r="Y656" s="439">
        <f t="shared" si="419"/>
        <v>0</v>
      </c>
      <c r="Z656" s="439">
        <f t="shared" si="419"/>
        <v>0</v>
      </c>
      <c r="AA656" s="439">
        <f t="shared" si="419"/>
        <v>0</v>
      </c>
      <c r="AB656" s="439">
        <f t="shared" si="419"/>
        <v>0</v>
      </c>
      <c r="AC656" s="439">
        <f t="shared" si="419"/>
        <v>0</v>
      </c>
      <c r="AD656" s="439">
        <f t="shared" si="419"/>
        <v>0</v>
      </c>
      <c r="AE656" s="439">
        <f t="shared" si="419"/>
        <v>0</v>
      </c>
      <c r="AF656" s="439">
        <f t="shared" si="419"/>
        <v>0</v>
      </c>
      <c r="AG656" s="440">
        <f t="shared" si="419"/>
        <v>0</v>
      </c>
    </row>
    <row r="657" spans="3:33">
      <c r="C657" s="2284">
        <v>1</v>
      </c>
      <c r="G657" s="166"/>
      <c r="H657" s="2437"/>
      <c r="I657" s="2465"/>
      <c r="J657" s="2465"/>
      <c r="K657" s="44" t="s">
        <v>1381</v>
      </c>
      <c r="L657" s="2319"/>
      <c r="M657" s="91"/>
      <c r="N657" s="2380"/>
      <c r="O657" s="616">
        <f>SUM(O658:O659)</f>
        <v>0</v>
      </c>
      <c r="P657" s="616">
        <f t="shared" ref="P657:AG657" si="420">SUM(P658:P659)</f>
        <v>0</v>
      </c>
      <c r="Q657" s="616">
        <f t="shared" si="420"/>
        <v>0</v>
      </c>
      <c r="R657" s="616">
        <f t="shared" si="420"/>
        <v>0</v>
      </c>
      <c r="S657" s="616">
        <f t="shared" si="420"/>
        <v>0</v>
      </c>
      <c r="T657" s="616">
        <f t="shared" si="420"/>
        <v>0</v>
      </c>
      <c r="U657" s="616">
        <f t="shared" si="420"/>
        <v>0</v>
      </c>
      <c r="V657" s="616">
        <f t="shared" si="420"/>
        <v>0</v>
      </c>
      <c r="W657" s="616">
        <f t="shared" si="420"/>
        <v>0</v>
      </c>
      <c r="X657" s="616">
        <f t="shared" si="420"/>
        <v>0</v>
      </c>
      <c r="Y657" s="616">
        <f t="shared" si="420"/>
        <v>0</v>
      </c>
      <c r="Z657" s="616">
        <f t="shared" si="420"/>
        <v>0</v>
      </c>
      <c r="AA657" s="624">
        <f t="shared" si="420"/>
        <v>0</v>
      </c>
      <c r="AB657" s="624">
        <f t="shared" si="420"/>
        <v>0</v>
      </c>
      <c r="AC657" s="624">
        <f t="shared" si="420"/>
        <v>0</v>
      </c>
      <c r="AD657" s="624">
        <f t="shared" si="420"/>
        <v>0</v>
      </c>
      <c r="AE657" s="624">
        <f t="shared" si="420"/>
        <v>0</v>
      </c>
      <c r="AF657" s="624">
        <f t="shared" si="420"/>
        <v>0</v>
      </c>
      <c r="AG657" s="624">
        <f t="shared" si="420"/>
        <v>0</v>
      </c>
    </row>
    <row r="658" spans="3:33">
      <c r="C658" s="2284">
        <v>1</v>
      </c>
      <c r="G658" s="166"/>
      <c r="H658" s="2437"/>
      <c r="I658" s="2465"/>
      <c r="J658" s="2465"/>
      <c r="L658" s="189" t="s">
        <v>613</v>
      </c>
      <c r="M658" s="189"/>
      <c r="N658" s="2378"/>
      <c r="O658" s="577"/>
      <c r="P658" s="577"/>
      <c r="Q658" s="577"/>
      <c r="R658" s="577"/>
      <c r="S658" s="577"/>
      <c r="T658" s="577"/>
      <c r="U658" s="577"/>
      <c r="V658" s="577"/>
      <c r="W658" s="577"/>
      <c r="X658" s="577"/>
      <c r="Y658" s="577"/>
      <c r="Z658" s="577"/>
      <c r="AA658" s="578">
        <f>SUM(O658:Q658)</f>
        <v>0</v>
      </c>
      <c r="AB658" s="578">
        <f>SUM(R658:T658)</f>
        <v>0</v>
      </c>
      <c r="AC658" s="578">
        <f>SUM(U658:W658)</f>
        <v>0</v>
      </c>
      <c r="AD658" s="578">
        <f>SUM(X658:Z658)</f>
        <v>0</v>
      </c>
      <c r="AE658" s="578">
        <f>AA658+AB658</f>
        <v>0</v>
      </c>
      <c r="AF658" s="578">
        <f>AD658+AC658</f>
        <v>0</v>
      </c>
      <c r="AG658" s="578">
        <f>AE658+AF658</f>
        <v>0</v>
      </c>
    </row>
    <row r="659" spans="3:33">
      <c r="C659" s="2284">
        <v>1</v>
      </c>
      <c r="G659" s="166"/>
      <c r="H659" s="2437"/>
      <c r="I659" s="2465"/>
      <c r="J659" s="2465"/>
      <c r="K659" s="16"/>
      <c r="L659" s="16" t="s">
        <v>614</v>
      </c>
      <c r="M659" s="16"/>
      <c r="N659" s="2391"/>
      <c r="O659" s="15"/>
      <c r="P659" s="15"/>
      <c r="Q659" s="15"/>
      <c r="R659" s="15"/>
      <c r="S659" s="15"/>
      <c r="T659" s="15"/>
      <c r="U659" s="15"/>
      <c r="V659" s="15"/>
      <c r="W659" s="15"/>
      <c r="X659" s="15"/>
      <c r="Y659" s="15"/>
      <c r="Z659" s="15"/>
      <c r="AA659" s="14">
        <f>SUM(O659:Q659)</f>
        <v>0</v>
      </c>
      <c r="AB659" s="14">
        <f>SUM(R659:T659)</f>
        <v>0</v>
      </c>
      <c r="AC659" s="14">
        <f>SUM(U659:W659)</f>
        <v>0</v>
      </c>
      <c r="AD659" s="14">
        <f>SUM(X659:Z659)</f>
        <v>0</v>
      </c>
      <c r="AE659" s="14">
        <f>AA659+AB659</f>
        <v>0</v>
      </c>
      <c r="AF659" s="14">
        <f>AD659+AC659</f>
        <v>0</v>
      </c>
      <c r="AG659" s="14">
        <f>AE659+AF659</f>
        <v>0</v>
      </c>
    </row>
    <row r="660" spans="3:33">
      <c r="C660" s="2284">
        <v>1</v>
      </c>
      <c r="G660" s="166"/>
      <c r="H660" s="2437"/>
      <c r="I660" s="2465"/>
      <c r="J660" s="2465"/>
      <c r="K660" s="318" t="s">
        <v>846</v>
      </c>
      <c r="L660" s="2319"/>
      <c r="M660" s="91"/>
      <c r="N660" s="2427" t="s">
        <v>722</v>
      </c>
      <c r="O660" s="616">
        <f>SUM(O661:O664)</f>
        <v>0</v>
      </c>
      <c r="P660" s="616">
        <f t="shared" ref="P660:AG660" si="421">SUM(P661:P664)</f>
        <v>0</v>
      </c>
      <c r="Q660" s="616">
        <f t="shared" si="421"/>
        <v>0</v>
      </c>
      <c r="R660" s="616">
        <f t="shared" si="421"/>
        <v>0</v>
      </c>
      <c r="S660" s="616">
        <f t="shared" si="421"/>
        <v>0</v>
      </c>
      <c r="T660" s="616">
        <f t="shared" si="421"/>
        <v>0</v>
      </c>
      <c r="U660" s="616">
        <f t="shared" si="421"/>
        <v>0</v>
      </c>
      <c r="V660" s="616">
        <f t="shared" si="421"/>
        <v>0</v>
      </c>
      <c r="W660" s="616">
        <f t="shared" si="421"/>
        <v>0</v>
      </c>
      <c r="X660" s="616">
        <f t="shared" si="421"/>
        <v>0</v>
      </c>
      <c r="Y660" s="616">
        <f t="shared" si="421"/>
        <v>0</v>
      </c>
      <c r="Z660" s="616">
        <f t="shared" si="421"/>
        <v>0</v>
      </c>
      <c r="AA660" s="624">
        <f t="shared" si="421"/>
        <v>0</v>
      </c>
      <c r="AB660" s="624">
        <f t="shared" si="421"/>
        <v>0</v>
      </c>
      <c r="AC660" s="624">
        <f t="shared" si="421"/>
        <v>0</v>
      </c>
      <c r="AD660" s="624">
        <f t="shared" si="421"/>
        <v>0</v>
      </c>
      <c r="AE660" s="624">
        <f t="shared" si="421"/>
        <v>0</v>
      </c>
      <c r="AF660" s="624">
        <f t="shared" si="421"/>
        <v>0</v>
      </c>
      <c r="AG660" s="624">
        <f t="shared" si="421"/>
        <v>0</v>
      </c>
    </row>
    <row r="661" spans="3:33">
      <c r="C661" s="2284">
        <v>1</v>
      </c>
      <c r="G661" s="166"/>
      <c r="H661" s="2437"/>
      <c r="I661" s="2465"/>
      <c r="J661" s="2465"/>
      <c r="L661" s="189" t="s">
        <v>613</v>
      </c>
      <c r="M661" s="189"/>
      <c r="N661" s="189"/>
      <c r="O661" s="191"/>
      <c r="P661" s="583"/>
      <c r="Q661" s="191"/>
      <c r="R661" s="191"/>
      <c r="S661" s="191"/>
      <c r="T661" s="191"/>
      <c r="U661" s="191"/>
      <c r="V661" s="191"/>
      <c r="W661" s="191"/>
      <c r="X661" s="191"/>
      <c r="Y661" s="191"/>
      <c r="Z661" s="191"/>
      <c r="AA661" s="187">
        <f>SUM(O661:Q661)</f>
        <v>0</v>
      </c>
      <c r="AB661" s="187">
        <f>SUM(R661:T661)</f>
        <v>0</v>
      </c>
      <c r="AC661" s="187">
        <f>SUM(U661:W661)</f>
        <v>0</v>
      </c>
      <c r="AD661" s="187">
        <f>SUM(X661:Z661)</f>
        <v>0</v>
      </c>
      <c r="AE661" s="187">
        <f>AA661+AB661</f>
        <v>0</v>
      </c>
      <c r="AF661" s="187">
        <f>AD661+AC661</f>
        <v>0</v>
      </c>
      <c r="AG661" s="584">
        <f>AE661+AF661</f>
        <v>0</v>
      </c>
    </row>
    <row r="662" spans="3:33">
      <c r="C662" s="2284">
        <v>1</v>
      </c>
      <c r="G662" s="166"/>
      <c r="H662" s="2437"/>
      <c r="I662" s="2465"/>
      <c r="J662" s="2465"/>
      <c r="L662" s="362" t="s">
        <v>614</v>
      </c>
      <c r="O662" s="128"/>
      <c r="P662" s="175"/>
      <c r="Q662" s="128"/>
      <c r="R662" s="128"/>
      <c r="S662" s="128"/>
      <c r="T662" s="128"/>
      <c r="U662" s="128"/>
      <c r="V662" s="128"/>
      <c r="W662" s="128"/>
      <c r="X662" s="128"/>
      <c r="Y662" s="128"/>
      <c r="Z662" s="128"/>
      <c r="AA662" s="25">
        <f>SUM(O662:Q662)</f>
        <v>0</v>
      </c>
      <c r="AB662" s="25">
        <f>SUM(R662:T662)</f>
        <v>0</v>
      </c>
      <c r="AC662" s="25">
        <f>SUM(U662:W662)</f>
        <v>0</v>
      </c>
      <c r="AD662" s="25">
        <f>SUM(X662:Z662)</f>
        <v>0</v>
      </c>
      <c r="AE662" s="25">
        <f>AA662+AB662</f>
        <v>0</v>
      </c>
      <c r="AF662" s="25">
        <f>AD662+AC662</f>
        <v>0</v>
      </c>
      <c r="AG662" s="176">
        <f>AE662+AF662</f>
        <v>0</v>
      </c>
    </row>
    <row r="663" spans="3:33">
      <c r="C663" s="2284">
        <v>1</v>
      </c>
      <c r="G663" s="166"/>
      <c r="H663" s="2437"/>
      <c r="I663" s="2465"/>
      <c r="J663" s="2465"/>
      <c r="L663" s="362" t="s">
        <v>41</v>
      </c>
      <c r="M663" s="1598"/>
      <c r="N663" s="1598"/>
      <c r="O663" s="128"/>
      <c r="P663" s="128"/>
      <c r="Q663" s="128"/>
      <c r="R663" s="128"/>
      <c r="S663" s="128"/>
      <c r="T663" s="128"/>
      <c r="U663" s="128"/>
      <c r="V663" s="128"/>
      <c r="W663" s="128"/>
      <c r="X663" s="128"/>
      <c r="Y663" s="128"/>
      <c r="Z663" s="128"/>
      <c r="AA663" s="25">
        <f t="shared" ref="AA663:AA664" si="422">SUM(O663:Q663)</f>
        <v>0</v>
      </c>
      <c r="AB663" s="25">
        <f t="shared" ref="AB663:AB664" si="423">SUM(R663:T663)</f>
        <v>0</v>
      </c>
      <c r="AC663" s="25">
        <f t="shared" ref="AC663:AC664" si="424">SUM(U663:W663)</f>
        <v>0</v>
      </c>
      <c r="AD663" s="25">
        <f t="shared" ref="AD663:AD664" si="425">SUM(X663:Z663)</f>
        <v>0</v>
      </c>
      <c r="AE663" s="25">
        <f t="shared" ref="AE663:AE664" si="426">AA663+AB663</f>
        <v>0</v>
      </c>
      <c r="AF663" s="25">
        <f t="shared" ref="AF663:AF664" si="427">AD663+AC663</f>
        <v>0</v>
      </c>
      <c r="AG663" s="176">
        <f t="shared" ref="AG663:AG664" si="428">AE663+AF663</f>
        <v>0</v>
      </c>
    </row>
    <row r="664" spans="3:33">
      <c r="C664" s="2284">
        <v>1</v>
      </c>
      <c r="G664" s="166"/>
      <c r="H664" s="2437"/>
      <c r="I664" s="2465"/>
      <c r="J664" s="2465"/>
      <c r="K664" s="16"/>
      <c r="L664" s="16" t="s">
        <v>42</v>
      </c>
      <c r="M664" s="16"/>
      <c r="N664" s="16"/>
      <c r="O664" s="135"/>
      <c r="P664" s="135"/>
      <c r="Q664" s="135"/>
      <c r="R664" s="135"/>
      <c r="S664" s="135"/>
      <c r="T664" s="135"/>
      <c r="U664" s="135"/>
      <c r="V664" s="135"/>
      <c r="W664" s="135"/>
      <c r="X664" s="135"/>
      <c r="Y664" s="135"/>
      <c r="Z664" s="135"/>
      <c r="AA664" s="23">
        <f t="shared" si="422"/>
        <v>0</v>
      </c>
      <c r="AB664" s="23">
        <f t="shared" si="423"/>
        <v>0</v>
      </c>
      <c r="AC664" s="23">
        <f t="shared" si="424"/>
        <v>0</v>
      </c>
      <c r="AD664" s="23">
        <f t="shared" si="425"/>
        <v>0</v>
      </c>
      <c r="AE664" s="23">
        <f t="shared" si="426"/>
        <v>0</v>
      </c>
      <c r="AF664" s="23">
        <f t="shared" si="427"/>
        <v>0</v>
      </c>
      <c r="AG664" s="174">
        <f t="shared" si="428"/>
        <v>0</v>
      </c>
    </row>
    <row r="665" spans="3:33">
      <c r="C665" s="2284">
        <v>1</v>
      </c>
      <c r="G665" s="166"/>
      <c r="H665" s="2437"/>
      <c r="I665" s="2487" t="s">
        <v>1300</v>
      </c>
      <c r="J665" s="2487"/>
      <c r="K665" s="2487"/>
      <c r="L665" s="2487"/>
      <c r="M665" s="2493"/>
      <c r="N665" s="2494"/>
      <c r="O665" s="536">
        <f t="shared" ref="O665:AG665" si="429">O666+O667</f>
        <v>0</v>
      </c>
      <c r="P665" s="536">
        <f t="shared" si="429"/>
        <v>0</v>
      </c>
      <c r="Q665" s="536">
        <f t="shared" si="429"/>
        <v>0</v>
      </c>
      <c r="R665" s="536">
        <f t="shared" si="429"/>
        <v>0</v>
      </c>
      <c r="S665" s="536">
        <f t="shared" si="429"/>
        <v>0</v>
      </c>
      <c r="T665" s="536">
        <f t="shared" si="429"/>
        <v>0</v>
      </c>
      <c r="U665" s="536">
        <f t="shared" si="429"/>
        <v>0</v>
      </c>
      <c r="V665" s="536">
        <f t="shared" si="429"/>
        <v>0</v>
      </c>
      <c r="W665" s="536">
        <f t="shared" si="429"/>
        <v>0</v>
      </c>
      <c r="X665" s="536">
        <f t="shared" si="429"/>
        <v>0</v>
      </c>
      <c r="Y665" s="536">
        <f t="shared" si="429"/>
        <v>0</v>
      </c>
      <c r="Z665" s="536">
        <f t="shared" si="429"/>
        <v>0</v>
      </c>
      <c r="AA665" s="536">
        <f t="shared" si="429"/>
        <v>0</v>
      </c>
      <c r="AB665" s="536">
        <f t="shared" si="429"/>
        <v>0</v>
      </c>
      <c r="AC665" s="536">
        <f t="shared" si="429"/>
        <v>0</v>
      </c>
      <c r="AD665" s="536">
        <f t="shared" si="429"/>
        <v>0</v>
      </c>
      <c r="AE665" s="536">
        <f t="shared" si="429"/>
        <v>0</v>
      </c>
      <c r="AF665" s="536">
        <f t="shared" si="429"/>
        <v>0</v>
      </c>
      <c r="AG665" s="625">
        <f t="shared" si="429"/>
        <v>0</v>
      </c>
    </row>
    <row r="666" spans="3:33">
      <c r="C666" s="2284">
        <v>1</v>
      </c>
      <c r="G666" s="166"/>
      <c r="H666" s="2437"/>
      <c r="I666" s="2465"/>
      <c r="J666" s="2465"/>
      <c r="K666" s="44" t="s">
        <v>797</v>
      </c>
      <c r="L666" s="2319"/>
      <c r="M666" s="2319"/>
      <c r="N666" s="2319"/>
      <c r="O666" s="19"/>
      <c r="P666" s="19"/>
      <c r="Q666" s="19"/>
      <c r="R666" s="19"/>
      <c r="S666" s="19"/>
      <c r="T666" s="19"/>
      <c r="U666" s="19"/>
      <c r="V666" s="19"/>
      <c r="W666" s="19"/>
      <c r="X666" s="19"/>
      <c r="Y666" s="19"/>
      <c r="Z666" s="19"/>
      <c r="AA666" s="17">
        <f t="shared" ref="AA666:AA667" si="430">SUM(O666:Q666)</f>
        <v>0</v>
      </c>
      <c r="AB666" s="17">
        <f t="shared" ref="AB666:AB667" si="431">SUM(R666:T666)</f>
        <v>0</v>
      </c>
      <c r="AC666" s="17">
        <f t="shared" ref="AC666:AC667" si="432">SUM(U666:W666)</f>
        <v>0</v>
      </c>
      <c r="AD666" s="17">
        <f t="shared" ref="AD666:AD667" si="433">SUM(X666:Z666)</f>
        <v>0</v>
      </c>
      <c r="AE666" s="17">
        <f t="shared" ref="AE666:AE667" si="434">AA666+AB666</f>
        <v>0</v>
      </c>
      <c r="AF666" s="17">
        <f t="shared" ref="AF666:AF667" si="435">AD666+AC666</f>
        <v>0</v>
      </c>
      <c r="AG666" s="17">
        <f t="shared" ref="AG666:AG667" si="436">AE666+AF666</f>
        <v>0</v>
      </c>
    </row>
    <row r="667" spans="3:33">
      <c r="C667" s="2284">
        <v>1</v>
      </c>
      <c r="G667" s="164"/>
      <c r="H667" s="163"/>
      <c r="I667" s="424"/>
      <c r="J667" s="424"/>
      <c r="K667" s="167" t="s">
        <v>846</v>
      </c>
      <c r="L667" s="2391"/>
      <c r="M667" s="2391"/>
      <c r="N667" s="2491" t="s">
        <v>722</v>
      </c>
      <c r="O667" s="15"/>
      <c r="P667" s="15"/>
      <c r="Q667" s="15"/>
      <c r="R667" s="15"/>
      <c r="S667" s="15"/>
      <c r="T667" s="15"/>
      <c r="U667" s="15"/>
      <c r="V667" s="15"/>
      <c r="W667" s="15"/>
      <c r="X667" s="15"/>
      <c r="Y667" s="15"/>
      <c r="Z667" s="15"/>
      <c r="AA667" s="14">
        <f t="shared" si="430"/>
        <v>0</v>
      </c>
      <c r="AB667" s="14">
        <f t="shared" si="431"/>
        <v>0</v>
      </c>
      <c r="AC667" s="14">
        <f t="shared" si="432"/>
        <v>0</v>
      </c>
      <c r="AD667" s="14">
        <f t="shared" si="433"/>
        <v>0</v>
      </c>
      <c r="AE667" s="14">
        <f t="shared" si="434"/>
        <v>0</v>
      </c>
      <c r="AF667" s="14">
        <f t="shared" si="435"/>
        <v>0</v>
      </c>
      <c r="AG667" s="14">
        <f t="shared" si="436"/>
        <v>0</v>
      </c>
    </row>
    <row r="668" spans="3:33">
      <c r="C668" s="2284">
        <v>1</v>
      </c>
      <c r="D668" s="2315"/>
      <c r="E668" s="2315"/>
      <c r="G668" s="2315"/>
      <c r="H668" s="318"/>
      <c r="I668" s="2315"/>
      <c r="J668" s="2315"/>
      <c r="K668" s="318"/>
      <c r="L668" s="318"/>
      <c r="M668" s="318"/>
      <c r="N668" s="318"/>
      <c r="Y668" s="1"/>
      <c r="Z668" s="1"/>
      <c r="AA668" s="1"/>
      <c r="AB668" s="1"/>
      <c r="AC668" s="1"/>
      <c r="AD668" s="1"/>
      <c r="AE668" s="1"/>
      <c r="AF668" s="1"/>
      <c r="AG668" s="1"/>
    </row>
    <row r="669" spans="3:33">
      <c r="C669" s="2284">
        <v>1</v>
      </c>
      <c r="F669" s="114" t="s">
        <v>1345</v>
      </c>
      <c r="N669" s="446"/>
      <c r="Y669" s="1"/>
      <c r="Z669" s="1"/>
      <c r="AA669" s="1"/>
      <c r="AB669" s="1"/>
      <c r="AC669" s="1"/>
      <c r="AD669" s="1"/>
      <c r="AE669" s="1"/>
      <c r="AF669" s="1"/>
      <c r="AG669" s="1"/>
    </row>
    <row r="670" spans="3:33">
      <c r="C670" s="2284">
        <v>1</v>
      </c>
      <c r="G670" s="640" t="s">
        <v>1293</v>
      </c>
      <c r="H670" s="1409"/>
      <c r="I670" s="930"/>
      <c r="J670" s="930"/>
      <c r="K670" s="930"/>
      <c r="L670" s="930"/>
      <c r="M670" s="930"/>
      <c r="N670" s="930"/>
      <c r="O670" s="634">
        <f t="shared" ref="O670:AG670" si="437">O671+O692</f>
        <v>702</v>
      </c>
      <c r="P670" s="635">
        <f t="shared" si="437"/>
        <v>1555</v>
      </c>
      <c r="Q670" s="634">
        <f t="shared" si="437"/>
        <v>1621</v>
      </c>
      <c r="R670" s="634">
        <f t="shared" si="437"/>
        <v>1180</v>
      </c>
      <c r="S670" s="634">
        <f t="shared" si="437"/>
        <v>1070</v>
      </c>
      <c r="T670" s="634">
        <f t="shared" si="437"/>
        <v>1196</v>
      </c>
      <c r="U670" s="634">
        <f t="shared" si="437"/>
        <v>1084</v>
      </c>
      <c r="V670" s="634">
        <f t="shared" si="437"/>
        <v>2472.7777777777783</v>
      </c>
      <c r="W670" s="634">
        <f t="shared" si="437"/>
        <v>3142.7777777777774</v>
      </c>
      <c r="X670" s="634">
        <f t="shared" si="437"/>
        <v>3061.1111111111113</v>
      </c>
      <c r="Y670" s="634">
        <f t="shared" si="437"/>
        <v>3200</v>
      </c>
      <c r="Z670" s="634">
        <f t="shared" si="437"/>
        <v>4238.8888888888896</v>
      </c>
      <c r="AA670" s="634">
        <f t="shared" si="437"/>
        <v>3878</v>
      </c>
      <c r="AB670" s="634">
        <f t="shared" si="437"/>
        <v>3446</v>
      </c>
      <c r="AC670" s="634">
        <f t="shared" si="437"/>
        <v>6699.5555555555547</v>
      </c>
      <c r="AD670" s="634">
        <f t="shared" si="437"/>
        <v>10500</v>
      </c>
      <c r="AE670" s="634">
        <f t="shared" si="437"/>
        <v>7324</v>
      </c>
      <c r="AF670" s="634">
        <f t="shared" si="437"/>
        <v>17199.555555555555</v>
      </c>
      <c r="AG670" s="1655">
        <f t="shared" si="437"/>
        <v>24523.555555555555</v>
      </c>
    </row>
    <row r="671" spans="3:33">
      <c r="C671" s="2284">
        <v>1</v>
      </c>
      <c r="G671" s="173"/>
      <c r="H671" s="2495"/>
      <c r="I671" s="2462" t="s">
        <v>1299</v>
      </c>
      <c r="J671" s="2462"/>
      <c r="K671" s="2463"/>
      <c r="L671" s="2463"/>
      <c r="M671" s="2463"/>
      <c r="N671" s="2463"/>
      <c r="O671" s="555">
        <f t="shared" ref="O671:AG671" si="438">O644+O672+O677+O682+O687</f>
        <v>702</v>
      </c>
      <c r="P671" s="636">
        <f t="shared" si="438"/>
        <v>1555</v>
      </c>
      <c r="Q671" s="555">
        <f t="shared" si="438"/>
        <v>1597</v>
      </c>
      <c r="R671" s="555">
        <f t="shared" si="438"/>
        <v>1053</v>
      </c>
      <c r="S671" s="555">
        <f t="shared" si="438"/>
        <v>932</v>
      </c>
      <c r="T671" s="555">
        <f t="shared" si="438"/>
        <v>997</v>
      </c>
      <c r="U671" s="555">
        <f t="shared" si="438"/>
        <v>1007</v>
      </c>
      <c r="V671" s="555">
        <f t="shared" si="438"/>
        <v>1972.7777777777781</v>
      </c>
      <c r="W671" s="555">
        <f t="shared" si="438"/>
        <v>2559.4444444444439</v>
      </c>
      <c r="X671" s="555">
        <f t="shared" si="438"/>
        <v>2366.666666666667</v>
      </c>
      <c r="Y671" s="555">
        <f t="shared" si="438"/>
        <v>2366.666666666667</v>
      </c>
      <c r="Z671" s="555">
        <f t="shared" si="438"/>
        <v>3266.666666666667</v>
      </c>
      <c r="AA671" s="555">
        <f t="shared" si="438"/>
        <v>3854</v>
      </c>
      <c r="AB671" s="555">
        <f t="shared" si="438"/>
        <v>2982</v>
      </c>
      <c r="AC671" s="555">
        <f t="shared" si="438"/>
        <v>5539.2222222222217</v>
      </c>
      <c r="AD671" s="555">
        <f t="shared" si="438"/>
        <v>8000</v>
      </c>
      <c r="AE671" s="555">
        <f t="shared" si="438"/>
        <v>6836</v>
      </c>
      <c r="AF671" s="555">
        <f t="shared" si="438"/>
        <v>13539.222222222223</v>
      </c>
      <c r="AG671" s="637">
        <f t="shared" si="438"/>
        <v>20375.222222222223</v>
      </c>
    </row>
    <row r="672" spans="3:33">
      <c r="C672" s="2284">
        <v>1</v>
      </c>
      <c r="G672" s="173"/>
      <c r="H672" s="2495"/>
      <c r="I672" s="2462"/>
      <c r="J672" s="2462"/>
      <c r="K672" s="972" t="s">
        <v>1383</v>
      </c>
      <c r="L672" s="560"/>
      <c r="M672" s="560"/>
      <c r="N672" s="560"/>
      <c r="O672" s="558">
        <f>SUM(O673:O676)</f>
        <v>0</v>
      </c>
      <c r="P672" s="581">
        <f t="shared" ref="P672:AG672" si="439">SUM(P673:P676)</f>
        <v>0</v>
      </c>
      <c r="Q672" s="558">
        <f t="shared" si="439"/>
        <v>0</v>
      </c>
      <c r="R672" s="558">
        <f t="shared" si="439"/>
        <v>0</v>
      </c>
      <c r="S672" s="558">
        <f t="shared" si="439"/>
        <v>0</v>
      </c>
      <c r="T672" s="558">
        <f t="shared" si="439"/>
        <v>0</v>
      </c>
      <c r="U672" s="558">
        <f t="shared" si="439"/>
        <v>0</v>
      </c>
      <c r="V672" s="558">
        <f t="shared" si="439"/>
        <v>0</v>
      </c>
      <c r="W672" s="558">
        <f t="shared" si="439"/>
        <v>0</v>
      </c>
      <c r="X672" s="558">
        <f t="shared" si="439"/>
        <v>0</v>
      </c>
      <c r="Y672" s="558">
        <f t="shared" si="439"/>
        <v>0</v>
      </c>
      <c r="Z672" s="558">
        <f t="shared" si="439"/>
        <v>0</v>
      </c>
      <c r="AA672" s="558">
        <f t="shared" si="439"/>
        <v>0</v>
      </c>
      <c r="AB672" s="558">
        <f t="shared" si="439"/>
        <v>0</v>
      </c>
      <c r="AC672" s="558">
        <f t="shared" si="439"/>
        <v>0</v>
      </c>
      <c r="AD672" s="558">
        <f t="shared" si="439"/>
        <v>0</v>
      </c>
      <c r="AE672" s="558">
        <f t="shared" si="439"/>
        <v>0</v>
      </c>
      <c r="AF672" s="558">
        <f t="shared" si="439"/>
        <v>0</v>
      </c>
      <c r="AG672" s="582">
        <f t="shared" si="439"/>
        <v>0</v>
      </c>
    </row>
    <row r="673" spans="3:33">
      <c r="C673" s="2284">
        <v>1</v>
      </c>
      <c r="G673" s="173"/>
      <c r="H673" s="2495"/>
      <c r="I673" s="2462"/>
      <c r="J673" s="2462"/>
      <c r="L673" s="189" t="s">
        <v>613</v>
      </c>
      <c r="M673" s="189"/>
      <c r="N673" s="189"/>
      <c r="O673" s="191"/>
      <c r="P673" s="583"/>
      <c r="Q673" s="191"/>
      <c r="R673" s="191"/>
      <c r="S673" s="191"/>
      <c r="T673" s="191"/>
      <c r="U673" s="191"/>
      <c r="V673" s="191"/>
      <c r="W673" s="191"/>
      <c r="X673" s="191"/>
      <c r="Y673" s="191"/>
      <c r="Z673" s="191"/>
      <c r="AA673" s="187">
        <f>SUM(O673:Q673)</f>
        <v>0</v>
      </c>
      <c r="AB673" s="187">
        <f>SUM(R673:T673)</f>
        <v>0</v>
      </c>
      <c r="AC673" s="187">
        <f>SUM(U673:W673)</f>
        <v>0</v>
      </c>
      <c r="AD673" s="187">
        <f>SUM(X673:Z673)</f>
        <v>0</v>
      </c>
      <c r="AE673" s="187">
        <f>AA673+AB673</f>
        <v>0</v>
      </c>
      <c r="AF673" s="187">
        <f>AD673+AC673</f>
        <v>0</v>
      </c>
      <c r="AG673" s="584">
        <f>AE673+AF673</f>
        <v>0</v>
      </c>
    </row>
    <row r="674" spans="3:33">
      <c r="C674" s="2284">
        <v>1</v>
      </c>
      <c r="G674" s="173"/>
      <c r="H674" s="2495"/>
      <c r="I674" s="2462"/>
      <c r="J674" s="2462"/>
      <c r="L674" s="362" t="s">
        <v>614</v>
      </c>
      <c r="O674" s="128"/>
      <c r="P674" s="175"/>
      <c r="Q674" s="128"/>
      <c r="R674" s="128"/>
      <c r="S674" s="128"/>
      <c r="T674" s="128"/>
      <c r="U674" s="128"/>
      <c r="V674" s="128"/>
      <c r="W674" s="128"/>
      <c r="X674" s="128"/>
      <c r="Y674" s="128"/>
      <c r="Z674" s="128"/>
      <c r="AA674" s="25">
        <f>SUM(O674:Q674)</f>
        <v>0</v>
      </c>
      <c r="AB674" s="25">
        <f>SUM(R674:T674)</f>
        <v>0</v>
      </c>
      <c r="AC674" s="25">
        <f>SUM(U674:W674)</f>
        <v>0</v>
      </c>
      <c r="AD674" s="25">
        <f>SUM(X674:Z674)</f>
        <v>0</v>
      </c>
      <c r="AE674" s="25">
        <f>AA674+AB674</f>
        <v>0</v>
      </c>
      <c r="AF674" s="25">
        <f>AD674+AC674</f>
        <v>0</v>
      </c>
      <c r="AG674" s="176">
        <f>AE674+AF674</f>
        <v>0</v>
      </c>
    </row>
    <row r="675" spans="3:33">
      <c r="C675" s="2284">
        <v>1</v>
      </c>
      <c r="G675" s="173"/>
      <c r="H675" s="2495"/>
      <c r="I675" s="2462"/>
      <c r="J675" s="2462"/>
      <c r="L675" s="362" t="s">
        <v>41</v>
      </c>
      <c r="O675" s="128"/>
      <c r="P675" s="175"/>
      <c r="Q675" s="128"/>
      <c r="R675" s="128"/>
      <c r="S675" s="128"/>
      <c r="T675" s="128"/>
      <c r="U675" s="128"/>
      <c r="V675" s="128"/>
      <c r="W675" s="128"/>
      <c r="X675" s="128"/>
      <c r="Y675" s="128"/>
      <c r="Z675" s="128"/>
      <c r="AA675" s="25">
        <f>SUM(O675:Q675)</f>
        <v>0</v>
      </c>
      <c r="AB675" s="25">
        <f>SUM(R675:T675)</f>
        <v>0</v>
      </c>
      <c r="AC675" s="25">
        <f>SUM(U675:W675)</f>
        <v>0</v>
      </c>
      <c r="AD675" s="25">
        <f>SUM(X675:Z675)</f>
        <v>0</v>
      </c>
      <c r="AE675" s="25">
        <f>AA675+AB675</f>
        <v>0</v>
      </c>
      <c r="AF675" s="25">
        <f>AD675+AC675</f>
        <v>0</v>
      </c>
      <c r="AG675" s="176">
        <f>AE675+AF675</f>
        <v>0</v>
      </c>
    </row>
    <row r="676" spans="3:33">
      <c r="C676" s="2284">
        <v>1</v>
      </c>
      <c r="G676" s="173"/>
      <c r="H676" s="2495"/>
      <c r="I676" s="2462"/>
      <c r="J676" s="2462"/>
      <c r="L676" s="362" t="s">
        <v>42</v>
      </c>
      <c r="O676" s="128"/>
      <c r="P676" s="175"/>
      <c r="Q676" s="128"/>
      <c r="R676" s="128"/>
      <c r="S676" s="128"/>
      <c r="T676" s="128"/>
      <c r="U676" s="128"/>
      <c r="V676" s="128"/>
      <c r="W676" s="128"/>
      <c r="X676" s="128"/>
      <c r="Y676" s="128"/>
      <c r="Z676" s="128"/>
      <c r="AA676" s="25">
        <f>SUM(O676:Q676)</f>
        <v>0</v>
      </c>
      <c r="AB676" s="25">
        <f>SUM(R676:T676)</f>
        <v>0</v>
      </c>
      <c r="AC676" s="25">
        <f>SUM(U676:W676)</f>
        <v>0</v>
      </c>
      <c r="AD676" s="25">
        <f>SUM(X676:Z676)</f>
        <v>0</v>
      </c>
      <c r="AE676" s="25">
        <f>AA676+AB676</f>
        <v>0</v>
      </c>
      <c r="AF676" s="25">
        <f>AD676+AC676</f>
        <v>0</v>
      </c>
      <c r="AG676" s="176">
        <f>AE676+AF676</f>
        <v>0</v>
      </c>
    </row>
    <row r="677" spans="3:33">
      <c r="C677" s="2284">
        <v>1</v>
      </c>
      <c r="G677" s="173"/>
      <c r="H677" s="2495"/>
      <c r="I677" s="2462"/>
      <c r="J677" s="2462"/>
      <c r="K677" s="972" t="s">
        <v>1384</v>
      </c>
      <c r="L677" s="560"/>
      <c r="M677" s="560"/>
      <c r="N677" s="560"/>
      <c r="O677" s="558">
        <f>SUM(O678:O681)</f>
        <v>109</v>
      </c>
      <c r="P677" s="581">
        <f t="shared" ref="P677:AG677" si="440">SUM(P678:P681)</f>
        <v>49</v>
      </c>
      <c r="Q677" s="558">
        <f t="shared" si="440"/>
        <v>660</v>
      </c>
      <c r="R677" s="558">
        <f t="shared" si="440"/>
        <v>16</v>
      </c>
      <c r="S677" s="558">
        <f t="shared" si="440"/>
        <v>0</v>
      </c>
      <c r="T677" s="558">
        <f t="shared" si="440"/>
        <v>0</v>
      </c>
      <c r="U677" s="558">
        <f t="shared" si="440"/>
        <v>0</v>
      </c>
      <c r="V677" s="558">
        <f t="shared" si="440"/>
        <v>1177.5</v>
      </c>
      <c r="W677" s="558">
        <f t="shared" si="440"/>
        <v>1497.5</v>
      </c>
      <c r="X677" s="558">
        <f t="shared" si="440"/>
        <v>1500</v>
      </c>
      <c r="Y677" s="558">
        <f t="shared" si="440"/>
        <v>1500</v>
      </c>
      <c r="Z677" s="558">
        <f t="shared" si="440"/>
        <v>2000</v>
      </c>
      <c r="AA677" s="558">
        <f t="shared" si="440"/>
        <v>818</v>
      </c>
      <c r="AB677" s="558">
        <f t="shared" si="440"/>
        <v>16</v>
      </c>
      <c r="AC677" s="558">
        <f t="shared" si="440"/>
        <v>2675</v>
      </c>
      <c r="AD677" s="558">
        <f t="shared" si="440"/>
        <v>5000</v>
      </c>
      <c r="AE677" s="558">
        <f t="shared" si="440"/>
        <v>834</v>
      </c>
      <c r="AF677" s="558">
        <f t="shared" si="440"/>
        <v>7675</v>
      </c>
      <c r="AG677" s="582">
        <f t="shared" si="440"/>
        <v>8509</v>
      </c>
    </row>
    <row r="678" spans="3:33">
      <c r="C678" s="2284">
        <v>1</v>
      </c>
      <c r="G678" s="173"/>
      <c r="H678" s="2495"/>
      <c r="I678" s="2462"/>
      <c r="J678" s="2462"/>
      <c r="L678" s="189" t="s">
        <v>613</v>
      </c>
      <c r="M678" s="189"/>
      <c r="N678" s="189"/>
      <c r="O678" s="191">
        <v>109</v>
      </c>
      <c r="P678" s="583">
        <v>49</v>
      </c>
      <c r="Q678" s="191">
        <v>660</v>
      </c>
      <c r="R678" s="191">
        <v>16</v>
      </c>
      <c r="S678" s="191"/>
      <c r="T678" s="191"/>
      <c r="U678" s="191"/>
      <c r="V678" s="191">
        <v>1177.5</v>
      </c>
      <c r="W678" s="191">
        <v>1497.5</v>
      </c>
      <c r="X678" s="191">
        <v>1500</v>
      </c>
      <c r="Y678" s="191">
        <v>1500</v>
      </c>
      <c r="Z678" s="191">
        <v>2000</v>
      </c>
      <c r="AA678" s="187">
        <f>SUM(O678:Q678)</f>
        <v>818</v>
      </c>
      <c r="AB678" s="187">
        <f>SUM(R678:T678)</f>
        <v>16</v>
      </c>
      <c r="AC678" s="187">
        <f>SUM(U678:W678)</f>
        <v>2675</v>
      </c>
      <c r="AD678" s="187">
        <f>SUM(X678:Z678)</f>
        <v>5000</v>
      </c>
      <c r="AE678" s="187">
        <f>AA678+AB678</f>
        <v>834</v>
      </c>
      <c r="AF678" s="187">
        <f>AD678+AC678</f>
        <v>7675</v>
      </c>
      <c r="AG678" s="584">
        <f>AE678+AF678</f>
        <v>8509</v>
      </c>
    </row>
    <row r="679" spans="3:33">
      <c r="C679" s="2284">
        <v>1</v>
      </c>
      <c r="G679" s="173"/>
      <c r="H679" s="2495"/>
      <c r="I679" s="2462"/>
      <c r="J679" s="2462"/>
      <c r="L679" s="362" t="s">
        <v>614</v>
      </c>
      <c r="O679" s="128"/>
      <c r="P679" s="175"/>
      <c r="Q679" s="128"/>
      <c r="R679" s="128"/>
      <c r="S679" s="128"/>
      <c r="T679" s="128"/>
      <c r="U679" s="128"/>
      <c r="V679" s="128"/>
      <c r="W679" s="128"/>
      <c r="X679" s="128"/>
      <c r="Y679" s="128"/>
      <c r="Z679" s="128"/>
      <c r="AA679" s="25">
        <f>SUM(O679:Q679)</f>
        <v>0</v>
      </c>
      <c r="AB679" s="25">
        <f>SUM(R679:T679)</f>
        <v>0</v>
      </c>
      <c r="AC679" s="25">
        <f>SUM(U679:W679)</f>
        <v>0</v>
      </c>
      <c r="AD679" s="25">
        <f>SUM(X679:Z679)</f>
        <v>0</v>
      </c>
      <c r="AE679" s="25">
        <f>AA679+AB679</f>
        <v>0</v>
      </c>
      <c r="AF679" s="25">
        <f>AD679+AC679</f>
        <v>0</v>
      </c>
      <c r="AG679" s="176">
        <f>AE679+AF679</f>
        <v>0</v>
      </c>
    </row>
    <row r="680" spans="3:33">
      <c r="C680" s="2284">
        <v>1</v>
      </c>
      <c r="G680" s="173"/>
      <c r="H680" s="2495"/>
      <c r="I680" s="2462"/>
      <c r="J680" s="2462"/>
      <c r="L680" s="362" t="s">
        <v>41</v>
      </c>
      <c r="O680" s="128"/>
      <c r="P680" s="175"/>
      <c r="Q680" s="128"/>
      <c r="R680" s="128"/>
      <c r="S680" s="128"/>
      <c r="T680" s="128"/>
      <c r="U680" s="128"/>
      <c r="V680" s="128"/>
      <c r="W680" s="128"/>
      <c r="X680" s="128"/>
      <c r="Y680" s="128"/>
      <c r="Z680" s="128"/>
      <c r="AA680" s="25">
        <f>SUM(O680:Q680)</f>
        <v>0</v>
      </c>
      <c r="AB680" s="25">
        <f>SUM(R680:T680)</f>
        <v>0</v>
      </c>
      <c r="AC680" s="25">
        <f>SUM(U680:W680)</f>
        <v>0</v>
      </c>
      <c r="AD680" s="25">
        <f>SUM(X680:Z680)</f>
        <v>0</v>
      </c>
      <c r="AE680" s="25">
        <f>AA680+AB680</f>
        <v>0</v>
      </c>
      <c r="AF680" s="25">
        <f>AD680+AC680</f>
        <v>0</v>
      </c>
      <c r="AG680" s="176">
        <f>AE680+AF680</f>
        <v>0</v>
      </c>
    </row>
    <row r="681" spans="3:33">
      <c r="C681" s="2284">
        <v>1</v>
      </c>
      <c r="G681" s="173"/>
      <c r="H681" s="2495"/>
      <c r="I681" s="2462"/>
      <c r="J681" s="2462"/>
      <c r="L681" s="362" t="s">
        <v>42</v>
      </c>
      <c r="O681" s="128"/>
      <c r="P681" s="175"/>
      <c r="Q681" s="128"/>
      <c r="R681" s="128"/>
      <c r="S681" s="128"/>
      <c r="T681" s="128"/>
      <c r="U681" s="128"/>
      <c r="V681" s="128"/>
      <c r="W681" s="128"/>
      <c r="X681" s="128"/>
      <c r="Y681" s="128"/>
      <c r="Z681" s="128"/>
      <c r="AA681" s="25">
        <f>SUM(O681:Q681)</f>
        <v>0</v>
      </c>
      <c r="AB681" s="25">
        <f>SUM(R681:T681)</f>
        <v>0</v>
      </c>
      <c r="AC681" s="25">
        <f>SUM(U681:W681)</f>
        <v>0</v>
      </c>
      <c r="AD681" s="25">
        <f>SUM(X681:Z681)</f>
        <v>0</v>
      </c>
      <c r="AE681" s="25">
        <f>AA681+AB681</f>
        <v>0</v>
      </c>
      <c r="AF681" s="25">
        <f>AD681+AC681</f>
        <v>0</v>
      </c>
      <c r="AG681" s="176">
        <f>AE681+AF681</f>
        <v>0</v>
      </c>
    </row>
    <row r="682" spans="3:33">
      <c r="C682" s="2284">
        <v>1</v>
      </c>
      <c r="G682" s="173"/>
      <c r="H682" s="2495"/>
      <c r="I682" s="2462"/>
      <c r="J682" s="2462"/>
      <c r="K682" s="972" t="s">
        <v>1385</v>
      </c>
      <c r="L682" s="560"/>
      <c r="M682" s="560"/>
      <c r="N682" s="560"/>
      <c r="O682" s="558">
        <f>SUM(O683:O686)</f>
        <v>0</v>
      </c>
      <c r="P682" s="581">
        <f t="shared" ref="P682:AG682" si="441">SUM(P683:P686)</f>
        <v>0</v>
      </c>
      <c r="Q682" s="558">
        <f t="shared" si="441"/>
        <v>0</v>
      </c>
      <c r="R682" s="558">
        <f t="shared" si="441"/>
        <v>0</v>
      </c>
      <c r="S682" s="558">
        <f t="shared" si="441"/>
        <v>0</v>
      </c>
      <c r="T682" s="558">
        <f t="shared" si="441"/>
        <v>0</v>
      </c>
      <c r="U682" s="558">
        <f t="shared" si="441"/>
        <v>0</v>
      </c>
      <c r="V682" s="558">
        <f t="shared" si="441"/>
        <v>0</v>
      </c>
      <c r="W682" s="558">
        <f t="shared" si="441"/>
        <v>0</v>
      </c>
      <c r="X682" s="558">
        <f t="shared" si="441"/>
        <v>0</v>
      </c>
      <c r="Y682" s="558">
        <f t="shared" si="441"/>
        <v>0</v>
      </c>
      <c r="Z682" s="558">
        <f t="shared" si="441"/>
        <v>0</v>
      </c>
      <c r="AA682" s="558">
        <f t="shared" si="441"/>
        <v>0</v>
      </c>
      <c r="AB682" s="558">
        <f t="shared" si="441"/>
        <v>0</v>
      </c>
      <c r="AC682" s="558">
        <f t="shared" si="441"/>
        <v>0</v>
      </c>
      <c r="AD682" s="558">
        <f t="shared" si="441"/>
        <v>0</v>
      </c>
      <c r="AE682" s="558">
        <f t="shared" si="441"/>
        <v>0</v>
      </c>
      <c r="AF682" s="558">
        <f t="shared" si="441"/>
        <v>0</v>
      </c>
      <c r="AG682" s="582">
        <f t="shared" si="441"/>
        <v>0</v>
      </c>
    </row>
    <row r="683" spans="3:33">
      <c r="C683" s="2284">
        <v>1</v>
      </c>
      <c r="G683" s="173"/>
      <c r="H683" s="2495"/>
      <c r="I683" s="2462"/>
      <c r="J683" s="2462"/>
      <c r="L683" s="189" t="s">
        <v>613</v>
      </c>
      <c r="M683" s="189"/>
      <c r="N683" s="189"/>
      <c r="O683" s="191"/>
      <c r="P683" s="583"/>
      <c r="Q683" s="191"/>
      <c r="R683" s="191"/>
      <c r="S683" s="191"/>
      <c r="T683" s="191"/>
      <c r="U683" s="191"/>
      <c r="V683" s="191"/>
      <c r="W683" s="191"/>
      <c r="X683" s="191"/>
      <c r="Y683" s="191"/>
      <c r="Z683" s="191"/>
      <c r="AA683" s="187">
        <f>SUM(O683:Q683)</f>
        <v>0</v>
      </c>
      <c r="AB683" s="187">
        <f>SUM(R683:T683)</f>
        <v>0</v>
      </c>
      <c r="AC683" s="187">
        <f>SUM(U683:W683)</f>
        <v>0</v>
      </c>
      <c r="AD683" s="187">
        <f>SUM(X683:Z683)</f>
        <v>0</v>
      </c>
      <c r="AE683" s="187">
        <f>AA683+AB683</f>
        <v>0</v>
      </c>
      <c r="AF683" s="187">
        <f>AD683+AC683</f>
        <v>0</v>
      </c>
      <c r="AG683" s="584">
        <f>AE683+AF683</f>
        <v>0</v>
      </c>
    </row>
    <row r="684" spans="3:33">
      <c r="C684" s="2284">
        <v>1</v>
      </c>
      <c r="G684" s="173"/>
      <c r="H684" s="2495"/>
      <c r="I684" s="2462"/>
      <c r="J684" s="2462"/>
      <c r="L684" s="362" t="s">
        <v>614</v>
      </c>
      <c r="O684" s="128"/>
      <c r="P684" s="175"/>
      <c r="Q684" s="128"/>
      <c r="R684" s="128"/>
      <c r="S684" s="128"/>
      <c r="T684" s="128"/>
      <c r="U684" s="128"/>
      <c r="V684" s="128"/>
      <c r="W684" s="128"/>
      <c r="X684" s="128"/>
      <c r="Y684" s="128"/>
      <c r="Z684" s="128"/>
      <c r="AA684" s="25">
        <f>SUM(O684:Q684)</f>
        <v>0</v>
      </c>
      <c r="AB684" s="25">
        <f>SUM(R684:T684)</f>
        <v>0</v>
      </c>
      <c r="AC684" s="25">
        <f>SUM(U684:W684)</f>
        <v>0</v>
      </c>
      <c r="AD684" s="25">
        <f>SUM(X684:Z684)</f>
        <v>0</v>
      </c>
      <c r="AE684" s="25">
        <f>AA684+AB684</f>
        <v>0</v>
      </c>
      <c r="AF684" s="25">
        <f>AD684+AC684</f>
        <v>0</v>
      </c>
      <c r="AG684" s="176">
        <f>AE684+AF684</f>
        <v>0</v>
      </c>
    </row>
    <row r="685" spans="3:33">
      <c r="C685" s="2284">
        <v>1</v>
      </c>
      <c r="G685" s="173"/>
      <c r="H685" s="2495"/>
      <c r="I685" s="2462"/>
      <c r="J685" s="2462"/>
      <c r="L685" s="362" t="s">
        <v>41</v>
      </c>
      <c r="O685" s="128"/>
      <c r="P685" s="175"/>
      <c r="Q685" s="128"/>
      <c r="R685" s="128"/>
      <c r="S685" s="128"/>
      <c r="T685" s="128"/>
      <c r="U685" s="128"/>
      <c r="V685" s="128"/>
      <c r="W685" s="128"/>
      <c r="X685" s="128"/>
      <c r="Y685" s="128"/>
      <c r="Z685" s="128"/>
      <c r="AA685" s="25">
        <f>SUM(O685:Q685)</f>
        <v>0</v>
      </c>
      <c r="AB685" s="25">
        <f>SUM(R685:T685)</f>
        <v>0</v>
      </c>
      <c r="AC685" s="25">
        <f>SUM(U685:W685)</f>
        <v>0</v>
      </c>
      <c r="AD685" s="25">
        <f>SUM(X685:Z685)</f>
        <v>0</v>
      </c>
      <c r="AE685" s="25">
        <f>AA685+AB685</f>
        <v>0</v>
      </c>
      <c r="AF685" s="25">
        <f>AD685+AC685</f>
        <v>0</v>
      </c>
      <c r="AG685" s="176">
        <f>AE685+AF685</f>
        <v>0</v>
      </c>
    </row>
    <row r="686" spans="3:33">
      <c r="C686" s="2284">
        <v>1</v>
      </c>
      <c r="G686" s="173"/>
      <c r="H686" s="2495"/>
      <c r="I686" s="2462"/>
      <c r="J686" s="2462"/>
      <c r="L686" s="362" t="s">
        <v>42</v>
      </c>
      <c r="O686" s="128"/>
      <c r="P686" s="175"/>
      <c r="Q686" s="128"/>
      <c r="R686" s="128"/>
      <c r="S686" s="128"/>
      <c r="T686" s="128"/>
      <c r="U686" s="128"/>
      <c r="V686" s="128"/>
      <c r="W686" s="128"/>
      <c r="X686" s="128"/>
      <c r="Y686" s="128"/>
      <c r="Z686" s="128"/>
      <c r="AA686" s="25">
        <f>SUM(O686:Q686)</f>
        <v>0</v>
      </c>
      <c r="AB686" s="25">
        <f>SUM(R686:T686)</f>
        <v>0</v>
      </c>
      <c r="AC686" s="25">
        <f>SUM(U686:W686)</f>
        <v>0</v>
      </c>
      <c r="AD686" s="25">
        <f>SUM(X686:Z686)</f>
        <v>0</v>
      </c>
      <c r="AE686" s="25">
        <f>AA686+AB686</f>
        <v>0</v>
      </c>
      <c r="AF686" s="25">
        <f>AD686+AC686</f>
        <v>0</v>
      </c>
      <c r="AG686" s="176">
        <f>AE686+AF686</f>
        <v>0</v>
      </c>
    </row>
    <row r="687" spans="3:33">
      <c r="C687" s="2284">
        <v>1</v>
      </c>
      <c r="G687" s="173"/>
      <c r="H687" s="2495"/>
      <c r="I687" s="2462"/>
      <c r="J687" s="2462"/>
      <c r="K687" s="2475" t="s">
        <v>1386</v>
      </c>
      <c r="L687" s="2496"/>
      <c r="M687" s="2496"/>
      <c r="N687" s="2496"/>
      <c r="O687" s="558">
        <f t="shared" ref="O687:AG687" si="442">SUM(O688:O691)</f>
        <v>593</v>
      </c>
      <c r="P687" s="558">
        <f t="shared" si="442"/>
        <v>1506</v>
      </c>
      <c r="Q687" s="558">
        <f t="shared" si="442"/>
        <v>937</v>
      </c>
      <c r="R687" s="558">
        <f t="shared" si="442"/>
        <v>1037</v>
      </c>
      <c r="S687" s="558">
        <f t="shared" si="442"/>
        <v>932</v>
      </c>
      <c r="T687" s="558">
        <f t="shared" si="442"/>
        <v>997</v>
      </c>
      <c r="U687" s="558">
        <f t="shared" si="442"/>
        <v>1007</v>
      </c>
      <c r="V687" s="558">
        <f t="shared" si="442"/>
        <v>795.27777777777806</v>
      </c>
      <c r="W687" s="558">
        <f t="shared" si="442"/>
        <v>1061.9444444444439</v>
      </c>
      <c r="X687" s="558">
        <f t="shared" si="442"/>
        <v>866.66666666666674</v>
      </c>
      <c r="Y687" s="558">
        <f t="shared" si="442"/>
        <v>866.66666666666674</v>
      </c>
      <c r="Z687" s="558">
        <f t="shared" si="442"/>
        <v>1266.6666666666667</v>
      </c>
      <c r="AA687" s="558">
        <f t="shared" si="442"/>
        <v>3036</v>
      </c>
      <c r="AB687" s="558">
        <f t="shared" si="442"/>
        <v>2966</v>
      </c>
      <c r="AC687" s="558">
        <f t="shared" si="442"/>
        <v>2864.2222222222217</v>
      </c>
      <c r="AD687" s="558">
        <f t="shared" si="442"/>
        <v>3000</v>
      </c>
      <c r="AE687" s="558">
        <f t="shared" si="442"/>
        <v>6002</v>
      </c>
      <c r="AF687" s="558">
        <f t="shared" si="442"/>
        <v>5864.2222222222217</v>
      </c>
      <c r="AG687" s="582">
        <f t="shared" si="442"/>
        <v>11866.222222222223</v>
      </c>
    </row>
    <row r="688" spans="3:33">
      <c r="C688" s="2284">
        <v>1</v>
      </c>
      <c r="G688" s="173"/>
      <c r="H688" s="2495"/>
      <c r="I688" s="2462"/>
      <c r="J688" s="2462"/>
      <c r="K688" s="318"/>
      <c r="L688" s="189" t="s">
        <v>613</v>
      </c>
      <c r="M688" s="2474"/>
      <c r="N688" s="189"/>
      <c r="O688" s="191"/>
      <c r="P688" s="191"/>
      <c r="Q688" s="191"/>
      <c r="R688" s="191"/>
      <c r="S688" s="191"/>
      <c r="T688" s="191"/>
      <c r="U688" s="191"/>
      <c r="V688" s="191"/>
      <c r="W688" s="191"/>
      <c r="X688" s="191"/>
      <c r="Y688" s="191"/>
      <c r="Z688" s="191"/>
      <c r="AA688" s="187">
        <f>SUM(O688:Q688)</f>
        <v>0</v>
      </c>
      <c r="AB688" s="187">
        <f>SUM(R688:T688)</f>
        <v>0</v>
      </c>
      <c r="AC688" s="187">
        <f>SUM(U688:W688)</f>
        <v>0</v>
      </c>
      <c r="AD688" s="187">
        <f>SUM(X688:Z688)</f>
        <v>0</v>
      </c>
      <c r="AE688" s="187">
        <f>AA688+AB688</f>
        <v>0</v>
      </c>
      <c r="AF688" s="187">
        <f>AD688+AC688</f>
        <v>0</v>
      </c>
      <c r="AG688" s="584">
        <f>AE688+AF688</f>
        <v>0</v>
      </c>
    </row>
    <row r="689" spans="3:33">
      <c r="C689" s="2284">
        <v>1</v>
      </c>
      <c r="G689" s="173"/>
      <c r="H689" s="2495"/>
      <c r="I689" s="2462"/>
      <c r="J689" s="2462"/>
      <c r="K689" s="318"/>
      <c r="L689" s="362" t="s">
        <v>614</v>
      </c>
      <c r="M689" s="318"/>
      <c r="O689" s="128">
        <v>593</v>
      </c>
      <c r="P689" s="128">
        <v>1506</v>
      </c>
      <c r="Q689" s="128">
        <v>937</v>
      </c>
      <c r="R689" s="128">
        <v>1037</v>
      </c>
      <c r="S689" s="128">
        <v>932</v>
      </c>
      <c r="T689" s="128">
        <v>997</v>
      </c>
      <c r="U689" s="128">
        <v>1007</v>
      </c>
      <c r="V689" s="128">
        <v>795.27777777777806</v>
      </c>
      <c r="W689" s="128">
        <v>1061.9444444444439</v>
      </c>
      <c r="X689" s="128">
        <v>866.66666666666674</v>
      </c>
      <c r="Y689" s="128">
        <v>866.66666666666674</v>
      </c>
      <c r="Z689" s="128">
        <v>1266.6666666666667</v>
      </c>
      <c r="AA689" s="25">
        <f>SUM(O689:Q689)</f>
        <v>3036</v>
      </c>
      <c r="AB689" s="25">
        <f>SUM(R689:T689)</f>
        <v>2966</v>
      </c>
      <c r="AC689" s="25">
        <f>SUM(U689:W689)</f>
        <v>2864.2222222222217</v>
      </c>
      <c r="AD689" s="25">
        <f>SUM(X689:Z689)</f>
        <v>3000</v>
      </c>
      <c r="AE689" s="25">
        <f>AA689+AB689</f>
        <v>6002</v>
      </c>
      <c r="AF689" s="25">
        <f>AD689+AC689</f>
        <v>5864.2222222222217</v>
      </c>
      <c r="AG689" s="176">
        <f>AE689+AF689</f>
        <v>11866.222222222223</v>
      </c>
    </row>
    <row r="690" spans="3:33">
      <c r="C690" s="2284">
        <v>1</v>
      </c>
      <c r="G690" s="173"/>
      <c r="H690" s="2495"/>
      <c r="I690" s="2462"/>
      <c r="J690" s="2462"/>
      <c r="K690" s="318"/>
      <c r="L690" s="362" t="s">
        <v>41</v>
      </c>
      <c r="M690" s="318"/>
      <c r="O690" s="128"/>
      <c r="P690" s="128"/>
      <c r="Q690" s="128"/>
      <c r="R690" s="128"/>
      <c r="S690" s="128"/>
      <c r="T690" s="128"/>
      <c r="U690" s="128"/>
      <c r="V690" s="128"/>
      <c r="W690" s="128"/>
      <c r="X690" s="128"/>
      <c r="Y690" s="128"/>
      <c r="Z690" s="128"/>
      <c r="AA690" s="25">
        <f>SUM(O690:Q690)</f>
        <v>0</v>
      </c>
      <c r="AB690" s="25">
        <f>SUM(R690:T690)</f>
        <v>0</v>
      </c>
      <c r="AC690" s="25">
        <f>SUM(U690:W690)</f>
        <v>0</v>
      </c>
      <c r="AD690" s="25">
        <f>SUM(X690:Z690)</f>
        <v>0</v>
      </c>
      <c r="AE690" s="25">
        <f>AA690+AB690</f>
        <v>0</v>
      </c>
      <c r="AF690" s="25">
        <f>AD690+AC690</f>
        <v>0</v>
      </c>
      <c r="AG690" s="176">
        <f>AE690+AF690</f>
        <v>0</v>
      </c>
    </row>
    <row r="691" spans="3:33">
      <c r="C691" s="2284">
        <v>1</v>
      </c>
      <c r="G691" s="173"/>
      <c r="H691" s="2495"/>
      <c r="I691" s="133"/>
      <c r="J691" s="133"/>
      <c r="K691" s="839"/>
      <c r="L691" s="362" t="s">
        <v>42</v>
      </c>
      <c r="M691" s="318"/>
      <c r="O691" s="128"/>
      <c r="P691" s="128"/>
      <c r="Q691" s="128"/>
      <c r="R691" s="128"/>
      <c r="S691" s="128"/>
      <c r="T691" s="128"/>
      <c r="U691" s="128"/>
      <c r="V691" s="128"/>
      <c r="W691" s="128"/>
      <c r="X691" s="128"/>
      <c r="Y691" s="128"/>
      <c r="Z691" s="128"/>
      <c r="AA691" s="25">
        <f>SUM(O691:Q691)</f>
        <v>0</v>
      </c>
      <c r="AB691" s="25">
        <f>SUM(R691:T691)</f>
        <v>0</v>
      </c>
      <c r="AC691" s="25">
        <f>SUM(U691:W691)</f>
        <v>0</v>
      </c>
      <c r="AD691" s="25">
        <f>SUM(X691:Z691)</f>
        <v>0</v>
      </c>
      <c r="AE691" s="25">
        <f>AA691+AB691</f>
        <v>0</v>
      </c>
      <c r="AF691" s="25">
        <f>AD691+AC691</f>
        <v>0</v>
      </c>
      <c r="AG691" s="176">
        <f>AE691+AF691</f>
        <v>0</v>
      </c>
    </row>
    <row r="692" spans="3:33">
      <c r="C692" s="2284">
        <v>1</v>
      </c>
      <c r="G692" s="173"/>
      <c r="H692" s="2495"/>
      <c r="I692" s="2464" t="s">
        <v>1300</v>
      </c>
      <c r="J692" s="2464"/>
      <c r="K692" s="1005"/>
      <c r="L692" s="1005"/>
      <c r="M692" s="1005"/>
      <c r="N692" s="1005"/>
      <c r="O692" s="608">
        <f t="shared" ref="O692:AG692" si="443">SUM(O693:O696)</f>
        <v>0</v>
      </c>
      <c r="P692" s="2497">
        <f t="shared" si="443"/>
        <v>0</v>
      </c>
      <c r="Q692" s="608">
        <f t="shared" si="443"/>
        <v>24</v>
      </c>
      <c r="R692" s="608">
        <f t="shared" si="443"/>
        <v>127</v>
      </c>
      <c r="S692" s="608">
        <f t="shared" si="443"/>
        <v>138</v>
      </c>
      <c r="T692" s="608">
        <f t="shared" si="443"/>
        <v>199</v>
      </c>
      <c r="U692" s="608">
        <f t="shared" si="443"/>
        <v>77</v>
      </c>
      <c r="V692" s="608">
        <f t="shared" si="443"/>
        <v>500</v>
      </c>
      <c r="W692" s="608">
        <f t="shared" si="443"/>
        <v>583.33333333333337</v>
      </c>
      <c r="X692" s="608">
        <f t="shared" si="443"/>
        <v>694.44444444444446</v>
      </c>
      <c r="Y692" s="608">
        <f t="shared" si="443"/>
        <v>833.33333333333326</v>
      </c>
      <c r="Z692" s="608">
        <f t="shared" si="443"/>
        <v>972.22222222222229</v>
      </c>
      <c r="AA692" s="608">
        <f t="shared" si="443"/>
        <v>24</v>
      </c>
      <c r="AB692" s="608">
        <f t="shared" si="443"/>
        <v>464</v>
      </c>
      <c r="AC692" s="608">
        <f t="shared" si="443"/>
        <v>1160.3333333333335</v>
      </c>
      <c r="AD692" s="608">
        <f t="shared" si="443"/>
        <v>2500</v>
      </c>
      <c r="AE692" s="608">
        <f t="shared" si="443"/>
        <v>488</v>
      </c>
      <c r="AF692" s="608">
        <f t="shared" si="443"/>
        <v>3660.3333333333335</v>
      </c>
      <c r="AG692" s="1666">
        <f t="shared" si="443"/>
        <v>4148.3333333333339</v>
      </c>
    </row>
    <row r="693" spans="3:33">
      <c r="C693" s="2284">
        <v>1</v>
      </c>
      <c r="G693" s="173"/>
      <c r="H693" s="2495"/>
      <c r="I693" s="2464"/>
      <c r="J693" s="2464"/>
      <c r="K693" s="362" t="s">
        <v>799</v>
      </c>
      <c r="O693" s="128"/>
      <c r="P693" s="175"/>
      <c r="Q693" s="128"/>
      <c r="R693" s="128"/>
      <c r="S693" s="128"/>
      <c r="T693" s="128"/>
      <c r="U693" s="128"/>
      <c r="V693" s="128"/>
      <c r="W693" s="128"/>
      <c r="X693" s="128"/>
      <c r="Y693" s="128"/>
      <c r="Z693" s="128"/>
      <c r="AA693" s="25">
        <f t="shared" ref="AA693:AA696" si="444">SUM(O693:Q693)</f>
        <v>0</v>
      </c>
      <c r="AB693" s="25">
        <f t="shared" ref="AB693:AB696" si="445">SUM(R693:T693)</f>
        <v>0</v>
      </c>
      <c r="AC693" s="25">
        <f t="shared" ref="AC693:AC696" si="446">SUM(U693:W693)</f>
        <v>0</v>
      </c>
      <c r="AD693" s="25">
        <f t="shared" ref="AD693:AD696" si="447">SUM(X693:Z693)</f>
        <v>0</v>
      </c>
      <c r="AE693" s="25">
        <f t="shared" ref="AE693:AE696" si="448">AA693+AB693</f>
        <v>0</v>
      </c>
      <c r="AF693" s="25">
        <f t="shared" ref="AF693:AF696" si="449">AD693+AC693</f>
        <v>0</v>
      </c>
      <c r="AG693" s="176">
        <f t="shared" ref="AG693:AG696" si="450">AE693+AF693</f>
        <v>0</v>
      </c>
    </row>
    <row r="694" spans="3:33">
      <c r="C694" s="2284">
        <v>1</v>
      </c>
      <c r="G694" s="173"/>
      <c r="H694" s="2495"/>
      <c r="I694" s="2464"/>
      <c r="J694" s="2464"/>
      <c r="K694" s="362" t="s">
        <v>801</v>
      </c>
      <c r="O694" s="128"/>
      <c r="P694" s="175"/>
      <c r="Q694" s="128"/>
      <c r="R694" s="128"/>
      <c r="S694" s="128"/>
      <c r="T694" s="128"/>
      <c r="U694" s="128"/>
      <c r="V694" s="128"/>
      <c r="W694" s="128"/>
      <c r="X694" s="128"/>
      <c r="Y694" s="128"/>
      <c r="Z694" s="128"/>
      <c r="AA694" s="25">
        <f t="shared" si="444"/>
        <v>0</v>
      </c>
      <c r="AB694" s="25">
        <f t="shared" si="445"/>
        <v>0</v>
      </c>
      <c r="AC694" s="25">
        <f t="shared" si="446"/>
        <v>0</v>
      </c>
      <c r="AD694" s="25">
        <f t="shared" si="447"/>
        <v>0</v>
      </c>
      <c r="AE694" s="25">
        <f t="shared" si="448"/>
        <v>0</v>
      </c>
      <c r="AF694" s="25">
        <f t="shared" si="449"/>
        <v>0</v>
      </c>
      <c r="AG694" s="176">
        <f t="shared" si="450"/>
        <v>0</v>
      </c>
    </row>
    <row r="695" spans="3:33">
      <c r="C695" s="2284">
        <v>1</v>
      </c>
      <c r="G695" s="173"/>
      <c r="H695" s="2495"/>
      <c r="I695" s="2464"/>
      <c r="J695" s="2464"/>
      <c r="K695" s="362" t="s">
        <v>803</v>
      </c>
      <c r="O695" s="128"/>
      <c r="P695" s="175"/>
      <c r="Q695" s="128"/>
      <c r="R695" s="128"/>
      <c r="S695" s="128"/>
      <c r="T695" s="128"/>
      <c r="U695" s="128"/>
      <c r="V695" s="128"/>
      <c r="W695" s="128"/>
      <c r="X695" s="128"/>
      <c r="Y695" s="128"/>
      <c r="Z695" s="128"/>
      <c r="AA695" s="25">
        <f t="shared" si="444"/>
        <v>0</v>
      </c>
      <c r="AB695" s="25">
        <f t="shared" si="445"/>
        <v>0</v>
      </c>
      <c r="AC695" s="25">
        <f t="shared" si="446"/>
        <v>0</v>
      </c>
      <c r="AD695" s="25">
        <f t="shared" si="447"/>
        <v>0</v>
      </c>
      <c r="AE695" s="25">
        <f t="shared" si="448"/>
        <v>0</v>
      </c>
      <c r="AF695" s="25">
        <f t="shared" si="449"/>
        <v>0</v>
      </c>
      <c r="AG695" s="176">
        <f t="shared" si="450"/>
        <v>0</v>
      </c>
    </row>
    <row r="696" spans="3:33">
      <c r="C696" s="2284">
        <v>1</v>
      </c>
      <c r="G696" s="173"/>
      <c r="H696" s="2495"/>
      <c r="I696" s="2464"/>
      <c r="J696" s="2464"/>
      <c r="K696" s="318" t="s">
        <v>805</v>
      </c>
      <c r="L696" s="318"/>
      <c r="M696" s="318"/>
      <c r="N696" s="2498"/>
      <c r="O696" s="128"/>
      <c r="P696" s="175"/>
      <c r="Q696" s="128">
        <v>24</v>
      </c>
      <c r="R696" s="128">
        <v>127</v>
      </c>
      <c r="S696" s="128">
        <v>138</v>
      </c>
      <c r="T696" s="128">
        <v>199</v>
      </c>
      <c r="U696" s="128">
        <v>77</v>
      </c>
      <c r="V696" s="128">
        <v>500</v>
      </c>
      <c r="W696" s="128">
        <v>583.33333333333337</v>
      </c>
      <c r="X696" s="128">
        <v>694.44444444444446</v>
      </c>
      <c r="Y696" s="128">
        <v>833.33333333333326</v>
      </c>
      <c r="Z696" s="128">
        <v>972.22222222222229</v>
      </c>
      <c r="AA696" s="25">
        <f t="shared" si="444"/>
        <v>24</v>
      </c>
      <c r="AB696" s="25">
        <f t="shared" si="445"/>
        <v>464</v>
      </c>
      <c r="AC696" s="25">
        <f t="shared" si="446"/>
        <v>1160.3333333333335</v>
      </c>
      <c r="AD696" s="25">
        <f t="shared" si="447"/>
        <v>2500</v>
      </c>
      <c r="AE696" s="25">
        <f t="shared" si="448"/>
        <v>488</v>
      </c>
      <c r="AF696" s="25">
        <f t="shared" si="449"/>
        <v>3660.3333333333335</v>
      </c>
      <c r="AG696" s="176">
        <f t="shared" si="450"/>
        <v>4148.3333333333339</v>
      </c>
    </row>
    <row r="697" spans="3:33">
      <c r="C697" s="2284">
        <v>1</v>
      </c>
      <c r="G697" s="640" t="s">
        <v>1359</v>
      </c>
      <c r="H697" s="1409"/>
      <c r="I697" s="930"/>
      <c r="J697" s="930"/>
      <c r="K697" s="930"/>
      <c r="L697" s="930"/>
      <c r="M697" s="930"/>
      <c r="N697" s="930"/>
      <c r="O697" s="634">
        <f t="shared" ref="O697:AG697" si="451">+O698+O719</f>
        <v>572</v>
      </c>
      <c r="P697" s="635">
        <f t="shared" si="451"/>
        <v>723</v>
      </c>
      <c r="Q697" s="634">
        <f t="shared" si="451"/>
        <v>1141</v>
      </c>
      <c r="R697" s="634">
        <f t="shared" si="451"/>
        <v>746</v>
      </c>
      <c r="S697" s="634">
        <f t="shared" si="451"/>
        <v>1093</v>
      </c>
      <c r="T697" s="634">
        <f t="shared" si="451"/>
        <v>731</v>
      </c>
      <c r="U697" s="634">
        <f t="shared" si="451"/>
        <v>574</v>
      </c>
      <c r="V697" s="634">
        <f t="shared" si="451"/>
        <v>1395.626666666667</v>
      </c>
      <c r="W697" s="634">
        <f t="shared" si="451"/>
        <v>1773.2800000000007</v>
      </c>
      <c r="X697" s="634">
        <f t="shared" si="451"/>
        <v>1711.6444444444442</v>
      </c>
      <c r="Y697" s="634">
        <f t="shared" si="451"/>
        <v>1780.5333333333331</v>
      </c>
      <c r="Z697" s="634">
        <f t="shared" si="451"/>
        <v>2365.8222222222225</v>
      </c>
      <c r="AA697" s="634">
        <f t="shared" si="451"/>
        <v>2436</v>
      </c>
      <c r="AB697" s="634">
        <f t="shared" si="451"/>
        <v>2570</v>
      </c>
      <c r="AC697" s="634">
        <f t="shared" si="451"/>
        <v>3742.9066666666672</v>
      </c>
      <c r="AD697" s="634">
        <f t="shared" si="451"/>
        <v>5858</v>
      </c>
      <c r="AE697" s="634">
        <f t="shared" si="451"/>
        <v>5006</v>
      </c>
      <c r="AF697" s="634">
        <f t="shared" si="451"/>
        <v>9600.9066666666677</v>
      </c>
      <c r="AG697" s="1655">
        <f t="shared" si="451"/>
        <v>14606.906666666668</v>
      </c>
    </row>
    <row r="698" spans="3:33">
      <c r="C698" s="2284">
        <v>1</v>
      </c>
      <c r="G698" s="173"/>
      <c r="H698" s="2495"/>
      <c r="I698" s="2462" t="s">
        <v>1299</v>
      </c>
      <c r="J698" s="2462"/>
      <c r="K698" s="2463"/>
      <c r="L698" s="2463"/>
      <c r="M698" s="2463"/>
      <c r="N698" s="2463"/>
      <c r="O698" s="555">
        <f>O699+O704+O709+O714</f>
        <v>572</v>
      </c>
      <c r="P698" s="636">
        <f t="shared" ref="P698:AG698" si="452">P699+P704+P709+P714</f>
        <v>723</v>
      </c>
      <c r="Q698" s="555">
        <f t="shared" si="452"/>
        <v>1155</v>
      </c>
      <c r="R698" s="555">
        <f t="shared" si="452"/>
        <v>679</v>
      </c>
      <c r="S698" s="555">
        <f t="shared" si="452"/>
        <v>1010</v>
      </c>
      <c r="T698" s="555">
        <f t="shared" si="452"/>
        <v>615</v>
      </c>
      <c r="U698" s="555">
        <f t="shared" si="452"/>
        <v>530</v>
      </c>
      <c r="V698" s="555">
        <f t="shared" si="452"/>
        <v>1147.626666666667</v>
      </c>
      <c r="W698" s="555">
        <f t="shared" si="452"/>
        <v>1483.9466666666672</v>
      </c>
      <c r="X698" s="555">
        <f t="shared" si="452"/>
        <v>1367.1999999999998</v>
      </c>
      <c r="Y698" s="555">
        <f t="shared" si="452"/>
        <v>1367.1999999999998</v>
      </c>
      <c r="Z698" s="555">
        <f t="shared" si="452"/>
        <v>1883.6000000000001</v>
      </c>
      <c r="AA698" s="555">
        <f t="shared" si="452"/>
        <v>2450</v>
      </c>
      <c r="AB698" s="555">
        <f t="shared" si="452"/>
        <v>2304</v>
      </c>
      <c r="AC698" s="555">
        <f t="shared" si="452"/>
        <v>3161.5733333333337</v>
      </c>
      <c r="AD698" s="555">
        <f t="shared" si="452"/>
        <v>4618</v>
      </c>
      <c r="AE698" s="555">
        <f t="shared" si="452"/>
        <v>4754</v>
      </c>
      <c r="AF698" s="555">
        <f t="shared" si="452"/>
        <v>7779.5733333333337</v>
      </c>
      <c r="AG698" s="637">
        <f t="shared" si="452"/>
        <v>12533.573333333334</v>
      </c>
    </row>
    <row r="699" spans="3:33">
      <c r="C699" s="2284">
        <v>1</v>
      </c>
      <c r="G699" s="173"/>
      <c r="H699" s="2495"/>
      <c r="I699" s="2462"/>
      <c r="J699" s="2462"/>
      <c r="K699" s="362" t="s">
        <v>1383</v>
      </c>
      <c r="L699" s="561"/>
      <c r="M699" s="561"/>
      <c r="N699" s="561"/>
      <c r="O699" s="565">
        <f>SUM(O700:O703)</f>
        <v>0</v>
      </c>
      <c r="P699" s="638">
        <f t="shared" ref="P699:AG699" si="453">SUM(P700:P703)</f>
        <v>0</v>
      </c>
      <c r="Q699" s="565">
        <f t="shared" si="453"/>
        <v>0</v>
      </c>
      <c r="R699" s="565">
        <f t="shared" si="453"/>
        <v>0</v>
      </c>
      <c r="S699" s="565">
        <f t="shared" si="453"/>
        <v>0</v>
      </c>
      <c r="T699" s="565">
        <f t="shared" si="453"/>
        <v>0</v>
      </c>
      <c r="U699" s="565">
        <f t="shared" si="453"/>
        <v>0</v>
      </c>
      <c r="V699" s="565">
        <f t="shared" si="453"/>
        <v>0</v>
      </c>
      <c r="W699" s="565">
        <f t="shared" si="453"/>
        <v>0</v>
      </c>
      <c r="X699" s="565">
        <f t="shared" si="453"/>
        <v>0</v>
      </c>
      <c r="Y699" s="565">
        <f t="shared" si="453"/>
        <v>0</v>
      </c>
      <c r="Z699" s="565">
        <f t="shared" si="453"/>
        <v>0</v>
      </c>
      <c r="AA699" s="565">
        <f t="shared" si="453"/>
        <v>0</v>
      </c>
      <c r="AB699" s="565">
        <f t="shared" si="453"/>
        <v>0</v>
      </c>
      <c r="AC699" s="565">
        <f t="shared" si="453"/>
        <v>0</v>
      </c>
      <c r="AD699" s="565">
        <f t="shared" si="453"/>
        <v>0</v>
      </c>
      <c r="AE699" s="565">
        <f t="shared" si="453"/>
        <v>0</v>
      </c>
      <c r="AF699" s="565">
        <f t="shared" si="453"/>
        <v>0</v>
      </c>
      <c r="AG699" s="639">
        <f t="shared" si="453"/>
        <v>0</v>
      </c>
    </row>
    <row r="700" spans="3:33">
      <c r="C700" s="2284">
        <v>1</v>
      </c>
      <c r="G700" s="173"/>
      <c r="H700" s="2495"/>
      <c r="I700" s="2462"/>
      <c r="J700" s="2462"/>
      <c r="L700" s="189" t="s">
        <v>613</v>
      </c>
      <c r="M700" s="189"/>
      <c r="N700" s="189"/>
      <c r="O700" s="191"/>
      <c r="P700" s="583"/>
      <c r="Q700" s="191"/>
      <c r="R700" s="191"/>
      <c r="S700" s="191"/>
      <c r="T700" s="191"/>
      <c r="U700" s="191"/>
      <c r="V700" s="191"/>
      <c r="W700" s="191"/>
      <c r="X700" s="191"/>
      <c r="Y700" s="191"/>
      <c r="Z700" s="191"/>
      <c r="AA700" s="187">
        <f>SUM(O700:Q700)</f>
        <v>0</v>
      </c>
      <c r="AB700" s="187">
        <f>SUM(R700:T700)</f>
        <v>0</v>
      </c>
      <c r="AC700" s="187">
        <f>SUM(U700:W700)</f>
        <v>0</v>
      </c>
      <c r="AD700" s="187">
        <f>SUM(X700:Z700)</f>
        <v>0</v>
      </c>
      <c r="AE700" s="187">
        <f>AA700+AB700</f>
        <v>0</v>
      </c>
      <c r="AF700" s="187">
        <f>AD700+AC700</f>
        <v>0</v>
      </c>
      <c r="AG700" s="584">
        <f>AE700+AF700</f>
        <v>0</v>
      </c>
    </row>
    <row r="701" spans="3:33">
      <c r="C701" s="2284">
        <v>1</v>
      </c>
      <c r="G701" s="173"/>
      <c r="H701" s="2495"/>
      <c r="I701" s="2462"/>
      <c r="J701" s="2462"/>
      <c r="L701" s="362" t="s">
        <v>614</v>
      </c>
      <c r="O701" s="128"/>
      <c r="P701" s="175"/>
      <c r="Q701" s="128"/>
      <c r="R701" s="128"/>
      <c r="S701" s="128"/>
      <c r="T701" s="128"/>
      <c r="U701" s="128"/>
      <c r="V701" s="128"/>
      <c r="W701" s="128"/>
      <c r="X701" s="128"/>
      <c r="Y701" s="128"/>
      <c r="Z701" s="128"/>
      <c r="AA701" s="25">
        <f>SUM(O701:Q701)</f>
        <v>0</v>
      </c>
      <c r="AB701" s="25">
        <f>SUM(R701:T701)</f>
        <v>0</v>
      </c>
      <c r="AC701" s="25">
        <f>SUM(U701:W701)</f>
        <v>0</v>
      </c>
      <c r="AD701" s="25">
        <f>SUM(X701:Z701)</f>
        <v>0</v>
      </c>
      <c r="AE701" s="25">
        <f>AA701+AB701</f>
        <v>0</v>
      </c>
      <c r="AF701" s="25">
        <f>AD701+AC701</f>
        <v>0</v>
      </c>
      <c r="AG701" s="176">
        <f>AE701+AF701</f>
        <v>0</v>
      </c>
    </row>
    <row r="702" spans="3:33">
      <c r="C702" s="2284">
        <v>1</v>
      </c>
      <c r="G702" s="173"/>
      <c r="H702" s="2495"/>
      <c r="I702" s="2462"/>
      <c r="J702" s="2462"/>
      <c r="L702" s="362" t="s">
        <v>41</v>
      </c>
      <c r="M702" s="1598"/>
      <c r="N702" s="1598"/>
      <c r="O702" s="128"/>
      <c r="P702" s="128"/>
      <c r="Q702" s="128"/>
      <c r="R702" s="128"/>
      <c r="S702" s="128"/>
      <c r="T702" s="128"/>
      <c r="U702" s="128"/>
      <c r="V702" s="128"/>
      <c r="W702" s="128"/>
      <c r="X702" s="128"/>
      <c r="Y702" s="128"/>
      <c r="Z702" s="128"/>
      <c r="AA702" s="25">
        <f t="shared" ref="AA702:AA703" si="454">SUM(O702:Q702)</f>
        <v>0</v>
      </c>
      <c r="AB702" s="25">
        <f t="shared" ref="AB702:AB703" si="455">SUM(R702:T702)</f>
        <v>0</v>
      </c>
      <c r="AC702" s="25">
        <f t="shared" ref="AC702:AC703" si="456">SUM(U702:W702)</f>
        <v>0</v>
      </c>
      <c r="AD702" s="25">
        <f t="shared" ref="AD702:AD703" si="457">SUM(X702:Z702)</f>
        <v>0</v>
      </c>
      <c r="AE702" s="25">
        <f t="shared" ref="AE702:AE703" si="458">AA702+AB702</f>
        <v>0</v>
      </c>
      <c r="AF702" s="25">
        <f t="shared" ref="AF702:AF703" si="459">AD702+AC702</f>
        <v>0</v>
      </c>
      <c r="AG702" s="176">
        <f t="shared" ref="AG702:AG703" si="460">AE702+AF702</f>
        <v>0</v>
      </c>
    </row>
    <row r="703" spans="3:33">
      <c r="C703" s="2284">
        <v>1</v>
      </c>
      <c r="G703" s="173"/>
      <c r="H703" s="2495"/>
      <c r="I703" s="2462"/>
      <c r="J703" s="2462"/>
      <c r="L703" s="16" t="s">
        <v>42</v>
      </c>
      <c r="M703" s="16"/>
      <c r="N703" s="16"/>
      <c r="O703" s="135"/>
      <c r="P703" s="135"/>
      <c r="Q703" s="135"/>
      <c r="R703" s="135"/>
      <c r="S703" s="135"/>
      <c r="T703" s="135"/>
      <c r="U703" s="135"/>
      <c r="V703" s="135"/>
      <c r="W703" s="135"/>
      <c r="X703" s="135"/>
      <c r="Y703" s="135"/>
      <c r="Z703" s="135"/>
      <c r="AA703" s="23">
        <f t="shared" si="454"/>
        <v>0</v>
      </c>
      <c r="AB703" s="23">
        <f t="shared" si="455"/>
        <v>0</v>
      </c>
      <c r="AC703" s="23">
        <f t="shared" si="456"/>
        <v>0</v>
      </c>
      <c r="AD703" s="23">
        <f t="shared" si="457"/>
        <v>0</v>
      </c>
      <c r="AE703" s="23">
        <f t="shared" si="458"/>
        <v>0</v>
      </c>
      <c r="AF703" s="23">
        <f t="shared" si="459"/>
        <v>0</v>
      </c>
      <c r="AG703" s="174">
        <f t="shared" si="460"/>
        <v>0</v>
      </c>
    </row>
    <row r="704" spans="3:33">
      <c r="C704" s="2284">
        <v>1</v>
      </c>
      <c r="G704" s="173"/>
      <c r="H704" s="2495"/>
      <c r="I704" s="2462"/>
      <c r="J704" s="2462"/>
      <c r="K704" s="972" t="s">
        <v>1384</v>
      </c>
      <c r="L704" s="560"/>
      <c r="M704" s="560"/>
      <c r="N704" s="560"/>
      <c r="O704" s="565">
        <f>SUM(O705:O708)</f>
        <v>91</v>
      </c>
      <c r="P704" s="638">
        <f t="shared" ref="P704:AG704" si="461">SUM(P705:P708)</f>
        <v>-10</v>
      </c>
      <c r="Q704" s="565">
        <f t="shared" si="461"/>
        <v>523</v>
      </c>
      <c r="R704" s="565">
        <f t="shared" si="461"/>
        <v>7</v>
      </c>
      <c r="S704" s="565">
        <f t="shared" si="461"/>
        <v>0</v>
      </c>
      <c r="T704" s="565">
        <f t="shared" si="461"/>
        <v>0</v>
      </c>
      <c r="U704" s="565">
        <f t="shared" si="461"/>
        <v>0</v>
      </c>
      <c r="V704" s="565">
        <f t="shared" si="461"/>
        <v>702.16</v>
      </c>
      <c r="W704" s="565">
        <f t="shared" si="461"/>
        <v>892.88</v>
      </c>
      <c r="X704" s="565">
        <f t="shared" si="461"/>
        <v>893.99999999999989</v>
      </c>
      <c r="Y704" s="565">
        <f t="shared" si="461"/>
        <v>893.99999999999989</v>
      </c>
      <c r="Z704" s="565">
        <f t="shared" si="461"/>
        <v>1192</v>
      </c>
      <c r="AA704" s="565">
        <f t="shared" si="461"/>
        <v>604</v>
      </c>
      <c r="AB704" s="565">
        <f t="shared" si="461"/>
        <v>7</v>
      </c>
      <c r="AC704" s="565">
        <f t="shared" si="461"/>
        <v>1595.04</v>
      </c>
      <c r="AD704" s="565">
        <f t="shared" si="461"/>
        <v>2980</v>
      </c>
      <c r="AE704" s="565">
        <f t="shared" si="461"/>
        <v>611</v>
      </c>
      <c r="AF704" s="565">
        <f t="shared" si="461"/>
        <v>4575.04</v>
      </c>
      <c r="AG704" s="639">
        <f t="shared" si="461"/>
        <v>5186.04</v>
      </c>
    </row>
    <row r="705" spans="3:33">
      <c r="C705" s="2284">
        <v>1</v>
      </c>
      <c r="G705" s="173"/>
      <c r="H705" s="2495"/>
      <c r="I705" s="2462"/>
      <c r="J705" s="2462"/>
      <c r="L705" s="189" t="s">
        <v>613</v>
      </c>
      <c r="M705" s="189"/>
      <c r="N705" s="189"/>
      <c r="O705" s="191">
        <v>91</v>
      </c>
      <c r="P705" s="583">
        <v>-10</v>
      </c>
      <c r="Q705" s="191">
        <v>523</v>
      </c>
      <c r="R705" s="191">
        <v>7</v>
      </c>
      <c r="S705" s="191"/>
      <c r="T705" s="191"/>
      <c r="U705" s="191"/>
      <c r="V705" s="191">
        <v>702.16</v>
      </c>
      <c r="W705" s="191">
        <v>892.88</v>
      </c>
      <c r="X705" s="191">
        <v>893.99999999999989</v>
      </c>
      <c r="Y705" s="191">
        <v>893.99999999999989</v>
      </c>
      <c r="Z705" s="191">
        <v>1192</v>
      </c>
      <c r="AA705" s="187">
        <f>SUM(O705:Q705)</f>
        <v>604</v>
      </c>
      <c r="AB705" s="187">
        <f>SUM(R705:T705)</f>
        <v>7</v>
      </c>
      <c r="AC705" s="187">
        <f>SUM(U705:W705)</f>
        <v>1595.04</v>
      </c>
      <c r="AD705" s="187">
        <f>SUM(X705:Z705)</f>
        <v>2980</v>
      </c>
      <c r="AE705" s="187">
        <f>AA705+AB705</f>
        <v>611</v>
      </c>
      <c r="AF705" s="187">
        <f>AD705+AC705</f>
        <v>4575.04</v>
      </c>
      <c r="AG705" s="584">
        <f>AE705+AF705</f>
        <v>5186.04</v>
      </c>
    </row>
    <row r="706" spans="3:33">
      <c r="C706" s="2284">
        <v>1</v>
      </c>
      <c r="G706" s="173"/>
      <c r="H706" s="2495"/>
      <c r="I706" s="2462"/>
      <c r="J706" s="2462"/>
      <c r="L706" s="362" t="s">
        <v>614</v>
      </c>
      <c r="O706" s="128"/>
      <c r="P706" s="175"/>
      <c r="Q706" s="128"/>
      <c r="R706" s="128"/>
      <c r="S706" s="128"/>
      <c r="T706" s="128"/>
      <c r="U706" s="128"/>
      <c r="V706" s="128"/>
      <c r="W706" s="128"/>
      <c r="X706" s="128"/>
      <c r="Y706" s="128"/>
      <c r="Z706" s="128"/>
      <c r="AA706" s="25">
        <f>SUM(O706:Q706)</f>
        <v>0</v>
      </c>
      <c r="AB706" s="25">
        <f>SUM(R706:T706)</f>
        <v>0</v>
      </c>
      <c r="AC706" s="25">
        <f>SUM(U706:W706)</f>
        <v>0</v>
      </c>
      <c r="AD706" s="25">
        <f>SUM(X706:Z706)</f>
        <v>0</v>
      </c>
      <c r="AE706" s="25">
        <f>AA706+AB706</f>
        <v>0</v>
      </c>
      <c r="AF706" s="25">
        <f>AD706+AC706</f>
        <v>0</v>
      </c>
      <c r="AG706" s="176">
        <f>AE706+AF706</f>
        <v>0</v>
      </c>
    </row>
    <row r="707" spans="3:33">
      <c r="C707" s="2284">
        <v>1</v>
      </c>
      <c r="G707" s="173"/>
      <c r="H707" s="2495"/>
      <c r="I707" s="2462"/>
      <c r="J707" s="2462"/>
      <c r="L707" s="362" t="s">
        <v>41</v>
      </c>
      <c r="M707" s="1598"/>
      <c r="N707" s="1598"/>
      <c r="O707" s="128"/>
      <c r="P707" s="128"/>
      <c r="Q707" s="128"/>
      <c r="R707" s="128"/>
      <c r="S707" s="128"/>
      <c r="T707" s="128"/>
      <c r="U707" s="128"/>
      <c r="V707" s="128"/>
      <c r="W707" s="128"/>
      <c r="X707" s="128"/>
      <c r="Y707" s="128"/>
      <c r="Z707" s="128"/>
      <c r="AA707" s="25">
        <f t="shared" ref="AA707:AA708" si="462">SUM(O707:Q707)</f>
        <v>0</v>
      </c>
      <c r="AB707" s="25">
        <f t="shared" ref="AB707:AB708" si="463">SUM(R707:T707)</f>
        <v>0</v>
      </c>
      <c r="AC707" s="25">
        <f t="shared" ref="AC707:AC708" si="464">SUM(U707:W707)</f>
        <v>0</v>
      </c>
      <c r="AD707" s="25">
        <f t="shared" ref="AD707:AD708" si="465">SUM(X707:Z707)</f>
        <v>0</v>
      </c>
      <c r="AE707" s="25">
        <f t="shared" ref="AE707:AE708" si="466">AA707+AB707</f>
        <v>0</v>
      </c>
      <c r="AF707" s="25">
        <f t="shared" ref="AF707:AF708" si="467">AD707+AC707</f>
        <v>0</v>
      </c>
      <c r="AG707" s="176">
        <f t="shared" ref="AG707:AG708" si="468">AE707+AF707</f>
        <v>0</v>
      </c>
    </row>
    <row r="708" spans="3:33">
      <c r="C708" s="2284">
        <v>1</v>
      </c>
      <c r="G708" s="173"/>
      <c r="H708" s="2495"/>
      <c r="I708" s="2462"/>
      <c r="J708" s="2462"/>
      <c r="L708" s="16" t="s">
        <v>42</v>
      </c>
      <c r="M708" s="16"/>
      <c r="N708" s="16"/>
      <c r="O708" s="135"/>
      <c r="P708" s="135"/>
      <c r="Q708" s="135"/>
      <c r="R708" s="135"/>
      <c r="S708" s="135"/>
      <c r="T708" s="135"/>
      <c r="U708" s="135"/>
      <c r="V708" s="135"/>
      <c r="W708" s="135"/>
      <c r="X708" s="135"/>
      <c r="Y708" s="135"/>
      <c r="Z708" s="135"/>
      <c r="AA708" s="23">
        <f t="shared" si="462"/>
        <v>0</v>
      </c>
      <c r="AB708" s="23">
        <f t="shared" si="463"/>
        <v>0</v>
      </c>
      <c r="AC708" s="23">
        <f t="shared" si="464"/>
        <v>0</v>
      </c>
      <c r="AD708" s="23">
        <f t="shared" si="465"/>
        <v>0</v>
      </c>
      <c r="AE708" s="23">
        <f t="shared" si="466"/>
        <v>0</v>
      </c>
      <c r="AF708" s="23">
        <f t="shared" si="467"/>
        <v>0</v>
      </c>
      <c r="AG708" s="174">
        <f t="shared" si="468"/>
        <v>0</v>
      </c>
    </row>
    <row r="709" spans="3:33">
      <c r="C709" s="2284">
        <v>1</v>
      </c>
      <c r="G709" s="173"/>
      <c r="H709" s="2495"/>
      <c r="I709" s="2462"/>
      <c r="J709" s="2462"/>
      <c r="K709" s="972" t="s">
        <v>1385</v>
      </c>
      <c r="L709" s="560"/>
      <c r="M709" s="560"/>
      <c r="N709" s="560"/>
      <c r="O709" s="565">
        <f>SUM(O710:O713)</f>
        <v>0</v>
      </c>
      <c r="P709" s="638">
        <f t="shared" ref="P709:AG709" si="469">SUM(P710:P713)</f>
        <v>0</v>
      </c>
      <c r="Q709" s="565">
        <f t="shared" si="469"/>
        <v>0</v>
      </c>
      <c r="R709" s="565">
        <f t="shared" si="469"/>
        <v>0</v>
      </c>
      <c r="S709" s="565">
        <f t="shared" si="469"/>
        <v>0</v>
      </c>
      <c r="T709" s="565">
        <f t="shared" si="469"/>
        <v>0</v>
      </c>
      <c r="U709" s="565">
        <f t="shared" si="469"/>
        <v>0</v>
      </c>
      <c r="V709" s="565">
        <f t="shared" si="469"/>
        <v>0</v>
      </c>
      <c r="W709" s="565">
        <f t="shared" si="469"/>
        <v>0</v>
      </c>
      <c r="X709" s="565">
        <f t="shared" si="469"/>
        <v>0</v>
      </c>
      <c r="Y709" s="565">
        <f t="shared" si="469"/>
        <v>0</v>
      </c>
      <c r="Z709" s="565">
        <f t="shared" si="469"/>
        <v>0</v>
      </c>
      <c r="AA709" s="565">
        <f t="shared" si="469"/>
        <v>0</v>
      </c>
      <c r="AB709" s="565">
        <f t="shared" si="469"/>
        <v>0</v>
      </c>
      <c r="AC709" s="565">
        <f t="shared" si="469"/>
        <v>0</v>
      </c>
      <c r="AD709" s="565">
        <f t="shared" si="469"/>
        <v>0</v>
      </c>
      <c r="AE709" s="565">
        <f t="shared" si="469"/>
        <v>0</v>
      </c>
      <c r="AF709" s="565">
        <f t="shared" si="469"/>
        <v>0</v>
      </c>
      <c r="AG709" s="639">
        <f t="shared" si="469"/>
        <v>0</v>
      </c>
    </row>
    <row r="710" spans="3:33">
      <c r="C710" s="2284">
        <v>1</v>
      </c>
      <c r="G710" s="173"/>
      <c r="H710" s="2495"/>
      <c r="I710" s="2462"/>
      <c r="J710" s="2462"/>
      <c r="L710" s="189" t="s">
        <v>613</v>
      </c>
      <c r="M710" s="189"/>
      <c r="N710" s="189"/>
      <c r="O710" s="191"/>
      <c r="P710" s="583"/>
      <c r="Q710" s="191"/>
      <c r="R710" s="191"/>
      <c r="S710" s="191"/>
      <c r="T710" s="191"/>
      <c r="U710" s="191"/>
      <c r="V710" s="191"/>
      <c r="W710" s="191"/>
      <c r="X710" s="191"/>
      <c r="Y710" s="191"/>
      <c r="Z710" s="191"/>
      <c r="AA710" s="187">
        <f>SUM(O710:Q710)</f>
        <v>0</v>
      </c>
      <c r="AB710" s="187">
        <f>SUM(R710:T710)</f>
        <v>0</v>
      </c>
      <c r="AC710" s="187">
        <f>SUM(U710:W710)</f>
        <v>0</v>
      </c>
      <c r="AD710" s="187">
        <f>SUM(X710:Z710)</f>
        <v>0</v>
      </c>
      <c r="AE710" s="187">
        <f>AA710+AB710</f>
        <v>0</v>
      </c>
      <c r="AF710" s="187">
        <f>AD710+AC710</f>
        <v>0</v>
      </c>
      <c r="AG710" s="584">
        <f>AE710+AF710</f>
        <v>0</v>
      </c>
    </row>
    <row r="711" spans="3:33">
      <c r="C711" s="2284">
        <v>1</v>
      </c>
      <c r="G711" s="173"/>
      <c r="H711" s="2495"/>
      <c r="I711" s="2462"/>
      <c r="J711" s="2462"/>
      <c r="L711" s="362" t="s">
        <v>614</v>
      </c>
      <c r="O711" s="128"/>
      <c r="P711" s="175"/>
      <c r="Q711" s="128"/>
      <c r="R711" s="128"/>
      <c r="S711" s="128"/>
      <c r="T711" s="128"/>
      <c r="U711" s="128"/>
      <c r="V711" s="128"/>
      <c r="W711" s="128"/>
      <c r="X711" s="128"/>
      <c r="Y711" s="128"/>
      <c r="Z711" s="128"/>
      <c r="AA711" s="25">
        <f>SUM(O711:Q711)</f>
        <v>0</v>
      </c>
      <c r="AB711" s="25">
        <f>SUM(R711:T711)</f>
        <v>0</v>
      </c>
      <c r="AC711" s="25">
        <f>SUM(U711:W711)</f>
        <v>0</v>
      </c>
      <c r="AD711" s="25">
        <f>SUM(X711:Z711)</f>
        <v>0</v>
      </c>
      <c r="AE711" s="25">
        <f>AA711+AB711</f>
        <v>0</v>
      </c>
      <c r="AF711" s="25">
        <f>AD711+AC711</f>
        <v>0</v>
      </c>
      <c r="AG711" s="176">
        <f>AE711+AF711</f>
        <v>0</v>
      </c>
    </row>
    <row r="712" spans="3:33">
      <c r="C712" s="2284">
        <v>1</v>
      </c>
      <c r="G712" s="173"/>
      <c r="H712" s="2495"/>
      <c r="I712" s="2462"/>
      <c r="J712" s="2462"/>
      <c r="L712" s="362" t="s">
        <v>41</v>
      </c>
      <c r="M712" s="1598"/>
      <c r="N712" s="1598"/>
      <c r="O712" s="128"/>
      <c r="P712" s="128"/>
      <c r="Q712" s="128"/>
      <c r="R712" s="128"/>
      <c r="S712" s="128"/>
      <c r="T712" s="128"/>
      <c r="U712" s="128"/>
      <c r="V712" s="128"/>
      <c r="W712" s="128"/>
      <c r="X712" s="128"/>
      <c r="Y712" s="128"/>
      <c r="Z712" s="128"/>
      <c r="AA712" s="25">
        <f t="shared" ref="AA712:AA713" si="470">SUM(O712:Q712)</f>
        <v>0</v>
      </c>
      <c r="AB712" s="25">
        <f t="shared" ref="AB712:AB713" si="471">SUM(R712:T712)</f>
        <v>0</v>
      </c>
      <c r="AC712" s="25">
        <f t="shared" ref="AC712:AC713" si="472">SUM(U712:W712)</f>
        <v>0</v>
      </c>
      <c r="AD712" s="25">
        <f t="shared" ref="AD712:AD713" si="473">SUM(X712:Z712)</f>
        <v>0</v>
      </c>
      <c r="AE712" s="25">
        <f t="shared" ref="AE712:AE713" si="474">AA712+AB712</f>
        <v>0</v>
      </c>
      <c r="AF712" s="25">
        <f t="shared" ref="AF712:AF713" si="475">AD712+AC712</f>
        <v>0</v>
      </c>
      <c r="AG712" s="176">
        <f t="shared" ref="AG712:AG713" si="476">AE712+AF712</f>
        <v>0</v>
      </c>
    </row>
    <row r="713" spans="3:33">
      <c r="C713" s="2284">
        <v>1</v>
      </c>
      <c r="G713" s="173"/>
      <c r="H713" s="2495"/>
      <c r="I713" s="2462"/>
      <c r="J713" s="2462"/>
      <c r="L713" s="16" t="s">
        <v>42</v>
      </c>
      <c r="M713" s="16"/>
      <c r="N713" s="16"/>
      <c r="O713" s="135"/>
      <c r="P713" s="135"/>
      <c r="Q713" s="135"/>
      <c r="R713" s="135"/>
      <c r="S713" s="135"/>
      <c r="T713" s="135"/>
      <c r="U713" s="135"/>
      <c r="V713" s="135"/>
      <c r="W713" s="135"/>
      <c r="X713" s="135"/>
      <c r="Y713" s="135"/>
      <c r="Z713" s="135"/>
      <c r="AA713" s="23">
        <f t="shared" si="470"/>
        <v>0</v>
      </c>
      <c r="AB713" s="23">
        <f t="shared" si="471"/>
        <v>0</v>
      </c>
      <c r="AC713" s="23">
        <f t="shared" si="472"/>
        <v>0</v>
      </c>
      <c r="AD713" s="23">
        <f t="shared" si="473"/>
        <v>0</v>
      </c>
      <c r="AE713" s="23">
        <f t="shared" si="474"/>
        <v>0</v>
      </c>
      <c r="AF713" s="23">
        <f t="shared" si="475"/>
        <v>0</v>
      </c>
      <c r="AG713" s="174">
        <f t="shared" si="476"/>
        <v>0</v>
      </c>
    </row>
    <row r="714" spans="3:33">
      <c r="C714" s="2284">
        <v>1</v>
      </c>
      <c r="G714" s="173"/>
      <c r="H714" s="2495"/>
      <c r="I714" s="2462"/>
      <c r="J714" s="2462"/>
      <c r="K714" s="2475" t="s">
        <v>1386</v>
      </c>
      <c r="L714" s="560"/>
      <c r="M714" s="560"/>
      <c r="N714" s="560"/>
      <c r="O714" s="565">
        <f>SUM(O715:O718)</f>
        <v>481</v>
      </c>
      <c r="P714" s="638">
        <f t="shared" ref="P714:AG714" si="477">SUM(P715:P718)</f>
        <v>733</v>
      </c>
      <c r="Q714" s="565">
        <f t="shared" si="477"/>
        <v>632</v>
      </c>
      <c r="R714" s="565">
        <f t="shared" si="477"/>
        <v>672</v>
      </c>
      <c r="S714" s="565">
        <f t="shared" si="477"/>
        <v>1010</v>
      </c>
      <c r="T714" s="565">
        <f t="shared" si="477"/>
        <v>615</v>
      </c>
      <c r="U714" s="565">
        <f t="shared" si="477"/>
        <v>530</v>
      </c>
      <c r="V714" s="565">
        <f t="shared" si="477"/>
        <v>445.46666666666698</v>
      </c>
      <c r="W714" s="565">
        <f t="shared" si="477"/>
        <v>591.06666666666706</v>
      </c>
      <c r="X714" s="565">
        <f t="shared" si="477"/>
        <v>473.2</v>
      </c>
      <c r="Y714" s="565">
        <f t="shared" si="477"/>
        <v>473.2</v>
      </c>
      <c r="Z714" s="565">
        <f t="shared" si="477"/>
        <v>691.60000000000014</v>
      </c>
      <c r="AA714" s="565">
        <f t="shared" si="477"/>
        <v>1846</v>
      </c>
      <c r="AB714" s="565">
        <f t="shared" si="477"/>
        <v>2297</v>
      </c>
      <c r="AC714" s="565">
        <f t="shared" si="477"/>
        <v>1566.533333333334</v>
      </c>
      <c r="AD714" s="565">
        <f t="shared" si="477"/>
        <v>1638</v>
      </c>
      <c r="AE714" s="565">
        <f t="shared" si="477"/>
        <v>4143</v>
      </c>
      <c r="AF714" s="565">
        <f t="shared" si="477"/>
        <v>3204.5333333333338</v>
      </c>
      <c r="AG714" s="639">
        <f t="shared" si="477"/>
        <v>7347.5333333333338</v>
      </c>
    </row>
    <row r="715" spans="3:33">
      <c r="C715" s="2284">
        <v>1</v>
      </c>
      <c r="G715" s="173"/>
      <c r="H715" s="2495"/>
      <c r="I715" s="2462"/>
      <c r="J715" s="2462"/>
      <c r="K715" s="318"/>
      <c r="L715" s="189" t="s">
        <v>613</v>
      </c>
      <c r="M715" s="189"/>
      <c r="N715" s="189"/>
      <c r="O715" s="191"/>
      <c r="P715" s="583"/>
      <c r="Q715" s="191"/>
      <c r="R715" s="191"/>
      <c r="S715" s="191"/>
      <c r="T715" s="191"/>
      <c r="U715" s="191"/>
      <c r="V715" s="191"/>
      <c r="W715" s="191"/>
      <c r="X715" s="191"/>
      <c r="Y715" s="191"/>
      <c r="Z715" s="191"/>
      <c r="AA715" s="187">
        <f>SUM(O715:Q715)</f>
        <v>0</v>
      </c>
      <c r="AB715" s="187">
        <f>SUM(R715:T715)</f>
        <v>0</v>
      </c>
      <c r="AC715" s="187">
        <f>SUM(U715:W715)</f>
        <v>0</v>
      </c>
      <c r="AD715" s="187">
        <f>SUM(X715:Z715)</f>
        <v>0</v>
      </c>
      <c r="AE715" s="187">
        <f>AA715+AB715</f>
        <v>0</v>
      </c>
      <c r="AF715" s="187">
        <f>AD715+AC715</f>
        <v>0</v>
      </c>
      <c r="AG715" s="584">
        <f>AE715+AF715</f>
        <v>0</v>
      </c>
    </row>
    <row r="716" spans="3:33">
      <c r="C716" s="2284">
        <v>1</v>
      </c>
      <c r="G716" s="173"/>
      <c r="H716" s="2495"/>
      <c r="I716" s="2462"/>
      <c r="J716" s="2462"/>
      <c r="K716" s="318"/>
      <c r="L716" s="362" t="s">
        <v>614</v>
      </c>
      <c r="O716" s="128">
        <v>481</v>
      </c>
      <c r="P716" s="175">
        <v>733</v>
      </c>
      <c r="Q716" s="128">
        <v>632</v>
      </c>
      <c r="R716" s="128">
        <v>672</v>
      </c>
      <c r="S716" s="128">
        <v>1010</v>
      </c>
      <c r="T716" s="128">
        <v>615</v>
      </c>
      <c r="U716" s="128">
        <v>530</v>
      </c>
      <c r="V716" s="128">
        <v>445.46666666666698</v>
      </c>
      <c r="W716" s="128">
        <v>591.06666666666706</v>
      </c>
      <c r="X716" s="128">
        <v>473.2</v>
      </c>
      <c r="Y716" s="128">
        <v>473.2</v>
      </c>
      <c r="Z716" s="128">
        <v>691.60000000000014</v>
      </c>
      <c r="AA716" s="25">
        <f>SUM(O716:Q716)</f>
        <v>1846</v>
      </c>
      <c r="AB716" s="25">
        <f>SUM(R716:T716)</f>
        <v>2297</v>
      </c>
      <c r="AC716" s="25">
        <f>SUM(U716:W716)</f>
        <v>1566.533333333334</v>
      </c>
      <c r="AD716" s="25">
        <f>SUM(X716:Z716)</f>
        <v>1638</v>
      </c>
      <c r="AE716" s="25">
        <f>AA716+AB716</f>
        <v>4143</v>
      </c>
      <c r="AF716" s="25">
        <f>AD716+AC716</f>
        <v>3204.5333333333338</v>
      </c>
      <c r="AG716" s="176">
        <f>AE716+AF716</f>
        <v>7347.5333333333338</v>
      </c>
    </row>
    <row r="717" spans="3:33">
      <c r="C717" s="2284">
        <v>1</v>
      </c>
      <c r="G717" s="173"/>
      <c r="H717" s="2495"/>
      <c r="I717" s="2462"/>
      <c r="J717" s="2462"/>
      <c r="K717" s="318"/>
      <c r="L717" s="362" t="s">
        <v>41</v>
      </c>
      <c r="M717" s="1598"/>
      <c r="N717" s="1598"/>
      <c r="O717" s="128"/>
      <c r="P717" s="128"/>
      <c r="Q717" s="128"/>
      <c r="R717" s="128"/>
      <c r="S717" s="128"/>
      <c r="T717" s="128"/>
      <c r="U717" s="128"/>
      <c r="V717" s="128"/>
      <c r="W717" s="128"/>
      <c r="X717" s="128"/>
      <c r="Y717" s="128"/>
      <c r="Z717" s="128"/>
      <c r="AA717" s="25">
        <f t="shared" ref="AA717:AA718" si="478">SUM(O717:Q717)</f>
        <v>0</v>
      </c>
      <c r="AB717" s="25">
        <f t="shared" ref="AB717:AB718" si="479">SUM(R717:T717)</f>
        <v>0</v>
      </c>
      <c r="AC717" s="25">
        <f t="shared" ref="AC717:AC718" si="480">SUM(U717:W717)</f>
        <v>0</v>
      </c>
      <c r="AD717" s="25">
        <f t="shared" ref="AD717:AD718" si="481">SUM(X717:Z717)</f>
        <v>0</v>
      </c>
      <c r="AE717" s="25">
        <f t="shared" ref="AE717:AE718" si="482">AA717+AB717</f>
        <v>0</v>
      </c>
      <c r="AF717" s="25">
        <f t="shared" ref="AF717:AF718" si="483">AD717+AC717</f>
        <v>0</v>
      </c>
      <c r="AG717" s="176">
        <f t="shared" ref="AG717:AG718" si="484">AE717+AF717</f>
        <v>0</v>
      </c>
    </row>
    <row r="718" spans="3:33">
      <c r="C718" s="2284">
        <v>1</v>
      </c>
      <c r="G718" s="173"/>
      <c r="H718" s="2495"/>
      <c r="I718" s="133"/>
      <c r="J718" s="133"/>
      <c r="K718" s="839"/>
      <c r="L718" s="16" t="s">
        <v>42</v>
      </c>
      <c r="M718" s="16"/>
      <c r="N718" s="16"/>
      <c r="O718" s="135"/>
      <c r="P718" s="135"/>
      <c r="Q718" s="135"/>
      <c r="R718" s="135"/>
      <c r="S718" s="135"/>
      <c r="T718" s="135"/>
      <c r="U718" s="135"/>
      <c r="V718" s="135"/>
      <c r="W718" s="135"/>
      <c r="X718" s="135"/>
      <c r="Y718" s="135"/>
      <c r="Z718" s="135"/>
      <c r="AA718" s="23">
        <f t="shared" si="478"/>
        <v>0</v>
      </c>
      <c r="AB718" s="23">
        <f t="shared" si="479"/>
        <v>0</v>
      </c>
      <c r="AC718" s="23">
        <f t="shared" si="480"/>
        <v>0</v>
      </c>
      <c r="AD718" s="23">
        <f t="shared" si="481"/>
        <v>0</v>
      </c>
      <c r="AE718" s="23">
        <f t="shared" si="482"/>
        <v>0</v>
      </c>
      <c r="AF718" s="23">
        <f t="shared" si="483"/>
        <v>0</v>
      </c>
      <c r="AG718" s="174">
        <f t="shared" si="484"/>
        <v>0</v>
      </c>
    </row>
    <row r="719" spans="3:33">
      <c r="C719" s="2284">
        <v>1</v>
      </c>
      <c r="G719" s="173"/>
      <c r="H719" s="2495"/>
      <c r="I719" s="2464" t="s">
        <v>1300</v>
      </c>
      <c r="J719" s="2464"/>
      <c r="K719" s="2499"/>
      <c r="L719" s="2499"/>
      <c r="M719" s="2499"/>
      <c r="N719" s="1005"/>
      <c r="O719" s="608">
        <f t="shared" ref="O719:AG719" si="485">SUM(O720:O723)</f>
        <v>0</v>
      </c>
      <c r="P719" s="2497">
        <f t="shared" si="485"/>
        <v>0</v>
      </c>
      <c r="Q719" s="608">
        <f t="shared" si="485"/>
        <v>-14</v>
      </c>
      <c r="R719" s="608">
        <f t="shared" si="485"/>
        <v>67</v>
      </c>
      <c r="S719" s="608">
        <f t="shared" si="485"/>
        <v>83</v>
      </c>
      <c r="T719" s="608">
        <f t="shared" si="485"/>
        <v>116</v>
      </c>
      <c r="U719" s="608">
        <f t="shared" si="485"/>
        <v>44</v>
      </c>
      <c r="V719" s="608">
        <f t="shared" si="485"/>
        <v>248</v>
      </c>
      <c r="W719" s="608">
        <f t="shared" si="485"/>
        <v>289.33333333333337</v>
      </c>
      <c r="X719" s="608">
        <f t="shared" si="485"/>
        <v>344.44444444444446</v>
      </c>
      <c r="Y719" s="608">
        <f t="shared" si="485"/>
        <v>413.33333333333331</v>
      </c>
      <c r="Z719" s="608">
        <f t="shared" si="485"/>
        <v>482.22222222222223</v>
      </c>
      <c r="AA719" s="608">
        <f t="shared" si="485"/>
        <v>-14</v>
      </c>
      <c r="AB719" s="608">
        <f t="shared" si="485"/>
        <v>266</v>
      </c>
      <c r="AC719" s="608">
        <f t="shared" si="485"/>
        <v>581.33333333333337</v>
      </c>
      <c r="AD719" s="608">
        <f t="shared" si="485"/>
        <v>1240</v>
      </c>
      <c r="AE719" s="608">
        <f t="shared" si="485"/>
        <v>252</v>
      </c>
      <c r="AF719" s="608">
        <f t="shared" si="485"/>
        <v>1821.3333333333335</v>
      </c>
      <c r="AG719" s="1666">
        <f t="shared" si="485"/>
        <v>2073.3333333333335</v>
      </c>
    </row>
    <row r="720" spans="3:33">
      <c r="C720" s="2284">
        <v>1</v>
      </c>
      <c r="G720" s="173"/>
      <c r="H720" s="2495"/>
      <c r="I720" s="2464"/>
      <c r="J720" s="2464"/>
      <c r="K720" s="362" t="s">
        <v>799</v>
      </c>
      <c r="O720" s="128"/>
      <c r="P720" s="175"/>
      <c r="Q720" s="128"/>
      <c r="R720" s="128"/>
      <c r="S720" s="128"/>
      <c r="T720" s="128"/>
      <c r="U720" s="128"/>
      <c r="V720" s="128"/>
      <c r="W720" s="128"/>
      <c r="X720" s="128"/>
      <c r="Y720" s="128"/>
      <c r="Z720" s="128"/>
      <c r="AA720" s="25">
        <f t="shared" ref="AA720:AA723" si="486">SUM(O720:Q720)</f>
        <v>0</v>
      </c>
      <c r="AB720" s="25">
        <f t="shared" ref="AB720:AB723" si="487">SUM(R720:T720)</f>
        <v>0</v>
      </c>
      <c r="AC720" s="25">
        <f t="shared" ref="AC720:AC723" si="488">SUM(U720:W720)</f>
        <v>0</v>
      </c>
      <c r="AD720" s="25">
        <f t="shared" ref="AD720:AD723" si="489">SUM(X720:Z720)</f>
        <v>0</v>
      </c>
      <c r="AE720" s="25">
        <f t="shared" ref="AE720:AE723" si="490">AA720+AB720</f>
        <v>0</v>
      </c>
      <c r="AF720" s="25">
        <f t="shared" ref="AF720:AF723" si="491">AD720+AC720</f>
        <v>0</v>
      </c>
      <c r="AG720" s="176">
        <f t="shared" ref="AG720:AG723" si="492">AE720+AF720</f>
        <v>0</v>
      </c>
    </row>
    <row r="721" spans="3:33">
      <c r="C721" s="2284">
        <v>1</v>
      </c>
      <c r="G721" s="173"/>
      <c r="H721" s="2495"/>
      <c r="I721" s="2464"/>
      <c r="J721" s="2464"/>
      <c r="K721" s="362" t="s">
        <v>801</v>
      </c>
      <c r="O721" s="128"/>
      <c r="P721" s="175"/>
      <c r="Q721" s="128"/>
      <c r="R721" s="128"/>
      <c r="S721" s="128"/>
      <c r="T721" s="128"/>
      <c r="U721" s="128"/>
      <c r="V721" s="128"/>
      <c r="W721" s="128"/>
      <c r="X721" s="128"/>
      <c r="Y721" s="128"/>
      <c r="Z721" s="128"/>
      <c r="AA721" s="25">
        <f t="shared" si="486"/>
        <v>0</v>
      </c>
      <c r="AB721" s="25">
        <f t="shared" si="487"/>
        <v>0</v>
      </c>
      <c r="AC721" s="25">
        <f t="shared" si="488"/>
        <v>0</v>
      </c>
      <c r="AD721" s="25">
        <f t="shared" si="489"/>
        <v>0</v>
      </c>
      <c r="AE721" s="25">
        <f t="shared" si="490"/>
        <v>0</v>
      </c>
      <c r="AF721" s="25">
        <f t="shared" si="491"/>
        <v>0</v>
      </c>
      <c r="AG721" s="176">
        <f t="shared" si="492"/>
        <v>0</v>
      </c>
    </row>
    <row r="722" spans="3:33">
      <c r="C722" s="2284">
        <v>1</v>
      </c>
      <c r="G722" s="173"/>
      <c r="H722" s="2495"/>
      <c r="I722" s="2464"/>
      <c r="J722" s="2464"/>
      <c r="K722" s="362" t="s">
        <v>803</v>
      </c>
      <c r="O722" s="128"/>
      <c r="P722" s="175"/>
      <c r="Q722" s="128"/>
      <c r="R722" s="128"/>
      <c r="S722" s="128"/>
      <c r="T722" s="128"/>
      <c r="U722" s="128"/>
      <c r="V722" s="128"/>
      <c r="W722" s="128"/>
      <c r="X722" s="128"/>
      <c r="Y722" s="128"/>
      <c r="Z722" s="128"/>
      <c r="AA722" s="25">
        <f t="shared" si="486"/>
        <v>0</v>
      </c>
      <c r="AB722" s="25">
        <f t="shared" si="487"/>
        <v>0</v>
      </c>
      <c r="AC722" s="25">
        <f t="shared" si="488"/>
        <v>0</v>
      </c>
      <c r="AD722" s="25">
        <f t="shared" si="489"/>
        <v>0</v>
      </c>
      <c r="AE722" s="25">
        <f t="shared" si="490"/>
        <v>0</v>
      </c>
      <c r="AF722" s="25">
        <f t="shared" si="491"/>
        <v>0</v>
      </c>
      <c r="AG722" s="176">
        <f t="shared" si="492"/>
        <v>0</v>
      </c>
    </row>
    <row r="723" spans="3:33">
      <c r="C723" s="2284">
        <v>1</v>
      </c>
      <c r="G723" s="171"/>
      <c r="H723" s="170"/>
      <c r="I723" s="127"/>
      <c r="J723" s="127"/>
      <c r="K723" s="839" t="s">
        <v>805</v>
      </c>
      <c r="L723" s="839"/>
      <c r="M723" s="839"/>
      <c r="N723" s="839"/>
      <c r="O723" s="135"/>
      <c r="P723" s="178"/>
      <c r="Q723" s="135">
        <v>-14</v>
      </c>
      <c r="R723" s="135">
        <v>67</v>
      </c>
      <c r="S723" s="135">
        <v>83</v>
      </c>
      <c r="T723" s="135">
        <v>116</v>
      </c>
      <c r="U723" s="135">
        <v>44</v>
      </c>
      <c r="V723" s="135">
        <v>248</v>
      </c>
      <c r="W723" s="135">
        <v>289.33333333333337</v>
      </c>
      <c r="X723" s="135">
        <v>344.44444444444446</v>
      </c>
      <c r="Y723" s="135">
        <v>413.33333333333331</v>
      </c>
      <c r="Z723" s="135">
        <v>482.22222222222223</v>
      </c>
      <c r="AA723" s="23">
        <f t="shared" si="486"/>
        <v>-14</v>
      </c>
      <c r="AB723" s="23">
        <f t="shared" si="487"/>
        <v>266</v>
      </c>
      <c r="AC723" s="23">
        <f t="shared" si="488"/>
        <v>581.33333333333337</v>
      </c>
      <c r="AD723" s="23">
        <f t="shared" si="489"/>
        <v>1240</v>
      </c>
      <c r="AE723" s="23">
        <f t="shared" si="490"/>
        <v>252</v>
      </c>
      <c r="AF723" s="23">
        <f t="shared" si="491"/>
        <v>1821.3333333333335</v>
      </c>
      <c r="AG723" s="174">
        <f t="shared" si="492"/>
        <v>2073.3333333333335</v>
      </c>
    </row>
    <row r="724" spans="3:33">
      <c r="C724" s="2284">
        <v>1</v>
      </c>
      <c r="X724" s="447"/>
      <c r="Y724" s="447"/>
      <c r="Z724" s="447"/>
      <c r="AA724" s="447"/>
      <c r="AB724" s="447"/>
      <c r="AC724" s="447"/>
      <c r="AD724" s="447"/>
      <c r="AE724" s="447"/>
      <c r="AF724" s="447"/>
      <c r="AG724" s="447"/>
    </row>
    <row r="725" spans="3:33">
      <c r="C725" s="2284">
        <v>1</v>
      </c>
      <c r="D725" s="362"/>
      <c r="E725" s="2315" t="s">
        <v>594</v>
      </c>
    </row>
    <row r="726" spans="3:33" s="318" customFormat="1">
      <c r="C726" s="2284">
        <v>1</v>
      </c>
      <c r="D726" s="362"/>
      <c r="E726" s="362"/>
      <c r="F726" s="2315"/>
      <c r="G726" s="2500" t="s">
        <v>1387</v>
      </c>
      <c r="H726" s="2501"/>
      <c r="I726" s="2502"/>
      <c r="J726" s="2502"/>
      <c r="K726" s="2502"/>
      <c r="L726" s="2502"/>
      <c r="M726" s="2502"/>
      <c r="N726" s="2502"/>
      <c r="O726" s="679">
        <f>SUM(O727:O730)</f>
        <v>15557</v>
      </c>
      <c r="P726" s="679">
        <f t="shared" ref="P726:AG726" si="493">SUM(P727:P730)</f>
        <v>18917</v>
      </c>
      <c r="Q726" s="679">
        <f t="shared" si="493"/>
        <v>18648</v>
      </c>
      <c r="R726" s="679">
        <f t="shared" si="493"/>
        <v>18423</v>
      </c>
      <c r="S726" s="679">
        <f t="shared" si="493"/>
        <v>19008</v>
      </c>
      <c r="T726" s="679">
        <f t="shared" si="493"/>
        <v>19241</v>
      </c>
      <c r="U726" s="679">
        <f t="shared" si="493"/>
        <v>20572</v>
      </c>
      <c r="V726" s="679">
        <f t="shared" si="493"/>
        <v>19500</v>
      </c>
      <c r="W726" s="679">
        <f t="shared" si="493"/>
        <v>19500</v>
      </c>
      <c r="X726" s="679">
        <f t="shared" si="493"/>
        <v>19500</v>
      </c>
      <c r="Y726" s="679">
        <f t="shared" si="493"/>
        <v>19500</v>
      </c>
      <c r="Z726" s="679">
        <f t="shared" si="493"/>
        <v>19500</v>
      </c>
      <c r="AA726" s="679">
        <f t="shared" si="493"/>
        <v>53122</v>
      </c>
      <c r="AB726" s="679">
        <f t="shared" si="493"/>
        <v>56672</v>
      </c>
      <c r="AC726" s="679">
        <f t="shared" si="493"/>
        <v>59572</v>
      </c>
      <c r="AD726" s="679">
        <f t="shared" si="493"/>
        <v>58500</v>
      </c>
      <c r="AE726" s="679">
        <f t="shared" si="493"/>
        <v>109794</v>
      </c>
      <c r="AF726" s="679">
        <f t="shared" si="493"/>
        <v>118072</v>
      </c>
      <c r="AG726" s="679">
        <f t="shared" si="493"/>
        <v>227866</v>
      </c>
    </row>
    <row r="727" spans="3:33">
      <c r="C727" s="2284">
        <v>1</v>
      </c>
      <c r="D727" s="362"/>
      <c r="E727" s="362"/>
      <c r="G727" s="330"/>
      <c r="H727" s="362" t="s">
        <v>1388</v>
      </c>
      <c r="I727" s="362"/>
      <c r="J727" s="362"/>
      <c r="O727" s="25">
        <f t="shared" ref="O727:Z730" si="494">SUM(O732,O757,O752,O737,O742,O747)</f>
        <v>15525</v>
      </c>
      <c r="P727" s="25">
        <f t="shared" si="494"/>
        <v>15797</v>
      </c>
      <c r="Q727" s="25">
        <f t="shared" si="494"/>
        <v>15519</v>
      </c>
      <c r="R727" s="25">
        <f t="shared" si="494"/>
        <v>15564</v>
      </c>
      <c r="S727" s="25">
        <f t="shared" si="494"/>
        <v>15386</v>
      </c>
      <c r="T727" s="25">
        <f t="shared" si="494"/>
        <v>15239</v>
      </c>
      <c r="U727" s="25">
        <f t="shared" si="494"/>
        <v>15688</v>
      </c>
      <c r="V727" s="25">
        <f t="shared" si="494"/>
        <v>15000</v>
      </c>
      <c r="W727" s="25">
        <f t="shared" si="494"/>
        <v>15000</v>
      </c>
      <c r="X727" s="25">
        <f t="shared" si="494"/>
        <v>15000</v>
      </c>
      <c r="Y727" s="25">
        <f t="shared" si="494"/>
        <v>15000</v>
      </c>
      <c r="Z727" s="25">
        <f t="shared" si="494"/>
        <v>15000</v>
      </c>
      <c r="AA727" s="245">
        <f>SUM(O727:Q727)</f>
        <v>46841</v>
      </c>
      <c r="AB727" s="245">
        <f>SUM(R727:T727)</f>
        <v>46189</v>
      </c>
      <c r="AC727" s="245">
        <f>SUM(U727:W727)</f>
        <v>45688</v>
      </c>
      <c r="AD727" s="245">
        <f>SUM(X727:Z727)</f>
        <v>45000</v>
      </c>
      <c r="AE727" s="245">
        <f>AA727+AB727</f>
        <v>93030</v>
      </c>
      <c r="AF727" s="245">
        <f>AD727+AC727</f>
        <v>90688</v>
      </c>
      <c r="AG727" s="245">
        <f>AE727+AF727</f>
        <v>183718</v>
      </c>
    </row>
    <row r="728" spans="3:33">
      <c r="C728" s="2284">
        <v>1</v>
      </c>
      <c r="D728" s="362"/>
      <c r="E728" s="362"/>
      <c r="G728" s="330"/>
      <c r="H728" s="362" t="s">
        <v>1389</v>
      </c>
      <c r="I728" s="362"/>
      <c r="J728" s="362"/>
      <c r="O728" s="25">
        <f t="shared" si="494"/>
        <v>0</v>
      </c>
      <c r="P728" s="25">
        <f t="shared" si="494"/>
        <v>0</v>
      </c>
      <c r="Q728" s="25">
        <f t="shared" si="494"/>
        <v>0</v>
      </c>
      <c r="R728" s="25">
        <f t="shared" si="494"/>
        <v>326</v>
      </c>
      <c r="S728" s="25">
        <f t="shared" si="494"/>
        <v>1106</v>
      </c>
      <c r="T728" s="25">
        <f t="shared" si="494"/>
        <v>1433</v>
      </c>
      <c r="U728" s="25">
        <f t="shared" si="494"/>
        <v>1363</v>
      </c>
      <c r="V728" s="25">
        <f t="shared" si="494"/>
        <v>1900</v>
      </c>
      <c r="W728" s="25">
        <f t="shared" si="494"/>
        <v>1900</v>
      </c>
      <c r="X728" s="25">
        <f t="shared" si="494"/>
        <v>1900</v>
      </c>
      <c r="Y728" s="25">
        <f t="shared" si="494"/>
        <v>1900</v>
      </c>
      <c r="Z728" s="25">
        <f t="shared" si="494"/>
        <v>1900</v>
      </c>
      <c r="AA728" s="245">
        <f>SUM(O728:Q728)</f>
        <v>0</v>
      </c>
      <c r="AB728" s="245">
        <f>SUM(R728:T728)</f>
        <v>2865</v>
      </c>
      <c r="AC728" s="245">
        <f>SUM(U728:W728)</f>
        <v>5163</v>
      </c>
      <c r="AD728" s="245">
        <f>SUM(X728:Z728)</f>
        <v>5700</v>
      </c>
      <c r="AE728" s="245">
        <f>AA728+AB728</f>
        <v>2865</v>
      </c>
      <c r="AF728" s="245">
        <f>AD728+AC728</f>
        <v>10863</v>
      </c>
      <c r="AG728" s="245">
        <f>AE728+AF728</f>
        <v>13728</v>
      </c>
    </row>
    <row r="729" spans="3:33">
      <c r="C729" s="2284">
        <v>1</v>
      </c>
      <c r="D729" s="362"/>
      <c r="E729" s="362"/>
      <c r="G729" s="2352"/>
      <c r="H729" s="362" t="s">
        <v>1390</v>
      </c>
      <c r="O729" s="185">
        <f t="shared" si="494"/>
        <v>32</v>
      </c>
      <c r="P729" s="185">
        <f t="shared" si="494"/>
        <v>3120</v>
      </c>
      <c r="Q729" s="185">
        <f t="shared" si="494"/>
        <v>3129</v>
      </c>
      <c r="R729" s="185">
        <f t="shared" si="494"/>
        <v>2533</v>
      </c>
      <c r="S729" s="185">
        <f t="shared" si="494"/>
        <v>2516</v>
      </c>
      <c r="T729" s="185">
        <f t="shared" si="494"/>
        <v>2569</v>
      </c>
      <c r="U729" s="185">
        <f t="shared" si="494"/>
        <v>3521</v>
      </c>
      <c r="V729" s="185">
        <f t="shared" si="494"/>
        <v>2600</v>
      </c>
      <c r="W729" s="185">
        <f t="shared" si="494"/>
        <v>2600</v>
      </c>
      <c r="X729" s="185">
        <f t="shared" si="494"/>
        <v>2600</v>
      </c>
      <c r="Y729" s="627">
        <f t="shared" si="494"/>
        <v>2600</v>
      </c>
      <c r="Z729" s="185">
        <f t="shared" si="494"/>
        <v>2600</v>
      </c>
      <c r="AA729" s="245">
        <f>SUM(O729:Q729)</f>
        <v>6281</v>
      </c>
      <c r="AB729" s="245">
        <f>SUM(R729:T729)</f>
        <v>7618</v>
      </c>
      <c r="AC729" s="245">
        <f>SUM(U729:W729)</f>
        <v>8721</v>
      </c>
      <c r="AD729" s="245">
        <f>SUM(X729:Z729)</f>
        <v>7800</v>
      </c>
      <c r="AE729" s="245">
        <f>AA729+AB729</f>
        <v>13899</v>
      </c>
      <c r="AF729" s="245">
        <f>AD729+AC729</f>
        <v>16521</v>
      </c>
      <c r="AG729" s="245">
        <f>AE729+AF729</f>
        <v>30420</v>
      </c>
    </row>
    <row r="730" spans="3:33">
      <c r="C730" s="2284">
        <v>1</v>
      </c>
      <c r="D730" s="362"/>
      <c r="E730" s="362"/>
      <c r="G730" s="2355"/>
      <c r="H730" s="16" t="s">
        <v>1391</v>
      </c>
      <c r="I730" s="24"/>
      <c r="J730" s="24"/>
      <c r="K730" s="16"/>
      <c r="L730" s="16"/>
      <c r="M730" s="16"/>
      <c r="N730" s="16"/>
      <c r="O730" s="194">
        <f t="shared" si="494"/>
        <v>0</v>
      </c>
      <c r="P730" s="194">
        <f t="shared" si="494"/>
        <v>0</v>
      </c>
      <c r="Q730" s="194">
        <f t="shared" si="494"/>
        <v>0</v>
      </c>
      <c r="R730" s="194">
        <f t="shared" si="494"/>
        <v>0</v>
      </c>
      <c r="S730" s="194">
        <f t="shared" si="494"/>
        <v>0</v>
      </c>
      <c r="T730" s="194">
        <f t="shared" si="494"/>
        <v>0</v>
      </c>
      <c r="U730" s="194">
        <f t="shared" si="494"/>
        <v>0</v>
      </c>
      <c r="V730" s="194">
        <f t="shared" si="494"/>
        <v>0</v>
      </c>
      <c r="W730" s="194">
        <f t="shared" si="494"/>
        <v>0</v>
      </c>
      <c r="X730" s="194">
        <f t="shared" si="494"/>
        <v>0</v>
      </c>
      <c r="Y730" s="628">
        <f t="shared" si="494"/>
        <v>0</v>
      </c>
      <c r="Z730" s="194">
        <f t="shared" si="494"/>
        <v>0</v>
      </c>
      <c r="AA730" s="242">
        <f>SUM(O730:Q730)</f>
        <v>0</v>
      </c>
      <c r="AB730" s="242">
        <f>SUM(R730:T730)</f>
        <v>0</v>
      </c>
      <c r="AC730" s="242">
        <f>SUM(U730:W730)</f>
        <v>0</v>
      </c>
      <c r="AD730" s="242">
        <f>SUM(X730:Z730)</f>
        <v>0</v>
      </c>
      <c r="AE730" s="242">
        <f>AA730+AB730</f>
        <v>0</v>
      </c>
      <c r="AF730" s="242">
        <f>AD730+AC730</f>
        <v>0</v>
      </c>
      <c r="AG730" s="242">
        <f>AE730+AF730</f>
        <v>0</v>
      </c>
    </row>
    <row r="731" spans="3:33" s="318" customFormat="1">
      <c r="C731" s="2284">
        <v>1</v>
      </c>
      <c r="D731" s="362"/>
      <c r="E731" s="362"/>
      <c r="F731" s="2315"/>
      <c r="G731" s="1509" t="s">
        <v>102</v>
      </c>
      <c r="H731" s="1510"/>
      <c r="I731" s="1511"/>
      <c r="J731" s="1511"/>
      <c r="K731" s="1511"/>
      <c r="L731" s="1511"/>
      <c r="M731" s="1511"/>
      <c r="N731" s="1511"/>
      <c r="O731" s="671">
        <f>SUM(O732:O735)</f>
        <v>2496</v>
      </c>
      <c r="P731" s="671">
        <f t="shared" ref="P731:AG731" si="495">SUM(P732:P735)</f>
        <v>5610</v>
      </c>
      <c r="Q731" s="671">
        <f t="shared" si="495"/>
        <v>5579</v>
      </c>
      <c r="R731" s="671">
        <f t="shared" si="495"/>
        <v>4970</v>
      </c>
      <c r="S731" s="671">
        <f t="shared" si="495"/>
        <v>5077</v>
      </c>
      <c r="T731" s="671">
        <f t="shared" si="495"/>
        <v>4994</v>
      </c>
      <c r="U731" s="671">
        <f t="shared" si="495"/>
        <v>6026</v>
      </c>
      <c r="V731" s="671">
        <f t="shared" si="495"/>
        <v>5500</v>
      </c>
      <c r="W731" s="671">
        <f t="shared" si="495"/>
        <v>5500</v>
      </c>
      <c r="X731" s="671">
        <f t="shared" si="495"/>
        <v>5500</v>
      </c>
      <c r="Y731" s="671">
        <f t="shared" si="495"/>
        <v>5500</v>
      </c>
      <c r="Z731" s="671">
        <f t="shared" si="495"/>
        <v>5500</v>
      </c>
      <c r="AA731" s="671">
        <f t="shared" si="495"/>
        <v>13685</v>
      </c>
      <c r="AB731" s="671">
        <f t="shared" si="495"/>
        <v>15041</v>
      </c>
      <c r="AC731" s="671">
        <f t="shared" si="495"/>
        <v>17026</v>
      </c>
      <c r="AD731" s="671">
        <f t="shared" si="495"/>
        <v>16500</v>
      </c>
      <c r="AE731" s="671">
        <f t="shared" si="495"/>
        <v>28726</v>
      </c>
      <c r="AF731" s="671">
        <f t="shared" si="495"/>
        <v>33526</v>
      </c>
      <c r="AG731" s="671">
        <f t="shared" si="495"/>
        <v>62252</v>
      </c>
    </row>
    <row r="732" spans="3:33">
      <c r="C732" s="2284">
        <v>1</v>
      </c>
      <c r="D732" s="362"/>
      <c r="E732" s="362"/>
      <c r="G732" s="2503"/>
      <c r="H732" s="362" t="s">
        <v>1388</v>
      </c>
      <c r="I732" s="362"/>
      <c r="J732" s="362"/>
      <c r="O732" s="25">
        <f t="shared" ref="O732:Z732" si="496">(O406+O410+O430+O434)*-1</f>
        <v>2464</v>
      </c>
      <c r="P732" s="25">
        <f t="shared" si="496"/>
        <v>2490</v>
      </c>
      <c r="Q732" s="25">
        <f t="shared" si="496"/>
        <v>2450</v>
      </c>
      <c r="R732" s="25">
        <f t="shared" si="496"/>
        <v>2387</v>
      </c>
      <c r="S732" s="25">
        <f t="shared" si="496"/>
        <v>2337</v>
      </c>
      <c r="T732" s="25">
        <f t="shared" si="496"/>
        <v>2179</v>
      </c>
      <c r="U732" s="25">
        <f t="shared" si="496"/>
        <v>2323</v>
      </c>
      <c r="V732" s="25">
        <f t="shared" si="496"/>
        <v>2200</v>
      </c>
      <c r="W732" s="25">
        <f t="shared" si="496"/>
        <v>2200</v>
      </c>
      <c r="X732" s="25">
        <f t="shared" si="496"/>
        <v>2200</v>
      </c>
      <c r="Y732" s="25">
        <f t="shared" si="496"/>
        <v>2200</v>
      </c>
      <c r="Z732" s="25">
        <f t="shared" si="496"/>
        <v>2200</v>
      </c>
      <c r="AA732" s="245">
        <f>SUM(O732:Q732)</f>
        <v>7404</v>
      </c>
      <c r="AB732" s="245">
        <f>SUM(R732:T732)</f>
        <v>6903</v>
      </c>
      <c r="AC732" s="245">
        <f>SUM(U732:W732)</f>
        <v>6723</v>
      </c>
      <c r="AD732" s="245">
        <f>SUM(X732:Z732)</f>
        <v>6600</v>
      </c>
      <c r="AE732" s="245">
        <f>AA732+AB732</f>
        <v>14307</v>
      </c>
      <c r="AF732" s="245">
        <f>AD732+AC732</f>
        <v>13323</v>
      </c>
      <c r="AG732" s="245">
        <f>AE732+AF732</f>
        <v>27630</v>
      </c>
    </row>
    <row r="733" spans="3:33">
      <c r="C733" s="2284">
        <v>1</v>
      </c>
      <c r="D733" s="362"/>
      <c r="E733" s="362"/>
      <c r="G733" s="2503"/>
      <c r="H733" s="362" t="s">
        <v>1389</v>
      </c>
      <c r="I733" s="362"/>
      <c r="J733" s="362"/>
      <c r="O733" s="25">
        <f t="shared" ref="O733:Z733" si="497">(O407+O431)*-1</f>
        <v>0</v>
      </c>
      <c r="P733" s="25">
        <f t="shared" si="497"/>
        <v>0</v>
      </c>
      <c r="Q733" s="25">
        <f t="shared" si="497"/>
        <v>0</v>
      </c>
      <c r="R733" s="25">
        <f t="shared" si="497"/>
        <v>50</v>
      </c>
      <c r="S733" s="25">
        <f t="shared" si="497"/>
        <v>224</v>
      </c>
      <c r="T733" s="25">
        <f t="shared" si="497"/>
        <v>246</v>
      </c>
      <c r="U733" s="25">
        <f t="shared" si="497"/>
        <v>182</v>
      </c>
      <c r="V733" s="25">
        <f t="shared" si="497"/>
        <v>700</v>
      </c>
      <c r="W733" s="25">
        <f t="shared" si="497"/>
        <v>700</v>
      </c>
      <c r="X733" s="25">
        <f t="shared" si="497"/>
        <v>700</v>
      </c>
      <c r="Y733" s="25">
        <f t="shared" si="497"/>
        <v>700</v>
      </c>
      <c r="Z733" s="25">
        <f t="shared" si="497"/>
        <v>700</v>
      </c>
      <c r="AA733" s="245">
        <f>SUM(O733:Q733)</f>
        <v>0</v>
      </c>
      <c r="AB733" s="245">
        <f>SUM(R733:T733)</f>
        <v>520</v>
      </c>
      <c r="AC733" s="245">
        <f>SUM(U733:W733)</f>
        <v>1582</v>
      </c>
      <c r="AD733" s="245">
        <f>SUM(X733:Z733)</f>
        <v>2100</v>
      </c>
      <c r="AE733" s="245">
        <f>AA733+AB733</f>
        <v>520</v>
      </c>
      <c r="AF733" s="245">
        <f>AD733+AC733</f>
        <v>3682</v>
      </c>
      <c r="AG733" s="245">
        <f>AE733+AF733</f>
        <v>4202</v>
      </c>
    </row>
    <row r="734" spans="3:33">
      <c r="C734" s="2284">
        <v>1</v>
      </c>
      <c r="D734" s="362"/>
      <c r="E734" s="362"/>
      <c r="G734" s="2352"/>
      <c r="H734" s="362" t="s">
        <v>1390</v>
      </c>
      <c r="O734" s="185">
        <f t="shared" ref="O734:Z734" si="498">(O408+O411+O432+O435)*-1</f>
        <v>32</v>
      </c>
      <c r="P734" s="185">
        <f t="shared" si="498"/>
        <v>3120</v>
      </c>
      <c r="Q734" s="185">
        <f t="shared" si="498"/>
        <v>3129</v>
      </c>
      <c r="R734" s="185">
        <f t="shared" si="498"/>
        <v>2533</v>
      </c>
      <c r="S734" s="185">
        <f t="shared" si="498"/>
        <v>2516</v>
      </c>
      <c r="T734" s="185">
        <f t="shared" si="498"/>
        <v>2569</v>
      </c>
      <c r="U734" s="185">
        <f t="shared" si="498"/>
        <v>3521</v>
      </c>
      <c r="V734" s="185">
        <f t="shared" si="498"/>
        <v>2600</v>
      </c>
      <c r="W734" s="185">
        <f t="shared" si="498"/>
        <v>2600</v>
      </c>
      <c r="X734" s="185">
        <f t="shared" si="498"/>
        <v>2600</v>
      </c>
      <c r="Y734" s="627">
        <f t="shared" si="498"/>
        <v>2600</v>
      </c>
      <c r="Z734" s="185">
        <f t="shared" si="498"/>
        <v>2600</v>
      </c>
      <c r="AA734" s="245">
        <f>SUM(O734:Q734)</f>
        <v>6281</v>
      </c>
      <c r="AB734" s="245">
        <f>SUM(R734:T734)</f>
        <v>7618</v>
      </c>
      <c r="AC734" s="245">
        <f>SUM(U734:W734)</f>
        <v>8721</v>
      </c>
      <c r="AD734" s="245">
        <f>SUM(X734:Z734)</f>
        <v>7800</v>
      </c>
      <c r="AE734" s="245">
        <f>AA734+AB734</f>
        <v>13899</v>
      </c>
      <c r="AF734" s="245">
        <f>AD734+AC734</f>
        <v>16521</v>
      </c>
      <c r="AG734" s="245">
        <f>AE734+AF734</f>
        <v>30420</v>
      </c>
    </row>
    <row r="735" spans="3:33">
      <c r="C735" s="2284">
        <v>1</v>
      </c>
      <c r="D735" s="362"/>
      <c r="E735" s="362"/>
      <c r="G735" s="2355"/>
      <c r="H735" s="16" t="s">
        <v>1391</v>
      </c>
      <c r="I735" s="24"/>
      <c r="J735" s="24"/>
      <c r="K735" s="16"/>
      <c r="L735" s="16"/>
      <c r="M735" s="16"/>
      <c r="N735" s="16"/>
      <c r="O735" s="194">
        <f t="shared" ref="O735:Z735" si="499">(O412+O436)*-1</f>
        <v>0</v>
      </c>
      <c r="P735" s="194">
        <f t="shared" si="499"/>
        <v>0</v>
      </c>
      <c r="Q735" s="194">
        <f t="shared" si="499"/>
        <v>0</v>
      </c>
      <c r="R735" s="194">
        <f t="shared" si="499"/>
        <v>0</v>
      </c>
      <c r="S735" s="194">
        <f t="shared" si="499"/>
        <v>0</v>
      </c>
      <c r="T735" s="194">
        <f t="shared" si="499"/>
        <v>0</v>
      </c>
      <c r="U735" s="194">
        <f t="shared" si="499"/>
        <v>0</v>
      </c>
      <c r="V735" s="194">
        <f t="shared" si="499"/>
        <v>0</v>
      </c>
      <c r="W735" s="194">
        <f t="shared" si="499"/>
        <v>0</v>
      </c>
      <c r="X735" s="194">
        <f t="shared" si="499"/>
        <v>0</v>
      </c>
      <c r="Y735" s="628">
        <f t="shared" si="499"/>
        <v>0</v>
      </c>
      <c r="Z735" s="194">
        <f t="shared" si="499"/>
        <v>0</v>
      </c>
      <c r="AA735" s="242">
        <f>SUM(O735:Q735)</f>
        <v>0</v>
      </c>
      <c r="AB735" s="242">
        <f>SUM(R735:T735)</f>
        <v>0</v>
      </c>
      <c r="AC735" s="242">
        <f>SUM(U735:W735)</f>
        <v>0</v>
      </c>
      <c r="AD735" s="242">
        <f>SUM(X735:Z735)</f>
        <v>0</v>
      </c>
      <c r="AE735" s="242">
        <f>AA735+AB735</f>
        <v>0</v>
      </c>
      <c r="AF735" s="242">
        <f>AD735+AC735</f>
        <v>0</v>
      </c>
      <c r="AG735" s="242">
        <f>AE735+AF735</f>
        <v>0</v>
      </c>
    </row>
    <row r="736" spans="3:33" s="318" customFormat="1">
      <c r="C736" s="2284">
        <v>1</v>
      </c>
      <c r="D736" s="362"/>
      <c r="E736" s="362"/>
      <c r="F736" s="2315"/>
      <c r="G736" s="1513" t="s">
        <v>1310</v>
      </c>
      <c r="H736" s="1514"/>
      <c r="I736" s="1515"/>
      <c r="J736" s="1515"/>
      <c r="K736" s="1515"/>
      <c r="L736" s="1515"/>
      <c r="M736" s="1515"/>
      <c r="N736" s="1515"/>
      <c r="O736" s="672">
        <f>SUM(O737:O740)</f>
        <v>12214</v>
      </c>
      <c r="P736" s="672">
        <f t="shared" ref="P736:AG736" si="500">SUM(P737:P740)</f>
        <v>12546</v>
      </c>
      <c r="Q736" s="672">
        <f t="shared" si="500"/>
        <v>12318</v>
      </c>
      <c r="R736" s="672">
        <f t="shared" si="500"/>
        <v>12679</v>
      </c>
      <c r="S736" s="672">
        <f t="shared" si="500"/>
        <v>13169</v>
      </c>
      <c r="T736" s="672">
        <f t="shared" si="500"/>
        <v>13464</v>
      </c>
      <c r="U736" s="672">
        <f t="shared" si="500"/>
        <v>13634</v>
      </c>
      <c r="V736" s="672">
        <f t="shared" si="500"/>
        <v>13000</v>
      </c>
      <c r="W736" s="672">
        <f t="shared" si="500"/>
        <v>13000</v>
      </c>
      <c r="X736" s="672">
        <f t="shared" si="500"/>
        <v>13000</v>
      </c>
      <c r="Y736" s="672">
        <f t="shared" si="500"/>
        <v>13000</v>
      </c>
      <c r="Z736" s="672">
        <f t="shared" si="500"/>
        <v>13000</v>
      </c>
      <c r="AA736" s="672">
        <f>SUM(AA737:AA740)</f>
        <v>37078</v>
      </c>
      <c r="AB736" s="672">
        <f t="shared" si="500"/>
        <v>39312</v>
      </c>
      <c r="AC736" s="672">
        <f t="shared" si="500"/>
        <v>39634</v>
      </c>
      <c r="AD736" s="672">
        <f t="shared" si="500"/>
        <v>39000</v>
      </c>
      <c r="AE736" s="672">
        <f t="shared" si="500"/>
        <v>76390</v>
      </c>
      <c r="AF736" s="672">
        <f t="shared" si="500"/>
        <v>78634</v>
      </c>
      <c r="AG736" s="672">
        <f t="shared" si="500"/>
        <v>155024</v>
      </c>
    </row>
    <row r="737" spans="3:33">
      <c r="C737" s="2284">
        <v>1</v>
      </c>
      <c r="D737" s="362"/>
      <c r="E737" s="362"/>
      <c r="G737" s="2503"/>
      <c r="H737" s="362" t="s">
        <v>1388</v>
      </c>
      <c r="I737" s="362"/>
      <c r="J737" s="362"/>
      <c r="O737" s="25">
        <f t="shared" ref="O737:Z737" si="501">(O482+O486+O505+O509)*-1</f>
        <v>12214</v>
      </c>
      <c r="P737" s="25">
        <f t="shared" si="501"/>
        <v>12546</v>
      </c>
      <c r="Q737" s="25">
        <f t="shared" si="501"/>
        <v>12318</v>
      </c>
      <c r="R737" s="25">
        <f t="shared" si="501"/>
        <v>12414</v>
      </c>
      <c r="S737" s="25">
        <f t="shared" si="501"/>
        <v>12294</v>
      </c>
      <c r="T737" s="25">
        <f t="shared" si="501"/>
        <v>12294</v>
      </c>
      <c r="U737" s="25">
        <f t="shared" si="501"/>
        <v>12500</v>
      </c>
      <c r="V737" s="25">
        <f t="shared" si="501"/>
        <v>11800</v>
      </c>
      <c r="W737" s="25">
        <f t="shared" si="501"/>
        <v>11800</v>
      </c>
      <c r="X737" s="25">
        <f t="shared" si="501"/>
        <v>11800</v>
      </c>
      <c r="Y737" s="25">
        <f t="shared" si="501"/>
        <v>11800</v>
      </c>
      <c r="Z737" s="25">
        <f t="shared" si="501"/>
        <v>11800</v>
      </c>
      <c r="AA737" s="245">
        <f>SUM(O737:Q737)</f>
        <v>37078</v>
      </c>
      <c r="AB737" s="245">
        <f>SUM(R737:T737)</f>
        <v>37002</v>
      </c>
      <c r="AC737" s="245">
        <f>SUM(U737:W737)</f>
        <v>36100</v>
      </c>
      <c r="AD737" s="245">
        <f>SUM(X737:Z737)</f>
        <v>35400</v>
      </c>
      <c r="AE737" s="245">
        <f>AA737+AB737</f>
        <v>74080</v>
      </c>
      <c r="AF737" s="245">
        <f>AD737+AC737</f>
        <v>71500</v>
      </c>
      <c r="AG737" s="245">
        <f>AE737+AF737</f>
        <v>145580</v>
      </c>
    </row>
    <row r="738" spans="3:33">
      <c r="C738" s="2284">
        <v>1</v>
      </c>
      <c r="D738" s="362"/>
      <c r="E738" s="362"/>
      <c r="G738" s="2503"/>
      <c r="H738" s="362" t="s">
        <v>1389</v>
      </c>
      <c r="I738" s="362"/>
      <c r="J738" s="362"/>
      <c r="O738" s="25">
        <f t="shared" ref="O738:Z738" si="502">(O483+O506)*-1</f>
        <v>0</v>
      </c>
      <c r="P738" s="25">
        <f t="shared" si="502"/>
        <v>0</v>
      </c>
      <c r="Q738" s="25">
        <f t="shared" si="502"/>
        <v>0</v>
      </c>
      <c r="R738" s="25">
        <f t="shared" si="502"/>
        <v>265</v>
      </c>
      <c r="S738" s="25">
        <f t="shared" si="502"/>
        <v>875</v>
      </c>
      <c r="T738" s="25">
        <f t="shared" si="502"/>
        <v>1170</v>
      </c>
      <c r="U738" s="25">
        <f t="shared" si="502"/>
        <v>1134</v>
      </c>
      <c r="V738" s="25">
        <f t="shared" si="502"/>
        <v>1200</v>
      </c>
      <c r="W738" s="25">
        <f t="shared" si="502"/>
        <v>1200</v>
      </c>
      <c r="X738" s="25">
        <f t="shared" si="502"/>
        <v>1200</v>
      </c>
      <c r="Y738" s="25">
        <f t="shared" si="502"/>
        <v>1200</v>
      </c>
      <c r="Z738" s="25">
        <f t="shared" si="502"/>
        <v>1200</v>
      </c>
      <c r="AA738" s="245">
        <f>SUM(O738:Q738)</f>
        <v>0</v>
      </c>
      <c r="AB738" s="245">
        <f>SUM(R738:T738)</f>
        <v>2310</v>
      </c>
      <c r="AC738" s="245">
        <f>SUM(U738:W738)</f>
        <v>3534</v>
      </c>
      <c r="AD738" s="245">
        <f>SUM(X738:Z738)</f>
        <v>3600</v>
      </c>
      <c r="AE738" s="245">
        <f>AA738+AB738</f>
        <v>2310</v>
      </c>
      <c r="AF738" s="245">
        <f>AD738+AC738</f>
        <v>7134</v>
      </c>
      <c r="AG738" s="245">
        <f>AE738+AF738</f>
        <v>9444</v>
      </c>
    </row>
    <row r="739" spans="3:33">
      <c r="C739" s="2284">
        <v>1</v>
      </c>
      <c r="D739" s="362"/>
      <c r="E739" s="362"/>
      <c r="G739" s="2352"/>
      <c r="H739" s="362" t="s">
        <v>1390</v>
      </c>
      <c r="O739" s="185">
        <f t="shared" ref="O739:Z739" si="503">(O484+O487+O507+O510)*-1</f>
        <v>0</v>
      </c>
      <c r="P739" s="185">
        <f t="shared" si="503"/>
        <v>0</v>
      </c>
      <c r="Q739" s="185">
        <f t="shared" si="503"/>
        <v>0</v>
      </c>
      <c r="R739" s="185">
        <f t="shared" si="503"/>
        <v>0</v>
      </c>
      <c r="S739" s="185">
        <f t="shared" si="503"/>
        <v>0</v>
      </c>
      <c r="T739" s="185">
        <f t="shared" si="503"/>
        <v>0</v>
      </c>
      <c r="U739" s="185">
        <f t="shared" si="503"/>
        <v>0</v>
      </c>
      <c r="V739" s="185">
        <f t="shared" si="503"/>
        <v>0</v>
      </c>
      <c r="W739" s="185">
        <f t="shared" si="503"/>
        <v>0</v>
      </c>
      <c r="X739" s="185">
        <f t="shared" si="503"/>
        <v>0</v>
      </c>
      <c r="Y739" s="627">
        <f t="shared" si="503"/>
        <v>0</v>
      </c>
      <c r="Z739" s="185">
        <f t="shared" si="503"/>
        <v>0</v>
      </c>
      <c r="AA739" s="245">
        <f>SUM(O739:Q739)</f>
        <v>0</v>
      </c>
      <c r="AB739" s="245">
        <f>SUM(R739:T739)</f>
        <v>0</v>
      </c>
      <c r="AC739" s="245">
        <f>SUM(U739:W739)</f>
        <v>0</v>
      </c>
      <c r="AD739" s="245">
        <f>SUM(X739:Z739)</f>
        <v>0</v>
      </c>
      <c r="AE739" s="245">
        <f>AA739+AB739</f>
        <v>0</v>
      </c>
      <c r="AF739" s="245">
        <f>AD739+AC739</f>
        <v>0</v>
      </c>
      <c r="AG739" s="245">
        <f>AE739+AF739</f>
        <v>0</v>
      </c>
    </row>
    <row r="740" spans="3:33">
      <c r="C740" s="2284">
        <v>1</v>
      </c>
      <c r="D740" s="362"/>
      <c r="E740" s="362"/>
      <c r="G740" s="2355"/>
      <c r="H740" s="16" t="s">
        <v>1391</v>
      </c>
      <c r="I740" s="24"/>
      <c r="J740" s="24"/>
      <c r="K740" s="16"/>
      <c r="L740" s="16"/>
      <c r="M740" s="16"/>
      <c r="N740" s="16"/>
      <c r="O740" s="194">
        <f t="shared" ref="O740:Z740" si="504">(O488+O511)*-1</f>
        <v>0</v>
      </c>
      <c r="P740" s="194">
        <f t="shared" si="504"/>
        <v>0</v>
      </c>
      <c r="Q740" s="194">
        <f t="shared" si="504"/>
        <v>0</v>
      </c>
      <c r="R740" s="194">
        <f t="shared" si="504"/>
        <v>0</v>
      </c>
      <c r="S740" s="194">
        <f t="shared" si="504"/>
        <v>0</v>
      </c>
      <c r="T740" s="194">
        <f t="shared" si="504"/>
        <v>0</v>
      </c>
      <c r="U740" s="194">
        <f t="shared" si="504"/>
        <v>0</v>
      </c>
      <c r="V740" s="194">
        <f t="shared" si="504"/>
        <v>0</v>
      </c>
      <c r="W740" s="194">
        <f t="shared" si="504"/>
        <v>0</v>
      </c>
      <c r="X740" s="194">
        <f t="shared" si="504"/>
        <v>0</v>
      </c>
      <c r="Y740" s="628">
        <f t="shared" si="504"/>
        <v>0</v>
      </c>
      <c r="Z740" s="194">
        <f t="shared" si="504"/>
        <v>0</v>
      </c>
      <c r="AA740" s="242">
        <f>SUM(O740:Q740)</f>
        <v>0</v>
      </c>
      <c r="AB740" s="242">
        <f>SUM(R740:T740)</f>
        <v>0</v>
      </c>
      <c r="AC740" s="242">
        <f>SUM(U740:W740)</f>
        <v>0</v>
      </c>
      <c r="AD740" s="242">
        <f>SUM(X740:Z740)</f>
        <v>0</v>
      </c>
      <c r="AE740" s="242">
        <f>AA740+AB740</f>
        <v>0</v>
      </c>
      <c r="AF740" s="242">
        <f>AD740+AC740</f>
        <v>0</v>
      </c>
      <c r="AG740" s="242">
        <f>AE740+AF740</f>
        <v>0</v>
      </c>
    </row>
    <row r="741" spans="3:33" s="318" customFormat="1">
      <c r="C741" s="2284">
        <v>1</v>
      </c>
      <c r="D741" s="362"/>
      <c r="E741" s="362"/>
      <c r="F741" s="2315"/>
      <c r="G741" s="1517" t="s">
        <v>1313</v>
      </c>
      <c r="H741" s="1518"/>
      <c r="I741" s="1519"/>
      <c r="J741" s="1519"/>
      <c r="K741" s="1519"/>
      <c r="L741" s="1519"/>
      <c r="M741" s="1519"/>
      <c r="N741" s="1519"/>
      <c r="O741" s="683">
        <f>SUM(O742:O745)</f>
        <v>847</v>
      </c>
      <c r="P741" s="683">
        <f t="shared" ref="P741:AG741" si="505">SUM(P742:P745)</f>
        <v>761</v>
      </c>
      <c r="Q741" s="683">
        <f t="shared" si="505"/>
        <v>751</v>
      </c>
      <c r="R741" s="683">
        <f t="shared" si="505"/>
        <v>774</v>
      </c>
      <c r="S741" s="683">
        <f t="shared" si="505"/>
        <v>762</v>
      </c>
      <c r="T741" s="683">
        <f t="shared" si="505"/>
        <v>783</v>
      </c>
      <c r="U741" s="683">
        <f t="shared" si="505"/>
        <v>912</v>
      </c>
      <c r="V741" s="683">
        <f t="shared" si="505"/>
        <v>1000</v>
      </c>
      <c r="W741" s="683">
        <f t="shared" si="505"/>
        <v>1000</v>
      </c>
      <c r="X741" s="683">
        <f t="shared" si="505"/>
        <v>1000</v>
      </c>
      <c r="Y741" s="683">
        <f t="shared" si="505"/>
        <v>1000</v>
      </c>
      <c r="Z741" s="683">
        <f t="shared" si="505"/>
        <v>1000</v>
      </c>
      <c r="AA741" s="683">
        <f>SUM(AA742:AA745)</f>
        <v>2359</v>
      </c>
      <c r="AB741" s="683">
        <f t="shared" si="505"/>
        <v>2319</v>
      </c>
      <c r="AC741" s="683">
        <f t="shared" si="505"/>
        <v>2912</v>
      </c>
      <c r="AD741" s="683">
        <f t="shared" si="505"/>
        <v>3000</v>
      </c>
      <c r="AE741" s="683">
        <f t="shared" si="505"/>
        <v>4678</v>
      </c>
      <c r="AF741" s="683">
        <f t="shared" si="505"/>
        <v>5912</v>
      </c>
      <c r="AG741" s="683">
        <f t="shared" si="505"/>
        <v>10590</v>
      </c>
    </row>
    <row r="742" spans="3:33">
      <c r="C742" s="2284">
        <v>1</v>
      </c>
      <c r="D742" s="362"/>
      <c r="E742" s="362"/>
      <c r="G742" s="2503"/>
      <c r="H742" s="362" t="s">
        <v>1388</v>
      </c>
      <c r="I742" s="362"/>
      <c r="J742" s="362"/>
      <c r="O742" s="25">
        <f t="shared" ref="O742:Z742" si="506">(O564+O570+O576+O582+O588+O592+O608+O614+O620+O626+O632+O636)*-1</f>
        <v>847</v>
      </c>
      <c r="P742" s="25">
        <f t="shared" si="506"/>
        <v>761</v>
      </c>
      <c r="Q742" s="25">
        <f t="shared" si="506"/>
        <v>751</v>
      </c>
      <c r="R742" s="25">
        <f t="shared" si="506"/>
        <v>763</v>
      </c>
      <c r="S742" s="25">
        <f t="shared" si="506"/>
        <v>755</v>
      </c>
      <c r="T742" s="25">
        <f t="shared" si="506"/>
        <v>766</v>
      </c>
      <c r="U742" s="25">
        <f t="shared" si="506"/>
        <v>865</v>
      </c>
      <c r="V742" s="25">
        <f t="shared" si="506"/>
        <v>1000</v>
      </c>
      <c r="W742" s="25">
        <f t="shared" si="506"/>
        <v>1000</v>
      </c>
      <c r="X742" s="25">
        <f t="shared" si="506"/>
        <v>1000</v>
      </c>
      <c r="Y742" s="25">
        <f t="shared" si="506"/>
        <v>1000</v>
      </c>
      <c r="Z742" s="25">
        <f t="shared" si="506"/>
        <v>1000</v>
      </c>
      <c r="AA742" s="245">
        <f>SUM(O742:Q742)</f>
        <v>2359</v>
      </c>
      <c r="AB742" s="245">
        <f>SUM(R742:T742)</f>
        <v>2284</v>
      </c>
      <c r="AC742" s="245">
        <f>SUM(U742:W742)</f>
        <v>2865</v>
      </c>
      <c r="AD742" s="245">
        <f>SUM(X742:Z742)</f>
        <v>3000</v>
      </c>
      <c r="AE742" s="245">
        <f>AA742+AB742</f>
        <v>4643</v>
      </c>
      <c r="AF742" s="245">
        <f>AD742+AC742</f>
        <v>5865</v>
      </c>
      <c r="AG742" s="245">
        <f>AE742+AF742</f>
        <v>10508</v>
      </c>
    </row>
    <row r="743" spans="3:33">
      <c r="C743" s="2284">
        <v>1</v>
      </c>
      <c r="D743" s="362"/>
      <c r="E743" s="362"/>
      <c r="G743" s="2503"/>
      <c r="H743" s="362" t="s">
        <v>1389</v>
      </c>
      <c r="I743" s="362"/>
      <c r="J743" s="362"/>
      <c r="O743" s="25">
        <f t="shared" ref="O743:Z743" si="507">(O565+O571+O577+O583+O589+O609+O615+O621+O627+O633)*-1</f>
        <v>0</v>
      </c>
      <c r="P743" s="25">
        <f t="shared" si="507"/>
        <v>0</v>
      </c>
      <c r="Q743" s="25">
        <f t="shared" si="507"/>
        <v>0</v>
      </c>
      <c r="R743" s="25">
        <f t="shared" si="507"/>
        <v>11</v>
      </c>
      <c r="S743" s="25">
        <f t="shared" si="507"/>
        <v>7</v>
      </c>
      <c r="T743" s="25">
        <f t="shared" si="507"/>
        <v>17</v>
      </c>
      <c r="U743" s="25">
        <f t="shared" si="507"/>
        <v>47</v>
      </c>
      <c r="V743" s="25">
        <f t="shared" si="507"/>
        <v>0</v>
      </c>
      <c r="W743" s="25">
        <f t="shared" si="507"/>
        <v>0</v>
      </c>
      <c r="X743" s="25">
        <f t="shared" si="507"/>
        <v>0</v>
      </c>
      <c r="Y743" s="25">
        <f t="shared" si="507"/>
        <v>0</v>
      </c>
      <c r="Z743" s="25">
        <f t="shared" si="507"/>
        <v>0</v>
      </c>
      <c r="AA743" s="245">
        <f>SUM(O743:Q743)</f>
        <v>0</v>
      </c>
      <c r="AB743" s="245">
        <f>SUM(R743:T743)</f>
        <v>35</v>
      </c>
      <c r="AC743" s="245">
        <f>SUM(U743:W743)</f>
        <v>47</v>
      </c>
      <c r="AD743" s="245">
        <f>SUM(X743:Z743)</f>
        <v>0</v>
      </c>
      <c r="AE743" s="245">
        <f>AA743+AB743</f>
        <v>35</v>
      </c>
      <c r="AF743" s="245">
        <f>AD743+AC743</f>
        <v>47</v>
      </c>
      <c r="AG743" s="245">
        <f>AE743+AF743</f>
        <v>82</v>
      </c>
    </row>
    <row r="744" spans="3:33">
      <c r="C744" s="2284">
        <v>1</v>
      </c>
      <c r="D744" s="362"/>
      <c r="E744" s="362"/>
      <c r="G744" s="2352"/>
      <c r="H744" s="362" t="s">
        <v>1390</v>
      </c>
      <c r="O744" s="185">
        <f t="shared" ref="O744:Z744" si="508">(O566+O572+O578+O584+O590+O593+O610+O616+O622+O628+O634+O637)*-1</f>
        <v>0</v>
      </c>
      <c r="P744" s="185">
        <f t="shared" si="508"/>
        <v>0</v>
      </c>
      <c r="Q744" s="185">
        <f t="shared" si="508"/>
        <v>0</v>
      </c>
      <c r="R744" s="185">
        <f t="shared" si="508"/>
        <v>0</v>
      </c>
      <c r="S744" s="185">
        <f t="shared" si="508"/>
        <v>0</v>
      </c>
      <c r="T744" s="185">
        <f t="shared" si="508"/>
        <v>0</v>
      </c>
      <c r="U744" s="185">
        <f t="shared" si="508"/>
        <v>0</v>
      </c>
      <c r="V744" s="185">
        <f t="shared" si="508"/>
        <v>0</v>
      </c>
      <c r="W744" s="185">
        <f t="shared" si="508"/>
        <v>0</v>
      </c>
      <c r="X744" s="185">
        <f t="shared" si="508"/>
        <v>0</v>
      </c>
      <c r="Y744" s="627">
        <f t="shared" si="508"/>
        <v>0</v>
      </c>
      <c r="Z744" s="185">
        <f t="shared" si="508"/>
        <v>0</v>
      </c>
      <c r="AA744" s="245">
        <f>SUM(O744:Q744)</f>
        <v>0</v>
      </c>
      <c r="AB744" s="245">
        <f>SUM(R744:T744)</f>
        <v>0</v>
      </c>
      <c r="AC744" s="245">
        <f>SUM(U744:W744)</f>
        <v>0</v>
      </c>
      <c r="AD744" s="245">
        <f>SUM(X744:Z744)</f>
        <v>0</v>
      </c>
      <c r="AE744" s="245">
        <f>AA744+AB744</f>
        <v>0</v>
      </c>
      <c r="AF744" s="245">
        <f>AD744+AC744</f>
        <v>0</v>
      </c>
      <c r="AG744" s="245">
        <f>AE744+AF744</f>
        <v>0</v>
      </c>
    </row>
    <row r="745" spans="3:33">
      <c r="C745" s="2284">
        <v>1</v>
      </c>
      <c r="D745" s="362"/>
      <c r="E745" s="362"/>
      <c r="G745" s="2355"/>
      <c r="H745" s="16" t="s">
        <v>1391</v>
      </c>
      <c r="I745" s="24"/>
      <c r="J745" s="24"/>
      <c r="K745" s="16"/>
      <c r="L745" s="16"/>
      <c r="M745" s="16"/>
      <c r="N745" s="16"/>
      <c r="O745" s="194">
        <f t="shared" ref="O745:Z745" si="509">(O594+O638)*-1</f>
        <v>0</v>
      </c>
      <c r="P745" s="194">
        <f t="shared" si="509"/>
        <v>0</v>
      </c>
      <c r="Q745" s="194">
        <f t="shared" si="509"/>
        <v>0</v>
      </c>
      <c r="R745" s="194">
        <f t="shared" si="509"/>
        <v>0</v>
      </c>
      <c r="S745" s="194">
        <f t="shared" si="509"/>
        <v>0</v>
      </c>
      <c r="T745" s="194">
        <f t="shared" si="509"/>
        <v>0</v>
      </c>
      <c r="U745" s="194">
        <f t="shared" si="509"/>
        <v>0</v>
      </c>
      <c r="V745" s="194">
        <f t="shared" si="509"/>
        <v>0</v>
      </c>
      <c r="W745" s="194">
        <f t="shared" si="509"/>
        <v>0</v>
      </c>
      <c r="X745" s="194">
        <f t="shared" si="509"/>
        <v>0</v>
      </c>
      <c r="Y745" s="628">
        <f t="shared" si="509"/>
        <v>0</v>
      </c>
      <c r="Z745" s="194">
        <f t="shared" si="509"/>
        <v>0</v>
      </c>
      <c r="AA745" s="242">
        <f>SUM(O745:Q745)</f>
        <v>0</v>
      </c>
      <c r="AB745" s="242">
        <f>SUM(R745:T745)</f>
        <v>0</v>
      </c>
      <c r="AC745" s="242">
        <f>SUM(U745:W745)</f>
        <v>0</v>
      </c>
      <c r="AD745" s="242">
        <f>SUM(X745:Z745)</f>
        <v>0</v>
      </c>
      <c r="AE745" s="242">
        <f>AA745+AB745</f>
        <v>0</v>
      </c>
      <c r="AF745" s="242">
        <f>AD745+AC745</f>
        <v>0</v>
      </c>
      <c r="AG745" s="242">
        <f>AE745+AF745</f>
        <v>0</v>
      </c>
    </row>
    <row r="746" spans="3:33" s="318" customFormat="1">
      <c r="C746" s="2284">
        <v>1</v>
      </c>
      <c r="D746" s="362"/>
      <c r="E746" s="362"/>
      <c r="F746" s="2315"/>
      <c r="G746" s="1521" t="s">
        <v>1392</v>
      </c>
      <c r="H746" s="1522"/>
      <c r="I746" s="1523"/>
      <c r="J746" s="1523"/>
      <c r="K746" s="1523"/>
      <c r="L746" s="1523"/>
      <c r="M746" s="1523"/>
      <c r="N746" s="1523"/>
      <c r="O746" s="673">
        <f>SUM(O747:O750)</f>
        <v>0</v>
      </c>
      <c r="P746" s="673">
        <f t="shared" ref="P746:Y746" si="510">SUM(P747:P750)</f>
        <v>0</v>
      </c>
      <c r="Q746" s="673">
        <f t="shared" si="510"/>
        <v>0</v>
      </c>
      <c r="R746" s="673">
        <f t="shared" si="510"/>
        <v>0</v>
      </c>
      <c r="S746" s="673">
        <f t="shared" si="510"/>
        <v>0</v>
      </c>
      <c r="T746" s="673">
        <f t="shared" si="510"/>
        <v>0</v>
      </c>
      <c r="U746" s="673">
        <f t="shared" si="510"/>
        <v>0</v>
      </c>
      <c r="V746" s="673">
        <f t="shared" si="510"/>
        <v>0</v>
      </c>
      <c r="W746" s="673">
        <f t="shared" si="510"/>
        <v>0</v>
      </c>
      <c r="X746" s="673">
        <f t="shared" si="510"/>
        <v>0</v>
      </c>
      <c r="Y746" s="673">
        <f t="shared" si="510"/>
        <v>0</v>
      </c>
      <c r="Z746" s="673">
        <f>SUM(Z747:Z750)</f>
        <v>0</v>
      </c>
      <c r="AA746" s="673">
        <f t="shared" ref="AA746:AG746" si="511">SUM(AA747:AA750)</f>
        <v>0</v>
      </c>
      <c r="AB746" s="673">
        <f t="shared" si="511"/>
        <v>0</v>
      </c>
      <c r="AC746" s="673">
        <f t="shared" si="511"/>
        <v>0</v>
      </c>
      <c r="AD746" s="673">
        <f t="shared" si="511"/>
        <v>0</v>
      </c>
      <c r="AE746" s="673">
        <f t="shared" si="511"/>
        <v>0</v>
      </c>
      <c r="AF746" s="673">
        <f t="shared" si="511"/>
        <v>0</v>
      </c>
      <c r="AG746" s="673">
        <f t="shared" si="511"/>
        <v>0</v>
      </c>
    </row>
    <row r="747" spans="3:33">
      <c r="C747" s="2284">
        <v>1</v>
      </c>
      <c r="D747" s="362"/>
      <c r="E747" s="362"/>
      <c r="G747" s="330"/>
      <c r="H747" s="362" t="s">
        <v>1388</v>
      </c>
      <c r="I747" s="362"/>
      <c r="J747" s="362"/>
      <c r="O747" s="128"/>
      <c r="P747" s="128"/>
      <c r="Q747" s="128"/>
      <c r="R747" s="128"/>
      <c r="S747" s="128"/>
      <c r="T747" s="128"/>
      <c r="U747" s="128"/>
      <c r="V747" s="128"/>
      <c r="W747" s="128"/>
      <c r="X747" s="128"/>
      <c r="Y747" s="128"/>
      <c r="Z747" s="128"/>
      <c r="AA747" s="245">
        <f>SUM(O747:Q747)</f>
        <v>0</v>
      </c>
      <c r="AB747" s="245">
        <f>SUM(R747:T747)</f>
        <v>0</v>
      </c>
      <c r="AC747" s="245">
        <f>SUM(U747:W747)</f>
        <v>0</v>
      </c>
      <c r="AD747" s="245">
        <f>SUM(X747:Z747)</f>
        <v>0</v>
      </c>
      <c r="AE747" s="245">
        <f>AA747+AB747</f>
        <v>0</v>
      </c>
      <c r="AF747" s="245">
        <f>AD747+AC747</f>
        <v>0</v>
      </c>
      <c r="AG747" s="245">
        <f>AE747+AF747</f>
        <v>0</v>
      </c>
    </row>
    <row r="748" spans="3:33">
      <c r="C748" s="2284">
        <v>1</v>
      </c>
      <c r="D748" s="362"/>
      <c r="E748" s="362"/>
      <c r="G748" s="330"/>
      <c r="H748" s="362" t="s">
        <v>1389</v>
      </c>
      <c r="I748" s="362"/>
      <c r="J748" s="362"/>
      <c r="O748" s="128"/>
      <c r="P748" s="128"/>
      <c r="Q748" s="128"/>
      <c r="R748" s="128"/>
      <c r="S748" s="128"/>
      <c r="T748" s="128"/>
      <c r="U748" s="128"/>
      <c r="V748" s="128"/>
      <c r="W748" s="128"/>
      <c r="X748" s="128"/>
      <c r="Y748" s="128"/>
      <c r="Z748" s="128"/>
      <c r="AA748" s="245">
        <f>SUM(O748:Q748)</f>
        <v>0</v>
      </c>
      <c r="AB748" s="245">
        <f>SUM(R748:T748)</f>
        <v>0</v>
      </c>
      <c r="AC748" s="245">
        <f>SUM(U748:W748)</f>
        <v>0</v>
      </c>
      <c r="AD748" s="245">
        <f>SUM(X748:Z748)</f>
        <v>0</v>
      </c>
      <c r="AE748" s="245">
        <f>AA748+AB748</f>
        <v>0</v>
      </c>
      <c r="AF748" s="245">
        <f>AD748+AC748</f>
        <v>0</v>
      </c>
      <c r="AG748" s="245">
        <f>AE748+AF748</f>
        <v>0</v>
      </c>
    </row>
    <row r="749" spans="3:33">
      <c r="C749" s="2284">
        <v>1</v>
      </c>
      <c r="D749" s="362"/>
      <c r="E749" s="362"/>
      <c r="G749" s="2352"/>
      <c r="H749" s="362" t="s">
        <v>1390</v>
      </c>
      <c r="O749" s="128"/>
      <c r="P749" s="128"/>
      <c r="Q749" s="128"/>
      <c r="R749" s="128"/>
      <c r="S749" s="128"/>
      <c r="T749" s="128"/>
      <c r="U749" s="128"/>
      <c r="V749" s="128"/>
      <c r="W749" s="128"/>
      <c r="X749" s="128"/>
      <c r="Y749" s="674"/>
      <c r="Z749" s="128"/>
      <c r="AA749" s="245">
        <f>SUM(O749:Q749)</f>
        <v>0</v>
      </c>
      <c r="AB749" s="245">
        <f>SUM(R749:T749)</f>
        <v>0</v>
      </c>
      <c r="AC749" s="245">
        <f>SUM(U749:W749)</f>
        <v>0</v>
      </c>
      <c r="AD749" s="245">
        <f>SUM(X749:Z749)</f>
        <v>0</v>
      </c>
      <c r="AE749" s="245">
        <f>AA749+AB749</f>
        <v>0</v>
      </c>
      <c r="AF749" s="245">
        <f>AD749+AC749</f>
        <v>0</v>
      </c>
      <c r="AG749" s="245">
        <f>AE749+AF749</f>
        <v>0</v>
      </c>
    </row>
    <row r="750" spans="3:33">
      <c r="C750" s="2284">
        <v>1</v>
      </c>
      <c r="D750" s="362"/>
      <c r="E750" s="362"/>
      <c r="G750" s="2355"/>
      <c r="H750" s="16" t="s">
        <v>1391</v>
      </c>
      <c r="I750" s="24"/>
      <c r="J750" s="24"/>
      <c r="K750" s="16"/>
      <c r="L750" s="16"/>
      <c r="M750" s="16"/>
      <c r="N750" s="16"/>
      <c r="O750" s="135"/>
      <c r="P750" s="135"/>
      <c r="Q750" s="135"/>
      <c r="R750" s="135"/>
      <c r="S750" s="135"/>
      <c r="T750" s="135"/>
      <c r="U750" s="135"/>
      <c r="V750" s="135"/>
      <c r="W750" s="135"/>
      <c r="X750" s="135"/>
      <c r="Y750" s="675"/>
      <c r="Z750" s="135"/>
      <c r="AA750" s="242">
        <f>SUM(O750:Q750)</f>
        <v>0</v>
      </c>
      <c r="AB750" s="242">
        <f>SUM(R750:T750)</f>
        <v>0</v>
      </c>
      <c r="AC750" s="242">
        <f>SUM(U750:W750)</f>
        <v>0</v>
      </c>
      <c r="AD750" s="242">
        <f>SUM(X750:Z750)</f>
        <v>0</v>
      </c>
      <c r="AE750" s="242">
        <f>AA750+AB750</f>
        <v>0</v>
      </c>
      <c r="AF750" s="242">
        <f>AD750+AC750</f>
        <v>0</v>
      </c>
      <c r="AG750" s="242">
        <f>AE750+AF750</f>
        <v>0</v>
      </c>
    </row>
    <row r="751" spans="3:33" s="318" customFormat="1">
      <c r="C751" s="2284">
        <v>1</v>
      </c>
      <c r="D751" s="362"/>
      <c r="E751" s="362"/>
      <c r="F751" s="2315"/>
      <c r="G751" s="710" t="s">
        <v>1393</v>
      </c>
      <c r="H751" s="1419"/>
      <c r="I751" s="1266"/>
      <c r="J751" s="1266"/>
      <c r="K751" s="1266"/>
      <c r="L751" s="1266"/>
      <c r="M751" s="1266"/>
      <c r="N751" s="1266"/>
      <c r="O751" s="526">
        <f>SUM(O752:O755)</f>
        <v>0</v>
      </c>
      <c r="P751" s="526">
        <f t="shared" ref="P751:Z751" si="512">SUM(P752:P755)</f>
        <v>0</v>
      </c>
      <c r="Q751" s="526">
        <f t="shared" si="512"/>
        <v>0</v>
      </c>
      <c r="R751" s="526">
        <f t="shared" si="512"/>
        <v>0</v>
      </c>
      <c r="S751" s="526">
        <f t="shared" si="512"/>
        <v>0</v>
      </c>
      <c r="T751" s="526">
        <f t="shared" si="512"/>
        <v>0</v>
      </c>
      <c r="U751" s="526">
        <f t="shared" si="512"/>
        <v>0</v>
      </c>
      <c r="V751" s="526">
        <f t="shared" si="512"/>
        <v>0</v>
      </c>
      <c r="W751" s="526">
        <f t="shared" si="512"/>
        <v>0</v>
      </c>
      <c r="X751" s="526">
        <f t="shared" si="512"/>
        <v>0</v>
      </c>
      <c r="Y751" s="526">
        <f t="shared" si="512"/>
        <v>0</v>
      </c>
      <c r="Z751" s="526">
        <f t="shared" si="512"/>
        <v>0</v>
      </c>
      <c r="AA751" s="526">
        <f>SUM(AA752:AA755)</f>
        <v>0</v>
      </c>
      <c r="AB751" s="526">
        <f t="shared" ref="AB751:AD751" si="513">SUM(AB752:AB755)</f>
        <v>0</v>
      </c>
      <c r="AC751" s="526">
        <f t="shared" si="513"/>
        <v>0</v>
      </c>
      <c r="AD751" s="526">
        <f t="shared" si="513"/>
        <v>0</v>
      </c>
      <c r="AE751" s="526">
        <f>SUM(AE752:AE755)</f>
        <v>0</v>
      </c>
      <c r="AF751" s="526">
        <f t="shared" ref="AF751:AG751" si="514">SUM(AF752:AF755)</f>
        <v>0</v>
      </c>
      <c r="AG751" s="526">
        <f t="shared" si="514"/>
        <v>0</v>
      </c>
    </row>
    <row r="752" spans="3:33">
      <c r="C752" s="2284">
        <v>1</v>
      </c>
      <c r="D752" s="362"/>
      <c r="E752" s="362"/>
      <c r="G752" s="330"/>
      <c r="H752" s="362" t="s">
        <v>1388</v>
      </c>
      <c r="I752" s="362"/>
      <c r="J752" s="362"/>
      <c r="O752" s="1008"/>
      <c r="P752" s="1008"/>
      <c r="Q752" s="1008"/>
      <c r="R752" s="1008"/>
      <c r="S752" s="1008"/>
      <c r="T752" s="1008"/>
      <c r="U752" s="1008"/>
      <c r="V752" s="1008"/>
      <c r="W752" s="1008"/>
      <c r="X752" s="1008"/>
      <c r="Y752" s="1008"/>
      <c r="Z752" s="1008"/>
      <c r="AA752" s="245">
        <f>SUM(O752:Q752)</f>
        <v>0</v>
      </c>
      <c r="AB752" s="245">
        <f>SUM(R752:T752)</f>
        <v>0</v>
      </c>
      <c r="AC752" s="245">
        <f>SUM(U752:W752)</f>
        <v>0</v>
      </c>
      <c r="AD752" s="245">
        <f>SUM(X752:Z752)</f>
        <v>0</v>
      </c>
      <c r="AE752" s="245">
        <f>AA752+AB752</f>
        <v>0</v>
      </c>
      <c r="AF752" s="245">
        <f>AD752+AC752</f>
        <v>0</v>
      </c>
      <c r="AG752" s="245">
        <f>AE752+AF752</f>
        <v>0</v>
      </c>
    </row>
    <row r="753" spans="3:33">
      <c r="C753" s="2284">
        <v>1</v>
      </c>
      <c r="D753" s="362"/>
      <c r="E753" s="362"/>
      <c r="G753" s="330"/>
      <c r="H753" s="362" t="s">
        <v>1389</v>
      </c>
      <c r="I753" s="362"/>
      <c r="J753" s="362"/>
      <c r="O753" s="1008"/>
      <c r="P753" s="1008"/>
      <c r="Q753" s="1008"/>
      <c r="R753" s="1008"/>
      <c r="S753" s="1008"/>
      <c r="T753" s="1008"/>
      <c r="U753" s="1008"/>
      <c r="V753" s="1008"/>
      <c r="W753" s="1008"/>
      <c r="X753" s="1008"/>
      <c r="Y753" s="1008"/>
      <c r="Z753" s="1008"/>
      <c r="AA753" s="245">
        <f>SUM(O753:Q753)</f>
        <v>0</v>
      </c>
      <c r="AB753" s="245">
        <f>SUM(R753:T753)</f>
        <v>0</v>
      </c>
      <c r="AC753" s="245">
        <f>SUM(U753:W753)</f>
        <v>0</v>
      </c>
      <c r="AD753" s="245">
        <f>SUM(X753:Z753)</f>
        <v>0</v>
      </c>
      <c r="AE753" s="245">
        <f>AA753+AB753</f>
        <v>0</v>
      </c>
      <c r="AF753" s="245">
        <f>AD753+AC753</f>
        <v>0</v>
      </c>
      <c r="AG753" s="245">
        <f>AE753+AF753</f>
        <v>0</v>
      </c>
    </row>
    <row r="754" spans="3:33">
      <c r="C754" s="2284">
        <v>1</v>
      </c>
      <c r="D754" s="362"/>
      <c r="E754" s="362"/>
      <c r="G754" s="2352"/>
      <c r="H754" s="362" t="s">
        <v>1390</v>
      </c>
      <c r="O754" s="1008"/>
      <c r="P754" s="1008"/>
      <c r="Q754" s="1008"/>
      <c r="R754" s="1008"/>
      <c r="S754" s="1008"/>
      <c r="T754" s="1008"/>
      <c r="U754" s="1008"/>
      <c r="V754" s="1008"/>
      <c r="W754" s="1008"/>
      <c r="X754" s="1008"/>
      <c r="Y754" s="1008"/>
      <c r="Z754" s="1008"/>
      <c r="AA754" s="245">
        <f>SUM(O754:Q754)</f>
        <v>0</v>
      </c>
      <c r="AB754" s="245">
        <f>SUM(R754:T754)</f>
        <v>0</v>
      </c>
      <c r="AC754" s="245">
        <f>SUM(U754:W754)</f>
        <v>0</v>
      </c>
      <c r="AD754" s="245">
        <f>SUM(X754:Z754)</f>
        <v>0</v>
      </c>
      <c r="AE754" s="245">
        <f>AA754+AB754</f>
        <v>0</v>
      </c>
      <c r="AF754" s="245">
        <f>AD754+AC754</f>
        <v>0</v>
      </c>
      <c r="AG754" s="245">
        <f>AE754+AF754</f>
        <v>0</v>
      </c>
    </row>
    <row r="755" spans="3:33">
      <c r="C755" s="2284">
        <v>1</v>
      </c>
      <c r="D755" s="362"/>
      <c r="E755" s="362"/>
      <c r="G755" s="2355"/>
      <c r="H755" s="16" t="s">
        <v>1391</v>
      </c>
      <c r="I755" s="24"/>
      <c r="J755" s="24"/>
      <c r="K755" s="16"/>
      <c r="L755" s="16"/>
      <c r="M755" s="16"/>
      <c r="N755" s="16"/>
      <c r="O755" s="1009"/>
      <c r="P755" s="1009"/>
      <c r="Q755" s="1009"/>
      <c r="R755" s="1009"/>
      <c r="S755" s="1009"/>
      <c r="T755" s="1009"/>
      <c r="U755" s="1009"/>
      <c r="V755" s="1009"/>
      <c r="W755" s="1009"/>
      <c r="X755" s="1009"/>
      <c r="Y755" s="1009"/>
      <c r="Z755" s="1009"/>
      <c r="AA755" s="242">
        <f>SUM(O755:Q755)</f>
        <v>0</v>
      </c>
      <c r="AB755" s="242">
        <f>SUM(R755:T755)</f>
        <v>0</v>
      </c>
      <c r="AC755" s="242">
        <f>SUM(U755:W755)</f>
        <v>0</v>
      </c>
      <c r="AD755" s="242">
        <f>SUM(X755:Z755)</f>
        <v>0</v>
      </c>
      <c r="AE755" s="242">
        <f>AA755+AB755</f>
        <v>0</v>
      </c>
      <c r="AF755" s="242">
        <f>AD755+AC755</f>
        <v>0</v>
      </c>
      <c r="AG755" s="242">
        <f>AE755+AF755</f>
        <v>0</v>
      </c>
    </row>
    <row r="756" spans="3:33" s="318" customFormat="1">
      <c r="C756" s="2284">
        <v>1</v>
      </c>
      <c r="D756" s="362"/>
      <c r="E756" s="362"/>
      <c r="F756" s="2315"/>
      <c r="G756" s="1525" t="s">
        <v>1394</v>
      </c>
      <c r="H756" s="1526"/>
      <c r="I756" s="1527"/>
      <c r="J756" s="1527"/>
      <c r="K756" s="1527"/>
      <c r="L756" s="1527"/>
      <c r="M756" s="1527"/>
      <c r="N756" s="1528"/>
      <c r="O756" s="661">
        <f>SUM(O757:O760)</f>
        <v>0</v>
      </c>
      <c r="P756" s="661">
        <f t="shared" ref="P756:AD756" si="515">SUM(P757:P760)</f>
        <v>0</v>
      </c>
      <c r="Q756" s="661">
        <f t="shared" si="515"/>
        <v>0</v>
      </c>
      <c r="R756" s="661">
        <f t="shared" si="515"/>
        <v>0</v>
      </c>
      <c r="S756" s="661">
        <f t="shared" si="515"/>
        <v>0</v>
      </c>
      <c r="T756" s="661">
        <f t="shared" si="515"/>
        <v>0</v>
      </c>
      <c r="U756" s="661">
        <f t="shared" si="515"/>
        <v>0</v>
      </c>
      <c r="V756" s="661">
        <f t="shared" si="515"/>
        <v>0</v>
      </c>
      <c r="W756" s="661">
        <f t="shared" si="515"/>
        <v>0</v>
      </c>
      <c r="X756" s="661">
        <f t="shared" si="515"/>
        <v>0</v>
      </c>
      <c r="Y756" s="661">
        <f t="shared" si="515"/>
        <v>0</v>
      </c>
      <c r="Z756" s="661">
        <f t="shared" si="515"/>
        <v>0</v>
      </c>
      <c r="AA756" s="661">
        <f t="shared" si="515"/>
        <v>0</v>
      </c>
      <c r="AB756" s="661">
        <f t="shared" si="515"/>
        <v>0</v>
      </c>
      <c r="AC756" s="661">
        <f t="shared" si="515"/>
        <v>0</v>
      </c>
      <c r="AD756" s="661">
        <f t="shared" si="515"/>
        <v>0</v>
      </c>
      <c r="AE756" s="661">
        <f>SUM(AE757:AE760)</f>
        <v>0</v>
      </c>
      <c r="AF756" s="661">
        <f t="shared" ref="AF756:AG756" si="516">SUM(AF757:AF760)</f>
        <v>0</v>
      </c>
      <c r="AG756" s="661">
        <f t="shared" si="516"/>
        <v>0</v>
      </c>
    </row>
    <row r="757" spans="3:33">
      <c r="C757" s="2284">
        <v>1</v>
      </c>
      <c r="D757" s="362"/>
      <c r="E757" s="362"/>
      <c r="G757" s="330"/>
      <c r="H757" s="362" t="s">
        <v>1388</v>
      </c>
      <c r="I757" s="362"/>
      <c r="J757" s="362"/>
      <c r="O757" s="1008"/>
      <c r="P757" s="1008"/>
      <c r="Q757" s="1008"/>
      <c r="R757" s="1008"/>
      <c r="S757" s="1008"/>
      <c r="T757" s="1008"/>
      <c r="U757" s="1008"/>
      <c r="V757" s="1008"/>
      <c r="W757" s="1008"/>
      <c r="X757" s="1008"/>
      <c r="Y757" s="1008"/>
      <c r="Z757" s="1008"/>
      <c r="AA757" s="245">
        <f>SUM(O757:Q757)</f>
        <v>0</v>
      </c>
      <c r="AB757" s="245">
        <f>SUM(R757:T757)</f>
        <v>0</v>
      </c>
      <c r="AC757" s="245">
        <f>SUM(U757:W757)</f>
        <v>0</v>
      </c>
      <c r="AD757" s="245">
        <f>SUM(X757:Z757)</f>
        <v>0</v>
      </c>
      <c r="AE757" s="245">
        <f>AA757+AB757</f>
        <v>0</v>
      </c>
      <c r="AF757" s="245">
        <f>AD757+AC757</f>
        <v>0</v>
      </c>
      <c r="AG757" s="245">
        <f>AE757+AF757</f>
        <v>0</v>
      </c>
    </row>
    <row r="758" spans="3:33">
      <c r="C758" s="2284">
        <v>1</v>
      </c>
      <c r="D758" s="362"/>
      <c r="E758" s="362"/>
      <c r="G758" s="330"/>
      <c r="H758" s="362" t="s">
        <v>1389</v>
      </c>
      <c r="I758" s="362"/>
      <c r="J758" s="362"/>
      <c r="O758" s="1008"/>
      <c r="P758" s="1008"/>
      <c r="Q758" s="1008"/>
      <c r="R758" s="1008"/>
      <c r="S758" s="1008"/>
      <c r="T758" s="1008"/>
      <c r="U758" s="1008"/>
      <c r="V758" s="1008"/>
      <c r="W758" s="1008"/>
      <c r="X758" s="1008"/>
      <c r="Y758" s="1008"/>
      <c r="Z758" s="1008"/>
      <c r="AA758" s="245">
        <f>SUM(O758:Q758)</f>
        <v>0</v>
      </c>
      <c r="AB758" s="245">
        <f>SUM(R758:T758)</f>
        <v>0</v>
      </c>
      <c r="AC758" s="245">
        <f>SUM(U758:W758)</f>
        <v>0</v>
      </c>
      <c r="AD758" s="245">
        <f>SUM(X758:Z758)</f>
        <v>0</v>
      </c>
      <c r="AE758" s="245">
        <f>AA758+AB758</f>
        <v>0</v>
      </c>
      <c r="AF758" s="245">
        <f>AD758+AC758</f>
        <v>0</v>
      </c>
      <c r="AG758" s="245">
        <f>AE758+AF758</f>
        <v>0</v>
      </c>
    </row>
    <row r="759" spans="3:33">
      <c r="C759" s="2284">
        <v>1</v>
      </c>
      <c r="D759" s="362"/>
      <c r="E759" s="362"/>
      <c r="G759" s="2352"/>
      <c r="H759" s="362" t="s">
        <v>1390</v>
      </c>
      <c r="O759" s="1008"/>
      <c r="P759" s="1008"/>
      <c r="Q759" s="1008"/>
      <c r="R759" s="1008"/>
      <c r="S759" s="1008"/>
      <c r="T759" s="1008"/>
      <c r="U759" s="1008"/>
      <c r="V759" s="1008"/>
      <c r="W759" s="1008"/>
      <c r="X759" s="1008"/>
      <c r="Y759" s="1008"/>
      <c r="Z759" s="1008"/>
      <c r="AA759" s="245">
        <f>SUM(O759:Q759)</f>
        <v>0</v>
      </c>
      <c r="AB759" s="245">
        <f>SUM(R759:T759)</f>
        <v>0</v>
      </c>
      <c r="AC759" s="245">
        <f>SUM(U759:W759)</f>
        <v>0</v>
      </c>
      <c r="AD759" s="245">
        <f>SUM(X759:Z759)</f>
        <v>0</v>
      </c>
      <c r="AE759" s="245">
        <f>AA759+AB759</f>
        <v>0</v>
      </c>
      <c r="AF759" s="245">
        <f>AD759+AC759</f>
        <v>0</v>
      </c>
      <c r="AG759" s="245">
        <f>AE759+AF759</f>
        <v>0</v>
      </c>
    </row>
    <row r="760" spans="3:33">
      <c r="C760" s="2284">
        <v>1</v>
      </c>
      <c r="D760" s="362"/>
      <c r="E760" s="362"/>
      <c r="G760" s="2355"/>
      <c r="H760" s="16" t="s">
        <v>1391</v>
      </c>
      <c r="I760" s="24"/>
      <c r="J760" s="24"/>
      <c r="K760" s="16"/>
      <c r="L760" s="16"/>
      <c r="M760" s="16"/>
      <c r="N760" s="16"/>
      <c r="O760" s="1009"/>
      <c r="P760" s="1009"/>
      <c r="Q760" s="1009"/>
      <c r="R760" s="1009"/>
      <c r="S760" s="1009"/>
      <c r="T760" s="1009"/>
      <c r="U760" s="1009"/>
      <c r="V760" s="1009"/>
      <c r="W760" s="1009"/>
      <c r="X760" s="1009"/>
      <c r="Y760" s="1009"/>
      <c r="Z760" s="1009"/>
      <c r="AA760" s="242">
        <f>SUM(O760:Q760)</f>
        <v>0</v>
      </c>
      <c r="AB760" s="242">
        <f>SUM(R760:T760)</f>
        <v>0</v>
      </c>
      <c r="AC760" s="242">
        <f>SUM(U760:W760)</f>
        <v>0</v>
      </c>
      <c r="AD760" s="242">
        <f>SUM(X760:Z760)</f>
        <v>0</v>
      </c>
      <c r="AE760" s="242">
        <f>AA760+AB760</f>
        <v>0</v>
      </c>
      <c r="AF760" s="242">
        <f>AD760+AC760</f>
        <v>0</v>
      </c>
      <c r="AG760" s="242">
        <f>AE760+AF760</f>
        <v>0</v>
      </c>
    </row>
    <row r="761" spans="3:33" s="318" customFormat="1">
      <c r="C761" s="2284">
        <v>1</v>
      </c>
      <c r="D761" s="362"/>
      <c r="E761" s="362"/>
      <c r="F761" s="114"/>
      <c r="G761" s="2326"/>
      <c r="H761" s="2434"/>
      <c r="I761" s="2315"/>
      <c r="J761" s="2315"/>
      <c r="K761" s="2434"/>
      <c r="L761" s="2319"/>
      <c r="M761" s="2319"/>
      <c r="N761" s="2319"/>
      <c r="O761" s="153"/>
      <c r="P761" s="153"/>
      <c r="Q761" s="153"/>
      <c r="R761" s="153"/>
      <c r="S761" s="153"/>
      <c r="T761" s="153"/>
      <c r="U761" s="153"/>
      <c r="V761" s="153"/>
      <c r="W761" s="153"/>
      <c r="X761" s="153"/>
      <c r="Y761" s="153"/>
      <c r="Z761" s="153"/>
      <c r="AA761" s="153"/>
      <c r="AB761" s="153"/>
      <c r="AC761" s="153"/>
      <c r="AD761" s="153"/>
      <c r="AE761" s="153"/>
      <c r="AF761" s="153"/>
      <c r="AG761" s="153"/>
    </row>
    <row r="762" spans="3:33">
      <c r="C762" s="2284">
        <v>1</v>
      </c>
      <c r="D762" s="114"/>
      <c r="E762" s="114"/>
      <c r="F762" s="114"/>
      <c r="G762" s="114"/>
      <c r="H762" s="2319"/>
      <c r="I762" s="114"/>
      <c r="J762" s="114"/>
      <c r="K762" s="2319"/>
      <c r="L762" s="2319"/>
      <c r="M762" s="2319"/>
      <c r="N762" s="2319"/>
      <c r="O762" s="2324"/>
      <c r="P762" s="2324"/>
      <c r="Q762" s="2324"/>
      <c r="R762" s="2324"/>
      <c r="S762" s="2324"/>
      <c r="T762" s="2324"/>
      <c r="X762" s="268"/>
    </row>
    <row r="763" spans="3:33" ht="26.25">
      <c r="C763" s="2284">
        <v>1</v>
      </c>
      <c r="D763" s="2317" t="s">
        <v>1395</v>
      </c>
      <c r="E763" s="2317"/>
      <c r="F763" s="2318"/>
      <c r="N763" s="446"/>
    </row>
    <row r="764" spans="3:33" s="2504" customFormat="1" ht="15.75">
      <c r="C764" s="2284">
        <v>1</v>
      </c>
      <c r="E764" s="2348" t="s">
        <v>1396</v>
      </c>
      <c r="F764" s="2505"/>
      <c r="G764" s="114"/>
      <c r="H764" s="2319"/>
      <c r="I764" s="114"/>
      <c r="J764" s="114"/>
      <c r="K764" s="2319"/>
      <c r="L764" s="2319"/>
      <c r="M764" s="2319"/>
      <c r="N764" s="2319"/>
      <c r="O764" s="2324"/>
      <c r="P764" s="2324"/>
      <c r="Q764" s="2324"/>
      <c r="R764" s="2324"/>
      <c r="S764" s="2324"/>
      <c r="T764" s="2324"/>
      <c r="U764" s="2506"/>
      <c r="V764" s="2506"/>
      <c r="W764" s="2506"/>
      <c r="X764" s="2506"/>
    </row>
    <row r="765" spans="3:33" s="2504" customFormat="1">
      <c r="C765" s="2284">
        <v>1</v>
      </c>
      <c r="D765" s="114"/>
      <c r="E765" s="114"/>
      <c r="F765" s="114" t="s">
        <v>1387</v>
      </c>
      <c r="G765" s="114"/>
      <c r="H765" s="2319"/>
      <c r="I765" s="114"/>
      <c r="J765" s="114"/>
      <c r="K765" s="2319"/>
      <c r="L765" s="2319"/>
      <c r="M765" s="2319"/>
      <c r="N765" s="2319"/>
      <c r="O765" s="2324"/>
      <c r="P765" s="2324"/>
      <c r="Q765" s="2324"/>
      <c r="R765" s="2324"/>
      <c r="S765" s="2324"/>
      <c r="T765" s="2324"/>
      <c r="U765" s="2506"/>
      <c r="V765" s="2506"/>
      <c r="W765" s="2506"/>
      <c r="X765" s="2506"/>
    </row>
    <row r="766" spans="3:33" s="539" customFormat="1">
      <c r="C766" s="2284">
        <v>1</v>
      </c>
      <c r="D766" s="534"/>
      <c r="E766" s="534"/>
      <c r="F766" s="535"/>
      <c r="G766" s="540" t="s">
        <v>359</v>
      </c>
      <c r="H766" s="1120"/>
      <c r="I766" s="1121"/>
      <c r="J766" s="1121"/>
      <c r="K766" s="1121"/>
      <c r="L766" s="1121"/>
      <c r="M766" s="1121"/>
      <c r="N766" s="1121"/>
      <c r="O766" s="1668">
        <f t="shared" ref="O766:AG766" si="517">O767+O772+O778+O783+O789</f>
        <v>701</v>
      </c>
      <c r="P766" s="1668">
        <f t="shared" si="517"/>
        <v>701</v>
      </c>
      <c r="Q766" s="1668">
        <f t="shared" si="517"/>
        <v>703</v>
      </c>
      <c r="R766" s="1668">
        <f t="shared" si="517"/>
        <v>704</v>
      </c>
      <c r="S766" s="1668">
        <f t="shared" si="517"/>
        <v>706</v>
      </c>
      <c r="T766" s="1668">
        <f t="shared" si="517"/>
        <v>701</v>
      </c>
      <c r="U766" s="1668">
        <f t="shared" si="517"/>
        <v>700</v>
      </c>
      <c r="V766" s="1668">
        <f t="shared" si="517"/>
        <v>701</v>
      </c>
      <c r="W766" s="1668">
        <f t="shared" si="517"/>
        <v>704</v>
      </c>
      <c r="X766" s="1668">
        <f t="shared" si="517"/>
        <v>710</v>
      </c>
      <c r="Y766" s="1668">
        <f t="shared" si="517"/>
        <v>712</v>
      </c>
      <c r="Z766" s="1668">
        <f t="shared" si="517"/>
        <v>712</v>
      </c>
      <c r="AA766" s="1668">
        <f t="shared" si="517"/>
        <v>703</v>
      </c>
      <c r="AB766" s="1668">
        <f t="shared" si="517"/>
        <v>701</v>
      </c>
      <c r="AC766" s="1668">
        <f t="shared" si="517"/>
        <v>704</v>
      </c>
      <c r="AD766" s="1668">
        <f t="shared" si="517"/>
        <v>712</v>
      </c>
      <c r="AE766" s="1668">
        <f t="shared" si="517"/>
        <v>701</v>
      </c>
      <c r="AF766" s="1668">
        <f t="shared" si="517"/>
        <v>712</v>
      </c>
      <c r="AG766" s="1668">
        <f t="shared" si="517"/>
        <v>712</v>
      </c>
    </row>
    <row r="767" spans="3:33" s="2504" customFormat="1">
      <c r="C767" s="2284">
        <v>1</v>
      </c>
      <c r="D767" s="114"/>
      <c r="E767" s="114"/>
      <c r="F767" s="114"/>
      <c r="G767" s="2507"/>
      <c r="H767" s="522" t="s">
        <v>66</v>
      </c>
      <c r="I767" s="522"/>
      <c r="J767" s="522"/>
      <c r="K767" s="91"/>
      <c r="L767" s="91"/>
      <c r="M767" s="91"/>
      <c r="N767" s="2380"/>
      <c r="O767" s="86">
        <f t="shared" ref="O767:V767" si="518">SUM(O768:O771)</f>
        <v>166</v>
      </c>
      <c r="P767" s="86">
        <f t="shared" si="518"/>
        <v>166</v>
      </c>
      <c r="Q767" s="86">
        <f t="shared" si="518"/>
        <v>168</v>
      </c>
      <c r="R767" s="86">
        <f t="shared" si="518"/>
        <v>169</v>
      </c>
      <c r="S767" s="86">
        <f t="shared" si="518"/>
        <v>171</v>
      </c>
      <c r="T767" s="86">
        <f t="shared" si="518"/>
        <v>169</v>
      </c>
      <c r="U767" s="86">
        <f t="shared" si="518"/>
        <v>168</v>
      </c>
      <c r="V767" s="86">
        <f t="shared" si="518"/>
        <v>168</v>
      </c>
      <c r="W767" s="86">
        <f t="shared" ref="W767:AG767" si="519">SUM(W768:W771)</f>
        <v>169</v>
      </c>
      <c r="X767" s="86">
        <f>SUM(X768:X771)</f>
        <v>172</v>
      </c>
      <c r="Y767" s="86">
        <f>SUM(Y768:Y771)</f>
        <v>173</v>
      </c>
      <c r="Z767" s="86">
        <f>SUM(Z768:Z771)</f>
        <v>173</v>
      </c>
      <c r="AA767" s="86">
        <f t="shared" si="519"/>
        <v>168</v>
      </c>
      <c r="AB767" s="86">
        <f t="shared" si="519"/>
        <v>169</v>
      </c>
      <c r="AC767" s="86">
        <f t="shared" si="519"/>
        <v>169</v>
      </c>
      <c r="AD767" s="86">
        <f t="shared" si="519"/>
        <v>173</v>
      </c>
      <c r="AE767" s="86">
        <f t="shared" si="519"/>
        <v>169</v>
      </c>
      <c r="AF767" s="86">
        <f t="shared" si="519"/>
        <v>173</v>
      </c>
      <c r="AG767" s="86">
        <f t="shared" si="519"/>
        <v>173</v>
      </c>
    </row>
    <row r="768" spans="3:33" s="2504" customFormat="1">
      <c r="C768" s="2284">
        <v>1</v>
      </c>
      <c r="D768" s="114"/>
      <c r="E768" s="114"/>
      <c r="F768" s="114"/>
      <c r="G768" s="2507"/>
      <c r="H768" s="114"/>
      <c r="I768" s="114"/>
      <c r="J768" s="114"/>
      <c r="K768" s="2319"/>
      <c r="L768" s="2508"/>
      <c r="M768" s="2508"/>
      <c r="N768" s="2319" t="s">
        <v>132</v>
      </c>
      <c r="O768" s="411">
        <f t="shared" ref="O768:Z771" si="520">O799+O949+O919+O829+O859+O889</f>
        <v>105</v>
      </c>
      <c r="P768" s="411">
        <f t="shared" si="520"/>
        <v>105</v>
      </c>
      <c r="Q768" s="411">
        <f t="shared" si="520"/>
        <v>107</v>
      </c>
      <c r="R768" s="411">
        <f t="shared" si="520"/>
        <v>108</v>
      </c>
      <c r="S768" s="411">
        <f t="shared" si="520"/>
        <v>109</v>
      </c>
      <c r="T768" s="411">
        <f t="shared" si="520"/>
        <v>107</v>
      </c>
      <c r="U768" s="411">
        <f t="shared" si="520"/>
        <v>107</v>
      </c>
      <c r="V768" s="411">
        <f t="shared" si="520"/>
        <v>107</v>
      </c>
      <c r="W768" s="411">
        <f t="shared" si="520"/>
        <v>108</v>
      </c>
      <c r="X768" s="411">
        <f t="shared" si="520"/>
        <v>110</v>
      </c>
      <c r="Y768" s="411">
        <f t="shared" si="520"/>
        <v>111</v>
      </c>
      <c r="Z768" s="411">
        <f t="shared" si="520"/>
        <v>111</v>
      </c>
      <c r="AA768" s="78">
        <f>Q768</f>
        <v>107</v>
      </c>
      <c r="AB768" s="78">
        <f>T768</f>
        <v>107</v>
      </c>
      <c r="AC768" s="78">
        <f>W768</f>
        <v>108</v>
      </c>
      <c r="AD768" s="78">
        <f>Z768</f>
        <v>111</v>
      </c>
      <c r="AE768" s="78">
        <f>AB768</f>
        <v>107</v>
      </c>
      <c r="AF768" s="78">
        <f>AD768</f>
        <v>111</v>
      </c>
      <c r="AG768" s="78">
        <f>AF768</f>
        <v>111</v>
      </c>
    </row>
    <row r="769" spans="3:33" s="2504" customFormat="1">
      <c r="C769" s="2284">
        <v>1</v>
      </c>
      <c r="D769" s="114"/>
      <c r="E769" s="114"/>
      <c r="F769" s="114"/>
      <c r="G769" s="2507"/>
      <c r="H769" s="114"/>
      <c r="I769" s="114"/>
      <c r="J769" s="114"/>
      <c r="K769" s="2319"/>
      <c r="L769" s="2508"/>
      <c r="M769" s="2508"/>
      <c r="N769" s="2319" t="s">
        <v>131</v>
      </c>
      <c r="O769" s="411">
        <f t="shared" si="520"/>
        <v>0</v>
      </c>
      <c r="P769" s="411">
        <f t="shared" si="520"/>
        <v>0</v>
      </c>
      <c r="Q769" s="411">
        <f t="shared" si="520"/>
        <v>0</v>
      </c>
      <c r="R769" s="411">
        <f t="shared" si="520"/>
        <v>0</v>
      </c>
      <c r="S769" s="411">
        <f t="shared" si="520"/>
        <v>0</v>
      </c>
      <c r="T769" s="411">
        <f t="shared" si="520"/>
        <v>0</v>
      </c>
      <c r="U769" s="411">
        <f t="shared" si="520"/>
        <v>0</v>
      </c>
      <c r="V769" s="411">
        <f t="shared" si="520"/>
        <v>0</v>
      </c>
      <c r="W769" s="411">
        <f t="shared" si="520"/>
        <v>0</v>
      </c>
      <c r="X769" s="411">
        <f t="shared" si="520"/>
        <v>0</v>
      </c>
      <c r="Y769" s="411">
        <f t="shared" si="520"/>
        <v>0</v>
      </c>
      <c r="Z769" s="411">
        <f t="shared" si="520"/>
        <v>0</v>
      </c>
      <c r="AA769" s="78">
        <f>Q769</f>
        <v>0</v>
      </c>
      <c r="AB769" s="78">
        <f>T769</f>
        <v>0</v>
      </c>
      <c r="AC769" s="78">
        <f>W769</f>
        <v>0</v>
      </c>
      <c r="AD769" s="78">
        <f>Z769</f>
        <v>0</v>
      </c>
      <c r="AE769" s="78">
        <f>AB769</f>
        <v>0</v>
      </c>
      <c r="AF769" s="78">
        <f>AD769</f>
        <v>0</v>
      </c>
      <c r="AG769" s="78">
        <f>AF769</f>
        <v>0</v>
      </c>
    </row>
    <row r="770" spans="3:33" s="2504" customFormat="1">
      <c r="C770" s="2284">
        <v>1</v>
      </c>
      <c r="D770" s="114"/>
      <c r="E770" s="114"/>
      <c r="F770" s="114"/>
      <c r="G770" s="2507"/>
      <c r="H770" s="114"/>
      <c r="I770" s="114"/>
      <c r="J770" s="114"/>
      <c r="K770" s="2319"/>
      <c r="L770" s="2508"/>
      <c r="M770" s="2508"/>
      <c r="N770" s="2319" t="s">
        <v>130</v>
      </c>
      <c r="O770" s="411">
        <f t="shared" si="520"/>
        <v>30</v>
      </c>
      <c r="P770" s="411">
        <f t="shared" si="520"/>
        <v>30</v>
      </c>
      <c r="Q770" s="411">
        <f t="shared" si="520"/>
        <v>29</v>
      </c>
      <c r="R770" s="411">
        <f t="shared" si="520"/>
        <v>29</v>
      </c>
      <c r="S770" s="411">
        <f t="shared" si="520"/>
        <v>30</v>
      </c>
      <c r="T770" s="411">
        <f t="shared" si="520"/>
        <v>30</v>
      </c>
      <c r="U770" s="411">
        <f t="shared" si="520"/>
        <v>30</v>
      </c>
      <c r="V770" s="411">
        <f t="shared" si="520"/>
        <v>30</v>
      </c>
      <c r="W770" s="411">
        <f t="shared" si="520"/>
        <v>30</v>
      </c>
      <c r="X770" s="411">
        <f t="shared" si="520"/>
        <v>30</v>
      </c>
      <c r="Y770" s="411">
        <f t="shared" si="520"/>
        <v>30</v>
      </c>
      <c r="Z770" s="411">
        <f t="shared" si="520"/>
        <v>30</v>
      </c>
      <c r="AA770" s="78">
        <f>Q770</f>
        <v>29</v>
      </c>
      <c r="AB770" s="78">
        <f>T770</f>
        <v>30</v>
      </c>
      <c r="AC770" s="78">
        <f>W770</f>
        <v>30</v>
      </c>
      <c r="AD770" s="78">
        <f>Z770</f>
        <v>30</v>
      </c>
      <c r="AE770" s="78">
        <f>AB770</f>
        <v>30</v>
      </c>
      <c r="AF770" s="78">
        <f>AD770</f>
        <v>30</v>
      </c>
      <c r="AG770" s="78">
        <f>AF770</f>
        <v>30</v>
      </c>
    </row>
    <row r="771" spans="3:33" s="2504" customFormat="1">
      <c r="C771" s="2284">
        <v>1</v>
      </c>
      <c r="D771" s="114"/>
      <c r="E771" s="114"/>
      <c r="F771" s="114"/>
      <c r="G771" s="2507"/>
      <c r="H771" s="1124"/>
      <c r="I771" s="1124"/>
      <c r="J771" s="1124"/>
      <c r="K771" s="2391"/>
      <c r="L771" s="2509"/>
      <c r="M771" s="2509"/>
      <c r="N771" s="2391" t="s">
        <v>127</v>
      </c>
      <c r="O771" s="413">
        <f t="shared" si="520"/>
        <v>31</v>
      </c>
      <c r="P771" s="413">
        <f t="shared" si="520"/>
        <v>31</v>
      </c>
      <c r="Q771" s="413">
        <f t="shared" si="520"/>
        <v>32</v>
      </c>
      <c r="R771" s="413">
        <f t="shared" si="520"/>
        <v>32</v>
      </c>
      <c r="S771" s="413">
        <f t="shared" si="520"/>
        <v>32</v>
      </c>
      <c r="T771" s="413">
        <f t="shared" si="520"/>
        <v>32</v>
      </c>
      <c r="U771" s="413">
        <f t="shared" si="520"/>
        <v>31</v>
      </c>
      <c r="V771" s="413">
        <f t="shared" si="520"/>
        <v>31</v>
      </c>
      <c r="W771" s="413">
        <f t="shared" si="520"/>
        <v>31</v>
      </c>
      <c r="X771" s="413">
        <f t="shared" si="520"/>
        <v>32</v>
      </c>
      <c r="Y771" s="413">
        <f t="shared" si="520"/>
        <v>32</v>
      </c>
      <c r="Z771" s="413">
        <f t="shared" si="520"/>
        <v>32</v>
      </c>
      <c r="AA771" s="75">
        <f>Q771</f>
        <v>32</v>
      </c>
      <c r="AB771" s="75">
        <f>T771</f>
        <v>32</v>
      </c>
      <c r="AC771" s="75">
        <f>W771</f>
        <v>31</v>
      </c>
      <c r="AD771" s="75">
        <f>Z771</f>
        <v>32</v>
      </c>
      <c r="AE771" s="75">
        <f>AB771</f>
        <v>32</v>
      </c>
      <c r="AF771" s="75">
        <f>AD771</f>
        <v>32</v>
      </c>
      <c r="AG771" s="75">
        <f>AF771</f>
        <v>32</v>
      </c>
    </row>
    <row r="772" spans="3:33" s="2504" customFormat="1">
      <c r="C772" s="2284">
        <v>1</v>
      </c>
      <c r="D772" s="114"/>
      <c r="E772" s="114"/>
      <c r="F772" s="114"/>
      <c r="G772" s="2507"/>
      <c r="H772" s="522" t="s">
        <v>364</v>
      </c>
      <c r="I772" s="522"/>
      <c r="J772" s="522"/>
      <c r="K772" s="91"/>
      <c r="L772" s="91"/>
      <c r="M772" s="91"/>
      <c r="N772" s="2380"/>
      <c r="O772" s="616">
        <f t="shared" ref="O772" si="521">SUM(O773:O777)</f>
        <v>398</v>
      </c>
      <c r="P772" s="616">
        <f t="shared" ref="P772:AG772" si="522">SUM(P773:P777)</f>
        <v>398</v>
      </c>
      <c r="Q772" s="616">
        <f t="shared" si="522"/>
        <v>398</v>
      </c>
      <c r="R772" s="616">
        <f t="shared" si="522"/>
        <v>398</v>
      </c>
      <c r="S772" s="616">
        <f t="shared" si="522"/>
        <v>398</v>
      </c>
      <c r="T772" s="616">
        <f t="shared" si="522"/>
        <v>397</v>
      </c>
      <c r="U772" s="616">
        <f t="shared" si="522"/>
        <v>395</v>
      </c>
      <c r="V772" s="616">
        <f t="shared" si="522"/>
        <v>395</v>
      </c>
      <c r="W772" s="616">
        <f t="shared" si="522"/>
        <v>397</v>
      </c>
      <c r="X772" s="616">
        <f t="shared" si="522"/>
        <v>399</v>
      </c>
      <c r="Y772" s="616">
        <f t="shared" si="522"/>
        <v>399</v>
      </c>
      <c r="Z772" s="616">
        <f t="shared" si="522"/>
        <v>399</v>
      </c>
      <c r="AA772" s="86">
        <f t="shared" si="522"/>
        <v>398</v>
      </c>
      <c r="AB772" s="86">
        <f t="shared" si="522"/>
        <v>397</v>
      </c>
      <c r="AC772" s="86">
        <f t="shared" si="522"/>
        <v>397</v>
      </c>
      <c r="AD772" s="86">
        <f t="shared" si="522"/>
        <v>399</v>
      </c>
      <c r="AE772" s="86">
        <f t="shared" si="522"/>
        <v>397</v>
      </c>
      <c r="AF772" s="86">
        <f t="shared" si="522"/>
        <v>399</v>
      </c>
      <c r="AG772" s="86">
        <f t="shared" si="522"/>
        <v>399</v>
      </c>
    </row>
    <row r="773" spans="3:33" s="2504" customFormat="1">
      <c r="C773" s="2284">
        <v>1</v>
      </c>
      <c r="D773" s="114"/>
      <c r="E773" s="114"/>
      <c r="F773" s="114"/>
      <c r="G773" s="2507"/>
      <c r="H773" s="114"/>
      <c r="I773" s="114"/>
      <c r="J773" s="114"/>
      <c r="K773" s="2319"/>
      <c r="L773" s="2508"/>
      <c r="M773" s="2508"/>
      <c r="N773" s="2319" t="s">
        <v>1397</v>
      </c>
      <c r="O773" s="411">
        <f t="shared" ref="O773:Z777" si="523">O804+O954+O924+O834+O864+O894</f>
        <v>324</v>
      </c>
      <c r="P773" s="411">
        <f t="shared" si="523"/>
        <v>324</v>
      </c>
      <c r="Q773" s="411">
        <f t="shared" si="523"/>
        <v>324</v>
      </c>
      <c r="R773" s="411">
        <f t="shared" si="523"/>
        <v>324</v>
      </c>
      <c r="S773" s="411">
        <f t="shared" si="523"/>
        <v>324</v>
      </c>
      <c r="T773" s="411">
        <f t="shared" si="523"/>
        <v>323</v>
      </c>
      <c r="U773" s="411">
        <f t="shared" si="523"/>
        <v>321</v>
      </c>
      <c r="V773" s="411">
        <f t="shared" si="523"/>
        <v>321</v>
      </c>
      <c r="W773" s="411">
        <f t="shared" si="523"/>
        <v>323</v>
      </c>
      <c r="X773" s="411">
        <f t="shared" si="523"/>
        <v>325</v>
      </c>
      <c r="Y773" s="411">
        <f t="shared" si="523"/>
        <v>325</v>
      </c>
      <c r="Z773" s="411">
        <f t="shared" si="523"/>
        <v>325</v>
      </c>
      <c r="AA773" s="78">
        <f>Q773</f>
        <v>324</v>
      </c>
      <c r="AB773" s="78">
        <f>T773</f>
        <v>323</v>
      </c>
      <c r="AC773" s="78">
        <f>W773</f>
        <v>323</v>
      </c>
      <c r="AD773" s="78">
        <f>Z773</f>
        <v>325</v>
      </c>
      <c r="AE773" s="78">
        <f>AB773</f>
        <v>323</v>
      </c>
      <c r="AF773" s="78">
        <f>AD773</f>
        <v>325</v>
      </c>
      <c r="AG773" s="78">
        <f>AF773</f>
        <v>325</v>
      </c>
    </row>
    <row r="774" spans="3:33" s="2504" customFormat="1">
      <c r="C774" s="2284">
        <v>1</v>
      </c>
      <c r="D774" s="114"/>
      <c r="E774" s="114"/>
      <c r="F774" s="114"/>
      <c r="G774" s="2507"/>
      <c r="H774" s="114"/>
      <c r="I774" s="114"/>
      <c r="J774" s="114"/>
      <c r="K774" s="2319"/>
      <c r="L774" s="2508"/>
      <c r="M774" s="2508"/>
      <c r="N774" s="2319" t="s">
        <v>1398</v>
      </c>
      <c r="O774" s="411">
        <f t="shared" si="523"/>
        <v>1</v>
      </c>
      <c r="P774" s="411">
        <f t="shared" si="523"/>
        <v>1</v>
      </c>
      <c r="Q774" s="411">
        <f t="shared" si="523"/>
        <v>1</v>
      </c>
      <c r="R774" s="411">
        <f t="shared" si="523"/>
        <v>1</v>
      </c>
      <c r="S774" s="411">
        <f t="shared" si="523"/>
        <v>1</v>
      </c>
      <c r="T774" s="411">
        <f t="shared" si="523"/>
        <v>1</v>
      </c>
      <c r="U774" s="411">
        <f t="shared" si="523"/>
        <v>1</v>
      </c>
      <c r="V774" s="411">
        <f t="shared" si="523"/>
        <v>1</v>
      </c>
      <c r="W774" s="411">
        <f t="shared" si="523"/>
        <v>1</v>
      </c>
      <c r="X774" s="411">
        <f t="shared" si="523"/>
        <v>1</v>
      </c>
      <c r="Y774" s="411">
        <f t="shared" si="523"/>
        <v>1</v>
      </c>
      <c r="Z774" s="411">
        <f t="shared" si="523"/>
        <v>1</v>
      </c>
      <c r="AA774" s="78">
        <f>Q774</f>
        <v>1</v>
      </c>
      <c r="AB774" s="78">
        <f>T774</f>
        <v>1</v>
      </c>
      <c r="AC774" s="78">
        <f>W774</f>
        <v>1</v>
      </c>
      <c r="AD774" s="78">
        <f>Z774</f>
        <v>1</v>
      </c>
      <c r="AE774" s="78">
        <f>AB774</f>
        <v>1</v>
      </c>
      <c r="AF774" s="78">
        <f>AD774</f>
        <v>1</v>
      </c>
      <c r="AG774" s="78">
        <f>AF774</f>
        <v>1</v>
      </c>
    </row>
    <row r="775" spans="3:33" s="2504" customFormat="1">
      <c r="C775" s="2284">
        <v>1</v>
      </c>
      <c r="D775" s="114"/>
      <c r="E775" s="114"/>
      <c r="F775" s="114"/>
      <c r="G775" s="2507"/>
      <c r="H775" s="114"/>
      <c r="I775" s="114"/>
      <c r="J775" s="114"/>
      <c r="K775" s="2319"/>
      <c r="L775" s="2508"/>
      <c r="M775" s="2508"/>
      <c r="N775" s="2319" t="s">
        <v>1399</v>
      </c>
      <c r="O775" s="411">
        <f t="shared" si="523"/>
        <v>43</v>
      </c>
      <c r="P775" s="411">
        <f t="shared" si="523"/>
        <v>43</v>
      </c>
      <c r="Q775" s="411">
        <f t="shared" si="523"/>
        <v>43</v>
      </c>
      <c r="R775" s="411">
        <f t="shared" si="523"/>
        <v>43</v>
      </c>
      <c r="S775" s="411">
        <f t="shared" si="523"/>
        <v>43</v>
      </c>
      <c r="T775" s="411">
        <f t="shared" si="523"/>
        <v>43</v>
      </c>
      <c r="U775" s="411">
        <f t="shared" si="523"/>
        <v>43</v>
      </c>
      <c r="V775" s="411">
        <f t="shared" si="523"/>
        <v>43</v>
      </c>
      <c r="W775" s="411">
        <f t="shared" si="523"/>
        <v>43</v>
      </c>
      <c r="X775" s="411">
        <f t="shared" si="523"/>
        <v>43</v>
      </c>
      <c r="Y775" s="411">
        <f t="shared" si="523"/>
        <v>43</v>
      </c>
      <c r="Z775" s="411">
        <f t="shared" si="523"/>
        <v>43</v>
      </c>
      <c r="AA775" s="78">
        <f>Q775</f>
        <v>43</v>
      </c>
      <c r="AB775" s="78">
        <f>T775</f>
        <v>43</v>
      </c>
      <c r="AC775" s="78">
        <f>W775</f>
        <v>43</v>
      </c>
      <c r="AD775" s="78">
        <f>Z775</f>
        <v>43</v>
      </c>
      <c r="AE775" s="78">
        <f>AB775</f>
        <v>43</v>
      </c>
      <c r="AF775" s="78">
        <f>AD775</f>
        <v>43</v>
      </c>
      <c r="AG775" s="78">
        <f>AF775</f>
        <v>43</v>
      </c>
    </row>
    <row r="776" spans="3:33" s="2504" customFormat="1">
      <c r="C776" s="2284">
        <v>1</v>
      </c>
      <c r="D776" s="114"/>
      <c r="E776" s="114"/>
      <c r="F776" s="114"/>
      <c r="G776" s="2507"/>
      <c r="H776" s="114"/>
      <c r="I776" s="114"/>
      <c r="J776" s="114"/>
      <c r="K776" s="2319"/>
      <c r="L776" s="2508"/>
      <c r="M776" s="2508"/>
      <c r="N776" s="2319" t="s">
        <v>128</v>
      </c>
      <c r="O776" s="411">
        <f t="shared" si="523"/>
        <v>0</v>
      </c>
      <c r="P776" s="411">
        <f t="shared" si="523"/>
        <v>0</v>
      </c>
      <c r="Q776" s="411">
        <f t="shared" si="523"/>
        <v>0</v>
      </c>
      <c r="R776" s="411">
        <f t="shared" si="523"/>
        <v>0</v>
      </c>
      <c r="S776" s="411">
        <f t="shared" si="523"/>
        <v>0</v>
      </c>
      <c r="T776" s="411">
        <f t="shared" si="523"/>
        <v>0</v>
      </c>
      <c r="U776" s="411">
        <f t="shared" si="523"/>
        <v>0</v>
      </c>
      <c r="V776" s="411">
        <f t="shared" si="523"/>
        <v>0</v>
      </c>
      <c r="W776" s="411">
        <f t="shared" si="523"/>
        <v>0</v>
      </c>
      <c r="X776" s="411">
        <f t="shared" si="523"/>
        <v>0</v>
      </c>
      <c r="Y776" s="411">
        <f t="shared" si="523"/>
        <v>0</v>
      </c>
      <c r="Z776" s="411">
        <f t="shared" si="523"/>
        <v>0</v>
      </c>
      <c r="AA776" s="78">
        <f>Q776</f>
        <v>0</v>
      </c>
      <c r="AB776" s="78">
        <f>T776</f>
        <v>0</v>
      </c>
      <c r="AC776" s="78">
        <f>W776</f>
        <v>0</v>
      </c>
      <c r="AD776" s="78">
        <f>Z776</f>
        <v>0</v>
      </c>
      <c r="AE776" s="78">
        <f>AB776</f>
        <v>0</v>
      </c>
      <c r="AF776" s="78">
        <f>AD776</f>
        <v>0</v>
      </c>
      <c r="AG776" s="78">
        <f>AF776</f>
        <v>0</v>
      </c>
    </row>
    <row r="777" spans="3:33" s="2504" customFormat="1">
      <c r="C777" s="2284">
        <v>1</v>
      </c>
      <c r="D777" s="114"/>
      <c r="E777" s="114"/>
      <c r="F777" s="114"/>
      <c r="G777" s="2507"/>
      <c r="H777" s="114"/>
      <c r="I777" s="114"/>
      <c r="J777" s="114"/>
      <c r="K777" s="2319"/>
      <c r="L777" s="2508"/>
      <c r="M777" s="2508"/>
      <c r="N777" s="2319" t="s">
        <v>127</v>
      </c>
      <c r="O777" s="411">
        <f t="shared" si="523"/>
        <v>30</v>
      </c>
      <c r="P777" s="411">
        <f t="shared" si="523"/>
        <v>30</v>
      </c>
      <c r="Q777" s="411">
        <f t="shared" si="523"/>
        <v>30</v>
      </c>
      <c r="R777" s="411">
        <f t="shared" si="523"/>
        <v>30</v>
      </c>
      <c r="S777" s="411">
        <f t="shared" si="523"/>
        <v>30</v>
      </c>
      <c r="T777" s="411">
        <f t="shared" si="523"/>
        <v>30</v>
      </c>
      <c r="U777" s="411">
        <f t="shared" si="523"/>
        <v>30</v>
      </c>
      <c r="V777" s="411">
        <f t="shared" si="523"/>
        <v>30</v>
      </c>
      <c r="W777" s="411">
        <f t="shared" si="523"/>
        <v>30</v>
      </c>
      <c r="X777" s="411">
        <f t="shared" si="523"/>
        <v>30</v>
      </c>
      <c r="Y777" s="411">
        <f t="shared" si="523"/>
        <v>30</v>
      </c>
      <c r="Z777" s="411">
        <f t="shared" si="523"/>
        <v>30</v>
      </c>
      <c r="AA777" s="78">
        <f>Q777</f>
        <v>30</v>
      </c>
      <c r="AB777" s="78">
        <f>T777</f>
        <v>30</v>
      </c>
      <c r="AC777" s="78">
        <f>W777</f>
        <v>30</v>
      </c>
      <c r="AD777" s="78">
        <f>Z777</f>
        <v>30</v>
      </c>
      <c r="AE777" s="78">
        <f>AB777</f>
        <v>30</v>
      </c>
      <c r="AF777" s="78">
        <f>AD777</f>
        <v>30</v>
      </c>
      <c r="AG777" s="78">
        <f>AF777</f>
        <v>30</v>
      </c>
    </row>
    <row r="778" spans="3:33" s="2504" customFormat="1">
      <c r="C778" s="2284">
        <v>1</v>
      </c>
      <c r="D778" s="114"/>
      <c r="E778" s="114"/>
      <c r="F778" s="114"/>
      <c r="G778" s="2507"/>
      <c r="H778" s="514" t="s">
        <v>375</v>
      </c>
      <c r="I778" s="514"/>
      <c r="J778" s="514"/>
      <c r="K778" s="513"/>
      <c r="L778" s="513"/>
      <c r="M778" s="513"/>
      <c r="N778" s="2510"/>
      <c r="O778" s="2511">
        <f t="shared" ref="O778:V778" si="524">SUM(O779:O782)</f>
        <v>25</v>
      </c>
      <c r="P778" s="2511">
        <f t="shared" si="524"/>
        <v>25</v>
      </c>
      <c r="Q778" s="2511">
        <f t="shared" si="524"/>
        <v>25</v>
      </c>
      <c r="R778" s="2511">
        <f t="shared" si="524"/>
        <v>25</v>
      </c>
      <c r="S778" s="2511">
        <f t="shared" si="524"/>
        <v>25</v>
      </c>
      <c r="T778" s="2511">
        <f t="shared" si="524"/>
        <v>25</v>
      </c>
      <c r="U778" s="2511">
        <f t="shared" si="524"/>
        <v>25</v>
      </c>
      <c r="V778" s="2511">
        <f t="shared" si="524"/>
        <v>25</v>
      </c>
      <c r="W778" s="2511">
        <f>SUM(W779:W782)</f>
        <v>25</v>
      </c>
      <c r="X778" s="2511">
        <f>SUM(X779:X782)</f>
        <v>25</v>
      </c>
      <c r="Y778" s="2511">
        <f>SUM(Y779:Y782)</f>
        <v>25</v>
      </c>
      <c r="Z778" s="2511">
        <f>SUM(Z779:Z782)</f>
        <v>25</v>
      </c>
      <c r="AA778" s="512">
        <f t="shared" ref="AA778:AG778" si="525">SUM(AA779:AA782)</f>
        <v>25</v>
      </c>
      <c r="AB778" s="512">
        <f t="shared" si="525"/>
        <v>25</v>
      </c>
      <c r="AC778" s="512">
        <f t="shared" si="525"/>
        <v>25</v>
      </c>
      <c r="AD778" s="512">
        <f t="shared" si="525"/>
        <v>25</v>
      </c>
      <c r="AE778" s="512">
        <f t="shared" si="525"/>
        <v>25</v>
      </c>
      <c r="AF778" s="512">
        <f t="shared" si="525"/>
        <v>25</v>
      </c>
      <c r="AG778" s="512">
        <f t="shared" si="525"/>
        <v>25</v>
      </c>
    </row>
    <row r="779" spans="3:33" s="2504" customFormat="1">
      <c r="C779" s="2284">
        <v>1</v>
      </c>
      <c r="D779" s="114"/>
      <c r="E779" s="114"/>
      <c r="F779" s="114"/>
      <c r="G779" s="2507"/>
      <c r="H779" s="114"/>
      <c r="I779" s="114"/>
      <c r="J779" s="114"/>
      <c r="K779" s="2319"/>
      <c r="L779" s="2508"/>
      <c r="M779" s="2508"/>
      <c r="N779" s="2319" t="s">
        <v>1400</v>
      </c>
      <c r="O779" s="411">
        <f t="shared" ref="O779:Z782" si="526">O810+O960+O930+O840+O870+O900</f>
        <v>7</v>
      </c>
      <c r="P779" s="411">
        <f t="shared" si="526"/>
        <v>7</v>
      </c>
      <c r="Q779" s="411">
        <f t="shared" si="526"/>
        <v>7</v>
      </c>
      <c r="R779" s="411">
        <f t="shared" si="526"/>
        <v>7</v>
      </c>
      <c r="S779" s="411">
        <f t="shared" si="526"/>
        <v>7</v>
      </c>
      <c r="T779" s="411">
        <f t="shared" si="526"/>
        <v>7</v>
      </c>
      <c r="U779" s="411">
        <f t="shared" si="526"/>
        <v>7</v>
      </c>
      <c r="V779" s="411">
        <f t="shared" si="526"/>
        <v>7</v>
      </c>
      <c r="W779" s="411">
        <f t="shared" si="526"/>
        <v>7</v>
      </c>
      <c r="X779" s="411">
        <f t="shared" si="526"/>
        <v>7</v>
      </c>
      <c r="Y779" s="411">
        <f t="shared" si="526"/>
        <v>7</v>
      </c>
      <c r="Z779" s="411">
        <f t="shared" si="526"/>
        <v>7</v>
      </c>
      <c r="AA779" s="78">
        <f>Q779</f>
        <v>7</v>
      </c>
      <c r="AB779" s="78">
        <f>T779</f>
        <v>7</v>
      </c>
      <c r="AC779" s="78">
        <f>W779</f>
        <v>7</v>
      </c>
      <c r="AD779" s="78">
        <f>Z779</f>
        <v>7</v>
      </c>
      <c r="AE779" s="78">
        <f>AB779</f>
        <v>7</v>
      </c>
      <c r="AF779" s="78">
        <f>AD779</f>
        <v>7</v>
      </c>
      <c r="AG779" s="78">
        <f>AF779</f>
        <v>7</v>
      </c>
    </row>
    <row r="780" spans="3:33" s="2504" customFormat="1">
      <c r="C780" s="2284">
        <v>1</v>
      </c>
      <c r="D780" s="114"/>
      <c r="E780" s="114"/>
      <c r="F780" s="114"/>
      <c r="G780" s="2507"/>
      <c r="H780" s="114"/>
      <c r="I780" s="114"/>
      <c r="J780" s="114"/>
      <c r="K780" s="2319"/>
      <c r="L780" s="2508"/>
      <c r="M780" s="2508"/>
      <c r="N780" s="2319" t="s">
        <v>1401</v>
      </c>
      <c r="O780" s="411">
        <f t="shared" si="526"/>
        <v>0</v>
      </c>
      <c r="P780" s="411">
        <f t="shared" si="526"/>
        <v>0</v>
      </c>
      <c r="Q780" s="411">
        <f t="shared" si="526"/>
        <v>0</v>
      </c>
      <c r="R780" s="411">
        <f t="shared" si="526"/>
        <v>0</v>
      </c>
      <c r="S780" s="411">
        <f t="shared" si="526"/>
        <v>0</v>
      </c>
      <c r="T780" s="411">
        <f t="shared" si="526"/>
        <v>0</v>
      </c>
      <c r="U780" s="411">
        <f t="shared" si="526"/>
        <v>0</v>
      </c>
      <c r="V780" s="411">
        <f t="shared" si="526"/>
        <v>0</v>
      </c>
      <c r="W780" s="411">
        <f t="shared" si="526"/>
        <v>0</v>
      </c>
      <c r="X780" s="411">
        <f t="shared" si="526"/>
        <v>0</v>
      </c>
      <c r="Y780" s="411">
        <f t="shared" si="526"/>
        <v>0</v>
      </c>
      <c r="Z780" s="411">
        <f t="shared" si="526"/>
        <v>0</v>
      </c>
      <c r="AA780" s="78">
        <f>Q780</f>
        <v>0</v>
      </c>
      <c r="AB780" s="78">
        <f>T780</f>
        <v>0</v>
      </c>
      <c r="AC780" s="78">
        <f>W780</f>
        <v>0</v>
      </c>
      <c r="AD780" s="78">
        <f>Z780</f>
        <v>0</v>
      </c>
      <c r="AE780" s="78">
        <f>AB780</f>
        <v>0</v>
      </c>
      <c r="AF780" s="78">
        <f>AD780</f>
        <v>0</v>
      </c>
      <c r="AG780" s="78">
        <f>AF780</f>
        <v>0</v>
      </c>
    </row>
    <row r="781" spans="3:33" s="2504" customFormat="1">
      <c r="C781" s="2284">
        <v>1</v>
      </c>
      <c r="D781" s="114"/>
      <c r="E781" s="114"/>
      <c r="F781" s="114"/>
      <c r="G781" s="2507"/>
      <c r="H781" s="114"/>
      <c r="I781" s="114"/>
      <c r="J781" s="114"/>
      <c r="K781" s="2319"/>
      <c r="L781" s="2508"/>
      <c r="M781" s="2508"/>
      <c r="N781" s="2319" t="s">
        <v>1402</v>
      </c>
      <c r="O781" s="411">
        <f t="shared" si="526"/>
        <v>15</v>
      </c>
      <c r="P781" s="411">
        <f t="shared" si="526"/>
        <v>15</v>
      </c>
      <c r="Q781" s="411">
        <f t="shared" si="526"/>
        <v>15</v>
      </c>
      <c r="R781" s="411">
        <f t="shared" si="526"/>
        <v>15</v>
      </c>
      <c r="S781" s="411">
        <f t="shared" si="526"/>
        <v>15</v>
      </c>
      <c r="T781" s="411">
        <f t="shared" si="526"/>
        <v>15</v>
      </c>
      <c r="U781" s="411">
        <f t="shared" si="526"/>
        <v>15</v>
      </c>
      <c r="V781" s="411">
        <f t="shared" si="526"/>
        <v>15</v>
      </c>
      <c r="W781" s="411">
        <f t="shared" si="526"/>
        <v>15</v>
      </c>
      <c r="X781" s="411">
        <f t="shared" si="526"/>
        <v>15</v>
      </c>
      <c r="Y781" s="411">
        <f t="shared" si="526"/>
        <v>15</v>
      </c>
      <c r="Z781" s="411">
        <f t="shared" si="526"/>
        <v>15</v>
      </c>
      <c r="AA781" s="78">
        <f>Q781</f>
        <v>15</v>
      </c>
      <c r="AB781" s="78">
        <f>T781</f>
        <v>15</v>
      </c>
      <c r="AC781" s="78">
        <f>W781</f>
        <v>15</v>
      </c>
      <c r="AD781" s="78">
        <f>Z781</f>
        <v>15</v>
      </c>
      <c r="AE781" s="78">
        <f>AB781</f>
        <v>15</v>
      </c>
      <c r="AF781" s="78">
        <f>AD781</f>
        <v>15</v>
      </c>
      <c r="AG781" s="78">
        <f>AF781</f>
        <v>15</v>
      </c>
    </row>
    <row r="782" spans="3:33" s="2504" customFormat="1">
      <c r="C782" s="2284">
        <v>1</v>
      </c>
      <c r="D782" s="114"/>
      <c r="E782" s="114"/>
      <c r="F782" s="114"/>
      <c r="G782" s="2507"/>
      <c r="H782" s="1124"/>
      <c r="I782" s="1124"/>
      <c r="J782" s="1124"/>
      <c r="K782" s="2391"/>
      <c r="L782" s="2509"/>
      <c r="M782" s="2509"/>
      <c r="N782" s="2391" t="s">
        <v>1403</v>
      </c>
      <c r="O782" s="413">
        <f t="shared" si="526"/>
        <v>3</v>
      </c>
      <c r="P782" s="413">
        <f t="shared" si="526"/>
        <v>3</v>
      </c>
      <c r="Q782" s="413">
        <f t="shared" si="526"/>
        <v>3</v>
      </c>
      <c r="R782" s="413">
        <f t="shared" si="526"/>
        <v>3</v>
      </c>
      <c r="S782" s="413">
        <f t="shared" si="526"/>
        <v>3</v>
      </c>
      <c r="T782" s="413">
        <f t="shared" si="526"/>
        <v>3</v>
      </c>
      <c r="U782" s="413">
        <f t="shared" si="526"/>
        <v>3</v>
      </c>
      <c r="V782" s="413">
        <f t="shared" si="526"/>
        <v>3</v>
      </c>
      <c r="W782" s="413">
        <f t="shared" si="526"/>
        <v>3</v>
      </c>
      <c r="X782" s="413">
        <f t="shared" si="526"/>
        <v>3</v>
      </c>
      <c r="Y782" s="413">
        <f t="shared" si="526"/>
        <v>3</v>
      </c>
      <c r="Z782" s="413">
        <f t="shared" si="526"/>
        <v>3</v>
      </c>
      <c r="AA782" s="75">
        <f>Q782</f>
        <v>3</v>
      </c>
      <c r="AB782" s="75">
        <f>T782</f>
        <v>3</v>
      </c>
      <c r="AC782" s="75">
        <f>W782</f>
        <v>3</v>
      </c>
      <c r="AD782" s="75">
        <f>Z782</f>
        <v>3</v>
      </c>
      <c r="AE782" s="75">
        <f>AB782</f>
        <v>3</v>
      </c>
      <c r="AF782" s="75">
        <f>AD782</f>
        <v>3</v>
      </c>
      <c r="AG782" s="75">
        <f>AF782</f>
        <v>3</v>
      </c>
    </row>
    <row r="783" spans="3:33" s="2504" customFormat="1">
      <c r="C783" s="2284">
        <v>1</v>
      </c>
      <c r="D783" s="114"/>
      <c r="E783" s="114"/>
      <c r="F783" s="114"/>
      <c r="G783" s="2507"/>
      <c r="H783" s="522" t="s">
        <v>77</v>
      </c>
      <c r="I783" s="522"/>
      <c r="J783" s="522"/>
      <c r="K783" s="91"/>
      <c r="L783" s="91"/>
      <c r="M783" s="91"/>
      <c r="N783" s="2380"/>
      <c r="O783" s="616">
        <f t="shared" ref="O783" si="527">SUM(O784:O788)</f>
        <v>74</v>
      </c>
      <c r="P783" s="616">
        <f t="shared" ref="P783:AG783" si="528">SUM(P784:P788)</f>
        <v>74</v>
      </c>
      <c r="Q783" s="616">
        <f t="shared" si="528"/>
        <v>74</v>
      </c>
      <c r="R783" s="616">
        <f t="shared" si="528"/>
        <v>74</v>
      </c>
      <c r="S783" s="616">
        <f t="shared" si="528"/>
        <v>74</v>
      </c>
      <c r="T783" s="616">
        <f t="shared" si="528"/>
        <v>72</v>
      </c>
      <c r="U783" s="616">
        <f t="shared" si="528"/>
        <v>74</v>
      </c>
      <c r="V783" s="616">
        <f t="shared" si="528"/>
        <v>75</v>
      </c>
      <c r="W783" s="616">
        <f t="shared" si="528"/>
        <v>75</v>
      </c>
      <c r="X783" s="616">
        <f t="shared" si="528"/>
        <v>76</v>
      </c>
      <c r="Y783" s="616">
        <f t="shared" si="528"/>
        <v>77</v>
      </c>
      <c r="Z783" s="616">
        <f t="shared" si="528"/>
        <v>77</v>
      </c>
      <c r="AA783" s="86">
        <f t="shared" si="528"/>
        <v>74</v>
      </c>
      <c r="AB783" s="86">
        <f t="shared" si="528"/>
        <v>72</v>
      </c>
      <c r="AC783" s="86">
        <f t="shared" si="528"/>
        <v>75</v>
      </c>
      <c r="AD783" s="86">
        <f t="shared" si="528"/>
        <v>77</v>
      </c>
      <c r="AE783" s="86">
        <f t="shared" si="528"/>
        <v>72</v>
      </c>
      <c r="AF783" s="86">
        <f t="shared" si="528"/>
        <v>77</v>
      </c>
      <c r="AG783" s="86">
        <f t="shared" si="528"/>
        <v>77</v>
      </c>
    </row>
    <row r="784" spans="3:33" s="2504" customFormat="1">
      <c r="C784" s="2284">
        <v>1</v>
      </c>
      <c r="D784" s="114"/>
      <c r="E784" s="114"/>
      <c r="F784" s="114"/>
      <c r="G784" s="2507"/>
      <c r="H784" s="114"/>
      <c r="I784" s="114"/>
      <c r="J784" s="2319"/>
      <c r="K784" s="2319"/>
      <c r="L784" s="2508"/>
      <c r="M784" s="2508"/>
      <c r="N784" s="2512" t="s">
        <v>126</v>
      </c>
      <c r="O784" s="411">
        <f t="shared" ref="O784:Z788" si="529">O815+O965+O935+O845+O875+O905</f>
        <v>6</v>
      </c>
      <c r="P784" s="411">
        <f t="shared" si="529"/>
        <v>6</v>
      </c>
      <c r="Q784" s="411">
        <f t="shared" si="529"/>
        <v>6</v>
      </c>
      <c r="R784" s="411">
        <f t="shared" si="529"/>
        <v>6</v>
      </c>
      <c r="S784" s="411">
        <f t="shared" si="529"/>
        <v>6</v>
      </c>
      <c r="T784" s="411">
        <f t="shared" si="529"/>
        <v>6</v>
      </c>
      <c r="U784" s="411">
        <f t="shared" si="529"/>
        <v>6</v>
      </c>
      <c r="V784" s="411">
        <f t="shared" si="529"/>
        <v>6</v>
      </c>
      <c r="W784" s="411">
        <f t="shared" si="529"/>
        <v>6</v>
      </c>
      <c r="X784" s="411">
        <f t="shared" si="529"/>
        <v>6</v>
      </c>
      <c r="Y784" s="411">
        <f t="shared" si="529"/>
        <v>6</v>
      </c>
      <c r="Z784" s="411">
        <f t="shared" si="529"/>
        <v>6</v>
      </c>
      <c r="AA784" s="78">
        <f>Q784</f>
        <v>6</v>
      </c>
      <c r="AB784" s="78">
        <f>T784</f>
        <v>6</v>
      </c>
      <c r="AC784" s="78">
        <f>W784</f>
        <v>6</v>
      </c>
      <c r="AD784" s="78">
        <f>Z784</f>
        <v>6</v>
      </c>
      <c r="AE784" s="78">
        <f>AB784</f>
        <v>6</v>
      </c>
      <c r="AF784" s="78">
        <f>AD784</f>
        <v>6</v>
      </c>
      <c r="AG784" s="78">
        <f>AF784</f>
        <v>6</v>
      </c>
    </row>
    <row r="785" spans="3:33" s="2504" customFormat="1">
      <c r="C785" s="2284">
        <v>1</v>
      </c>
      <c r="D785" s="114"/>
      <c r="E785" s="114"/>
      <c r="F785" s="114"/>
      <c r="G785" s="2507"/>
      <c r="H785" s="114"/>
      <c r="I785" s="114"/>
      <c r="J785" s="2319"/>
      <c r="K785" s="2319"/>
      <c r="L785" s="2508"/>
      <c r="M785" s="2508"/>
      <c r="N785" s="2512" t="s">
        <v>79</v>
      </c>
      <c r="O785" s="411">
        <f t="shared" si="529"/>
        <v>45</v>
      </c>
      <c r="P785" s="411">
        <f t="shared" si="529"/>
        <v>45</v>
      </c>
      <c r="Q785" s="411">
        <f t="shared" si="529"/>
        <v>45</v>
      </c>
      <c r="R785" s="411">
        <f t="shared" si="529"/>
        <v>45</v>
      </c>
      <c r="S785" s="411">
        <f t="shared" si="529"/>
        <v>45</v>
      </c>
      <c r="T785" s="411">
        <f t="shared" si="529"/>
        <v>44</v>
      </c>
      <c r="U785" s="411">
        <f t="shared" si="529"/>
        <v>44</v>
      </c>
      <c r="V785" s="411">
        <f t="shared" si="529"/>
        <v>44</v>
      </c>
      <c r="W785" s="411">
        <f t="shared" si="529"/>
        <v>44</v>
      </c>
      <c r="X785" s="411">
        <f t="shared" si="529"/>
        <v>45</v>
      </c>
      <c r="Y785" s="411">
        <f t="shared" si="529"/>
        <v>45</v>
      </c>
      <c r="Z785" s="411">
        <f t="shared" si="529"/>
        <v>45</v>
      </c>
      <c r="AA785" s="78">
        <f>Q785</f>
        <v>45</v>
      </c>
      <c r="AB785" s="78">
        <f>T785</f>
        <v>44</v>
      </c>
      <c r="AC785" s="78">
        <f>W785</f>
        <v>44</v>
      </c>
      <c r="AD785" s="78">
        <f>Z785</f>
        <v>45</v>
      </c>
      <c r="AE785" s="78">
        <f>AB785</f>
        <v>44</v>
      </c>
      <c r="AF785" s="78">
        <f>AD785</f>
        <v>45</v>
      </c>
      <c r="AG785" s="78">
        <f>AF785</f>
        <v>45</v>
      </c>
    </row>
    <row r="786" spans="3:33" s="2504" customFormat="1">
      <c r="C786" s="2284">
        <v>1</v>
      </c>
      <c r="D786" s="114"/>
      <c r="E786" s="114"/>
      <c r="F786" s="114"/>
      <c r="G786" s="2507"/>
      <c r="H786" s="114"/>
      <c r="I786" s="114"/>
      <c r="J786" s="2319"/>
      <c r="K786" s="2319"/>
      <c r="L786" s="2508"/>
      <c r="M786" s="2508"/>
      <c r="N786" s="2512" t="s">
        <v>80</v>
      </c>
      <c r="O786" s="411">
        <f t="shared" si="529"/>
        <v>9</v>
      </c>
      <c r="P786" s="411">
        <f t="shared" si="529"/>
        <v>9</v>
      </c>
      <c r="Q786" s="411">
        <f t="shared" si="529"/>
        <v>9</v>
      </c>
      <c r="R786" s="411">
        <f t="shared" si="529"/>
        <v>9</v>
      </c>
      <c r="S786" s="411">
        <f t="shared" si="529"/>
        <v>9</v>
      </c>
      <c r="T786" s="411">
        <f t="shared" si="529"/>
        <v>9</v>
      </c>
      <c r="U786" s="411">
        <f t="shared" si="529"/>
        <v>9</v>
      </c>
      <c r="V786" s="411">
        <f t="shared" si="529"/>
        <v>9</v>
      </c>
      <c r="W786" s="411">
        <f t="shared" si="529"/>
        <v>9</v>
      </c>
      <c r="X786" s="411">
        <f t="shared" si="529"/>
        <v>9</v>
      </c>
      <c r="Y786" s="411">
        <f t="shared" si="529"/>
        <v>9</v>
      </c>
      <c r="Z786" s="411">
        <f t="shared" si="529"/>
        <v>9</v>
      </c>
      <c r="AA786" s="78">
        <f>Q786</f>
        <v>9</v>
      </c>
      <c r="AB786" s="78">
        <f>T786</f>
        <v>9</v>
      </c>
      <c r="AC786" s="78">
        <f>W786</f>
        <v>9</v>
      </c>
      <c r="AD786" s="78">
        <f>Z786</f>
        <v>9</v>
      </c>
      <c r="AE786" s="78">
        <f>AB786</f>
        <v>9</v>
      </c>
      <c r="AF786" s="78">
        <f>AD786</f>
        <v>9</v>
      </c>
      <c r="AG786" s="78">
        <f>AF786</f>
        <v>9</v>
      </c>
    </row>
    <row r="787" spans="3:33" s="2504" customFormat="1">
      <c r="C787" s="2284">
        <v>1</v>
      </c>
      <c r="D787" s="114"/>
      <c r="E787" s="114"/>
      <c r="F787" s="114"/>
      <c r="G787" s="2507"/>
      <c r="H787" s="114"/>
      <c r="I787" s="114"/>
      <c r="J787" s="2319"/>
      <c r="K787" s="2319"/>
      <c r="L787" s="2508"/>
      <c r="M787" s="2508"/>
      <c r="N787" s="2512" t="s">
        <v>81</v>
      </c>
      <c r="O787" s="411">
        <f t="shared" si="529"/>
        <v>0</v>
      </c>
      <c r="P787" s="411">
        <f t="shared" si="529"/>
        <v>0</v>
      </c>
      <c r="Q787" s="411">
        <f t="shared" si="529"/>
        <v>0</v>
      </c>
      <c r="R787" s="411">
        <f t="shared" si="529"/>
        <v>0</v>
      </c>
      <c r="S787" s="411">
        <f t="shared" si="529"/>
        <v>0</v>
      </c>
      <c r="T787" s="411">
        <f t="shared" si="529"/>
        <v>0</v>
      </c>
      <c r="U787" s="411">
        <f t="shared" si="529"/>
        <v>0</v>
      </c>
      <c r="V787" s="411">
        <f t="shared" si="529"/>
        <v>0</v>
      </c>
      <c r="W787" s="411">
        <f t="shared" si="529"/>
        <v>0</v>
      </c>
      <c r="X787" s="411">
        <f t="shared" si="529"/>
        <v>0</v>
      </c>
      <c r="Y787" s="411">
        <f t="shared" si="529"/>
        <v>0</v>
      </c>
      <c r="Z787" s="411">
        <f t="shared" si="529"/>
        <v>0</v>
      </c>
      <c r="AA787" s="78">
        <f>Q787</f>
        <v>0</v>
      </c>
      <c r="AB787" s="78">
        <f>T787</f>
        <v>0</v>
      </c>
      <c r="AC787" s="78">
        <f>W787</f>
        <v>0</v>
      </c>
      <c r="AD787" s="78">
        <f>Z787</f>
        <v>0</v>
      </c>
      <c r="AE787" s="78">
        <f>AB787</f>
        <v>0</v>
      </c>
      <c r="AF787" s="78">
        <f>AD787</f>
        <v>0</v>
      </c>
      <c r="AG787" s="78">
        <f>AF787</f>
        <v>0</v>
      </c>
    </row>
    <row r="788" spans="3:33" s="2504" customFormat="1">
      <c r="C788" s="2284">
        <v>1</v>
      </c>
      <c r="D788" s="114"/>
      <c r="E788" s="114"/>
      <c r="F788" s="114"/>
      <c r="G788" s="2507"/>
      <c r="H788" s="114"/>
      <c r="I788" s="114"/>
      <c r="J788" s="2319"/>
      <c r="K788" s="2319"/>
      <c r="L788" s="2508"/>
      <c r="M788" s="2508"/>
      <c r="N788" s="2512" t="s">
        <v>11</v>
      </c>
      <c r="O788" s="411">
        <f t="shared" si="529"/>
        <v>14</v>
      </c>
      <c r="P788" s="411">
        <f t="shared" si="529"/>
        <v>14</v>
      </c>
      <c r="Q788" s="411">
        <f t="shared" si="529"/>
        <v>14</v>
      </c>
      <c r="R788" s="411">
        <f t="shared" si="529"/>
        <v>14</v>
      </c>
      <c r="S788" s="411">
        <f t="shared" si="529"/>
        <v>14</v>
      </c>
      <c r="T788" s="411">
        <f t="shared" si="529"/>
        <v>13</v>
      </c>
      <c r="U788" s="411">
        <f t="shared" si="529"/>
        <v>15</v>
      </c>
      <c r="V788" s="411">
        <f t="shared" si="529"/>
        <v>16</v>
      </c>
      <c r="W788" s="411">
        <f t="shared" si="529"/>
        <v>16</v>
      </c>
      <c r="X788" s="411">
        <f t="shared" si="529"/>
        <v>16</v>
      </c>
      <c r="Y788" s="411">
        <f t="shared" si="529"/>
        <v>17</v>
      </c>
      <c r="Z788" s="411">
        <f t="shared" si="529"/>
        <v>17</v>
      </c>
      <c r="AA788" s="78">
        <f>Q788</f>
        <v>14</v>
      </c>
      <c r="AB788" s="78">
        <f>T788</f>
        <v>13</v>
      </c>
      <c r="AC788" s="78">
        <f>W788</f>
        <v>16</v>
      </c>
      <c r="AD788" s="78">
        <f>Z788</f>
        <v>17</v>
      </c>
      <c r="AE788" s="78">
        <f>AB788</f>
        <v>13</v>
      </c>
      <c r="AF788" s="78">
        <f>AD788</f>
        <v>17</v>
      </c>
      <c r="AG788" s="78">
        <f>AF788</f>
        <v>17</v>
      </c>
    </row>
    <row r="789" spans="3:33" s="2504" customFormat="1">
      <c r="C789" s="2284">
        <v>1</v>
      </c>
      <c r="D789" s="114"/>
      <c r="E789" s="114"/>
      <c r="F789" s="114"/>
      <c r="G789" s="2507"/>
      <c r="H789" s="514" t="s">
        <v>366</v>
      </c>
      <c r="I789" s="514"/>
      <c r="J789" s="514"/>
      <c r="K789" s="513"/>
      <c r="L789" s="513"/>
      <c r="M789" s="513"/>
      <c r="N789" s="2510"/>
      <c r="O789" s="2511">
        <f t="shared" ref="O789" si="530">SUM(O790:O792)</f>
        <v>38</v>
      </c>
      <c r="P789" s="2511">
        <f t="shared" ref="P789:AG789" si="531">SUM(P790:P792)</f>
        <v>38</v>
      </c>
      <c r="Q789" s="2511">
        <f t="shared" si="531"/>
        <v>38</v>
      </c>
      <c r="R789" s="2511">
        <f t="shared" si="531"/>
        <v>38</v>
      </c>
      <c r="S789" s="2511">
        <f t="shared" si="531"/>
        <v>38</v>
      </c>
      <c r="T789" s="2511">
        <f t="shared" si="531"/>
        <v>38</v>
      </c>
      <c r="U789" s="2511">
        <f t="shared" si="531"/>
        <v>38</v>
      </c>
      <c r="V789" s="2511">
        <f t="shared" si="531"/>
        <v>38</v>
      </c>
      <c r="W789" s="2511">
        <f t="shared" si="531"/>
        <v>38</v>
      </c>
      <c r="X789" s="2511">
        <f t="shared" si="531"/>
        <v>38</v>
      </c>
      <c r="Y789" s="2511">
        <f t="shared" si="531"/>
        <v>38</v>
      </c>
      <c r="Z789" s="2511">
        <f t="shared" si="531"/>
        <v>38</v>
      </c>
      <c r="AA789" s="512">
        <f t="shared" si="531"/>
        <v>38</v>
      </c>
      <c r="AB789" s="512">
        <f t="shared" si="531"/>
        <v>38</v>
      </c>
      <c r="AC789" s="512">
        <f t="shared" si="531"/>
        <v>38</v>
      </c>
      <c r="AD789" s="512">
        <f t="shared" si="531"/>
        <v>38</v>
      </c>
      <c r="AE789" s="512">
        <f t="shared" si="531"/>
        <v>38</v>
      </c>
      <c r="AF789" s="512">
        <f t="shared" si="531"/>
        <v>38</v>
      </c>
      <c r="AG789" s="512">
        <f t="shared" si="531"/>
        <v>38</v>
      </c>
    </row>
    <row r="790" spans="3:33" s="2504" customFormat="1">
      <c r="C790" s="2284">
        <v>1</v>
      </c>
      <c r="D790" s="114"/>
      <c r="E790" s="114"/>
      <c r="F790" s="114"/>
      <c r="G790" s="2507"/>
      <c r="H790" s="114"/>
      <c r="I790" s="114"/>
      <c r="J790" s="2319"/>
      <c r="K790" s="2319"/>
      <c r="L790" s="2508"/>
      <c r="M790" s="2508"/>
      <c r="N790" s="2512" t="s">
        <v>83</v>
      </c>
      <c r="O790" s="411">
        <f t="shared" ref="O790:Z793" si="532">O821+O971+O941+O851+O881+O911</f>
        <v>14</v>
      </c>
      <c r="P790" s="411">
        <f t="shared" si="532"/>
        <v>14</v>
      </c>
      <c r="Q790" s="411">
        <f t="shared" si="532"/>
        <v>14</v>
      </c>
      <c r="R790" s="411">
        <f t="shared" si="532"/>
        <v>14</v>
      </c>
      <c r="S790" s="411">
        <f t="shared" si="532"/>
        <v>14</v>
      </c>
      <c r="T790" s="411">
        <f t="shared" si="532"/>
        <v>14</v>
      </c>
      <c r="U790" s="411">
        <f t="shared" si="532"/>
        <v>14</v>
      </c>
      <c r="V790" s="411">
        <f t="shared" si="532"/>
        <v>14</v>
      </c>
      <c r="W790" s="411">
        <f t="shared" si="532"/>
        <v>14</v>
      </c>
      <c r="X790" s="411">
        <f t="shared" si="532"/>
        <v>14</v>
      </c>
      <c r="Y790" s="411">
        <f t="shared" si="532"/>
        <v>14</v>
      </c>
      <c r="Z790" s="411">
        <f t="shared" si="532"/>
        <v>14</v>
      </c>
      <c r="AA790" s="78">
        <f>Q790</f>
        <v>14</v>
      </c>
      <c r="AB790" s="78">
        <f>T790</f>
        <v>14</v>
      </c>
      <c r="AC790" s="78">
        <f>W790</f>
        <v>14</v>
      </c>
      <c r="AD790" s="78">
        <f>Z790</f>
        <v>14</v>
      </c>
      <c r="AE790" s="78">
        <f>AB790</f>
        <v>14</v>
      </c>
      <c r="AF790" s="78">
        <f>AD790</f>
        <v>14</v>
      </c>
      <c r="AG790" s="78">
        <f>AF790</f>
        <v>14</v>
      </c>
    </row>
    <row r="791" spans="3:33" s="2504" customFormat="1">
      <c r="C791" s="2284">
        <v>1</v>
      </c>
      <c r="D791" s="114"/>
      <c r="E791" s="114"/>
      <c r="F791" s="114"/>
      <c r="G791" s="2507"/>
      <c r="H791" s="114"/>
      <c r="I791" s="114"/>
      <c r="J791" s="2319"/>
      <c r="K791" s="2319"/>
      <c r="L791" s="2508"/>
      <c r="M791" s="2508"/>
      <c r="N791" s="2512" t="s">
        <v>84</v>
      </c>
      <c r="O791" s="411">
        <f t="shared" si="532"/>
        <v>24</v>
      </c>
      <c r="P791" s="411">
        <f t="shared" si="532"/>
        <v>24</v>
      </c>
      <c r="Q791" s="411">
        <f t="shared" si="532"/>
        <v>24</v>
      </c>
      <c r="R791" s="411">
        <f t="shared" si="532"/>
        <v>24</v>
      </c>
      <c r="S791" s="411">
        <f t="shared" si="532"/>
        <v>24</v>
      </c>
      <c r="T791" s="411">
        <f t="shared" si="532"/>
        <v>24</v>
      </c>
      <c r="U791" s="411">
        <f t="shared" si="532"/>
        <v>24</v>
      </c>
      <c r="V791" s="411">
        <f t="shared" si="532"/>
        <v>24</v>
      </c>
      <c r="W791" s="411">
        <f t="shared" si="532"/>
        <v>24</v>
      </c>
      <c r="X791" s="411">
        <f t="shared" si="532"/>
        <v>24</v>
      </c>
      <c r="Y791" s="411">
        <f t="shared" si="532"/>
        <v>24</v>
      </c>
      <c r="Z791" s="411">
        <f t="shared" si="532"/>
        <v>24</v>
      </c>
      <c r="AA791" s="78">
        <f>Q791</f>
        <v>24</v>
      </c>
      <c r="AB791" s="78">
        <f>T791</f>
        <v>24</v>
      </c>
      <c r="AC791" s="78">
        <f>W791</f>
        <v>24</v>
      </c>
      <c r="AD791" s="78">
        <f>Z791</f>
        <v>24</v>
      </c>
      <c r="AE791" s="78">
        <f>AB791</f>
        <v>24</v>
      </c>
      <c r="AF791" s="78">
        <f>AD791</f>
        <v>24</v>
      </c>
      <c r="AG791" s="78">
        <f>AF791</f>
        <v>24</v>
      </c>
    </row>
    <row r="792" spans="3:33" s="2504" customFormat="1">
      <c r="C792" s="2284">
        <v>1</v>
      </c>
      <c r="D792" s="114"/>
      <c r="E792" s="114"/>
      <c r="F792" s="114"/>
      <c r="G792" s="2513"/>
      <c r="H792" s="1124"/>
      <c r="I792" s="1124"/>
      <c r="J792" s="2391"/>
      <c r="K792" s="2391"/>
      <c r="L792" s="2509"/>
      <c r="M792" s="2509"/>
      <c r="N792" s="2514" t="s">
        <v>85</v>
      </c>
      <c r="O792" s="413">
        <f t="shared" si="532"/>
        <v>0</v>
      </c>
      <c r="P792" s="413">
        <f t="shared" si="532"/>
        <v>0</v>
      </c>
      <c r="Q792" s="413">
        <f t="shared" si="532"/>
        <v>0</v>
      </c>
      <c r="R792" s="413">
        <f t="shared" si="532"/>
        <v>0</v>
      </c>
      <c r="S792" s="413">
        <f t="shared" si="532"/>
        <v>0</v>
      </c>
      <c r="T792" s="413">
        <f t="shared" si="532"/>
        <v>0</v>
      </c>
      <c r="U792" s="413">
        <f t="shared" si="532"/>
        <v>0</v>
      </c>
      <c r="V792" s="413">
        <f t="shared" si="532"/>
        <v>0</v>
      </c>
      <c r="W792" s="413">
        <f t="shared" si="532"/>
        <v>0</v>
      </c>
      <c r="X792" s="413">
        <f t="shared" si="532"/>
        <v>0</v>
      </c>
      <c r="Y792" s="413">
        <f t="shared" si="532"/>
        <v>0</v>
      </c>
      <c r="Z792" s="413">
        <f t="shared" si="532"/>
        <v>0</v>
      </c>
      <c r="AA792" s="75">
        <f>Q792</f>
        <v>0</v>
      </c>
      <c r="AB792" s="75">
        <f>T792</f>
        <v>0</v>
      </c>
      <c r="AC792" s="75">
        <f>W792</f>
        <v>0</v>
      </c>
      <c r="AD792" s="75">
        <f>Z792</f>
        <v>0</v>
      </c>
      <c r="AE792" s="75">
        <f>AB792</f>
        <v>0</v>
      </c>
      <c r="AF792" s="75">
        <f>AD792</f>
        <v>0</v>
      </c>
      <c r="AG792" s="75">
        <f>AF792</f>
        <v>0</v>
      </c>
    </row>
    <row r="793" spans="3:33" s="2504" customFormat="1">
      <c r="C793" s="2284">
        <v>1</v>
      </c>
      <c r="D793" s="114"/>
      <c r="E793" s="114"/>
      <c r="F793" s="114"/>
      <c r="G793" s="2515" t="s">
        <v>1404</v>
      </c>
      <c r="H793" s="2516"/>
      <c r="I793" s="2517"/>
      <c r="J793" s="2517"/>
      <c r="K793" s="2516"/>
      <c r="L793" s="2516"/>
      <c r="M793" s="2516"/>
      <c r="N793" s="2518"/>
      <c r="O793" s="618">
        <f t="shared" si="532"/>
        <v>17</v>
      </c>
      <c r="P793" s="618">
        <f t="shared" si="532"/>
        <v>18</v>
      </c>
      <c r="Q793" s="618">
        <f t="shared" si="532"/>
        <v>18</v>
      </c>
      <c r="R793" s="618">
        <f t="shared" si="532"/>
        <v>18</v>
      </c>
      <c r="S793" s="618">
        <f t="shared" si="532"/>
        <v>18</v>
      </c>
      <c r="T793" s="618">
        <f t="shared" si="532"/>
        <v>18</v>
      </c>
      <c r="U793" s="618">
        <f t="shared" si="532"/>
        <v>17</v>
      </c>
      <c r="V793" s="618">
        <f t="shared" si="532"/>
        <v>17</v>
      </c>
      <c r="W793" s="618">
        <f t="shared" si="532"/>
        <v>21</v>
      </c>
      <c r="X793" s="618">
        <f t="shared" si="532"/>
        <v>21</v>
      </c>
      <c r="Y793" s="618">
        <f t="shared" si="532"/>
        <v>21</v>
      </c>
      <c r="Z793" s="618">
        <f t="shared" si="532"/>
        <v>21</v>
      </c>
      <c r="AA793" s="507">
        <f>Q793</f>
        <v>18</v>
      </c>
      <c r="AB793" s="507">
        <f>T793</f>
        <v>18</v>
      </c>
      <c r="AC793" s="507">
        <f>W793</f>
        <v>21</v>
      </c>
      <c r="AD793" s="507">
        <f>Z793</f>
        <v>21</v>
      </c>
      <c r="AE793" s="507">
        <f>AB793</f>
        <v>18</v>
      </c>
      <c r="AF793" s="507">
        <f>AD793</f>
        <v>21</v>
      </c>
      <c r="AG793" s="507">
        <f>AF793</f>
        <v>21</v>
      </c>
    </row>
    <row r="794" spans="3:33" s="2504" customFormat="1">
      <c r="C794" s="2284">
        <v>1</v>
      </c>
      <c r="D794" s="114"/>
      <c r="E794" s="114"/>
      <c r="F794" s="114"/>
      <c r="G794" s="114"/>
      <c r="H794" s="2319"/>
      <c r="I794" s="114"/>
      <c r="J794" s="114"/>
      <c r="K794" s="2319"/>
      <c r="L794" s="2319"/>
      <c r="M794" s="2319"/>
      <c r="N794" s="2319"/>
      <c r="O794" s="2519"/>
      <c r="P794" s="2519"/>
      <c r="Q794" s="2519"/>
      <c r="R794" s="2519"/>
      <c r="S794" s="2519"/>
      <c r="T794" s="2519"/>
      <c r="U794" s="2519"/>
      <c r="V794" s="2519"/>
      <c r="W794" s="2519"/>
      <c r="X794" s="2519"/>
    </row>
    <row r="795" spans="3:33" s="2504" customFormat="1" ht="15.75">
      <c r="C795" s="2284">
        <v>1</v>
      </c>
      <c r="E795" s="2348" t="s">
        <v>1405</v>
      </c>
      <c r="F795" s="2505"/>
      <c r="G795" s="114"/>
      <c r="H795" s="2319"/>
      <c r="I795" s="114"/>
      <c r="J795" s="114"/>
      <c r="K795" s="2319"/>
      <c r="L795" s="2319"/>
      <c r="M795" s="2319"/>
      <c r="N795" s="2319"/>
      <c r="O795" s="2520"/>
      <c r="P795" s="2520"/>
      <c r="Q795" s="2520"/>
      <c r="R795" s="2520"/>
      <c r="S795" s="2520"/>
      <c r="T795" s="2520"/>
      <c r="U795" s="2520"/>
      <c r="V795" s="2520"/>
      <c r="W795" s="2520"/>
      <c r="X795" s="2520"/>
    </row>
    <row r="796" spans="3:33" s="2504" customFormat="1">
      <c r="C796" s="2284">
        <v>1</v>
      </c>
      <c r="D796" s="114"/>
      <c r="E796" s="114"/>
      <c r="F796" s="114" t="s">
        <v>102</v>
      </c>
      <c r="G796" s="114"/>
      <c r="H796" s="2319"/>
      <c r="I796" s="114"/>
      <c r="J796" s="114"/>
      <c r="K796" s="2319"/>
      <c r="L796" s="2319"/>
      <c r="M796" s="2319"/>
      <c r="N796" s="2319"/>
      <c r="O796" s="104"/>
      <c r="P796" s="104"/>
      <c r="Q796" s="104"/>
      <c r="R796" s="104"/>
      <c r="S796" s="104"/>
      <c r="T796" s="104"/>
      <c r="U796" s="104"/>
      <c r="V796" s="104"/>
      <c r="W796" s="104"/>
      <c r="X796" s="104"/>
    </row>
    <row r="797" spans="3:33" s="539" customFormat="1">
      <c r="C797" s="2284">
        <v>1</v>
      </c>
      <c r="D797" s="534"/>
      <c r="E797" s="534"/>
      <c r="F797" s="535"/>
      <c r="G797" s="536" t="s">
        <v>1406</v>
      </c>
      <c r="H797" s="1964"/>
      <c r="I797" s="1965"/>
      <c r="J797" s="1965"/>
      <c r="K797" s="1965"/>
      <c r="L797" s="1965"/>
      <c r="M797" s="1965"/>
      <c r="N797" s="1626"/>
      <c r="O797" s="1626">
        <f t="shared" ref="O797:AG797" si="533">O798+O803+O809+O814+O820</f>
        <v>233</v>
      </c>
      <c r="P797" s="1626">
        <f t="shared" si="533"/>
        <v>233</v>
      </c>
      <c r="Q797" s="1626">
        <f t="shared" si="533"/>
        <v>235</v>
      </c>
      <c r="R797" s="1626">
        <f t="shared" si="533"/>
        <v>236</v>
      </c>
      <c r="S797" s="1626">
        <f t="shared" si="533"/>
        <v>238</v>
      </c>
      <c r="T797" s="1626">
        <f t="shared" si="533"/>
        <v>236</v>
      </c>
      <c r="U797" s="1626">
        <f t="shared" si="533"/>
        <v>236</v>
      </c>
      <c r="V797" s="1626">
        <f t="shared" si="533"/>
        <v>237</v>
      </c>
      <c r="W797" s="1626">
        <f t="shared" si="533"/>
        <v>238</v>
      </c>
      <c r="X797" s="1626">
        <f t="shared" si="533"/>
        <v>241</v>
      </c>
      <c r="Y797" s="1626">
        <f t="shared" si="533"/>
        <v>242</v>
      </c>
      <c r="Z797" s="1626">
        <f t="shared" si="533"/>
        <v>242</v>
      </c>
      <c r="AA797" s="1626">
        <f t="shared" si="533"/>
        <v>235</v>
      </c>
      <c r="AB797" s="1626">
        <f t="shared" si="533"/>
        <v>236</v>
      </c>
      <c r="AC797" s="1626">
        <f t="shared" si="533"/>
        <v>238</v>
      </c>
      <c r="AD797" s="1626">
        <f t="shared" si="533"/>
        <v>242</v>
      </c>
      <c r="AE797" s="1626">
        <f t="shared" si="533"/>
        <v>236</v>
      </c>
      <c r="AF797" s="1626">
        <f t="shared" si="533"/>
        <v>242</v>
      </c>
      <c r="AG797" s="1626">
        <f t="shared" si="533"/>
        <v>242</v>
      </c>
    </row>
    <row r="798" spans="3:33" s="2504" customFormat="1">
      <c r="C798" s="2284">
        <v>1</v>
      </c>
      <c r="D798" s="114"/>
      <c r="E798" s="114"/>
      <c r="F798" s="114"/>
      <c r="G798" s="2521"/>
      <c r="H798" s="522" t="s">
        <v>66</v>
      </c>
      <c r="I798" s="522"/>
      <c r="J798" s="522"/>
      <c r="K798" s="91"/>
      <c r="L798" s="91"/>
      <c r="M798" s="91"/>
      <c r="N798" s="2380"/>
      <c r="O798" s="86">
        <f>SUM(O799:O802)</f>
        <v>95</v>
      </c>
      <c r="P798" s="86">
        <f t="shared" ref="P798:AG798" si="534">SUM(P799:P802)</f>
        <v>95</v>
      </c>
      <c r="Q798" s="86">
        <f t="shared" si="534"/>
        <v>97</v>
      </c>
      <c r="R798" s="86">
        <f t="shared" si="534"/>
        <v>98</v>
      </c>
      <c r="S798" s="86">
        <f t="shared" si="534"/>
        <v>100</v>
      </c>
      <c r="T798" s="86">
        <f t="shared" si="534"/>
        <v>99</v>
      </c>
      <c r="U798" s="86">
        <f t="shared" si="534"/>
        <v>97</v>
      </c>
      <c r="V798" s="86">
        <f t="shared" si="534"/>
        <v>97</v>
      </c>
      <c r="W798" s="86">
        <f t="shared" si="534"/>
        <v>98</v>
      </c>
      <c r="X798" s="86">
        <f t="shared" si="534"/>
        <v>101</v>
      </c>
      <c r="Y798" s="86">
        <f t="shared" si="534"/>
        <v>102</v>
      </c>
      <c r="Z798" s="86">
        <f t="shared" si="534"/>
        <v>102</v>
      </c>
      <c r="AA798" s="86">
        <f t="shared" si="534"/>
        <v>97</v>
      </c>
      <c r="AB798" s="86">
        <f t="shared" si="534"/>
        <v>99</v>
      </c>
      <c r="AC798" s="86">
        <f t="shared" si="534"/>
        <v>98</v>
      </c>
      <c r="AD798" s="86">
        <f t="shared" si="534"/>
        <v>102</v>
      </c>
      <c r="AE798" s="86">
        <f t="shared" si="534"/>
        <v>99</v>
      </c>
      <c r="AF798" s="86">
        <f t="shared" si="534"/>
        <v>102</v>
      </c>
      <c r="AG798" s="86">
        <f t="shared" si="534"/>
        <v>102</v>
      </c>
    </row>
    <row r="799" spans="3:33" s="2504" customFormat="1">
      <c r="C799" s="2284">
        <v>1</v>
      </c>
      <c r="D799" s="114"/>
      <c r="E799" s="114"/>
      <c r="F799" s="114"/>
      <c r="G799" s="2521"/>
      <c r="H799" s="114"/>
      <c r="I799" s="114"/>
      <c r="J799" s="114"/>
      <c r="K799" s="2319"/>
      <c r="L799" s="2508"/>
      <c r="M799" s="2508"/>
      <c r="N799" s="2319" t="s">
        <v>132</v>
      </c>
      <c r="O799" s="5">
        <v>47</v>
      </c>
      <c r="P799" s="5">
        <v>47</v>
      </c>
      <c r="Q799" s="5">
        <v>49</v>
      </c>
      <c r="R799" s="5">
        <v>50</v>
      </c>
      <c r="S799" s="5">
        <v>51</v>
      </c>
      <c r="T799" s="5">
        <v>50</v>
      </c>
      <c r="U799" s="5">
        <v>49</v>
      </c>
      <c r="V799" s="5">
        <f>U799</f>
        <v>49</v>
      </c>
      <c r="W799" s="5">
        <v>50</v>
      </c>
      <c r="X799" s="5">
        <v>52</v>
      </c>
      <c r="Y799" s="5">
        <v>53</v>
      </c>
      <c r="Z799" s="5">
        <f t="shared" ref="Z799" si="535">Y799</f>
        <v>53</v>
      </c>
      <c r="AA799" s="78">
        <f>Q799</f>
        <v>49</v>
      </c>
      <c r="AB799" s="78">
        <f>T799</f>
        <v>50</v>
      </c>
      <c r="AC799" s="78">
        <f>W799</f>
        <v>50</v>
      </c>
      <c r="AD799" s="78">
        <f>Z799</f>
        <v>53</v>
      </c>
      <c r="AE799" s="78">
        <f>AB799</f>
        <v>50</v>
      </c>
      <c r="AF799" s="78">
        <f>AD799</f>
        <v>53</v>
      </c>
      <c r="AG799" s="78">
        <f>AF799</f>
        <v>53</v>
      </c>
    </row>
    <row r="800" spans="3:33" s="2504" customFormat="1">
      <c r="C800" s="2284">
        <v>1</v>
      </c>
      <c r="D800" s="114"/>
      <c r="E800" s="114"/>
      <c r="F800" s="114"/>
      <c r="G800" s="2521"/>
      <c r="H800" s="114"/>
      <c r="I800" s="114"/>
      <c r="J800" s="114"/>
      <c r="K800" s="2319"/>
      <c r="L800" s="2508"/>
      <c r="M800" s="2508"/>
      <c r="N800" s="2319" t="s">
        <v>131</v>
      </c>
      <c r="O800" s="5"/>
      <c r="P800" s="5"/>
      <c r="Q800" s="5"/>
      <c r="R800" s="5"/>
      <c r="S800" s="5"/>
      <c r="T800" s="5"/>
      <c r="U800" s="5"/>
      <c r="V800" s="5"/>
      <c r="W800" s="5"/>
      <c r="X800" s="5"/>
      <c r="Y800" s="5"/>
      <c r="Z800" s="5"/>
      <c r="AA800" s="78">
        <f>Q800</f>
        <v>0</v>
      </c>
      <c r="AB800" s="78">
        <f>T800</f>
        <v>0</v>
      </c>
      <c r="AC800" s="78">
        <f>W800</f>
        <v>0</v>
      </c>
      <c r="AD800" s="78">
        <f>Z800</f>
        <v>0</v>
      </c>
      <c r="AE800" s="78">
        <f>AB800</f>
        <v>0</v>
      </c>
      <c r="AF800" s="78">
        <f>AD800</f>
        <v>0</v>
      </c>
      <c r="AG800" s="78">
        <f>AF800</f>
        <v>0</v>
      </c>
    </row>
    <row r="801" spans="3:33" s="2504" customFormat="1">
      <c r="C801" s="2284">
        <v>1</v>
      </c>
      <c r="D801" s="114"/>
      <c r="E801" s="114"/>
      <c r="F801" s="114"/>
      <c r="G801" s="2521"/>
      <c r="H801" s="114"/>
      <c r="I801" s="114"/>
      <c r="J801" s="114"/>
      <c r="K801" s="2319"/>
      <c r="L801" s="2508"/>
      <c r="M801" s="2508"/>
      <c r="N801" s="2319" t="s">
        <v>130</v>
      </c>
      <c r="O801" s="5">
        <v>29</v>
      </c>
      <c r="P801" s="5">
        <v>29</v>
      </c>
      <c r="Q801" s="5">
        <v>28</v>
      </c>
      <c r="R801" s="5">
        <v>28</v>
      </c>
      <c r="S801" s="5">
        <v>29</v>
      </c>
      <c r="T801" s="5">
        <v>29</v>
      </c>
      <c r="U801" s="5">
        <v>29</v>
      </c>
      <c r="V801" s="5">
        <f t="shared" ref="V801:Z802" si="536">U801</f>
        <v>29</v>
      </c>
      <c r="W801" s="5">
        <f t="shared" si="536"/>
        <v>29</v>
      </c>
      <c r="X801" s="5">
        <f t="shared" si="536"/>
        <v>29</v>
      </c>
      <c r="Y801" s="5">
        <f t="shared" si="536"/>
        <v>29</v>
      </c>
      <c r="Z801" s="5">
        <f t="shared" si="536"/>
        <v>29</v>
      </c>
      <c r="AA801" s="78">
        <f>Q801</f>
        <v>28</v>
      </c>
      <c r="AB801" s="78">
        <f>T801</f>
        <v>29</v>
      </c>
      <c r="AC801" s="78">
        <f>W801</f>
        <v>29</v>
      </c>
      <c r="AD801" s="78">
        <f>Z801</f>
        <v>29</v>
      </c>
      <c r="AE801" s="78">
        <f>AB801</f>
        <v>29</v>
      </c>
      <c r="AF801" s="78">
        <f>AD801</f>
        <v>29</v>
      </c>
      <c r="AG801" s="78">
        <f>AF801</f>
        <v>29</v>
      </c>
    </row>
    <row r="802" spans="3:33" s="2504" customFormat="1">
      <c r="C802" s="2284">
        <v>1</v>
      </c>
      <c r="D802" s="114"/>
      <c r="E802" s="114"/>
      <c r="F802" s="114"/>
      <c r="G802" s="2521"/>
      <c r="H802" s="1124"/>
      <c r="I802" s="1124"/>
      <c r="J802" s="1124"/>
      <c r="K802" s="2391"/>
      <c r="L802" s="2509"/>
      <c r="M802" s="2509"/>
      <c r="N802" s="2391" t="s">
        <v>127</v>
      </c>
      <c r="O802" s="2">
        <v>19</v>
      </c>
      <c r="P802" s="2">
        <v>19</v>
      </c>
      <c r="Q802" s="2">
        <v>20</v>
      </c>
      <c r="R802" s="2">
        <v>20</v>
      </c>
      <c r="S802" s="2">
        <v>20</v>
      </c>
      <c r="T802" s="2">
        <v>20</v>
      </c>
      <c r="U802" s="2">
        <v>19</v>
      </c>
      <c r="V802" s="2">
        <f t="shared" si="536"/>
        <v>19</v>
      </c>
      <c r="W802" s="2">
        <f t="shared" si="536"/>
        <v>19</v>
      </c>
      <c r="X802" s="2">
        <v>20</v>
      </c>
      <c r="Y802" s="2">
        <f t="shared" si="536"/>
        <v>20</v>
      </c>
      <c r="Z802" s="2">
        <f t="shared" si="536"/>
        <v>20</v>
      </c>
      <c r="AA802" s="75">
        <f>Q802</f>
        <v>20</v>
      </c>
      <c r="AB802" s="75">
        <f>T802</f>
        <v>20</v>
      </c>
      <c r="AC802" s="75">
        <f>W802</f>
        <v>19</v>
      </c>
      <c r="AD802" s="75">
        <f>Z802</f>
        <v>20</v>
      </c>
      <c r="AE802" s="75">
        <f>AB802</f>
        <v>20</v>
      </c>
      <c r="AF802" s="75">
        <f>AD802</f>
        <v>20</v>
      </c>
      <c r="AG802" s="75">
        <f>AF802</f>
        <v>20</v>
      </c>
    </row>
    <row r="803" spans="3:33" s="2504" customFormat="1">
      <c r="C803" s="2284">
        <v>1</v>
      </c>
      <c r="D803" s="114"/>
      <c r="E803" s="114"/>
      <c r="F803" s="114"/>
      <c r="G803" s="2521"/>
      <c r="H803" s="522" t="s">
        <v>364</v>
      </c>
      <c r="I803" s="522"/>
      <c r="J803" s="522"/>
      <c r="K803" s="91"/>
      <c r="L803" s="91"/>
      <c r="M803" s="91"/>
      <c r="N803" s="2380"/>
      <c r="O803" s="86">
        <f>SUM(O804:O808)</f>
        <v>86</v>
      </c>
      <c r="P803" s="86">
        <f t="shared" ref="P803:AG803" si="537">SUM(P804:P808)</f>
        <v>86</v>
      </c>
      <c r="Q803" s="86">
        <f t="shared" si="537"/>
        <v>86</v>
      </c>
      <c r="R803" s="86">
        <f t="shared" si="537"/>
        <v>86</v>
      </c>
      <c r="S803" s="86">
        <f t="shared" si="537"/>
        <v>86</v>
      </c>
      <c r="T803" s="86">
        <f t="shared" si="537"/>
        <v>86</v>
      </c>
      <c r="U803" s="86">
        <f t="shared" si="537"/>
        <v>86</v>
      </c>
      <c r="V803" s="86">
        <f t="shared" si="537"/>
        <v>86</v>
      </c>
      <c r="W803" s="86">
        <f t="shared" si="537"/>
        <v>86</v>
      </c>
      <c r="X803" s="86">
        <f t="shared" si="537"/>
        <v>86</v>
      </c>
      <c r="Y803" s="86">
        <f t="shared" si="537"/>
        <v>86</v>
      </c>
      <c r="Z803" s="86">
        <f t="shared" si="537"/>
        <v>86</v>
      </c>
      <c r="AA803" s="86">
        <f t="shared" si="537"/>
        <v>86</v>
      </c>
      <c r="AB803" s="86">
        <f t="shared" si="537"/>
        <v>86</v>
      </c>
      <c r="AC803" s="86">
        <f t="shared" si="537"/>
        <v>86</v>
      </c>
      <c r="AD803" s="86">
        <f t="shared" si="537"/>
        <v>86</v>
      </c>
      <c r="AE803" s="86">
        <f t="shared" si="537"/>
        <v>86</v>
      </c>
      <c r="AF803" s="86">
        <f t="shared" si="537"/>
        <v>86</v>
      </c>
      <c r="AG803" s="86">
        <f t="shared" si="537"/>
        <v>86</v>
      </c>
    </row>
    <row r="804" spans="3:33" s="2504" customFormat="1">
      <c r="C804" s="2284">
        <v>1</v>
      </c>
      <c r="D804" s="114"/>
      <c r="E804" s="114"/>
      <c r="F804" s="114"/>
      <c r="G804" s="2521"/>
      <c r="H804" s="114"/>
      <c r="I804" s="114"/>
      <c r="J804" s="114"/>
      <c r="K804" s="2319"/>
      <c r="L804" s="2508"/>
      <c r="M804" s="2508"/>
      <c r="N804" s="2319" t="s">
        <v>1397</v>
      </c>
      <c r="O804" s="5">
        <v>49</v>
      </c>
      <c r="P804" s="5">
        <v>49</v>
      </c>
      <c r="Q804" s="5">
        <v>49</v>
      </c>
      <c r="R804" s="5">
        <v>49</v>
      </c>
      <c r="S804" s="5">
        <v>49</v>
      </c>
      <c r="T804" s="5">
        <v>49</v>
      </c>
      <c r="U804" s="5">
        <v>49</v>
      </c>
      <c r="V804" s="5">
        <f t="shared" ref="V804:Z808" si="538">U804</f>
        <v>49</v>
      </c>
      <c r="W804" s="5">
        <f t="shared" si="538"/>
        <v>49</v>
      </c>
      <c r="X804" s="5">
        <f t="shared" si="538"/>
        <v>49</v>
      </c>
      <c r="Y804" s="5">
        <f t="shared" si="538"/>
        <v>49</v>
      </c>
      <c r="Z804" s="5">
        <f t="shared" si="538"/>
        <v>49</v>
      </c>
      <c r="AA804" s="78">
        <f>Q804</f>
        <v>49</v>
      </c>
      <c r="AB804" s="78">
        <f>T804</f>
        <v>49</v>
      </c>
      <c r="AC804" s="78">
        <f>W804</f>
        <v>49</v>
      </c>
      <c r="AD804" s="78">
        <f>Z804</f>
        <v>49</v>
      </c>
      <c r="AE804" s="78">
        <f>AB804</f>
        <v>49</v>
      </c>
      <c r="AF804" s="78">
        <f>AD804</f>
        <v>49</v>
      </c>
      <c r="AG804" s="78">
        <f>AF804</f>
        <v>49</v>
      </c>
    </row>
    <row r="805" spans="3:33" s="2504" customFormat="1">
      <c r="C805" s="2284">
        <v>1</v>
      </c>
      <c r="D805" s="114"/>
      <c r="E805" s="114"/>
      <c r="F805" s="114"/>
      <c r="G805" s="2521"/>
      <c r="H805" s="114"/>
      <c r="I805" s="114"/>
      <c r="J805" s="114"/>
      <c r="K805" s="2319"/>
      <c r="L805" s="2508"/>
      <c r="M805" s="2508"/>
      <c r="N805" s="2319" t="s">
        <v>1398</v>
      </c>
      <c r="O805" s="5">
        <v>1</v>
      </c>
      <c r="P805" s="5">
        <v>1</v>
      </c>
      <c r="Q805" s="5">
        <v>1</v>
      </c>
      <c r="R805" s="5">
        <v>1</v>
      </c>
      <c r="S805" s="5">
        <v>1</v>
      </c>
      <c r="T805" s="5">
        <v>1</v>
      </c>
      <c r="U805" s="5">
        <v>1</v>
      </c>
      <c r="V805" s="5">
        <f t="shared" si="538"/>
        <v>1</v>
      </c>
      <c r="W805" s="5">
        <f t="shared" si="538"/>
        <v>1</v>
      </c>
      <c r="X805" s="5">
        <f t="shared" si="538"/>
        <v>1</v>
      </c>
      <c r="Y805" s="5">
        <f t="shared" si="538"/>
        <v>1</v>
      </c>
      <c r="Z805" s="5">
        <f t="shared" si="538"/>
        <v>1</v>
      </c>
      <c r="AA805" s="78">
        <f>Q805</f>
        <v>1</v>
      </c>
      <c r="AB805" s="78">
        <f>T805</f>
        <v>1</v>
      </c>
      <c r="AC805" s="78">
        <f>W805</f>
        <v>1</v>
      </c>
      <c r="AD805" s="78">
        <f>Z805</f>
        <v>1</v>
      </c>
      <c r="AE805" s="78">
        <f>AB805</f>
        <v>1</v>
      </c>
      <c r="AF805" s="78">
        <f>AD805</f>
        <v>1</v>
      </c>
      <c r="AG805" s="78">
        <f>AF805</f>
        <v>1</v>
      </c>
    </row>
    <row r="806" spans="3:33" s="2504" customFormat="1">
      <c r="C806" s="2284">
        <v>1</v>
      </c>
      <c r="D806" s="114"/>
      <c r="E806" s="114"/>
      <c r="F806" s="114"/>
      <c r="G806" s="2521"/>
      <c r="H806" s="114"/>
      <c r="I806" s="114"/>
      <c r="J806" s="114"/>
      <c r="K806" s="2319"/>
      <c r="L806" s="2508"/>
      <c r="M806" s="2508"/>
      <c r="N806" s="2319" t="s">
        <v>1399</v>
      </c>
      <c r="O806" s="5">
        <v>17</v>
      </c>
      <c r="P806" s="5">
        <v>17</v>
      </c>
      <c r="Q806" s="5">
        <v>17</v>
      </c>
      <c r="R806" s="5">
        <v>17</v>
      </c>
      <c r="S806" s="5">
        <v>17</v>
      </c>
      <c r="T806" s="5">
        <v>17</v>
      </c>
      <c r="U806" s="5">
        <v>17</v>
      </c>
      <c r="V806" s="5">
        <f t="shared" si="538"/>
        <v>17</v>
      </c>
      <c r="W806" s="5">
        <f t="shared" si="538"/>
        <v>17</v>
      </c>
      <c r="X806" s="5">
        <f t="shared" si="538"/>
        <v>17</v>
      </c>
      <c r="Y806" s="5">
        <f t="shared" si="538"/>
        <v>17</v>
      </c>
      <c r="Z806" s="5">
        <f t="shared" si="538"/>
        <v>17</v>
      </c>
      <c r="AA806" s="78">
        <f>Q806</f>
        <v>17</v>
      </c>
      <c r="AB806" s="78">
        <f>T806</f>
        <v>17</v>
      </c>
      <c r="AC806" s="78">
        <f>W806</f>
        <v>17</v>
      </c>
      <c r="AD806" s="78">
        <f>Z806</f>
        <v>17</v>
      </c>
      <c r="AE806" s="78">
        <f>AB806</f>
        <v>17</v>
      </c>
      <c r="AF806" s="78">
        <f>AD806</f>
        <v>17</v>
      </c>
      <c r="AG806" s="78">
        <f>AF806</f>
        <v>17</v>
      </c>
    </row>
    <row r="807" spans="3:33" s="2504" customFormat="1">
      <c r="C807" s="2284">
        <v>1</v>
      </c>
      <c r="D807" s="114"/>
      <c r="E807" s="114"/>
      <c r="F807" s="114"/>
      <c r="G807" s="2521"/>
      <c r="H807" s="114"/>
      <c r="I807" s="114"/>
      <c r="J807" s="114"/>
      <c r="K807" s="2319"/>
      <c r="L807" s="2508"/>
      <c r="M807" s="2508"/>
      <c r="N807" s="2319" t="s">
        <v>128</v>
      </c>
      <c r="O807" s="5"/>
      <c r="P807" s="5"/>
      <c r="Q807" s="5"/>
      <c r="R807" s="5"/>
      <c r="S807" s="5"/>
      <c r="T807" s="5"/>
      <c r="U807" s="5"/>
      <c r="V807" s="5">
        <f t="shared" si="538"/>
        <v>0</v>
      </c>
      <c r="W807" s="5">
        <f t="shared" si="538"/>
        <v>0</v>
      </c>
      <c r="X807" s="5">
        <f t="shared" si="538"/>
        <v>0</v>
      </c>
      <c r="Y807" s="5">
        <f t="shared" si="538"/>
        <v>0</v>
      </c>
      <c r="Z807" s="5">
        <f t="shared" si="538"/>
        <v>0</v>
      </c>
      <c r="AA807" s="78">
        <f>Q807</f>
        <v>0</v>
      </c>
      <c r="AB807" s="78">
        <f>T807</f>
        <v>0</v>
      </c>
      <c r="AC807" s="78">
        <f>W807</f>
        <v>0</v>
      </c>
      <c r="AD807" s="78">
        <f>Z807</f>
        <v>0</v>
      </c>
      <c r="AE807" s="78">
        <f>AB807</f>
        <v>0</v>
      </c>
      <c r="AF807" s="78">
        <f>AD807</f>
        <v>0</v>
      </c>
      <c r="AG807" s="78">
        <f>AF807</f>
        <v>0</v>
      </c>
    </row>
    <row r="808" spans="3:33" s="2504" customFormat="1">
      <c r="C808" s="2284">
        <v>1</v>
      </c>
      <c r="D808" s="114"/>
      <c r="E808" s="114"/>
      <c r="F808" s="114"/>
      <c r="G808" s="2521"/>
      <c r="H808" s="114"/>
      <c r="I808" s="114"/>
      <c r="J808" s="114"/>
      <c r="K808" s="2319"/>
      <c r="L808" s="2508"/>
      <c r="M808" s="2508"/>
      <c r="N808" s="2319" t="s">
        <v>127</v>
      </c>
      <c r="O808" s="5">
        <v>19</v>
      </c>
      <c r="P808" s="5">
        <v>19</v>
      </c>
      <c r="Q808" s="5">
        <v>19</v>
      </c>
      <c r="R808" s="5">
        <v>19</v>
      </c>
      <c r="S808" s="5">
        <v>19</v>
      </c>
      <c r="T808" s="5">
        <v>19</v>
      </c>
      <c r="U808" s="5">
        <v>19</v>
      </c>
      <c r="V808" s="5">
        <f t="shared" si="538"/>
        <v>19</v>
      </c>
      <c r="W808" s="5">
        <f t="shared" si="538"/>
        <v>19</v>
      </c>
      <c r="X808" s="5">
        <f t="shared" si="538"/>
        <v>19</v>
      </c>
      <c r="Y808" s="5">
        <f t="shared" si="538"/>
        <v>19</v>
      </c>
      <c r="Z808" s="5">
        <f t="shared" si="538"/>
        <v>19</v>
      </c>
      <c r="AA808" s="78">
        <f>Q808</f>
        <v>19</v>
      </c>
      <c r="AB808" s="78">
        <f>T808</f>
        <v>19</v>
      </c>
      <c r="AC808" s="78">
        <f>W808</f>
        <v>19</v>
      </c>
      <c r="AD808" s="78">
        <f>Z808</f>
        <v>19</v>
      </c>
      <c r="AE808" s="78">
        <f>AB808</f>
        <v>19</v>
      </c>
      <c r="AF808" s="78">
        <f>AD808</f>
        <v>19</v>
      </c>
      <c r="AG808" s="78">
        <f>AF808</f>
        <v>19</v>
      </c>
    </row>
    <row r="809" spans="3:33" s="2504" customFormat="1">
      <c r="C809" s="2284">
        <v>1</v>
      </c>
      <c r="D809" s="114"/>
      <c r="E809" s="114"/>
      <c r="F809" s="114"/>
      <c r="G809" s="2521"/>
      <c r="H809" s="514" t="s">
        <v>365</v>
      </c>
      <c r="I809" s="514"/>
      <c r="J809" s="514"/>
      <c r="K809" s="513"/>
      <c r="L809" s="513"/>
      <c r="M809" s="513"/>
      <c r="N809" s="2510"/>
      <c r="O809" s="512">
        <f>SUM(O810:O813)</f>
        <v>7</v>
      </c>
      <c r="P809" s="512">
        <f t="shared" ref="P809:AG809" si="539">SUM(P810:P813)</f>
        <v>7</v>
      </c>
      <c r="Q809" s="512">
        <f t="shared" si="539"/>
        <v>7</v>
      </c>
      <c r="R809" s="512">
        <f t="shared" si="539"/>
        <v>7</v>
      </c>
      <c r="S809" s="512">
        <f t="shared" si="539"/>
        <v>7</v>
      </c>
      <c r="T809" s="512">
        <f t="shared" si="539"/>
        <v>7</v>
      </c>
      <c r="U809" s="512">
        <f t="shared" si="539"/>
        <v>7</v>
      </c>
      <c r="V809" s="512">
        <f t="shared" si="539"/>
        <v>7</v>
      </c>
      <c r="W809" s="512">
        <f t="shared" si="539"/>
        <v>7</v>
      </c>
      <c r="X809" s="512">
        <f t="shared" si="539"/>
        <v>7</v>
      </c>
      <c r="Y809" s="512">
        <f t="shared" si="539"/>
        <v>7</v>
      </c>
      <c r="Z809" s="512">
        <f t="shared" si="539"/>
        <v>7</v>
      </c>
      <c r="AA809" s="512">
        <f t="shared" si="539"/>
        <v>7</v>
      </c>
      <c r="AB809" s="512">
        <f t="shared" si="539"/>
        <v>7</v>
      </c>
      <c r="AC809" s="512">
        <f t="shared" si="539"/>
        <v>7</v>
      </c>
      <c r="AD809" s="512">
        <f t="shared" si="539"/>
        <v>7</v>
      </c>
      <c r="AE809" s="512">
        <f t="shared" si="539"/>
        <v>7</v>
      </c>
      <c r="AF809" s="512">
        <f t="shared" si="539"/>
        <v>7</v>
      </c>
      <c r="AG809" s="512">
        <f t="shared" si="539"/>
        <v>7</v>
      </c>
    </row>
    <row r="810" spans="3:33" s="2504" customFormat="1">
      <c r="C810" s="2284">
        <v>1</v>
      </c>
      <c r="D810" s="114"/>
      <c r="E810" s="114"/>
      <c r="F810" s="114"/>
      <c r="G810" s="2521"/>
      <c r="H810" s="114"/>
      <c r="I810" s="114"/>
      <c r="J810" s="114"/>
      <c r="K810" s="2319"/>
      <c r="L810" s="2508"/>
      <c r="M810" s="2508"/>
      <c r="N810" s="2319" t="s">
        <v>1400</v>
      </c>
      <c r="O810" s="5"/>
      <c r="P810" s="5"/>
      <c r="Q810" s="5"/>
      <c r="R810" s="5"/>
      <c r="S810" s="5"/>
      <c r="T810" s="5"/>
      <c r="U810" s="5"/>
      <c r="V810" s="5"/>
      <c r="W810" s="5"/>
      <c r="X810" s="5"/>
      <c r="Y810" s="5"/>
      <c r="Z810" s="5"/>
      <c r="AA810" s="78">
        <f>Q810</f>
        <v>0</v>
      </c>
      <c r="AB810" s="78">
        <f>T810</f>
        <v>0</v>
      </c>
      <c r="AC810" s="78">
        <f>W810</f>
        <v>0</v>
      </c>
      <c r="AD810" s="78">
        <f>Z810</f>
        <v>0</v>
      </c>
      <c r="AE810" s="78">
        <f>AB810</f>
        <v>0</v>
      </c>
      <c r="AF810" s="78">
        <f>AD810</f>
        <v>0</v>
      </c>
      <c r="AG810" s="78">
        <f>AF810</f>
        <v>0</v>
      </c>
    </row>
    <row r="811" spans="3:33" s="2504" customFormat="1">
      <c r="C811" s="2284">
        <v>1</v>
      </c>
      <c r="D811" s="114"/>
      <c r="E811" s="114"/>
      <c r="F811" s="114"/>
      <c r="G811" s="2521"/>
      <c r="H811" s="114"/>
      <c r="I811" s="114"/>
      <c r="J811" s="114"/>
      <c r="K811" s="2319"/>
      <c r="L811" s="2508"/>
      <c r="M811" s="2508"/>
      <c r="N811" s="2319" t="s">
        <v>1401</v>
      </c>
      <c r="O811" s="5"/>
      <c r="P811" s="5"/>
      <c r="Q811" s="5"/>
      <c r="R811" s="5"/>
      <c r="S811" s="5"/>
      <c r="T811" s="5"/>
      <c r="U811" s="5"/>
      <c r="V811" s="5"/>
      <c r="W811" s="5"/>
      <c r="X811" s="5"/>
      <c r="Y811" s="5"/>
      <c r="Z811" s="5"/>
      <c r="AA811" s="78">
        <f>Q811</f>
        <v>0</v>
      </c>
      <c r="AB811" s="78">
        <f>T811</f>
        <v>0</v>
      </c>
      <c r="AC811" s="78">
        <f>W811</f>
        <v>0</v>
      </c>
      <c r="AD811" s="78">
        <f>Z811</f>
        <v>0</v>
      </c>
      <c r="AE811" s="78">
        <f>AB811</f>
        <v>0</v>
      </c>
      <c r="AF811" s="78">
        <f>AD811</f>
        <v>0</v>
      </c>
      <c r="AG811" s="78">
        <f>AF811</f>
        <v>0</v>
      </c>
    </row>
    <row r="812" spans="3:33" s="2504" customFormat="1">
      <c r="C812" s="2284">
        <v>1</v>
      </c>
      <c r="D812" s="114"/>
      <c r="E812" s="114"/>
      <c r="F812" s="114"/>
      <c r="G812" s="2521"/>
      <c r="H812" s="114"/>
      <c r="I812" s="114"/>
      <c r="J812" s="114"/>
      <c r="K812" s="2319"/>
      <c r="L812" s="2508"/>
      <c r="M812" s="2508"/>
      <c r="N812" s="2319" t="s">
        <v>1402</v>
      </c>
      <c r="O812" s="5">
        <v>6</v>
      </c>
      <c r="P812" s="5">
        <v>6</v>
      </c>
      <c r="Q812" s="5">
        <v>6</v>
      </c>
      <c r="R812" s="5">
        <v>6</v>
      </c>
      <c r="S812" s="5">
        <v>6</v>
      </c>
      <c r="T812" s="5">
        <v>6</v>
      </c>
      <c r="U812" s="5">
        <v>6</v>
      </c>
      <c r="V812" s="5">
        <f t="shared" ref="V812:Z813" si="540">U812</f>
        <v>6</v>
      </c>
      <c r="W812" s="5">
        <f t="shared" si="540"/>
        <v>6</v>
      </c>
      <c r="X812" s="5">
        <f t="shared" si="540"/>
        <v>6</v>
      </c>
      <c r="Y812" s="5">
        <f t="shared" si="540"/>
        <v>6</v>
      </c>
      <c r="Z812" s="5">
        <f t="shared" si="540"/>
        <v>6</v>
      </c>
      <c r="AA812" s="78">
        <f>Q812</f>
        <v>6</v>
      </c>
      <c r="AB812" s="78">
        <f>T812</f>
        <v>6</v>
      </c>
      <c r="AC812" s="78">
        <f>W812</f>
        <v>6</v>
      </c>
      <c r="AD812" s="78">
        <f>Z812</f>
        <v>6</v>
      </c>
      <c r="AE812" s="78">
        <f>AB812</f>
        <v>6</v>
      </c>
      <c r="AF812" s="78">
        <f>AD812</f>
        <v>6</v>
      </c>
      <c r="AG812" s="78">
        <f>AF812</f>
        <v>6</v>
      </c>
    </row>
    <row r="813" spans="3:33" s="2504" customFormat="1">
      <c r="C813" s="2284">
        <v>1</v>
      </c>
      <c r="D813" s="114"/>
      <c r="E813" s="114"/>
      <c r="F813" s="114"/>
      <c r="G813" s="2521"/>
      <c r="H813" s="1124"/>
      <c r="I813" s="1124"/>
      <c r="J813" s="1124"/>
      <c r="K813" s="2391"/>
      <c r="L813" s="2509"/>
      <c r="M813" s="2509"/>
      <c r="N813" s="2391" t="s">
        <v>1403</v>
      </c>
      <c r="O813" s="2">
        <v>1</v>
      </c>
      <c r="P813" s="2">
        <v>1</v>
      </c>
      <c r="Q813" s="2">
        <v>1</v>
      </c>
      <c r="R813" s="2">
        <v>1</v>
      </c>
      <c r="S813" s="2">
        <v>1</v>
      </c>
      <c r="T813" s="2">
        <v>1</v>
      </c>
      <c r="U813" s="2">
        <v>1</v>
      </c>
      <c r="V813" s="2">
        <f t="shared" si="540"/>
        <v>1</v>
      </c>
      <c r="W813" s="2">
        <f t="shared" si="540"/>
        <v>1</v>
      </c>
      <c r="X813" s="2">
        <f t="shared" si="540"/>
        <v>1</v>
      </c>
      <c r="Y813" s="2">
        <f t="shared" si="540"/>
        <v>1</v>
      </c>
      <c r="Z813" s="2">
        <f t="shared" si="540"/>
        <v>1</v>
      </c>
      <c r="AA813" s="75">
        <f>Q813</f>
        <v>1</v>
      </c>
      <c r="AB813" s="75">
        <f>T813</f>
        <v>1</v>
      </c>
      <c r="AC813" s="75">
        <f>W813</f>
        <v>1</v>
      </c>
      <c r="AD813" s="75">
        <f>Z813</f>
        <v>1</v>
      </c>
      <c r="AE813" s="75">
        <f>AB813</f>
        <v>1</v>
      </c>
      <c r="AF813" s="75">
        <f>AD813</f>
        <v>1</v>
      </c>
      <c r="AG813" s="75">
        <f>AF813</f>
        <v>1</v>
      </c>
    </row>
    <row r="814" spans="3:33" s="2504" customFormat="1">
      <c r="C814" s="2284">
        <v>1</v>
      </c>
      <c r="D814" s="114"/>
      <c r="E814" s="114"/>
      <c r="F814" s="114"/>
      <c r="G814" s="2521"/>
      <c r="H814" s="522" t="s">
        <v>77</v>
      </c>
      <c r="I814" s="522"/>
      <c r="J814" s="522"/>
      <c r="K814" s="91"/>
      <c r="L814" s="91"/>
      <c r="M814" s="91"/>
      <c r="N814" s="2380"/>
      <c r="O814" s="86">
        <f>SUM(O815:O819)</f>
        <v>31</v>
      </c>
      <c r="P814" s="86">
        <f t="shared" ref="P814:AG814" si="541">SUM(P815:P819)</f>
        <v>31</v>
      </c>
      <c r="Q814" s="86">
        <f t="shared" si="541"/>
        <v>31</v>
      </c>
      <c r="R814" s="86">
        <f t="shared" si="541"/>
        <v>31</v>
      </c>
      <c r="S814" s="86">
        <f t="shared" si="541"/>
        <v>31</v>
      </c>
      <c r="T814" s="86">
        <f t="shared" si="541"/>
        <v>30</v>
      </c>
      <c r="U814" s="86">
        <f t="shared" si="541"/>
        <v>32</v>
      </c>
      <c r="V814" s="86">
        <f t="shared" si="541"/>
        <v>33</v>
      </c>
      <c r="W814" s="86">
        <f t="shared" si="541"/>
        <v>33</v>
      </c>
      <c r="X814" s="86">
        <f t="shared" si="541"/>
        <v>33</v>
      </c>
      <c r="Y814" s="86">
        <f t="shared" si="541"/>
        <v>33</v>
      </c>
      <c r="Z814" s="86">
        <f t="shared" si="541"/>
        <v>33</v>
      </c>
      <c r="AA814" s="86">
        <f t="shared" si="541"/>
        <v>31</v>
      </c>
      <c r="AB814" s="86">
        <f t="shared" si="541"/>
        <v>30</v>
      </c>
      <c r="AC814" s="86">
        <f t="shared" si="541"/>
        <v>33</v>
      </c>
      <c r="AD814" s="86">
        <f t="shared" si="541"/>
        <v>33</v>
      </c>
      <c r="AE814" s="86">
        <f t="shared" si="541"/>
        <v>30</v>
      </c>
      <c r="AF814" s="86">
        <f t="shared" si="541"/>
        <v>33</v>
      </c>
      <c r="AG814" s="86">
        <f t="shared" si="541"/>
        <v>33</v>
      </c>
    </row>
    <row r="815" spans="3:33" s="2504" customFormat="1">
      <c r="C815" s="2284">
        <v>1</v>
      </c>
      <c r="D815" s="114"/>
      <c r="E815" s="114"/>
      <c r="F815" s="114"/>
      <c r="G815" s="2521"/>
      <c r="H815" s="114"/>
      <c r="I815" s="114"/>
      <c r="J815" s="2319"/>
      <c r="K815" s="2319"/>
      <c r="L815" s="2508"/>
      <c r="M815" s="2508"/>
      <c r="N815" s="2512" t="s">
        <v>126</v>
      </c>
      <c r="O815" s="5">
        <v>2</v>
      </c>
      <c r="P815" s="5">
        <v>2</v>
      </c>
      <c r="Q815" s="5">
        <v>2</v>
      </c>
      <c r="R815" s="5">
        <v>2</v>
      </c>
      <c r="S815" s="5">
        <v>2</v>
      </c>
      <c r="T815" s="5">
        <v>2</v>
      </c>
      <c r="U815" s="5">
        <v>2</v>
      </c>
      <c r="V815" s="5">
        <f t="shared" ref="V815:Z819" si="542">U815</f>
        <v>2</v>
      </c>
      <c r="W815" s="5">
        <f t="shared" si="542"/>
        <v>2</v>
      </c>
      <c r="X815" s="5">
        <f t="shared" si="542"/>
        <v>2</v>
      </c>
      <c r="Y815" s="5">
        <f t="shared" si="542"/>
        <v>2</v>
      </c>
      <c r="Z815" s="5">
        <f t="shared" si="542"/>
        <v>2</v>
      </c>
      <c r="AA815" s="78">
        <f>Q815</f>
        <v>2</v>
      </c>
      <c r="AB815" s="78">
        <f>T815</f>
        <v>2</v>
      </c>
      <c r="AC815" s="78">
        <f>W815</f>
        <v>2</v>
      </c>
      <c r="AD815" s="78">
        <f>Z815</f>
        <v>2</v>
      </c>
      <c r="AE815" s="78">
        <f>AB815</f>
        <v>2</v>
      </c>
      <c r="AF815" s="78">
        <f>AD815</f>
        <v>2</v>
      </c>
      <c r="AG815" s="78">
        <f>AF815</f>
        <v>2</v>
      </c>
    </row>
    <row r="816" spans="3:33" s="2504" customFormat="1">
      <c r="C816" s="2284">
        <v>1</v>
      </c>
      <c r="D816" s="114"/>
      <c r="E816" s="114"/>
      <c r="F816" s="114"/>
      <c r="G816" s="2521"/>
      <c r="H816" s="114"/>
      <c r="I816" s="114"/>
      <c r="J816" s="2319"/>
      <c r="K816" s="2319"/>
      <c r="L816" s="2508"/>
      <c r="M816" s="2508"/>
      <c r="N816" s="2512" t="s">
        <v>79</v>
      </c>
      <c r="O816" s="5">
        <v>15</v>
      </c>
      <c r="P816" s="5">
        <v>15</v>
      </c>
      <c r="Q816" s="5">
        <v>15</v>
      </c>
      <c r="R816" s="5">
        <v>15</v>
      </c>
      <c r="S816" s="5">
        <v>15</v>
      </c>
      <c r="T816" s="5">
        <v>15</v>
      </c>
      <c r="U816" s="5">
        <v>15</v>
      </c>
      <c r="V816" s="5">
        <f t="shared" si="542"/>
        <v>15</v>
      </c>
      <c r="W816" s="5">
        <f t="shared" si="542"/>
        <v>15</v>
      </c>
      <c r="X816" s="5">
        <f t="shared" si="542"/>
        <v>15</v>
      </c>
      <c r="Y816" s="5">
        <f t="shared" si="542"/>
        <v>15</v>
      </c>
      <c r="Z816" s="5">
        <f t="shared" si="542"/>
        <v>15</v>
      </c>
      <c r="AA816" s="78">
        <f>Q816</f>
        <v>15</v>
      </c>
      <c r="AB816" s="78">
        <f>T816</f>
        <v>15</v>
      </c>
      <c r="AC816" s="78">
        <f>W816</f>
        <v>15</v>
      </c>
      <c r="AD816" s="78">
        <f>Z816</f>
        <v>15</v>
      </c>
      <c r="AE816" s="78">
        <f>AB816</f>
        <v>15</v>
      </c>
      <c r="AF816" s="78">
        <f>AD816</f>
        <v>15</v>
      </c>
      <c r="AG816" s="78">
        <f>AF816</f>
        <v>15</v>
      </c>
    </row>
    <row r="817" spans="3:33" s="2504" customFormat="1">
      <c r="C817" s="2284">
        <v>1</v>
      </c>
      <c r="D817" s="114"/>
      <c r="E817" s="114"/>
      <c r="F817" s="114"/>
      <c r="G817" s="2521"/>
      <c r="H817" s="114"/>
      <c r="I817" s="114"/>
      <c r="J817" s="2319"/>
      <c r="K817" s="2319"/>
      <c r="L817" s="2508"/>
      <c r="M817" s="2508"/>
      <c r="N817" s="2512" t="s">
        <v>80</v>
      </c>
      <c r="O817" s="5">
        <v>5</v>
      </c>
      <c r="P817" s="5">
        <v>5</v>
      </c>
      <c r="Q817" s="5">
        <v>5</v>
      </c>
      <c r="R817" s="5">
        <v>5</v>
      </c>
      <c r="S817" s="5">
        <v>5</v>
      </c>
      <c r="T817" s="5">
        <v>5</v>
      </c>
      <c r="U817" s="5">
        <v>5</v>
      </c>
      <c r="V817" s="5">
        <f t="shared" si="542"/>
        <v>5</v>
      </c>
      <c r="W817" s="5">
        <f t="shared" si="542"/>
        <v>5</v>
      </c>
      <c r="X817" s="5">
        <f t="shared" si="542"/>
        <v>5</v>
      </c>
      <c r="Y817" s="5">
        <f t="shared" si="542"/>
        <v>5</v>
      </c>
      <c r="Z817" s="5">
        <f t="shared" si="542"/>
        <v>5</v>
      </c>
      <c r="AA817" s="78">
        <f>Q817</f>
        <v>5</v>
      </c>
      <c r="AB817" s="78">
        <f>T817</f>
        <v>5</v>
      </c>
      <c r="AC817" s="78">
        <f>W817</f>
        <v>5</v>
      </c>
      <c r="AD817" s="78">
        <f>Z817</f>
        <v>5</v>
      </c>
      <c r="AE817" s="78">
        <f>AB817</f>
        <v>5</v>
      </c>
      <c r="AF817" s="78">
        <f>AD817</f>
        <v>5</v>
      </c>
      <c r="AG817" s="78">
        <f>AF817</f>
        <v>5</v>
      </c>
    </row>
    <row r="818" spans="3:33" s="2504" customFormat="1">
      <c r="C818" s="2284">
        <v>1</v>
      </c>
      <c r="D818" s="114"/>
      <c r="E818" s="114"/>
      <c r="F818" s="114"/>
      <c r="G818" s="2521"/>
      <c r="H818" s="114"/>
      <c r="I818" s="114"/>
      <c r="J818" s="2319"/>
      <c r="K818" s="2319"/>
      <c r="L818" s="2508"/>
      <c r="M818" s="2508"/>
      <c r="N818" s="2512" t="s">
        <v>81</v>
      </c>
      <c r="O818" s="5"/>
      <c r="P818" s="5"/>
      <c r="Q818" s="5"/>
      <c r="R818" s="5"/>
      <c r="S818" s="5"/>
      <c r="T818" s="5"/>
      <c r="U818" s="5"/>
      <c r="V818" s="5">
        <f t="shared" si="542"/>
        <v>0</v>
      </c>
      <c r="W818" s="5">
        <f t="shared" si="542"/>
        <v>0</v>
      </c>
      <c r="X818" s="5">
        <f t="shared" si="542"/>
        <v>0</v>
      </c>
      <c r="Y818" s="5">
        <f t="shared" si="542"/>
        <v>0</v>
      </c>
      <c r="Z818" s="5">
        <f t="shared" si="542"/>
        <v>0</v>
      </c>
      <c r="AA818" s="78">
        <f>Q818</f>
        <v>0</v>
      </c>
      <c r="AB818" s="78">
        <f>T818</f>
        <v>0</v>
      </c>
      <c r="AC818" s="78">
        <f>W818</f>
        <v>0</v>
      </c>
      <c r="AD818" s="78">
        <f>Z818</f>
        <v>0</v>
      </c>
      <c r="AE818" s="78">
        <f>AB818</f>
        <v>0</v>
      </c>
      <c r="AF818" s="78">
        <f>AD818</f>
        <v>0</v>
      </c>
      <c r="AG818" s="78">
        <f>AF818</f>
        <v>0</v>
      </c>
    </row>
    <row r="819" spans="3:33" s="2504" customFormat="1">
      <c r="C819" s="2284">
        <v>1</v>
      </c>
      <c r="D819" s="114"/>
      <c r="E819" s="114"/>
      <c r="F819" s="114"/>
      <c r="G819" s="2521"/>
      <c r="H819" s="114"/>
      <c r="I819" s="114"/>
      <c r="J819" s="2319"/>
      <c r="K819" s="2319"/>
      <c r="L819" s="2508"/>
      <c r="M819" s="2508"/>
      <c r="N819" s="2512" t="s">
        <v>11</v>
      </c>
      <c r="O819" s="5">
        <v>9</v>
      </c>
      <c r="P819" s="5">
        <v>9</v>
      </c>
      <c r="Q819" s="5">
        <v>9</v>
      </c>
      <c r="R819" s="5">
        <v>9</v>
      </c>
      <c r="S819" s="5">
        <v>9</v>
      </c>
      <c r="T819" s="5">
        <v>8</v>
      </c>
      <c r="U819" s="5">
        <v>10</v>
      </c>
      <c r="V819" s="5">
        <v>11</v>
      </c>
      <c r="W819" s="5">
        <f t="shared" si="542"/>
        <v>11</v>
      </c>
      <c r="X819" s="5">
        <f>W819</f>
        <v>11</v>
      </c>
      <c r="Y819" s="5">
        <v>11</v>
      </c>
      <c r="Z819" s="5">
        <f t="shared" si="542"/>
        <v>11</v>
      </c>
      <c r="AA819" s="78">
        <f>Q819</f>
        <v>9</v>
      </c>
      <c r="AB819" s="78">
        <f>T819</f>
        <v>8</v>
      </c>
      <c r="AC819" s="78">
        <f>W819</f>
        <v>11</v>
      </c>
      <c r="AD819" s="78">
        <f>Z819</f>
        <v>11</v>
      </c>
      <c r="AE819" s="78">
        <f>AB819</f>
        <v>8</v>
      </c>
      <c r="AF819" s="78">
        <f>AD819</f>
        <v>11</v>
      </c>
      <c r="AG819" s="78">
        <f>AF819</f>
        <v>11</v>
      </c>
    </row>
    <row r="820" spans="3:33" s="2504" customFormat="1">
      <c r="C820" s="2284">
        <v>1</v>
      </c>
      <c r="D820" s="114"/>
      <c r="E820" s="114"/>
      <c r="F820" s="114"/>
      <c r="G820" s="2521"/>
      <c r="H820" s="514" t="s">
        <v>366</v>
      </c>
      <c r="I820" s="514"/>
      <c r="J820" s="514"/>
      <c r="K820" s="513"/>
      <c r="L820" s="513"/>
      <c r="M820" s="513"/>
      <c r="N820" s="2510"/>
      <c r="O820" s="512">
        <f>SUM(O821:O823)</f>
        <v>14</v>
      </c>
      <c r="P820" s="512">
        <f t="shared" ref="P820:AG820" si="543">SUM(P821:P823)</f>
        <v>14</v>
      </c>
      <c r="Q820" s="512">
        <f t="shared" si="543"/>
        <v>14</v>
      </c>
      <c r="R820" s="512">
        <f t="shared" si="543"/>
        <v>14</v>
      </c>
      <c r="S820" s="512">
        <f t="shared" si="543"/>
        <v>14</v>
      </c>
      <c r="T820" s="512">
        <f t="shared" si="543"/>
        <v>14</v>
      </c>
      <c r="U820" s="512">
        <f t="shared" si="543"/>
        <v>14</v>
      </c>
      <c r="V820" s="512">
        <f t="shared" si="543"/>
        <v>14</v>
      </c>
      <c r="W820" s="512">
        <f t="shared" si="543"/>
        <v>14</v>
      </c>
      <c r="X820" s="512">
        <f t="shared" si="543"/>
        <v>14</v>
      </c>
      <c r="Y820" s="512">
        <f t="shared" si="543"/>
        <v>14</v>
      </c>
      <c r="Z820" s="512">
        <f t="shared" si="543"/>
        <v>14</v>
      </c>
      <c r="AA820" s="512">
        <f t="shared" si="543"/>
        <v>14</v>
      </c>
      <c r="AB820" s="512">
        <f t="shared" si="543"/>
        <v>14</v>
      </c>
      <c r="AC820" s="512">
        <f t="shared" si="543"/>
        <v>14</v>
      </c>
      <c r="AD820" s="512">
        <f t="shared" si="543"/>
        <v>14</v>
      </c>
      <c r="AE820" s="512">
        <f t="shared" si="543"/>
        <v>14</v>
      </c>
      <c r="AF820" s="512">
        <f t="shared" si="543"/>
        <v>14</v>
      </c>
      <c r="AG820" s="512">
        <f t="shared" si="543"/>
        <v>14</v>
      </c>
    </row>
    <row r="821" spans="3:33" s="2504" customFormat="1">
      <c r="C821" s="2284">
        <v>1</v>
      </c>
      <c r="D821" s="114"/>
      <c r="E821" s="114"/>
      <c r="F821" s="114"/>
      <c r="G821" s="2521"/>
      <c r="H821" s="114"/>
      <c r="I821" s="114"/>
      <c r="J821" s="2319"/>
      <c r="K821" s="2319"/>
      <c r="L821" s="2508"/>
      <c r="M821" s="2508"/>
      <c r="N821" s="2512" t="s">
        <v>83</v>
      </c>
      <c r="O821" s="5">
        <v>4</v>
      </c>
      <c r="P821" s="5">
        <v>4</v>
      </c>
      <c r="Q821" s="5">
        <v>4</v>
      </c>
      <c r="R821" s="5">
        <v>4</v>
      </c>
      <c r="S821" s="5">
        <v>4</v>
      </c>
      <c r="T821" s="5">
        <v>4</v>
      </c>
      <c r="U821" s="5">
        <v>4</v>
      </c>
      <c r="V821" s="5">
        <f t="shared" ref="V821:Z822" si="544">U821</f>
        <v>4</v>
      </c>
      <c r="W821" s="5">
        <f t="shared" si="544"/>
        <v>4</v>
      </c>
      <c r="X821" s="5">
        <f t="shared" si="544"/>
        <v>4</v>
      </c>
      <c r="Y821" s="5">
        <f t="shared" si="544"/>
        <v>4</v>
      </c>
      <c r="Z821" s="5">
        <f t="shared" si="544"/>
        <v>4</v>
      </c>
      <c r="AA821" s="78">
        <f>Q821</f>
        <v>4</v>
      </c>
      <c r="AB821" s="78">
        <f>T821</f>
        <v>4</v>
      </c>
      <c r="AC821" s="78">
        <f>W821</f>
        <v>4</v>
      </c>
      <c r="AD821" s="78">
        <f>Z821</f>
        <v>4</v>
      </c>
      <c r="AE821" s="78">
        <f>AB821</f>
        <v>4</v>
      </c>
      <c r="AF821" s="78">
        <f>AD821</f>
        <v>4</v>
      </c>
      <c r="AG821" s="78">
        <f>AF821</f>
        <v>4</v>
      </c>
    </row>
    <row r="822" spans="3:33" s="2504" customFormat="1">
      <c r="C822" s="2284">
        <v>1</v>
      </c>
      <c r="D822" s="114"/>
      <c r="E822" s="114"/>
      <c r="F822" s="114"/>
      <c r="G822" s="2521"/>
      <c r="H822" s="114"/>
      <c r="I822" s="114"/>
      <c r="J822" s="2319"/>
      <c r="K822" s="2319"/>
      <c r="L822" s="2508"/>
      <c r="M822" s="2508"/>
      <c r="N822" s="2512" t="s">
        <v>84</v>
      </c>
      <c r="O822" s="5">
        <v>10</v>
      </c>
      <c r="P822" s="5">
        <v>10</v>
      </c>
      <c r="Q822" s="5">
        <v>10</v>
      </c>
      <c r="R822" s="5">
        <v>10</v>
      </c>
      <c r="S822" s="5">
        <v>10</v>
      </c>
      <c r="T822" s="5">
        <v>10</v>
      </c>
      <c r="U822" s="5">
        <v>10</v>
      </c>
      <c r="V822" s="5">
        <f t="shared" si="544"/>
        <v>10</v>
      </c>
      <c r="W822" s="5">
        <f t="shared" si="544"/>
        <v>10</v>
      </c>
      <c r="X822" s="5">
        <f t="shared" si="544"/>
        <v>10</v>
      </c>
      <c r="Y822" s="5">
        <f t="shared" si="544"/>
        <v>10</v>
      </c>
      <c r="Z822" s="5">
        <f t="shared" si="544"/>
        <v>10</v>
      </c>
      <c r="AA822" s="78">
        <f>Q822</f>
        <v>10</v>
      </c>
      <c r="AB822" s="78">
        <f>T822</f>
        <v>10</v>
      </c>
      <c r="AC822" s="78">
        <f>W822</f>
        <v>10</v>
      </c>
      <c r="AD822" s="78">
        <f>Z822</f>
        <v>10</v>
      </c>
      <c r="AE822" s="78">
        <f>AB822</f>
        <v>10</v>
      </c>
      <c r="AF822" s="78">
        <f>AD822</f>
        <v>10</v>
      </c>
      <c r="AG822" s="78">
        <f>AF822</f>
        <v>10</v>
      </c>
    </row>
    <row r="823" spans="3:33" s="2504" customFormat="1">
      <c r="C823" s="2284">
        <v>1</v>
      </c>
      <c r="D823" s="114"/>
      <c r="E823" s="114"/>
      <c r="F823" s="114"/>
      <c r="G823" s="2522"/>
      <c r="H823" s="1124"/>
      <c r="I823" s="1124"/>
      <c r="J823" s="2391"/>
      <c r="K823" s="2391"/>
      <c r="L823" s="2509"/>
      <c r="M823" s="2509"/>
      <c r="N823" s="2514" t="s">
        <v>85</v>
      </c>
      <c r="O823" s="2"/>
      <c r="P823" s="2"/>
      <c r="Q823" s="2"/>
      <c r="R823" s="2"/>
      <c r="S823" s="2"/>
      <c r="T823" s="2"/>
      <c r="U823" s="2"/>
      <c r="V823" s="2"/>
      <c r="W823" s="2"/>
      <c r="X823" s="2"/>
      <c r="Y823" s="2"/>
      <c r="Z823" s="2"/>
      <c r="AA823" s="75">
        <f>Q823</f>
        <v>0</v>
      </c>
      <c r="AB823" s="75">
        <f>T823</f>
        <v>0</v>
      </c>
      <c r="AC823" s="75">
        <f>W823</f>
        <v>0</v>
      </c>
      <c r="AD823" s="75">
        <f>Z823</f>
        <v>0</v>
      </c>
      <c r="AE823" s="75">
        <f>AB823</f>
        <v>0</v>
      </c>
      <c r="AF823" s="75">
        <f>AD823</f>
        <v>0</v>
      </c>
      <c r="AG823" s="75">
        <f>AF823</f>
        <v>0</v>
      </c>
    </row>
    <row r="824" spans="3:33" s="2504" customFormat="1">
      <c r="C824" s="2284">
        <v>1</v>
      </c>
      <c r="D824" s="114"/>
      <c r="E824" s="114"/>
      <c r="F824" s="114"/>
      <c r="G824" s="2515" t="s">
        <v>1404</v>
      </c>
      <c r="H824" s="2516"/>
      <c r="I824" s="2517"/>
      <c r="J824" s="2517"/>
      <c r="K824" s="2516"/>
      <c r="L824" s="2516"/>
      <c r="M824" s="2516"/>
      <c r="N824" s="2518"/>
      <c r="O824" s="506">
        <v>16</v>
      </c>
      <c r="P824" s="506">
        <v>17</v>
      </c>
      <c r="Q824" s="506">
        <v>17</v>
      </c>
      <c r="R824" s="506">
        <v>17</v>
      </c>
      <c r="S824" s="506">
        <v>17</v>
      </c>
      <c r="T824" s="506">
        <v>17</v>
      </c>
      <c r="U824" s="506">
        <v>16</v>
      </c>
      <c r="V824" s="506">
        <f t="shared" ref="V824:Z824" si="545">U824</f>
        <v>16</v>
      </c>
      <c r="W824" s="506">
        <v>20</v>
      </c>
      <c r="X824" s="506">
        <f t="shared" si="545"/>
        <v>20</v>
      </c>
      <c r="Y824" s="506">
        <f t="shared" si="545"/>
        <v>20</v>
      </c>
      <c r="Z824" s="506">
        <f t="shared" si="545"/>
        <v>20</v>
      </c>
      <c r="AA824" s="507">
        <f>Q824</f>
        <v>17</v>
      </c>
      <c r="AB824" s="507">
        <f>T824</f>
        <v>17</v>
      </c>
      <c r="AC824" s="507">
        <f>W824</f>
        <v>20</v>
      </c>
      <c r="AD824" s="507">
        <f>Z824</f>
        <v>20</v>
      </c>
      <c r="AE824" s="507">
        <f>AB824</f>
        <v>17</v>
      </c>
      <c r="AF824" s="507">
        <f>AD824</f>
        <v>20</v>
      </c>
      <c r="AG824" s="507">
        <f>AF824</f>
        <v>20</v>
      </c>
    </row>
    <row r="825" spans="3:33" s="2504" customFormat="1">
      <c r="C825" s="2284">
        <v>1</v>
      </c>
      <c r="D825" s="114"/>
      <c r="E825" s="114"/>
      <c r="F825" s="114"/>
      <c r="G825" s="114"/>
      <c r="H825" s="2319"/>
      <c r="I825" s="114"/>
      <c r="J825" s="114"/>
      <c r="K825" s="2319"/>
      <c r="L825" s="2319"/>
      <c r="M825" s="2319"/>
      <c r="N825" s="2319"/>
      <c r="O825" s="2324"/>
      <c r="P825" s="2324"/>
      <c r="Q825" s="2324"/>
      <c r="R825" s="2324"/>
      <c r="S825" s="2324"/>
      <c r="T825" s="2324"/>
      <c r="U825" s="2324"/>
      <c r="V825" s="2324"/>
      <c r="W825" s="2324"/>
      <c r="X825" s="2324"/>
    </row>
    <row r="826" spans="3:33" s="2504" customFormat="1">
      <c r="C826" s="2284">
        <v>1</v>
      </c>
      <c r="D826" s="114"/>
      <c r="E826" s="114"/>
      <c r="F826" s="114" t="s">
        <v>1310</v>
      </c>
      <c r="G826" s="114"/>
      <c r="H826" s="2319"/>
      <c r="I826" s="114"/>
      <c r="J826" s="114"/>
      <c r="K826" s="2319"/>
      <c r="L826" s="2319"/>
      <c r="M826" s="2319"/>
      <c r="N826" s="2319"/>
      <c r="O826" s="2324"/>
      <c r="P826" s="2324"/>
      <c r="Q826" s="2324"/>
      <c r="R826" s="2324"/>
      <c r="S826" s="2324"/>
      <c r="T826" s="2324"/>
      <c r="U826" s="2324"/>
      <c r="V826" s="2324"/>
      <c r="W826" s="2324"/>
      <c r="X826" s="2324"/>
    </row>
    <row r="827" spans="3:33" s="539" customFormat="1">
      <c r="C827" s="2284">
        <v>1</v>
      </c>
      <c r="D827" s="534"/>
      <c r="E827" s="534"/>
      <c r="F827" s="535"/>
      <c r="G827" s="546" t="s">
        <v>359</v>
      </c>
      <c r="H827" s="2523"/>
      <c r="I827" s="2524"/>
      <c r="J827" s="2524"/>
      <c r="K827" s="2524"/>
      <c r="L827" s="2524"/>
      <c r="M827" s="2524"/>
      <c r="N827" s="1635"/>
      <c r="O827" s="1635">
        <f>O828+O833+O839+O844+O850</f>
        <v>442</v>
      </c>
      <c r="P827" s="1635">
        <f t="shared" ref="P827:AG827" si="546">P828+P833+P839+P844+P850</f>
        <v>442</v>
      </c>
      <c r="Q827" s="1635">
        <f t="shared" si="546"/>
        <v>442</v>
      </c>
      <c r="R827" s="1635">
        <f t="shared" si="546"/>
        <v>442</v>
      </c>
      <c r="S827" s="1635">
        <f t="shared" si="546"/>
        <v>442</v>
      </c>
      <c r="T827" s="1635">
        <f t="shared" si="546"/>
        <v>439</v>
      </c>
      <c r="U827" s="1635">
        <f t="shared" si="546"/>
        <v>438</v>
      </c>
      <c r="V827" s="1635">
        <f t="shared" si="546"/>
        <v>438</v>
      </c>
      <c r="W827" s="1635">
        <f t="shared" si="546"/>
        <v>440</v>
      </c>
      <c r="X827" s="1635">
        <f t="shared" si="546"/>
        <v>443</v>
      </c>
      <c r="Y827" s="1635">
        <f t="shared" si="546"/>
        <v>444</v>
      </c>
      <c r="Z827" s="1635">
        <f t="shared" si="546"/>
        <v>444</v>
      </c>
      <c r="AA827" s="1635">
        <f t="shared" si="546"/>
        <v>442</v>
      </c>
      <c r="AB827" s="1635">
        <f t="shared" si="546"/>
        <v>439</v>
      </c>
      <c r="AC827" s="1635">
        <f t="shared" si="546"/>
        <v>440</v>
      </c>
      <c r="AD827" s="1635">
        <f t="shared" si="546"/>
        <v>444</v>
      </c>
      <c r="AE827" s="1635">
        <f t="shared" si="546"/>
        <v>439</v>
      </c>
      <c r="AF827" s="1635">
        <f t="shared" si="546"/>
        <v>444</v>
      </c>
      <c r="AG827" s="1635">
        <f t="shared" si="546"/>
        <v>444</v>
      </c>
    </row>
    <row r="828" spans="3:33" s="2504" customFormat="1">
      <c r="C828" s="2284">
        <v>1</v>
      </c>
      <c r="D828" s="114"/>
      <c r="E828" s="114"/>
      <c r="F828" s="114"/>
      <c r="G828" s="2525"/>
      <c r="H828" s="522" t="s">
        <v>1407</v>
      </c>
      <c r="I828" s="522"/>
      <c r="J828" s="522"/>
      <c r="K828" s="91"/>
      <c r="L828" s="91"/>
      <c r="M828" s="91"/>
      <c r="N828" s="2380"/>
      <c r="O828" s="86">
        <f>SUM(O829:O832)</f>
        <v>66</v>
      </c>
      <c r="P828" s="86">
        <f t="shared" ref="P828:AG828" si="547">SUM(P829:P832)</f>
        <v>66</v>
      </c>
      <c r="Q828" s="86">
        <f t="shared" si="547"/>
        <v>66</v>
      </c>
      <c r="R828" s="86">
        <f t="shared" si="547"/>
        <v>66</v>
      </c>
      <c r="S828" s="86">
        <f t="shared" si="547"/>
        <v>66</v>
      </c>
      <c r="T828" s="86">
        <f t="shared" si="547"/>
        <v>65</v>
      </c>
      <c r="U828" s="86">
        <f t="shared" si="547"/>
        <v>66</v>
      </c>
      <c r="V828" s="86">
        <f t="shared" si="547"/>
        <v>66</v>
      </c>
      <c r="W828" s="86">
        <f t="shared" si="547"/>
        <v>66</v>
      </c>
      <c r="X828" s="86">
        <f t="shared" si="547"/>
        <v>66</v>
      </c>
      <c r="Y828" s="86">
        <f t="shared" si="547"/>
        <v>66</v>
      </c>
      <c r="Z828" s="86">
        <f t="shared" si="547"/>
        <v>66</v>
      </c>
      <c r="AA828" s="86">
        <f t="shared" si="547"/>
        <v>66</v>
      </c>
      <c r="AB828" s="86">
        <f t="shared" si="547"/>
        <v>65</v>
      </c>
      <c r="AC828" s="86">
        <f t="shared" si="547"/>
        <v>66</v>
      </c>
      <c r="AD828" s="86">
        <f t="shared" si="547"/>
        <v>66</v>
      </c>
      <c r="AE828" s="86">
        <f t="shared" si="547"/>
        <v>65</v>
      </c>
      <c r="AF828" s="86">
        <f t="shared" si="547"/>
        <v>66</v>
      </c>
      <c r="AG828" s="86">
        <f t="shared" si="547"/>
        <v>66</v>
      </c>
    </row>
    <row r="829" spans="3:33" s="2504" customFormat="1">
      <c r="C829" s="2284">
        <v>1</v>
      </c>
      <c r="D829" s="114"/>
      <c r="E829" s="114"/>
      <c r="F829" s="114"/>
      <c r="G829" s="2525"/>
      <c r="H829" s="114"/>
      <c r="I829" s="114"/>
      <c r="J829" s="114"/>
      <c r="K829" s="2319"/>
      <c r="L829" s="2508"/>
      <c r="M829" s="2508"/>
      <c r="N829" s="2319" t="s">
        <v>132</v>
      </c>
      <c r="O829" s="5">
        <v>54</v>
      </c>
      <c r="P829" s="5">
        <v>54</v>
      </c>
      <c r="Q829" s="5">
        <v>54</v>
      </c>
      <c r="R829" s="5">
        <v>54</v>
      </c>
      <c r="S829" s="5">
        <v>54</v>
      </c>
      <c r="T829" s="5">
        <v>53</v>
      </c>
      <c r="U829" s="5">
        <v>54</v>
      </c>
      <c r="V829" s="5">
        <f t="shared" ref="V829:Z829" si="548">U829</f>
        <v>54</v>
      </c>
      <c r="W829" s="5">
        <f t="shared" si="548"/>
        <v>54</v>
      </c>
      <c r="X829" s="5">
        <f t="shared" si="548"/>
        <v>54</v>
      </c>
      <c r="Y829" s="5">
        <f t="shared" si="548"/>
        <v>54</v>
      </c>
      <c r="Z829" s="5">
        <f t="shared" si="548"/>
        <v>54</v>
      </c>
      <c r="AA829" s="78">
        <f>Q829</f>
        <v>54</v>
      </c>
      <c r="AB829" s="78">
        <f>T829</f>
        <v>53</v>
      </c>
      <c r="AC829" s="78">
        <f>W829</f>
        <v>54</v>
      </c>
      <c r="AD829" s="78">
        <f>Z829</f>
        <v>54</v>
      </c>
      <c r="AE829" s="78">
        <f>AB829</f>
        <v>53</v>
      </c>
      <c r="AF829" s="78">
        <f>AD829</f>
        <v>54</v>
      </c>
      <c r="AG829" s="78">
        <f>AF829</f>
        <v>54</v>
      </c>
    </row>
    <row r="830" spans="3:33" s="2504" customFormat="1">
      <c r="C830" s="2284">
        <v>1</v>
      </c>
      <c r="D830" s="114"/>
      <c r="E830" s="114"/>
      <c r="F830" s="114"/>
      <c r="G830" s="2525"/>
      <c r="H830" s="114"/>
      <c r="I830" s="114"/>
      <c r="J830" s="114"/>
      <c r="K830" s="2319"/>
      <c r="L830" s="2508"/>
      <c r="M830" s="2508"/>
      <c r="N830" s="2319" t="s">
        <v>131</v>
      </c>
      <c r="O830" s="5"/>
      <c r="P830" s="5"/>
      <c r="Q830" s="5"/>
      <c r="R830" s="5"/>
      <c r="S830" s="5"/>
      <c r="T830" s="5"/>
      <c r="U830" s="5"/>
      <c r="V830" s="5"/>
      <c r="W830" s="5"/>
      <c r="X830" s="5"/>
      <c r="Y830" s="5"/>
      <c r="Z830" s="5"/>
      <c r="AA830" s="78">
        <f>Q830</f>
        <v>0</v>
      </c>
      <c r="AB830" s="78">
        <f>T830</f>
        <v>0</v>
      </c>
      <c r="AC830" s="78">
        <f>W830</f>
        <v>0</v>
      </c>
      <c r="AD830" s="78">
        <f>Z830</f>
        <v>0</v>
      </c>
      <c r="AE830" s="78">
        <f>AB830</f>
        <v>0</v>
      </c>
      <c r="AF830" s="78">
        <f>AD830</f>
        <v>0</v>
      </c>
      <c r="AG830" s="78">
        <f>AF830</f>
        <v>0</v>
      </c>
    </row>
    <row r="831" spans="3:33" s="2504" customFormat="1">
      <c r="C831" s="2284">
        <v>1</v>
      </c>
      <c r="D831" s="114"/>
      <c r="E831" s="114"/>
      <c r="F831" s="114"/>
      <c r="G831" s="2525"/>
      <c r="H831" s="114"/>
      <c r="I831" s="114"/>
      <c r="J831" s="114"/>
      <c r="K831" s="2319"/>
      <c r="L831" s="2508"/>
      <c r="M831" s="2508"/>
      <c r="N831" s="2319" t="s">
        <v>130</v>
      </c>
      <c r="O831" s="5"/>
      <c r="P831" s="5"/>
      <c r="Q831" s="5"/>
      <c r="R831" s="5"/>
      <c r="S831" s="5"/>
      <c r="T831" s="5"/>
      <c r="U831" s="5"/>
      <c r="V831" s="5"/>
      <c r="W831" s="5"/>
      <c r="X831" s="5"/>
      <c r="Y831" s="5"/>
      <c r="Z831" s="5"/>
      <c r="AA831" s="78">
        <f>Q831</f>
        <v>0</v>
      </c>
      <c r="AB831" s="78">
        <f>T831</f>
        <v>0</v>
      </c>
      <c r="AC831" s="78">
        <f>W831</f>
        <v>0</v>
      </c>
      <c r="AD831" s="78">
        <f>Z831</f>
        <v>0</v>
      </c>
      <c r="AE831" s="78">
        <f>AB831</f>
        <v>0</v>
      </c>
      <c r="AF831" s="78">
        <f>AD831</f>
        <v>0</v>
      </c>
      <c r="AG831" s="78">
        <f>AF831</f>
        <v>0</v>
      </c>
    </row>
    <row r="832" spans="3:33" s="2504" customFormat="1">
      <c r="C832" s="2284">
        <v>1</v>
      </c>
      <c r="D832" s="114"/>
      <c r="E832" s="114"/>
      <c r="F832" s="114"/>
      <c r="G832" s="2525"/>
      <c r="H832" s="1124"/>
      <c r="I832" s="1124"/>
      <c r="J832" s="1124"/>
      <c r="K832" s="2391"/>
      <c r="L832" s="2509"/>
      <c r="M832" s="2509"/>
      <c r="N832" s="2391" t="s">
        <v>127</v>
      </c>
      <c r="O832" s="2">
        <v>12</v>
      </c>
      <c r="P832" s="2">
        <v>12</v>
      </c>
      <c r="Q832" s="2">
        <v>12</v>
      </c>
      <c r="R832" s="2">
        <v>12</v>
      </c>
      <c r="S832" s="2">
        <v>12</v>
      </c>
      <c r="T832" s="2">
        <v>12</v>
      </c>
      <c r="U832" s="2">
        <v>12</v>
      </c>
      <c r="V832" s="2">
        <f t="shared" ref="V832:Z832" si="549">U832</f>
        <v>12</v>
      </c>
      <c r="W832" s="2">
        <f t="shared" si="549"/>
        <v>12</v>
      </c>
      <c r="X832" s="2">
        <f t="shared" si="549"/>
        <v>12</v>
      </c>
      <c r="Y832" s="2">
        <f t="shared" si="549"/>
        <v>12</v>
      </c>
      <c r="Z832" s="2">
        <f t="shared" si="549"/>
        <v>12</v>
      </c>
      <c r="AA832" s="75">
        <f>Q832</f>
        <v>12</v>
      </c>
      <c r="AB832" s="75">
        <f>T832</f>
        <v>12</v>
      </c>
      <c r="AC832" s="75">
        <f>W832</f>
        <v>12</v>
      </c>
      <c r="AD832" s="75">
        <f>Z832</f>
        <v>12</v>
      </c>
      <c r="AE832" s="75">
        <f>AB832</f>
        <v>12</v>
      </c>
      <c r="AF832" s="75">
        <f>AD832</f>
        <v>12</v>
      </c>
      <c r="AG832" s="75">
        <f>AF832</f>
        <v>12</v>
      </c>
    </row>
    <row r="833" spans="3:33" s="2504" customFormat="1">
      <c r="C833" s="2284">
        <v>1</v>
      </c>
      <c r="D833" s="114"/>
      <c r="E833" s="114"/>
      <c r="F833" s="114"/>
      <c r="G833" s="2525"/>
      <c r="H833" s="522" t="s">
        <v>1408</v>
      </c>
      <c r="I833" s="522"/>
      <c r="J833" s="522"/>
      <c r="K833" s="91"/>
      <c r="L833" s="91"/>
      <c r="M833" s="91"/>
      <c r="N833" s="2380"/>
      <c r="O833" s="86">
        <f>SUM(O834:O838)</f>
        <v>300</v>
      </c>
      <c r="P833" s="86">
        <f t="shared" ref="P833:AG833" si="550">SUM(P834:P838)</f>
        <v>300</v>
      </c>
      <c r="Q833" s="86">
        <f t="shared" si="550"/>
        <v>300</v>
      </c>
      <c r="R833" s="86">
        <f t="shared" si="550"/>
        <v>300</v>
      </c>
      <c r="S833" s="86">
        <f t="shared" si="550"/>
        <v>300</v>
      </c>
      <c r="T833" s="86">
        <f t="shared" si="550"/>
        <v>299</v>
      </c>
      <c r="U833" s="86">
        <f t="shared" si="550"/>
        <v>297</v>
      </c>
      <c r="V833" s="86">
        <f t="shared" si="550"/>
        <v>297</v>
      </c>
      <c r="W833" s="86">
        <f t="shared" si="550"/>
        <v>299</v>
      </c>
      <c r="X833" s="86">
        <f t="shared" si="550"/>
        <v>301</v>
      </c>
      <c r="Y833" s="86">
        <f t="shared" si="550"/>
        <v>301</v>
      </c>
      <c r="Z833" s="86">
        <f t="shared" si="550"/>
        <v>301</v>
      </c>
      <c r="AA833" s="86">
        <f t="shared" si="550"/>
        <v>300</v>
      </c>
      <c r="AB833" s="86">
        <f t="shared" si="550"/>
        <v>299</v>
      </c>
      <c r="AC833" s="86">
        <f t="shared" si="550"/>
        <v>299</v>
      </c>
      <c r="AD833" s="86">
        <f t="shared" si="550"/>
        <v>301</v>
      </c>
      <c r="AE833" s="86">
        <f t="shared" si="550"/>
        <v>299</v>
      </c>
      <c r="AF833" s="86">
        <f t="shared" si="550"/>
        <v>301</v>
      </c>
      <c r="AG833" s="86">
        <f t="shared" si="550"/>
        <v>301</v>
      </c>
    </row>
    <row r="834" spans="3:33" s="2504" customFormat="1">
      <c r="C834" s="2284">
        <v>1</v>
      </c>
      <c r="D834" s="114"/>
      <c r="E834" s="114"/>
      <c r="F834" s="114"/>
      <c r="G834" s="2525"/>
      <c r="H834" s="114"/>
      <c r="I834" s="114"/>
      <c r="J834" s="114"/>
      <c r="K834" s="2319"/>
      <c r="L834" s="2508"/>
      <c r="M834" s="2508"/>
      <c r="N834" s="2319" t="s">
        <v>1397</v>
      </c>
      <c r="O834" s="5">
        <v>263</v>
      </c>
      <c r="P834" s="5">
        <v>263</v>
      </c>
      <c r="Q834" s="5">
        <v>263</v>
      </c>
      <c r="R834" s="5">
        <v>263</v>
      </c>
      <c r="S834" s="5">
        <v>263</v>
      </c>
      <c r="T834" s="5">
        <v>262</v>
      </c>
      <c r="U834" s="5">
        <v>260</v>
      </c>
      <c r="V834" s="5">
        <f t="shared" ref="V834:Z834" si="551">U834</f>
        <v>260</v>
      </c>
      <c r="W834" s="5">
        <v>262</v>
      </c>
      <c r="X834" s="5">
        <v>264</v>
      </c>
      <c r="Y834" s="5">
        <f t="shared" si="551"/>
        <v>264</v>
      </c>
      <c r="Z834" s="5">
        <f t="shared" si="551"/>
        <v>264</v>
      </c>
      <c r="AA834" s="78">
        <f>Q834</f>
        <v>263</v>
      </c>
      <c r="AB834" s="78">
        <f>T834</f>
        <v>262</v>
      </c>
      <c r="AC834" s="78">
        <f>W834</f>
        <v>262</v>
      </c>
      <c r="AD834" s="78">
        <f>Z834</f>
        <v>264</v>
      </c>
      <c r="AE834" s="78">
        <f>AB834</f>
        <v>262</v>
      </c>
      <c r="AF834" s="78">
        <f>AD834</f>
        <v>264</v>
      </c>
      <c r="AG834" s="78">
        <f>AF834</f>
        <v>264</v>
      </c>
    </row>
    <row r="835" spans="3:33" s="2504" customFormat="1">
      <c r="C835" s="2284">
        <v>1</v>
      </c>
      <c r="D835" s="114"/>
      <c r="E835" s="114"/>
      <c r="F835" s="114"/>
      <c r="G835" s="2525"/>
      <c r="H835" s="114"/>
      <c r="I835" s="114"/>
      <c r="J835" s="114"/>
      <c r="K835" s="2319"/>
      <c r="L835" s="2508"/>
      <c r="M835" s="2508"/>
      <c r="N835" s="2319" t="s">
        <v>1398</v>
      </c>
      <c r="O835" s="5"/>
      <c r="P835" s="5"/>
      <c r="Q835" s="5"/>
      <c r="R835" s="5"/>
      <c r="S835" s="5"/>
      <c r="T835" s="5"/>
      <c r="U835" s="5"/>
      <c r="V835" s="5"/>
      <c r="W835" s="5"/>
      <c r="X835" s="5"/>
      <c r="Y835" s="5"/>
      <c r="Z835" s="5"/>
      <c r="AA835" s="78">
        <f>Q835</f>
        <v>0</v>
      </c>
      <c r="AB835" s="78">
        <f>T835</f>
        <v>0</v>
      </c>
      <c r="AC835" s="78">
        <f>W835</f>
        <v>0</v>
      </c>
      <c r="AD835" s="78">
        <f>Z835</f>
        <v>0</v>
      </c>
      <c r="AE835" s="78">
        <f>AB835</f>
        <v>0</v>
      </c>
      <c r="AF835" s="78">
        <f>AD835</f>
        <v>0</v>
      </c>
      <c r="AG835" s="78">
        <f>AF835</f>
        <v>0</v>
      </c>
    </row>
    <row r="836" spans="3:33" s="2504" customFormat="1">
      <c r="C836" s="2284">
        <v>1</v>
      </c>
      <c r="D836" s="114"/>
      <c r="E836" s="114"/>
      <c r="F836" s="114"/>
      <c r="G836" s="2525"/>
      <c r="H836" s="114"/>
      <c r="I836" s="114"/>
      <c r="J836" s="114"/>
      <c r="K836" s="2319"/>
      <c r="L836" s="2508"/>
      <c r="M836" s="2508"/>
      <c r="N836" s="2319" t="s">
        <v>1399</v>
      </c>
      <c r="O836" s="5">
        <v>26</v>
      </c>
      <c r="P836" s="5">
        <v>26</v>
      </c>
      <c r="Q836" s="5">
        <v>26</v>
      </c>
      <c r="R836" s="5">
        <v>26</v>
      </c>
      <c r="S836" s="5">
        <v>26</v>
      </c>
      <c r="T836" s="5">
        <v>26</v>
      </c>
      <c r="U836" s="5">
        <v>26</v>
      </c>
      <c r="V836" s="5">
        <f t="shared" ref="V836:Z836" si="552">U836</f>
        <v>26</v>
      </c>
      <c r="W836" s="5">
        <f t="shared" si="552"/>
        <v>26</v>
      </c>
      <c r="X836" s="5">
        <f t="shared" si="552"/>
        <v>26</v>
      </c>
      <c r="Y836" s="5">
        <f t="shared" si="552"/>
        <v>26</v>
      </c>
      <c r="Z836" s="5">
        <f t="shared" si="552"/>
        <v>26</v>
      </c>
      <c r="AA836" s="78">
        <f>Q836</f>
        <v>26</v>
      </c>
      <c r="AB836" s="78">
        <f>T836</f>
        <v>26</v>
      </c>
      <c r="AC836" s="78">
        <f>W836</f>
        <v>26</v>
      </c>
      <c r="AD836" s="78">
        <f>Z836</f>
        <v>26</v>
      </c>
      <c r="AE836" s="78">
        <f>AB836</f>
        <v>26</v>
      </c>
      <c r="AF836" s="78">
        <f>AD836</f>
        <v>26</v>
      </c>
      <c r="AG836" s="78">
        <f>AF836</f>
        <v>26</v>
      </c>
    </row>
    <row r="837" spans="3:33" s="2504" customFormat="1">
      <c r="C837" s="2284">
        <v>1</v>
      </c>
      <c r="D837" s="114"/>
      <c r="E837" s="114"/>
      <c r="F837" s="114"/>
      <c r="G837" s="2525"/>
      <c r="H837" s="114"/>
      <c r="I837" s="114"/>
      <c r="J837" s="114"/>
      <c r="K837" s="2319"/>
      <c r="L837" s="2508"/>
      <c r="M837" s="2508"/>
      <c r="N837" s="2319" t="s">
        <v>128</v>
      </c>
      <c r="O837" s="5"/>
      <c r="P837" s="5"/>
      <c r="Q837" s="5"/>
      <c r="R837" s="5"/>
      <c r="S837" s="5"/>
      <c r="T837" s="5"/>
      <c r="U837" s="5"/>
      <c r="V837" s="5"/>
      <c r="W837" s="5"/>
      <c r="X837" s="5"/>
      <c r="Y837" s="5"/>
      <c r="Z837" s="5"/>
      <c r="AA837" s="78">
        <f>Q837</f>
        <v>0</v>
      </c>
      <c r="AB837" s="78">
        <f>T837</f>
        <v>0</v>
      </c>
      <c r="AC837" s="78">
        <f>W837</f>
        <v>0</v>
      </c>
      <c r="AD837" s="78">
        <f>Z837</f>
        <v>0</v>
      </c>
      <c r="AE837" s="78">
        <f>AB837</f>
        <v>0</v>
      </c>
      <c r="AF837" s="78">
        <f>AD837</f>
        <v>0</v>
      </c>
      <c r="AG837" s="78">
        <f>AF837</f>
        <v>0</v>
      </c>
    </row>
    <row r="838" spans="3:33" s="2504" customFormat="1">
      <c r="C838" s="2284">
        <v>1</v>
      </c>
      <c r="D838" s="114"/>
      <c r="E838" s="114"/>
      <c r="F838" s="114"/>
      <c r="G838" s="2525"/>
      <c r="H838" s="114"/>
      <c r="I838" s="114"/>
      <c r="J838" s="114"/>
      <c r="K838" s="2319"/>
      <c r="L838" s="2508"/>
      <c r="M838" s="2508"/>
      <c r="N838" s="2319" t="s">
        <v>127</v>
      </c>
      <c r="O838" s="5">
        <v>11</v>
      </c>
      <c r="P838" s="5">
        <v>11</v>
      </c>
      <c r="Q838" s="5">
        <v>11</v>
      </c>
      <c r="R838" s="5">
        <v>11</v>
      </c>
      <c r="S838" s="5">
        <v>11</v>
      </c>
      <c r="T838" s="5">
        <v>11</v>
      </c>
      <c r="U838" s="5">
        <v>11</v>
      </c>
      <c r="V838" s="5">
        <f t="shared" ref="V838:Z838" si="553">U838</f>
        <v>11</v>
      </c>
      <c r="W838" s="5">
        <f t="shared" si="553"/>
        <v>11</v>
      </c>
      <c r="X838" s="5">
        <f t="shared" si="553"/>
        <v>11</v>
      </c>
      <c r="Y838" s="5">
        <f t="shared" si="553"/>
        <v>11</v>
      </c>
      <c r="Z838" s="5">
        <f t="shared" si="553"/>
        <v>11</v>
      </c>
      <c r="AA838" s="78">
        <f>Q838</f>
        <v>11</v>
      </c>
      <c r="AB838" s="78">
        <f>T838</f>
        <v>11</v>
      </c>
      <c r="AC838" s="78">
        <f>W838</f>
        <v>11</v>
      </c>
      <c r="AD838" s="78">
        <f>Z838</f>
        <v>11</v>
      </c>
      <c r="AE838" s="78">
        <f>AB838</f>
        <v>11</v>
      </c>
      <c r="AF838" s="78">
        <f>AD838</f>
        <v>11</v>
      </c>
      <c r="AG838" s="78">
        <f>AF838</f>
        <v>11</v>
      </c>
    </row>
    <row r="839" spans="3:33" s="2504" customFormat="1">
      <c r="C839" s="2284">
        <v>1</v>
      </c>
      <c r="D839" s="114"/>
      <c r="E839" s="114"/>
      <c r="F839" s="114"/>
      <c r="G839" s="2525"/>
      <c r="H839" s="514" t="s">
        <v>1409</v>
      </c>
      <c r="I839" s="514"/>
      <c r="J839" s="514"/>
      <c r="K839" s="513"/>
      <c r="L839" s="513"/>
      <c r="M839" s="513"/>
      <c r="N839" s="2510"/>
      <c r="O839" s="512">
        <f>SUM(O840:O843)</f>
        <v>9</v>
      </c>
      <c r="P839" s="512">
        <f t="shared" ref="P839:AG839" si="554">SUM(P840:P843)</f>
        <v>9</v>
      </c>
      <c r="Q839" s="512">
        <f t="shared" si="554"/>
        <v>9</v>
      </c>
      <c r="R839" s="512">
        <f t="shared" si="554"/>
        <v>9</v>
      </c>
      <c r="S839" s="512">
        <f t="shared" si="554"/>
        <v>9</v>
      </c>
      <c r="T839" s="512">
        <f t="shared" si="554"/>
        <v>9</v>
      </c>
      <c r="U839" s="512">
        <f t="shared" si="554"/>
        <v>9</v>
      </c>
      <c r="V839" s="512">
        <f t="shared" si="554"/>
        <v>9</v>
      </c>
      <c r="W839" s="512">
        <f t="shared" si="554"/>
        <v>9</v>
      </c>
      <c r="X839" s="512">
        <f t="shared" si="554"/>
        <v>9</v>
      </c>
      <c r="Y839" s="512">
        <f t="shared" si="554"/>
        <v>9</v>
      </c>
      <c r="Z839" s="512">
        <f t="shared" si="554"/>
        <v>9</v>
      </c>
      <c r="AA839" s="512">
        <f t="shared" si="554"/>
        <v>9</v>
      </c>
      <c r="AB839" s="512">
        <f t="shared" si="554"/>
        <v>9</v>
      </c>
      <c r="AC839" s="512">
        <f t="shared" si="554"/>
        <v>9</v>
      </c>
      <c r="AD839" s="512">
        <f t="shared" si="554"/>
        <v>9</v>
      </c>
      <c r="AE839" s="512">
        <f t="shared" si="554"/>
        <v>9</v>
      </c>
      <c r="AF839" s="512">
        <f t="shared" si="554"/>
        <v>9</v>
      </c>
      <c r="AG839" s="512">
        <f t="shared" si="554"/>
        <v>9</v>
      </c>
    </row>
    <row r="840" spans="3:33" s="2504" customFormat="1">
      <c r="C840" s="2284">
        <v>1</v>
      </c>
      <c r="D840" s="114"/>
      <c r="E840" s="114"/>
      <c r="F840" s="114"/>
      <c r="G840" s="2525"/>
      <c r="H840" s="114"/>
      <c r="I840" s="114"/>
      <c r="J840" s="114"/>
      <c r="K840" s="2319"/>
      <c r="L840" s="2508"/>
      <c r="M840" s="2508"/>
      <c r="N840" s="2319" t="s">
        <v>1400</v>
      </c>
      <c r="O840" s="5">
        <v>6</v>
      </c>
      <c r="P840" s="5">
        <v>6</v>
      </c>
      <c r="Q840" s="5">
        <v>6</v>
      </c>
      <c r="R840" s="5">
        <v>6</v>
      </c>
      <c r="S840" s="5">
        <v>6</v>
      </c>
      <c r="T840" s="5">
        <v>6</v>
      </c>
      <c r="U840" s="5">
        <v>6</v>
      </c>
      <c r="V840" s="5">
        <f t="shared" ref="V840:Z840" si="555">U840</f>
        <v>6</v>
      </c>
      <c r="W840" s="5">
        <f t="shared" si="555"/>
        <v>6</v>
      </c>
      <c r="X840" s="5">
        <f t="shared" si="555"/>
        <v>6</v>
      </c>
      <c r="Y840" s="5">
        <f t="shared" si="555"/>
        <v>6</v>
      </c>
      <c r="Z840" s="5">
        <f t="shared" si="555"/>
        <v>6</v>
      </c>
      <c r="AA840" s="78">
        <f>Q840</f>
        <v>6</v>
      </c>
      <c r="AB840" s="78">
        <f>T840</f>
        <v>6</v>
      </c>
      <c r="AC840" s="78">
        <f>W840</f>
        <v>6</v>
      </c>
      <c r="AD840" s="78">
        <f>Z840</f>
        <v>6</v>
      </c>
      <c r="AE840" s="78">
        <f>AB840</f>
        <v>6</v>
      </c>
      <c r="AF840" s="78">
        <f>AD840</f>
        <v>6</v>
      </c>
      <c r="AG840" s="78">
        <f>AF840</f>
        <v>6</v>
      </c>
    </row>
    <row r="841" spans="3:33" s="2504" customFormat="1">
      <c r="C841" s="2284">
        <v>1</v>
      </c>
      <c r="D841" s="114"/>
      <c r="E841" s="114"/>
      <c r="F841" s="114"/>
      <c r="G841" s="2525"/>
      <c r="H841" s="114"/>
      <c r="I841" s="114"/>
      <c r="J841" s="114"/>
      <c r="K841" s="2319"/>
      <c r="L841" s="2508"/>
      <c r="M841" s="2508"/>
      <c r="N841" s="2319" t="s">
        <v>1401</v>
      </c>
      <c r="O841" s="5"/>
      <c r="P841" s="5"/>
      <c r="Q841" s="5"/>
      <c r="R841" s="5"/>
      <c r="S841" s="5"/>
      <c r="T841" s="5"/>
      <c r="U841" s="5"/>
      <c r="V841" s="5"/>
      <c r="W841" s="5"/>
      <c r="X841" s="5"/>
      <c r="Y841" s="5"/>
      <c r="Z841" s="5"/>
      <c r="AA841" s="78">
        <f>Q841</f>
        <v>0</v>
      </c>
      <c r="AB841" s="78">
        <f>T841</f>
        <v>0</v>
      </c>
      <c r="AC841" s="78">
        <f>W841</f>
        <v>0</v>
      </c>
      <c r="AD841" s="78">
        <f>Z841</f>
        <v>0</v>
      </c>
      <c r="AE841" s="78">
        <f>AB841</f>
        <v>0</v>
      </c>
      <c r="AF841" s="78">
        <f>AD841</f>
        <v>0</v>
      </c>
      <c r="AG841" s="78">
        <f>AF841</f>
        <v>0</v>
      </c>
    </row>
    <row r="842" spans="3:33" s="2504" customFormat="1">
      <c r="C842" s="2284">
        <v>1</v>
      </c>
      <c r="D842" s="114"/>
      <c r="E842" s="114"/>
      <c r="F842" s="114"/>
      <c r="G842" s="2525"/>
      <c r="H842" s="114"/>
      <c r="I842" s="114"/>
      <c r="J842" s="114"/>
      <c r="K842" s="2319"/>
      <c r="L842" s="2508"/>
      <c r="M842" s="2508"/>
      <c r="N842" s="2319" t="s">
        <v>1402</v>
      </c>
      <c r="O842" s="5">
        <v>1</v>
      </c>
      <c r="P842" s="5">
        <v>1</v>
      </c>
      <c r="Q842" s="5">
        <v>1</v>
      </c>
      <c r="R842" s="5">
        <v>1</v>
      </c>
      <c r="S842" s="5">
        <v>1</v>
      </c>
      <c r="T842" s="5">
        <v>1</v>
      </c>
      <c r="U842" s="5">
        <v>1</v>
      </c>
      <c r="V842" s="5">
        <f t="shared" ref="V842:Z843" si="556">U842</f>
        <v>1</v>
      </c>
      <c r="W842" s="5">
        <f t="shared" si="556"/>
        <v>1</v>
      </c>
      <c r="X842" s="5">
        <f t="shared" si="556"/>
        <v>1</v>
      </c>
      <c r="Y842" s="5">
        <f t="shared" si="556"/>
        <v>1</v>
      </c>
      <c r="Z842" s="5">
        <f t="shared" si="556"/>
        <v>1</v>
      </c>
      <c r="AA842" s="78">
        <f>Q842</f>
        <v>1</v>
      </c>
      <c r="AB842" s="78">
        <f>T842</f>
        <v>1</v>
      </c>
      <c r="AC842" s="78">
        <f>W842</f>
        <v>1</v>
      </c>
      <c r="AD842" s="78">
        <f>Z842</f>
        <v>1</v>
      </c>
      <c r="AE842" s="78">
        <f>AB842</f>
        <v>1</v>
      </c>
      <c r="AF842" s="78">
        <f>AD842</f>
        <v>1</v>
      </c>
      <c r="AG842" s="78">
        <f>AF842</f>
        <v>1</v>
      </c>
    </row>
    <row r="843" spans="3:33" s="2504" customFormat="1">
      <c r="C843" s="2284">
        <v>1</v>
      </c>
      <c r="D843" s="114"/>
      <c r="E843" s="114"/>
      <c r="F843" s="114"/>
      <c r="G843" s="2525"/>
      <c r="H843" s="1124"/>
      <c r="I843" s="1124"/>
      <c r="J843" s="1124"/>
      <c r="K843" s="2391"/>
      <c r="L843" s="2509"/>
      <c r="M843" s="2509"/>
      <c r="N843" s="2391" t="s">
        <v>1403</v>
      </c>
      <c r="O843" s="2">
        <v>2</v>
      </c>
      <c r="P843" s="2">
        <v>2</v>
      </c>
      <c r="Q843" s="2">
        <v>2</v>
      </c>
      <c r="R843" s="2">
        <v>2</v>
      </c>
      <c r="S843" s="2">
        <v>2</v>
      </c>
      <c r="T843" s="2">
        <v>2</v>
      </c>
      <c r="U843" s="2">
        <v>2</v>
      </c>
      <c r="V843" s="2">
        <f t="shared" si="556"/>
        <v>2</v>
      </c>
      <c r="W843" s="2">
        <f t="shared" si="556"/>
        <v>2</v>
      </c>
      <c r="X843" s="2">
        <f t="shared" si="556"/>
        <v>2</v>
      </c>
      <c r="Y843" s="2">
        <f t="shared" si="556"/>
        <v>2</v>
      </c>
      <c r="Z843" s="2">
        <f t="shared" si="556"/>
        <v>2</v>
      </c>
      <c r="AA843" s="75">
        <f>Q843</f>
        <v>2</v>
      </c>
      <c r="AB843" s="75">
        <f>T843</f>
        <v>2</v>
      </c>
      <c r="AC843" s="75">
        <f>W843</f>
        <v>2</v>
      </c>
      <c r="AD843" s="75">
        <f>Z843</f>
        <v>2</v>
      </c>
      <c r="AE843" s="75">
        <f>AB843</f>
        <v>2</v>
      </c>
      <c r="AF843" s="75">
        <f>AD843</f>
        <v>2</v>
      </c>
      <c r="AG843" s="75">
        <f>AF843</f>
        <v>2</v>
      </c>
    </row>
    <row r="844" spans="3:33" s="2504" customFormat="1">
      <c r="C844" s="2284">
        <v>1</v>
      </c>
      <c r="D844" s="114"/>
      <c r="E844" s="114"/>
      <c r="F844" s="114"/>
      <c r="G844" s="2525"/>
      <c r="H844" s="522" t="s">
        <v>1410</v>
      </c>
      <c r="I844" s="522"/>
      <c r="J844" s="522"/>
      <c r="K844" s="91"/>
      <c r="L844" s="91"/>
      <c r="M844" s="91"/>
      <c r="N844" s="2380"/>
      <c r="O844" s="86">
        <f>SUM(O845:O849)</f>
        <v>43</v>
      </c>
      <c r="P844" s="86">
        <f t="shared" ref="P844:AG844" si="557">SUM(P845:P849)</f>
        <v>43</v>
      </c>
      <c r="Q844" s="86">
        <f t="shared" si="557"/>
        <v>43</v>
      </c>
      <c r="R844" s="86">
        <f t="shared" si="557"/>
        <v>43</v>
      </c>
      <c r="S844" s="86">
        <f t="shared" si="557"/>
        <v>43</v>
      </c>
      <c r="T844" s="86">
        <f t="shared" si="557"/>
        <v>42</v>
      </c>
      <c r="U844" s="86">
        <f t="shared" si="557"/>
        <v>42</v>
      </c>
      <c r="V844" s="86">
        <f t="shared" si="557"/>
        <v>42</v>
      </c>
      <c r="W844" s="86">
        <f t="shared" si="557"/>
        <v>42</v>
      </c>
      <c r="X844" s="86">
        <f t="shared" si="557"/>
        <v>43</v>
      </c>
      <c r="Y844" s="86">
        <f t="shared" si="557"/>
        <v>44</v>
      </c>
      <c r="Z844" s="86">
        <f t="shared" si="557"/>
        <v>44</v>
      </c>
      <c r="AA844" s="86">
        <f t="shared" si="557"/>
        <v>43</v>
      </c>
      <c r="AB844" s="86">
        <f t="shared" si="557"/>
        <v>42</v>
      </c>
      <c r="AC844" s="86">
        <f t="shared" si="557"/>
        <v>42</v>
      </c>
      <c r="AD844" s="86">
        <f t="shared" si="557"/>
        <v>44</v>
      </c>
      <c r="AE844" s="86">
        <f t="shared" si="557"/>
        <v>42</v>
      </c>
      <c r="AF844" s="86">
        <f t="shared" si="557"/>
        <v>44</v>
      </c>
      <c r="AG844" s="86">
        <f t="shared" si="557"/>
        <v>44</v>
      </c>
    </row>
    <row r="845" spans="3:33" s="2504" customFormat="1">
      <c r="C845" s="2284">
        <v>1</v>
      </c>
      <c r="D845" s="114"/>
      <c r="E845" s="114"/>
      <c r="F845" s="114"/>
      <c r="G845" s="2525"/>
      <c r="H845" s="114"/>
      <c r="I845" s="114"/>
      <c r="J845" s="2319"/>
      <c r="K845" s="2319"/>
      <c r="L845" s="2508"/>
      <c r="M845" s="2508"/>
      <c r="N845" s="2512" t="s">
        <v>126</v>
      </c>
      <c r="O845" s="5">
        <v>4</v>
      </c>
      <c r="P845" s="5">
        <v>4</v>
      </c>
      <c r="Q845" s="5">
        <v>4</v>
      </c>
      <c r="R845" s="5">
        <v>4</v>
      </c>
      <c r="S845" s="5">
        <v>4</v>
      </c>
      <c r="T845" s="5">
        <v>4</v>
      </c>
      <c r="U845" s="5">
        <v>4</v>
      </c>
      <c r="V845" s="5">
        <f>U845</f>
        <v>4</v>
      </c>
      <c r="W845" s="5">
        <f t="shared" ref="W845:Z845" si="558">V845</f>
        <v>4</v>
      </c>
      <c r="X845" s="5">
        <f t="shared" si="558"/>
        <v>4</v>
      </c>
      <c r="Y845" s="5">
        <f t="shared" si="558"/>
        <v>4</v>
      </c>
      <c r="Z845" s="5">
        <f t="shared" si="558"/>
        <v>4</v>
      </c>
      <c r="AA845" s="78">
        <f>Q845</f>
        <v>4</v>
      </c>
      <c r="AB845" s="78">
        <f>T845</f>
        <v>4</v>
      </c>
      <c r="AC845" s="78">
        <f>W845</f>
        <v>4</v>
      </c>
      <c r="AD845" s="78">
        <f>Z845</f>
        <v>4</v>
      </c>
      <c r="AE845" s="78">
        <f>AB845</f>
        <v>4</v>
      </c>
      <c r="AF845" s="78">
        <f>AD845</f>
        <v>4</v>
      </c>
      <c r="AG845" s="78">
        <f>AF845</f>
        <v>4</v>
      </c>
    </row>
    <row r="846" spans="3:33" s="2504" customFormat="1">
      <c r="C846" s="2284">
        <v>1</v>
      </c>
      <c r="D846" s="114"/>
      <c r="E846" s="114"/>
      <c r="F846" s="114"/>
      <c r="G846" s="2525"/>
      <c r="H846" s="114"/>
      <c r="I846" s="114"/>
      <c r="J846" s="2319"/>
      <c r="K846" s="2319"/>
      <c r="L846" s="2508"/>
      <c r="M846" s="2508"/>
      <c r="N846" s="2512" t="s">
        <v>79</v>
      </c>
      <c r="O846" s="5">
        <v>30</v>
      </c>
      <c r="P846" s="5">
        <v>30</v>
      </c>
      <c r="Q846" s="5">
        <v>30</v>
      </c>
      <c r="R846" s="5">
        <v>30</v>
      </c>
      <c r="S846" s="5">
        <v>30</v>
      </c>
      <c r="T846" s="5">
        <v>29</v>
      </c>
      <c r="U846" s="5">
        <v>29</v>
      </c>
      <c r="V846" s="5">
        <f t="shared" ref="V846:Z847" si="559">U846</f>
        <v>29</v>
      </c>
      <c r="W846" s="5">
        <f t="shared" si="559"/>
        <v>29</v>
      </c>
      <c r="X846" s="5">
        <v>30</v>
      </c>
      <c r="Y846" s="5">
        <f t="shared" si="559"/>
        <v>30</v>
      </c>
      <c r="Z846" s="5">
        <f t="shared" si="559"/>
        <v>30</v>
      </c>
      <c r="AA846" s="78">
        <f>Q846</f>
        <v>30</v>
      </c>
      <c r="AB846" s="78">
        <f>T846</f>
        <v>29</v>
      </c>
      <c r="AC846" s="78">
        <f>W846</f>
        <v>29</v>
      </c>
      <c r="AD846" s="78">
        <f>Z846</f>
        <v>30</v>
      </c>
      <c r="AE846" s="78">
        <f>AB846</f>
        <v>29</v>
      </c>
      <c r="AF846" s="78">
        <f>AD846</f>
        <v>30</v>
      </c>
      <c r="AG846" s="78">
        <f>AF846</f>
        <v>30</v>
      </c>
    </row>
    <row r="847" spans="3:33" s="2504" customFormat="1">
      <c r="C847" s="2284">
        <v>1</v>
      </c>
      <c r="D847" s="114"/>
      <c r="E847" s="114"/>
      <c r="F847" s="114"/>
      <c r="G847" s="2525"/>
      <c r="H847" s="114"/>
      <c r="I847" s="114"/>
      <c r="J847" s="2319"/>
      <c r="K847" s="2319"/>
      <c r="L847" s="2508"/>
      <c r="M847" s="2508"/>
      <c r="N847" s="2512" t="s">
        <v>80</v>
      </c>
      <c r="O847" s="5">
        <v>4</v>
      </c>
      <c r="P847" s="5">
        <v>4</v>
      </c>
      <c r="Q847" s="5">
        <v>4</v>
      </c>
      <c r="R847" s="5">
        <v>4</v>
      </c>
      <c r="S847" s="5">
        <v>4</v>
      </c>
      <c r="T847" s="5">
        <v>4</v>
      </c>
      <c r="U847" s="5">
        <v>4</v>
      </c>
      <c r="V847" s="5">
        <f t="shared" si="559"/>
        <v>4</v>
      </c>
      <c r="W847" s="5">
        <f t="shared" si="559"/>
        <v>4</v>
      </c>
      <c r="X847" s="5">
        <f t="shared" si="559"/>
        <v>4</v>
      </c>
      <c r="Y847" s="5">
        <f t="shared" si="559"/>
        <v>4</v>
      </c>
      <c r="Z847" s="5">
        <f t="shared" si="559"/>
        <v>4</v>
      </c>
      <c r="AA847" s="78">
        <f>Q847</f>
        <v>4</v>
      </c>
      <c r="AB847" s="78">
        <f>T847</f>
        <v>4</v>
      </c>
      <c r="AC847" s="78">
        <f>W847</f>
        <v>4</v>
      </c>
      <c r="AD847" s="78">
        <f>Z847</f>
        <v>4</v>
      </c>
      <c r="AE847" s="78">
        <f>AB847</f>
        <v>4</v>
      </c>
      <c r="AF847" s="78">
        <f>AD847</f>
        <v>4</v>
      </c>
      <c r="AG847" s="78">
        <f>AF847</f>
        <v>4</v>
      </c>
    </row>
    <row r="848" spans="3:33" s="2504" customFormat="1">
      <c r="C848" s="2284">
        <v>1</v>
      </c>
      <c r="D848" s="114"/>
      <c r="E848" s="114"/>
      <c r="F848" s="114"/>
      <c r="G848" s="2525"/>
      <c r="H848" s="114"/>
      <c r="I848" s="114"/>
      <c r="J848" s="2319"/>
      <c r="K848" s="2319"/>
      <c r="L848" s="2508"/>
      <c r="M848" s="2508"/>
      <c r="N848" s="2512" t="s">
        <v>81</v>
      </c>
      <c r="O848" s="5"/>
      <c r="P848" s="5"/>
      <c r="Q848" s="5"/>
      <c r="R848" s="5"/>
      <c r="S848" s="5"/>
      <c r="T848" s="5"/>
      <c r="U848" s="5"/>
      <c r="V848" s="5"/>
      <c r="W848" s="5"/>
      <c r="X848" s="5"/>
      <c r="Y848" s="5"/>
      <c r="Z848" s="5"/>
      <c r="AA848" s="78">
        <f>Q848</f>
        <v>0</v>
      </c>
      <c r="AB848" s="78">
        <f>T848</f>
        <v>0</v>
      </c>
      <c r="AC848" s="78">
        <f>W848</f>
        <v>0</v>
      </c>
      <c r="AD848" s="78">
        <f>Z848</f>
        <v>0</v>
      </c>
      <c r="AE848" s="78">
        <f>AB848</f>
        <v>0</v>
      </c>
      <c r="AF848" s="78">
        <f>AD848</f>
        <v>0</v>
      </c>
      <c r="AG848" s="78">
        <f>AF848</f>
        <v>0</v>
      </c>
    </row>
    <row r="849" spans="3:33" s="2504" customFormat="1">
      <c r="C849" s="2284">
        <v>1</v>
      </c>
      <c r="D849" s="114"/>
      <c r="E849" s="114"/>
      <c r="F849" s="114"/>
      <c r="G849" s="2525"/>
      <c r="H849" s="114"/>
      <c r="I849" s="114"/>
      <c r="J849" s="2319"/>
      <c r="K849" s="2319"/>
      <c r="L849" s="2508"/>
      <c r="M849" s="2508"/>
      <c r="N849" s="2512" t="s">
        <v>11</v>
      </c>
      <c r="O849" s="5">
        <v>5</v>
      </c>
      <c r="P849" s="5">
        <v>5</v>
      </c>
      <c r="Q849" s="5">
        <v>5</v>
      </c>
      <c r="R849" s="5">
        <v>5</v>
      </c>
      <c r="S849" s="5">
        <v>5</v>
      </c>
      <c r="T849" s="5">
        <v>5</v>
      </c>
      <c r="U849" s="5">
        <v>5</v>
      </c>
      <c r="V849" s="5">
        <f t="shared" ref="V849:Z849" si="560">U849</f>
        <v>5</v>
      </c>
      <c r="W849" s="5">
        <f t="shared" si="560"/>
        <v>5</v>
      </c>
      <c r="X849" s="5">
        <f t="shared" si="560"/>
        <v>5</v>
      </c>
      <c r="Y849" s="5">
        <v>6</v>
      </c>
      <c r="Z849" s="5">
        <f t="shared" si="560"/>
        <v>6</v>
      </c>
      <c r="AA849" s="78">
        <f>Q849</f>
        <v>5</v>
      </c>
      <c r="AB849" s="78">
        <f>T849</f>
        <v>5</v>
      </c>
      <c r="AC849" s="78">
        <f>W849</f>
        <v>5</v>
      </c>
      <c r="AD849" s="78">
        <f>Z849</f>
        <v>6</v>
      </c>
      <c r="AE849" s="78">
        <f>AB849</f>
        <v>5</v>
      </c>
      <c r="AF849" s="78">
        <f>AD849</f>
        <v>6</v>
      </c>
      <c r="AG849" s="78">
        <f>AF849</f>
        <v>6</v>
      </c>
    </row>
    <row r="850" spans="3:33" s="2504" customFormat="1">
      <c r="C850" s="2284">
        <v>1</v>
      </c>
      <c r="D850" s="114"/>
      <c r="E850" s="114"/>
      <c r="F850" s="114"/>
      <c r="G850" s="2525"/>
      <c r="H850" s="514" t="s">
        <v>1411</v>
      </c>
      <c r="I850" s="514"/>
      <c r="J850" s="514"/>
      <c r="K850" s="513"/>
      <c r="L850" s="513"/>
      <c r="M850" s="513"/>
      <c r="N850" s="2510"/>
      <c r="O850" s="512">
        <f>SUM(O851:O853)</f>
        <v>24</v>
      </c>
      <c r="P850" s="512">
        <f t="shared" ref="P850:AG850" si="561">SUM(P851:P853)</f>
        <v>24</v>
      </c>
      <c r="Q850" s="512">
        <f t="shared" si="561"/>
        <v>24</v>
      </c>
      <c r="R850" s="512">
        <f t="shared" si="561"/>
        <v>24</v>
      </c>
      <c r="S850" s="512">
        <f t="shared" si="561"/>
        <v>24</v>
      </c>
      <c r="T850" s="512">
        <f t="shared" si="561"/>
        <v>24</v>
      </c>
      <c r="U850" s="512">
        <f t="shared" si="561"/>
        <v>24</v>
      </c>
      <c r="V850" s="512">
        <f t="shared" si="561"/>
        <v>24</v>
      </c>
      <c r="W850" s="512">
        <f t="shared" si="561"/>
        <v>24</v>
      </c>
      <c r="X850" s="512">
        <f t="shared" si="561"/>
        <v>24</v>
      </c>
      <c r="Y850" s="512">
        <f t="shared" si="561"/>
        <v>24</v>
      </c>
      <c r="Z850" s="512">
        <f t="shared" si="561"/>
        <v>24</v>
      </c>
      <c r="AA850" s="512">
        <f t="shared" si="561"/>
        <v>24</v>
      </c>
      <c r="AB850" s="512">
        <f t="shared" si="561"/>
        <v>24</v>
      </c>
      <c r="AC850" s="512">
        <f t="shared" si="561"/>
        <v>24</v>
      </c>
      <c r="AD850" s="512">
        <f t="shared" si="561"/>
        <v>24</v>
      </c>
      <c r="AE850" s="512">
        <f t="shared" si="561"/>
        <v>24</v>
      </c>
      <c r="AF850" s="512">
        <f t="shared" si="561"/>
        <v>24</v>
      </c>
      <c r="AG850" s="512">
        <f t="shared" si="561"/>
        <v>24</v>
      </c>
    </row>
    <row r="851" spans="3:33" s="2504" customFormat="1">
      <c r="C851" s="2284">
        <v>1</v>
      </c>
      <c r="D851" s="114"/>
      <c r="E851" s="114"/>
      <c r="F851" s="114"/>
      <c r="G851" s="2525"/>
      <c r="H851" s="114"/>
      <c r="I851" s="114"/>
      <c r="J851" s="2319"/>
      <c r="K851" s="2319"/>
      <c r="L851" s="2508"/>
      <c r="M851" s="2508"/>
      <c r="N851" s="2512" t="s">
        <v>83</v>
      </c>
      <c r="O851" s="5">
        <v>10</v>
      </c>
      <c r="P851" s="5">
        <v>10</v>
      </c>
      <c r="Q851" s="5">
        <v>10</v>
      </c>
      <c r="R851" s="5">
        <v>10</v>
      </c>
      <c r="S851" s="5">
        <v>10</v>
      </c>
      <c r="T851" s="5">
        <v>10</v>
      </c>
      <c r="U851" s="5">
        <v>10</v>
      </c>
      <c r="V851" s="5">
        <f t="shared" ref="V851:Z852" si="562">U851</f>
        <v>10</v>
      </c>
      <c r="W851" s="5">
        <f t="shared" si="562"/>
        <v>10</v>
      </c>
      <c r="X851" s="5">
        <f t="shared" si="562"/>
        <v>10</v>
      </c>
      <c r="Y851" s="5">
        <f t="shared" si="562"/>
        <v>10</v>
      </c>
      <c r="Z851" s="5">
        <f t="shared" si="562"/>
        <v>10</v>
      </c>
      <c r="AA851" s="78">
        <f>Q851</f>
        <v>10</v>
      </c>
      <c r="AB851" s="78">
        <f>T851</f>
        <v>10</v>
      </c>
      <c r="AC851" s="78">
        <f>W851</f>
        <v>10</v>
      </c>
      <c r="AD851" s="78">
        <f>Z851</f>
        <v>10</v>
      </c>
      <c r="AE851" s="78">
        <f>AB851</f>
        <v>10</v>
      </c>
      <c r="AF851" s="78">
        <f>AD851</f>
        <v>10</v>
      </c>
      <c r="AG851" s="78">
        <f>AF851</f>
        <v>10</v>
      </c>
    </row>
    <row r="852" spans="3:33" s="2504" customFormat="1">
      <c r="C852" s="2284">
        <v>1</v>
      </c>
      <c r="D852" s="114"/>
      <c r="E852" s="114"/>
      <c r="F852" s="114"/>
      <c r="G852" s="2525"/>
      <c r="H852" s="114"/>
      <c r="I852" s="114"/>
      <c r="J852" s="2319"/>
      <c r="K852" s="2319"/>
      <c r="L852" s="2508"/>
      <c r="M852" s="2508"/>
      <c r="N852" s="2512" t="s">
        <v>84</v>
      </c>
      <c r="O852" s="5">
        <v>14</v>
      </c>
      <c r="P852" s="5">
        <v>14</v>
      </c>
      <c r="Q852" s="5">
        <v>14</v>
      </c>
      <c r="R852" s="5">
        <v>14</v>
      </c>
      <c r="S852" s="5">
        <v>14</v>
      </c>
      <c r="T852" s="5">
        <v>14</v>
      </c>
      <c r="U852" s="5">
        <v>14</v>
      </c>
      <c r="V852" s="5">
        <f t="shared" si="562"/>
        <v>14</v>
      </c>
      <c r="W852" s="5">
        <f t="shared" si="562"/>
        <v>14</v>
      </c>
      <c r="X852" s="5">
        <f t="shared" si="562"/>
        <v>14</v>
      </c>
      <c r="Y852" s="5">
        <f t="shared" si="562"/>
        <v>14</v>
      </c>
      <c r="Z852" s="5">
        <f t="shared" si="562"/>
        <v>14</v>
      </c>
      <c r="AA852" s="78">
        <f>Q852</f>
        <v>14</v>
      </c>
      <c r="AB852" s="78">
        <f>T852</f>
        <v>14</v>
      </c>
      <c r="AC852" s="78">
        <f>W852</f>
        <v>14</v>
      </c>
      <c r="AD852" s="78">
        <f>Z852</f>
        <v>14</v>
      </c>
      <c r="AE852" s="78">
        <f>AB852</f>
        <v>14</v>
      </c>
      <c r="AF852" s="78">
        <f>AD852</f>
        <v>14</v>
      </c>
      <c r="AG852" s="78">
        <f>AF852</f>
        <v>14</v>
      </c>
    </row>
    <row r="853" spans="3:33" s="2504" customFormat="1">
      <c r="C853" s="2284">
        <v>1</v>
      </c>
      <c r="D853" s="114"/>
      <c r="E853" s="114"/>
      <c r="F853" s="114"/>
      <c r="G853" s="2526"/>
      <c r="H853" s="1124"/>
      <c r="I853" s="1124"/>
      <c r="J853" s="2391"/>
      <c r="K853" s="2391"/>
      <c r="L853" s="2509"/>
      <c r="M853" s="2509"/>
      <c r="N853" s="2514" t="s">
        <v>85</v>
      </c>
      <c r="O853" s="2"/>
      <c r="P853" s="2"/>
      <c r="Q853" s="2"/>
      <c r="R853" s="2"/>
      <c r="S853" s="2"/>
      <c r="T853" s="2"/>
      <c r="U853" s="2"/>
      <c r="V853" s="2"/>
      <c r="W853" s="2"/>
      <c r="X853" s="2"/>
      <c r="Y853" s="2"/>
      <c r="Z853" s="2"/>
      <c r="AA853" s="75">
        <f>Q853</f>
        <v>0</v>
      </c>
      <c r="AB853" s="75">
        <f>T853</f>
        <v>0</v>
      </c>
      <c r="AC853" s="75">
        <f>W853</f>
        <v>0</v>
      </c>
      <c r="AD853" s="75">
        <f>Z853</f>
        <v>0</v>
      </c>
      <c r="AE853" s="75">
        <f>AB853</f>
        <v>0</v>
      </c>
      <c r="AF853" s="75">
        <f>AD853</f>
        <v>0</v>
      </c>
      <c r="AG853" s="75">
        <f>AF853</f>
        <v>0</v>
      </c>
    </row>
    <row r="854" spans="3:33" s="2504" customFormat="1">
      <c r="C854" s="2284">
        <v>1</v>
      </c>
      <c r="D854" s="114"/>
      <c r="E854" s="114"/>
      <c r="F854" s="114"/>
      <c r="G854" s="2515" t="s">
        <v>1404</v>
      </c>
      <c r="H854" s="2516"/>
      <c r="I854" s="2517"/>
      <c r="J854" s="2517"/>
      <c r="K854" s="2516"/>
      <c r="L854" s="2516"/>
      <c r="M854" s="2516"/>
      <c r="N854" s="2518"/>
      <c r="O854" s="506">
        <v>1</v>
      </c>
      <c r="P854" s="506">
        <v>1</v>
      </c>
      <c r="Q854" s="506">
        <v>1</v>
      </c>
      <c r="R854" s="506">
        <v>1</v>
      </c>
      <c r="S854" s="506">
        <v>1</v>
      </c>
      <c r="T854" s="506">
        <v>1</v>
      </c>
      <c r="U854" s="506">
        <v>1</v>
      </c>
      <c r="V854" s="506">
        <f t="shared" ref="V854:Z854" si="563">U854</f>
        <v>1</v>
      </c>
      <c r="W854" s="506">
        <f t="shared" si="563"/>
        <v>1</v>
      </c>
      <c r="X854" s="506">
        <f t="shared" si="563"/>
        <v>1</v>
      </c>
      <c r="Y854" s="506">
        <f t="shared" si="563"/>
        <v>1</v>
      </c>
      <c r="Z854" s="506">
        <f t="shared" si="563"/>
        <v>1</v>
      </c>
      <c r="AA854" s="507">
        <f>Q854</f>
        <v>1</v>
      </c>
      <c r="AB854" s="507">
        <f>T854</f>
        <v>1</v>
      </c>
      <c r="AC854" s="507">
        <f>W854</f>
        <v>1</v>
      </c>
      <c r="AD854" s="507">
        <f>Z854</f>
        <v>1</v>
      </c>
      <c r="AE854" s="507">
        <f>AB854</f>
        <v>1</v>
      </c>
      <c r="AF854" s="507">
        <f>AD854</f>
        <v>1</v>
      </c>
      <c r="AG854" s="507">
        <f>AF854</f>
        <v>1</v>
      </c>
    </row>
    <row r="855" spans="3:33" s="2504" customFormat="1">
      <c r="C855" s="2284">
        <v>1</v>
      </c>
      <c r="D855" s="114"/>
      <c r="E855" s="114"/>
      <c r="F855" s="114"/>
      <c r="G855" s="114"/>
      <c r="H855" s="2319"/>
      <c r="I855" s="114"/>
      <c r="J855" s="114"/>
      <c r="K855" s="2319"/>
      <c r="L855" s="2319"/>
      <c r="M855" s="2319"/>
      <c r="N855" s="2319"/>
      <c r="O855" s="2324"/>
      <c r="P855" s="2324"/>
      <c r="Q855" s="2324"/>
      <c r="R855" s="2324"/>
      <c r="S855" s="2324"/>
      <c r="T855" s="2324"/>
      <c r="U855" s="2324"/>
      <c r="V855" s="2324"/>
      <c r="W855" s="2324"/>
      <c r="X855" s="2324"/>
    </row>
    <row r="856" spans="3:33" s="2504" customFormat="1">
      <c r="C856" s="2284">
        <v>1</v>
      </c>
      <c r="D856" s="114"/>
      <c r="E856" s="114"/>
      <c r="F856" s="114" t="s">
        <v>1313</v>
      </c>
      <c r="G856" s="114"/>
      <c r="H856" s="2319"/>
      <c r="I856" s="114"/>
      <c r="J856" s="114"/>
      <c r="K856" s="2319"/>
      <c r="L856" s="2319"/>
      <c r="M856" s="2319"/>
      <c r="N856" s="2319"/>
      <c r="O856" s="2324"/>
      <c r="P856" s="2324"/>
      <c r="Q856" s="2324"/>
      <c r="R856" s="2324"/>
      <c r="S856" s="2324"/>
      <c r="T856" s="2324"/>
      <c r="U856" s="2324"/>
      <c r="V856" s="2324"/>
      <c r="W856" s="2324"/>
      <c r="X856" s="2324"/>
    </row>
    <row r="857" spans="3:33" s="539" customFormat="1">
      <c r="C857" s="2284">
        <v>1</v>
      </c>
      <c r="D857" s="534"/>
      <c r="E857" s="534"/>
      <c r="F857" s="535"/>
      <c r="G857" s="693" t="s">
        <v>359</v>
      </c>
      <c r="H857" s="2527"/>
      <c r="I857" s="2528"/>
      <c r="J857" s="2528"/>
      <c r="K857" s="2528"/>
      <c r="L857" s="2528"/>
      <c r="M857" s="2528"/>
      <c r="N857" s="1638"/>
      <c r="O857" s="1638">
        <f>O858+O863+O869+O874+O880</f>
        <v>21</v>
      </c>
      <c r="P857" s="1638">
        <f t="shared" ref="P857:AG857" si="564">P858+P863+P869+P874+P880</f>
        <v>21</v>
      </c>
      <c r="Q857" s="1638">
        <f t="shared" si="564"/>
        <v>21</v>
      </c>
      <c r="R857" s="1638">
        <f t="shared" si="564"/>
        <v>21</v>
      </c>
      <c r="S857" s="1638">
        <f t="shared" si="564"/>
        <v>21</v>
      </c>
      <c r="T857" s="1638">
        <f t="shared" si="564"/>
        <v>21</v>
      </c>
      <c r="U857" s="1638">
        <f t="shared" si="564"/>
        <v>21</v>
      </c>
      <c r="V857" s="1638">
        <f t="shared" si="564"/>
        <v>21</v>
      </c>
      <c r="W857" s="1638">
        <f t="shared" si="564"/>
        <v>21</v>
      </c>
      <c r="X857" s="1638">
        <f t="shared" si="564"/>
        <v>21</v>
      </c>
      <c r="Y857" s="1638">
        <f t="shared" si="564"/>
        <v>21</v>
      </c>
      <c r="Z857" s="1638">
        <f t="shared" si="564"/>
        <v>21</v>
      </c>
      <c r="AA857" s="1638">
        <f t="shared" si="564"/>
        <v>21</v>
      </c>
      <c r="AB857" s="1638">
        <f t="shared" si="564"/>
        <v>21</v>
      </c>
      <c r="AC857" s="1638">
        <f t="shared" si="564"/>
        <v>21</v>
      </c>
      <c r="AD857" s="1638">
        <f t="shared" si="564"/>
        <v>21</v>
      </c>
      <c r="AE857" s="1638">
        <f t="shared" si="564"/>
        <v>21</v>
      </c>
      <c r="AF857" s="1638">
        <f t="shared" si="564"/>
        <v>21</v>
      </c>
      <c r="AG857" s="1638">
        <f t="shared" si="564"/>
        <v>21</v>
      </c>
    </row>
    <row r="858" spans="3:33" s="2504" customFormat="1">
      <c r="C858" s="2284">
        <v>1</v>
      </c>
      <c r="D858" s="114"/>
      <c r="E858" s="114"/>
      <c r="F858" s="114"/>
      <c r="G858" s="2529"/>
      <c r="H858" s="522" t="s">
        <v>1407</v>
      </c>
      <c r="I858" s="91"/>
      <c r="J858" s="522"/>
      <c r="K858" s="522"/>
      <c r="L858" s="91"/>
      <c r="M858" s="91"/>
      <c r="N858" s="2380"/>
      <c r="O858" s="86">
        <f>SUM(O859:O862)</f>
        <v>5</v>
      </c>
      <c r="P858" s="86">
        <f t="shared" ref="P858:AG858" si="565">SUM(P859:P862)</f>
        <v>5</v>
      </c>
      <c r="Q858" s="86">
        <f t="shared" si="565"/>
        <v>5</v>
      </c>
      <c r="R858" s="86">
        <f t="shared" si="565"/>
        <v>5</v>
      </c>
      <c r="S858" s="86">
        <f t="shared" si="565"/>
        <v>5</v>
      </c>
      <c r="T858" s="86">
        <f t="shared" si="565"/>
        <v>5</v>
      </c>
      <c r="U858" s="86">
        <f t="shared" si="565"/>
        <v>5</v>
      </c>
      <c r="V858" s="86">
        <f t="shared" si="565"/>
        <v>5</v>
      </c>
      <c r="W858" s="86">
        <f t="shared" si="565"/>
        <v>5</v>
      </c>
      <c r="X858" s="86">
        <f t="shared" si="565"/>
        <v>5</v>
      </c>
      <c r="Y858" s="86">
        <f t="shared" si="565"/>
        <v>5</v>
      </c>
      <c r="Z858" s="86">
        <f t="shared" si="565"/>
        <v>5</v>
      </c>
      <c r="AA858" s="86">
        <f t="shared" si="565"/>
        <v>5</v>
      </c>
      <c r="AB858" s="86">
        <f t="shared" si="565"/>
        <v>5</v>
      </c>
      <c r="AC858" s="86">
        <f t="shared" si="565"/>
        <v>5</v>
      </c>
      <c r="AD858" s="86">
        <f t="shared" si="565"/>
        <v>5</v>
      </c>
      <c r="AE858" s="86">
        <f t="shared" si="565"/>
        <v>5</v>
      </c>
      <c r="AF858" s="86">
        <f t="shared" si="565"/>
        <v>5</v>
      </c>
      <c r="AG858" s="86">
        <f t="shared" si="565"/>
        <v>5</v>
      </c>
    </row>
    <row r="859" spans="3:33" s="2504" customFormat="1">
      <c r="C859" s="2284">
        <v>1</v>
      </c>
      <c r="D859" s="114"/>
      <c r="E859" s="114"/>
      <c r="F859" s="114"/>
      <c r="G859" s="2529"/>
      <c r="H859" s="114"/>
      <c r="I859" s="2319"/>
      <c r="J859" s="114"/>
      <c r="K859" s="114"/>
      <c r="L859" s="2508"/>
      <c r="M859" s="2508"/>
      <c r="N859" s="2319" t="s">
        <v>132</v>
      </c>
      <c r="O859" s="5">
        <v>4</v>
      </c>
      <c r="P859" s="5">
        <v>4</v>
      </c>
      <c r="Q859" s="5">
        <v>4</v>
      </c>
      <c r="R859" s="5">
        <v>4</v>
      </c>
      <c r="S859" s="5">
        <v>4</v>
      </c>
      <c r="T859" s="5">
        <v>4</v>
      </c>
      <c r="U859" s="5">
        <v>4</v>
      </c>
      <c r="V859" s="5">
        <f t="shared" ref="V859:Z861" si="566">U859</f>
        <v>4</v>
      </c>
      <c r="W859" s="5">
        <f t="shared" si="566"/>
        <v>4</v>
      </c>
      <c r="X859" s="5">
        <f t="shared" si="566"/>
        <v>4</v>
      </c>
      <c r="Y859" s="5">
        <f t="shared" si="566"/>
        <v>4</v>
      </c>
      <c r="Z859" s="5">
        <f t="shared" si="566"/>
        <v>4</v>
      </c>
      <c r="AA859" s="78">
        <f>Q859</f>
        <v>4</v>
      </c>
      <c r="AB859" s="78">
        <f>T859</f>
        <v>4</v>
      </c>
      <c r="AC859" s="78">
        <f>W859</f>
        <v>4</v>
      </c>
      <c r="AD859" s="78">
        <f>Z859</f>
        <v>4</v>
      </c>
      <c r="AE859" s="78">
        <f>AB859</f>
        <v>4</v>
      </c>
      <c r="AF859" s="78">
        <f>AD859</f>
        <v>4</v>
      </c>
      <c r="AG859" s="78">
        <f>AF859</f>
        <v>4</v>
      </c>
    </row>
    <row r="860" spans="3:33" s="2504" customFormat="1">
      <c r="C860" s="2284">
        <v>1</v>
      </c>
      <c r="D860" s="114"/>
      <c r="E860" s="114"/>
      <c r="F860" s="114"/>
      <c r="G860" s="2529"/>
      <c r="H860" s="114"/>
      <c r="I860" s="2319"/>
      <c r="J860" s="114"/>
      <c r="K860" s="114"/>
      <c r="L860" s="2508"/>
      <c r="M860" s="2508"/>
      <c r="N860" s="2319" t="s">
        <v>131</v>
      </c>
      <c r="O860" s="5"/>
      <c r="P860" s="5"/>
      <c r="Q860" s="5"/>
      <c r="R860" s="5"/>
      <c r="S860" s="5"/>
      <c r="T860" s="5"/>
      <c r="U860" s="5"/>
      <c r="V860" s="5">
        <f t="shared" si="566"/>
        <v>0</v>
      </c>
      <c r="W860" s="5">
        <f t="shared" si="566"/>
        <v>0</v>
      </c>
      <c r="X860" s="5">
        <f t="shared" si="566"/>
        <v>0</v>
      </c>
      <c r="Y860" s="5">
        <f t="shared" si="566"/>
        <v>0</v>
      </c>
      <c r="Z860" s="5">
        <f t="shared" si="566"/>
        <v>0</v>
      </c>
      <c r="AA860" s="78">
        <f>Q860</f>
        <v>0</v>
      </c>
      <c r="AB860" s="78">
        <f>T860</f>
        <v>0</v>
      </c>
      <c r="AC860" s="78">
        <f>W860</f>
        <v>0</v>
      </c>
      <c r="AD860" s="78">
        <f>Z860</f>
        <v>0</v>
      </c>
      <c r="AE860" s="78">
        <f>AB860</f>
        <v>0</v>
      </c>
      <c r="AF860" s="78">
        <f>AD860</f>
        <v>0</v>
      </c>
      <c r="AG860" s="78">
        <f>AF860</f>
        <v>0</v>
      </c>
    </row>
    <row r="861" spans="3:33" s="2504" customFormat="1">
      <c r="C861" s="2284">
        <v>1</v>
      </c>
      <c r="D861" s="114"/>
      <c r="E861" s="114"/>
      <c r="F861" s="114"/>
      <c r="G861" s="2529"/>
      <c r="H861" s="114"/>
      <c r="I861" s="2319"/>
      <c r="J861" s="114"/>
      <c r="K861" s="114"/>
      <c r="L861" s="2508"/>
      <c r="M861" s="2508"/>
      <c r="N861" s="2319" t="s">
        <v>130</v>
      </c>
      <c r="O861" s="5">
        <v>1</v>
      </c>
      <c r="P861" s="5">
        <v>1</v>
      </c>
      <c r="Q861" s="5">
        <v>1</v>
      </c>
      <c r="R861" s="5">
        <v>1</v>
      </c>
      <c r="S861" s="5">
        <v>1</v>
      </c>
      <c r="T861" s="5">
        <v>1</v>
      </c>
      <c r="U861" s="5">
        <v>1</v>
      </c>
      <c r="V861" s="5">
        <f t="shared" si="566"/>
        <v>1</v>
      </c>
      <c r="W861" s="5">
        <f t="shared" si="566"/>
        <v>1</v>
      </c>
      <c r="X861" s="5">
        <f t="shared" si="566"/>
        <v>1</v>
      </c>
      <c r="Y861" s="5">
        <f t="shared" si="566"/>
        <v>1</v>
      </c>
      <c r="Z861" s="5">
        <f t="shared" si="566"/>
        <v>1</v>
      </c>
      <c r="AA861" s="78">
        <f>Q861</f>
        <v>1</v>
      </c>
      <c r="AB861" s="78">
        <f>T861</f>
        <v>1</v>
      </c>
      <c r="AC861" s="78">
        <f>W861</f>
        <v>1</v>
      </c>
      <c r="AD861" s="78">
        <f>Z861</f>
        <v>1</v>
      </c>
      <c r="AE861" s="78">
        <f>AB861</f>
        <v>1</v>
      </c>
      <c r="AF861" s="78">
        <f>AD861</f>
        <v>1</v>
      </c>
      <c r="AG861" s="78">
        <f>AF861</f>
        <v>1</v>
      </c>
    </row>
    <row r="862" spans="3:33" s="2504" customFormat="1">
      <c r="C862" s="2284">
        <v>1</v>
      </c>
      <c r="D862" s="114"/>
      <c r="E862" s="114"/>
      <c r="F862" s="114"/>
      <c r="G862" s="2529"/>
      <c r="H862" s="1124"/>
      <c r="I862" s="2391"/>
      <c r="J862" s="1124"/>
      <c r="K862" s="1124"/>
      <c r="L862" s="2509"/>
      <c r="M862" s="2509"/>
      <c r="N862" s="2391" t="s">
        <v>127</v>
      </c>
      <c r="O862" s="2"/>
      <c r="P862" s="2"/>
      <c r="Q862" s="2"/>
      <c r="R862" s="2"/>
      <c r="S862" s="2"/>
      <c r="T862" s="2"/>
      <c r="U862" s="2"/>
      <c r="V862" s="2"/>
      <c r="W862" s="2"/>
      <c r="X862" s="2"/>
      <c r="Y862" s="2"/>
      <c r="Z862" s="2"/>
      <c r="AA862" s="75">
        <f>Q862</f>
        <v>0</v>
      </c>
      <c r="AB862" s="75">
        <f>T862</f>
        <v>0</v>
      </c>
      <c r="AC862" s="75">
        <f>W862</f>
        <v>0</v>
      </c>
      <c r="AD862" s="75">
        <f>Z862</f>
        <v>0</v>
      </c>
      <c r="AE862" s="75">
        <f>AB862</f>
        <v>0</v>
      </c>
      <c r="AF862" s="75">
        <f>AD862</f>
        <v>0</v>
      </c>
      <c r="AG862" s="75">
        <f>AF862</f>
        <v>0</v>
      </c>
    </row>
    <row r="863" spans="3:33" s="2504" customFormat="1">
      <c r="C863" s="2284">
        <v>1</v>
      </c>
      <c r="D863" s="114"/>
      <c r="E863" s="114"/>
      <c r="F863" s="114"/>
      <c r="G863" s="2529"/>
      <c r="H863" s="522" t="s">
        <v>1408</v>
      </c>
      <c r="I863" s="91"/>
      <c r="J863" s="522"/>
      <c r="K863" s="522"/>
      <c r="L863" s="91"/>
      <c r="M863" s="91"/>
      <c r="N863" s="2380"/>
      <c r="O863" s="86">
        <f>SUM(O864:O868)</f>
        <v>12</v>
      </c>
      <c r="P863" s="86">
        <f t="shared" ref="P863:AG863" si="567">SUM(P864:P868)</f>
        <v>12</v>
      </c>
      <c r="Q863" s="86">
        <f t="shared" si="567"/>
        <v>12</v>
      </c>
      <c r="R863" s="86">
        <f t="shared" si="567"/>
        <v>12</v>
      </c>
      <c r="S863" s="86">
        <f t="shared" si="567"/>
        <v>12</v>
      </c>
      <c r="T863" s="86">
        <f t="shared" si="567"/>
        <v>12</v>
      </c>
      <c r="U863" s="86">
        <f t="shared" si="567"/>
        <v>12</v>
      </c>
      <c r="V863" s="86">
        <f t="shared" si="567"/>
        <v>12</v>
      </c>
      <c r="W863" s="86">
        <f t="shared" si="567"/>
        <v>12</v>
      </c>
      <c r="X863" s="86">
        <f t="shared" si="567"/>
        <v>12</v>
      </c>
      <c r="Y863" s="86">
        <f t="shared" si="567"/>
        <v>12</v>
      </c>
      <c r="Z863" s="86">
        <f t="shared" si="567"/>
        <v>12</v>
      </c>
      <c r="AA863" s="86">
        <f t="shared" si="567"/>
        <v>12</v>
      </c>
      <c r="AB863" s="86">
        <f t="shared" si="567"/>
        <v>12</v>
      </c>
      <c r="AC863" s="86">
        <f t="shared" si="567"/>
        <v>12</v>
      </c>
      <c r="AD863" s="86">
        <f t="shared" si="567"/>
        <v>12</v>
      </c>
      <c r="AE863" s="86">
        <f t="shared" si="567"/>
        <v>12</v>
      </c>
      <c r="AF863" s="86">
        <f t="shared" si="567"/>
        <v>12</v>
      </c>
      <c r="AG863" s="86">
        <f t="shared" si="567"/>
        <v>12</v>
      </c>
    </row>
    <row r="864" spans="3:33" s="2504" customFormat="1">
      <c r="C864" s="2284">
        <v>1</v>
      </c>
      <c r="D864" s="114"/>
      <c r="E864" s="114"/>
      <c r="F864" s="114"/>
      <c r="G864" s="2529"/>
      <c r="H864" s="114"/>
      <c r="I864" s="2319"/>
      <c r="J864" s="114"/>
      <c r="K864" s="114"/>
      <c r="L864" s="2508"/>
      <c r="M864" s="2508"/>
      <c r="N864" s="2319" t="s">
        <v>1397</v>
      </c>
      <c r="O864" s="5">
        <v>12</v>
      </c>
      <c r="P864" s="5">
        <v>12</v>
      </c>
      <c r="Q864" s="5">
        <v>12</v>
      </c>
      <c r="R864" s="5">
        <v>12</v>
      </c>
      <c r="S864" s="5">
        <v>12</v>
      </c>
      <c r="T864" s="5">
        <v>12</v>
      </c>
      <c r="U864" s="5">
        <v>12</v>
      </c>
      <c r="V864" s="5">
        <f t="shared" ref="V864:Z864" si="568">U864</f>
        <v>12</v>
      </c>
      <c r="W864" s="5">
        <f t="shared" si="568"/>
        <v>12</v>
      </c>
      <c r="X864" s="5">
        <f t="shared" si="568"/>
        <v>12</v>
      </c>
      <c r="Y864" s="5">
        <f t="shared" si="568"/>
        <v>12</v>
      </c>
      <c r="Z864" s="5">
        <f t="shared" si="568"/>
        <v>12</v>
      </c>
      <c r="AA864" s="78">
        <f>Q864</f>
        <v>12</v>
      </c>
      <c r="AB864" s="78">
        <f>T864</f>
        <v>12</v>
      </c>
      <c r="AC864" s="78">
        <f>W864</f>
        <v>12</v>
      </c>
      <c r="AD864" s="78">
        <f>Z864</f>
        <v>12</v>
      </c>
      <c r="AE864" s="78">
        <f>AB864</f>
        <v>12</v>
      </c>
      <c r="AF864" s="78">
        <f>AD864</f>
        <v>12</v>
      </c>
      <c r="AG864" s="78">
        <f>AF864</f>
        <v>12</v>
      </c>
    </row>
    <row r="865" spans="3:33" s="2504" customFormat="1">
      <c r="C865" s="2284">
        <v>1</v>
      </c>
      <c r="D865" s="114"/>
      <c r="E865" s="114"/>
      <c r="F865" s="114"/>
      <c r="G865" s="2529"/>
      <c r="H865" s="114"/>
      <c r="I865" s="2319"/>
      <c r="J865" s="114"/>
      <c r="K865" s="114"/>
      <c r="L865" s="2508"/>
      <c r="M865" s="2508"/>
      <c r="N865" s="2319" t="s">
        <v>1398</v>
      </c>
      <c r="O865" s="5"/>
      <c r="P865" s="5"/>
      <c r="Q865" s="5"/>
      <c r="R865" s="5"/>
      <c r="S865" s="5"/>
      <c r="T865" s="5"/>
      <c r="U865" s="5"/>
      <c r="V865" s="5"/>
      <c r="W865" s="5"/>
      <c r="X865" s="5"/>
      <c r="Y865" s="5"/>
      <c r="Z865" s="5"/>
      <c r="AA865" s="78">
        <f>Q865</f>
        <v>0</v>
      </c>
      <c r="AB865" s="78">
        <f>T865</f>
        <v>0</v>
      </c>
      <c r="AC865" s="78">
        <f>W865</f>
        <v>0</v>
      </c>
      <c r="AD865" s="78">
        <f>Z865</f>
        <v>0</v>
      </c>
      <c r="AE865" s="78">
        <f>AB865</f>
        <v>0</v>
      </c>
      <c r="AF865" s="78">
        <f>AD865</f>
        <v>0</v>
      </c>
      <c r="AG865" s="78">
        <f>AF865</f>
        <v>0</v>
      </c>
    </row>
    <row r="866" spans="3:33" s="2504" customFormat="1">
      <c r="C866" s="2284">
        <v>1</v>
      </c>
      <c r="D866" s="114"/>
      <c r="E866" s="114"/>
      <c r="F866" s="114"/>
      <c r="G866" s="2529"/>
      <c r="H866" s="114"/>
      <c r="I866" s="2319"/>
      <c r="J866" s="114"/>
      <c r="K866" s="114"/>
      <c r="L866" s="2508"/>
      <c r="M866" s="2508"/>
      <c r="N866" s="2319" t="s">
        <v>129</v>
      </c>
      <c r="O866" s="5"/>
      <c r="P866" s="5"/>
      <c r="Q866" s="5"/>
      <c r="R866" s="5"/>
      <c r="S866" s="5"/>
      <c r="T866" s="5"/>
      <c r="U866" s="5"/>
      <c r="V866" s="5"/>
      <c r="W866" s="5"/>
      <c r="X866" s="5"/>
      <c r="Y866" s="5"/>
      <c r="Z866" s="5"/>
      <c r="AA866" s="78">
        <f>Q866</f>
        <v>0</v>
      </c>
      <c r="AB866" s="78">
        <f>T866</f>
        <v>0</v>
      </c>
      <c r="AC866" s="78">
        <f>W866</f>
        <v>0</v>
      </c>
      <c r="AD866" s="78">
        <f>Z866</f>
        <v>0</v>
      </c>
      <c r="AE866" s="78">
        <f>AB866</f>
        <v>0</v>
      </c>
      <c r="AF866" s="78">
        <f>AD866</f>
        <v>0</v>
      </c>
      <c r="AG866" s="78">
        <f>AF866</f>
        <v>0</v>
      </c>
    </row>
    <row r="867" spans="3:33" s="2504" customFormat="1">
      <c r="C867" s="2284">
        <v>1</v>
      </c>
      <c r="D867" s="114"/>
      <c r="E867" s="114"/>
      <c r="F867" s="114"/>
      <c r="G867" s="2529"/>
      <c r="H867" s="114"/>
      <c r="I867" s="2319"/>
      <c r="J867" s="114"/>
      <c r="K867" s="114"/>
      <c r="L867" s="2508"/>
      <c r="M867" s="2508"/>
      <c r="N867" s="2319" t="s">
        <v>128</v>
      </c>
      <c r="O867" s="5"/>
      <c r="P867" s="5"/>
      <c r="Q867" s="5"/>
      <c r="R867" s="5"/>
      <c r="S867" s="5"/>
      <c r="T867" s="5"/>
      <c r="U867" s="5"/>
      <c r="V867" s="5"/>
      <c r="W867" s="5"/>
      <c r="X867" s="5"/>
      <c r="Y867" s="5"/>
      <c r="Z867" s="5"/>
      <c r="AA867" s="78">
        <f>Q867</f>
        <v>0</v>
      </c>
      <c r="AB867" s="78">
        <f>T867</f>
        <v>0</v>
      </c>
      <c r="AC867" s="78">
        <f>W867</f>
        <v>0</v>
      </c>
      <c r="AD867" s="78">
        <f>Z867</f>
        <v>0</v>
      </c>
      <c r="AE867" s="78">
        <f>AB867</f>
        <v>0</v>
      </c>
      <c r="AF867" s="78">
        <f>AD867</f>
        <v>0</v>
      </c>
      <c r="AG867" s="78">
        <f>AF867</f>
        <v>0</v>
      </c>
    </row>
    <row r="868" spans="3:33" s="2504" customFormat="1">
      <c r="C868" s="2284">
        <v>1</v>
      </c>
      <c r="D868" s="114"/>
      <c r="E868" s="114"/>
      <c r="F868" s="114"/>
      <c r="G868" s="2529"/>
      <c r="H868" s="114"/>
      <c r="I868" s="2319"/>
      <c r="J868" s="114"/>
      <c r="K868" s="114"/>
      <c r="L868" s="2508"/>
      <c r="M868" s="2508"/>
      <c r="N868" s="2319" t="s">
        <v>127</v>
      </c>
      <c r="O868" s="5"/>
      <c r="P868" s="5"/>
      <c r="Q868" s="5"/>
      <c r="R868" s="5"/>
      <c r="S868" s="5"/>
      <c r="T868" s="5"/>
      <c r="U868" s="5"/>
      <c r="V868" s="5"/>
      <c r="W868" s="5"/>
      <c r="X868" s="5"/>
      <c r="Y868" s="5"/>
      <c r="Z868" s="5"/>
      <c r="AA868" s="78">
        <f>Q868</f>
        <v>0</v>
      </c>
      <c r="AB868" s="78">
        <f>T868</f>
        <v>0</v>
      </c>
      <c r="AC868" s="78">
        <f>W868</f>
        <v>0</v>
      </c>
      <c r="AD868" s="78">
        <f>Z868</f>
        <v>0</v>
      </c>
      <c r="AE868" s="78">
        <f>AB868</f>
        <v>0</v>
      </c>
      <c r="AF868" s="78">
        <f>AD868</f>
        <v>0</v>
      </c>
      <c r="AG868" s="78">
        <f>AF868</f>
        <v>0</v>
      </c>
    </row>
    <row r="869" spans="3:33" s="2504" customFormat="1">
      <c r="C869" s="2284">
        <v>1</v>
      </c>
      <c r="D869" s="114"/>
      <c r="E869" s="114"/>
      <c r="F869" s="114"/>
      <c r="G869" s="2529"/>
      <c r="H869" s="514" t="s">
        <v>1409</v>
      </c>
      <c r="I869" s="513"/>
      <c r="J869" s="514"/>
      <c r="K869" s="514"/>
      <c r="L869" s="513"/>
      <c r="M869" s="513"/>
      <c r="N869" s="2510"/>
      <c r="O869" s="512">
        <f>SUM(O870:O873)</f>
        <v>4</v>
      </c>
      <c r="P869" s="512">
        <f t="shared" ref="P869:AG869" si="569">SUM(P870:P873)</f>
        <v>4</v>
      </c>
      <c r="Q869" s="512">
        <f t="shared" si="569"/>
        <v>4</v>
      </c>
      <c r="R869" s="512">
        <f t="shared" si="569"/>
        <v>4</v>
      </c>
      <c r="S869" s="512">
        <f t="shared" si="569"/>
        <v>4</v>
      </c>
      <c r="T869" s="512">
        <f t="shared" si="569"/>
        <v>4</v>
      </c>
      <c r="U869" s="512">
        <f t="shared" si="569"/>
        <v>4</v>
      </c>
      <c r="V869" s="512">
        <f t="shared" si="569"/>
        <v>4</v>
      </c>
      <c r="W869" s="512">
        <f t="shared" si="569"/>
        <v>4</v>
      </c>
      <c r="X869" s="512">
        <f t="shared" si="569"/>
        <v>4</v>
      </c>
      <c r="Y869" s="512">
        <f t="shared" si="569"/>
        <v>4</v>
      </c>
      <c r="Z869" s="512">
        <f t="shared" si="569"/>
        <v>4</v>
      </c>
      <c r="AA869" s="512">
        <f t="shared" si="569"/>
        <v>4</v>
      </c>
      <c r="AB869" s="512">
        <f t="shared" si="569"/>
        <v>4</v>
      </c>
      <c r="AC869" s="512">
        <f t="shared" si="569"/>
        <v>4</v>
      </c>
      <c r="AD869" s="512">
        <f t="shared" si="569"/>
        <v>4</v>
      </c>
      <c r="AE869" s="512">
        <f t="shared" si="569"/>
        <v>4</v>
      </c>
      <c r="AF869" s="512">
        <f t="shared" si="569"/>
        <v>4</v>
      </c>
      <c r="AG869" s="512">
        <f t="shared" si="569"/>
        <v>4</v>
      </c>
    </row>
    <row r="870" spans="3:33" s="2504" customFormat="1">
      <c r="C870" s="2284">
        <v>1</v>
      </c>
      <c r="D870" s="114"/>
      <c r="E870" s="114"/>
      <c r="F870" s="114"/>
      <c r="G870" s="2529"/>
      <c r="H870" s="114"/>
      <c r="I870" s="2319"/>
      <c r="J870" s="114"/>
      <c r="K870" s="114"/>
      <c r="L870" s="2508"/>
      <c r="M870" s="2508"/>
      <c r="N870" s="2319" t="s">
        <v>1400</v>
      </c>
      <c r="O870" s="5">
        <v>1</v>
      </c>
      <c r="P870" s="5">
        <v>1</v>
      </c>
      <c r="Q870" s="5">
        <v>1</v>
      </c>
      <c r="R870" s="5">
        <v>1</v>
      </c>
      <c r="S870" s="5">
        <v>1</v>
      </c>
      <c r="T870" s="5">
        <v>1</v>
      </c>
      <c r="U870" s="5">
        <v>1</v>
      </c>
      <c r="V870" s="5">
        <f t="shared" ref="V870:Z870" si="570">U870</f>
        <v>1</v>
      </c>
      <c r="W870" s="5">
        <f>V870</f>
        <v>1</v>
      </c>
      <c r="X870" s="5">
        <f t="shared" si="570"/>
        <v>1</v>
      </c>
      <c r="Y870" s="5">
        <f t="shared" si="570"/>
        <v>1</v>
      </c>
      <c r="Z870" s="5">
        <f t="shared" si="570"/>
        <v>1</v>
      </c>
      <c r="AA870" s="78">
        <f>Q870</f>
        <v>1</v>
      </c>
      <c r="AB870" s="78">
        <f>T870</f>
        <v>1</v>
      </c>
      <c r="AC870" s="78">
        <f>W870</f>
        <v>1</v>
      </c>
      <c r="AD870" s="78">
        <f>Z870</f>
        <v>1</v>
      </c>
      <c r="AE870" s="78">
        <f>AB870</f>
        <v>1</v>
      </c>
      <c r="AF870" s="78">
        <f>AD870</f>
        <v>1</v>
      </c>
      <c r="AG870" s="78">
        <f>AF870</f>
        <v>1</v>
      </c>
    </row>
    <row r="871" spans="3:33" s="2504" customFormat="1">
      <c r="C871" s="2284">
        <v>1</v>
      </c>
      <c r="D871" s="114"/>
      <c r="E871" s="114"/>
      <c r="F871" s="114"/>
      <c r="G871" s="2529"/>
      <c r="H871" s="114"/>
      <c r="I871" s="2319"/>
      <c r="J871" s="114"/>
      <c r="K871" s="114"/>
      <c r="L871" s="2508"/>
      <c r="M871" s="2508"/>
      <c r="N871" s="2319" t="s">
        <v>1401</v>
      </c>
      <c r="O871" s="5"/>
      <c r="P871" s="5"/>
      <c r="Q871" s="5"/>
      <c r="R871" s="5"/>
      <c r="S871" s="5"/>
      <c r="T871" s="5"/>
      <c r="U871" s="5"/>
      <c r="V871" s="5"/>
      <c r="W871" s="5"/>
      <c r="X871" s="5"/>
      <c r="Y871" s="5"/>
      <c r="Z871" s="5"/>
      <c r="AA871" s="78">
        <f>Q871</f>
        <v>0</v>
      </c>
      <c r="AB871" s="78">
        <f>T871</f>
        <v>0</v>
      </c>
      <c r="AC871" s="78">
        <f>W871</f>
        <v>0</v>
      </c>
      <c r="AD871" s="78">
        <f>Z871</f>
        <v>0</v>
      </c>
      <c r="AE871" s="78">
        <f>AB871</f>
        <v>0</v>
      </c>
      <c r="AF871" s="78">
        <f>AD871</f>
        <v>0</v>
      </c>
      <c r="AG871" s="78">
        <f>AF871</f>
        <v>0</v>
      </c>
    </row>
    <row r="872" spans="3:33" s="2504" customFormat="1">
      <c r="C872" s="2284">
        <v>1</v>
      </c>
      <c r="D872" s="114"/>
      <c r="E872" s="114"/>
      <c r="F872" s="114"/>
      <c r="G872" s="2529"/>
      <c r="H872" s="114"/>
      <c r="I872" s="2319"/>
      <c r="J872" s="114"/>
      <c r="K872" s="114"/>
      <c r="L872" s="2508"/>
      <c r="M872" s="2508"/>
      <c r="N872" s="2319" t="s">
        <v>1402</v>
      </c>
      <c r="O872" s="5">
        <v>3</v>
      </c>
      <c r="P872" s="5">
        <v>3</v>
      </c>
      <c r="Q872" s="5">
        <v>3</v>
      </c>
      <c r="R872" s="5">
        <v>3</v>
      </c>
      <c r="S872" s="5">
        <v>3</v>
      </c>
      <c r="T872" s="5">
        <v>3</v>
      </c>
      <c r="U872" s="5">
        <v>3</v>
      </c>
      <c r="V872" s="5">
        <f t="shared" ref="V872:Z872" si="571">U872</f>
        <v>3</v>
      </c>
      <c r="W872" s="5">
        <f t="shared" si="571"/>
        <v>3</v>
      </c>
      <c r="X872" s="5">
        <f t="shared" si="571"/>
        <v>3</v>
      </c>
      <c r="Y872" s="5">
        <f t="shared" si="571"/>
        <v>3</v>
      </c>
      <c r="Z872" s="5">
        <f t="shared" si="571"/>
        <v>3</v>
      </c>
      <c r="AA872" s="78">
        <f>Q872</f>
        <v>3</v>
      </c>
      <c r="AB872" s="78">
        <f>T872</f>
        <v>3</v>
      </c>
      <c r="AC872" s="78">
        <f>W872</f>
        <v>3</v>
      </c>
      <c r="AD872" s="78">
        <f>Z872</f>
        <v>3</v>
      </c>
      <c r="AE872" s="78">
        <f>AB872</f>
        <v>3</v>
      </c>
      <c r="AF872" s="78">
        <f>AD872</f>
        <v>3</v>
      </c>
      <c r="AG872" s="78">
        <f>AF872</f>
        <v>3</v>
      </c>
    </row>
    <row r="873" spans="3:33" s="2504" customFormat="1">
      <c r="C873" s="2284">
        <v>1</v>
      </c>
      <c r="D873" s="114"/>
      <c r="E873" s="114"/>
      <c r="F873" s="114"/>
      <c r="G873" s="2529"/>
      <c r="H873" s="1124"/>
      <c r="I873" s="2391"/>
      <c r="J873" s="1124"/>
      <c r="K873" s="1124"/>
      <c r="L873" s="2509"/>
      <c r="M873" s="2509"/>
      <c r="N873" s="2391" t="s">
        <v>1403</v>
      </c>
      <c r="O873" s="2"/>
      <c r="P873" s="2"/>
      <c r="Q873" s="2"/>
      <c r="R873" s="2"/>
      <c r="S873" s="2"/>
      <c r="T873" s="2"/>
      <c r="U873" s="2"/>
      <c r="V873" s="2"/>
      <c r="W873" s="2"/>
      <c r="X873" s="2"/>
      <c r="Y873" s="2"/>
      <c r="Z873" s="2"/>
      <c r="AA873" s="75">
        <f>Q873</f>
        <v>0</v>
      </c>
      <c r="AB873" s="75">
        <f>T873</f>
        <v>0</v>
      </c>
      <c r="AC873" s="75">
        <f>W873</f>
        <v>0</v>
      </c>
      <c r="AD873" s="75">
        <f>Z873</f>
        <v>0</v>
      </c>
      <c r="AE873" s="75">
        <f>AB873</f>
        <v>0</v>
      </c>
      <c r="AF873" s="75">
        <f>AD873</f>
        <v>0</v>
      </c>
      <c r="AG873" s="75">
        <f>AF873</f>
        <v>0</v>
      </c>
    </row>
    <row r="874" spans="3:33" s="2504" customFormat="1">
      <c r="C874" s="2284">
        <v>1</v>
      </c>
      <c r="D874" s="114"/>
      <c r="E874" s="114"/>
      <c r="F874" s="114"/>
      <c r="G874" s="2529"/>
      <c r="H874" s="522" t="s">
        <v>1410</v>
      </c>
      <c r="I874" s="91"/>
      <c r="J874" s="522"/>
      <c r="K874" s="522"/>
      <c r="L874" s="91"/>
      <c r="M874" s="91"/>
      <c r="N874" s="2380"/>
      <c r="O874" s="86">
        <f>SUM(O875:O879)</f>
        <v>0</v>
      </c>
      <c r="P874" s="86">
        <f t="shared" ref="P874:AG874" si="572">SUM(P875:P879)</f>
        <v>0</v>
      </c>
      <c r="Q874" s="86">
        <f t="shared" si="572"/>
        <v>0</v>
      </c>
      <c r="R874" s="86">
        <f t="shared" si="572"/>
        <v>0</v>
      </c>
      <c r="S874" s="86">
        <f t="shared" si="572"/>
        <v>0</v>
      </c>
      <c r="T874" s="86">
        <f t="shared" si="572"/>
        <v>0</v>
      </c>
      <c r="U874" s="86">
        <f t="shared" si="572"/>
        <v>0</v>
      </c>
      <c r="V874" s="86">
        <f t="shared" si="572"/>
        <v>0</v>
      </c>
      <c r="W874" s="86">
        <f t="shared" si="572"/>
        <v>0</v>
      </c>
      <c r="X874" s="86">
        <f t="shared" si="572"/>
        <v>0</v>
      </c>
      <c r="Y874" s="86">
        <f t="shared" si="572"/>
        <v>0</v>
      </c>
      <c r="Z874" s="86">
        <f t="shared" si="572"/>
        <v>0</v>
      </c>
      <c r="AA874" s="86">
        <f t="shared" si="572"/>
        <v>0</v>
      </c>
      <c r="AB874" s="86">
        <f t="shared" si="572"/>
        <v>0</v>
      </c>
      <c r="AC874" s="86">
        <f t="shared" si="572"/>
        <v>0</v>
      </c>
      <c r="AD874" s="86">
        <f t="shared" si="572"/>
        <v>0</v>
      </c>
      <c r="AE874" s="86">
        <f t="shared" si="572"/>
        <v>0</v>
      </c>
      <c r="AF874" s="86">
        <f t="shared" si="572"/>
        <v>0</v>
      </c>
      <c r="AG874" s="86">
        <f t="shared" si="572"/>
        <v>0</v>
      </c>
    </row>
    <row r="875" spans="3:33" s="2504" customFormat="1">
      <c r="C875" s="2284">
        <v>1</v>
      </c>
      <c r="D875" s="114"/>
      <c r="E875" s="114"/>
      <c r="F875" s="114"/>
      <c r="G875" s="2529"/>
      <c r="H875" s="114"/>
      <c r="I875" s="2319"/>
      <c r="J875" s="114"/>
      <c r="K875" s="2319"/>
      <c r="L875" s="2508"/>
      <c r="M875" s="2508"/>
      <c r="N875" s="2512" t="s">
        <v>126</v>
      </c>
      <c r="O875" s="5"/>
      <c r="P875" s="5"/>
      <c r="Q875" s="5"/>
      <c r="R875" s="5"/>
      <c r="S875" s="5"/>
      <c r="T875" s="5"/>
      <c r="U875" s="5"/>
      <c r="V875" s="5"/>
      <c r="W875" s="5"/>
      <c r="X875" s="5"/>
      <c r="Y875" s="5"/>
      <c r="Z875" s="5"/>
      <c r="AA875" s="78">
        <f>Q875</f>
        <v>0</v>
      </c>
      <c r="AB875" s="78">
        <f>T875</f>
        <v>0</v>
      </c>
      <c r="AC875" s="78">
        <f>W875</f>
        <v>0</v>
      </c>
      <c r="AD875" s="78">
        <f>Z875</f>
        <v>0</v>
      </c>
      <c r="AE875" s="78">
        <f>AB875</f>
        <v>0</v>
      </c>
      <c r="AF875" s="78">
        <f>AD875</f>
        <v>0</v>
      </c>
      <c r="AG875" s="78">
        <f>AF875</f>
        <v>0</v>
      </c>
    </row>
    <row r="876" spans="3:33" s="2504" customFormat="1">
      <c r="C876" s="2284">
        <v>1</v>
      </c>
      <c r="D876" s="114"/>
      <c r="E876" s="114"/>
      <c r="F876" s="114"/>
      <c r="G876" s="2529"/>
      <c r="H876" s="114"/>
      <c r="I876" s="2319"/>
      <c r="J876" s="114"/>
      <c r="K876" s="2319"/>
      <c r="L876" s="2508"/>
      <c r="M876" s="2508"/>
      <c r="N876" s="2512" t="s">
        <v>79</v>
      </c>
      <c r="O876" s="5"/>
      <c r="P876" s="5"/>
      <c r="Q876" s="5"/>
      <c r="R876" s="5"/>
      <c r="S876" s="5"/>
      <c r="T876" s="5"/>
      <c r="U876" s="5"/>
      <c r="V876" s="5"/>
      <c r="W876" s="5"/>
      <c r="X876" s="5"/>
      <c r="Y876" s="5"/>
      <c r="Z876" s="5"/>
      <c r="AA876" s="78">
        <f>Q876</f>
        <v>0</v>
      </c>
      <c r="AB876" s="78">
        <f>T876</f>
        <v>0</v>
      </c>
      <c r="AC876" s="78">
        <f>W876</f>
        <v>0</v>
      </c>
      <c r="AD876" s="78">
        <f>Z876</f>
        <v>0</v>
      </c>
      <c r="AE876" s="78">
        <f>AB876</f>
        <v>0</v>
      </c>
      <c r="AF876" s="78">
        <f>AD876</f>
        <v>0</v>
      </c>
      <c r="AG876" s="78">
        <f>AF876</f>
        <v>0</v>
      </c>
    </row>
    <row r="877" spans="3:33" s="2504" customFormat="1">
      <c r="C877" s="2284">
        <v>1</v>
      </c>
      <c r="D877" s="114"/>
      <c r="E877" s="114"/>
      <c r="F877" s="114"/>
      <c r="G877" s="2529"/>
      <c r="H877" s="114"/>
      <c r="I877" s="2319"/>
      <c r="J877" s="114"/>
      <c r="K877" s="2319"/>
      <c r="L877" s="2508"/>
      <c r="M877" s="2508"/>
      <c r="N877" s="2512" t="s">
        <v>80</v>
      </c>
      <c r="O877" s="5"/>
      <c r="P877" s="5"/>
      <c r="Q877" s="5"/>
      <c r="R877" s="5"/>
      <c r="S877" s="5"/>
      <c r="T877" s="5"/>
      <c r="U877" s="5"/>
      <c r="V877" s="5"/>
      <c r="W877" s="5"/>
      <c r="X877" s="5"/>
      <c r="Y877" s="5"/>
      <c r="Z877" s="5"/>
      <c r="AA877" s="78">
        <f>Q877</f>
        <v>0</v>
      </c>
      <c r="AB877" s="78">
        <f>T877</f>
        <v>0</v>
      </c>
      <c r="AC877" s="78">
        <f>W877</f>
        <v>0</v>
      </c>
      <c r="AD877" s="78">
        <f>Z877</f>
        <v>0</v>
      </c>
      <c r="AE877" s="78">
        <f>AB877</f>
        <v>0</v>
      </c>
      <c r="AF877" s="78">
        <f>AD877</f>
        <v>0</v>
      </c>
      <c r="AG877" s="78">
        <f>AF877</f>
        <v>0</v>
      </c>
    </row>
    <row r="878" spans="3:33" s="2504" customFormat="1">
      <c r="C878" s="2284">
        <v>1</v>
      </c>
      <c r="D878" s="114"/>
      <c r="E878" s="114"/>
      <c r="F878" s="114"/>
      <c r="G878" s="2529"/>
      <c r="H878" s="114"/>
      <c r="I878" s="2319"/>
      <c r="J878" s="114"/>
      <c r="K878" s="2319"/>
      <c r="L878" s="2508"/>
      <c r="M878" s="2508"/>
      <c r="N878" s="2512" t="s">
        <v>81</v>
      </c>
      <c r="O878" s="5"/>
      <c r="P878" s="5"/>
      <c r="Q878" s="5"/>
      <c r="R878" s="5"/>
      <c r="S878" s="5"/>
      <c r="T878" s="5"/>
      <c r="U878" s="5"/>
      <c r="V878" s="5"/>
      <c r="W878" s="5"/>
      <c r="X878" s="5"/>
      <c r="Y878" s="5"/>
      <c r="Z878" s="5"/>
      <c r="AA878" s="78">
        <f>Q878</f>
        <v>0</v>
      </c>
      <c r="AB878" s="78">
        <f>T878</f>
        <v>0</v>
      </c>
      <c r="AC878" s="78">
        <f>W878</f>
        <v>0</v>
      </c>
      <c r="AD878" s="78">
        <f>Z878</f>
        <v>0</v>
      </c>
      <c r="AE878" s="78">
        <f>AB878</f>
        <v>0</v>
      </c>
      <c r="AF878" s="78">
        <f>AD878</f>
        <v>0</v>
      </c>
      <c r="AG878" s="78">
        <f>AF878</f>
        <v>0</v>
      </c>
    </row>
    <row r="879" spans="3:33" s="2504" customFormat="1">
      <c r="C879" s="2284">
        <v>1</v>
      </c>
      <c r="D879" s="114"/>
      <c r="E879" s="114"/>
      <c r="F879" s="114"/>
      <c r="G879" s="2529"/>
      <c r="H879" s="114"/>
      <c r="I879" s="2319"/>
      <c r="J879" s="114"/>
      <c r="K879" s="2319"/>
      <c r="L879" s="2508"/>
      <c r="M879" s="2508"/>
      <c r="N879" s="2512" t="s">
        <v>11</v>
      </c>
      <c r="O879" s="5"/>
      <c r="P879" s="5"/>
      <c r="Q879" s="5"/>
      <c r="R879" s="5"/>
      <c r="S879" s="5"/>
      <c r="T879" s="5"/>
      <c r="U879" s="5"/>
      <c r="V879" s="5"/>
      <c r="W879" s="5"/>
      <c r="X879" s="5"/>
      <c r="Y879" s="5"/>
      <c r="Z879" s="5"/>
      <c r="AA879" s="78">
        <f>Q879</f>
        <v>0</v>
      </c>
      <c r="AB879" s="78">
        <f>T879</f>
        <v>0</v>
      </c>
      <c r="AC879" s="78">
        <f>W879</f>
        <v>0</v>
      </c>
      <c r="AD879" s="78">
        <f>Z879</f>
        <v>0</v>
      </c>
      <c r="AE879" s="78">
        <f>AB879</f>
        <v>0</v>
      </c>
      <c r="AF879" s="78">
        <f>AD879</f>
        <v>0</v>
      </c>
      <c r="AG879" s="78">
        <f>AF879</f>
        <v>0</v>
      </c>
    </row>
    <row r="880" spans="3:33" s="2504" customFormat="1">
      <c r="C880" s="2284">
        <v>1</v>
      </c>
      <c r="D880" s="114"/>
      <c r="E880" s="114"/>
      <c r="F880" s="114"/>
      <c r="G880" s="2529"/>
      <c r="H880" s="514" t="s">
        <v>1411</v>
      </c>
      <c r="I880" s="513"/>
      <c r="J880" s="514"/>
      <c r="K880" s="514"/>
      <c r="L880" s="513"/>
      <c r="M880" s="513"/>
      <c r="N880" s="2510"/>
      <c r="O880" s="512">
        <f>SUM(O881:O883)</f>
        <v>0</v>
      </c>
      <c r="P880" s="512">
        <f t="shared" ref="P880:AG880" si="573">SUM(P881:P883)</f>
        <v>0</v>
      </c>
      <c r="Q880" s="512">
        <f t="shared" si="573"/>
        <v>0</v>
      </c>
      <c r="R880" s="512">
        <f t="shared" si="573"/>
        <v>0</v>
      </c>
      <c r="S880" s="512">
        <f t="shared" si="573"/>
        <v>0</v>
      </c>
      <c r="T880" s="512">
        <f t="shared" si="573"/>
        <v>0</v>
      </c>
      <c r="U880" s="512">
        <f t="shared" si="573"/>
        <v>0</v>
      </c>
      <c r="V880" s="512">
        <f t="shared" si="573"/>
        <v>0</v>
      </c>
      <c r="W880" s="512">
        <f t="shared" si="573"/>
        <v>0</v>
      </c>
      <c r="X880" s="512">
        <f t="shared" si="573"/>
        <v>0</v>
      </c>
      <c r="Y880" s="512">
        <f t="shared" si="573"/>
        <v>0</v>
      </c>
      <c r="Z880" s="512">
        <f t="shared" si="573"/>
        <v>0</v>
      </c>
      <c r="AA880" s="512">
        <f t="shared" si="573"/>
        <v>0</v>
      </c>
      <c r="AB880" s="512">
        <f t="shared" si="573"/>
        <v>0</v>
      </c>
      <c r="AC880" s="512">
        <f t="shared" si="573"/>
        <v>0</v>
      </c>
      <c r="AD880" s="512">
        <f t="shared" si="573"/>
        <v>0</v>
      </c>
      <c r="AE880" s="512">
        <f t="shared" si="573"/>
        <v>0</v>
      </c>
      <c r="AF880" s="512">
        <f t="shared" si="573"/>
        <v>0</v>
      </c>
      <c r="AG880" s="512">
        <f t="shared" si="573"/>
        <v>0</v>
      </c>
    </row>
    <row r="881" spans="3:33" s="2504" customFormat="1">
      <c r="C881" s="2284">
        <v>1</v>
      </c>
      <c r="D881" s="114"/>
      <c r="E881" s="114"/>
      <c r="F881" s="114"/>
      <c r="G881" s="2529"/>
      <c r="H881" s="114"/>
      <c r="I881" s="2319"/>
      <c r="J881" s="114"/>
      <c r="K881" s="2319"/>
      <c r="L881" s="2508"/>
      <c r="M881" s="2508"/>
      <c r="N881" s="2512" t="s">
        <v>83</v>
      </c>
      <c r="O881" s="5"/>
      <c r="P881" s="5"/>
      <c r="Q881" s="5"/>
      <c r="R881" s="5"/>
      <c r="S881" s="5"/>
      <c r="T881" s="5"/>
      <c r="U881" s="5"/>
      <c r="V881" s="5"/>
      <c r="W881" s="5"/>
      <c r="X881" s="5"/>
      <c r="Y881" s="5"/>
      <c r="Z881" s="5"/>
      <c r="AA881" s="78">
        <f>Q881</f>
        <v>0</v>
      </c>
      <c r="AB881" s="78">
        <f>T881</f>
        <v>0</v>
      </c>
      <c r="AC881" s="78">
        <f>W881</f>
        <v>0</v>
      </c>
      <c r="AD881" s="78">
        <f>Z881</f>
        <v>0</v>
      </c>
      <c r="AE881" s="78">
        <f>AB881</f>
        <v>0</v>
      </c>
      <c r="AF881" s="78">
        <f>AD881</f>
        <v>0</v>
      </c>
      <c r="AG881" s="78">
        <f>AF881</f>
        <v>0</v>
      </c>
    </row>
    <row r="882" spans="3:33" s="2504" customFormat="1">
      <c r="C882" s="2284">
        <v>1</v>
      </c>
      <c r="D882" s="114"/>
      <c r="E882" s="114"/>
      <c r="F882" s="114"/>
      <c r="G882" s="2529"/>
      <c r="H882" s="114"/>
      <c r="I882" s="2319"/>
      <c r="J882" s="114"/>
      <c r="K882" s="2319"/>
      <c r="L882" s="2508"/>
      <c r="M882" s="2508"/>
      <c r="N882" s="2512" t="s">
        <v>84</v>
      </c>
      <c r="O882" s="5"/>
      <c r="P882" s="5"/>
      <c r="Q882" s="5"/>
      <c r="R882" s="5"/>
      <c r="S882" s="5"/>
      <c r="T882" s="5"/>
      <c r="U882" s="5"/>
      <c r="V882" s="5"/>
      <c r="W882" s="5"/>
      <c r="X882" s="5"/>
      <c r="Y882" s="5"/>
      <c r="Z882" s="5"/>
      <c r="AA882" s="78">
        <f>Q882</f>
        <v>0</v>
      </c>
      <c r="AB882" s="78">
        <f>T882</f>
        <v>0</v>
      </c>
      <c r="AC882" s="78">
        <f>W882</f>
        <v>0</v>
      </c>
      <c r="AD882" s="78">
        <f>Z882</f>
        <v>0</v>
      </c>
      <c r="AE882" s="78">
        <f>AB882</f>
        <v>0</v>
      </c>
      <c r="AF882" s="78">
        <f>AD882</f>
        <v>0</v>
      </c>
      <c r="AG882" s="78">
        <f>AF882</f>
        <v>0</v>
      </c>
    </row>
    <row r="883" spans="3:33" s="2504" customFormat="1">
      <c r="C883" s="2284">
        <v>1</v>
      </c>
      <c r="D883" s="114"/>
      <c r="E883" s="114"/>
      <c r="F883" s="114"/>
      <c r="G883" s="2530"/>
      <c r="H883" s="1124"/>
      <c r="I883" s="2391"/>
      <c r="J883" s="1124"/>
      <c r="K883" s="2391"/>
      <c r="L883" s="2509"/>
      <c r="M883" s="2509"/>
      <c r="N883" s="2514" t="s">
        <v>85</v>
      </c>
      <c r="O883" s="2"/>
      <c r="P883" s="2"/>
      <c r="Q883" s="2"/>
      <c r="R883" s="2"/>
      <c r="S883" s="2"/>
      <c r="T883" s="2"/>
      <c r="U883" s="2"/>
      <c r="V883" s="2"/>
      <c r="W883" s="2"/>
      <c r="X883" s="2"/>
      <c r="Y883" s="2"/>
      <c r="Z883" s="2"/>
      <c r="AA883" s="75">
        <f>Q883</f>
        <v>0</v>
      </c>
      <c r="AB883" s="75">
        <f>T883</f>
        <v>0</v>
      </c>
      <c r="AC883" s="75">
        <f>W883</f>
        <v>0</v>
      </c>
      <c r="AD883" s="75">
        <f>Z883</f>
        <v>0</v>
      </c>
      <c r="AE883" s="75">
        <f>AB883</f>
        <v>0</v>
      </c>
      <c r="AF883" s="75">
        <f>AD883</f>
        <v>0</v>
      </c>
      <c r="AG883" s="75">
        <f>AF883</f>
        <v>0</v>
      </c>
    </row>
    <row r="884" spans="3:33" s="2504" customFormat="1">
      <c r="C884" s="2284">
        <v>1</v>
      </c>
      <c r="D884" s="114"/>
      <c r="E884" s="114"/>
      <c r="F884" s="114"/>
      <c r="G884" s="2515" t="s">
        <v>1404</v>
      </c>
      <c r="H884" s="2516"/>
      <c r="I884" s="2517"/>
      <c r="J884" s="2517"/>
      <c r="K884" s="2516"/>
      <c r="L884" s="2516"/>
      <c r="M884" s="2516"/>
      <c r="N884" s="2518"/>
      <c r="O884" s="506"/>
      <c r="P884" s="506"/>
      <c r="Q884" s="506"/>
      <c r="R884" s="506"/>
      <c r="S884" s="506"/>
      <c r="T884" s="506"/>
      <c r="U884" s="506"/>
      <c r="V884" s="506"/>
      <c r="W884" s="506"/>
      <c r="X884" s="506"/>
      <c r="Y884" s="506"/>
      <c r="Z884" s="506"/>
      <c r="AA884" s="507">
        <f>Q884</f>
        <v>0</v>
      </c>
      <c r="AB884" s="507">
        <f>T884</f>
        <v>0</v>
      </c>
      <c r="AC884" s="507">
        <f>W884</f>
        <v>0</v>
      </c>
      <c r="AD884" s="507">
        <f>Z884</f>
        <v>0</v>
      </c>
      <c r="AE884" s="507">
        <f>AB884</f>
        <v>0</v>
      </c>
      <c r="AF884" s="507">
        <f>AD884</f>
        <v>0</v>
      </c>
      <c r="AG884" s="507">
        <f>AF884</f>
        <v>0</v>
      </c>
    </row>
    <row r="885" spans="3:33" s="2504" customFormat="1">
      <c r="C885" s="2284">
        <v>1</v>
      </c>
      <c r="D885" s="2320"/>
      <c r="E885" s="2320"/>
      <c r="F885" s="114"/>
      <c r="G885" s="2320"/>
      <c r="H885" s="2321"/>
      <c r="I885" s="2320"/>
      <c r="J885" s="2320"/>
      <c r="K885" s="2320"/>
      <c r="L885" s="2320"/>
      <c r="M885" s="2320"/>
      <c r="N885" s="2320"/>
      <c r="O885" s="2324"/>
      <c r="P885" s="2324"/>
      <c r="Q885" s="2324"/>
      <c r="R885" s="2324"/>
      <c r="S885" s="2324"/>
      <c r="T885" s="2324"/>
      <c r="U885" s="2506"/>
      <c r="V885" s="2506"/>
      <c r="W885" s="2506"/>
      <c r="X885" s="2506"/>
    </row>
    <row r="886" spans="3:33" s="2504" customFormat="1">
      <c r="C886" s="2284">
        <v>1</v>
      </c>
      <c r="D886" s="114"/>
      <c r="E886" s="114"/>
      <c r="F886" s="114" t="s">
        <v>1327</v>
      </c>
      <c r="G886" s="114"/>
      <c r="H886" s="2319"/>
      <c r="I886" s="114"/>
      <c r="J886" s="114"/>
      <c r="K886" s="2319"/>
      <c r="L886" s="2319"/>
      <c r="M886" s="2319"/>
      <c r="N886" s="2319"/>
      <c r="O886" s="2324"/>
      <c r="P886" s="2324"/>
      <c r="Q886" s="2324"/>
      <c r="R886" s="2324"/>
      <c r="S886" s="2324"/>
      <c r="T886" s="2324"/>
      <c r="U886" s="2324"/>
      <c r="V886" s="2324"/>
      <c r="W886" s="2324"/>
      <c r="X886" s="2324"/>
    </row>
    <row r="887" spans="3:33" s="2504" customFormat="1">
      <c r="C887" s="2284">
        <v>1</v>
      </c>
      <c r="D887" s="114"/>
      <c r="E887" s="114"/>
      <c r="F887" s="535"/>
      <c r="G887" s="2421" t="s">
        <v>1406</v>
      </c>
      <c r="H887" s="1556"/>
      <c r="I887" s="2422"/>
      <c r="J887" s="2422"/>
      <c r="K887" s="1556"/>
      <c r="L887" s="1556"/>
      <c r="M887" s="1556"/>
      <c r="N887" s="1556"/>
      <c r="O887" s="1646">
        <f t="shared" ref="O887:AG887" si="574">O888+O893+O899+O904+O910</f>
        <v>0</v>
      </c>
      <c r="P887" s="1646">
        <f t="shared" si="574"/>
        <v>0</v>
      </c>
      <c r="Q887" s="1646">
        <f t="shared" si="574"/>
        <v>0</v>
      </c>
      <c r="R887" s="1646">
        <f t="shared" si="574"/>
        <v>0</v>
      </c>
      <c r="S887" s="1646">
        <f t="shared" si="574"/>
        <v>0</v>
      </c>
      <c r="T887" s="1646">
        <f t="shared" si="574"/>
        <v>0</v>
      </c>
      <c r="U887" s="1646">
        <f t="shared" si="574"/>
        <v>0</v>
      </c>
      <c r="V887" s="1646">
        <f t="shared" si="574"/>
        <v>0</v>
      </c>
      <c r="W887" s="1646">
        <f t="shared" si="574"/>
        <v>0</v>
      </c>
      <c r="X887" s="1646">
        <f t="shared" si="574"/>
        <v>0</v>
      </c>
      <c r="Y887" s="1646">
        <f t="shared" si="574"/>
        <v>0</v>
      </c>
      <c r="Z887" s="1646">
        <f t="shared" si="574"/>
        <v>0</v>
      </c>
      <c r="AA887" s="1646">
        <f t="shared" si="574"/>
        <v>0</v>
      </c>
      <c r="AB887" s="1646">
        <f t="shared" si="574"/>
        <v>0</v>
      </c>
      <c r="AC887" s="1646">
        <f t="shared" si="574"/>
        <v>0</v>
      </c>
      <c r="AD887" s="1646">
        <f t="shared" si="574"/>
        <v>0</v>
      </c>
      <c r="AE887" s="1646">
        <f t="shared" si="574"/>
        <v>0</v>
      </c>
      <c r="AF887" s="1646">
        <f t="shared" si="574"/>
        <v>0</v>
      </c>
      <c r="AG887" s="1646">
        <f t="shared" si="574"/>
        <v>0</v>
      </c>
    </row>
    <row r="888" spans="3:33" s="2504" customFormat="1">
      <c r="C888" s="2284">
        <v>1</v>
      </c>
      <c r="D888" s="114"/>
      <c r="E888" s="114"/>
      <c r="F888" s="114"/>
      <c r="G888" s="2531"/>
      <c r="H888" s="522" t="s">
        <v>1407</v>
      </c>
      <c r="I888" s="91"/>
      <c r="J888" s="522"/>
      <c r="K888" s="522"/>
      <c r="L888" s="91"/>
      <c r="M888" s="91"/>
      <c r="N888" s="2380"/>
      <c r="O888" s="86">
        <f>SUM(O889:O892)</f>
        <v>0</v>
      </c>
      <c r="P888" s="86">
        <f t="shared" ref="P888:AG888" si="575">SUM(P889:P892)</f>
        <v>0</v>
      </c>
      <c r="Q888" s="86">
        <f t="shared" si="575"/>
        <v>0</v>
      </c>
      <c r="R888" s="86">
        <f t="shared" si="575"/>
        <v>0</v>
      </c>
      <c r="S888" s="86">
        <f t="shared" si="575"/>
        <v>0</v>
      </c>
      <c r="T888" s="86">
        <f t="shared" si="575"/>
        <v>0</v>
      </c>
      <c r="U888" s="86">
        <f t="shared" si="575"/>
        <v>0</v>
      </c>
      <c r="V888" s="86">
        <f t="shared" si="575"/>
        <v>0</v>
      </c>
      <c r="W888" s="86">
        <f t="shared" si="575"/>
        <v>0</v>
      </c>
      <c r="X888" s="86">
        <f t="shared" si="575"/>
        <v>0</v>
      </c>
      <c r="Y888" s="86">
        <f t="shared" si="575"/>
        <v>0</v>
      </c>
      <c r="Z888" s="86">
        <f t="shared" si="575"/>
        <v>0</v>
      </c>
      <c r="AA888" s="86">
        <f t="shared" si="575"/>
        <v>0</v>
      </c>
      <c r="AB888" s="86">
        <f t="shared" si="575"/>
        <v>0</v>
      </c>
      <c r="AC888" s="86">
        <f t="shared" si="575"/>
        <v>0</v>
      </c>
      <c r="AD888" s="86">
        <f t="shared" si="575"/>
        <v>0</v>
      </c>
      <c r="AE888" s="86">
        <f t="shared" si="575"/>
        <v>0</v>
      </c>
      <c r="AF888" s="86">
        <f t="shared" si="575"/>
        <v>0</v>
      </c>
      <c r="AG888" s="86">
        <f t="shared" si="575"/>
        <v>0</v>
      </c>
    </row>
    <row r="889" spans="3:33" s="2504" customFormat="1">
      <c r="C889" s="2284">
        <v>1</v>
      </c>
      <c r="D889" s="114"/>
      <c r="E889" s="114"/>
      <c r="F889" s="114"/>
      <c r="G889" s="2531"/>
      <c r="H889" s="114"/>
      <c r="I889" s="2319"/>
      <c r="J889" s="114"/>
      <c r="K889" s="114"/>
      <c r="L889" s="2508"/>
      <c r="M889" s="2508"/>
      <c r="N889" s="2319" t="s">
        <v>132</v>
      </c>
      <c r="O889" s="5"/>
      <c r="P889" s="5"/>
      <c r="Q889" s="5"/>
      <c r="R889" s="5"/>
      <c r="S889" s="5"/>
      <c r="T889" s="5"/>
      <c r="U889" s="5"/>
      <c r="V889" s="5"/>
      <c r="W889" s="5"/>
      <c r="X889" s="5"/>
      <c r="Y889" s="5"/>
      <c r="Z889" s="5"/>
      <c r="AA889" s="78">
        <f>Q889</f>
        <v>0</v>
      </c>
      <c r="AB889" s="78">
        <f>T889</f>
        <v>0</v>
      </c>
      <c r="AC889" s="78">
        <f>W889</f>
        <v>0</v>
      </c>
      <c r="AD889" s="78">
        <f>Z889</f>
        <v>0</v>
      </c>
      <c r="AE889" s="78">
        <f>AB889</f>
        <v>0</v>
      </c>
      <c r="AF889" s="78">
        <f>AD889</f>
        <v>0</v>
      </c>
      <c r="AG889" s="78">
        <f>AF889</f>
        <v>0</v>
      </c>
    </row>
    <row r="890" spans="3:33" s="2504" customFormat="1">
      <c r="C890" s="2284">
        <v>1</v>
      </c>
      <c r="D890" s="114"/>
      <c r="E890" s="114"/>
      <c r="F890" s="114"/>
      <c r="G890" s="2531"/>
      <c r="H890" s="114"/>
      <c r="I890" s="2319"/>
      <c r="J890" s="114"/>
      <c r="K890" s="114"/>
      <c r="L890" s="2508"/>
      <c r="M890" s="2508"/>
      <c r="N890" s="2319" t="s">
        <v>131</v>
      </c>
      <c r="O890" s="5"/>
      <c r="P890" s="5"/>
      <c r="Q890" s="5"/>
      <c r="R890" s="5"/>
      <c r="S890" s="5"/>
      <c r="T890" s="5"/>
      <c r="U890" s="5"/>
      <c r="V890" s="5"/>
      <c r="W890" s="5"/>
      <c r="X890" s="5"/>
      <c r="Y890" s="5"/>
      <c r="Z890" s="5"/>
      <c r="AA890" s="78">
        <f>Q890</f>
        <v>0</v>
      </c>
      <c r="AB890" s="78">
        <f>T890</f>
        <v>0</v>
      </c>
      <c r="AC890" s="78">
        <f>W890</f>
        <v>0</v>
      </c>
      <c r="AD890" s="78">
        <f>Z890</f>
        <v>0</v>
      </c>
      <c r="AE890" s="78">
        <f>AB890</f>
        <v>0</v>
      </c>
      <c r="AF890" s="78">
        <f>AD890</f>
        <v>0</v>
      </c>
      <c r="AG890" s="78">
        <f>AF890</f>
        <v>0</v>
      </c>
    </row>
    <row r="891" spans="3:33" s="2504" customFormat="1">
      <c r="C891" s="2284">
        <v>1</v>
      </c>
      <c r="D891" s="114"/>
      <c r="E891" s="114"/>
      <c r="F891" s="114"/>
      <c r="G891" s="2531"/>
      <c r="H891" s="114"/>
      <c r="I891" s="2319"/>
      <c r="J891" s="114"/>
      <c r="K891" s="114"/>
      <c r="L891" s="2508"/>
      <c r="M891" s="2508"/>
      <c r="N891" s="2319" t="s">
        <v>130</v>
      </c>
      <c r="O891" s="5"/>
      <c r="P891" s="5"/>
      <c r="Q891" s="5"/>
      <c r="R891" s="5"/>
      <c r="S891" s="5"/>
      <c r="T891" s="5"/>
      <c r="U891" s="5"/>
      <c r="V891" s="5"/>
      <c r="W891" s="5"/>
      <c r="X891" s="5"/>
      <c r="Y891" s="5"/>
      <c r="Z891" s="5"/>
      <c r="AA891" s="78">
        <f>Q891</f>
        <v>0</v>
      </c>
      <c r="AB891" s="78">
        <f>T891</f>
        <v>0</v>
      </c>
      <c r="AC891" s="78">
        <f>W891</f>
        <v>0</v>
      </c>
      <c r="AD891" s="78">
        <f>Z891</f>
        <v>0</v>
      </c>
      <c r="AE891" s="78">
        <f>AB891</f>
        <v>0</v>
      </c>
      <c r="AF891" s="78">
        <f>AD891</f>
        <v>0</v>
      </c>
      <c r="AG891" s="78">
        <f>AF891</f>
        <v>0</v>
      </c>
    </row>
    <row r="892" spans="3:33" s="2504" customFormat="1">
      <c r="C892" s="2284">
        <v>1</v>
      </c>
      <c r="D892" s="114"/>
      <c r="E892" s="114"/>
      <c r="F892" s="114"/>
      <c r="G892" s="2531"/>
      <c r="H892" s="1124"/>
      <c r="I892" s="2391"/>
      <c r="J892" s="1124"/>
      <c r="K892" s="1124"/>
      <c r="L892" s="2509"/>
      <c r="M892" s="2509"/>
      <c r="N892" s="2391" t="s">
        <v>127</v>
      </c>
      <c r="O892" s="2"/>
      <c r="P892" s="2"/>
      <c r="Q892" s="2"/>
      <c r="R892" s="2"/>
      <c r="S892" s="2"/>
      <c r="T892" s="2"/>
      <c r="U892" s="2"/>
      <c r="V892" s="2"/>
      <c r="W892" s="2"/>
      <c r="X892" s="2"/>
      <c r="Y892" s="2"/>
      <c r="Z892" s="2"/>
      <c r="AA892" s="75">
        <f>Q892</f>
        <v>0</v>
      </c>
      <c r="AB892" s="75">
        <f>T892</f>
        <v>0</v>
      </c>
      <c r="AC892" s="75">
        <f>W892</f>
        <v>0</v>
      </c>
      <c r="AD892" s="75">
        <f>Z892</f>
        <v>0</v>
      </c>
      <c r="AE892" s="75">
        <f>AB892</f>
        <v>0</v>
      </c>
      <c r="AF892" s="75">
        <f>AD892</f>
        <v>0</v>
      </c>
      <c r="AG892" s="75">
        <f>AF892</f>
        <v>0</v>
      </c>
    </row>
    <row r="893" spans="3:33" s="2504" customFormat="1">
      <c r="C893" s="2284">
        <v>1</v>
      </c>
      <c r="D893" s="114"/>
      <c r="E893" s="114"/>
      <c r="F893" s="114"/>
      <c r="G893" s="2531"/>
      <c r="H893" s="522" t="s">
        <v>1408</v>
      </c>
      <c r="I893" s="91"/>
      <c r="J893" s="522"/>
      <c r="K893" s="522"/>
      <c r="L893" s="91"/>
      <c r="M893" s="91"/>
      <c r="N893" s="2380"/>
      <c r="O893" s="86">
        <f>SUM(O894:O898)</f>
        <v>0</v>
      </c>
      <c r="P893" s="86">
        <f t="shared" ref="P893:AG893" si="576">SUM(P894:P898)</f>
        <v>0</v>
      </c>
      <c r="Q893" s="86">
        <f t="shared" si="576"/>
        <v>0</v>
      </c>
      <c r="R893" s="86">
        <f t="shared" si="576"/>
        <v>0</v>
      </c>
      <c r="S893" s="86">
        <f t="shared" si="576"/>
        <v>0</v>
      </c>
      <c r="T893" s="86">
        <f t="shared" si="576"/>
        <v>0</v>
      </c>
      <c r="U893" s="86">
        <f t="shared" si="576"/>
        <v>0</v>
      </c>
      <c r="V893" s="86">
        <f t="shared" si="576"/>
        <v>0</v>
      </c>
      <c r="W893" s="86">
        <f t="shared" si="576"/>
        <v>0</v>
      </c>
      <c r="X893" s="86">
        <f t="shared" si="576"/>
        <v>0</v>
      </c>
      <c r="Y893" s="86">
        <f t="shared" si="576"/>
        <v>0</v>
      </c>
      <c r="Z893" s="86">
        <f t="shared" si="576"/>
        <v>0</v>
      </c>
      <c r="AA893" s="86">
        <f t="shared" si="576"/>
        <v>0</v>
      </c>
      <c r="AB893" s="86">
        <f t="shared" si="576"/>
        <v>0</v>
      </c>
      <c r="AC893" s="86">
        <f t="shared" si="576"/>
        <v>0</v>
      </c>
      <c r="AD893" s="86">
        <f t="shared" si="576"/>
        <v>0</v>
      </c>
      <c r="AE893" s="86">
        <f t="shared" si="576"/>
        <v>0</v>
      </c>
      <c r="AF893" s="86">
        <f t="shared" si="576"/>
        <v>0</v>
      </c>
      <c r="AG893" s="86">
        <f t="shared" si="576"/>
        <v>0</v>
      </c>
    </row>
    <row r="894" spans="3:33" s="2504" customFormat="1">
      <c r="C894" s="2284">
        <v>1</v>
      </c>
      <c r="D894" s="114"/>
      <c r="E894" s="114"/>
      <c r="F894" s="114"/>
      <c r="G894" s="2531"/>
      <c r="H894" s="114"/>
      <c r="I894" s="2319"/>
      <c r="J894" s="114"/>
      <c r="K894" s="114"/>
      <c r="L894" s="2508"/>
      <c r="M894" s="2508"/>
      <c r="N894" s="2319" t="s">
        <v>1397</v>
      </c>
      <c r="O894" s="5"/>
      <c r="P894" s="5"/>
      <c r="Q894" s="5"/>
      <c r="R894" s="5"/>
      <c r="S894" s="5"/>
      <c r="T894" s="5"/>
      <c r="U894" s="5"/>
      <c r="V894" s="5"/>
      <c r="W894" s="5"/>
      <c r="X894" s="5"/>
      <c r="Y894" s="5"/>
      <c r="Z894" s="5"/>
      <c r="AA894" s="78">
        <f>Q894</f>
        <v>0</v>
      </c>
      <c r="AB894" s="78">
        <f>T894</f>
        <v>0</v>
      </c>
      <c r="AC894" s="78">
        <f>W894</f>
        <v>0</v>
      </c>
      <c r="AD894" s="78">
        <f>Z894</f>
        <v>0</v>
      </c>
      <c r="AE894" s="78">
        <f>AB894</f>
        <v>0</v>
      </c>
      <c r="AF894" s="78">
        <f>AD894</f>
        <v>0</v>
      </c>
      <c r="AG894" s="78">
        <f>AF894</f>
        <v>0</v>
      </c>
    </row>
    <row r="895" spans="3:33" s="2504" customFormat="1">
      <c r="C895" s="2284">
        <v>1</v>
      </c>
      <c r="D895" s="114"/>
      <c r="E895" s="114"/>
      <c r="F895" s="114"/>
      <c r="G895" s="2531"/>
      <c r="H895" s="114"/>
      <c r="I895" s="2319"/>
      <c r="J895" s="114"/>
      <c r="K895" s="114"/>
      <c r="L895" s="2508"/>
      <c r="M895" s="2508"/>
      <c r="N895" s="2319" t="s">
        <v>1398</v>
      </c>
      <c r="O895" s="5"/>
      <c r="P895" s="5"/>
      <c r="Q895" s="5"/>
      <c r="R895" s="5"/>
      <c r="S895" s="5"/>
      <c r="T895" s="5"/>
      <c r="U895" s="5"/>
      <c r="V895" s="5"/>
      <c r="W895" s="5"/>
      <c r="X895" s="5"/>
      <c r="Y895" s="5"/>
      <c r="Z895" s="5"/>
      <c r="AA895" s="78">
        <f>Q895</f>
        <v>0</v>
      </c>
      <c r="AB895" s="78">
        <f>T895</f>
        <v>0</v>
      </c>
      <c r="AC895" s="78">
        <f>W895</f>
        <v>0</v>
      </c>
      <c r="AD895" s="78">
        <f>Z895</f>
        <v>0</v>
      </c>
      <c r="AE895" s="78">
        <f>AB895</f>
        <v>0</v>
      </c>
      <c r="AF895" s="78">
        <f>AD895</f>
        <v>0</v>
      </c>
      <c r="AG895" s="78">
        <f>AF895</f>
        <v>0</v>
      </c>
    </row>
    <row r="896" spans="3:33" s="2504" customFormat="1">
      <c r="C896" s="2284">
        <v>1</v>
      </c>
      <c r="D896" s="114"/>
      <c r="E896" s="114"/>
      <c r="F896" s="114"/>
      <c r="G896" s="2531"/>
      <c r="H896" s="114"/>
      <c r="I896" s="2319"/>
      <c r="J896" s="114"/>
      <c r="K896" s="114"/>
      <c r="L896" s="2508"/>
      <c r="M896" s="2508"/>
      <c r="N896" s="2319" t="s">
        <v>129</v>
      </c>
      <c r="O896" s="5"/>
      <c r="P896" s="5"/>
      <c r="Q896" s="5"/>
      <c r="R896" s="5"/>
      <c r="S896" s="5"/>
      <c r="T896" s="5"/>
      <c r="U896" s="5"/>
      <c r="V896" s="5"/>
      <c r="W896" s="5"/>
      <c r="X896" s="5"/>
      <c r="Y896" s="5"/>
      <c r="Z896" s="5"/>
      <c r="AA896" s="78">
        <f>Q896</f>
        <v>0</v>
      </c>
      <c r="AB896" s="78">
        <f>T896</f>
        <v>0</v>
      </c>
      <c r="AC896" s="78">
        <f>W896</f>
        <v>0</v>
      </c>
      <c r="AD896" s="78">
        <f>Z896</f>
        <v>0</v>
      </c>
      <c r="AE896" s="78">
        <f>AB896</f>
        <v>0</v>
      </c>
      <c r="AF896" s="78">
        <f>AD896</f>
        <v>0</v>
      </c>
      <c r="AG896" s="78">
        <f>AF896</f>
        <v>0</v>
      </c>
    </row>
    <row r="897" spans="3:33" s="2504" customFormat="1">
      <c r="C897" s="2284">
        <v>1</v>
      </c>
      <c r="D897" s="114"/>
      <c r="E897" s="114"/>
      <c r="F897" s="114"/>
      <c r="G897" s="2531"/>
      <c r="H897" s="114"/>
      <c r="I897" s="2319"/>
      <c r="J897" s="114"/>
      <c r="K897" s="114"/>
      <c r="L897" s="2508"/>
      <c r="M897" s="2508"/>
      <c r="N897" s="2319" t="s">
        <v>128</v>
      </c>
      <c r="O897" s="5"/>
      <c r="P897" s="5"/>
      <c r="Q897" s="5"/>
      <c r="R897" s="5"/>
      <c r="S897" s="5"/>
      <c r="T897" s="5"/>
      <c r="U897" s="5"/>
      <c r="V897" s="5"/>
      <c r="W897" s="5"/>
      <c r="X897" s="5"/>
      <c r="Y897" s="5"/>
      <c r="Z897" s="5"/>
      <c r="AA897" s="78">
        <f>Q897</f>
        <v>0</v>
      </c>
      <c r="AB897" s="78">
        <f>T897</f>
        <v>0</v>
      </c>
      <c r="AC897" s="78">
        <f>W897</f>
        <v>0</v>
      </c>
      <c r="AD897" s="78">
        <f>Z897</f>
        <v>0</v>
      </c>
      <c r="AE897" s="78">
        <f>AB897</f>
        <v>0</v>
      </c>
      <c r="AF897" s="78">
        <f>AD897</f>
        <v>0</v>
      </c>
      <c r="AG897" s="78">
        <f>AF897</f>
        <v>0</v>
      </c>
    </row>
    <row r="898" spans="3:33" s="2504" customFormat="1">
      <c r="C898" s="2284">
        <v>1</v>
      </c>
      <c r="D898" s="114"/>
      <c r="E898" s="114"/>
      <c r="F898" s="114"/>
      <c r="G898" s="2531"/>
      <c r="H898" s="114"/>
      <c r="I898" s="2319"/>
      <c r="J898" s="114"/>
      <c r="K898" s="114"/>
      <c r="L898" s="2508"/>
      <c r="M898" s="2508"/>
      <c r="N898" s="2319" t="s">
        <v>127</v>
      </c>
      <c r="O898" s="5"/>
      <c r="P898" s="5"/>
      <c r="Q898" s="5"/>
      <c r="R898" s="5"/>
      <c r="S898" s="5"/>
      <c r="T898" s="5"/>
      <c r="U898" s="5"/>
      <c r="V898" s="5"/>
      <c r="W898" s="5"/>
      <c r="X898" s="5"/>
      <c r="Y898" s="5"/>
      <c r="Z898" s="5"/>
      <c r="AA898" s="78">
        <f>Q898</f>
        <v>0</v>
      </c>
      <c r="AB898" s="78">
        <f>T898</f>
        <v>0</v>
      </c>
      <c r="AC898" s="78">
        <f>W898</f>
        <v>0</v>
      </c>
      <c r="AD898" s="78">
        <f>Z898</f>
        <v>0</v>
      </c>
      <c r="AE898" s="78">
        <f>AB898</f>
        <v>0</v>
      </c>
      <c r="AF898" s="78">
        <f>AD898</f>
        <v>0</v>
      </c>
      <c r="AG898" s="78">
        <f>AF898</f>
        <v>0</v>
      </c>
    </row>
    <row r="899" spans="3:33" s="2504" customFormat="1">
      <c r="C899" s="2284">
        <v>1</v>
      </c>
      <c r="D899" s="114"/>
      <c r="E899" s="114"/>
      <c r="F899" s="114"/>
      <c r="G899" s="2531"/>
      <c r="H899" s="514" t="s">
        <v>1409</v>
      </c>
      <c r="I899" s="513"/>
      <c r="J899" s="514"/>
      <c r="K899" s="514"/>
      <c r="L899" s="513"/>
      <c r="M899" s="513"/>
      <c r="N899" s="2510"/>
      <c r="O899" s="512">
        <f>SUM(O900:O903)</f>
        <v>0</v>
      </c>
      <c r="P899" s="512">
        <f t="shared" ref="P899:AG899" si="577">SUM(P900:P903)</f>
        <v>0</v>
      </c>
      <c r="Q899" s="512">
        <f t="shared" si="577"/>
        <v>0</v>
      </c>
      <c r="R899" s="512">
        <f t="shared" si="577"/>
        <v>0</v>
      </c>
      <c r="S899" s="512">
        <f t="shared" si="577"/>
        <v>0</v>
      </c>
      <c r="T899" s="512">
        <f t="shared" si="577"/>
        <v>0</v>
      </c>
      <c r="U899" s="512">
        <f t="shared" si="577"/>
        <v>0</v>
      </c>
      <c r="V899" s="512">
        <f t="shared" si="577"/>
        <v>0</v>
      </c>
      <c r="W899" s="512">
        <f t="shared" si="577"/>
        <v>0</v>
      </c>
      <c r="X899" s="512">
        <f t="shared" si="577"/>
        <v>0</v>
      </c>
      <c r="Y899" s="512">
        <f t="shared" si="577"/>
        <v>0</v>
      </c>
      <c r="Z899" s="512">
        <f t="shared" si="577"/>
        <v>0</v>
      </c>
      <c r="AA899" s="512">
        <f t="shared" si="577"/>
        <v>0</v>
      </c>
      <c r="AB899" s="512">
        <f t="shared" si="577"/>
        <v>0</v>
      </c>
      <c r="AC899" s="512">
        <f t="shared" si="577"/>
        <v>0</v>
      </c>
      <c r="AD899" s="512">
        <f t="shared" si="577"/>
        <v>0</v>
      </c>
      <c r="AE899" s="512">
        <f t="shared" si="577"/>
        <v>0</v>
      </c>
      <c r="AF899" s="512">
        <f t="shared" si="577"/>
        <v>0</v>
      </c>
      <c r="AG899" s="512">
        <f t="shared" si="577"/>
        <v>0</v>
      </c>
    </row>
    <row r="900" spans="3:33" s="2504" customFormat="1">
      <c r="C900" s="2284">
        <v>1</v>
      </c>
      <c r="D900" s="114"/>
      <c r="E900" s="114"/>
      <c r="F900" s="114"/>
      <c r="G900" s="2531"/>
      <c r="H900" s="114"/>
      <c r="I900" s="2319"/>
      <c r="J900" s="114"/>
      <c r="K900" s="114"/>
      <c r="L900" s="2508"/>
      <c r="M900" s="2508"/>
      <c r="N900" s="2319" t="s">
        <v>1400</v>
      </c>
      <c r="O900" s="5"/>
      <c r="P900" s="5"/>
      <c r="Q900" s="5"/>
      <c r="R900" s="5"/>
      <c r="S900" s="5"/>
      <c r="T900" s="5"/>
      <c r="U900" s="5"/>
      <c r="V900" s="5"/>
      <c r="W900" s="5"/>
      <c r="X900" s="5"/>
      <c r="Y900" s="5"/>
      <c r="Z900" s="5"/>
      <c r="AA900" s="78">
        <f>Q900</f>
        <v>0</v>
      </c>
      <c r="AB900" s="78">
        <f>T900</f>
        <v>0</v>
      </c>
      <c r="AC900" s="78">
        <f>W900</f>
        <v>0</v>
      </c>
      <c r="AD900" s="78">
        <f>Z900</f>
        <v>0</v>
      </c>
      <c r="AE900" s="78">
        <f>AB900</f>
        <v>0</v>
      </c>
      <c r="AF900" s="78">
        <f>AD900</f>
        <v>0</v>
      </c>
      <c r="AG900" s="78">
        <f>AF900</f>
        <v>0</v>
      </c>
    </row>
    <row r="901" spans="3:33" s="2504" customFormat="1">
      <c r="C901" s="2284">
        <v>1</v>
      </c>
      <c r="D901" s="114"/>
      <c r="E901" s="114"/>
      <c r="F901" s="114"/>
      <c r="G901" s="2531"/>
      <c r="H901" s="114"/>
      <c r="I901" s="2319"/>
      <c r="J901" s="114"/>
      <c r="K901" s="114"/>
      <c r="L901" s="2508"/>
      <c r="M901" s="2508"/>
      <c r="N901" s="2319" t="s">
        <v>1401</v>
      </c>
      <c r="O901" s="5"/>
      <c r="P901" s="5"/>
      <c r="Q901" s="5"/>
      <c r="R901" s="5"/>
      <c r="S901" s="5"/>
      <c r="T901" s="5"/>
      <c r="U901" s="5"/>
      <c r="V901" s="5"/>
      <c r="W901" s="5"/>
      <c r="X901" s="5"/>
      <c r="Y901" s="5"/>
      <c r="Z901" s="5"/>
      <c r="AA901" s="78">
        <f>Q901</f>
        <v>0</v>
      </c>
      <c r="AB901" s="78">
        <f>T901</f>
        <v>0</v>
      </c>
      <c r="AC901" s="78">
        <f>W901</f>
        <v>0</v>
      </c>
      <c r="AD901" s="78">
        <f>Z901</f>
        <v>0</v>
      </c>
      <c r="AE901" s="78">
        <f>AB901</f>
        <v>0</v>
      </c>
      <c r="AF901" s="78">
        <f>AD901</f>
        <v>0</v>
      </c>
      <c r="AG901" s="78">
        <f>AF901</f>
        <v>0</v>
      </c>
    </row>
    <row r="902" spans="3:33" s="2504" customFormat="1">
      <c r="C902" s="2284">
        <v>1</v>
      </c>
      <c r="D902" s="114"/>
      <c r="E902" s="114"/>
      <c r="F902" s="114"/>
      <c r="G902" s="2531"/>
      <c r="H902" s="114"/>
      <c r="I902" s="2319"/>
      <c r="J902" s="114"/>
      <c r="K902" s="114"/>
      <c r="L902" s="2508"/>
      <c r="M902" s="2508"/>
      <c r="N902" s="2319" t="s">
        <v>1402</v>
      </c>
      <c r="O902" s="5"/>
      <c r="P902" s="5"/>
      <c r="Q902" s="5"/>
      <c r="R902" s="5"/>
      <c r="S902" s="5"/>
      <c r="T902" s="5"/>
      <c r="U902" s="5"/>
      <c r="V902" s="5"/>
      <c r="W902" s="5"/>
      <c r="X902" s="5"/>
      <c r="Y902" s="5"/>
      <c r="Z902" s="5"/>
      <c r="AA902" s="78">
        <f>Q902</f>
        <v>0</v>
      </c>
      <c r="AB902" s="78">
        <f>T902</f>
        <v>0</v>
      </c>
      <c r="AC902" s="78">
        <f>W902</f>
        <v>0</v>
      </c>
      <c r="AD902" s="78">
        <f>Z902</f>
        <v>0</v>
      </c>
      <c r="AE902" s="78">
        <f>AB902</f>
        <v>0</v>
      </c>
      <c r="AF902" s="78">
        <f>AD902</f>
        <v>0</v>
      </c>
      <c r="AG902" s="78">
        <f>AF902</f>
        <v>0</v>
      </c>
    </row>
    <row r="903" spans="3:33" s="2504" customFormat="1">
      <c r="C903" s="2284">
        <v>1</v>
      </c>
      <c r="D903" s="114"/>
      <c r="E903" s="114"/>
      <c r="F903" s="114"/>
      <c r="G903" s="2531"/>
      <c r="H903" s="1124"/>
      <c r="I903" s="2391"/>
      <c r="J903" s="1124"/>
      <c r="K903" s="1124"/>
      <c r="L903" s="2509"/>
      <c r="M903" s="2509"/>
      <c r="N903" s="2391" t="s">
        <v>1403</v>
      </c>
      <c r="O903" s="2"/>
      <c r="P903" s="2"/>
      <c r="Q903" s="2"/>
      <c r="R903" s="2"/>
      <c r="S903" s="2"/>
      <c r="T903" s="2"/>
      <c r="U903" s="2"/>
      <c r="V903" s="2"/>
      <c r="W903" s="2"/>
      <c r="X903" s="2"/>
      <c r="Y903" s="2"/>
      <c r="Z903" s="2"/>
      <c r="AA903" s="75">
        <f>Q903</f>
        <v>0</v>
      </c>
      <c r="AB903" s="75">
        <f>T903</f>
        <v>0</v>
      </c>
      <c r="AC903" s="75">
        <f>W903</f>
        <v>0</v>
      </c>
      <c r="AD903" s="75">
        <f>Z903</f>
        <v>0</v>
      </c>
      <c r="AE903" s="75">
        <f>AB903</f>
        <v>0</v>
      </c>
      <c r="AF903" s="75">
        <f>AD903</f>
        <v>0</v>
      </c>
      <c r="AG903" s="75">
        <f>AF903</f>
        <v>0</v>
      </c>
    </row>
    <row r="904" spans="3:33" s="2504" customFormat="1">
      <c r="C904" s="2284">
        <v>1</v>
      </c>
      <c r="D904" s="114"/>
      <c r="E904" s="114"/>
      <c r="F904" s="114"/>
      <c r="G904" s="2531"/>
      <c r="H904" s="522" t="s">
        <v>1410</v>
      </c>
      <c r="I904" s="91"/>
      <c r="J904" s="522"/>
      <c r="K904" s="522"/>
      <c r="L904" s="91"/>
      <c r="M904" s="91"/>
      <c r="N904" s="2380"/>
      <c r="O904" s="86">
        <f>SUM(O905:O909)</f>
        <v>0</v>
      </c>
      <c r="P904" s="86">
        <f t="shared" ref="P904:AG904" si="578">SUM(P905:P909)</f>
        <v>0</v>
      </c>
      <c r="Q904" s="86">
        <f t="shared" si="578"/>
        <v>0</v>
      </c>
      <c r="R904" s="86">
        <f t="shared" si="578"/>
        <v>0</v>
      </c>
      <c r="S904" s="86">
        <f t="shared" si="578"/>
        <v>0</v>
      </c>
      <c r="T904" s="86">
        <f t="shared" si="578"/>
        <v>0</v>
      </c>
      <c r="U904" s="86">
        <f t="shared" si="578"/>
        <v>0</v>
      </c>
      <c r="V904" s="86">
        <f t="shared" si="578"/>
        <v>0</v>
      </c>
      <c r="W904" s="86">
        <f t="shared" si="578"/>
        <v>0</v>
      </c>
      <c r="X904" s="86">
        <f t="shared" si="578"/>
        <v>0</v>
      </c>
      <c r="Y904" s="86">
        <f t="shared" si="578"/>
        <v>0</v>
      </c>
      <c r="Z904" s="86">
        <f t="shared" si="578"/>
        <v>0</v>
      </c>
      <c r="AA904" s="86">
        <f t="shared" si="578"/>
        <v>0</v>
      </c>
      <c r="AB904" s="86">
        <f t="shared" si="578"/>
        <v>0</v>
      </c>
      <c r="AC904" s="86">
        <f t="shared" si="578"/>
        <v>0</v>
      </c>
      <c r="AD904" s="86">
        <f t="shared" si="578"/>
        <v>0</v>
      </c>
      <c r="AE904" s="86">
        <f t="shared" si="578"/>
        <v>0</v>
      </c>
      <c r="AF904" s="86">
        <f t="shared" si="578"/>
        <v>0</v>
      </c>
      <c r="AG904" s="86">
        <f t="shared" si="578"/>
        <v>0</v>
      </c>
    </row>
    <row r="905" spans="3:33" s="2504" customFormat="1">
      <c r="C905" s="2284">
        <v>1</v>
      </c>
      <c r="D905" s="114"/>
      <c r="E905" s="114"/>
      <c r="F905" s="114"/>
      <c r="G905" s="2531"/>
      <c r="H905" s="114"/>
      <c r="I905" s="2319"/>
      <c r="J905" s="114"/>
      <c r="K905" s="2319"/>
      <c r="L905" s="2508"/>
      <c r="M905" s="2508"/>
      <c r="N905" s="2512" t="s">
        <v>126</v>
      </c>
      <c r="O905" s="5"/>
      <c r="P905" s="5"/>
      <c r="Q905" s="5"/>
      <c r="R905" s="5"/>
      <c r="S905" s="5"/>
      <c r="T905" s="5"/>
      <c r="U905" s="5"/>
      <c r="V905" s="5"/>
      <c r="W905" s="5"/>
      <c r="X905" s="5"/>
      <c r="Y905" s="5"/>
      <c r="Z905" s="5"/>
      <c r="AA905" s="78">
        <f>Q905</f>
        <v>0</v>
      </c>
      <c r="AB905" s="78">
        <f>T905</f>
        <v>0</v>
      </c>
      <c r="AC905" s="78">
        <f>W905</f>
        <v>0</v>
      </c>
      <c r="AD905" s="78">
        <f>Z905</f>
        <v>0</v>
      </c>
      <c r="AE905" s="78">
        <f>AB905</f>
        <v>0</v>
      </c>
      <c r="AF905" s="78">
        <f>AD905</f>
        <v>0</v>
      </c>
      <c r="AG905" s="78">
        <f>AF905</f>
        <v>0</v>
      </c>
    </row>
    <row r="906" spans="3:33" s="2504" customFormat="1">
      <c r="C906" s="2284">
        <v>1</v>
      </c>
      <c r="D906" s="114"/>
      <c r="E906" s="114"/>
      <c r="F906" s="114"/>
      <c r="G906" s="2531"/>
      <c r="H906" s="114"/>
      <c r="I906" s="2319"/>
      <c r="J906" s="114"/>
      <c r="K906" s="2319"/>
      <c r="L906" s="2508"/>
      <c r="M906" s="2508"/>
      <c r="N906" s="2512" t="s">
        <v>79</v>
      </c>
      <c r="O906" s="5"/>
      <c r="P906" s="5"/>
      <c r="Q906" s="5"/>
      <c r="R906" s="5"/>
      <c r="S906" s="5"/>
      <c r="T906" s="5"/>
      <c r="U906" s="5"/>
      <c r="V906" s="5"/>
      <c r="W906" s="5"/>
      <c r="X906" s="5"/>
      <c r="Y906" s="5"/>
      <c r="Z906" s="5"/>
      <c r="AA906" s="78">
        <f>Q906</f>
        <v>0</v>
      </c>
      <c r="AB906" s="78">
        <f>T906</f>
        <v>0</v>
      </c>
      <c r="AC906" s="78">
        <f>W906</f>
        <v>0</v>
      </c>
      <c r="AD906" s="78">
        <f>Z906</f>
        <v>0</v>
      </c>
      <c r="AE906" s="78">
        <f>AB906</f>
        <v>0</v>
      </c>
      <c r="AF906" s="78">
        <f>AD906</f>
        <v>0</v>
      </c>
      <c r="AG906" s="78">
        <f>AF906</f>
        <v>0</v>
      </c>
    </row>
    <row r="907" spans="3:33" s="2504" customFormat="1">
      <c r="C907" s="2284">
        <v>1</v>
      </c>
      <c r="D907" s="114"/>
      <c r="E907" s="114"/>
      <c r="F907" s="114"/>
      <c r="G907" s="2531"/>
      <c r="H907" s="114"/>
      <c r="I907" s="2319"/>
      <c r="J907" s="114"/>
      <c r="K907" s="2319"/>
      <c r="L907" s="2508"/>
      <c r="M907" s="2508"/>
      <c r="N907" s="2512" t="s">
        <v>80</v>
      </c>
      <c r="O907" s="5"/>
      <c r="P907" s="5"/>
      <c r="Q907" s="5"/>
      <c r="R907" s="5"/>
      <c r="S907" s="5"/>
      <c r="T907" s="5"/>
      <c r="U907" s="5"/>
      <c r="V907" s="5"/>
      <c r="W907" s="5"/>
      <c r="X907" s="5"/>
      <c r="Y907" s="5"/>
      <c r="Z907" s="5"/>
      <c r="AA907" s="78">
        <f>Q907</f>
        <v>0</v>
      </c>
      <c r="AB907" s="78">
        <f>T907</f>
        <v>0</v>
      </c>
      <c r="AC907" s="78">
        <f>W907</f>
        <v>0</v>
      </c>
      <c r="AD907" s="78">
        <f>Z907</f>
        <v>0</v>
      </c>
      <c r="AE907" s="78">
        <f>AB907</f>
        <v>0</v>
      </c>
      <c r="AF907" s="78">
        <f>AD907</f>
        <v>0</v>
      </c>
      <c r="AG907" s="78">
        <f>AF907</f>
        <v>0</v>
      </c>
    </row>
    <row r="908" spans="3:33" s="2504" customFormat="1">
      <c r="C908" s="2284">
        <v>1</v>
      </c>
      <c r="D908" s="114"/>
      <c r="E908" s="114"/>
      <c r="F908" s="114"/>
      <c r="G908" s="2531"/>
      <c r="H908" s="114"/>
      <c r="I908" s="2319"/>
      <c r="J908" s="114"/>
      <c r="K908" s="2319"/>
      <c r="L908" s="2508"/>
      <c r="M908" s="2508"/>
      <c r="N908" s="2512" t="s">
        <v>81</v>
      </c>
      <c r="O908" s="5"/>
      <c r="P908" s="5"/>
      <c r="Q908" s="5"/>
      <c r="R908" s="5"/>
      <c r="S908" s="5"/>
      <c r="T908" s="5"/>
      <c r="U908" s="5"/>
      <c r="V908" s="5"/>
      <c r="W908" s="5"/>
      <c r="X908" s="5"/>
      <c r="Y908" s="5"/>
      <c r="Z908" s="5"/>
      <c r="AA908" s="78">
        <f>Q908</f>
        <v>0</v>
      </c>
      <c r="AB908" s="78">
        <f>T908</f>
        <v>0</v>
      </c>
      <c r="AC908" s="78">
        <f>W908</f>
        <v>0</v>
      </c>
      <c r="AD908" s="78">
        <f>Z908</f>
        <v>0</v>
      </c>
      <c r="AE908" s="78">
        <f>AB908</f>
        <v>0</v>
      </c>
      <c r="AF908" s="78">
        <f>AD908</f>
        <v>0</v>
      </c>
      <c r="AG908" s="78">
        <f>AF908</f>
        <v>0</v>
      </c>
    </row>
    <row r="909" spans="3:33" s="2504" customFormat="1">
      <c r="C909" s="2284">
        <v>1</v>
      </c>
      <c r="D909" s="114"/>
      <c r="E909" s="114"/>
      <c r="F909" s="114"/>
      <c r="G909" s="2531"/>
      <c r="H909" s="114"/>
      <c r="I909" s="2319"/>
      <c r="J909" s="114"/>
      <c r="K909" s="2319"/>
      <c r="L909" s="2508"/>
      <c r="M909" s="2508"/>
      <c r="N909" s="2512" t="s">
        <v>11</v>
      </c>
      <c r="O909" s="5"/>
      <c r="P909" s="5"/>
      <c r="Q909" s="5"/>
      <c r="R909" s="5"/>
      <c r="S909" s="5"/>
      <c r="T909" s="5"/>
      <c r="U909" s="5"/>
      <c r="V909" s="5"/>
      <c r="W909" s="5"/>
      <c r="X909" s="5"/>
      <c r="Y909" s="5"/>
      <c r="Z909" s="5"/>
      <c r="AA909" s="78">
        <f>Q909</f>
        <v>0</v>
      </c>
      <c r="AB909" s="78">
        <f>T909</f>
        <v>0</v>
      </c>
      <c r="AC909" s="78">
        <f>W909</f>
        <v>0</v>
      </c>
      <c r="AD909" s="78">
        <f>Z909</f>
        <v>0</v>
      </c>
      <c r="AE909" s="78">
        <f>AB909</f>
        <v>0</v>
      </c>
      <c r="AF909" s="78">
        <f>AD909</f>
        <v>0</v>
      </c>
      <c r="AG909" s="78">
        <f>AF909</f>
        <v>0</v>
      </c>
    </row>
    <row r="910" spans="3:33" s="2504" customFormat="1">
      <c r="C910" s="2284">
        <v>1</v>
      </c>
      <c r="D910" s="114"/>
      <c r="E910" s="114"/>
      <c r="F910" s="114"/>
      <c r="G910" s="2531"/>
      <c r="H910" s="514" t="s">
        <v>1411</v>
      </c>
      <c r="I910" s="513"/>
      <c r="J910" s="514"/>
      <c r="K910" s="514"/>
      <c r="L910" s="513"/>
      <c r="M910" s="513"/>
      <c r="N910" s="2510"/>
      <c r="O910" s="512">
        <f>SUM(O911:O913)</f>
        <v>0</v>
      </c>
      <c r="P910" s="512">
        <f t="shared" ref="P910:AG910" si="579">SUM(P911:P913)</f>
        <v>0</v>
      </c>
      <c r="Q910" s="512">
        <f t="shared" si="579"/>
        <v>0</v>
      </c>
      <c r="R910" s="512">
        <f t="shared" si="579"/>
        <v>0</v>
      </c>
      <c r="S910" s="512">
        <f t="shared" si="579"/>
        <v>0</v>
      </c>
      <c r="T910" s="512">
        <f t="shared" si="579"/>
        <v>0</v>
      </c>
      <c r="U910" s="512">
        <f t="shared" si="579"/>
        <v>0</v>
      </c>
      <c r="V910" s="512">
        <f t="shared" si="579"/>
        <v>0</v>
      </c>
      <c r="W910" s="512">
        <f t="shared" si="579"/>
        <v>0</v>
      </c>
      <c r="X910" s="512">
        <f t="shared" si="579"/>
        <v>0</v>
      </c>
      <c r="Y910" s="512">
        <f t="shared" si="579"/>
        <v>0</v>
      </c>
      <c r="Z910" s="512">
        <f t="shared" si="579"/>
        <v>0</v>
      </c>
      <c r="AA910" s="512">
        <f t="shared" si="579"/>
        <v>0</v>
      </c>
      <c r="AB910" s="512">
        <f t="shared" si="579"/>
        <v>0</v>
      </c>
      <c r="AC910" s="512">
        <f t="shared" si="579"/>
        <v>0</v>
      </c>
      <c r="AD910" s="512">
        <f t="shared" si="579"/>
        <v>0</v>
      </c>
      <c r="AE910" s="512">
        <f t="shared" si="579"/>
        <v>0</v>
      </c>
      <c r="AF910" s="512">
        <f t="shared" si="579"/>
        <v>0</v>
      </c>
      <c r="AG910" s="512">
        <f t="shared" si="579"/>
        <v>0</v>
      </c>
    </row>
    <row r="911" spans="3:33" s="2504" customFormat="1">
      <c r="C911" s="2284">
        <v>1</v>
      </c>
      <c r="D911" s="114"/>
      <c r="E911" s="114"/>
      <c r="F911" s="114"/>
      <c r="G911" s="2531"/>
      <c r="H911" s="114"/>
      <c r="I911" s="2319"/>
      <c r="J911" s="114"/>
      <c r="K911" s="2319"/>
      <c r="L911" s="2508"/>
      <c r="M911" s="2508"/>
      <c r="N911" s="2512" t="s">
        <v>83</v>
      </c>
      <c r="O911" s="5"/>
      <c r="P911" s="5"/>
      <c r="Q911" s="5"/>
      <c r="R911" s="5"/>
      <c r="S911" s="5"/>
      <c r="T911" s="5"/>
      <c r="U911" s="5"/>
      <c r="V911" s="5"/>
      <c r="W911" s="5"/>
      <c r="X911" s="5"/>
      <c r="Y911" s="5"/>
      <c r="Z911" s="5"/>
      <c r="AA911" s="78">
        <f>Q911</f>
        <v>0</v>
      </c>
      <c r="AB911" s="78">
        <f>T911</f>
        <v>0</v>
      </c>
      <c r="AC911" s="78">
        <f>W911</f>
        <v>0</v>
      </c>
      <c r="AD911" s="78">
        <f>Z911</f>
        <v>0</v>
      </c>
      <c r="AE911" s="78">
        <f>AB911</f>
        <v>0</v>
      </c>
      <c r="AF911" s="78">
        <f>AD911</f>
        <v>0</v>
      </c>
      <c r="AG911" s="78">
        <f>AF911</f>
        <v>0</v>
      </c>
    </row>
    <row r="912" spans="3:33" s="2504" customFormat="1">
      <c r="C912" s="2284">
        <v>1</v>
      </c>
      <c r="D912" s="114"/>
      <c r="E912" s="114"/>
      <c r="F912" s="114"/>
      <c r="G912" s="2531"/>
      <c r="H912" s="114"/>
      <c r="I912" s="2319"/>
      <c r="J912" s="114"/>
      <c r="K912" s="2319"/>
      <c r="L912" s="2508"/>
      <c r="M912" s="2508"/>
      <c r="N912" s="2512" t="s">
        <v>84</v>
      </c>
      <c r="O912" s="5"/>
      <c r="P912" s="5"/>
      <c r="Q912" s="5"/>
      <c r="R912" s="5"/>
      <c r="S912" s="5"/>
      <c r="T912" s="5"/>
      <c r="U912" s="5"/>
      <c r="V912" s="5"/>
      <c r="W912" s="5"/>
      <c r="X912" s="5"/>
      <c r="Y912" s="5"/>
      <c r="Z912" s="5"/>
      <c r="AA912" s="78">
        <f>Q912</f>
        <v>0</v>
      </c>
      <c r="AB912" s="78">
        <f>T912</f>
        <v>0</v>
      </c>
      <c r="AC912" s="78">
        <f>W912</f>
        <v>0</v>
      </c>
      <c r="AD912" s="78">
        <f>Z912</f>
        <v>0</v>
      </c>
      <c r="AE912" s="78">
        <f>AB912</f>
        <v>0</v>
      </c>
      <c r="AF912" s="78">
        <f>AD912</f>
        <v>0</v>
      </c>
      <c r="AG912" s="78">
        <f>AF912</f>
        <v>0</v>
      </c>
    </row>
    <row r="913" spans="3:33" s="2504" customFormat="1">
      <c r="C913" s="2284">
        <v>1</v>
      </c>
      <c r="D913" s="114"/>
      <c r="E913" s="114"/>
      <c r="F913" s="114"/>
      <c r="G913" s="2532"/>
      <c r="H913" s="1124"/>
      <c r="I913" s="2391"/>
      <c r="J913" s="1124"/>
      <c r="K913" s="2391"/>
      <c r="L913" s="2509"/>
      <c r="M913" s="2509"/>
      <c r="N913" s="2514" t="s">
        <v>85</v>
      </c>
      <c r="O913" s="2"/>
      <c r="P913" s="2"/>
      <c r="Q913" s="2"/>
      <c r="R913" s="2"/>
      <c r="S913" s="2"/>
      <c r="T913" s="2"/>
      <c r="U913" s="2"/>
      <c r="V913" s="2"/>
      <c r="W913" s="2"/>
      <c r="X913" s="2"/>
      <c r="Y913" s="2"/>
      <c r="Z913" s="2"/>
      <c r="AA913" s="75">
        <f>Q913</f>
        <v>0</v>
      </c>
      <c r="AB913" s="75">
        <f>T913</f>
        <v>0</v>
      </c>
      <c r="AC913" s="75">
        <f>W913</f>
        <v>0</v>
      </c>
      <c r="AD913" s="75">
        <f>Z913</f>
        <v>0</v>
      </c>
      <c r="AE913" s="75">
        <f>AB913</f>
        <v>0</v>
      </c>
      <c r="AF913" s="75">
        <f>AD913</f>
        <v>0</v>
      </c>
      <c r="AG913" s="75">
        <f>AF913</f>
        <v>0</v>
      </c>
    </row>
    <row r="914" spans="3:33" s="2504" customFormat="1">
      <c r="C914" s="2284">
        <v>1</v>
      </c>
      <c r="D914" s="114"/>
      <c r="E914" s="114"/>
      <c r="F914" s="114"/>
      <c r="G914" s="2515" t="s">
        <v>1404</v>
      </c>
      <c r="H914" s="2516"/>
      <c r="I914" s="2517"/>
      <c r="J914" s="2517"/>
      <c r="K914" s="2516"/>
      <c r="L914" s="2516"/>
      <c r="M914" s="2516"/>
      <c r="N914" s="2518"/>
      <c r="O914" s="506"/>
      <c r="P914" s="506"/>
      <c r="Q914" s="506"/>
      <c r="R914" s="506"/>
      <c r="S914" s="506"/>
      <c r="T914" s="506"/>
      <c r="U914" s="506"/>
      <c r="V914" s="506"/>
      <c r="W914" s="506"/>
      <c r="X914" s="506"/>
      <c r="Y914" s="506"/>
      <c r="Z914" s="506"/>
      <c r="AA914" s="507">
        <f>Q914</f>
        <v>0</v>
      </c>
      <c r="AB914" s="507">
        <f>T914</f>
        <v>0</v>
      </c>
      <c r="AC914" s="507">
        <f>W914</f>
        <v>0</v>
      </c>
      <c r="AD914" s="507">
        <f>Z914</f>
        <v>0</v>
      </c>
      <c r="AE914" s="507">
        <f>AB914</f>
        <v>0</v>
      </c>
      <c r="AF914" s="507">
        <f>AD914</f>
        <v>0</v>
      </c>
      <c r="AG914" s="507">
        <f>AF914</f>
        <v>0</v>
      </c>
    </row>
    <row r="915" spans="3:33" s="2504" customFormat="1">
      <c r="C915" s="2284">
        <v>1</v>
      </c>
      <c r="D915" s="114"/>
      <c r="E915" s="114"/>
      <c r="F915" s="114"/>
      <c r="G915" s="114"/>
      <c r="H915" s="2319"/>
      <c r="I915" s="114"/>
      <c r="J915" s="114"/>
      <c r="K915" s="114"/>
      <c r="L915" s="2319"/>
      <c r="M915" s="2319"/>
      <c r="N915" s="2319"/>
      <c r="O915" s="2324"/>
      <c r="P915" s="2324"/>
      <c r="Q915" s="2324"/>
      <c r="R915" s="2324"/>
      <c r="S915" s="2324"/>
      <c r="T915" s="2324"/>
      <c r="U915" s="2324"/>
      <c r="V915" s="2324"/>
      <c r="W915" s="2324"/>
      <c r="X915" s="2324"/>
    </row>
    <row r="916" spans="3:33" s="2504" customFormat="1">
      <c r="C916" s="2284">
        <v>1</v>
      </c>
      <c r="D916" s="363"/>
      <c r="E916" s="363"/>
      <c r="F916" s="114" t="s">
        <v>1341</v>
      </c>
      <c r="G916" s="114"/>
      <c r="H916" s="2319"/>
      <c r="I916" s="114"/>
      <c r="J916" s="114"/>
      <c r="K916" s="2319"/>
      <c r="L916" s="2319"/>
      <c r="M916" s="2319"/>
      <c r="N916" s="2319"/>
      <c r="O916" s="2324"/>
      <c r="P916" s="2324"/>
      <c r="Q916" s="2324"/>
      <c r="R916" s="2324"/>
      <c r="S916" s="2324"/>
      <c r="T916" s="2324"/>
      <c r="U916" s="2324"/>
      <c r="V916" s="2324"/>
      <c r="W916" s="2324"/>
      <c r="X916" s="2324"/>
    </row>
    <row r="917" spans="3:33" s="539" customFormat="1">
      <c r="C917" s="2284">
        <v>1</v>
      </c>
      <c r="D917" s="534"/>
      <c r="E917" s="534"/>
      <c r="F917" s="535"/>
      <c r="G917" s="724" t="s">
        <v>359</v>
      </c>
      <c r="H917" s="2533"/>
      <c r="I917" s="2534"/>
      <c r="J917" s="2534"/>
      <c r="K917" s="2534"/>
      <c r="L917" s="2534"/>
      <c r="M917" s="2534"/>
      <c r="N917" s="1654"/>
      <c r="O917" s="1654">
        <f t="shared" ref="O917:AG917" si="580">O918+O923+O929+O934+O940</f>
        <v>0</v>
      </c>
      <c r="P917" s="1654">
        <f t="shared" si="580"/>
        <v>0</v>
      </c>
      <c r="Q917" s="1654">
        <f t="shared" si="580"/>
        <v>0</v>
      </c>
      <c r="R917" s="1654">
        <f t="shared" si="580"/>
        <v>0</v>
      </c>
      <c r="S917" s="1654">
        <f t="shared" si="580"/>
        <v>0</v>
      </c>
      <c r="T917" s="1654">
        <f t="shared" si="580"/>
        <v>0</v>
      </c>
      <c r="U917" s="1654">
        <f t="shared" si="580"/>
        <v>0</v>
      </c>
      <c r="V917" s="1654">
        <f t="shared" si="580"/>
        <v>0</v>
      </c>
      <c r="W917" s="1654">
        <f t="shared" si="580"/>
        <v>0</v>
      </c>
      <c r="X917" s="1654">
        <f t="shared" si="580"/>
        <v>0</v>
      </c>
      <c r="Y917" s="1654">
        <f t="shared" si="580"/>
        <v>0</v>
      </c>
      <c r="Z917" s="1654">
        <f t="shared" si="580"/>
        <v>0</v>
      </c>
      <c r="AA917" s="1654">
        <f t="shared" si="580"/>
        <v>0</v>
      </c>
      <c r="AB917" s="1654">
        <f t="shared" si="580"/>
        <v>0</v>
      </c>
      <c r="AC917" s="1654">
        <f t="shared" si="580"/>
        <v>0</v>
      </c>
      <c r="AD917" s="1654">
        <f t="shared" si="580"/>
        <v>0</v>
      </c>
      <c r="AE917" s="1654">
        <f t="shared" si="580"/>
        <v>0</v>
      </c>
      <c r="AF917" s="1654">
        <f t="shared" si="580"/>
        <v>0</v>
      </c>
      <c r="AG917" s="1654">
        <f t="shared" si="580"/>
        <v>0</v>
      </c>
    </row>
    <row r="918" spans="3:33" s="2504" customFormat="1">
      <c r="C918" s="2284">
        <v>1</v>
      </c>
      <c r="D918" s="534"/>
      <c r="E918" s="534"/>
      <c r="F918" s="114"/>
      <c r="G918" s="2535"/>
      <c r="H918" s="522" t="s">
        <v>1407</v>
      </c>
      <c r="I918" s="91"/>
      <c r="J918" s="522"/>
      <c r="K918" s="522"/>
      <c r="L918" s="91"/>
      <c r="M918" s="91"/>
      <c r="N918" s="2380"/>
      <c r="O918" s="86">
        <f>SUM(O919:O922)</f>
        <v>0</v>
      </c>
      <c r="P918" s="86">
        <f t="shared" ref="P918:AG918" si="581">SUM(P919:P922)</f>
        <v>0</v>
      </c>
      <c r="Q918" s="86">
        <f t="shared" si="581"/>
        <v>0</v>
      </c>
      <c r="R918" s="86">
        <f t="shared" si="581"/>
        <v>0</v>
      </c>
      <c r="S918" s="86">
        <f t="shared" si="581"/>
        <v>0</v>
      </c>
      <c r="T918" s="86">
        <f t="shared" si="581"/>
        <v>0</v>
      </c>
      <c r="U918" s="86">
        <f t="shared" si="581"/>
        <v>0</v>
      </c>
      <c r="V918" s="86">
        <f t="shared" si="581"/>
        <v>0</v>
      </c>
      <c r="W918" s="86">
        <f t="shared" si="581"/>
        <v>0</v>
      </c>
      <c r="X918" s="86">
        <f t="shared" si="581"/>
        <v>0</v>
      </c>
      <c r="Y918" s="86">
        <f t="shared" si="581"/>
        <v>0</v>
      </c>
      <c r="Z918" s="86">
        <f t="shared" si="581"/>
        <v>0</v>
      </c>
      <c r="AA918" s="86">
        <f t="shared" si="581"/>
        <v>0</v>
      </c>
      <c r="AB918" s="86">
        <f t="shared" si="581"/>
        <v>0</v>
      </c>
      <c r="AC918" s="86">
        <f t="shared" si="581"/>
        <v>0</v>
      </c>
      <c r="AD918" s="86">
        <f t="shared" si="581"/>
        <v>0</v>
      </c>
      <c r="AE918" s="86">
        <f t="shared" si="581"/>
        <v>0</v>
      </c>
      <c r="AF918" s="86">
        <f t="shared" si="581"/>
        <v>0</v>
      </c>
      <c r="AG918" s="86">
        <f t="shared" si="581"/>
        <v>0</v>
      </c>
    </row>
    <row r="919" spans="3:33" s="2504" customFormat="1">
      <c r="C919" s="2284">
        <v>1</v>
      </c>
      <c r="D919" s="534"/>
      <c r="E919" s="534"/>
      <c r="F919" s="114"/>
      <c r="G919" s="2535"/>
      <c r="H919" s="114"/>
      <c r="I919" s="2319"/>
      <c r="J919" s="114"/>
      <c r="K919" s="114"/>
      <c r="L919" s="2508"/>
      <c r="M919" s="2508"/>
      <c r="N919" s="2319" t="s">
        <v>132</v>
      </c>
      <c r="O919" s="5"/>
      <c r="P919" s="5"/>
      <c r="Q919" s="5"/>
      <c r="R919" s="5"/>
      <c r="S919" s="5"/>
      <c r="T919" s="5"/>
      <c r="U919" s="5"/>
      <c r="V919" s="5"/>
      <c r="W919" s="5"/>
      <c r="X919" s="5"/>
      <c r="Y919" s="5"/>
      <c r="Z919" s="5"/>
      <c r="AA919" s="78">
        <f>Q919</f>
        <v>0</v>
      </c>
      <c r="AB919" s="78">
        <f>T919</f>
        <v>0</v>
      </c>
      <c r="AC919" s="78">
        <f>W919</f>
        <v>0</v>
      </c>
      <c r="AD919" s="78">
        <f>Z919</f>
        <v>0</v>
      </c>
      <c r="AE919" s="78">
        <f>AB919</f>
        <v>0</v>
      </c>
      <c r="AF919" s="78">
        <f>AD919</f>
        <v>0</v>
      </c>
      <c r="AG919" s="78">
        <f>AF919</f>
        <v>0</v>
      </c>
    </row>
    <row r="920" spans="3:33" s="2504" customFormat="1">
      <c r="C920" s="2284">
        <v>1</v>
      </c>
      <c r="D920" s="534"/>
      <c r="E920" s="534"/>
      <c r="F920" s="114"/>
      <c r="G920" s="2535"/>
      <c r="H920" s="114"/>
      <c r="I920" s="2319"/>
      <c r="J920" s="114"/>
      <c r="K920" s="114"/>
      <c r="L920" s="2508"/>
      <c r="M920" s="2508"/>
      <c r="N920" s="2319" t="s">
        <v>131</v>
      </c>
      <c r="O920" s="5"/>
      <c r="P920" s="5"/>
      <c r="Q920" s="5"/>
      <c r="R920" s="5"/>
      <c r="S920" s="5"/>
      <c r="T920" s="5"/>
      <c r="U920" s="5"/>
      <c r="V920" s="5"/>
      <c r="W920" s="5"/>
      <c r="X920" s="5"/>
      <c r="Y920" s="5"/>
      <c r="Z920" s="5"/>
      <c r="AA920" s="78">
        <f>Q920</f>
        <v>0</v>
      </c>
      <c r="AB920" s="78">
        <f>T920</f>
        <v>0</v>
      </c>
      <c r="AC920" s="78">
        <f>W920</f>
        <v>0</v>
      </c>
      <c r="AD920" s="78">
        <f>Z920</f>
        <v>0</v>
      </c>
      <c r="AE920" s="78">
        <f>AB920</f>
        <v>0</v>
      </c>
      <c r="AF920" s="78">
        <f>AD920</f>
        <v>0</v>
      </c>
      <c r="AG920" s="78">
        <f>AF920</f>
        <v>0</v>
      </c>
    </row>
    <row r="921" spans="3:33" s="2504" customFormat="1">
      <c r="C921" s="2284">
        <v>1</v>
      </c>
      <c r="D921" s="534"/>
      <c r="E921" s="534"/>
      <c r="F921" s="114"/>
      <c r="G921" s="2535"/>
      <c r="H921" s="114"/>
      <c r="I921" s="2319"/>
      <c r="J921" s="114"/>
      <c r="K921" s="114"/>
      <c r="L921" s="2508"/>
      <c r="M921" s="2508"/>
      <c r="N921" s="2319" t="s">
        <v>130</v>
      </c>
      <c r="O921" s="5"/>
      <c r="P921" s="5"/>
      <c r="Q921" s="5"/>
      <c r="R921" s="5"/>
      <c r="S921" s="5"/>
      <c r="T921" s="5"/>
      <c r="U921" s="5"/>
      <c r="V921" s="5"/>
      <c r="W921" s="5"/>
      <c r="X921" s="5"/>
      <c r="Y921" s="5"/>
      <c r="Z921" s="5"/>
      <c r="AA921" s="78">
        <f>Q921</f>
        <v>0</v>
      </c>
      <c r="AB921" s="78">
        <f>T921</f>
        <v>0</v>
      </c>
      <c r="AC921" s="78">
        <f>W921</f>
        <v>0</v>
      </c>
      <c r="AD921" s="78">
        <f>Z921</f>
        <v>0</v>
      </c>
      <c r="AE921" s="78">
        <f>AB921</f>
        <v>0</v>
      </c>
      <c r="AF921" s="78">
        <f>AD921</f>
        <v>0</v>
      </c>
      <c r="AG921" s="78">
        <f>AF921</f>
        <v>0</v>
      </c>
    </row>
    <row r="922" spans="3:33" s="2504" customFormat="1">
      <c r="C922" s="2284">
        <v>1</v>
      </c>
      <c r="D922" s="534"/>
      <c r="E922" s="534"/>
      <c r="F922" s="114"/>
      <c r="G922" s="2535"/>
      <c r="H922" s="1124"/>
      <c r="I922" s="2391"/>
      <c r="J922" s="1124"/>
      <c r="K922" s="1124"/>
      <c r="L922" s="2509"/>
      <c r="M922" s="2509"/>
      <c r="N922" s="2391" t="s">
        <v>127</v>
      </c>
      <c r="O922" s="2"/>
      <c r="P922" s="2"/>
      <c r="Q922" s="2"/>
      <c r="R922" s="2"/>
      <c r="S922" s="2"/>
      <c r="T922" s="2"/>
      <c r="U922" s="2"/>
      <c r="V922" s="2"/>
      <c r="W922" s="2"/>
      <c r="X922" s="2"/>
      <c r="Y922" s="2"/>
      <c r="Z922" s="2"/>
      <c r="AA922" s="75">
        <f>Q922</f>
        <v>0</v>
      </c>
      <c r="AB922" s="75">
        <f>T922</f>
        <v>0</v>
      </c>
      <c r="AC922" s="75">
        <f>W922</f>
        <v>0</v>
      </c>
      <c r="AD922" s="75">
        <f>Z922</f>
        <v>0</v>
      </c>
      <c r="AE922" s="75">
        <f>AB922</f>
        <v>0</v>
      </c>
      <c r="AF922" s="75">
        <f>AD922</f>
        <v>0</v>
      </c>
      <c r="AG922" s="75">
        <f>AF922</f>
        <v>0</v>
      </c>
    </row>
    <row r="923" spans="3:33" s="2504" customFormat="1">
      <c r="C923" s="2284">
        <v>1</v>
      </c>
      <c r="D923" s="534"/>
      <c r="E923" s="534"/>
      <c r="F923" s="114"/>
      <c r="G923" s="2535"/>
      <c r="H923" s="522" t="s">
        <v>1408</v>
      </c>
      <c r="I923" s="91"/>
      <c r="J923" s="522"/>
      <c r="K923" s="522"/>
      <c r="L923" s="91"/>
      <c r="M923" s="91"/>
      <c r="N923" s="2380"/>
      <c r="O923" s="86">
        <f>SUM(O924:O928)</f>
        <v>0</v>
      </c>
      <c r="P923" s="86">
        <f t="shared" ref="P923:AG923" si="582">SUM(P924:P928)</f>
        <v>0</v>
      </c>
      <c r="Q923" s="86">
        <f t="shared" si="582"/>
        <v>0</v>
      </c>
      <c r="R923" s="86">
        <f t="shared" si="582"/>
        <v>0</v>
      </c>
      <c r="S923" s="86">
        <f t="shared" si="582"/>
        <v>0</v>
      </c>
      <c r="T923" s="86">
        <f t="shared" si="582"/>
        <v>0</v>
      </c>
      <c r="U923" s="86">
        <f t="shared" si="582"/>
        <v>0</v>
      </c>
      <c r="V923" s="86">
        <f t="shared" si="582"/>
        <v>0</v>
      </c>
      <c r="W923" s="86">
        <f t="shared" si="582"/>
        <v>0</v>
      </c>
      <c r="X923" s="86">
        <f t="shared" si="582"/>
        <v>0</v>
      </c>
      <c r="Y923" s="86">
        <f t="shared" si="582"/>
        <v>0</v>
      </c>
      <c r="Z923" s="86">
        <f t="shared" si="582"/>
        <v>0</v>
      </c>
      <c r="AA923" s="86">
        <f t="shared" si="582"/>
        <v>0</v>
      </c>
      <c r="AB923" s="86">
        <f t="shared" si="582"/>
        <v>0</v>
      </c>
      <c r="AC923" s="86">
        <f t="shared" si="582"/>
        <v>0</v>
      </c>
      <c r="AD923" s="86">
        <f t="shared" si="582"/>
        <v>0</v>
      </c>
      <c r="AE923" s="86">
        <f t="shared" si="582"/>
        <v>0</v>
      </c>
      <c r="AF923" s="86">
        <f t="shared" si="582"/>
        <v>0</v>
      </c>
      <c r="AG923" s="86">
        <f t="shared" si="582"/>
        <v>0</v>
      </c>
    </row>
    <row r="924" spans="3:33" s="2504" customFormat="1">
      <c r="C924" s="2284">
        <v>1</v>
      </c>
      <c r="D924" s="534"/>
      <c r="E924" s="534"/>
      <c r="F924" s="114"/>
      <c r="G924" s="2535"/>
      <c r="H924" s="114"/>
      <c r="I924" s="2319"/>
      <c r="J924" s="114"/>
      <c r="K924" s="114"/>
      <c r="L924" s="2508"/>
      <c r="M924" s="2508"/>
      <c r="N924" s="2319" t="s">
        <v>1397</v>
      </c>
      <c r="O924" s="5"/>
      <c r="P924" s="5"/>
      <c r="Q924" s="5"/>
      <c r="R924" s="5"/>
      <c r="S924" s="5"/>
      <c r="T924" s="5"/>
      <c r="U924" s="5"/>
      <c r="V924" s="5"/>
      <c r="W924" s="5"/>
      <c r="X924" s="5"/>
      <c r="Y924" s="5"/>
      <c r="Z924" s="5"/>
      <c r="AA924" s="78">
        <f>Q924</f>
        <v>0</v>
      </c>
      <c r="AB924" s="78">
        <f>T924</f>
        <v>0</v>
      </c>
      <c r="AC924" s="78">
        <f>W924</f>
        <v>0</v>
      </c>
      <c r="AD924" s="78">
        <f>Z924</f>
        <v>0</v>
      </c>
      <c r="AE924" s="78">
        <f>AB924</f>
        <v>0</v>
      </c>
      <c r="AF924" s="78">
        <f>AD924</f>
        <v>0</v>
      </c>
      <c r="AG924" s="78">
        <f>AF924</f>
        <v>0</v>
      </c>
    </row>
    <row r="925" spans="3:33" s="2504" customFormat="1">
      <c r="C925" s="2284">
        <v>1</v>
      </c>
      <c r="D925" s="534"/>
      <c r="E925" s="534"/>
      <c r="F925" s="114"/>
      <c r="G925" s="2535"/>
      <c r="H925" s="114"/>
      <c r="I925" s="2319"/>
      <c r="J925" s="114"/>
      <c r="K925" s="114"/>
      <c r="L925" s="2508"/>
      <c r="M925" s="2508"/>
      <c r="N925" s="2319" t="s">
        <v>1398</v>
      </c>
      <c r="O925" s="5"/>
      <c r="P925" s="5"/>
      <c r="Q925" s="5"/>
      <c r="R925" s="5"/>
      <c r="S925" s="5"/>
      <c r="T925" s="5"/>
      <c r="U925" s="5"/>
      <c r="V925" s="5"/>
      <c r="W925" s="5"/>
      <c r="X925" s="5"/>
      <c r="Y925" s="5"/>
      <c r="Z925" s="5"/>
      <c r="AA925" s="78">
        <f>Q925</f>
        <v>0</v>
      </c>
      <c r="AB925" s="78">
        <f>T925</f>
        <v>0</v>
      </c>
      <c r="AC925" s="78">
        <f>W925</f>
        <v>0</v>
      </c>
      <c r="AD925" s="78">
        <f>Z925</f>
        <v>0</v>
      </c>
      <c r="AE925" s="78">
        <f>AB925</f>
        <v>0</v>
      </c>
      <c r="AF925" s="78">
        <f>AD925</f>
        <v>0</v>
      </c>
      <c r="AG925" s="78">
        <f>AF925</f>
        <v>0</v>
      </c>
    </row>
    <row r="926" spans="3:33" s="2504" customFormat="1">
      <c r="C926" s="2284">
        <v>1</v>
      </c>
      <c r="D926" s="534"/>
      <c r="E926" s="534"/>
      <c r="F926" s="114"/>
      <c r="G926" s="2535"/>
      <c r="H926" s="114"/>
      <c r="I926" s="2319"/>
      <c r="J926" s="114"/>
      <c r="K926" s="114"/>
      <c r="L926" s="2508"/>
      <c r="M926" s="2508"/>
      <c r="N926" s="2319" t="s">
        <v>129</v>
      </c>
      <c r="O926" s="5"/>
      <c r="P926" s="5"/>
      <c r="Q926" s="5"/>
      <c r="R926" s="5"/>
      <c r="S926" s="5"/>
      <c r="T926" s="5"/>
      <c r="U926" s="5"/>
      <c r="V926" s="5"/>
      <c r="W926" s="5"/>
      <c r="X926" s="5"/>
      <c r="Y926" s="5"/>
      <c r="Z926" s="5"/>
      <c r="AA926" s="78">
        <f>Q926</f>
        <v>0</v>
      </c>
      <c r="AB926" s="78">
        <f>T926</f>
        <v>0</v>
      </c>
      <c r="AC926" s="78">
        <f>W926</f>
        <v>0</v>
      </c>
      <c r="AD926" s="78">
        <f>Z926</f>
        <v>0</v>
      </c>
      <c r="AE926" s="78">
        <f>AB926</f>
        <v>0</v>
      </c>
      <c r="AF926" s="78">
        <f>AD926</f>
        <v>0</v>
      </c>
      <c r="AG926" s="78">
        <f>AF926</f>
        <v>0</v>
      </c>
    </row>
    <row r="927" spans="3:33" s="2504" customFormat="1">
      <c r="C927" s="2284">
        <v>1</v>
      </c>
      <c r="D927" s="534"/>
      <c r="E927" s="534"/>
      <c r="F927" s="114"/>
      <c r="G927" s="2535"/>
      <c r="H927" s="114"/>
      <c r="I927" s="2319"/>
      <c r="J927" s="114"/>
      <c r="K927" s="114"/>
      <c r="L927" s="2508"/>
      <c r="M927" s="2508"/>
      <c r="N927" s="2319" t="s">
        <v>128</v>
      </c>
      <c r="O927" s="5"/>
      <c r="P927" s="5"/>
      <c r="Q927" s="5"/>
      <c r="R927" s="5"/>
      <c r="S927" s="5"/>
      <c r="T927" s="5"/>
      <c r="U927" s="5"/>
      <c r="V927" s="5"/>
      <c r="W927" s="5"/>
      <c r="X927" s="5"/>
      <c r="Y927" s="5"/>
      <c r="Z927" s="5"/>
      <c r="AA927" s="78">
        <f>Q927</f>
        <v>0</v>
      </c>
      <c r="AB927" s="78">
        <f>T927</f>
        <v>0</v>
      </c>
      <c r="AC927" s="78">
        <f>W927</f>
        <v>0</v>
      </c>
      <c r="AD927" s="78">
        <f>Z927</f>
        <v>0</v>
      </c>
      <c r="AE927" s="78">
        <f>AB927</f>
        <v>0</v>
      </c>
      <c r="AF927" s="78">
        <f>AD927</f>
        <v>0</v>
      </c>
      <c r="AG927" s="78">
        <f>AF927</f>
        <v>0</v>
      </c>
    </row>
    <row r="928" spans="3:33" s="2504" customFormat="1">
      <c r="C928" s="2284">
        <v>1</v>
      </c>
      <c r="D928" s="534"/>
      <c r="E928" s="534"/>
      <c r="F928" s="114"/>
      <c r="G928" s="2535"/>
      <c r="H928" s="114"/>
      <c r="I928" s="2319"/>
      <c r="J928" s="114"/>
      <c r="K928" s="114"/>
      <c r="L928" s="2508"/>
      <c r="M928" s="2508"/>
      <c r="N928" s="2319" t="s">
        <v>127</v>
      </c>
      <c r="O928" s="5"/>
      <c r="P928" s="5"/>
      <c r="Q928" s="5"/>
      <c r="R928" s="5"/>
      <c r="S928" s="5"/>
      <c r="T928" s="5"/>
      <c r="U928" s="5"/>
      <c r="V928" s="5"/>
      <c r="W928" s="5"/>
      <c r="X928" s="5"/>
      <c r="Y928" s="5"/>
      <c r="Z928" s="5"/>
      <c r="AA928" s="78">
        <f>Q928</f>
        <v>0</v>
      </c>
      <c r="AB928" s="78">
        <f>T928</f>
        <v>0</v>
      </c>
      <c r="AC928" s="78">
        <f>W928</f>
        <v>0</v>
      </c>
      <c r="AD928" s="78">
        <f>Z928</f>
        <v>0</v>
      </c>
      <c r="AE928" s="78">
        <f>AB928</f>
        <v>0</v>
      </c>
      <c r="AF928" s="78">
        <f>AD928</f>
        <v>0</v>
      </c>
      <c r="AG928" s="78">
        <f>AF928</f>
        <v>0</v>
      </c>
    </row>
    <row r="929" spans="3:33" s="2504" customFormat="1">
      <c r="C929" s="2284">
        <v>1</v>
      </c>
      <c r="D929" s="534"/>
      <c r="E929" s="534"/>
      <c r="F929" s="114"/>
      <c r="G929" s="2535"/>
      <c r="H929" s="514" t="s">
        <v>1409</v>
      </c>
      <c r="I929" s="514"/>
      <c r="J929" s="514"/>
      <c r="K929" s="513"/>
      <c r="L929" s="513"/>
      <c r="M929" s="513"/>
      <c r="N929" s="2510"/>
      <c r="O929" s="512">
        <f>SUM(O930:O933)</f>
        <v>0</v>
      </c>
      <c r="P929" s="512">
        <f t="shared" ref="P929:AG929" si="583">SUM(P930:P933)</f>
        <v>0</v>
      </c>
      <c r="Q929" s="512">
        <f t="shared" si="583"/>
        <v>0</v>
      </c>
      <c r="R929" s="512">
        <f t="shared" si="583"/>
        <v>0</v>
      </c>
      <c r="S929" s="512">
        <f t="shared" si="583"/>
        <v>0</v>
      </c>
      <c r="T929" s="512">
        <f t="shared" si="583"/>
        <v>0</v>
      </c>
      <c r="U929" s="512">
        <f t="shared" si="583"/>
        <v>0</v>
      </c>
      <c r="V929" s="512">
        <f t="shared" si="583"/>
        <v>0</v>
      </c>
      <c r="W929" s="512">
        <f t="shared" si="583"/>
        <v>0</v>
      </c>
      <c r="X929" s="512">
        <f t="shared" si="583"/>
        <v>0</v>
      </c>
      <c r="Y929" s="512">
        <f t="shared" si="583"/>
        <v>0</v>
      </c>
      <c r="Z929" s="512">
        <f t="shared" si="583"/>
        <v>0</v>
      </c>
      <c r="AA929" s="512">
        <f t="shared" si="583"/>
        <v>0</v>
      </c>
      <c r="AB929" s="512">
        <f t="shared" si="583"/>
        <v>0</v>
      </c>
      <c r="AC929" s="512">
        <f t="shared" si="583"/>
        <v>0</v>
      </c>
      <c r="AD929" s="512">
        <f t="shared" si="583"/>
        <v>0</v>
      </c>
      <c r="AE929" s="512">
        <f t="shared" si="583"/>
        <v>0</v>
      </c>
      <c r="AF929" s="512">
        <f t="shared" si="583"/>
        <v>0</v>
      </c>
      <c r="AG929" s="512">
        <f t="shared" si="583"/>
        <v>0</v>
      </c>
    </row>
    <row r="930" spans="3:33" s="2504" customFormat="1">
      <c r="C930" s="2284">
        <v>1</v>
      </c>
      <c r="D930" s="534"/>
      <c r="E930" s="534"/>
      <c r="F930" s="114"/>
      <c r="G930" s="2535"/>
      <c r="H930" s="114"/>
      <c r="I930" s="114"/>
      <c r="J930" s="114"/>
      <c r="K930" s="2319"/>
      <c r="L930" s="2508"/>
      <c r="M930" s="2508"/>
      <c r="N930" s="2319" t="s">
        <v>1400</v>
      </c>
      <c r="O930" s="5"/>
      <c r="P930" s="5"/>
      <c r="Q930" s="5"/>
      <c r="R930" s="5"/>
      <c r="S930" s="5"/>
      <c r="T930" s="5"/>
      <c r="U930" s="5"/>
      <c r="V930" s="5"/>
      <c r="W930" s="5"/>
      <c r="X930" s="5"/>
      <c r="Y930" s="5"/>
      <c r="Z930" s="5"/>
      <c r="AA930" s="78">
        <f>Q930</f>
        <v>0</v>
      </c>
      <c r="AB930" s="78">
        <f>T930</f>
        <v>0</v>
      </c>
      <c r="AC930" s="78">
        <f>W930</f>
        <v>0</v>
      </c>
      <c r="AD930" s="78">
        <f>Z930</f>
        <v>0</v>
      </c>
      <c r="AE930" s="78">
        <f>AB930</f>
        <v>0</v>
      </c>
      <c r="AF930" s="78">
        <f>AD930</f>
        <v>0</v>
      </c>
      <c r="AG930" s="78">
        <f>AF930</f>
        <v>0</v>
      </c>
    </row>
    <row r="931" spans="3:33" s="2504" customFormat="1">
      <c r="C931" s="2284">
        <v>1</v>
      </c>
      <c r="D931" s="114"/>
      <c r="E931" s="114"/>
      <c r="F931" s="114"/>
      <c r="G931" s="2535"/>
      <c r="H931" s="114"/>
      <c r="I931" s="114"/>
      <c r="J931" s="114"/>
      <c r="K931" s="2319"/>
      <c r="L931" s="2508"/>
      <c r="M931" s="2508"/>
      <c r="N931" s="2319" t="s">
        <v>1401</v>
      </c>
      <c r="O931" s="5"/>
      <c r="P931" s="5"/>
      <c r="Q931" s="5"/>
      <c r="R931" s="5"/>
      <c r="S931" s="5"/>
      <c r="T931" s="5"/>
      <c r="U931" s="5"/>
      <c r="V931" s="5"/>
      <c r="W931" s="5"/>
      <c r="X931" s="5"/>
      <c r="Y931" s="5"/>
      <c r="Z931" s="5"/>
      <c r="AA931" s="78">
        <f>Q931</f>
        <v>0</v>
      </c>
      <c r="AB931" s="78">
        <f>T931</f>
        <v>0</v>
      </c>
      <c r="AC931" s="78">
        <f>W931</f>
        <v>0</v>
      </c>
      <c r="AD931" s="78">
        <f>Z931</f>
        <v>0</v>
      </c>
      <c r="AE931" s="78">
        <f>AB931</f>
        <v>0</v>
      </c>
      <c r="AF931" s="78">
        <f>AD931</f>
        <v>0</v>
      </c>
      <c r="AG931" s="78">
        <f>AF931</f>
        <v>0</v>
      </c>
    </row>
    <row r="932" spans="3:33" s="2504" customFormat="1">
      <c r="C932" s="2284">
        <v>1</v>
      </c>
      <c r="D932" s="114"/>
      <c r="E932" s="114"/>
      <c r="F932" s="114"/>
      <c r="G932" s="2535"/>
      <c r="H932" s="114"/>
      <c r="I932" s="114"/>
      <c r="J932" s="114"/>
      <c r="K932" s="2319"/>
      <c r="L932" s="2508"/>
      <c r="M932" s="2508"/>
      <c r="N932" s="2319" t="s">
        <v>1402</v>
      </c>
      <c r="O932" s="5"/>
      <c r="P932" s="5"/>
      <c r="Q932" s="5"/>
      <c r="R932" s="5"/>
      <c r="S932" s="5"/>
      <c r="T932" s="5"/>
      <c r="U932" s="5"/>
      <c r="V932" s="5"/>
      <c r="W932" s="5"/>
      <c r="X932" s="5"/>
      <c r="Y932" s="5"/>
      <c r="Z932" s="5"/>
      <c r="AA932" s="78">
        <f>Q932</f>
        <v>0</v>
      </c>
      <c r="AB932" s="78">
        <f>T932</f>
        <v>0</v>
      </c>
      <c r="AC932" s="78">
        <f>W932</f>
        <v>0</v>
      </c>
      <c r="AD932" s="78">
        <f>Z932</f>
        <v>0</v>
      </c>
      <c r="AE932" s="78">
        <f>AB932</f>
        <v>0</v>
      </c>
      <c r="AF932" s="78">
        <f>AD932</f>
        <v>0</v>
      </c>
      <c r="AG932" s="78">
        <f>AF932</f>
        <v>0</v>
      </c>
    </row>
    <row r="933" spans="3:33" s="2504" customFormat="1">
      <c r="C933" s="2284">
        <v>1</v>
      </c>
      <c r="D933" s="114"/>
      <c r="E933" s="114"/>
      <c r="F933" s="114"/>
      <c r="G933" s="2535"/>
      <c r="H933" s="1124"/>
      <c r="I933" s="1124"/>
      <c r="J933" s="1124"/>
      <c r="K933" s="2391"/>
      <c r="L933" s="2509"/>
      <c r="M933" s="2509"/>
      <c r="N933" s="2391" t="s">
        <v>1403</v>
      </c>
      <c r="O933" s="2"/>
      <c r="P933" s="2"/>
      <c r="Q933" s="2"/>
      <c r="R933" s="2"/>
      <c r="S933" s="2"/>
      <c r="T933" s="2"/>
      <c r="U933" s="2"/>
      <c r="V933" s="2"/>
      <c r="W933" s="2"/>
      <c r="X933" s="2"/>
      <c r="Y933" s="2"/>
      <c r="Z933" s="2"/>
      <c r="AA933" s="75">
        <f>Q933</f>
        <v>0</v>
      </c>
      <c r="AB933" s="75">
        <f>T933</f>
        <v>0</v>
      </c>
      <c r="AC933" s="75">
        <f>W933</f>
        <v>0</v>
      </c>
      <c r="AD933" s="75">
        <f>Z933</f>
        <v>0</v>
      </c>
      <c r="AE933" s="75">
        <f>AB933</f>
        <v>0</v>
      </c>
      <c r="AF933" s="75">
        <f>AD933</f>
        <v>0</v>
      </c>
      <c r="AG933" s="75">
        <f>AF933</f>
        <v>0</v>
      </c>
    </row>
    <row r="934" spans="3:33" s="2504" customFormat="1">
      <c r="C934" s="2284">
        <v>1</v>
      </c>
      <c r="D934" s="114"/>
      <c r="E934" s="114"/>
      <c r="F934" s="114"/>
      <c r="G934" s="2535"/>
      <c r="H934" s="522" t="s">
        <v>1410</v>
      </c>
      <c r="I934" s="522"/>
      <c r="J934" s="522"/>
      <c r="K934" s="91"/>
      <c r="L934" s="91"/>
      <c r="M934" s="91"/>
      <c r="N934" s="2380"/>
      <c r="O934" s="86">
        <f>SUM(O935:O939)</f>
        <v>0</v>
      </c>
      <c r="P934" s="86">
        <f t="shared" ref="P934:AG934" si="584">SUM(P935:P939)</f>
        <v>0</v>
      </c>
      <c r="Q934" s="86">
        <f t="shared" si="584"/>
        <v>0</v>
      </c>
      <c r="R934" s="86">
        <f t="shared" si="584"/>
        <v>0</v>
      </c>
      <c r="S934" s="86">
        <f t="shared" si="584"/>
        <v>0</v>
      </c>
      <c r="T934" s="86">
        <f t="shared" si="584"/>
        <v>0</v>
      </c>
      <c r="U934" s="86">
        <f t="shared" si="584"/>
        <v>0</v>
      </c>
      <c r="V934" s="86">
        <f t="shared" si="584"/>
        <v>0</v>
      </c>
      <c r="W934" s="86">
        <f t="shared" si="584"/>
        <v>0</v>
      </c>
      <c r="X934" s="86">
        <f t="shared" si="584"/>
        <v>0</v>
      </c>
      <c r="Y934" s="86">
        <f t="shared" si="584"/>
        <v>0</v>
      </c>
      <c r="Z934" s="86">
        <f t="shared" si="584"/>
        <v>0</v>
      </c>
      <c r="AA934" s="86">
        <f t="shared" si="584"/>
        <v>0</v>
      </c>
      <c r="AB934" s="86">
        <f t="shared" si="584"/>
        <v>0</v>
      </c>
      <c r="AC934" s="86">
        <f t="shared" si="584"/>
        <v>0</v>
      </c>
      <c r="AD934" s="86">
        <f t="shared" si="584"/>
        <v>0</v>
      </c>
      <c r="AE934" s="86">
        <f t="shared" si="584"/>
        <v>0</v>
      </c>
      <c r="AF934" s="86">
        <f t="shared" si="584"/>
        <v>0</v>
      </c>
      <c r="AG934" s="86">
        <f t="shared" si="584"/>
        <v>0</v>
      </c>
    </row>
    <row r="935" spans="3:33" s="2504" customFormat="1">
      <c r="C935" s="2284">
        <v>1</v>
      </c>
      <c r="D935" s="114"/>
      <c r="E935" s="114"/>
      <c r="F935" s="114"/>
      <c r="G935" s="2535"/>
      <c r="H935" s="114"/>
      <c r="I935" s="114"/>
      <c r="J935" s="2319"/>
      <c r="K935" s="2319"/>
      <c r="L935" s="2508"/>
      <c r="M935" s="2508"/>
      <c r="N935" s="2512" t="s">
        <v>126</v>
      </c>
      <c r="O935" s="5"/>
      <c r="P935" s="5"/>
      <c r="Q935" s="5"/>
      <c r="R935" s="5"/>
      <c r="S935" s="5"/>
      <c r="T935" s="5"/>
      <c r="U935" s="5"/>
      <c r="V935" s="5"/>
      <c r="W935" s="5"/>
      <c r="X935" s="5"/>
      <c r="Y935" s="5"/>
      <c r="Z935" s="5"/>
      <c r="AA935" s="78">
        <f>Q935</f>
        <v>0</v>
      </c>
      <c r="AB935" s="78">
        <f>T935</f>
        <v>0</v>
      </c>
      <c r="AC935" s="78">
        <f>W935</f>
        <v>0</v>
      </c>
      <c r="AD935" s="78">
        <f>Z935</f>
        <v>0</v>
      </c>
      <c r="AE935" s="78">
        <f>AB935</f>
        <v>0</v>
      </c>
      <c r="AF935" s="78">
        <f>AD935</f>
        <v>0</v>
      </c>
      <c r="AG935" s="78">
        <f>AF935</f>
        <v>0</v>
      </c>
    </row>
    <row r="936" spans="3:33" s="2504" customFormat="1">
      <c r="C936" s="2284">
        <v>1</v>
      </c>
      <c r="D936" s="114"/>
      <c r="E936" s="114"/>
      <c r="F936" s="114"/>
      <c r="G936" s="2535"/>
      <c r="H936" s="114"/>
      <c r="I936" s="114"/>
      <c r="J936" s="2319"/>
      <c r="K936" s="2319"/>
      <c r="L936" s="2508"/>
      <c r="M936" s="2508"/>
      <c r="N936" s="2512" t="s">
        <v>79</v>
      </c>
      <c r="O936" s="5"/>
      <c r="P936" s="5"/>
      <c r="Q936" s="5"/>
      <c r="R936" s="5"/>
      <c r="S936" s="5"/>
      <c r="T936" s="5"/>
      <c r="U936" s="5"/>
      <c r="V936" s="5"/>
      <c r="W936" s="5"/>
      <c r="X936" s="5"/>
      <c r="Y936" s="5"/>
      <c r="Z936" s="5"/>
      <c r="AA936" s="78">
        <f>Q936</f>
        <v>0</v>
      </c>
      <c r="AB936" s="78">
        <f>T936</f>
        <v>0</v>
      </c>
      <c r="AC936" s="78">
        <f>W936</f>
        <v>0</v>
      </c>
      <c r="AD936" s="78">
        <f>Z936</f>
        <v>0</v>
      </c>
      <c r="AE936" s="78">
        <f>AB936</f>
        <v>0</v>
      </c>
      <c r="AF936" s="78">
        <f>AD936</f>
        <v>0</v>
      </c>
      <c r="AG936" s="78">
        <f>AF936</f>
        <v>0</v>
      </c>
    </row>
    <row r="937" spans="3:33" s="2504" customFormat="1">
      <c r="C937" s="2284">
        <v>1</v>
      </c>
      <c r="D937" s="114"/>
      <c r="E937" s="114"/>
      <c r="F937" s="114"/>
      <c r="G937" s="2535"/>
      <c r="H937" s="114"/>
      <c r="I937" s="114"/>
      <c r="J937" s="2319"/>
      <c r="K937" s="2319"/>
      <c r="L937" s="2508"/>
      <c r="M937" s="2508"/>
      <c r="N937" s="2512" t="s">
        <v>80</v>
      </c>
      <c r="O937" s="5"/>
      <c r="P937" s="5"/>
      <c r="Q937" s="5"/>
      <c r="R937" s="5"/>
      <c r="S937" s="5"/>
      <c r="T937" s="5"/>
      <c r="U937" s="5"/>
      <c r="V937" s="5"/>
      <c r="W937" s="5"/>
      <c r="X937" s="5"/>
      <c r="Y937" s="5"/>
      <c r="Z937" s="5"/>
      <c r="AA937" s="78">
        <f>Q937</f>
        <v>0</v>
      </c>
      <c r="AB937" s="78">
        <f>T937</f>
        <v>0</v>
      </c>
      <c r="AC937" s="78">
        <f>W937</f>
        <v>0</v>
      </c>
      <c r="AD937" s="78">
        <f>Z937</f>
        <v>0</v>
      </c>
      <c r="AE937" s="78">
        <f>AB937</f>
        <v>0</v>
      </c>
      <c r="AF937" s="78">
        <f>AD937</f>
        <v>0</v>
      </c>
      <c r="AG937" s="78">
        <f>AF937</f>
        <v>0</v>
      </c>
    </row>
    <row r="938" spans="3:33" s="2504" customFormat="1">
      <c r="C938" s="2284">
        <v>1</v>
      </c>
      <c r="D938" s="114"/>
      <c r="E938" s="114"/>
      <c r="F938" s="114"/>
      <c r="G938" s="2535"/>
      <c r="H938" s="114"/>
      <c r="I938" s="114"/>
      <c r="J938" s="2319"/>
      <c r="K938" s="2319"/>
      <c r="L938" s="2508"/>
      <c r="M938" s="2508"/>
      <c r="N938" s="2512" t="s">
        <v>81</v>
      </c>
      <c r="O938" s="5"/>
      <c r="P938" s="5"/>
      <c r="Q938" s="5"/>
      <c r="R938" s="5"/>
      <c r="S938" s="5"/>
      <c r="T938" s="5"/>
      <c r="U938" s="5"/>
      <c r="V938" s="5"/>
      <c r="W938" s="5"/>
      <c r="X938" s="5"/>
      <c r="Y938" s="5"/>
      <c r="Z938" s="5"/>
      <c r="AA938" s="78">
        <f>Q938</f>
        <v>0</v>
      </c>
      <c r="AB938" s="78">
        <f>T938</f>
        <v>0</v>
      </c>
      <c r="AC938" s="78">
        <f>W938</f>
        <v>0</v>
      </c>
      <c r="AD938" s="78">
        <f>Z938</f>
        <v>0</v>
      </c>
      <c r="AE938" s="78">
        <f>AB938</f>
        <v>0</v>
      </c>
      <c r="AF938" s="78">
        <f>AD938</f>
        <v>0</v>
      </c>
      <c r="AG938" s="78">
        <f>AF938</f>
        <v>0</v>
      </c>
    </row>
    <row r="939" spans="3:33" s="2504" customFormat="1">
      <c r="C939" s="2284">
        <v>1</v>
      </c>
      <c r="D939" s="114"/>
      <c r="E939" s="114"/>
      <c r="F939" s="114"/>
      <c r="G939" s="2535"/>
      <c r="H939" s="114"/>
      <c r="I939" s="114"/>
      <c r="J939" s="2319"/>
      <c r="K939" s="2319"/>
      <c r="L939" s="2508"/>
      <c r="M939" s="2508"/>
      <c r="N939" s="2512" t="s">
        <v>11</v>
      </c>
      <c r="O939" s="5"/>
      <c r="P939" s="5"/>
      <c r="Q939" s="5"/>
      <c r="R939" s="5"/>
      <c r="S939" s="5"/>
      <c r="T939" s="5"/>
      <c r="U939" s="5"/>
      <c r="V939" s="5"/>
      <c r="W939" s="5"/>
      <c r="X939" s="5"/>
      <c r="Y939" s="5"/>
      <c r="Z939" s="5"/>
      <c r="AA939" s="78">
        <f>Q939</f>
        <v>0</v>
      </c>
      <c r="AB939" s="78">
        <f>T939</f>
        <v>0</v>
      </c>
      <c r="AC939" s="78">
        <f>W939</f>
        <v>0</v>
      </c>
      <c r="AD939" s="78">
        <f>Z939</f>
        <v>0</v>
      </c>
      <c r="AE939" s="78">
        <f>AB939</f>
        <v>0</v>
      </c>
      <c r="AF939" s="78">
        <f>AD939</f>
        <v>0</v>
      </c>
      <c r="AG939" s="78">
        <f>AF939</f>
        <v>0</v>
      </c>
    </row>
    <row r="940" spans="3:33" s="2504" customFormat="1">
      <c r="C940" s="2284">
        <v>1</v>
      </c>
      <c r="D940" s="114"/>
      <c r="E940" s="114"/>
      <c r="F940" s="114"/>
      <c r="G940" s="2535"/>
      <c r="H940" s="514" t="s">
        <v>1411</v>
      </c>
      <c r="I940" s="514"/>
      <c r="J940" s="514"/>
      <c r="K940" s="513"/>
      <c r="L940" s="513"/>
      <c r="M940" s="513"/>
      <c r="N940" s="2510"/>
      <c r="O940" s="512">
        <f>SUM(O941:O943)</f>
        <v>0</v>
      </c>
      <c r="P940" s="512">
        <f t="shared" ref="P940:AG940" si="585">SUM(P941:P943)</f>
        <v>0</v>
      </c>
      <c r="Q940" s="512">
        <f t="shared" si="585"/>
        <v>0</v>
      </c>
      <c r="R940" s="512">
        <f t="shared" si="585"/>
        <v>0</v>
      </c>
      <c r="S940" s="512">
        <f t="shared" si="585"/>
        <v>0</v>
      </c>
      <c r="T940" s="512">
        <f t="shared" si="585"/>
        <v>0</v>
      </c>
      <c r="U940" s="512">
        <f t="shared" si="585"/>
        <v>0</v>
      </c>
      <c r="V940" s="512">
        <f t="shared" si="585"/>
        <v>0</v>
      </c>
      <c r="W940" s="512">
        <f t="shared" si="585"/>
        <v>0</v>
      </c>
      <c r="X940" s="512">
        <f t="shared" si="585"/>
        <v>0</v>
      </c>
      <c r="Y940" s="512">
        <f t="shared" si="585"/>
        <v>0</v>
      </c>
      <c r="Z940" s="512">
        <f t="shared" si="585"/>
        <v>0</v>
      </c>
      <c r="AA940" s="512">
        <f t="shared" si="585"/>
        <v>0</v>
      </c>
      <c r="AB940" s="512">
        <f t="shared" si="585"/>
        <v>0</v>
      </c>
      <c r="AC940" s="512">
        <f t="shared" si="585"/>
        <v>0</v>
      </c>
      <c r="AD940" s="512">
        <f t="shared" si="585"/>
        <v>0</v>
      </c>
      <c r="AE940" s="512">
        <f t="shared" si="585"/>
        <v>0</v>
      </c>
      <c r="AF940" s="512">
        <f t="shared" si="585"/>
        <v>0</v>
      </c>
      <c r="AG940" s="512">
        <f t="shared" si="585"/>
        <v>0</v>
      </c>
    </row>
    <row r="941" spans="3:33" s="2504" customFormat="1">
      <c r="C941" s="2284">
        <v>1</v>
      </c>
      <c r="D941" s="114"/>
      <c r="E941" s="114"/>
      <c r="F941" s="114"/>
      <c r="G941" s="2535"/>
      <c r="H941" s="114"/>
      <c r="I941" s="114"/>
      <c r="J941" s="2319"/>
      <c r="K941" s="2319"/>
      <c r="L941" s="2508"/>
      <c r="M941" s="2508"/>
      <c r="N941" s="2512" t="s">
        <v>83</v>
      </c>
      <c r="O941" s="5"/>
      <c r="P941" s="5"/>
      <c r="Q941" s="5"/>
      <c r="R941" s="5"/>
      <c r="S941" s="5"/>
      <c r="T941" s="5"/>
      <c r="U941" s="5"/>
      <c r="V941" s="5"/>
      <c r="W941" s="5"/>
      <c r="X941" s="5"/>
      <c r="Y941" s="5"/>
      <c r="Z941" s="5"/>
      <c r="AA941" s="78">
        <f>Q941</f>
        <v>0</v>
      </c>
      <c r="AB941" s="78">
        <f>T941</f>
        <v>0</v>
      </c>
      <c r="AC941" s="78">
        <f>W941</f>
        <v>0</v>
      </c>
      <c r="AD941" s="78">
        <f>Z941</f>
        <v>0</v>
      </c>
      <c r="AE941" s="78">
        <f>AB941</f>
        <v>0</v>
      </c>
      <c r="AF941" s="78">
        <f>AD941</f>
        <v>0</v>
      </c>
      <c r="AG941" s="78">
        <f>AF941</f>
        <v>0</v>
      </c>
    </row>
    <row r="942" spans="3:33" s="2504" customFormat="1">
      <c r="C942" s="2284">
        <v>1</v>
      </c>
      <c r="D942" s="114"/>
      <c r="E942" s="114"/>
      <c r="F942" s="114"/>
      <c r="G942" s="2535"/>
      <c r="H942" s="114"/>
      <c r="I942" s="114"/>
      <c r="J942" s="2319"/>
      <c r="K942" s="2319"/>
      <c r="L942" s="2508"/>
      <c r="M942" s="2508"/>
      <c r="N942" s="2512" t="s">
        <v>84</v>
      </c>
      <c r="O942" s="5"/>
      <c r="P942" s="5"/>
      <c r="Q942" s="5"/>
      <c r="R942" s="5"/>
      <c r="S942" s="5"/>
      <c r="T942" s="5"/>
      <c r="U942" s="5"/>
      <c r="V942" s="5"/>
      <c r="W942" s="5"/>
      <c r="X942" s="5"/>
      <c r="Y942" s="5"/>
      <c r="Z942" s="5"/>
      <c r="AA942" s="78">
        <f>Q942</f>
        <v>0</v>
      </c>
      <c r="AB942" s="78">
        <f>T942</f>
        <v>0</v>
      </c>
      <c r="AC942" s="78">
        <f>W942</f>
        <v>0</v>
      </c>
      <c r="AD942" s="78">
        <f>Z942</f>
        <v>0</v>
      </c>
      <c r="AE942" s="78">
        <f>AB942</f>
        <v>0</v>
      </c>
      <c r="AF942" s="78">
        <f>AD942</f>
        <v>0</v>
      </c>
      <c r="AG942" s="78">
        <f>AF942</f>
        <v>0</v>
      </c>
    </row>
    <row r="943" spans="3:33" s="2504" customFormat="1">
      <c r="C943" s="2284">
        <v>1</v>
      </c>
      <c r="D943" s="114"/>
      <c r="E943" s="114"/>
      <c r="F943" s="114"/>
      <c r="G943" s="2536"/>
      <c r="H943" s="1124"/>
      <c r="I943" s="1124"/>
      <c r="J943" s="2391"/>
      <c r="K943" s="2391"/>
      <c r="L943" s="2509"/>
      <c r="M943" s="2509"/>
      <c r="N943" s="2514" t="s">
        <v>85</v>
      </c>
      <c r="O943" s="2"/>
      <c r="P943" s="2"/>
      <c r="Q943" s="2"/>
      <c r="R943" s="2"/>
      <c r="S943" s="2"/>
      <c r="T943" s="2"/>
      <c r="U943" s="2"/>
      <c r="V943" s="2"/>
      <c r="W943" s="2"/>
      <c r="X943" s="2"/>
      <c r="Y943" s="2"/>
      <c r="Z943" s="2"/>
      <c r="AA943" s="75">
        <f>Q943</f>
        <v>0</v>
      </c>
      <c r="AB943" s="75">
        <f>T943</f>
        <v>0</v>
      </c>
      <c r="AC943" s="75">
        <f>W943</f>
        <v>0</v>
      </c>
      <c r="AD943" s="75">
        <f>Z943</f>
        <v>0</v>
      </c>
      <c r="AE943" s="75">
        <f>AB943</f>
        <v>0</v>
      </c>
      <c r="AF943" s="75">
        <f>AD943</f>
        <v>0</v>
      </c>
      <c r="AG943" s="75">
        <f>AF943</f>
        <v>0</v>
      </c>
    </row>
    <row r="944" spans="3:33" s="2504" customFormat="1">
      <c r="C944" s="2284">
        <v>1</v>
      </c>
      <c r="D944" s="114"/>
      <c r="E944" s="114"/>
      <c r="F944" s="114"/>
      <c r="G944" s="2515" t="s">
        <v>1404</v>
      </c>
      <c r="H944" s="2516"/>
      <c r="I944" s="2517"/>
      <c r="J944" s="2517"/>
      <c r="K944" s="2516"/>
      <c r="L944" s="2516"/>
      <c r="M944" s="2516"/>
      <c r="N944" s="2518"/>
      <c r="O944" s="506"/>
      <c r="P944" s="506"/>
      <c r="Q944" s="506"/>
      <c r="R944" s="506"/>
      <c r="S944" s="506"/>
      <c r="T944" s="506"/>
      <c r="U944" s="506"/>
      <c r="V944" s="506"/>
      <c r="W944" s="506"/>
      <c r="X944" s="506"/>
      <c r="Y944" s="506"/>
      <c r="Z944" s="506"/>
      <c r="AA944" s="507">
        <f>Q944</f>
        <v>0</v>
      </c>
      <c r="AB944" s="507">
        <f>T944</f>
        <v>0</v>
      </c>
      <c r="AC944" s="507">
        <f>W944</f>
        <v>0</v>
      </c>
      <c r="AD944" s="507">
        <f>Z944</f>
        <v>0</v>
      </c>
      <c r="AE944" s="507">
        <f>AB944</f>
        <v>0</v>
      </c>
      <c r="AF944" s="507">
        <f>AD944</f>
        <v>0</v>
      </c>
      <c r="AG944" s="507">
        <f>AF944</f>
        <v>0</v>
      </c>
    </row>
    <row r="945" spans="3:33" s="2504" customFormat="1">
      <c r="C945" s="2284">
        <v>1</v>
      </c>
      <c r="D945" s="114"/>
      <c r="E945" s="114"/>
      <c r="F945" s="114"/>
      <c r="G945" s="114"/>
      <c r="H945" s="2319"/>
      <c r="I945" s="114"/>
      <c r="J945" s="114"/>
      <c r="K945" s="2319"/>
      <c r="L945" s="2319"/>
      <c r="M945" s="2319"/>
      <c r="N945" s="2319"/>
      <c r="O945" s="2324"/>
      <c r="P945" s="2324"/>
      <c r="Q945" s="2324"/>
      <c r="R945" s="2324"/>
      <c r="S945" s="2324"/>
      <c r="T945" s="2324"/>
      <c r="U945" s="2324"/>
      <c r="V945" s="2324"/>
      <c r="W945" s="2324"/>
      <c r="X945" s="2324"/>
    </row>
    <row r="946" spans="3:33" s="2504" customFormat="1">
      <c r="C946" s="2284">
        <v>1</v>
      </c>
      <c r="D946" s="363"/>
      <c r="E946" s="363"/>
      <c r="F946" s="114" t="s">
        <v>1345</v>
      </c>
      <c r="G946" s="114"/>
      <c r="H946" s="2319"/>
      <c r="I946" s="114"/>
      <c r="J946" s="114"/>
      <c r="K946" s="2319"/>
      <c r="L946" s="2319"/>
      <c r="M946" s="2319"/>
      <c r="N946" s="2319"/>
      <c r="O946" s="2324"/>
      <c r="P946" s="2324"/>
      <c r="Q946" s="2324"/>
      <c r="R946" s="2324"/>
      <c r="S946" s="2324"/>
      <c r="T946" s="2324"/>
      <c r="U946" s="2324"/>
      <c r="V946" s="2324"/>
      <c r="W946" s="2324"/>
      <c r="X946" s="2324"/>
    </row>
    <row r="947" spans="3:33" s="539" customFormat="1">
      <c r="C947" s="2284">
        <v>1</v>
      </c>
      <c r="D947" s="534"/>
      <c r="E947" s="534"/>
      <c r="F947" s="535"/>
      <c r="G947" s="543" t="s">
        <v>359</v>
      </c>
      <c r="H947" s="2537"/>
      <c r="I947" s="2538"/>
      <c r="J947" s="2538"/>
      <c r="K947" s="2538"/>
      <c r="L947" s="2538"/>
      <c r="M947" s="2538"/>
      <c r="N947" s="1658"/>
      <c r="O947" s="1658">
        <f>O948+O953+O959+O964+O970</f>
        <v>5</v>
      </c>
      <c r="P947" s="1658">
        <f t="shared" ref="P947:AG947" si="586">P948+P953+P959+P964+P970</f>
        <v>5</v>
      </c>
      <c r="Q947" s="1658">
        <f t="shared" si="586"/>
        <v>5</v>
      </c>
      <c r="R947" s="1658">
        <f t="shared" si="586"/>
        <v>5</v>
      </c>
      <c r="S947" s="1658">
        <f t="shared" si="586"/>
        <v>5</v>
      </c>
      <c r="T947" s="1658">
        <f t="shared" si="586"/>
        <v>5</v>
      </c>
      <c r="U947" s="1658">
        <f t="shared" si="586"/>
        <v>5</v>
      </c>
      <c r="V947" s="1658">
        <f t="shared" si="586"/>
        <v>5</v>
      </c>
      <c r="W947" s="1658">
        <f t="shared" si="586"/>
        <v>5</v>
      </c>
      <c r="X947" s="1658">
        <f t="shared" si="586"/>
        <v>5</v>
      </c>
      <c r="Y947" s="1658">
        <f t="shared" si="586"/>
        <v>5</v>
      </c>
      <c r="Z947" s="1658">
        <f t="shared" si="586"/>
        <v>5</v>
      </c>
      <c r="AA947" s="1658">
        <f t="shared" si="586"/>
        <v>5</v>
      </c>
      <c r="AB947" s="1658">
        <f t="shared" si="586"/>
        <v>5</v>
      </c>
      <c r="AC947" s="1658">
        <f t="shared" si="586"/>
        <v>5</v>
      </c>
      <c r="AD947" s="1658">
        <f t="shared" si="586"/>
        <v>5</v>
      </c>
      <c r="AE947" s="1658">
        <f t="shared" si="586"/>
        <v>5</v>
      </c>
      <c r="AF947" s="1658">
        <f t="shared" si="586"/>
        <v>5</v>
      </c>
      <c r="AG947" s="1658">
        <f t="shared" si="586"/>
        <v>5</v>
      </c>
    </row>
    <row r="948" spans="3:33" s="2504" customFormat="1">
      <c r="C948" s="2284">
        <v>1</v>
      </c>
      <c r="D948" s="114"/>
      <c r="E948" s="114"/>
      <c r="F948" s="114"/>
      <c r="G948" s="2539"/>
      <c r="H948" s="522" t="s">
        <v>1407</v>
      </c>
      <c r="I948" s="91"/>
      <c r="J948" s="522"/>
      <c r="K948" s="522"/>
      <c r="L948" s="91"/>
      <c r="M948" s="91"/>
      <c r="N948" s="2380"/>
      <c r="O948" s="86">
        <f>SUM(O949:O952)</f>
        <v>0</v>
      </c>
      <c r="P948" s="86">
        <f t="shared" ref="P948:AG948" si="587">SUM(P949:P952)</f>
        <v>0</v>
      </c>
      <c r="Q948" s="86">
        <f t="shared" si="587"/>
        <v>0</v>
      </c>
      <c r="R948" s="86">
        <f t="shared" si="587"/>
        <v>0</v>
      </c>
      <c r="S948" s="86">
        <f t="shared" si="587"/>
        <v>0</v>
      </c>
      <c r="T948" s="86">
        <f t="shared" si="587"/>
        <v>0</v>
      </c>
      <c r="U948" s="86">
        <f t="shared" si="587"/>
        <v>0</v>
      </c>
      <c r="V948" s="86">
        <f t="shared" si="587"/>
        <v>0</v>
      </c>
      <c r="W948" s="86">
        <f t="shared" si="587"/>
        <v>0</v>
      </c>
      <c r="X948" s="86">
        <f t="shared" si="587"/>
        <v>0</v>
      </c>
      <c r="Y948" s="86">
        <f t="shared" si="587"/>
        <v>0</v>
      </c>
      <c r="Z948" s="86">
        <f t="shared" si="587"/>
        <v>0</v>
      </c>
      <c r="AA948" s="86">
        <f t="shared" si="587"/>
        <v>0</v>
      </c>
      <c r="AB948" s="86">
        <f t="shared" si="587"/>
        <v>0</v>
      </c>
      <c r="AC948" s="86">
        <f t="shared" si="587"/>
        <v>0</v>
      </c>
      <c r="AD948" s="86">
        <f t="shared" si="587"/>
        <v>0</v>
      </c>
      <c r="AE948" s="86">
        <f t="shared" si="587"/>
        <v>0</v>
      </c>
      <c r="AF948" s="86">
        <f t="shared" si="587"/>
        <v>0</v>
      </c>
      <c r="AG948" s="86">
        <f t="shared" si="587"/>
        <v>0</v>
      </c>
    </row>
    <row r="949" spans="3:33" s="2504" customFormat="1">
      <c r="C949" s="2284">
        <v>1</v>
      </c>
      <c r="D949" s="114"/>
      <c r="E949" s="114"/>
      <c r="F949" s="114"/>
      <c r="G949" s="2539"/>
      <c r="H949" s="114"/>
      <c r="I949" s="2319"/>
      <c r="J949" s="114"/>
      <c r="K949" s="114"/>
      <c r="L949" s="2508"/>
      <c r="M949" s="2508"/>
      <c r="N949" s="2319" t="s">
        <v>132</v>
      </c>
      <c r="O949" s="5"/>
      <c r="P949" s="5"/>
      <c r="Q949" s="5"/>
      <c r="R949" s="5"/>
      <c r="S949" s="5"/>
      <c r="T949" s="5"/>
      <c r="U949" s="5"/>
      <c r="V949" s="5"/>
      <c r="W949" s="5"/>
      <c r="X949" s="5"/>
      <c r="Y949" s="5"/>
      <c r="Z949" s="5"/>
      <c r="AA949" s="78">
        <f>Q949</f>
        <v>0</v>
      </c>
      <c r="AB949" s="78">
        <f>T949</f>
        <v>0</v>
      </c>
      <c r="AC949" s="78">
        <f>W949</f>
        <v>0</v>
      </c>
      <c r="AD949" s="78">
        <f>Z949</f>
        <v>0</v>
      </c>
      <c r="AE949" s="78">
        <f>AB949</f>
        <v>0</v>
      </c>
      <c r="AF949" s="78">
        <f>AD949</f>
        <v>0</v>
      </c>
      <c r="AG949" s="78">
        <f>AF949</f>
        <v>0</v>
      </c>
    </row>
    <row r="950" spans="3:33" s="2504" customFormat="1">
      <c r="C950" s="2284">
        <v>1</v>
      </c>
      <c r="D950" s="114"/>
      <c r="E950" s="114"/>
      <c r="F950" s="114"/>
      <c r="G950" s="2539"/>
      <c r="H950" s="114"/>
      <c r="I950" s="2319"/>
      <c r="J950" s="114"/>
      <c r="K950" s="114"/>
      <c r="L950" s="2508"/>
      <c r="M950" s="2508"/>
      <c r="N950" s="2319" t="s">
        <v>131</v>
      </c>
      <c r="O950" s="5"/>
      <c r="P950" s="5"/>
      <c r="Q950" s="5"/>
      <c r="R950" s="5"/>
      <c r="S950" s="5"/>
      <c r="T950" s="5"/>
      <c r="U950" s="5"/>
      <c r="V950" s="5"/>
      <c r="W950" s="5"/>
      <c r="X950" s="5"/>
      <c r="Y950" s="5"/>
      <c r="Z950" s="5"/>
      <c r="AA950" s="78">
        <f>Q950</f>
        <v>0</v>
      </c>
      <c r="AB950" s="78">
        <f>T950</f>
        <v>0</v>
      </c>
      <c r="AC950" s="78">
        <f>W950</f>
        <v>0</v>
      </c>
      <c r="AD950" s="78">
        <f>Z950</f>
        <v>0</v>
      </c>
      <c r="AE950" s="78">
        <f>AB950</f>
        <v>0</v>
      </c>
      <c r="AF950" s="78">
        <f>AD950</f>
        <v>0</v>
      </c>
      <c r="AG950" s="78">
        <f>AF950</f>
        <v>0</v>
      </c>
    </row>
    <row r="951" spans="3:33" s="2504" customFormat="1">
      <c r="C951" s="2284">
        <v>1</v>
      </c>
      <c r="D951" s="114"/>
      <c r="E951" s="114"/>
      <c r="F951" s="114"/>
      <c r="G951" s="2539"/>
      <c r="H951" s="114"/>
      <c r="I951" s="2319"/>
      <c r="J951" s="114"/>
      <c r="K951" s="114"/>
      <c r="L951" s="2508"/>
      <c r="M951" s="2508"/>
      <c r="N951" s="2319" t="s">
        <v>130</v>
      </c>
      <c r="O951" s="5"/>
      <c r="P951" s="5"/>
      <c r="Q951" s="5"/>
      <c r="R951" s="5"/>
      <c r="S951" s="5"/>
      <c r="T951" s="5"/>
      <c r="U951" s="5"/>
      <c r="V951" s="5"/>
      <c r="W951" s="5"/>
      <c r="X951" s="5"/>
      <c r="Y951" s="5"/>
      <c r="Z951" s="5"/>
      <c r="AA951" s="78">
        <f>Q951</f>
        <v>0</v>
      </c>
      <c r="AB951" s="78">
        <f>T951</f>
        <v>0</v>
      </c>
      <c r="AC951" s="78">
        <f>W951</f>
        <v>0</v>
      </c>
      <c r="AD951" s="78">
        <f>Z951</f>
        <v>0</v>
      </c>
      <c r="AE951" s="78">
        <f>AB951</f>
        <v>0</v>
      </c>
      <c r="AF951" s="78">
        <f>AD951</f>
        <v>0</v>
      </c>
      <c r="AG951" s="78">
        <f>AF951</f>
        <v>0</v>
      </c>
    </row>
    <row r="952" spans="3:33" s="2504" customFormat="1">
      <c r="C952" s="2284">
        <v>1</v>
      </c>
      <c r="D952" s="114"/>
      <c r="E952" s="114"/>
      <c r="F952" s="114"/>
      <c r="G952" s="2539"/>
      <c r="H952" s="1124"/>
      <c r="I952" s="2391"/>
      <c r="J952" s="1124"/>
      <c r="K952" s="1124"/>
      <c r="L952" s="2509"/>
      <c r="M952" s="2509"/>
      <c r="N952" s="2391" t="s">
        <v>127</v>
      </c>
      <c r="O952" s="2"/>
      <c r="P952" s="2"/>
      <c r="Q952" s="2"/>
      <c r="R952" s="2"/>
      <c r="S952" s="2"/>
      <c r="T952" s="2"/>
      <c r="U952" s="2"/>
      <c r="V952" s="2"/>
      <c r="W952" s="2"/>
      <c r="X952" s="2"/>
      <c r="Y952" s="2"/>
      <c r="Z952" s="2"/>
      <c r="AA952" s="75">
        <f>Q952</f>
        <v>0</v>
      </c>
      <c r="AB952" s="75">
        <f>T952</f>
        <v>0</v>
      </c>
      <c r="AC952" s="75">
        <f>W952</f>
        <v>0</v>
      </c>
      <c r="AD952" s="75">
        <f>Z952</f>
        <v>0</v>
      </c>
      <c r="AE952" s="75">
        <f>AB952</f>
        <v>0</v>
      </c>
      <c r="AF952" s="75">
        <f>AD952</f>
        <v>0</v>
      </c>
      <c r="AG952" s="75">
        <f>AF952</f>
        <v>0</v>
      </c>
    </row>
    <row r="953" spans="3:33" s="2504" customFormat="1">
      <c r="C953" s="2284">
        <v>1</v>
      </c>
      <c r="D953" s="114"/>
      <c r="E953" s="114"/>
      <c r="F953" s="114"/>
      <c r="G953" s="2539"/>
      <c r="H953" s="522" t="s">
        <v>1408</v>
      </c>
      <c r="I953" s="91"/>
      <c r="J953" s="522"/>
      <c r="K953" s="522"/>
      <c r="L953" s="91"/>
      <c r="M953" s="91"/>
      <c r="N953" s="2380"/>
      <c r="O953" s="86">
        <f>SUM(O954:O958)</f>
        <v>0</v>
      </c>
      <c r="P953" s="86">
        <f t="shared" ref="P953:AG953" si="588">SUM(P954:P958)</f>
        <v>0</v>
      </c>
      <c r="Q953" s="86">
        <f t="shared" si="588"/>
        <v>0</v>
      </c>
      <c r="R953" s="86">
        <f t="shared" si="588"/>
        <v>0</v>
      </c>
      <c r="S953" s="86">
        <f t="shared" si="588"/>
        <v>0</v>
      </c>
      <c r="T953" s="86">
        <f t="shared" si="588"/>
        <v>0</v>
      </c>
      <c r="U953" s="86">
        <f t="shared" si="588"/>
        <v>0</v>
      </c>
      <c r="V953" s="86">
        <f t="shared" si="588"/>
        <v>0</v>
      </c>
      <c r="W953" s="86">
        <f t="shared" si="588"/>
        <v>0</v>
      </c>
      <c r="X953" s="86">
        <f t="shared" si="588"/>
        <v>0</v>
      </c>
      <c r="Y953" s="86">
        <f t="shared" si="588"/>
        <v>0</v>
      </c>
      <c r="Z953" s="86">
        <f t="shared" si="588"/>
        <v>0</v>
      </c>
      <c r="AA953" s="86">
        <f t="shared" si="588"/>
        <v>0</v>
      </c>
      <c r="AB953" s="86">
        <f t="shared" si="588"/>
        <v>0</v>
      </c>
      <c r="AC953" s="86">
        <f t="shared" si="588"/>
        <v>0</v>
      </c>
      <c r="AD953" s="86">
        <f t="shared" si="588"/>
        <v>0</v>
      </c>
      <c r="AE953" s="86">
        <f t="shared" si="588"/>
        <v>0</v>
      </c>
      <c r="AF953" s="86">
        <f t="shared" si="588"/>
        <v>0</v>
      </c>
      <c r="AG953" s="86">
        <f t="shared" si="588"/>
        <v>0</v>
      </c>
    </row>
    <row r="954" spans="3:33" s="2504" customFormat="1">
      <c r="C954" s="2284">
        <v>1</v>
      </c>
      <c r="D954" s="114"/>
      <c r="E954" s="114"/>
      <c r="F954" s="114"/>
      <c r="G954" s="2539"/>
      <c r="H954" s="114"/>
      <c r="I954" s="2319"/>
      <c r="J954" s="114"/>
      <c r="K954" s="114"/>
      <c r="L954" s="2508"/>
      <c r="M954" s="2508"/>
      <c r="N954" s="2319" t="s">
        <v>1397</v>
      </c>
      <c r="O954" s="5"/>
      <c r="P954" s="5"/>
      <c r="Q954" s="5"/>
      <c r="R954" s="5"/>
      <c r="S954" s="5"/>
      <c r="T954" s="5"/>
      <c r="U954" s="5"/>
      <c r="V954" s="5"/>
      <c r="W954" s="5"/>
      <c r="X954" s="5"/>
      <c r="Y954" s="5"/>
      <c r="Z954" s="5"/>
      <c r="AA954" s="78">
        <f>Q954</f>
        <v>0</v>
      </c>
      <c r="AB954" s="78">
        <f>T954</f>
        <v>0</v>
      </c>
      <c r="AC954" s="78">
        <f>W954</f>
        <v>0</v>
      </c>
      <c r="AD954" s="78">
        <f>Z954</f>
        <v>0</v>
      </c>
      <c r="AE954" s="78">
        <f>AB954</f>
        <v>0</v>
      </c>
      <c r="AF954" s="78">
        <f>AD954</f>
        <v>0</v>
      </c>
      <c r="AG954" s="78">
        <f>AF954</f>
        <v>0</v>
      </c>
    </row>
    <row r="955" spans="3:33" s="2504" customFormat="1">
      <c r="C955" s="2284">
        <v>1</v>
      </c>
      <c r="D955" s="114"/>
      <c r="E955" s="114"/>
      <c r="F955" s="114"/>
      <c r="G955" s="2539"/>
      <c r="H955" s="114"/>
      <c r="I955" s="2319"/>
      <c r="J955" s="114"/>
      <c r="K955" s="114"/>
      <c r="L955" s="2508"/>
      <c r="M955" s="2508"/>
      <c r="N955" s="2319" t="s">
        <v>1398</v>
      </c>
      <c r="O955" s="5"/>
      <c r="P955" s="5"/>
      <c r="Q955" s="5"/>
      <c r="R955" s="5"/>
      <c r="S955" s="5"/>
      <c r="T955" s="5"/>
      <c r="U955" s="5"/>
      <c r="V955" s="5"/>
      <c r="W955" s="5"/>
      <c r="X955" s="5"/>
      <c r="Y955" s="5"/>
      <c r="Z955" s="5"/>
      <c r="AA955" s="78">
        <f>Q955</f>
        <v>0</v>
      </c>
      <c r="AB955" s="78">
        <f>T955</f>
        <v>0</v>
      </c>
      <c r="AC955" s="78">
        <f>W955</f>
        <v>0</v>
      </c>
      <c r="AD955" s="78">
        <f>Z955</f>
        <v>0</v>
      </c>
      <c r="AE955" s="78">
        <f>AB955</f>
        <v>0</v>
      </c>
      <c r="AF955" s="78">
        <f>AD955</f>
        <v>0</v>
      </c>
      <c r="AG955" s="78">
        <f>AF955</f>
        <v>0</v>
      </c>
    </row>
    <row r="956" spans="3:33" s="2504" customFormat="1">
      <c r="C956" s="2284">
        <v>1</v>
      </c>
      <c r="D956" s="114"/>
      <c r="E956" s="114"/>
      <c r="F956" s="114"/>
      <c r="G956" s="2539"/>
      <c r="H956" s="114"/>
      <c r="I956" s="2319"/>
      <c r="J956" s="114"/>
      <c r="K956" s="114"/>
      <c r="L956" s="2508"/>
      <c r="M956" s="2508"/>
      <c r="N956" s="2319" t="s">
        <v>129</v>
      </c>
      <c r="O956" s="5"/>
      <c r="P956" s="5"/>
      <c r="Q956" s="5"/>
      <c r="R956" s="5"/>
      <c r="S956" s="5"/>
      <c r="T956" s="5"/>
      <c r="U956" s="5"/>
      <c r="V956" s="5"/>
      <c r="W956" s="5"/>
      <c r="X956" s="5"/>
      <c r="Y956" s="5"/>
      <c r="Z956" s="5"/>
      <c r="AA956" s="78">
        <f>Q956</f>
        <v>0</v>
      </c>
      <c r="AB956" s="78">
        <f>T956</f>
        <v>0</v>
      </c>
      <c r="AC956" s="78">
        <f>W956</f>
        <v>0</v>
      </c>
      <c r="AD956" s="78">
        <f>Z956</f>
        <v>0</v>
      </c>
      <c r="AE956" s="78">
        <f>AB956</f>
        <v>0</v>
      </c>
      <c r="AF956" s="78">
        <f>AD956</f>
        <v>0</v>
      </c>
      <c r="AG956" s="78">
        <f>AF956</f>
        <v>0</v>
      </c>
    </row>
    <row r="957" spans="3:33" s="2504" customFormat="1">
      <c r="C957" s="2284">
        <v>1</v>
      </c>
      <c r="D957" s="114"/>
      <c r="E957" s="114"/>
      <c r="F957" s="114"/>
      <c r="G957" s="2539"/>
      <c r="H957" s="114"/>
      <c r="I957" s="2319"/>
      <c r="J957" s="114"/>
      <c r="K957" s="114"/>
      <c r="L957" s="2508"/>
      <c r="M957" s="2508"/>
      <c r="N957" s="2319" t="s">
        <v>128</v>
      </c>
      <c r="O957" s="5"/>
      <c r="P957" s="5"/>
      <c r="Q957" s="5"/>
      <c r="R957" s="5"/>
      <c r="S957" s="5"/>
      <c r="T957" s="5"/>
      <c r="U957" s="5"/>
      <c r="V957" s="5"/>
      <c r="W957" s="5"/>
      <c r="X957" s="5"/>
      <c r="Y957" s="5"/>
      <c r="Z957" s="5"/>
      <c r="AA957" s="78">
        <f>Q957</f>
        <v>0</v>
      </c>
      <c r="AB957" s="78">
        <f>T957</f>
        <v>0</v>
      </c>
      <c r="AC957" s="78">
        <f>W957</f>
        <v>0</v>
      </c>
      <c r="AD957" s="78">
        <f>Z957</f>
        <v>0</v>
      </c>
      <c r="AE957" s="78">
        <f>AB957</f>
        <v>0</v>
      </c>
      <c r="AF957" s="78">
        <f>AD957</f>
        <v>0</v>
      </c>
      <c r="AG957" s="78">
        <f>AF957</f>
        <v>0</v>
      </c>
    </row>
    <row r="958" spans="3:33" s="2504" customFormat="1">
      <c r="C958" s="2284">
        <v>1</v>
      </c>
      <c r="D958" s="114"/>
      <c r="E958" s="114"/>
      <c r="F958" s="114"/>
      <c r="G958" s="2539"/>
      <c r="H958" s="114"/>
      <c r="I958" s="2319"/>
      <c r="J958" s="114"/>
      <c r="K958" s="114"/>
      <c r="L958" s="2508"/>
      <c r="M958" s="2508"/>
      <c r="N958" s="2319" t="s">
        <v>127</v>
      </c>
      <c r="O958" s="5"/>
      <c r="P958" s="5"/>
      <c r="Q958" s="5"/>
      <c r="R958" s="5"/>
      <c r="S958" s="5"/>
      <c r="T958" s="5"/>
      <c r="U958" s="5"/>
      <c r="V958" s="5"/>
      <c r="W958" s="5"/>
      <c r="X958" s="5"/>
      <c r="Y958" s="5"/>
      <c r="Z958" s="5"/>
      <c r="AA958" s="78">
        <f>Q958</f>
        <v>0</v>
      </c>
      <c r="AB958" s="78">
        <f>T958</f>
        <v>0</v>
      </c>
      <c r="AC958" s="78">
        <f>W958</f>
        <v>0</v>
      </c>
      <c r="AD958" s="78">
        <f>Z958</f>
        <v>0</v>
      </c>
      <c r="AE958" s="78">
        <f>AB958</f>
        <v>0</v>
      </c>
      <c r="AF958" s="78">
        <f>AD958</f>
        <v>0</v>
      </c>
      <c r="AG958" s="78">
        <f>AF958</f>
        <v>0</v>
      </c>
    </row>
    <row r="959" spans="3:33" s="2504" customFormat="1">
      <c r="C959" s="2284">
        <v>1</v>
      </c>
      <c r="D959" s="114"/>
      <c r="E959" s="114"/>
      <c r="F959" s="114"/>
      <c r="G959" s="2539"/>
      <c r="H959" s="514" t="s">
        <v>1409</v>
      </c>
      <c r="I959" s="514"/>
      <c r="J959" s="514"/>
      <c r="K959" s="513"/>
      <c r="L959" s="513"/>
      <c r="M959" s="513"/>
      <c r="N959" s="2510"/>
      <c r="O959" s="512">
        <f>SUM(O960:O963)</f>
        <v>5</v>
      </c>
      <c r="P959" s="512">
        <f t="shared" ref="P959:AG959" si="589">SUM(P960:P963)</f>
        <v>5</v>
      </c>
      <c r="Q959" s="512">
        <f t="shared" si="589"/>
        <v>5</v>
      </c>
      <c r="R959" s="512">
        <f t="shared" si="589"/>
        <v>5</v>
      </c>
      <c r="S959" s="512">
        <f t="shared" si="589"/>
        <v>5</v>
      </c>
      <c r="T959" s="512">
        <f t="shared" si="589"/>
        <v>5</v>
      </c>
      <c r="U959" s="512">
        <f t="shared" si="589"/>
        <v>5</v>
      </c>
      <c r="V959" s="512">
        <f t="shared" si="589"/>
        <v>5</v>
      </c>
      <c r="W959" s="512">
        <f t="shared" si="589"/>
        <v>5</v>
      </c>
      <c r="X959" s="512">
        <f t="shared" si="589"/>
        <v>5</v>
      </c>
      <c r="Y959" s="512">
        <f t="shared" si="589"/>
        <v>5</v>
      </c>
      <c r="Z959" s="512">
        <f t="shared" si="589"/>
        <v>5</v>
      </c>
      <c r="AA959" s="512">
        <f t="shared" si="589"/>
        <v>5</v>
      </c>
      <c r="AB959" s="512">
        <f t="shared" si="589"/>
        <v>5</v>
      </c>
      <c r="AC959" s="512">
        <f t="shared" si="589"/>
        <v>5</v>
      </c>
      <c r="AD959" s="512">
        <f t="shared" si="589"/>
        <v>5</v>
      </c>
      <c r="AE959" s="512">
        <f t="shared" si="589"/>
        <v>5</v>
      </c>
      <c r="AF959" s="512">
        <f t="shared" si="589"/>
        <v>5</v>
      </c>
      <c r="AG959" s="512">
        <f t="shared" si="589"/>
        <v>5</v>
      </c>
    </row>
    <row r="960" spans="3:33" s="2504" customFormat="1">
      <c r="C960" s="2284">
        <v>1</v>
      </c>
      <c r="D960" s="114"/>
      <c r="E960" s="114"/>
      <c r="F960" s="114"/>
      <c r="G960" s="2539"/>
      <c r="H960" s="114"/>
      <c r="I960" s="114"/>
      <c r="J960" s="114"/>
      <c r="K960" s="2319"/>
      <c r="L960" s="2508"/>
      <c r="M960" s="2508"/>
      <c r="N960" s="2319" t="s">
        <v>1400</v>
      </c>
      <c r="O960" s="5"/>
      <c r="P960" s="5"/>
      <c r="Q960" s="5"/>
      <c r="R960" s="5"/>
      <c r="S960" s="5"/>
      <c r="T960" s="5"/>
      <c r="U960" s="5"/>
      <c r="V960" s="5"/>
      <c r="W960" s="5"/>
      <c r="X960" s="5"/>
      <c r="Y960" s="5"/>
      <c r="Z960" s="5"/>
      <c r="AA960" s="78">
        <f>Q960</f>
        <v>0</v>
      </c>
      <c r="AB960" s="78">
        <f>T960</f>
        <v>0</v>
      </c>
      <c r="AC960" s="78">
        <f>W960</f>
        <v>0</v>
      </c>
      <c r="AD960" s="78">
        <f>Z960</f>
        <v>0</v>
      </c>
      <c r="AE960" s="78">
        <f>AB960</f>
        <v>0</v>
      </c>
      <c r="AF960" s="78">
        <f>AD960</f>
        <v>0</v>
      </c>
      <c r="AG960" s="78">
        <f>AF960</f>
        <v>0</v>
      </c>
    </row>
    <row r="961" spans="3:33" s="2504" customFormat="1">
      <c r="C961" s="2284">
        <v>1</v>
      </c>
      <c r="D961" s="114"/>
      <c r="E961" s="114"/>
      <c r="F961" s="114"/>
      <c r="G961" s="2539"/>
      <c r="H961" s="114"/>
      <c r="I961" s="114"/>
      <c r="J961" s="114"/>
      <c r="K961" s="2319"/>
      <c r="L961" s="2508"/>
      <c r="M961" s="2508"/>
      <c r="N961" s="2319" t="s">
        <v>1401</v>
      </c>
      <c r="O961" s="5"/>
      <c r="P961" s="5"/>
      <c r="Q961" s="5"/>
      <c r="R961" s="5"/>
      <c r="S961" s="5"/>
      <c r="T961" s="5"/>
      <c r="U961" s="5"/>
      <c r="V961" s="5"/>
      <c r="W961" s="5"/>
      <c r="X961" s="5"/>
      <c r="Y961" s="5"/>
      <c r="Z961" s="5"/>
      <c r="AA961" s="78">
        <f>Q961</f>
        <v>0</v>
      </c>
      <c r="AB961" s="78">
        <f>T961</f>
        <v>0</v>
      </c>
      <c r="AC961" s="78">
        <f>W961</f>
        <v>0</v>
      </c>
      <c r="AD961" s="78">
        <f>Z961</f>
        <v>0</v>
      </c>
      <c r="AE961" s="78">
        <f>AB961</f>
        <v>0</v>
      </c>
      <c r="AF961" s="78">
        <f>AD961</f>
        <v>0</v>
      </c>
      <c r="AG961" s="78">
        <f>AF961</f>
        <v>0</v>
      </c>
    </row>
    <row r="962" spans="3:33" s="2504" customFormat="1">
      <c r="C962" s="2284">
        <v>1</v>
      </c>
      <c r="D962" s="114"/>
      <c r="E962" s="114"/>
      <c r="F962" s="114"/>
      <c r="G962" s="2539"/>
      <c r="H962" s="114"/>
      <c r="I962" s="114"/>
      <c r="J962" s="114"/>
      <c r="K962" s="2319"/>
      <c r="L962" s="2508"/>
      <c r="M962" s="2508"/>
      <c r="N962" s="2319" t="s">
        <v>1402</v>
      </c>
      <c r="O962" s="5">
        <v>5</v>
      </c>
      <c r="P962" s="5">
        <v>5</v>
      </c>
      <c r="Q962" s="5">
        <v>5</v>
      </c>
      <c r="R962" s="5">
        <v>5</v>
      </c>
      <c r="S962" s="5">
        <v>5</v>
      </c>
      <c r="T962" s="5">
        <v>5</v>
      </c>
      <c r="U962" s="5">
        <v>5</v>
      </c>
      <c r="V962" s="5">
        <f>U962</f>
        <v>5</v>
      </c>
      <c r="W962" s="5">
        <f t="shared" ref="W962:Z962" si="590">V962</f>
        <v>5</v>
      </c>
      <c r="X962" s="5">
        <f t="shared" si="590"/>
        <v>5</v>
      </c>
      <c r="Y962" s="5">
        <f t="shared" si="590"/>
        <v>5</v>
      </c>
      <c r="Z962" s="5">
        <f t="shared" si="590"/>
        <v>5</v>
      </c>
      <c r="AA962" s="78">
        <f>Q962</f>
        <v>5</v>
      </c>
      <c r="AB962" s="78">
        <f>T962</f>
        <v>5</v>
      </c>
      <c r="AC962" s="78">
        <f>W962</f>
        <v>5</v>
      </c>
      <c r="AD962" s="78">
        <f>Z962</f>
        <v>5</v>
      </c>
      <c r="AE962" s="78">
        <f>AB962</f>
        <v>5</v>
      </c>
      <c r="AF962" s="78">
        <f>AD962</f>
        <v>5</v>
      </c>
      <c r="AG962" s="78">
        <f>AF962</f>
        <v>5</v>
      </c>
    </row>
    <row r="963" spans="3:33" s="2504" customFormat="1">
      <c r="C963" s="2284">
        <v>1</v>
      </c>
      <c r="D963" s="114"/>
      <c r="E963" s="114"/>
      <c r="F963" s="114"/>
      <c r="G963" s="2539"/>
      <c r="H963" s="1124"/>
      <c r="I963" s="1124"/>
      <c r="J963" s="1124"/>
      <c r="K963" s="2391"/>
      <c r="L963" s="2509"/>
      <c r="M963" s="2509"/>
      <c r="N963" s="2391" t="s">
        <v>1403</v>
      </c>
      <c r="O963" s="2"/>
      <c r="P963" s="2"/>
      <c r="Q963" s="2"/>
      <c r="R963" s="2"/>
      <c r="S963" s="2"/>
      <c r="T963" s="2"/>
      <c r="U963" s="2"/>
      <c r="V963" s="2"/>
      <c r="W963" s="2"/>
      <c r="X963" s="2"/>
      <c r="Y963" s="2"/>
      <c r="Z963" s="2"/>
      <c r="AA963" s="75">
        <f>Q963</f>
        <v>0</v>
      </c>
      <c r="AB963" s="75">
        <f>T963</f>
        <v>0</v>
      </c>
      <c r="AC963" s="75">
        <f>W963</f>
        <v>0</v>
      </c>
      <c r="AD963" s="75">
        <f>Z963</f>
        <v>0</v>
      </c>
      <c r="AE963" s="75">
        <f>AB963</f>
        <v>0</v>
      </c>
      <c r="AF963" s="75">
        <f>AD963</f>
        <v>0</v>
      </c>
      <c r="AG963" s="75">
        <f>AF963</f>
        <v>0</v>
      </c>
    </row>
    <row r="964" spans="3:33" s="2504" customFormat="1">
      <c r="C964" s="2284">
        <v>1</v>
      </c>
      <c r="D964" s="114"/>
      <c r="E964" s="114"/>
      <c r="F964" s="114"/>
      <c r="G964" s="2539"/>
      <c r="H964" s="522" t="s">
        <v>1410</v>
      </c>
      <c r="I964" s="522"/>
      <c r="J964" s="522"/>
      <c r="K964" s="91"/>
      <c r="L964" s="91"/>
      <c r="M964" s="91"/>
      <c r="N964" s="2380"/>
      <c r="O964" s="86">
        <f>SUM(O965:O969)</f>
        <v>0</v>
      </c>
      <c r="P964" s="86">
        <f t="shared" ref="P964:AG964" si="591">SUM(P965:P969)</f>
        <v>0</v>
      </c>
      <c r="Q964" s="86">
        <f t="shared" si="591"/>
        <v>0</v>
      </c>
      <c r="R964" s="86">
        <f t="shared" si="591"/>
        <v>0</v>
      </c>
      <c r="S964" s="86">
        <f t="shared" si="591"/>
        <v>0</v>
      </c>
      <c r="T964" s="86">
        <f t="shared" si="591"/>
        <v>0</v>
      </c>
      <c r="U964" s="86">
        <f t="shared" si="591"/>
        <v>0</v>
      </c>
      <c r="V964" s="86">
        <f t="shared" si="591"/>
        <v>0</v>
      </c>
      <c r="W964" s="86">
        <f t="shared" si="591"/>
        <v>0</v>
      </c>
      <c r="X964" s="86">
        <f t="shared" si="591"/>
        <v>0</v>
      </c>
      <c r="Y964" s="86">
        <f t="shared" si="591"/>
        <v>0</v>
      </c>
      <c r="Z964" s="86">
        <f t="shared" si="591"/>
        <v>0</v>
      </c>
      <c r="AA964" s="86">
        <f t="shared" si="591"/>
        <v>0</v>
      </c>
      <c r="AB964" s="86">
        <f t="shared" si="591"/>
        <v>0</v>
      </c>
      <c r="AC964" s="86">
        <f t="shared" si="591"/>
        <v>0</v>
      </c>
      <c r="AD964" s="86">
        <f t="shared" si="591"/>
        <v>0</v>
      </c>
      <c r="AE964" s="86">
        <f t="shared" si="591"/>
        <v>0</v>
      </c>
      <c r="AF964" s="86">
        <f t="shared" si="591"/>
        <v>0</v>
      </c>
      <c r="AG964" s="86">
        <f t="shared" si="591"/>
        <v>0</v>
      </c>
    </row>
    <row r="965" spans="3:33" s="2504" customFormat="1">
      <c r="C965" s="2284">
        <v>1</v>
      </c>
      <c r="D965" s="114"/>
      <c r="E965" s="114"/>
      <c r="F965" s="114"/>
      <c r="G965" s="2539"/>
      <c r="H965" s="114"/>
      <c r="I965" s="114"/>
      <c r="J965" s="2319"/>
      <c r="K965" s="2319"/>
      <c r="L965" s="2508"/>
      <c r="M965" s="2508"/>
      <c r="N965" s="2512" t="s">
        <v>126</v>
      </c>
      <c r="O965" s="5"/>
      <c r="P965" s="5"/>
      <c r="Q965" s="5"/>
      <c r="R965" s="5"/>
      <c r="S965" s="5"/>
      <c r="T965" s="5"/>
      <c r="U965" s="5"/>
      <c r="V965" s="5"/>
      <c r="W965" s="5"/>
      <c r="X965" s="5"/>
      <c r="Y965" s="5"/>
      <c r="Z965" s="5"/>
      <c r="AA965" s="78">
        <f>Q965</f>
        <v>0</v>
      </c>
      <c r="AB965" s="78">
        <f>T965</f>
        <v>0</v>
      </c>
      <c r="AC965" s="78">
        <f>W965</f>
        <v>0</v>
      </c>
      <c r="AD965" s="78">
        <f>Z965</f>
        <v>0</v>
      </c>
      <c r="AE965" s="78">
        <f>AB965</f>
        <v>0</v>
      </c>
      <c r="AF965" s="78">
        <f>AD965</f>
        <v>0</v>
      </c>
      <c r="AG965" s="78">
        <f>AF965</f>
        <v>0</v>
      </c>
    </row>
    <row r="966" spans="3:33" s="2504" customFormat="1">
      <c r="C966" s="2284">
        <v>1</v>
      </c>
      <c r="D966" s="114"/>
      <c r="E966" s="114"/>
      <c r="F966" s="114"/>
      <c r="G966" s="2539"/>
      <c r="H966" s="114"/>
      <c r="I966" s="114"/>
      <c r="J966" s="2319"/>
      <c r="K966" s="2319"/>
      <c r="L966" s="2508"/>
      <c r="M966" s="2508"/>
      <c r="N966" s="2512" t="s">
        <v>79</v>
      </c>
      <c r="O966" s="5"/>
      <c r="P966" s="5"/>
      <c r="Q966" s="5"/>
      <c r="R966" s="5"/>
      <c r="S966" s="5"/>
      <c r="T966" s="5"/>
      <c r="U966" s="5"/>
      <c r="V966" s="5"/>
      <c r="W966" s="5"/>
      <c r="X966" s="5"/>
      <c r="Y966" s="5"/>
      <c r="Z966" s="5"/>
      <c r="AA966" s="78">
        <f>Q966</f>
        <v>0</v>
      </c>
      <c r="AB966" s="78">
        <f>T966</f>
        <v>0</v>
      </c>
      <c r="AC966" s="78">
        <f>W966</f>
        <v>0</v>
      </c>
      <c r="AD966" s="78">
        <f>Z966</f>
        <v>0</v>
      </c>
      <c r="AE966" s="78">
        <f>AB966</f>
        <v>0</v>
      </c>
      <c r="AF966" s="78">
        <f>AD966</f>
        <v>0</v>
      </c>
      <c r="AG966" s="78">
        <f>AF966</f>
        <v>0</v>
      </c>
    </row>
    <row r="967" spans="3:33" s="2504" customFormat="1">
      <c r="C967" s="2284">
        <v>1</v>
      </c>
      <c r="D967" s="114"/>
      <c r="E967" s="114"/>
      <c r="F967" s="114"/>
      <c r="G967" s="2539"/>
      <c r="H967" s="114"/>
      <c r="I967" s="114"/>
      <c r="J967" s="2319"/>
      <c r="K967" s="2319"/>
      <c r="L967" s="2508"/>
      <c r="M967" s="2508"/>
      <c r="N967" s="2512" t="s">
        <v>80</v>
      </c>
      <c r="O967" s="5"/>
      <c r="P967" s="5"/>
      <c r="Q967" s="5"/>
      <c r="R967" s="5"/>
      <c r="S967" s="5"/>
      <c r="T967" s="5"/>
      <c r="U967" s="5"/>
      <c r="V967" s="5"/>
      <c r="W967" s="5"/>
      <c r="X967" s="5"/>
      <c r="Y967" s="5"/>
      <c r="Z967" s="5"/>
      <c r="AA967" s="78">
        <f>Q967</f>
        <v>0</v>
      </c>
      <c r="AB967" s="78">
        <f>T967</f>
        <v>0</v>
      </c>
      <c r="AC967" s="78">
        <f>W967</f>
        <v>0</v>
      </c>
      <c r="AD967" s="78">
        <f>Z967</f>
        <v>0</v>
      </c>
      <c r="AE967" s="78">
        <f>AB967</f>
        <v>0</v>
      </c>
      <c r="AF967" s="78">
        <f>AD967</f>
        <v>0</v>
      </c>
      <c r="AG967" s="78">
        <f>AF967</f>
        <v>0</v>
      </c>
    </row>
    <row r="968" spans="3:33" s="2504" customFormat="1">
      <c r="C968" s="2284">
        <v>1</v>
      </c>
      <c r="D968" s="114"/>
      <c r="E968" s="114"/>
      <c r="F968" s="114"/>
      <c r="G968" s="2539"/>
      <c r="H968" s="114"/>
      <c r="I968" s="114"/>
      <c r="J968" s="2319"/>
      <c r="K968" s="2319"/>
      <c r="L968" s="2508"/>
      <c r="M968" s="2508"/>
      <c r="N968" s="2512" t="s">
        <v>81</v>
      </c>
      <c r="O968" s="5"/>
      <c r="P968" s="5"/>
      <c r="Q968" s="5"/>
      <c r="R968" s="5"/>
      <c r="S968" s="5"/>
      <c r="T968" s="5"/>
      <c r="U968" s="5"/>
      <c r="V968" s="5"/>
      <c r="W968" s="5"/>
      <c r="X968" s="5"/>
      <c r="Y968" s="5"/>
      <c r="Z968" s="5"/>
      <c r="AA968" s="78">
        <f>Q968</f>
        <v>0</v>
      </c>
      <c r="AB968" s="78">
        <f>T968</f>
        <v>0</v>
      </c>
      <c r="AC968" s="78">
        <f>W968</f>
        <v>0</v>
      </c>
      <c r="AD968" s="78">
        <f>Z968</f>
        <v>0</v>
      </c>
      <c r="AE968" s="78">
        <f>AB968</f>
        <v>0</v>
      </c>
      <c r="AF968" s="78">
        <f>AD968</f>
        <v>0</v>
      </c>
      <c r="AG968" s="78">
        <f>AF968</f>
        <v>0</v>
      </c>
    </row>
    <row r="969" spans="3:33" s="2504" customFormat="1">
      <c r="C969" s="2284">
        <v>1</v>
      </c>
      <c r="D969" s="114"/>
      <c r="E969" s="114"/>
      <c r="F969" s="114"/>
      <c r="G969" s="2539"/>
      <c r="H969" s="114"/>
      <c r="I969" s="114"/>
      <c r="J969" s="2319"/>
      <c r="K969" s="2319"/>
      <c r="L969" s="2508"/>
      <c r="M969" s="2508"/>
      <c r="N969" s="2512" t="s">
        <v>11</v>
      </c>
      <c r="O969" s="5"/>
      <c r="P969" s="5"/>
      <c r="Q969" s="5"/>
      <c r="R969" s="5"/>
      <c r="S969" s="5"/>
      <c r="T969" s="5"/>
      <c r="U969" s="5"/>
      <c r="V969" s="5"/>
      <c r="W969" s="5"/>
      <c r="X969" s="5"/>
      <c r="Y969" s="5"/>
      <c r="Z969" s="5"/>
      <c r="AA969" s="78">
        <f>Q969</f>
        <v>0</v>
      </c>
      <c r="AB969" s="78">
        <f>T969</f>
        <v>0</v>
      </c>
      <c r="AC969" s="78">
        <f>W969</f>
        <v>0</v>
      </c>
      <c r="AD969" s="78">
        <f>Z969</f>
        <v>0</v>
      </c>
      <c r="AE969" s="78">
        <f>AB969</f>
        <v>0</v>
      </c>
      <c r="AF969" s="78">
        <f>AD969</f>
        <v>0</v>
      </c>
      <c r="AG969" s="78">
        <f>AF969</f>
        <v>0</v>
      </c>
    </row>
    <row r="970" spans="3:33" s="2504" customFormat="1">
      <c r="C970" s="2284">
        <v>1</v>
      </c>
      <c r="D970" s="114"/>
      <c r="E970" s="114"/>
      <c r="F970" s="114"/>
      <c r="G970" s="2539"/>
      <c r="H970" s="514" t="s">
        <v>1411</v>
      </c>
      <c r="I970" s="514"/>
      <c r="J970" s="514"/>
      <c r="K970" s="513"/>
      <c r="L970" s="513"/>
      <c r="M970" s="513"/>
      <c r="N970" s="2510"/>
      <c r="O970" s="512">
        <f>SUM(O971:O973)</f>
        <v>0</v>
      </c>
      <c r="P970" s="512">
        <f t="shared" ref="P970:AG970" si="592">SUM(P971:P973)</f>
        <v>0</v>
      </c>
      <c r="Q970" s="512">
        <f t="shared" si="592"/>
        <v>0</v>
      </c>
      <c r="R970" s="512">
        <f t="shared" si="592"/>
        <v>0</v>
      </c>
      <c r="S970" s="512">
        <f t="shared" si="592"/>
        <v>0</v>
      </c>
      <c r="T970" s="512">
        <f t="shared" si="592"/>
        <v>0</v>
      </c>
      <c r="U970" s="512">
        <f t="shared" si="592"/>
        <v>0</v>
      </c>
      <c r="V970" s="512">
        <f t="shared" si="592"/>
        <v>0</v>
      </c>
      <c r="W970" s="512">
        <f t="shared" si="592"/>
        <v>0</v>
      </c>
      <c r="X970" s="512">
        <f t="shared" si="592"/>
        <v>0</v>
      </c>
      <c r="Y970" s="512">
        <f t="shared" si="592"/>
        <v>0</v>
      </c>
      <c r="Z970" s="512">
        <f t="shared" si="592"/>
        <v>0</v>
      </c>
      <c r="AA970" s="512">
        <f t="shared" si="592"/>
        <v>0</v>
      </c>
      <c r="AB970" s="512">
        <f t="shared" si="592"/>
        <v>0</v>
      </c>
      <c r="AC970" s="512">
        <f t="shared" si="592"/>
        <v>0</v>
      </c>
      <c r="AD970" s="512">
        <f t="shared" si="592"/>
        <v>0</v>
      </c>
      <c r="AE970" s="512">
        <f t="shared" si="592"/>
        <v>0</v>
      </c>
      <c r="AF970" s="512">
        <f t="shared" si="592"/>
        <v>0</v>
      </c>
      <c r="AG970" s="512">
        <f t="shared" si="592"/>
        <v>0</v>
      </c>
    </row>
    <row r="971" spans="3:33" s="2504" customFormat="1">
      <c r="C971" s="2284">
        <v>1</v>
      </c>
      <c r="D971" s="114"/>
      <c r="E971" s="114"/>
      <c r="F971" s="114"/>
      <c r="G971" s="2539"/>
      <c r="H971" s="114"/>
      <c r="I971" s="114"/>
      <c r="J971" s="2319"/>
      <c r="K971" s="2319"/>
      <c r="L971" s="2508"/>
      <c r="M971" s="2508"/>
      <c r="N971" s="2512" t="s">
        <v>83</v>
      </c>
      <c r="O971" s="5"/>
      <c r="P971" s="5"/>
      <c r="Q971" s="5"/>
      <c r="R971" s="5"/>
      <c r="S971" s="5"/>
      <c r="T971" s="5"/>
      <c r="U971" s="5"/>
      <c r="V971" s="5"/>
      <c r="W971" s="5"/>
      <c r="X971" s="5"/>
      <c r="Y971" s="5"/>
      <c r="Z971" s="5"/>
      <c r="AA971" s="78">
        <f>Q971</f>
        <v>0</v>
      </c>
      <c r="AB971" s="78">
        <f>T971</f>
        <v>0</v>
      </c>
      <c r="AC971" s="78">
        <f>W971</f>
        <v>0</v>
      </c>
      <c r="AD971" s="78">
        <f>Z971</f>
        <v>0</v>
      </c>
      <c r="AE971" s="78">
        <f>AB971</f>
        <v>0</v>
      </c>
      <c r="AF971" s="78">
        <f>AD971</f>
        <v>0</v>
      </c>
      <c r="AG971" s="78">
        <f>AF971</f>
        <v>0</v>
      </c>
    </row>
    <row r="972" spans="3:33" s="2504" customFormat="1">
      <c r="C972" s="2284">
        <v>1</v>
      </c>
      <c r="D972" s="114"/>
      <c r="E972" s="114"/>
      <c r="F972" s="114"/>
      <c r="G972" s="2539"/>
      <c r="H972" s="114"/>
      <c r="I972" s="114"/>
      <c r="J972" s="2319"/>
      <c r="K972" s="2319"/>
      <c r="L972" s="2508"/>
      <c r="M972" s="2508"/>
      <c r="N972" s="2512" t="s">
        <v>84</v>
      </c>
      <c r="O972" s="5"/>
      <c r="P972" s="5"/>
      <c r="Q972" s="5"/>
      <c r="R972" s="5"/>
      <c r="S972" s="5"/>
      <c r="T972" s="5"/>
      <c r="U972" s="5"/>
      <c r="V972" s="5"/>
      <c r="W972" s="5"/>
      <c r="X972" s="5"/>
      <c r="Y972" s="5"/>
      <c r="Z972" s="5"/>
      <c r="AA972" s="78">
        <f>Q972</f>
        <v>0</v>
      </c>
      <c r="AB972" s="78">
        <f>T972</f>
        <v>0</v>
      </c>
      <c r="AC972" s="78">
        <f>W972</f>
        <v>0</v>
      </c>
      <c r="AD972" s="78">
        <f>Z972</f>
        <v>0</v>
      </c>
      <c r="AE972" s="78">
        <f>AB972</f>
        <v>0</v>
      </c>
      <c r="AF972" s="78">
        <f>AD972</f>
        <v>0</v>
      </c>
      <c r="AG972" s="78">
        <f>AF972</f>
        <v>0</v>
      </c>
    </row>
    <row r="973" spans="3:33" s="2504" customFormat="1">
      <c r="C973" s="2284">
        <v>1</v>
      </c>
      <c r="D973" s="114"/>
      <c r="E973" s="114"/>
      <c r="F973" s="114"/>
      <c r="G973" s="2540"/>
      <c r="H973" s="1124"/>
      <c r="I973" s="1124"/>
      <c r="J973" s="2391"/>
      <c r="K973" s="2391"/>
      <c r="L973" s="2509"/>
      <c r="M973" s="2509"/>
      <c r="N973" s="2514" t="s">
        <v>85</v>
      </c>
      <c r="O973" s="2"/>
      <c r="P973" s="2"/>
      <c r="Q973" s="2"/>
      <c r="R973" s="2"/>
      <c r="S973" s="2"/>
      <c r="T973" s="2"/>
      <c r="U973" s="2"/>
      <c r="V973" s="2"/>
      <c r="W973" s="2"/>
      <c r="X973" s="2"/>
      <c r="Y973" s="2"/>
      <c r="Z973" s="2"/>
      <c r="AA973" s="75">
        <f>Q973</f>
        <v>0</v>
      </c>
      <c r="AB973" s="75">
        <f>T973</f>
        <v>0</v>
      </c>
      <c r="AC973" s="75">
        <f>W973</f>
        <v>0</v>
      </c>
      <c r="AD973" s="75">
        <f>Z973</f>
        <v>0</v>
      </c>
      <c r="AE973" s="75">
        <f>AB973</f>
        <v>0</v>
      </c>
      <c r="AF973" s="75">
        <f>AD973</f>
        <v>0</v>
      </c>
      <c r="AG973" s="75">
        <f>AF973</f>
        <v>0</v>
      </c>
    </row>
    <row r="974" spans="3:33" s="2504" customFormat="1">
      <c r="C974" s="2284">
        <v>1</v>
      </c>
      <c r="D974" s="114"/>
      <c r="E974" s="114"/>
      <c r="F974" s="114"/>
      <c r="G974" s="2515" t="s">
        <v>1404</v>
      </c>
      <c r="H974" s="2516"/>
      <c r="I974" s="2517"/>
      <c r="J974" s="2517"/>
      <c r="K974" s="2516"/>
      <c r="L974" s="2516"/>
      <c r="M974" s="2516"/>
      <c r="N974" s="2518"/>
      <c r="O974" s="506"/>
      <c r="P974" s="506"/>
      <c r="Q974" s="506"/>
      <c r="R974" s="506"/>
      <c r="S974" s="506"/>
      <c r="T974" s="506"/>
      <c r="U974" s="506"/>
      <c r="V974" s="506"/>
      <c r="W974" s="506"/>
      <c r="X974" s="506"/>
      <c r="Y974" s="506"/>
      <c r="Z974" s="506"/>
      <c r="AA974" s="507">
        <f>Q974</f>
        <v>0</v>
      </c>
      <c r="AB974" s="507">
        <f>T974</f>
        <v>0</v>
      </c>
      <c r="AC974" s="507">
        <f>W974</f>
        <v>0</v>
      </c>
      <c r="AD974" s="507">
        <f>Z974</f>
        <v>0</v>
      </c>
      <c r="AE974" s="507">
        <f>AB974</f>
        <v>0</v>
      </c>
      <c r="AF974" s="507">
        <f>AD974</f>
        <v>0</v>
      </c>
      <c r="AG974" s="507">
        <f>AF974</f>
        <v>0</v>
      </c>
    </row>
    <row r="975" spans="3:33" s="2504" customFormat="1">
      <c r="C975" s="2284">
        <v>1</v>
      </c>
      <c r="D975" s="114"/>
      <c r="E975" s="114"/>
      <c r="F975" s="114"/>
      <c r="G975" s="114"/>
      <c r="H975" s="2319"/>
      <c r="I975" s="114"/>
      <c r="J975" s="114"/>
      <c r="K975" s="2319"/>
      <c r="L975" s="2319"/>
      <c r="M975" s="2319"/>
      <c r="N975" s="2319"/>
      <c r="O975" s="2324"/>
      <c r="P975" s="2324"/>
      <c r="Q975" s="2324"/>
      <c r="R975" s="2324"/>
      <c r="S975" s="2324"/>
      <c r="T975" s="2324"/>
      <c r="U975" s="2324"/>
      <c r="V975" s="2324"/>
      <c r="W975" s="2324"/>
      <c r="X975" s="2324"/>
    </row>
    <row r="976" spans="3:33" ht="18">
      <c r="C976" s="2284">
        <v>1</v>
      </c>
      <c r="D976" s="2541" t="s">
        <v>1412</v>
      </c>
      <c r="E976" s="2541"/>
      <c r="G976" s="114"/>
      <c r="H976" s="2319"/>
      <c r="I976" s="114"/>
      <c r="J976" s="114"/>
      <c r="K976" s="2319"/>
      <c r="L976" s="2319"/>
      <c r="M976" s="2319"/>
      <c r="N976" s="446"/>
      <c r="O976" s="2324"/>
      <c r="P976" s="2324"/>
      <c r="Q976" s="2324"/>
      <c r="R976" s="2324"/>
      <c r="S976" s="2324"/>
      <c r="T976" s="2324"/>
    </row>
    <row r="977" spans="3:33" ht="15.75">
      <c r="C977" s="2284">
        <v>1</v>
      </c>
      <c r="D977" s="362"/>
      <c r="E977" s="2348" t="s">
        <v>1413</v>
      </c>
      <c r="G977" s="114"/>
      <c r="H977" s="2319"/>
      <c r="I977" s="114"/>
      <c r="J977" s="114"/>
      <c r="K977" s="2319"/>
      <c r="L977" s="2319"/>
      <c r="M977" s="2319"/>
      <c r="N977" s="2319"/>
      <c r="O977" s="2324"/>
      <c r="P977" s="2324"/>
      <c r="Q977" s="2324"/>
      <c r="R977" s="2324"/>
      <c r="S977" s="2324"/>
      <c r="T977" s="2324"/>
    </row>
    <row r="978" spans="3:33">
      <c r="C978" s="2284">
        <v>1</v>
      </c>
      <c r="D978" s="114"/>
      <c r="E978" s="114"/>
      <c r="F978" s="318"/>
      <c r="G978" s="2327"/>
      <c r="H978" s="2328"/>
      <c r="I978" s="2329"/>
      <c r="J978" s="2329"/>
      <c r="K978" s="2328"/>
      <c r="L978" s="2328"/>
      <c r="M978" s="2328"/>
      <c r="N978" s="2330"/>
      <c r="O978" s="2331">
        <f>O$10</f>
        <v>43922</v>
      </c>
      <c r="P978" s="2331">
        <f t="shared" ref="P978:AG978" si="593">P$10</f>
        <v>43952</v>
      </c>
      <c r="Q978" s="2331">
        <f t="shared" si="593"/>
        <v>43983</v>
      </c>
      <c r="R978" s="2331">
        <f t="shared" si="593"/>
        <v>44013</v>
      </c>
      <c r="S978" s="2331">
        <f t="shared" si="593"/>
        <v>44044</v>
      </c>
      <c r="T978" s="2331">
        <f t="shared" si="593"/>
        <v>44075</v>
      </c>
      <c r="U978" s="2331">
        <f t="shared" si="593"/>
        <v>44105</v>
      </c>
      <c r="V978" s="2331">
        <f t="shared" si="593"/>
        <v>44136</v>
      </c>
      <c r="W978" s="2331">
        <f t="shared" si="593"/>
        <v>44166</v>
      </c>
      <c r="X978" s="2331">
        <f t="shared" si="593"/>
        <v>44197</v>
      </c>
      <c r="Y978" s="2331">
        <f t="shared" si="593"/>
        <v>44228</v>
      </c>
      <c r="Z978" s="2331">
        <f t="shared" si="593"/>
        <v>44256</v>
      </c>
      <c r="AA978" s="1332" t="str">
        <f t="shared" si="593"/>
        <v>Q1</v>
      </c>
      <c r="AB978" s="1332" t="str">
        <f t="shared" si="593"/>
        <v>Q2</v>
      </c>
      <c r="AC978" s="1332" t="str">
        <f t="shared" si="593"/>
        <v>Q3</v>
      </c>
      <c r="AD978" s="1332" t="str">
        <f t="shared" si="593"/>
        <v>Q4</v>
      </c>
      <c r="AE978" s="1332" t="str">
        <f t="shared" si="593"/>
        <v>1st H</v>
      </c>
      <c r="AF978" s="1332" t="str">
        <f t="shared" si="593"/>
        <v>2nd H</v>
      </c>
      <c r="AG978" s="1332" t="str">
        <f t="shared" si="593"/>
        <v>Yr.</v>
      </c>
    </row>
    <row r="979" spans="3:33">
      <c r="C979" s="2284">
        <v>1</v>
      </c>
      <c r="D979" s="114"/>
      <c r="E979" s="114"/>
      <c r="F979" s="318"/>
      <c r="G979" s="2515" t="s">
        <v>1414</v>
      </c>
      <c r="H979" s="2517"/>
      <c r="I979" s="2517"/>
      <c r="J979" s="2517"/>
      <c r="K979" s="2516"/>
      <c r="L979" s="2516"/>
      <c r="M979" s="2516"/>
      <c r="N979" s="2518"/>
      <c r="O979" s="2542">
        <f>O980+O981+O982</f>
        <v>1600276</v>
      </c>
      <c r="P979" s="2542">
        <f t="shared" ref="P979:AG979" si="594">P980+P981+P982</f>
        <v>1523088</v>
      </c>
      <c r="Q979" s="2542">
        <f t="shared" si="594"/>
        <v>1302940</v>
      </c>
      <c r="R979" s="2542">
        <f t="shared" si="594"/>
        <v>1126415</v>
      </c>
      <c r="S979" s="2542">
        <f t="shared" si="594"/>
        <v>1000788</v>
      </c>
      <c r="T979" s="2542">
        <f t="shared" si="594"/>
        <v>819843</v>
      </c>
      <c r="U979" s="2542">
        <f t="shared" si="594"/>
        <v>784364</v>
      </c>
      <c r="V979" s="2542">
        <f t="shared" si="594"/>
        <v>876830.65657972614</v>
      </c>
      <c r="W979" s="2542">
        <f t="shared" si="594"/>
        <v>955697.51216125826</v>
      </c>
      <c r="X979" s="2542">
        <f t="shared" si="594"/>
        <v>1132232.4270237586</v>
      </c>
      <c r="Y979" s="2542">
        <f t="shared" si="594"/>
        <v>1038759.5845257661</v>
      </c>
      <c r="Z979" s="2542">
        <f t="shared" si="594"/>
        <v>860119.38075869763</v>
      </c>
      <c r="AA979" s="2542">
        <f t="shared" si="594"/>
        <v>1302940</v>
      </c>
      <c r="AB979" s="2542">
        <f t="shared" si="594"/>
        <v>819843</v>
      </c>
      <c r="AC979" s="2542">
        <f t="shared" si="594"/>
        <v>955697.51216125826</v>
      </c>
      <c r="AD979" s="2542">
        <f t="shared" si="594"/>
        <v>860119.38075869763</v>
      </c>
      <c r="AE979" s="2542">
        <f t="shared" si="594"/>
        <v>819843</v>
      </c>
      <c r="AF979" s="2542">
        <f t="shared" si="594"/>
        <v>860119.38075869763</v>
      </c>
      <c r="AG979" s="2542">
        <f t="shared" si="594"/>
        <v>860119.38075869763</v>
      </c>
    </row>
    <row r="980" spans="3:33">
      <c r="C980" s="2284">
        <v>1</v>
      </c>
      <c r="D980" s="114"/>
      <c r="E980" s="114"/>
      <c r="F980" s="318"/>
      <c r="G980" s="99"/>
      <c r="H980" s="114"/>
      <c r="I980" s="114"/>
      <c r="J980" s="114"/>
      <c r="K980" s="114"/>
      <c r="L980" s="2319" t="s">
        <v>1235</v>
      </c>
      <c r="M980" s="2319"/>
      <c r="N980" s="2375"/>
      <c r="O980" s="883">
        <f t="shared" ref="O980:AG980" si="595">O984+O1000+O997+O987+O990+O994</f>
        <v>1563453</v>
      </c>
      <c r="P980" s="883">
        <f t="shared" si="595"/>
        <v>1485915</v>
      </c>
      <c r="Q980" s="883">
        <f t="shared" si="595"/>
        <v>1272167</v>
      </c>
      <c r="R980" s="883">
        <f t="shared" si="595"/>
        <v>1095969</v>
      </c>
      <c r="S980" s="883">
        <f t="shared" si="595"/>
        <v>972313</v>
      </c>
      <c r="T980" s="883">
        <f t="shared" si="595"/>
        <v>798909</v>
      </c>
      <c r="U980" s="883">
        <f t="shared" si="595"/>
        <v>761157</v>
      </c>
      <c r="V980" s="883">
        <f t="shared" si="595"/>
        <v>847083.31752509577</v>
      </c>
      <c r="W980" s="883">
        <f t="shared" si="595"/>
        <v>923963.73997451458</v>
      </c>
      <c r="X980" s="883">
        <f t="shared" si="595"/>
        <v>1095734.6043399461</v>
      </c>
      <c r="Y980" s="884">
        <f t="shared" si="595"/>
        <v>1004871.0687240926</v>
      </c>
      <c r="Z980" s="884">
        <f t="shared" si="595"/>
        <v>829445.72609568923</v>
      </c>
      <c r="AA980" s="25">
        <f t="shared" si="595"/>
        <v>1272167</v>
      </c>
      <c r="AB980" s="25">
        <f t="shared" si="595"/>
        <v>798909</v>
      </c>
      <c r="AC980" s="25">
        <f t="shared" si="595"/>
        <v>923963.73997451458</v>
      </c>
      <c r="AD980" s="25">
        <f t="shared" si="595"/>
        <v>829445.72609568923</v>
      </c>
      <c r="AE980" s="25">
        <f t="shared" si="595"/>
        <v>798909</v>
      </c>
      <c r="AF980" s="25">
        <f t="shared" si="595"/>
        <v>829445.72609568923</v>
      </c>
      <c r="AG980" s="25">
        <f t="shared" si="595"/>
        <v>829445.72609568923</v>
      </c>
    </row>
    <row r="981" spans="3:33">
      <c r="C981" s="2284">
        <v>1</v>
      </c>
      <c r="D981" s="362"/>
      <c r="E981" s="362"/>
      <c r="F981" s="318"/>
      <c r="G981" s="99"/>
      <c r="H981" s="114"/>
      <c r="I981" s="114"/>
      <c r="J981" s="114"/>
      <c r="K981" s="114"/>
      <c r="L981" s="2319" t="s">
        <v>1236</v>
      </c>
      <c r="M981" s="2319"/>
      <c r="N981" s="2375"/>
      <c r="O981" s="882">
        <f t="shared" ref="O981:AG981" si="596">O991</f>
        <v>19172</v>
      </c>
      <c r="P981" s="882">
        <f t="shared" si="596"/>
        <v>19172</v>
      </c>
      <c r="Q981" s="882">
        <f t="shared" si="596"/>
        <v>13488</v>
      </c>
      <c r="R981" s="882">
        <f t="shared" si="596"/>
        <v>12746</v>
      </c>
      <c r="S981" s="882">
        <f t="shared" si="596"/>
        <v>12480</v>
      </c>
      <c r="T981" s="882">
        <f t="shared" si="596"/>
        <v>11658</v>
      </c>
      <c r="U981" s="882">
        <f t="shared" si="596"/>
        <v>10194</v>
      </c>
      <c r="V981" s="882">
        <f t="shared" si="596"/>
        <v>16652.246891334577</v>
      </c>
      <c r="W981" s="882">
        <f t="shared" si="596"/>
        <v>17064.950249189926</v>
      </c>
      <c r="X981" s="882">
        <f t="shared" si="596"/>
        <v>19029.482212994419</v>
      </c>
      <c r="Y981" s="25">
        <f t="shared" si="596"/>
        <v>18069.563744618372</v>
      </c>
      <c r="Z981" s="25">
        <f t="shared" si="596"/>
        <v>17917.192125480429</v>
      </c>
      <c r="AA981" s="25">
        <f t="shared" si="596"/>
        <v>13488</v>
      </c>
      <c r="AB981" s="25">
        <f t="shared" si="596"/>
        <v>11658</v>
      </c>
      <c r="AC981" s="25">
        <f t="shared" si="596"/>
        <v>17064.950249189926</v>
      </c>
      <c r="AD981" s="25">
        <f t="shared" si="596"/>
        <v>17917.192125480429</v>
      </c>
      <c r="AE981" s="25">
        <f t="shared" si="596"/>
        <v>11658</v>
      </c>
      <c r="AF981" s="25">
        <f t="shared" si="596"/>
        <v>17917.192125480429</v>
      </c>
      <c r="AG981" s="25">
        <f t="shared" si="596"/>
        <v>17917.192125480429</v>
      </c>
    </row>
    <row r="982" spans="3:33">
      <c r="C982" s="2284">
        <v>1</v>
      </c>
      <c r="D982" s="114"/>
      <c r="E982" s="114"/>
      <c r="F982" s="318"/>
      <c r="G982" s="2389"/>
      <c r="H982" s="114"/>
      <c r="I982" s="114"/>
      <c r="J982" s="114"/>
      <c r="K982" s="114"/>
      <c r="L982" s="2319" t="s">
        <v>1354</v>
      </c>
      <c r="M982" s="2319"/>
      <c r="N982" s="2375"/>
      <c r="O982" s="57">
        <f t="shared" ref="O982:AG982" si="597">O985+O1001+O998+O988+O992+O995</f>
        <v>17651</v>
      </c>
      <c r="P982" s="57">
        <f t="shared" si="597"/>
        <v>18001</v>
      </c>
      <c r="Q982" s="57">
        <f t="shared" si="597"/>
        <v>17285</v>
      </c>
      <c r="R982" s="57">
        <f t="shared" si="597"/>
        <v>17700</v>
      </c>
      <c r="S982" s="57">
        <f t="shared" si="597"/>
        <v>15995</v>
      </c>
      <c r="T982" s="57">
        <f t="shared" si="597"/>
        <v>9276</v>
      </c>
      <c r="U982" s="57">
        <f t="shared" si="597"/>
        <v>13013</v>
      </c>
      <c r="V982" s="57">
        <f t="shared" si="597"/>
        <v>13095.092163295802</v>
      </c>
      <c r="W982" s="57">
        <f t="shared" si="597"/>
        <v>14668.821937553659</v>
      </c>
      <c r="X982" s="57">
        <f t="shared" si="597"/>
        <v>17468.340470818002</v>
      </c>
      <c r="Y982" s="23">
        <f t="shared" si="597"/>
        <v>15818.952057055209</v>
      </c>
      <c r="Z982" s="23">
        <f t="shared" si="597"/>
        <v>12756.462537528012</v>
      </c>
      <c r="AA982" s="25">
        <f t="shared" si="597"/>
        <v>17285</v>
      </c>
      <c r="AB982" s="25">
        <f t="shared" si="597"/>
        <v>9276</v>
      </c>
      <c r="AC982" s="25">
        <f t="shared" si="597"/>
        <v>14668.821937553659</v>
      </c>
      <c r="AD982" s="25">
        <f t="shared" si="597"/>
        <v>12756.462537528012</v>
      </c>
      <c r="AE982" s="25">
        <f t="shared" si="597"/>
        <v>9276</v>
      </c>
      <c r="AF982" s="25">
        <f t="shared" si="597"/>
        <v>12756.462537528012</v>
      </c>
      <c r="AG982" s="25">
        <f t="shared" si="597"/>
        <v>12756.462537528012</v>
      </c>
    </row>
    <row r="983" spans="3:33">
      <c r="C983" s="2284">
        <v>1</v>
      </c>
      <c r="D983" s="114"/>
      <c r="E983" s="114"/>
      <c r="F983" s="318"/>
      <c r="G983" s="2543" t="s">
        <v>102</v>
      </c>
      <c r="H983" s="2544"/>
      <c r="I983" s="2544"/>
      <c r="J983" s="2544"/>
      <c r="K983" s="2544"/>
      <c r="L983" s="2545"/>
      <c r="M983" s="2545"/>
      <c r="N983" s="2546"/>
      <c r="O983" s="649">
        <f>SUM(O984:O985)</f>
        <v>546422</v>
      </c>
      <c r="P983" s="649">
        <f t="shared" ref="P983:AG983" si="598">SUM(P984:P985)</f>
        <v>510776</v>
      </c>
      <c r="Q983" s="649">
        <f t="shared" si="598"/>
        <v>427967</v>
      </c>
      <c r="R983" s="649">
        <f t="shared" si="598"/>
        <v>368826</v>
      </c>
      <c r="S983" s="649">
        <f t="shared" si="598"/>
        <v>332256</v>
      </c>
      <c r="T983" s="649">
        <f t="shared" si="598"/>
        <v>244480</v>
      </c>
      <c r="U983" s="649">
        <f t="shared" si="598"/>
        <v>230320</v>
      </c>
      <c r="V983" s="649">
        <f t="shared" si="598"/>
        <v>275909.02396341856</v>
      </c>
      <c r="W983" s="649">
        <f t="shared" si="598"/>
        <v>302123.01842308877</v>
      </c>
      <c r="X983" s="649">
        <f t="shared" si="598"/>
        <v>361867.98418439692</v>
      </c>
      <c r="Y983" s="649">
        <f t="shared" si="598"/>
        <v>330837.66972166696</v>
      </c>
      <c r="Z983" s="649">
        <f t="shared" si="598"/>
        <v>267252.05846185551</v>
      </c>
      <c r="AA983" s="649">
        <f t="shared" si="598"/>
        <v>427967</v>
      </c>
      <c r="AB983" s="649">
        <f t="shared" si="598"/>
        <v>244480</v>
      </c>
      <c r="AC983" s="649">
        <f t="shared" si="598"/>
        <v>302123.01842308877</v>
      </c>
      <c r="AD983" s="649">
        <f t="shared" si="598"/>
        <v>267252.05846185551</v>
      </c>
      <c r="AE983" s="649">
        <f t="shared" si="598"/>
        <v>244480</v>
      </c>
      <c r="AF983" s="649">
        <f t="shared" si="598"/>
        <v>267252.05846185551</v>
      </c>
      <c r="AG983" s="649">
        <f t="shared" si="598"/>
        <v>267252.05846185551</v>
      </c>
    </row>
    <row r="984" spans="3:33">
      <c r="C984" s="2284">
        <v>1</v>
      </c>
      <c r="D984" s="114"/>
      <c r="E984" s="114"/>
      <c r="F984" s="318"/>
      <c r="G984" s="99"/>
      <c r="H984" s="114"/>
      <c r="I984" s="114"/>
      <c r="J984" s="114"/>
      <c r="K984" s="114"/>
      <c r="L984" s="2319" t="s">
        <v>1415</v>
      </c>
      <c r="M984" s="2319"/>
      <c r="N984" s="2375"/>
      <c r="O984" s="19">
        <v>542328</v>
      </c>
      <c r="P984" s="19">
        <v>506496</v>
      </c>
      <c r="Q984" s="19">
        <v>424097</v>
      </c>
      <c r="R984" s="19">
        <v>364927</v>
      </c>
      <c r="S984" s="19">
        <v>328356</v>
      </c>
      <c r="T984" s="19">
        <v>241057</v>
      </c>
      <c r="U984" s="19">
        <v>226644</v>
      </c>
      <c r="V984" s="19">
        <v>273149.93372378434</v>
      </c>
      <c r="W984" s="19">
        <v>299101.78823885787</v>
      </c>
      <c r="X984" s="19">
        <v>358249.30434255296</v>
      </c>
      <c r="Y984" s="19">
        <v>327529.29302445031</v>
      </c>
      <c r="Z984" s="19">
        <v>264579.53787723696</v>
      </c>
      <c r="AA984" s="17">
        <f>Q984</f>
        <v>424097</v>
      </c>
      <c r="AB984" s="17">
        <f>T984</f>
        <v>241057</v>
      </c>
      <c r="AC984" s="17">
        <f>W984</f>
        <v>299101.78823885787</v>
      </c>
      <c r="AD984" s="17">
        <f>Z984</f>
        <v>264579.53787723696</v>
      </c>
      <c r="AE984" s="17">
        <f>AB984</f>
        <v>241057</v>
      </c>
      <c r="AF984" s="17">
        <f>AD984</f>
        <v>264579.53787723696</v>
      </c>
      <c r="AG984" s="17">
        <f>AF984</f>
        <v>264579.53787723696</v>
      </c>
    </row>
    <row r="985" spans="3:33">
      <c r="C985" s="2284">
        <v>1</v>
      </c>
      <c r="D985" s="114"/>
      <c r="E985" s="114"/>
      <c r="F985" s="318"/>
      <c r="G985" s="2389"/>
      <c r="H985" s="114"/>
      <c r="I985" s="114"/>
      <c r="J985" s="114"/>
      <c r="K985" s="114"/>
      <c r="L985" s="2319" t="s">
        <v>1354</v>
      </c>
      <c r="M985" s="2319"/>
      <c r="N985" s="2375"/>
      <c r="O985" s="19">
        <v>4094</v>
      </c>
      <c r="P985" s="19">
        <v>4280</v>
      </c>
      <c r="Q985" s="19">
        <v>3870</v>
      </c>
      <c r="R985" s="19">
        <v>3899</v>
      </c>
      <c r="S985" s="19">
        <v>3900</v>
      </c>
      <c r="T985" s="19">
        <v>3423</v>
      </c>
      <c r="U985" s="19">
        <v>3676</v>
      </c>
      <c r="V985" s="19">
        <v>2759.0902396341858</v>
      </c>
      <c r="W985" s="19">
        <v>3021.2301842308875</v>
      </c>
      <c r="X985" s="19">
        <v>3618.6798418439694</v>
      </c>
      <c r="Y985" s="19">
        <v>3308.3766972166695</v>
      </c>
      <c r="Z985" s="19">
        <v>2672.5205846185554</v>
      </c>
      <c r="AA985" s="17">
        <f>Q985</f>
        <v>3870</v>
      </c>
      <c r="AB985" s="17">
        <f>T985</f>
        <v>3423</v>
      </c>
      <c r="AC985" s="17">
        <f>W985</f>
        <v>3021.2301842308875</v>
      </c>
      <c r="AD985" s="17">
        <f>Z985</f>
        <v>2672.5205846185554</v>
      </c>
      <c r="AE985" s="17">
        <f>AB985</f>
        <v>3423</v>
      </c>
      <c r="AF985" s="17">
        <f>AD985</f>
        <v>2672.5205846185554</v>
      </c>
      <c r="AG985" s="17">
        <f>AF985</f>
        <v>2672.5205846185554</v>
      </c>
    </row>
    <row r="986" spans="3:33">
      <c r="C986" s="2284">
        <v>1</v>
      </c>
      <c r="D986" s="114"/>
      <c r="E986" s="114"/>
      <c r="F986" s="318"/>
      <c r="G986" s="2547" t="s">
        <v>1310</v>
      </c>
      <c r="H986" s="2548"/>
      <c r="I986" s="2548"/>
      <c r="J986" s="2548"/>
      <c r="K986" s="2548"/>
      <c r="L986" s="2549"/>
      <c r="M986" s="2549"/>
      <c r="N986" s="2550"/>
      <c r="O986" s="645">
        <f>SUM(O987:O988)</f>
        <v>953345</v>
      </c>
      <c r="P986" s="645">
        <f t="shared" ref="P986:AG986" si="599">SUM(P987:P988)</f>
        <v>913337</v>
      </c>
      <c r="Q986" s="645">
        <f t="shared" si="599"/>
        <v>783511</v>
      </c>
      <c r="R986" s="645">
        <f t="shared" si="599"/>
        <v>666747</v>
      </c>
      <c r="S986" s="645">
        <f t="shared" si="599"/>
        <v>583531</v>
      </c>
      <c r="T986" s="645">
        <f t="shared" si="599"/>
        <v>497089</v>
      </c>
      <c r="U986" s="645">
        <f t="shared" si="599"/>
        <v>474469</v>
      </c>
      <c r="V986" s="645">
        <f t="shared" si="599"/>
        <v>516313.99786337581</v>
      </c>
      <c r="W986" s="645">
        <f t="shared" si="599"/>
        <v>565953.99010559404</v>
      </c>
      <c r="X986" s="645">
        <f t="shared" si="599"/>
        <v>672054.70777711715</v>
      </c>
      <c r="Y986" s="645">
        <f t="shared" si="599"/>
        <v>615118.09140144801</v>
      </c>
      <c r="Z986" s="645">
        <f t="shared" si="599"/>
        <v>502508.61801424413</v>
      </c>
      <c r="AA986" s="645">
        <f t="shared" si="599"/>
        <v>783511</v>
      </c>
      <c r="AB986" s="645">
        <f t="shared" si="599"/>
        <v>497089</v>
      </c>
      <c r="AC986" s="645">
        <f t="shared" si="599"/>
        <v>565953.99010559404</v>
      </c>
      <c r="AD986" s="645">
        <f t="shared" si="599"/>
        <v>502508.61801424413</v>
      </c>
      <c r="AE986" s="645">
        <f t="shared" si="599"/>
        <v>497089</v>
      </c>
      <c r="AF986" s="645">
        <f t="shared" si="599"/>
        <v>502508.61801424413</v>
      </c>
      <c r="AG986" s="645">
        <f t="shared" si="599"/>
        <v>502508.61801424413</v>
      </c>
    </row>
    <row r="987" spans="3:33">
      <c r="C987" s="2284">
        <v>1</v>
      </c>
      <c r="D987" s="114"/>
      <c r="E987" s="114"/>
      <c r="F987" s="318"/>
      <c r="G987" s="99"/>
      <c r="H987" s="114"/>
      <c r="I987" s="114"/>
      <c r="J987" s="114"/>
      <c r="K987" s="114"/>
      <c r="L987" s="2319" t="s">
        <v>1415</v>
      </c>
      <c r="M987" s="2319"/>
      <c r="N987" s="2375"/>
      <c r="O987" s="19">
        <v>947533</v>
      </c>
      <c r="P987" s="19">
        <v>907266</v>
      </c>
      <c r="Q987" s="19">
        <v>777859</v>
      </c>
      <c r="R987" s="19">
        <v>660780</v>
      </c>
      <c r="S987" s="19">
        <v>577625</v>
      </c>
      <c r="T987" s="19">
        <v>496053</v>
      </c>
      <c r="U987" s="19">
        <v>473348</v>
      </c>
      <c r="V987" s="19">
        <v>511150.85788474203</v>
      </c>
      <c r="W987" s="19">
        <v>560294.45020453807</v>
      </c>
      <c r="X987" s="19">
        <v>665334.16069934599</v>
      </c>
      <c r="Y987" s="19">
        <v>608966.91048743355</v>
      </c>
      <c r="Z987" s="19">
        <v>497483.53183410171</v>
      </c>
      <c r="AA987" s="17">
        <f>Q987</f>
        <v>777859</v>
      </c>
      <c r="AB987" s="17">
        <f>T987</f>
        <v>496053</v>
      </c>
      <c r="AC987" s="17">
        <f>W987</f>
        <v>560294.45020453807</v>
      </c>
      <c r="AD987" s="17">
        <f>Z987</f>
        <v>497483.53183410171</v>
      </c>
      <c r="AE987" s="17">
        <f>AB987</f>
        <v>496053</v>
      </c>
      <c r="AF987" s="17">
        <f>AD987</f>
        <v>497483.53183410171</v>
      </c>
      <c r="AG987" s="17">
        <f>AF987</f>
        <v>497483.53183410171</v>
      </c>
    </row>
    <row r="988" spans="3:33">
      <c r="C988" s="2284">
        <v>1</v>
      </c>
      <c r="D988" s="114"/>
      <c r="E988" s="114"/>
      <c r="F988" s="318"/>
      <c r="G988" s="2389"/>
      <c r="H988" s="114"/>
      <c r="I988" s="114"/>
      <c r="J988" s="114"/>
      <c r="K988" s="114"/>
      <c r="L988" s="2319" t="s">
        <v>1354</v>
      </c>
      <c r="M988" s="2319"/>
      <c r="N988" s="2375"/>
      <c r="O988" s="19">
        <v>5812</v>
      </c>
      <c r="P988" s="19">
        <v>6071</v>
      </c>
      <c r="Q988" s="19">
        <v>5652</v>
      </c>
      <c r="R988" s="19">
        <v>5967</v>
      </c>
      <c r="S988" s="19">
        <v>5906</v>
      </c>
      <c r="T988" s="19">
        <v>1036</v>
      </c>
      <c r="U988" s="19">
        <v>1121</v>
      </c>
      <c r="V988" s="19">
        <v>5163.1399786337579</v>
      </c>
      <c r="W988" s="19">
        <v>5659.5399010559404</v>
      </c>
      <c r="X988" s="19">
        <v>6720.5470777711716</v>
      </c>
      <c r="Y988" s="19">
        <v>6151.1809140144805</v>
      </c>
      <c r="Z988" s="19">
        <v>5025.0861801424417</v>
      </c>
      <c r="AA988" s="17">
        <f>Q988</f>
        <v>5652</v>
      </c>
      <c r="AB988" s="17">
        <f>T988</f>
        <v>1036</v>
      </c>
      <c r="AC988" s="17">
        <f>W988</f>
        <v>5659.5399010559404</v>
      </c>
      <c r="AD988" s="17">
        <f>Z988</f>
        <v>5025.0861801424417</v>
      </c>
      <c r="AE988" s="17">
        <f>AB988</f>
        <v>1036</v>
      </c>
      <c r="AF988" s="17">
        <f>AD988</f>
        <v>5025.0861801424417</v>
      </c>
      <c r="AG988" s="17">
        <f>AF988</f>
        <v>5025.0861801424417</v>
      </c>
    </row>
    <row r="989" spans="3:33">
      <c r="C989" s="2284">
        <v>1</v>
      </c>
      <c r="D989" s="114"/>
      <c r="E989" s="114"/>
      <c r="F989" s="318"/>
      <c r="G989" s="2399" t="s">
        <v>1313</v>
      </c>
      <c r="H989" s="2401"/>
      <c r="I989" s="2401"/>
      <c r="J989" s="2401"/>
      <c r="K989" s="2401"/>
      <c r="L989" s="2400"/>
      <c r="M989" s="2400"/>
      <c r="N989" s="2403"/>
      <c r="O989" s="692">
        <f>SUM(O990:O992)</f>
        <v>99225</v>
      </c>
      <c r="P989" s="692">
        <f t="shared" ref="P989:AG989" si="600">SUM(P990:P992)</f>
        <v>98007</v>
      </c>
      <c r="Q989" s="692">
        <f t="shared" si="600"/>
        <v>90237</v>
      </c>
      <c r="R989" s="692">
        <f t="shared" si="600"/>
        <v>89553</v>
      </c>
      <c r="S989" s="692">
        <f t="shared" si="600"/>
        <v>83280</v>
      </c>
      <c r="T989" s="692">
        <f t="shared" si="600"/>
        <v>76686</v>
      </c>
      <c r="U989" s="692">
        <f t="shared" si="600"/>
        <v>78051</v>
      </c>
      <c r="V989" s="692">
        <f t="shared" si="600"/>
        <v>83261.234456672886</v>
      </c>
      <c r="W989" s="692">
        <f t="shared" si="600"/>
        <v>85324.751245949621</v>
      </c>
      <c r="X989" s="692">
        <f t="shared" si="600"/>
        <v>95147.411064972097</v>
      </c>
      <c r="Y989" s="692">
        <f t="shared" si="600"/>
        <v>90347.818723091856</v>
      </c>
      <c r="Z989" s="692">
        <f t="shared" si="600"/>
        <v>89585.96062740215</v>
      </c>
      <c r="AA989" s="692">
        <f t="shared" si="600"/>
        <v>90237</v>
      </c>
      <c r="AB989" s="692">
        <f t="shared" si="600"/>
        <v>76686</v>
      </c>
      <c r="AC989" s="692">
        <f t="shared" si="600"/>
        <v>85324.751245949621</v>
      </c>
      <c r="AD989" s="692">
        <f t="shared" si="600"/>
        <v>89585.96062740215</v>
      </c>
      <c r="AE989" s="692">
        <f t="shared" si="600"/>
        <v>76686</v>
      </c>
      <c r="AF989" s="692">
        <f t="shared" si="600"/>
        <v>89585.96062740215</v>
      </c>
      <c r="AG989" s="692">
        <f t="shared" si="600"/>
        <v>89585.96062740215</v>
      </c>
    </row>
    <row r="990" spans="3:33">
      <c r="C990" s="2284">
        <v>1</v>
      </c>
      <c r="D990" s="114"/>
      <c r="E990" s="114"/>
      <c r="F990" s="318"/>
      <c r="G990" s="99"/>
      <c r="H990" s="114"/>
      <c r="I990" s="114"/>
      <c r="J990" s="114"/>
      <c r="K990" s="114"/>
      <c r="L990" s="2319" t="s">
        <v>1235</v>
      </c>
      <c r="M990" s="2319"/>
      <c r="N990" s="2375"/>
      <c r="O990" s="19">
        <v>73305</v>
      </c>
      <c r="P990" s="19">
        <v>71873</v>
      </c>
      <c r="Q990" s="19">
        <v>69924</v>
      </c>
      <c r="R990" s="19">
        <v>69996</v>
      </c>
      <c r="S990" s="19">
        <v>66093</v>
      </c>
      <c r="T990" s="19">
        <v>61611</v>
      </c>
      <c r="U990" s="19">
        <v>60971</v>
      </c>
      <c r="V990" s="19">
        <v>62445.925842504657</v>
      </c>
      <c r="W990" s="19">
        <v>63993.563434462216</v>
      </c>
      <c r="X990" s="19">
        <v>71360.558298729069</v>
      </c>
      <c r="Y990" s="19">
        <v>67760.864042318892</v>
      </c>
      <c r="Z990" s="19">
        <v>67189.470470551605</v>
      </c>
      <c r="AA990" s="17">
        <f>Q990</f>
        <v>69924</v>
      </c>
      <c r="AB990" s="17">
        <f>T990</f>
        <v>61611</v>
      </c>
      <c r="AC990" s="17">
        <f>W990</f>
        <v>63993.563434462216</v>
      </c>
      <c r="AD990" s="17">
        <f>Z990</f>
        <v>67189.470470551605</v>
      </c>
      <c r="AE990" s="17">
        <f>AB990</f>
        <v>61611</v>
      </c>
      <c r="AF990" s="17">
        <f>AD990</f>
        <v>67189.470470551605</v>
      </c>
      <c r="AG990" s="17">
        <f>AF990</f>
        <v>67189.470470551605</v>
      </c>
    </row>
    <row r="991" spans="3:33">
      <c r="C991" s="2284">
        <v>1</v>
      </c>
      <c r="D991" s="362"/>
      <c r="E991" s="362"/>
      <c r="F991" s="318"/>
      <c r="G991" s="99"/>
      <c r="H991" s="114"/>
      <c r="I991" s="114"/>
      <c r="J991" s="114"/>
      <c r="K991" s="114"/>
      <c r="L991" s="2319" t="s">
        <v>1236</v>
      </c>
      <c r="M991" s="2319"/>
      <c r="N991" s="2375"/>
      <c r="O991" s="19">
        <v>19172</v>
      </c>
      <c r="P991" s="19">
        <v>19172</v>
      </c>
      <c r="Q991" s="19">
        <v>13488</v>
      </c>
      <c r="R991" s="19">
        <v>12746</v>
      </c>
      <c r="S991" s="19">
        <v>12480</v>
      </c>
      <c r="T991" s="19">
        <v>11658</v>
      </c>
      <c r="U991" s="19">
        <v>10194</v>
      </c>
      <c r="V991" s="19">
        <v>16652.246891334577</v>
      </c>
      <c r="W991" s="19">
        <v>17064.950249189926</v>
      </c>
      <c r="X991" s="19">
        <v>19029.482212994419</v>
      </c>
      <c r="Y991" s="19">
        <v>18069.563744618372</v>
      </c>
      <c r="Z991" s="19">
        <v>17917.192125480429</v>
      </c>
      <c r="AA991" s="17">
        <f>Q991</f>
        <v>13488</v>
      </c>
      <c r="AB991" s="17">
        <f>T991</f>
        <v>11658</v>
      </c>
      <c r="AC991" s="17">
        <f>W991</f>
        <v>17064.950249189926</v>
      </c>
      <c r="AD991" s="17">
        <f>Z991</f>
        <v>17917.192125480429</v>
      </c>
      <c r="AE991" s="17">
        <f>AB991</f>
        <v>11658</v>
      </c>
      <c r="AF991" s="17">
        <f>AD991</f>
        <v>17917.192125480429</v>
      </c>
      <c r="AG991" s="17">
        <f>AF991</f>
        <v>17917.192125480429</v>
      </c>
    </row>
    <row r="992" spans="3:33">
      <c r="C992" s="2284">
        <v>1</v>
      </c>
      <c r="D992" s="114"/>
      <c r="E992" s="114"/>
      <c r="F992" s="318"/>
      <c r="G992" s="2389"/>
      <c r="H992" s="1124"/>
      <c r="I992" s="1124"/>
      <c r="J992" s="1124"/>
      <c r="K992" s="1124"/>
      <c r="L992" s="2391" t="s">
        <v>1354</v>
      </c>
      <c r="M992" s="2391"/>
      <c r="N992" s="2392"/>
      <c r="O992" s="19">
        <v>6748</v>
      </c>
      <c r="P992" s="19">
        <v>6962</v>
      </c>
      <c r="Q992" s="19">
        <v>6825</v>
      </c>
      <c r="R992" s="19">
        <v>6811</v>
      </c>
      <c r="S992" s="19">
        <v>4707</v>
      </c>
      <c r="T992" s="19">
        <v>3417</v>
      </c>
      <c r="U992" s="19">
        <v>6886</v>
      </c>
      <c r="V992" s="19">
        <v>4163.0617228336441</v>
      </c>
      <c r="W992" s="19">
        <v>4266.2375622974814</v>
      </c>
      <c r="X992" s="19">
        <v>4757.3705532486047</v>
      </c>
      <c r="Y992" s="19">
        <v>4517.390936154593</v>
      </c>
      <c r="Z992" s="19">
        <v>4479.2980313701073</v>
      </c>
      <c r="AA992" s="17">
        <f>Q992</f>
        <v>6825</v>
      </c>
      <c r="AB992" s="17">
        <f>T992</f>
        <v>3417</v>
      </c>
      <c r="AC992" s="17">
        <f>W992</f>
        <v>4266.2375622974814</v>
      </c>
      <c r="AD992" s="17">
        <f>Z992</f>
        <v>4479.2980313701073</v>
      </c>
      <c r="AE992" s="17">
        <f>AB992</f>
        <v>3417</v>
      </c>
      <c r="AF992" s="17">
        <f>AD992</f>
        <v>4479.2980313701073</v>
      </c>
      <c r="AG992" s="17">
        <f>AF992</f>
        <v>4479.2980313701073</v>
      </c>
    </row>
    <row r="993" spans="3:33">
      <c r="C993" s="2284">
        <v>1</v>
      </c>
      <c r="D993" s="114"/>
      <c r="E993" s="114"/>
      <c r="F993" s="318"/>
      <c r="G993" s="2551" t="s">
        <v>1392</v>
      </c>
      <c r="H993" s="2422"/>
      <c r="I993" s="2422"/>
      <c r="J993" s="2422"/>
      <c r="K993" s="2422"/>
      <c r="L993" s="1556"/>
      <c r="M993" s="1556"/>
      <c r="N993" s="2424"/>
      <c r="O993" s="641">
        <f>SUM(O994:O995)</f>
        <v>0</v>
      </c>
      <c r="P993" s="641">
        <f t="shared" ref="P993:AG993" si="601">SUM(P994:P995)</f>
        <v>0</v>
      </c>
      <c r="Q993" s="641">
        <f t="shared" si="601"/>
        <v>0</v>
      </c>
      <c r="R993" s="641">
        <f t="shared" si="601"/>
        <v>0</v>
      </c>
      <c r="S993" s="641">
        <f t="shared" si="601"/>
        <v>0</v>
      </c>
      <c r="T993" s="641">
        <f t="shared" si="601"/>
        <v>0</v>
      </c>
      <c r="U993" s="641">
        <f t="shared" si="601"/>
        <v>0</v>
      </c>
      <c r="V993" s="641">
        <f t="shared" si="601"/>
        <v>0</v>
      </c>
      <c r="W993" s="641">
        <f t="shared" si="601"/>
        <v>0</v>
      </c>
      <c r="X993" s="641">
        <f t="shared" si="601"/>
        <v>0</v>
      </c>
      <c r="Y993" s="641">
        <f t="shared" si="601"/>
        <v>0</v>
      </c>
      <c r="Z993" s="641">
        <f t="shared" si="601"/>
        <v>0</v>
      </c>
      <c r="AA993" s="641">
        <f t="shared" si="601"/>
        <v>0</v>
      </c>
      <c r="AB993" s="641">
        <f t="shared" si="601"/>
        <v>0</v>
      </c>
      <c r="AC993" s="641">
        <f t="shared" si="601"/>
        <v>0</v>
      </c>
      <c r="AD993" s="641">
        <f t="shared" si="601"/>
        <v>0</v>
      </c>
      <c r="AE993" s="641">
        <f t="shared" si="601"/>
        <v>0</v>
      </c>
      <c r="AF993" s="641">
        <f t="shared" si="601"/>
        <v>0</v>
      </c>
      <c r="AG993" s="641">
        <f t="shared" si="601"/>
        <v>0</v>
      </c>
    </row>
    <row r="994" spans="3:33">
      <c r="C994" s="2284">
        <v>1</v>
      </c>
      <c r="D994" s="114"/>
      <c r="E994" s="114"/>
      <c r="F994" s="318"/>
      <c r="G994" s="99"/>
      <c r="H994" s="114"/>
      <c r="I994" s="114"/>
      <c r="J994" s="114"/>
      <c r="K994" s="114"/>
      <c r="L994" s="2319" t="s">
        <v>1415</v>
      </c>
      <c r="M994" s="2319"/>
      <c r="N994" s="2375"/>
      <c r="O994" s="19"/>
      <c r="P994" s="19"/>
      <c r="Q994" s="19"/>
      <c r="R994" s="19"/>
      <c r="S994" s="19"/>
      <c r="T994" s="19"/>
      <c r="U994" s="19"/>
      <c r="V994" s="19"/>
      <c r="W994" s="19"/>
      <c r="X994" s="19"/>
      <c r="Y994" s="19"/>
      <c r="Z994" s="19"/>
      <c r="AA994" s="17">
        <f>Q994</f>
        <v>0</v>
      </c>
      <c r="AB994" s="17">
        <f>T994</f>
        <v>0</v>
      </c>
      <c r="AC994" s="17">
        <f>W994</f>
        <v>0</v>
      </c>
      <c r="AD994" s="17">
        <f>Z994</f>
        <v>0</v>
      </c>
      <c r="AE994" s="17">
        <f>AB994</f>
        <v>0</v>
      </c>
      <c r="AF994" s="17">
        <f>AD994</f>
        <v>0</v>
      </c>
      <c r="AG994" s="17">
        <f>AF994</f>
        <v>0</v>
      </c>
    </row>
    <row r="995" spans="3:33">
      <c r="C995" s="2284">
        <v>1</v>
      </c>
      <c r="D995" s="114"/>
      <c r="E995" s="114"/>
      <c r="F995" s="318"/>
      <c r="G995" s="2389"/>
      <c r="H995" s="1124"/>
      <c r="I995" s="1124"/>
      <c r="J995" s="1124"/>
      <c r="K995" s="1124"/>
      <c r="L995" s="2391" t="s">
        <v>1354</v>
      </c>
      <c r="M995" s="2391"/>
      <c r="N995" s="2392"/>
      <c r="O995" s="15"/>
      <c r="P995" s="15"/>
      <c r="Q995" s="15"/>
      <c r="R995" s="15"/>
      <c r="S995" s="15"/>
      <c r="T995" s="15"/>
      <c r="U995" s="15"/>
      <c r="V995" s="15"/>
      <c r="W995" s="15"/>
      <c r="X995" s="15"/>
      <c r="Y995" s="15"/>
      <c r="Z995" s="15"/>
      <c r="AA995" s="14">
        <f>Q995</f>
        <v>0</v>
      </c>
      <c r="AB995" s="14">
        <f>T995</f>
        <v>0</v>
      </c>
      <c r="AC995" s="14">
        <f>W995</f>
        <v>0</v>
      </c>
      <c r="AD995" s="14">
        <f>Z995</f>
        <v>0</v>
      </c>
      <c r="AE995" s="14">
        <f>AB995</f>
        <v>0</v>
      </c>
      <c r="AF995" s="14">
        <f>AD995</f>
        <v>0</v>
      </c>
      <c r="AG995" s="14">
        <f>AF995</f>
        <v>0</v>
      </c>
    </row>
    <row r="996" spans="3:33">
      <c r="C996" s="2284">
        <v>1</v>
      </c>
      <c r="D996" s="114"/>
      <c r="E996" s="114"/>
      <c r="F996" s="318"/>
      <c r="G996" s="710" t="s">
        <v>1416</v>
      </c>
      <c r="H996" s="1266"/>
      <c r="I996" s="1266"/>
      <c r="J996" s="1266"/>
      <c r="K996" s="1266"/>
      <c r="L996" s="1266"/>
      <c r="M996" s="1266"/>
      <c r="N996" s="2181"/>
      <c r="O996" s="758">
        <f>SUM(O997:O998)</f>
        <v>0</v>
      </c>
      <c r="P996" s="758">
        <f t="shared" ref="P996:AG996" si="602">SUM(P997:P998)</f>
        <v>0</v>
      </c>
      <c r="Q996" s="758">
        <f t="shared" si="602"/>
        <v>0</v>
      </c>
      <c r="R996" s="758">
        <f t="shared" si="602"/>
        <v>0</v>
      </c>
      <c r="S996" s="758">
        <f t="shared" si="602"/>
        <v>0</v>
      </c>
      <c r="T996" s="758">
        <f t="shared" si="602"/>
        <v>0</v>
      </c>
      <c r="U996" s="758">
        <f t="shared" si="602"/>
        <v>0</v>
      </c>
      <c r="V996" s="758">
        <f t="shared" si="602"/>
        <v>0</v>
      </c>
      <c r="W996" s="758">
        <f t="shared" si="602"/>
        <v>0</v>
      </c>
      <c r="X996" s="758">
        <f t="shared" si="602"/>
        <v>0</v>
      </c>
      <c r="Y996" s="758">
        <f t="shared" si="602"/>
        <v>0</v>
      </c>
      <c r="Z996" s="758">
        <f t="shared" si="602"/>
        <v>0</v>
      </c>
      <c r="AA996" s="758">
        <f t="shared" si="602"/>
        <v>0</v>
      </c>
      <c r="AB996" s="758">
        <f t="shared" si="602"/>
        <v>0</v>
      </c>
      <c r="AC996" s="758">
        <f t="shared" si="602"/>
        <v>0</v>
      </c>
      <c r="AD996" s="758">
        <f t="shared" si="602"/>
        <v>0</v>
      </c>
      <c r="AE996" s="758">
        <f t="shared" si="602"/>
        <v>0</v>
      </c>
      <c r="AF996" s="758">
        <f t="shared" si="602"/>
        <v>0</v>
      </c>
      <c r="AG996" s="758">
        <f t="shared" si="602"/>
        <v>0</v>
      </c>
    </row>
    <row r="997" spans="3:33">
      <c r="C997" s="2284">
        <v>1</v>
      </c>
      <c r="D997" s="114"/>
      <c r="E997" s="114"/>
      <c r="F997" s="318"/>
      <c r="G997" s="2552"/>
      <c r="H997" s="114"/>
      <c r="I997" s="114"/>
      <c r="J997" s="114"/>
      <c r="K997" s="114"/>
      <c r="L997" s="2319" t="s">
        <v>1415</v>
      </c>
      <c r="M997" s="2319"/>
      <c r="N997" s="2375"/>
      <c r="O997" s="19"/>
      <c r="P997" s="19"/>
      <c r="Q997" s="19"/>
      <c r="R997" s="19"/>
      <c r="S997" s="19"/>
      <c r="T997" s="19"/>
      <c r="U997" s="19"/>
      <c r="V997" s="19"/>
      <c r="W997" s="19"/>
      <c r="X997" s="19"/>
      <c r="Y997" s="19"/>
      <c r="Z997" s="19"/>
      <c r="AA997" s="17">
        <f>Q997</f>
        <v>0</v>
      </c>
      <c r="AB997" s="17">
        <f>T997</f>
        <v>0</v>
      </c>
      <c r="AC997" s="17">
        <f>W997</f>
        <v>0</v>
      </c>
      <c r="AD997" s="17">
        <f>Z997</f>
        <v>0</v>
      </c>
      <c r="AE997" s="17">
        <f>AB997</f>
        <v>0</v>
      </c>
      <c r="AF997" s="17">
        <f>AD997</f>
        <v>0</v>
      </c>
      <c r="AG997" s="17">
        <f>AF997</f>
        <v>0</v>
      </c>
    </row>
    <row r="998" spans="3:33">
      <c r="C998" s="2284">
        <v>1</v>
      </c>
      <c r="D998" s="114"/>
      <c r="E998" s="114"/>
      <c r="F998" s="318"/>
      <c r="G998" s="2553"/>
      <c r="H998" s="1124"/>
      <c r="I998" s="1124"/>
      <c r="J998" s="1124"/>
      <c r="K998" s="1124"/>
      <c r="L998" s="2391" t="s">
        <v>1354</v>
      </c>
      <c r="M998" s="2391"/>
      <c r="N998" s="2392"/>
      <c r="O998" s="15"/>
      <c r="P998" s="15"/>
      <c r="Q998" s="15"/>
      <c r="R998" s="15"/>
      <c r="S998" s="15"/>
      <c r="T998" s="15"/>
      <c r="U998" s="15"/>
      <c r="V998" s="15"/>
      <c r="W998" s="15"/>
      <c r="X998" s="15"/>
      <c r="Y998" s="15"/>
      <c r="Z998" s="15"/>
      <c r="AA998" s="14">
        <f>Q998</f>
        <v>0</v>
      </c>
      <c r="AB998" s="14">
        <f>T998</f>
        <v>0</v>
      </c>
      <c r="AC998" s="14">
        <f>W998</f>
        <v>0</v>
      </c>
      <c r="AD998" s="14">
        <f>Z998</f>
        <v>0</v>
      </c>
      <c r="AE998" s="14">
        <f>AB998</f>
        <v>0</v>
      </c>
      <c r="AF998" s="14">
        <f>AD998</f>
        <v>0</v>
      </c>
      <c r="AG998" s="14">
        <f>AF998</f>
        <v>0</v>
      </c>
    </row>
    <row r="999" spans="3:33">
      <c r="C999" s="2284">
        <v>1</v>
      </c>
      <c r="D999" s="114"/>
      <c r="E999" s="114"/>
      <c r="F999" s="318"/>
      <c r="G999" s="640" t="s">
        <v>1394</v>
      </c>
      <c r="H999" s="930"/>
      <c r="I999" s="930"/>
      <c r="J999" s="930"/>
      <c r="K999" s="930"/>
      <c r="L999" s="930"/>
      <c r="M999" s="930"/>
      <c r="N999" s="2185"/>
      <c r="O999" s="757">
        <f>SUM(O1000:O1001)</f>
        <v>1284</v>
      </c>
      <c r="P999" s="757">
        <f t="shared" ref="P999:AG999" si="603">SUM(P1000:P1001)</f>
        <v>968</v>
      </c>
      <c r="Q999" s="757">
        <f t="shared" si="603"/>
        <v>1225</v>
      </c>
      <c r="R999" s="757">
        <f t="shared" si="603"/>
        <v>1289</v>
      </c>
      <c r="S999" s="757">
        <f t="shared" si="603"/>
        <v>1721</v>
      </c>
      <c r="T999" s="757">
        <f t="shared" si="603"/>
        <v>1588</v>
      </c>
      <c r="U999" s="757">
        <f t="shared" si="603"/>
        <v>1524</v>
      </c>
      <c r="V999" s="757">
        <f t="shared" si="603"/>
        <v>1346.400296258952</v>
      </c>
      <c r="W999" s="757">
        <f t="shared" si="603"/>
        <v>2295.7523866257998</v>
      </c>
      <c r="X999" s="757">
        <f t="shared" si="603"/>
        <v>3162.3239972723395</v>
      </c>
      <c r="Y999" s="757">
        <f t="shared" si="603"/>
        <v>2456.0046795592903</v>
      </c>
      <c r="Z999" s="757">
        <f t="shared" si="603"/>
        <v>772.74365519587491</v>
      </c>
      <c r="AA999" s="757">
        <f t="shared" si="603"/>
        <v>1225</v>
      </c>
      <c r="AB999" s="757">
        <f t="shared" si="603"/>
        <v>1588</v>
      </c>
      <c r="AC999" s="757">
        <f t="shared" si="603"/>
        <v>2295.7523866257998</v>
      </c>
      <c r="AD999" s="757">
        <f t="shared" si="603"/>
        <v>772.74365519587491</v>
      </c>
      <c r="AE999" s="757">
        <f t="shared" si="603"/>
        <v>1588</v>
      </c>
      <c r="AF999" s="757">
        <f t="shared" si="603"/>
        <v>772.74365519587491</v>
      </c>
      <c r="AG999" s="757">
        <f t="shared" si="603"/>
        <v>772.74365519587491</v>
      </c>
    </row>
    <row r="1000" spans="3:33">
      <c r="C1000" s="2284">
        <v>1</v>
      </c>
      <c r="D1000" s="114"/>
      <c r="E1000" s="114"/>
      <c r="F1000" s="318"/>
      <c r="G1000" s="2552"/>
      <c r="H1000" s="114"/>
      <c r="I1000" s="114"/>
      <c r="J1000" s="114"/>
      <c r="K1000" s="114"/>
      <c r="L1000" s="2319" t="s">
        <v>1415</v>
      </c>
      <c r="M1000" s="2319"/>
      <c r="N1000" s="2375"/>
      <c r="O1000" s="19">
        <v>287</v>
      </c>
      <c r="P1000" s="19">
        <v>280</v>
      </c>
      <c r="Q1000" s="19">
        <v>287</v>
      </c>
      <c r="R1000" s="19">
        <v>266</v>
      </c>
      <c r="S1000" s="19">
        <v>239</v>
      </c>
      <c r="T1000" s="19">
        <v>188</v>
      </c>
      <c r="U1000" s="19">
        <v>194</v>
      </c>
      <c r="V1000" s="19">
        <v>336.60007406473801</v>
      </c>
      <c r="W1000" s="19">
        <v>573.93809665644994</v>
      </c>
      <c r="X1000" s="19">
        <v>790.58099931808488</v>
      </c>
      <c r="Y1000" s="19">
        <v>614.00116988982256</v>
      </c>
      <c r="Z1000" s="19">
        <v>193.18591379896873</v>
      </c>
      <c r="AA1000" s="17">
        <f>Q1000</f>
        <v>287</v>
      </c>
      <c r="AB1000" s="17">
        <f>T1000</f>
        <v>188</v>
      </c>
      <c r="AC1000" s="17">
        <f>W1000</f>
        <v>573.93809665644994</v>
      </c>
      <c r="AD1000" s="17">
        <f>Z1000</f>
        <v>193.18591379896873</v>
      </c>
      <c r="AE1000" s="17">
        <f>AB1000</f>
        <v>188</v>
      </c>
      <c r="AF1000" s="17">
        <f>AD1000</f>
        <v>193.18591379896873</v>
      </c>
      <c r="AG1000" s="17">
        <f>AF1000</f>
        <v>193.18591379896873</v>
      </c>
    </row>
    <row r="1001" spans="3:33">
      <c r="C1001" s="2284">
        <v>1</v>
      </c>
      <c r="D1001" s="114"/>
      <c r="E1001" s="114"/>
      <c r="F1001" s="318"/>
      <c r="G1001" s="2553"/>
      <c r="H1001" s="1124"/>
      <c r="I1001" s="1124"/>
      <c r="J1001" s="1124"/>
      <c r="K1001" s="1124"/>
      <c r="L1001" s="2391" t="s">
        <v>1354</v>
      </c>
      <c r="M1001" s="2391"/>
      <c r="N1001" s="2392"/>
      <c r="O1001" s="15">
        <v>997</v>
      </c>
      <c r="P1001" s="15">
        <v>688</v>
      </c>
      <c r="Q1001" s="15">
        <v>938</v>
      </c>
      <c r="R1001" s="15">
        <v>1023</v>
      </c>
      <c r="S1001" s="15">
        <v>1482</v>
      </c>
      <c r="T1001" s="15">
        <v>1400</v>
      </c>
      <c r="U1001" s="15">
        <v>1330</v>
      </c>
      <c r="V1001" s="15">
        <v>1009.800222194214</v>
      </c>
      <c r="W1001" s="15">
        <v>1721.8142899693498</v>
      </c>
      <c r="X1001" s="15">
        <v>2371.7429979542549</v>
      </c>
      <c r="Y1001" s="15">
        <v>1842.0035096694678</v>
      </c>
      <c r="Z1001" s="15">
        <v>579.55774139690618</v>
      </c>
      <c r="AA1001" s="14">
        <f>Q1001</f>
        <v>938</v>
      </c>
      <c r="AB1001" s="14">
        <f>T1001</f>
        <v>1400</v>
      </c>
      <c r="AC1001" s="14">
        <f>W1001</f>
        <v>1721.8142899693498</v>
      </c>
      <c r="AD1001" s="14">
        <f>Z1001</f>
        <v>579.55774139690618</v>
      </c>
      <c r="AE1001" s="14">
        <f>AB1001</f>
        <v>1400</v>
      </c>
      <c r="AF1001" s="14">
        <f>AD1001</f>
        <v>579.55774139690618</v>
      </c>
      <c r="AG1001" s="14">
        <f>AF1001</f>
        <v>579.55774139690618</v>
      </c>
    </row>
    <row r="1002" spans="3:33">
      <c r="C1002" s="2284">
        <v>1</v>
      </c>
      <c r="F1002" s="114"/>
      <c r="G1002" s="114"/>
      <c r="H1002" s="2319"/>
      <c r="I1002" s="2319"/>
      <c r="J1002" s="2319"/>
      <c r="K1002" s="2319"/>
      <c r="L1002" s="2319"/>
      <c r="M1002" s="2319"/>
      <c r="N1002" s="2319"/>
      <c r="O1002" s="2324"/>
      <c r="P1002" s="2324"/>
      <c r="Q1002" s="2324"/>
      <c r="R1002" s="2324"/>
      <c r="S1002" s="2324"/>
      <c r="T1002" s="2324"/>
    </row>
    <row r="1003" spans="3:33" ht="18">
      <c r="C1003" s="2284">
        <v>1</v>
      </c>
      <c r="D1003" s="2541" t="s">
        <v>1417</v>
      </c>
      <c r="E1003" s="2541"/>
    </row>
    <row r="1004" spans="3:33" ht="15.75">
      <c r="E1004" s="2348" t="s">
        <v>1418</v>
      </c>
      <c r="N1004" s="1317" t="s">
        <v>1419</v>
      </c>
    </row>
    <row r="1005" spans="3:33">
      <c r="G1005" s="2554" t="s">
        <v>1237</v>
      </c>
      <c r="H1005" s="2555"/>
      <c r="I1005" s="2555"/>
      <c r="J1005" s="2555"/>
      <c r="K1005" s="2555"/>
      <c r="L1005" s="2555"/>
      <c r="M1005" s="2555"/>
      <c r="N1005" s="2556" t="s">
        <v>1420</v>
      </c>
      <c r="O1005" s="1271"/>
      <c r="P1005" s="1271"/>
      <c r="Q1005" s="1271"/>
      <c r="R1005" s="1271"/>
      <c r="S1005" s="1271"/>
      <c r="T1005" s="1271"/>
      <c r="U1005" s="1271"/>
      <c r="V1005" s="1271"/>
      <c r="W1005" s="1271"/>
      <c r="X1005" s="1271"/>
      <c r="Y1005" s="1271"/>
      <c r="Z1005" s="1271"/>
      <c r="AA1005" s="1304">
        <f t="shared" ref="AA1005" si="604">SUM(O1005:Q1005)</f>
        <v>0</v>
      </c>
      <c r="AB1005" s="1304">
        <f t="shared" ref="AB1005:AB1008" si="605">SUM(R1005:T1005)</f>
        <v>0</v>
      </c>
      <c r="AC1005" s="1304">
        <f t="shared" ref="AC1005:AC1008" si="606">SUM(U1005:W1005)</f>
        <v>0</v>
      </c>
      <c r="AD1005" s="1304">
        <f t="shared" ref="AD1005:AD1008" si="607">SUM(X1005:Z1005)</f>
        <v>0</v>
      </c>
      <c r="AE1005" s="1304">
        <f t="shared" ref="AE1005:AE1007" si="608">AA1005+AB1005</f>
        <v>0</v>
      </c>
      <c r="AF1005" s="1304">
        <f t="shared" ref="AF1005:AF1007" si="609">AD1005+AC1005</f>
        <v>0</v>
      </c>
      <c r="AG1005" s="1304">
        <f t="shared" ref="AG1005:AG1007" si="610">AE1005+AF1005</f>
        <v>0</v>
      </c>
    </row>
    <row r="1006" spans="3:33">
      <c r="G1006" s="2557" t="s">
        <v>1238</v>
      </c>
      <c r="H1006" s="2558"/>
      <c r="I1006" s="2558"/>
      <c r="J1006" s="2558"/>
      <c r="K1006" s="2558"/>
      <c r="L1006" s="2558"/>
      <c r="M1006" s="2558"/>
      <c r="N1006" s="2559"/>
      <c r="O1006" s="1283">
        <f>O1007+O1008</f>
        <v>0</v>
      </c>
      <c r="P1006" s="1283">
        <f t="shared" ref="P1006:Z1006" si="611">P1007+P1008</f>
        <v>0</v>
      </c>
      <c r="Q1006" s="1283">
        <f t="shared" si="611"/>
        <v>0</v>
      </c>
      <c r="R1006" s="1283">
        <f t="shared" si="611"/>
        <v>0</v>
      </c>
      <c r="S1006" s="1283">
        <f t="shared" si="611"/>
        <v>0</v>
      </c>
      <c r="T1006" s="1283">
        <f t="shared" si="611"/>
        <v>0</v>
      </c>
      <c r="U1006" s="1283">
        <f t="shared" si="611"/>
        <v>0</v>
      </c>
      <c r="V1006" s="1283">
        <f t="shared" si="611"/>
        <v>0</v>
      </c>
      <c r="W1006" s="1283">
        <f t="shared" si="611"/>
        <v>0</v>
      </c>
      <c r="X1006" s="1283">
        <f t="shared" si="611"/>
        <v>0</v>
      </c>
      <c r="Y1006" s="1283">
        <f t="shared" si="611"/>
        <v>0</v>
      </c>
      <c r="Z1006" s="1283">
        <f t="shared" si="611"/>
        <v>0</v>
      </c>
      <c r="AA1006" s="1283">
        <f>SUM(O1006:Q1006)</f>
        <v>0</v>
      </c>
      <c r="AB1006" s="1283">
        <f t="shared" si="605"/>
        <v>0</v>
      </c>
      <c r="AC1006" s="1283">
        <f t="shared" si="606"/>
        <v>0</v>
      </c>
      <c r="AD1006" s="1283">
        <f t="shared" si="607"/>
        <v>0</v>
      </c>
      <c r="AE1006" s="1283">
        <f t="shared" si="608"/>
        <v>0</v>
      </c>
      <c r="AF1006" s="1283">
        <f t="shared" si="609"/>
        <v>0</v>
      </c>
      <c r="AG1006" s="1283">
        <f t="shared" si="610"/>
        <v>0</v>
      </c>
    </row>
    <row r="1007" spans="3:33">
      <c r="G1007" s="2560"/>
      <c r="H1007" s="2561" t="s">
        <v>900</v>
      </c>
      <c r="I1007" s="2561"/>
      <c r="J1007" s="2561"/>
      <c r="K1007" s="2561"/>
      <c r="L1007" s="2561"/>
      <c r="M1007" s="2561"/>
      <c r="N1007" s="2562"/>
      <c r="O1007" s="1305"/>
      <c r="P1007" s="1305"/>
      <c r="Q1007" s="1305"/>
      <c r="R1007" s="1305"/>
      <c r="S1007" s="1305"/>
      <c r="T1007" s="1305"/>
      <c r="U1007" s="1305"/>
      <c r="V1007" s="1305"/>
      <c r="W1007" s="1305"/>
      <c r="X1007" s="1305"/>
      <c r="Y1007" s="1305"/>
      <c r="Z1007" s="1305"/>
      <c r="AA1007" s="1302">
        <f t="shared" ref="AA1007:AA1008" si="612">SUM(O1007:Q1007)</f>
        <v>0</v>
      </c>
      <c r="AB1007" s="1302">
        <f t="shared" si="605"/>
        <v>0</v>
      </c>
      <c r="AC1007" s="1302">
        <f t="shared" si="606"/>
        <v>0</v>
      </c>
      <c r="AD1007" s="1302">
        <f t="shared" si="607"/>
        <v>0</v>
      </c>
      <c r="AE1007" s="1302">
        <f t="shared" si="608"/>
        <v>0</v>
      </c>
      <c r="AF1007" s="1302">
        <f t="shared" si="609"/>
        <v>0</v>
      </c>
      <c r="AG1007" s="1302">
        <f t="shared" si="610"/>
        <v>0</v>
      </c>
    </row>
    <row r="1008" spans="3:33">
      <c r="G1008" s="2563"/>
      <c r="H1008" s="2564" t="s">
        <v>901</v>
      </c>
      <c r="I1008" s="2564"/>
      <c r="J1008" s="2564"/>
      <c r="K1008" s="2564"/>
      <c r="L1008" s="2564"/>
      <c r="M1008" s="2564"/>
      <c r="N1008" s="2565"/>
      <c r="O1008" s="1306"/>
      <c r="P1008" s="1306"/>
      <c r="Q1008" s="1306"/>
      <c r="R1008" s="1306"/>
      <c r="S1008" s="1306"/>
      <c r="T1008" s="1306"/>
      <c r="U1008" s="1306"/>
      <c r="V1008" s="1306"/>
      <c r="W1008" s="1306"/>
      <c r="X1008" s="1306"/>
      <c r="Y1008" s="1306"/>
      <c r="Z1008" s="1306"/>
      <c r="AA1008" s="1307">
        <f t="shared" si="612"/>
        <v>0</v>
      </c>
      <c r="AB1008" s="1307">
        <f t="shared" si="605"/>
        <v>0</v>
      </c>
      <c r="AC1008" s="1307">
        <f t="shared" si="606"/>
        <v>0</v>
      </c>
      <c r="AD1008" s="1307">
        <f t="shared" si="607"/>
        <v>0</v>
      </c>
      <c r="AE1008" s="1307">
        <f>AA1008+AB1008</f>
        <v>0</v>
      </c>
      <c r="AF1008" s="1307">
        <f>AD1008+AC1008</f>
        <v>0</v>
      </c>
      <c r="AG1008" s="1307">
        <f>AE1008+AF1008</f>
        <v>0</v>
      </c>
    </row>
    <row r="1009" spans="3:34">
      <c r="G1009" s="2315"/>
      <c r="H1009" s="318"/>
      <c r="I1009" s="2315"/>
      <c r="J1009" s="2315"/>
      <c r="K1009" s="318"/>
      <c r="L1009" s="318"/>
      <c r="M1009" s="318"/>
      <c r="N1009" s="318"/>
    </row>
    <row r="1010" spans="3:34" ht="15.75">
      <c r="E1010" s="2348" t="s">
        <v>1421</v>
      </c>
      <c r="G1010" s="2315"/>
      <c r="H1010" s="318"/>
      <c r="I1010" s="2315"/>
      <c r="J1010" s="2315"/>
      <c r="K1010" s="318"/>
      <c r="L1010" s="318"/>
      <c r="M1010" s="318"/>
      <c r="N1010" s="1317" t="s">
        <v>1419</v>
      </c>
    </row>
    <row r="1011" spans="3:34">
      <c r="G1011" s="2566" t="s">
        <v>1239</v>
      </c>
      <c r="H1011" s="2567"/>
      <c r="I1011" s="2567"/>
      <c r="J1011" s="2567"/>
      <c r="K1011" s="2567"/>
      <c r="L1011" s="2567"/>
      <c r="M1011" s="2567"/>
      <c r="N1011" s="2567"/>
      <c r="O1011" s="1271"/>
      <c r="P1011" s="1271"/>
      <c r="Q1011" s="1271"/>
      <c r="R1011" s="1271"/>
      <c r="S1011" s="1271"/>
      <c r="T1011" s="1271"/>
      <c r="U1011" s="1271"/>
      <c r="V1011" s="1271"/>
      <c r="W1011" s="1271"/>
      <c r="X1011" s="1271"/>
      <c r="Y1011" s="1271"/>
      <c r="Z1011" s="1271"/>
      <c r="AA1011" s="1268">
        <f t="shared" ref="AA1011" si="613">SUM(O1011:Q1011)</f>
        <v>0</v>
      </c>
      <c r="AB1011" s="1268">
        <f t="shared" ref="AB1011" si="614">SUM(R1011:T1011)</f>
        <v>0</v>
      </c>
      <c r="AC1011" s="1268">
        <f t="shared" ref="AC1011" si="615">SUM(U1011:W1011)</f>
        <v>0</v>
      </c>
      <c r="AD1011" s="1268">
        <f t="shared" ref="AD1011" si="616">SUM(X1011:Z1011)</f>
        <v>0</v>
      </c>
      <c r="AE1011" s="1268">
        <f t="shared" ref="AE1011" si="617">AA1011+AB1011</f>
        <v>0</v>
      </c>
      <c r="AF1011" s="1268">
        <f t="shared" ref="AF1011" si="618">AD1011+AC1011</f>
        <v>0</v>
      </c>
      <c r="AG1011" s="1268">
        <f t="shared" ref="AG1011" si="619">AE1011+AF1011</f>
        <v>0</v>
      </c>
    </row>
    <row r="1013" spans="3:34" ht="18">
      <c r="C1013" s="2284">
        <v>1</v>
      </c>
      <c r="D1013" s="2541" t="s">
        <v>1422</v>
      </c>
      <c r="E1013" s="2541"/>
    </row>
    <row r="1014" spans="3:34">
      <c r="C1014" s="2284">
        <v>1</v>
      </c>
      <c r="D1014" s="2315"/>
      <c r="E1014" s="2315"/>
      <c r="F1014" s="318"/>
      <c r="G1014" s="2568" t="s">
        <v>123</v>
      </c>
      <c r="H1014" s="2569"/>
      <c r="I1014" s="1295"/>
      <c r="J1014" s="2570"/>
      <c r="K1014" s="2571"/>
      <c r="L1014" s="2476"/>
      <c r="M1014" s="2476"/>
      <c r="N1014" s="2486"/>
      <c r="O1014" s="1304">
        <f t="shared" ref="O1014:AG1014" si="620">O357</f>
        <v>14876</v>
      </c>
      <c r="P1014" s="1304">
        <f t="shared" si="620"/>
        <v>35361</v>
      </c>
      <c r="Q1014" s="1304">
        <f t="shared" si="620"/>
        <v>35035</v>
      </c>
      <c r="R1014" s="1304">
        <f t="shared" si="620"/>
        <v>33567</v>
      </c>
      <c r="S1014" s="1304">
        <f t="shared" si="620"/>
        <v>38214</v>
      </c>
      <c r="T1014" s="1304">
        <f t="shared" si="620"/>
        <v>42801</v>
      </c>
      <c r="U1014" s="1304">
        <f t="shared" si="620"/>
        <v>36211</v>
      </c>
      <c r="V1014" s="1304">
        <f t="shared" si="620"/>
        <v>40023.404882502422</v>
      </c>
      <c r="W1014" s="1304">
        <f t="shared" si="620"/>
        <v>44040.397600058117</v>
      </c>
      <c r="X1014" s="1304">
        <f t="shared" si="620"/>
        <v>38866.357733058139</v>
      </c>
      <c r="Y1014" s="1304">
        <f t="shared" si="620"/>
        <v>41111.649891984867</v>
      </c>
      <c r="Z1014" s="1304">
        <f t="shared" si="620"/>
        <v>45712.193256277955</v>
      </c>
      <c r="AA1014" s="1304">
        <f t="shared" si="620"/>
        <v>85272</v>
      </c>
      <c r="AB1014" s="1304">
        <f t="shared" si="620"/>
        <v>114582</v>
      </c>
      <c r="AC1014" s="1304">
        <f t="shared" si="620"/>
        <v>120274.80248256054</v>
      </c>
      <c r="AD1014" s="1304">
        <f t="shared" si="620"/>
        <v>125690.20088132095</v>
      </c>
      <c r="AE1014" s="1304">
        <f t="shared" si="620"/>
        <v>199854</v>
      </c>
      <c r="AF1014" s="1304">
        <f t="shared" si="620"/>
        <v>245965.00336388149</v>
      </c>
      <c r="AG1014" s="1304">
        <f t="shared" si="620"/>
        <v>445819.00336388149</v>
      </c>
      <c r="AH1014" s="445"/>
    </row>
    <row r="1015" spans="3:34">
      <c r="C1015" s="2284">
        <v>1</v>
      </c>
      <c r="D1015" s="2315"/>
      <c r="E1015" s="2315"/>
      <c r="F1015" s="318"/>
      <c r="G1015" s="2572" t="s">
        <v>122</v>
      </c>
      <c r="H1015" s="2569"/>
      <c r="I1015" s="2573"/>
      <c r="J1015" s="2570"/>
      <c r="K1015" s="2574"/>
      <c r="L1015" s="2475"/>
      <c r="M1015" s="2475"/>
      <c r="N1015" s="2575"/>
      <c r="O1015" s="1272"/>
      <c r="P1015" s="1272"/>
      <c r="Q1015" s="1272"/>
      <c r="R1015" s="1272"/>
      <c r="S1015" s="1272"/>
      <c r="T1015" s="1272"/>
      <c r="U1015" s="1272"/>
      <c r="V1015" s="1272"/>
      <c r="W1015" s="1272"/>
      <c r="X1015" s="1272"/>
      <c r="Y1015" s="1272"/>
      <c r="Z1015" s="1272"/>
      <c r="AA1015" s="870">
        <f>SUM(O1015:Q1015)</f>
        <v>0</v>
      </c>
      <c r="AB1015" s="870">
        <f>SUM(R1015:T1015)</f>
        <v>0</v>
      </c>
      <c r="AC1015" s="870">
        <f>SUM(U1015:W1015)</f>
        <v>0</v>
      </c>
      <c r="AD1015" s="870">
        <f>SUM(X1015:Z1015)</f>
        <v>0</v>
      </c>
      <c r="AE1015" s="870">
        <f>AA1015+AB1015</f>
        <v>0</v>
      </c>
      <c r="AF1015" s="870">
        <f>AD1015+AC1015</f>
        <v>0</v>
      </c>
      <c r="AG1015" s="870">
        <f>AE1015+AF1015</f>
        <v>0</v>
      </c>
      <c r="AH1015" s="445"/>
    </row>
    <row r="1016" spans="3:34" ht="14.25">
      <c r="C1016" s="2284">
        <v>1</v>
      </c>
      <c r="D1016" s="318"/>
      <c r="E1016" s="318"/>
      <c r="F1016" s="318"/>
      <c r="G1016" s="2576" t="s">
        <v>121</v>
      </c>
      <c r="H1016" s="2577"/>
      <c r="I1016" s="2578"/>
      <c r="J1016" s="2579"/>
      <c r="K1016" s="839"/>
      <c r="L1016" s="839"/>
      <c r="M1016" s="839"/>
      <c r="N1016" s="2580"/>
      <c r="O1016" s="2581">
        <f>IFERROR(O1015/O1014,0)</f>
        <v>0</v>
      </c>
      <c r="P1016" s="2581">
        <f t="shared" ref="P1016:AG1016" si="621">IFERROR(P1015/P1014,0)</f>
        <v>0</v>
      </c>
      <c r="Q1016" s="2581">
        <f t="shared" si="621"/>
        <v>0</v>
      </c>
      <c r="R1016" s="2581">
        <f t="shared" si="621"/>
        <v>0</v>
      </c>
      <c r="S1016" s="2581">
        <f t="shared" si="621"/>
        <v>0</v>
      </c>
      <c r="T1016" s="2581">
        <f t="shared" si="621"/>
        <v>0</v>
      </c>
      <c r="U1016" s="2581">
        <f t="shared" si="621"/>
        <v>0</v>
      </c>
      <c r="V1016" s="2581">
        <f t="shared" si="621"/>
        <v>0</v>
      </c>
      <c r="W1016" s="2581">
        <f t="shared" si="621"/>
        <v>0</v>
      </c>
      <c r="X1016" s="2581">
        <f t="shared" si="621"/>
        <v>0</v>
      </c>
      <c r="Y1016" s="2581">
        <f t="shared" si="621"/>
        <v>0</v>
      </c>
      <c r="Z1016" s="2581">
        <f t="shared" si="621"/>
        <v>0</v>
      </c>
      <c r="AA1016" s="2581">
        <f t="shared" si="621"/>
        <v>0</v>
      </c>
      <c r="AB1016" s="2581">
        <f t="shared" si="621"/>
        <v>0</v>
      </c>
      <c r="AC1016" s="2581">
        <f t="shared" si="621"/>
        <v>0</v>
      </c>
      <c r="AD1016" s="2581">
        <f t="shared" si="621"/>
        <v>0</v>
      </c>
      <c r="AE1016" s="2581">
        <f t="shared" si="621"/>
        <v>0</v>
      </c>
      <c r="AF1016" s="2581">
        <f t="shared" si="621"/>
        <v>0</v>
      </c>
      <c r="AG1016" s="2582">
        <f t="shared" si="621"/>
        <v>0</v>
      </c>
      <c r="AH1016" s="445"/>
    </row>
    <row r="1017" spans="3:34">
      <c r="C1017" s="2284">
        <v>1</v>
      </c>
      <c r="D1017" s="2315"/>
      <c r="E1017" s="2315"/>
      <c r="F1017" s="318"/>
      <c r="G1017" s="1294" t="s">
        <v>1240</v>
      </c>
      <c r="H1017" s="2569"/>
      <c r="I1017" s="1295"/>
      <c r="J1017" s="2569"/>
      <c r="K1017" s="2583"/>
      <c r="L1017" s="2475"/>
      <c r="M1017" s="2475"/>
      <c r="N1017" s="2575"/>
      <c r="O1017" s="1272"/>
      <c r="P1017" s="1272"/>
      <c r="Q1017" s="1272"/>
      <c r="R1017" s="1272"/>
      <c r="S1017" s="1272"/>
      <c r="T1017" s="1272"/>
      <c r="U1017" s="1272"/>
      <c r="V1017" s="1272"/>
      <c r="W1017" s="1272"/>
      <c r="X1017" s="1272"/>
      <c r="Y1017" s="1272"/>
      <c r="Z1017" s="1272"/>
      <c r="AA1017" s="870">
        <f>SUM(O1017:Q1017)</f>
        <v>0</v>
      </c>
      <c r="AB1017" s="870">
        <f>SUM(R1017:T1017)</f>
        <v>0</v>
      </c>
      <c r="AC1017" s="870">
        <f>SUM(U1017:W1017)</f>
        <v>0</v>
      </c>
      <c r="AD1017" s="870">
        <f>SUM(X1017:Z1017)</f>
        <v>0</v>
      </c>
      <c r="AE1017" s="870">
        <f>AA1017+AB1017</f>
        <v>0</v>
      </c>
      <c r="AF1017" s="870">
        <f>AD1017+AC1017</f>
        <v>0</v>
      </c>
      <c r="AG1017" s="870">
        <f>AE1017+AF1017</f>
        <v>0</v>
      </c>
    </row>
    <row r="1018" spans="3:34" ht="14.25">
      <c r="C1018" s="2284">
        <v>1</v>
      </c>
      <c r="D1018" s="318"/>
      <c r="E1018" s="318"/>
      <c r="F1018" s="318"/>
      <c r="G1018" s="2576" t="s">
        <v>1423</v>
      </c>
      <c r="H1018" s="2577"/>
      <c r="I1018" s="2578"/>
      <c r="J1018" s="2579"/>
      <c r="K1018" s="839"/>
      <c r="L1018" s="839"/>
      <c r="M1018" s="839"/>
      <c r="N1018" s="2580"/>
      <c r="O1018" s="2581">
        <f>IFERROR(O1017/O1015,0)</f>
        <v>0</v>
      </c>
      <c r="P1018" s="2581">
        <f t="shared" ref="P1018:AG1018" si="622">IFERROR(P1017/P1015,0)</f>
        <v>0</v>
      </c>
      <c r="Q1018" s="2581">
        <f t="shared" si="622"/>
        <v>0</v>
      </c>
      <c r="R1018" s="2581">
        <f t="shared" si="622"/>
        <v>0</v>
      </c>
      <c r="S1018" s="2581">
        <f t="shared" si="622"/>
        <v>0</v>
      </c>
      <c r="T1018" s="2581">
        <f t="shared" si="622"/>
        <v>0</v>
      </c>
      <c r="U1018" s="2581">
        <f t="shared" si="622"/>
        <v>0</v>
      </c>
      <c r="V1018" s="2581">
        <f t="shared" si="622"/>
        <v>0</v>
      </c>
      <c r="W1018" s="2581">
        <f t="shared" si="622"/>
        <v>0</v>
      </c>
      <c r="X1018" s="2581">
        <f t="shared" si="622"/>
        <v>0</v>
      </c>
      <c r="Y1018" s="2581">
        <f t="shared" si="622"/>
        <v>0</v>
      </c>
      <c r="Z1018" s="2581">
        <f t="shared" si="622"/>
        <v>0</v>
      </c>
      <c r="AA1018" s="2581">
        <f t="shared" si="622"/>
        <v>0</v>
      </c>
      <c r="AB1018" s="2581">
        <f t="shared" si="622"/>
        <v>0</v>
      </c>
      <c r="AC1018" s="2581">
        <f t="shared" si="622"/>
        <v>0</v>
      </c>
      <c r="AD1018" s="2581">
        <f t="shared" si="622"/>
        <v>0</v>
      </c>
      <c r="AE1018" s="2581">
        <f t="shared" si="622"/>
        <v>0</v>
      </c>
      <c r="AF1018" s="2581">
        <f t="shared" si="622"/>
        <v>0</v>
      </c>
      <c r="AG1018" s="2582">
        <f t="shared" si="622"/>
        <v>0</v>
      </c>
      <c r="AH1018" s="445"/>
    </row>
    <row r="1019" spans="3:34">
      <c r="C1019" s="2284">
        <v>1</v>
      </c>
      <c r="F1019" s="318"/>
      <c r="G1019" s="2584" t="s">
        <v>1424</v>
      </c>
      <c r="H1019" s="2585"/>
      <c r="I1019" s="2585"/>
      <c r="J1019" s="2585"/>
      <c r="K1019" s="1351"/>
      <c r="L1019" s="470"/>
      <c r="M1019" s="470"/>
      <c r="N1019" s="471"/>
      <c r="O1019" s="1604"/>
      <c r="P1019" s="1604"/>
      <c r="Q1019" s="1604"/>
      <c r="R1019" s="1271"/>
      <c r="S1019" s="1271"/>
      <c r="T1019" s="1271"/>
      <c r="U1019" s="1271"/>
      <c r="V1019" s="1271"/>
      <c r="W1019" s="1271"/>
      <c r="X1019" s="1271"/>
      <c r="Y1019" s="1271"/>
      <c r="Z1019" s="1271"/>
      <c r="AA1019" s="1304">
        <f>Q1019</f>
        <v>0</v>
      </c>
      <c r="AB1019" s="1304">
        <f>T1019</f>
        <v>0</v>
      </c>
      <c r="AC1019" s="1304">
        <f>W1019</f>
        <v>0</v>
      </c>
      <c r="AD1019" s="1304">
        <f>Z1019</f>
        <v>0</v>
      </c>
      <c r="AE1019" s="1304">
        <f>AB1019</f>
        <v>0</v>
      </c>
      <c r="AF1019" s="1304">
        <f>AD1019</f>
        <v>0</v>
      </c>
      <c r="AG1019" s="1304">
        <f>AF1019</f>
        <v>0</v>
      </c>
      <c r="AH1019" s="445"/>
    </row>
    <row r="1020" spans="3:34" s="318" customFormat="1">
      <c r="C1020" s="2284">
        <v>1</v>
      </c>
      <c r="D1020" s="2586"/>
      <c r="E1020" s="2586"/>
      <c r="F1020" s="2587"/>
      <c r="G1020" s="2588"/>
      <c r="H1020" s="2588"/>
      <c r="I1020" s="2588"/>
      <c r="J1020" s="2589"/>
      <c r="K1020" s="2315"/>
      <c r="O1020" s="428"/>
      <c r="P1020" s="428"/>
      <c r="Q1020" s="428"/>
      <c r="R1020" s="428"/>
      <c r="S1020" s="428"/>
      <c r="T1020" s="428"/>
      <c r="U1020" s="428"/>
      <c r="V1020" s="428"/>
      <c r="W1020" s="428"/>
      <c r="X1020" s="428"/>
      <c r="Y1020" s="428"/>
      <c r="Z1020" s="428"/>
      <c r="AA1020" s="2590"/>
      <c r="AB1020" s="2590"/>
      <c r="AC1020" s="2590"/>
      <c r="AD1020" s="2590"/>
      <c r="AE1020" s="2590"/>
      <c r="AF1020" s="2590"/>
      <c r="AG1020" s="2590"/>
    </row>
    <row r="1021" spans="3:34" s="2774" customFormat="1" ht="18" hidden="1" outlineLevel="1">
      <c r="C1021" s="2775"/>
      <c r="D1021" s="2776" t="s">
        <v>1425</v>
      </c>
      <c r="E1021" s="2776"/>
      <c r="F1021" s="2777"/>
      <c r="G1021" s="2777"/>
      <c r="H1021" s="2778"/>
      <c r="I1021" s="2777"/>
      <c r="J1021" s="2777"/>
      <c r="K1021" s="2778"/>
      <c r="L1021" s="2778"/>
      <c r="M1021" s="2778"/>
      <c r="N1021" s="2778"/>
      <c r="O1021" s="2779"/>
      <c r="P1021" s="2779"/>
      <c r="Q1021" s="2779"/>
      <c r="R1021" s="2779"/>
      <c r="S1021" s="2779"/>
      <c r="T1021" s="2779"/>
      <c r="U1021" s="2779"/>
      <c r="V1021" s="2779"/>
      <c r="W1021" s="2779"/>
      <c r="X1021" s="2779"/>
      <c r="Y1021" s="2778"/>
      <c r="Z1021" s="2778"/>
      <c r="AA1021" s="2778"/>
      <c r="AB1021" s="2778"/>
      <c r="AC1021" s="2778"/>
      <c r="AD1021" s="2778"/>
      <c r="AE1021" s="2778"/>
      <c r="AF1021" s="2778"/>
      <c r="AG1021" s="2778"/>
    </row>
    <row r="1022" spans="3:34" s="2774" customFormat="1" hidden="1" outlineLevel="1">
      <c r="C1022" s="2775"/>
      <c r="D1022" s="2777"/>
      <c r="E1022" s="2777" t="s">
        <v>1426</v>
      </c>
      <c r="F1022" s="2777"/>
      <c r="G1022" s="2777"/>
      <c r="H1022" s="2778"/>
      <c r="I1022" s="2777"/>
      <c r="J1022" s="2777"/>
      <c r="K1022" s="2778"/>
      <c r="L1022" s="2778"/>
      <c r="M1022" s="2778"/>
      <c r="N1022" s="2777"/>
      <c r="O1022" s="2779"/>
      <c r="P1022" s="2779"/>
      <c r="Q1022" s="2779"/>
      <c r="R1022" s="2779"/>
      <c r="S1022" s="2779"/>
      <c r="T1022" s="2779"/>
      <c r="U1022" s="2779"/>
      <c r="V1022" s="2779"/>
      <c r="W1022" s="2779"/>
      <c r="X1022" s="2779"/>
      <c r="Y1022" s="2778"/>
      <c r="Z1022" s="2778"/>
      <c r="AA1022" s="2778"/>
      <c r="AB1022" s="2778"/>
      <c r="AC1022" s="2778"/>
      <c r="AD1022" s="2778"/>
      <c r="AE1022" s="2778"/>
      <c r="AF1022" s="2778"/>
      <c r="AG1022" s="2778"/>
    </row>
    <row r="1023" spans="3:34" s="2774" customFormat="1" hidden="1" outlineLevel="1">
      <c r="C1023" s="2775"/>
      <c r="D1023" s="2777"/>
      <c r="E1023" s="2777"/>
      <c r="F1023" s="2777"/>
      <c r="G1023" s="2780" t="s">
        <v>1427</v>
      </c>
      <c r="H1023" s="2781"/>
      <c r="I1023" s="2782"/>
      <c r="J1023" s="2782"/>
      <c r="K1023" s="2781"/>
      <c r="L1023" s="2781"/>
      <c r="M1023" s="2781"/>
      <c r="N1023" s="2783"/>
      <c r="O1023" s="2784"/>
      <c r="P1023" s="2784"/>
      <c r="Q1023" s="2784"/>
      <c r="R1023" s="2784"/>
      <c r="S1023" s="2784"/>
      <c r="T1023" s="2784"/>
      <c r="U1023" s="2784"/>
      <c r="V1023" s="2784"/>
      <c r="W1023" s="2784"/>
      <c r="X1023" s="2784"/>
      <c r="Y1023" s="2784"/>
      <c r="Z1023" s="2784"/>
      <c r="AA1023" s="2785">
        <f>SUM(O1023:Q1023)</f>
        <v>0</v>
      </c>
      <c r="AB1023" s="2785">
        <f>SUM(R1023:T1023)</f>
        <v>0</v>
      </c>
      <c r="AC1023" s="2785">
        <f>SUM(U1023:W1023)</f>
        <v>0</v>
      </c>
      <c r="AD1023" s="2785">
        <f>SUM(X1023:Z1023)</f>
        <v>0</v>
      </c>
      <c r="AE1023" s="2785">
        <f>AA1023+AB1023</f>
        <v>0</v>
      </c>
      <c r="AF1023" s="2785">
        <f>AD1023+AC1023</f>
        <v>0</v>
      </c>
      <c r="AG1023" s="2785">
        <f>AE1023+AF1023</f>
        <v>0</v>
      </c>
    </row>
    <row r="1024" spans="3:34" s="2774" customFormat="1" hidden="1" outlineLevel="1">
      <c r="C1024" s="2775"/>
      <c r="D1024" s="2777"/>
      <c r="E1024" s="2777"/>
      <c r="F1024" s="2777"/>
      <c r="G1024" s="2786"/>
      <c r="H1024" s="2787" t="s">
        <v>1428</v>
      </c>
      <c r="I1024" s="2788"/>
      <c r="J1024" s="2788"/>
      <c r="K1024" s="2789"/>
      <c r="L1024" s="2789"/>
      <c r="M1024" s="2789"/>
      <c r="N1024" s="2790"/>
      <c r="O1024" s="2791">
        <f>O730</f>
        <v>0</v>
      </c>
      <c r="P1024" s="2791">
        <f t="shared" ref="P1024:Z1024" si="623">P730</f>
        <v>0</v>
      </c>
      <c r="Q1024" s="2791">
        <f t="shared" si="623"/>
        <v>0</v>
      </c>
      <c r="R1024" s="2791">
        <f t="shared" si="623"/>
        <v>0</v>
      </c>
      <c r="S1024" s="2791">
        <f t="shared" si="623"/>
        <v>0</v>
      </c>
      <c r="T1024" s="2791">
        <f t="shared" si="623"/>
        <v>0</v>
      </c>
      <c r="U1024" s="2791">
        <f t="shared" si="623"/>
        <v>0</v>
      </c>
      <c r="V1024" s="2791">
        <f t="shared" si="623"/>
        <v>0</v>
      </c>
      <c r="W1024" s="2791">
        <f t="shared" si="623"/>
        <v>0</v>
      </c>
      <c r="X1024" s="2791">
        <f t="shared" si="623"/>
        <v>0</v>
      </c>
      <c r="Y1024" s="2791">
        <f t="shared" si="623"/>
        <v>0</v>
      </c>
      <c r="Z1024" s="2791">
        <f t="shared" si="623"/>
        <v>0</v>
      </c>
      <c r="AA1024" s="2792">
        <f>SUM(O1024:Q1024)</f>
        <v>0</v>
      </c>
      <c r="AB1024" s="2792">
        <f>SUM(R1024:T1024)</f>
        <v>0</v>
      </c>
      <c r="AC1024" s="2792">
        <f>SUM(U1024:W1024)</f>
        <v>0</v>
      </c>
      <c r="AD1024" s="2792">
        <f>SUM(X1024:Z1024)</f>
        <v>0</v>
      </c>
      <c r="AE1024" s="2792">
        <f>AA1024+AB1024</f>
        <v>0</v>
      </c>
      <c r="AF1024" s="2792">
        <f>AD1024+AC1024</f>
        <v>0</v>
      </c>
      <c r="AG1024" s="2792">
        <f>AE1024+AF1024</f>
        <v>0</v>
      </c>
    </row>
    <row r="1025" spans="3:33" s="2774" customFormat="1" hidden="1" outlineLevel="1">
      <c r="C1025" s="2775"/>
      <c r="D1025" s="2777"/>
      <c r="E1025" s="2777"/>
      <c r="F1025" s="2777"/>
      <c r="G1025" s="2793"/>
      <c r="H1025" s="2794" t="s">
        <v>1429</v>
      </c>
      <c r="I1025" s="2795"/>
      <c r="J1025" s="2795"/>
      <c r="K1025" s="2796"/>
      <c r="L1025" s="2796"/>
      <c r="M1025" s="2796"/>
      <c r="N1025" s="2797"/>
      <c r="O1025" s="2798">
        <f>O1023-O1024</f>
        <v>0</v>
      </c>
      <c r="P1025" s="2798">
        <f t="shared" ref="P1025:Z1025" si="624">P1023-P1024</f>
        <v>0</v>
      </c>
      <c r="Q1025" s="2798">
        <f t="shared" si="624"/>
        <v>0</v>
      </c>
      <c r="R1025" s="2798">
        <f t="shared" si="624"/>
        <v>0</v>
      </c>
      <c r="S1025" s="2798">
        <f t="shared" si="624"/>
        <v>0</v>
      </c>
      <c r="T1025" s="2798">
        <f t="shared" si="624"/>
        <v>0</v>
      </c>
      <c r="U1025" s="2798">
        <f t="shared" si="624"/>
        <v>0</v>
      </c>
      <c r="V1025" s="2798">
        <f t="shared" si="624"/>
        <v>0</v>
      </c>
      <c r="W1025" s="2798">
        <f t="shared" si="624"/>
        <v>0</v>
      </c>
      <c r="X1025" s="2798">
        <f t="shared" si="624"/>
        <v>0</v>
      </c>
      <c r="Y1025" s="2798">
        <f t="shared" si="624"/>
        <v>0</v>
      </c>
      <c r="Z1025" s="2798">
        <f t="shared" si="624"/>
        <v>0</v>
      </c>
      <c r="AA1025" s="2799">
        <f>SUM(O1025:Q1025)</f>
        <v>0</v>
      </c>
      <c r="AB1025" s="2799">
        <f>SUM(R1025:T1025)</f>
        <v>0</v>
      </c>
      <c r="AC1025" s="2799">
        <f>SUM(U1025:W1025)</f>
        <v>0</v>
      </c>
      <c r="AD1025" s="2799">
        <f>SUM(X1025:Z1025)</f>
        <v>0</v>
      </c>
      <c r="AE1025" s="2799">
        <f>AA1025+AB1025</f>
        <v>0</v>
      </c>
      <c r="AF1025" s="2799">
        <f>AD1025+AC1025</f>
        <v>0</v>
      </c>
      <c r="AG1025" s="2799">
        <f>AE1025+AF1025</f>
        <v>0</v>
      </c>
    </row>
    <row r="1026" spans="3:33" s="2774" customFormat="1" hidden="1" outlineLevel="1">
      <c r="C1026" s="2775"/>
      <c r="D1026" s="2777"/>
      <c r="E1026" s="2777"/>
      <c r="F1026" s="2777"/>
      <c r="G1026" s="2777"/>
      <c r="H1026" s="2778"/>
      <c r="I1026" s="2777"/>
      <c r="J1026" s="2777"/>
      <c r="K1026" s="2778"/>
      <c r="L1026" s="2778"/>
      <c r="M1026" s="2778"/>
      <c r="N1026" s="2778"/>
      <c r="O1026" s="2779"/>
      <c r="P1026" s="2779"/>
      <c r="Q1026" s="2779"/>
      <c r="R1026" s="2779"/>
      <c r="S1026" s="2779"/>
      <c r="T1026" s="2779"/>
      <c r="U1026" s="2779"/>
      <c r="V1026" s="2779"/>
      <c r="W1026" s="2779"/>
      <c r="X1026" s="2779"/>
      <c r="Y1026" s="2778"/>
      <c r="Z1026" s="2778"/>
      <c r="AA1026" s="2778"/>
      <c r="AB1026" s="2778"/>
      <c r="AC1026" s="2778"/>
      <c r="AD1026" s="2778"/>
      <c r="AE1026" s="2778"/>
      <c r="AF1026" s="2778"/>
      <c r="AG1026" s="2778"/>
    </row>
    <row r="1027" spans="3:33" s="2774" customFormat="1" ht="15.75" hidden="1" outlineLevel="1">
      <c r="C1027" s="2775"/>
      <c r="D1027" s="2777"/>
      <c r="E1027" s="2800" t="s">
        <v>1430</v>
      </c>
      <c r="F1027" s="2777"/>
      <c r="G1027" s="2777"/>
      <c r="H1027" s="2801"/>
      <c r="I1027" s="2802"/>
      <c r="J1027" s="2801"/>
      <c r="K1027" s="2801"/>
      <c r="L1027" s="2802"/>
      <c r="M1027" s="2802"/>
      <c r="N1027" s="2802"/>
      <c r="O1027" s="2803"/>
      <c r="P1027" s="2803"/>
      <c r="Q1027" s="2803"/>
      <c r="R1027" s="2803"/>
      <c r="S1027" s="2803"/>
      <c r="T1027" s="2803"/>
      <c r="U1027" s="2804"/>
      <c r="V1027" s="2804"/>
      <c r="W1027" s="2804"/>
      <c r="X1027" s="2804"/>
      <c r="Y1027" s="2804"/>
      <c r="Z1027" s="2804"/>
      <c r="AA1027" s="2804"/>
      <c r="AB1027" s="2804"/>
      <c r="AC1027" s="2804"/>
      <c r="AD1027" s="2804"/>
      <c r="AE1027" s="2804"/>
      <c r="AF1027" s="2804"/>
      <c r="AG1027" s="2804"/>
    </row>
    <row r="1028" spans="3:33" s="2774" customFormat="1" hidden="1" outlineLevel="1">
      <c r="C1028" s="2775"/>
      <c r="D1028" s="2777"/>
      <c r="E1028" s="2777"/>
      <c r="F1028" s="2777"/>
      <c r="G1028" s="2805" t="s">
        <v>1427</v>
      </c>
      <c r="H1028" s="2806"/>
      <c r="I1028" s="2807"/>
      <c r="J1028" s="2808"/>
      <c r="K1028" s="2808"/>
      <c r="L1028" s="2807"/>
      <c r="M1028" s="2807"/>
      <c r="N1028" s="2807"/>
      <c r="O1028" s="2809">
        <f>SUM(O1029:O1030)</f>
        <v>0</v>
      </c>
      <c r="P1028" s="2809">
        <f t="shared" ref="P1028:Z1028" si="625">SUM(P1029:P1030)</f>
        <v>0</v>
      </c>
      <c r="Q1028" s="2809">
        <f t="shared" si="625"/>
        <v>0</v>
      </c>
      <c r="R1028" s="2809">
        <f t="shared" si="625"/>
        <v>0</v>
      </c>
      <c r="S1028" s="2809">
        <f t="shared" si="625"/>
        <v>0</v>
      </c>
      <c r="T1028" s="2809">
        <f t="shared" si="625"/>
        <v>0</v>
      </c>
      <c r="U1028" s="2809">
        <f t="shared" si="625"/>
        <v>0</v>
      </c>
      <c r="V1028" s="2809">
        <f t="shared" si="625"/>
        <v>0</v>
      </c>
      <c r="W1028" s="2809">
        <f t="shared" si="625"/>
        <v>0</v>
      </c>
      <c r="X1028" s="2809">
        <f t="shared" si="625"/>
        <v>0</v>
      </c>
      <c r="Y1028" s="2809">
        <f t="shared" si="625"/>
        <v>0</v>
      </c>
      <c r="Z1028" s="2809">
        <f t="shared" si="625"/>
        <v>0</v>
      </c>
      <c r="AA1028" s="2809">
        <f>Q1028</f>
        <v>0</v>
      </c>
      <c r="AB1028" s="2809">
        <f>T1028</f>
        <v>0</v>
      </c>
      <c r="AC1028" s="2809">
        <f>W1028</f>
        <v>0</v>
      </c>
      <c r="AD1028" s="2809">
        <f>Z1028</f>
        <v>0</v>
      </c>
      <c r="AE1028" s="2809">
        <f>AB1028</f>
        <v>0</v>
      </c>
      <c r="AF1028" s="2809">
        <f>AD1028</f>
        <v>0</v>
      </c>
      <c r="AG1028" s="2809">
        <f>AF1028</f>
        <v>0</v>
      </c>
    </row>
    <row r="1029" spans="3:33" s="2774" customFormat="1" hidden="1" outlineLevel="1">
      <c r="C1029" s="2775"/>
      <c r="D1029" s="2777"/>
      <c r="E1029" s="2777"/>
      <c r="F1029" s="2777"/>
      <c r="G1029" s="2810"/>
      <c r="H1029" s="2810"/>
      <c r="I1029" s="2802"/>
      <c r="J1029" s="2801"/>
      <c r="K1029" s="2802" t="s">
        <v>1431</v>
      </c>
      <c r="L1029" s="2802"/>
      <c r="M1029" s="2802"/>
      <c r="N1029" s="2802"/>
      <c r="O1029" s="2791"/>
      <c r="P1029" s="2791"/>
      <c r="Q1029" s="2791"/>
      <c r="R1029" s="2791"/>
      <c r="S1029" s="2791"/>
      <c r="T1029" s="2791"/>
      <c r="U1029" s="2791"/>
      <c r="V1029" s="2791"/>
      <c r="W1029" s="2791"/>
      <c r="X1029" s="2791"/>
      <c r="Y1029" s="2811"/>
      <c r="Z1029" s="2811"/>
      <c r="AA1029" s="2812">
        <f>Q1029</f>
        <v>0</v>
      </c>
      <c r="AB1029" s="2812">
        <f>T1029</f>
        <v>0</v>
      </c>
      <c r="AC1029" s="2812">
        <f>W1029</f>
        <v>0</v>
      </c>
      <c r="AD1029" s="2812">
        <f>Z1029</f>
        <v>0</v>
      </c>
      <c r="AE1029" s="2812">
        <f>AB1029</f>
        <v>0</v>
      </c>
      <c r="AF1029" s="2812">
        <f>AD1029</f>
        <v>0</v>
      </c>
      <c r="AG1029" s="2812">
        <f>AF1029</f>
        <v>0</v>
      </c>
    </row>
    <row r="1030" spans="3:33" s="2774" customFormat="1" hidden="1" outlineLevel="1">
      <c r="C1030" s="2775"/>
      <c r="D1030" s="2777"/>
      <c r="E1030" s="2777"/>
      <c r="F1030" s="2777"/>
      <c r="G1030" s="2813"/>
      <c r="H1030" s="2814"/>
      <c r="I1030" s="2815"/>
      <c r="J1030" s="2816"/>
      <c r="K1030" s="2815" t="s">
        <v>1432</v>
      </c>
      <c r="L1030" s="2815"/>
      <c r="M1030" s="2815"/>
      <c r="N1030" s="2815"/>
      <c r="O1030" s="2798"/>
      <c r="P1030" s="2798"/>
      <c r="Q1030" s="2798"/>
      <c r="R1030" s="2798"/>
      <c r="S1030" s="2798"/>
      <c r="T1030" s="2798"/>
      <c r="U1030" s="2798"/>
      <c r="V1030" s="2798"/>
      <c r="W1030" s="2798"/>
      <c r="X1030" s="2798"/>
      <c r="Y1030" s="2798"/>
      <c r="Z1030" s="2798"/>
      <c r="AA1030" s="2817">
        <f>Q1030</f>
        <v>0</v>
      </c>
      <c r="AB1030" s="2817">
        <f>T1030</f>
        <v>0</v>
      </c>
      <c r="AC1030" s="2817">
        <f>W1030</f>
        <v>0</v>
      </c>
      <c r="AD1030" s="2817">
        <f>Z1030</f>
        <v>0</v>
      </c>
      <c r="AE1030" s="2817">
        <f>AB1030</f>
        <v>0</v>
      </c>
      <c r="AF1030" s="2817">
        <f>AD1030</f>
        <v>0</v>
      </c>
      <c r="AG1030" s="2817">
        <f>AF1030</f>
        <v>0</v>
      </c>
    </row>
    <row r="1031" spans="3:33" s="2774" customFormat="1" hidden="1" outlineLevel="1">
      <c r="C1031" s="2775"/>
      <c r="D1031" s="2777"/>
      <c r="E1031" s="2777"/>
      <c r="F1031" s="2777"/>
      <c r="G1031" s="2801"/>
      <c r="H1031" s="2801"/>
      <c r="I1031" s="2802"/>
      <c r="J1031" s="2801"/>
      <c r="K1031" s="2802"/>
      <c r="L1031" s="2802"/>
      <c r="M1031" s="2802"/>
      <c r="N1031" s="2802"/>
      <c r="O1031" s="2818"/>
      <c r="P1031" s="2818"/>
      <c r="Q1031" s="2818"/>
      <c r="R1031" s="2818"/>
      <c r="S1031" s="2818"/>
      <c r="T1031" s="2818"/>
      <c r="U1031" s="2819"/>
      <c r="V1031" s="2819"/>
      <c r="W1031" s="2819"/>
      <c r="X1031" s="2819"/>
      <c r="Y1031" s="2819"/>
      <c r="Z1031" s="2819"/>
      <c r="AA1031" s="2819"/>
      <c r="AB1031" s="2819"/>
      <c r="AC1031" s="2819"/>
      <c r="AD1031" s="2819"/>
      <c r="AE1031" s="2819"/>
      <c r="AF1031" s="2819"/>
      <c r="AG1031" s="2819"/>
    </row>
    <row r="1032" spans="3:33" s="2774" customFormat="1" ht="15.75" hidden="1" outlineLevel="1">
      <c r="C1032" s="2775"/>
      <c r="D1032" s="2777"/>
      <c r="E1032" s="2800" t="s">
        <v>1433</v>
      </c>
      <c r="F1032" s="2778"/>
      <c r="G1032" s="2777"/>
      <c r="H1032" s="2801"/>
      <c r="I1032" s="2802"/>
      <c r="J1032" s="2801"/>
      <c r="K1032" s="2802"/>
      <c r="L1032" s="2802"/>
      <c r="M1032" s="2802"/>
      <c r="N1032" s="2802"/>
      <c r="O1032" s="2818"/>
      <c r="P1032" s="2818"/>
      <c r="Q1032" s="2818"/>
      <c r="R1032" s="2818"/>
      <c r="S1032" s="2818"/>
      <c r="T1032" s="2818"/>
      <c r="U1032" s="2819"/>
      <c r="V1032" s="2819"/>
      <c r="W1032" s="2819"/>
      <c r="X1032" s="2819"/>
      <c r="Y1032" s="2819"/>
      <c r="Z1032" s="2819"/>
      <c r="AA1032" s="2819"/>
      <c r="AB1032" s="2819"/>
      <c r="AC1032" s="2819"/>
      <c r="AD1032" s="2819"/>
      <c r="AE1032" s="2819"/>
      <c r="AF1032" s="2819"/>
      <c r="AG1032" s="2819"/>
    </row>
    <row r="1033" spans="3:33" s="2774" customFormat="1" hidden="1" outlineLevel="1">
      <c r="C1033" s="2775"/>
      <c r="D1033" s="2777"/>
      <c r="E1033" s="2777"/>
      <c r="F1033" s="2777"/>
      <c r="G1033" s="2805" t="s">
        <v>1427</v>
      </c>
      <c r="H1033" s="2806"/>
      <c r="I1033" s="2807"/>
      <c r="J1033" s="2808"/>
      <c r="K1033" s="2808"/>
      <c r="L1033" s="2807"/>
      <c r="M1033" s="2807"/>
      <c r="N1033" s="2807"/>
      <c r="O1033" s="2809">
        <f t="shared" ref="O1033:Z1033" si="626">SUM(O1034:O1035)</f>
        <v>0</v>
      </c>
      <c r="P1033" s="2809">
        <f t="shared" si="626"/>
        <v>0</v>
      </c>
      <c r="Q1033" s="2809">
        <f t="shared" si="626"/>
        <v>0</v>
      </c>
      <c r="R1033" s="2809">
        <f t="shared" si="626"/>
        <v>0</v>
      </c>
      <c r="S1033" s="2809">
        <f t="shared" si="626"/>
        <v>0</v>
      </c>
      <c r="T1033" s="2809">
        <f t="shared" si="626"/>
        <v>0</v>
      </c>
      <c r="U1033" s="2809">
        <f t="shared" si="626"/>
        <v>0</v>
      </c>
      <c r="V1033" s="2809">
        <f t="shared" si="626"/>
        <v>0</v>
      </c>
      <c r="W1033" s="2809">
        <f t="shared" si="626"/>
        <v>0</v>
      </c>
      <c r="X1033" s="2809">
        <f t="shared" si="626"/>
        <v>0</v>
      </c>
      <c r="Y1033" s="2809">
        <f t="shared" si="626"/>
        <v>0</v>
      </c>
      <c r="Z1033" s="2809">
        <f t="shared" si="626"/>
        <v>0</v>
      </c>
      <c r="AA1033" s="2809">
        <f>Q1033</f>
        <v>0</v>
      </c>
      <c r="AB1033" s="2809">
        <f>T1033</f>
        <v>0</v>
      </c>
      <c r="AC1033" s="2809">
        <f>W1033</f>
        <v>0</v>
      </c>
      <c r="AD1033" s="2809">
        <f>Z1033</f>
        <v>0</v>
      </c>
      <c r="AE1033" s="2809">
        <f>AB1033</f>
        <v>0</v>
      </c>
      <c r="AF1033" s="2809">
        <f>AD1033</f>
        <v>0</v>
      </c>
      <c r="AG1033" s="2809">
        <f>AF1033</f>
        <v>0</v>
      </c>
    </row>
    <row r="1034" spans="3:33" s="2774" customFormat="1" hidden="1" outlineLevel="1">
      <c r="C1034" s="2775"/>
      <c r="D1034" s="2777"/>
      <c r="E1034" s="2777"/>
      <c r="F1034" s="2777"/>
      <c r="G1034" s="2810"/>
      <c r="H1034" s="2810"/>
      <c r="I1034" s="2802"/>
      <c r="J1034" s="2801"/>
      <c r="K1034" s="2802" t="s">
        <v>1431</v>
      </c>
      <c r="L1034" s="2802"/>
      <c r="M1034" s="2802"/>
      <c r="N1034" s="2802"/>
      <c r="O1034" s="2791"/>
      <c r="P1034" s="2791"/>
      <c r="Q1034" s="2791"/>
      <c r="R1034" s="2791"/>
      <c r="S1034" s="2791"/>
      <c r="T1034" s="2791"/>
      <c r="U1034" s="2791"/>
      <c r="V1034" s="2791"/>
      <c r="W1034" s="2791"/>
      <c r="X1034" s="2791"/>
      <c r="Y1034" s="2820"/>
      <c r="Z1034" s="2820"/>
      <c r="AA1034" s="2821">
        <f>Q1034</f>
        <v>0</v>
      </c>
      <c r="AB1034" s="2821">
        <f>T1034</f>
        <v>0</v>
      </c>
      <c r="AC1034" s="2821">
        <f>W1034</f>
        <v>0</v>
      </c>
      <c r="AD1034" s="2821">
        <f>Z1034</f>
        <v>0</v>
      </c>
      <c r="AE1034" s="2821">
        <f>AB1034</f>
        <v>0</v>
      </c>
      <c r="AF1034" s="2821">
        <f>AD1034</f>
        <v>0</v>
      </c>
      <c r="AG1034" s="2821">
        <f>AF1034</f>
        <v>0</v>
      </c>
    </row>
    <row r="1035" spans="3:33" s="2774" customFormat="1" hidden="1" outlineLevel="1">
      <c r="C1035" s="2775"/>
      <c r="D1035" s="2777"/>
      <c r="E1035" s="2777"/>
      <c r="F1035" s="2777"/>
      <c r="G1035" s="2813"/>
      <c r="H1035" s="2814"/>
      <c r="I1035" s="2815"/>
      <c r="J1035" s="2816"/>
      <c r="K1035" s="2815" t="s">
        <v>1432</v>
      </c>
      <c r="L1035" s="2815"/>
      <c r="M1035" s="2815"/>
      <c r="N1035" s="2815"/>
      <c r="O1035" s="2798"/>
      <c r="P1035" s="2798"/>
      <c r="Q1035" s="2798"/>
      <c r="R1035" s="2798"/>
      <c r="S1035" s="2798"/>
      <c r="T1035" s="2798"/>
      <c r="U1035" s="2798"/>
      <c r="V1035" s="2798"/>
      <c r="W1035" s="2798"/>
      <c r="X1035" s="2798"/>
      <c r="Y1035" s="2822"/>
      <c r="Z1035" s="2822"/>
      <c r="AA1035" s="2817">
        <f>Q1035</f>
        <v>0</v>
      </c>
      <c r="AB1035" s="2817">
        <f>T1035</f>
        <v>0</v>
      </c>
      <c r="AC1035" s="2817">
        <f>W1035</f>
        <v>0</v>
      </c>
      <c r="AD1035" s="2817">
        <f>Z1035</f>
        <v>0</v>
      </c>
      <c r="AE1035" s="2817">
        <f>AB1035</f>
        <v>0</v>
      </c>
      <c r="AF1035" s="2817">
        <f>AD1035</f>
        <v>0</v>
      </c>
      <c r="AG1035" s="2817">
        <f>AF1035</f>
        <v>0</v>
      </c>
    </row>
    <row r="1036" spans="3:33" s="2774" customFormat="1" hidden="1" outlineLevel="1">
      <c r="C1036" s="2775"/>
      <c r="D1036" s="2777"/>
      <c r="E1036" s="2777"/>
      <c r="F1036" s="2777"/>
      <c r="G1036" s="2777"/>
      <c r="H1036" s="2778"/>
      <c r="I1036" s="2777"/>
      <c r="J1036" s="2777"/>
      <c r="K1036" s="2778"/>
      <c r="L1036" s="2778"/>
      <c r="M1036" s="2778"/>
      <c r="N1036" s="2778"/>
      <c r="O1036" s="2779"/>
      <c r="P1036" s="2779"/>
      <c r="Q1036" s="2779"/>
      <c r="R1036" s="2779"/>
      <c r="S1036" s="2779"/>
      <c r="T1036" s="2779"/>
      <c r="U1036" s="2779"/>
      <c r="V1036" s="2779"/>
      <c r="W1036" s="2779"/>
      <c r="X1036" s="2779"/>
      <c r="Y1036" s="2778"/>
      <c r="Z1036" s="2778"/>
      <c r="AA1036" s="2778"/>
      <c r="AB1036" s="2778"/>
      <c r="AC1036" s="2778"/>
      <c r="AD1036" s="2778"/>
      <c r="AE1036" s="2778"/>
      <c r="AF1036" s="2778"/>
      <c r="AG1036" s="2778"/>
    </row>
    <row r="1037" spans="3:33" s="2774" customFormat="1" ht="15.75" hidden="1" outlineLevel="1">
      <c r="C1037" s="2775"/>
      <c r="D1037" s="2777"/>
      <c r="E1037" s="2800" t="s">
        <v>1434</v>
      </c>
      <c r="F1037" s="2777"/>
      <c r="G1037" s="2777"/>
      <c r="H1037" s="2778"/>
      <c r="I1037" s="2777"/>
      <c r="J1037" s="2777"/>
      <c r="K1037" s="2777"/>
      <c r="L1037" s="2778"/>
      <c r="M1037" s="2778"/>
      <c r="N1037" s="2778"/>
      <c r="O1037" s="2779"/>
      <c r="P1037" s="2779"/>
      <c r="Q1037" s="2779"/>
      <c r="R1037" s="2779"/>
      <c r="S1037" s="2779"/>
      <c r="T1037" s="2779"/>
      <c r="U1037" s="2779"/>
      <c r="V1037" s="2779"/>
      <c r="W1037" s="2779"/>
      <c r="X1037" s="2779"/>
      <c r="Y1037" s="2778"/>
      <c r="Z1037" s="2778"/>
      <c r="AA1037" s="2778"/>
      <c r="AB1037" s="2778"/>
      <c r="AC1037" s="2778"/>
      <c r="AD1037" s="2778"/>
      <c r="AE1037" s="2778"/>
      <c r="AF1037" s="2778"/>
      <c r="AG1037" s="2778"/>
    </row>
    <row r="1038" spans="3:33" s="2774" customFormat="1" hidden="1" outlineLevel="1">
      <c r="C1038" s="2775"/>
      <c r="D1038" s="2777"/>
      <c r="E1038" s="2777"/>
      <c r="F1038" s="2777"/>
      <c r="G1038" s="2780" t="s">
        <v>1435</v>
      </c>
      <c r="H1038" s="2808"/>
      <c r="I1038" s="2808"/>
      <c r="J1038" s="2808"/>
      <c r="K1038" s="2823" t="s">
        <v>1073</v>
      </c>
      <c r="L1038" s="2807"/>
      <c r="M1038" s="2807"/>
      <c r="N1038" s="2823" t="s">
        <v>1074</v>
      </c>
      <c r="O1038" s="2824">
        <f>O$13</f>
        <v>27530</v>
      </c>
      <c r="P1038" s="2824">
        <f t="shared" ref="P1038:AG1038" si="627">P$13</f>
        <v>164839</v>
      </c>
      <c r="Q1038" s="2824">
        <f t="shared" si="627"/>
        <v>236848</v>
      </c>
      <c r="R1038" s="2824">
        <f t="shared" si="627"/>
        <v>236354</v>
      </c>
      <c r="S1038" s="2824">
        <f t="shared" si="627"/>
        <v>247979</v>
      </c>
      <c r="T1038" s="2824">
        <f t="shared" si="627"/>
        <v>368680</v>
      </c>
      <c r="U1038" s="2824">
        <f t="shared" si="627"/>
        <v>332957</v>
      </c>
      <c r="V1038" s="2824">
        <f t="shared" si="627"/>
        <v>318477.34795176098</v>
      </c>
      <c r="W1038" s="2824">
        <f t="shared" si="627"/>
        <v>344099.73529957759</v>
      </c>
      <c r="X1038" s="2824">
        <f t="shared" si="627"/>
        <v>348206.43688924803</v>
      </c>
      <c r="Y1038" s="2824">
        <f t="shared" si="627"/>
        <v>358022.88199072622</v>
      </c>
      <c r="Z1038" s="2824">
        <f t="shared" si="627"/>
        <v>384982.89210611046</v>
      </c>
      <c r="AA1038" s="2824">
        <f t="shared" si="627"/>
        <v>429217</v>
      </c>
      <c r="AB1038" s="2824">
        <f t="shared" si="627"/>
        <v>853013</v>
      </c>
      <c r="AC1038" s="2824">
        <f t="shared" si="627"/>
        <v>995534.08325133857</v>
      </c>
      <c r="AD1038" s="2824">
        <f t="shared" si="627"/>
        <v>1091212.2109860848</v>
      </c>
      <c r="AE1038" s="2824">
        <f t="shared" si="627"/>
        <v>1282230</v>
      </c>
      <c r="AF1038" s="2824">
        <f t="shared" si="627"/>
        <v>2086746.2942374232</v>
      </c>
      <c r="AG1038" s="2824">
        <f t="shared" si="627"/>
        <v>3368976.2942374232</v>
      </c>
    </row>
    <row r="1039" spans="3:33" s="2774" customFormat="1" hidden="1" outlineLevel="1">
      <c r="C1039" s="2775"/>
      <c r="D1039" s="2777"/>
      <c r="E1039" s="2777"/>
      <c r="F1039" s="2777"/>
      <c r="G1039" s="2810"/>
      <c r="H1039" s="2788" t="s">
        <v>59</v>
      </c>
      <c r="I1039" s="2789"/>
      <c r="J1039" s="2789"/>
      <c r="K1039" s="2789" t="s">
        <v>1075</v>
      </c>
      <c r="L1039" s="2789"/>
      <c r="M1039" s="2789"/>
      <c r="N1039" s="2789" t="s">
        <v>59</v>
      </c>
      <c r="O1039" s="2825"/>
      <c r="P1039" s="2825"/>
      <c r="Q1039" s="2825"/>
      <c r="R1039" s="2825"/>
      <c r="S1039" s="2825"/>
      <c r="T1039" s="2825"/>
      <c r="U1039" s="2825"/>
      <c r="V1039" s="2825"/>
      <c r="W1039" s="2825"/>
      <c r="X1039" s="2825"/>
      <c r="Y1039" s="2825"/>
      <c r="Z1039" s="2825"/>
      <c r="AA1039" s="2820">
        <f>SUM(O1039:Q1039)</f>
        <v>0</v>
      </c>
      <c r="AB1039" s="2820">
        <f t="shared" ref="AB1039:AB1060" si="628">SUM(R1039:T1039)</f>
        <v>0</v>
      </c>
      <c r="AC1039" s="2820">
        <f t="shared" ref="AC1039:AC1060" si="629">SUM(U1039:W1039)</f>
        <v>0</v>
      </c>
      <c r="AD1039" s="2820">
        <f t="shared" ref="AD1039:AD1060" si="630">SUM(X1039:Z1039)</f>
        <v>0</v>
      </c>
      <c r="AE1039" s="2820">
        <f t="shared" ref="AE1039:AE1059" si="631">AA1039+AB1039</f>
        <v>0</v>
      </c>
      <c r="AF1039" s="2820">
        <f t="shared" ref="AF1039:AF1059" si="632">AD1039+AC1039</f>
        <v>0</v>
      </c>
      <c r="AG1039" s="2820">
        <f t="shared" ref="AG1039:AG1060" si="633">AE1039+AF1039</f>
        <v>0</v>
      </c>
    </row>
    <row r="1040" spans="3:33" s="2774" customFormat="1" hidden="1" outlineLevel="1">
      <c r="C1040" s="2775"/>
      <c r="D1040" s="2777"/>
      <c r="E1040" s="2777"/>
      <c r="F1040" s="2777"/>
      <c r="G1040" s="2826"/>
      <c r="H1040" s="2827"/>
      <c r="I1040" s="2827"/>
      <c r="J1040" s="2827"/>
      <c r="K1040" s="2827" t="s">
        <v>1076</v>
      </c>
      <c r="L1040" s="2827"/>
      <c r="M1040" s="2827"/>
      <c r="N1040" s="2828" t="s">
        <v>1077</v>
      </c>
      <c r="O1040" s="2829"/>
      <c r="P1040" s="2829"/>
      <c r="Q1040" s="2829"/>
      <c r="R1040" s="2829"/>
      <c r="S1040" s="2829"/>
      <c r="T1040" s="2829"/>
      <c r="U1040" s="2829"/>
      <c r="V1040" s="2829"/>
      <c r="W1040" s="2829"/>
      <c r="X1040" s="2829"/>
      <c r="Y1040" s="2829"/>
      <c r="Z1040" s="2829"/>
      <c r="AA1040" s="2830">
        <f>SUM(O1040:Q1040)</f>
        <v>0</v>
      </c>
      <c r="AB1040" s="2830">
        <f t="shared" si="628"/>
        <v>0</v>
      </c>
      <c r="AC1040" s="2830">
        <f t="shared" si="629"/>
        <v>0</v>
      </c>
      <c r="AD1040" s="2830">
        <f t="shared" si="630"/>
        <v>0</v>
      </c>
      <c r="AE1040" s="2830">
        <f t="shared" si="631"/>
        <v>0</v>
      </c>
      <c r="AF1040" s="2830">
        <f t="shared" si="632"/>
        <v>0</v>
      </c>
      <c r="AG1040" s="2830">
        <f t="shared" si="633"/>
        <v>0</v>
      </c>
    </row>
    <row r="1041" spans="3:33" s="2774" customFormat="1" hidden="1" outlineLevel="1">
      <c r="C1041" s="2775"/>
      <c r="D1041" s="2777"/>
      <c r="E1041" s="2777"/>
      <c r="F1041" s="2777"/>
      <c r="G1041" s="2810"/>
      <c r="H1041" s="2831" t="s">
        <v>1316</v>
      </c>
      <c r="I1041" s="2832"/>
      <c r="J1041" s="2832"/>
      <c r="K1041" s="2833" t="s">
        <v>1436</v>
      </c>
      <c r="L1041" s="2832"/>
      <c r="M1041" s="2832"/>
      <c r="N1041" s="2832" t="s">
        <v>1079</v>
      </c>
      <c r="O1041" s="2834"/>
      <c r="P1041" s="2834"/>
      <c r="Q1041" s="2834"/>
      <c r="R1041" s="2834"/>
      <c r="S1041" s="2834"/>
      <c r="T1041" s="2834"/>
      <c r="U1041" s="2834"/>
      <c r="V1041" s="2834"/>
      <c r="W1041" s="2834"/>
      <c r="X1041" s="2834"/>
      <c r="Y1041" s="2834"/>
      <c r="Z1041" s="2834"/>
      <c r="AA1041" s="2835">
        <f>SUM(O1041:R1041)</f>
        <v>0</v>
      </c>
      <c r="AB1041" s="2835">
        <f t="shared" si="628"/>
        <v>0</v>
      </c>
      <c r="AC1041" s="2835">
        <f t="shared" si="629"/>
        <v>0</v>
      </c>
      <c r="AD1041" s="2835">
        <f t="shared" si="630"/>
        <v>0</v>
      </c>
      <c r="AE1041" s="2835">
        <f t="shared" si="631"/>
        <v>0</v>
      </c>
      <c r="AF1041" s="2835">
        <f t="shared" si="632"/>
        <v>0</v>
      </c>
      <c r="AG1041" s="2835">
        <f t="shared" si="633"/>
        <v>0</v>
      </c>
    </row>
    <row r="1042" spans="3:33" s="2774" customFormat="1" hidden="1" outlineLevel="1">
      <c r="C1042" s="2775"/>
      <c r="D1042" s="2777"/>
      <c r="E1042" s="2777"/>
      <c r="F1042" s="2777"/>
      <c r="G1042" s="2826"/>
      <c r="H1042" s="2827"/>
      <c r="I1042" s="2827"/>
      <c r="J1042" s="2827"/>
      <c r="K1042" s="2827" t="s">
        <v>1080</v>
      </c>
      <c r="L1042" s="2827"/>
      <c r="M1042" s="2827"/>
      <c r="N1042" s="2827" t="s">
        <v>1081</v>
      </c>
      <c r="O1042" s="2829"/>
      <c r="P1042" s="2829"/>
      <c r="Q1042" s="2829"/>
      <c r="R1042" s="2829"/>
      <c r="S1042" s="2836"/>
      <c r="T1042" s="2829"/>
      <c r="U1042" s="2829"/>
      <c r="V1042" s="2829"/>
      <c r="W1042" s="2829"/>
      <c r="X1042" s="2829"/>
      <c r="Y1042" s="2829"/>
      <c r="Z1042" s="2829"/>
      <c r="AA1042" s="2830">
        <f t="shared" ref="AA1042:AA1060" si="634">SUM(O1042:Q1042)</f>
        <v>0</v>
      </c>
      <c r="AB1042" s="2830">
        <f t="shared" si="628"/>
        <v>0</v>
      </c>
      <c r="AC1042" s="2830">
        <f t="shared" si="629"/>
        <v>0</v>
      </c>
      <c r="AD1042" s="2830">
        <f t="shared" si="630"/>
        <v>0</v>
      </c>
      <c r="AE1042" s="2830">
        <f t="shared" si="631"/>
        <v>0</v>
      </c>
      <c r="AF1042" s="2830">
        <f t="shared" si="632"/>
        <v>0</v>
      </c>
      <c r="AG1042" s="2830">
        <f t="shared" si="633"/>
        <v>0</v>
      </c>
    </row>
    <row r="1043" spans="3:33" s="2774" customFormat="1" hidden="1" outlineLevel="1">
      <c r="C1043" s="2775"/>
      <c r="D1043" s="2777"/>
      <c r="E1043" s="2777"/>
      <c r="F1043" s="2777"/>
      <c r="G1043" s="2810"/>
      <c r="H1043" s="2831" t="s">
        <v>1317</v>
      </c>
      <c r="I1043" s="2832"/>
      <c r="J1043" s="2832"/>
      <c r="K1043" s="2832" t="s">
        <v>1082</v>
      </c>
      <c r="L1043" s="2832"/>
      <c r="M1043" s="2832"/>
      <c r="N1043" s="2837" t="s">
        <v>1083</v>
      </c>
      <c r="O1043" s="2834"/>
      <c r="P1043" s="2834"/>
      <c r="Q1043" s="2834"/>
      <c r="R1043" s="2834"/>
      <c r="S1043" s="2834"/>
      <c r="T1043" s="2834"/>
      <c r="U1043" s="2834"/>
      <c r="V1043" s="2834"/>
      <c r="W1043" s="2834"/>
      <c r="X1043" s="2834"/>
      <c r="Y1043" s="2834"/>
      <c r="Z1043" s="2834"/>
      <c r="AA1043" s="2835">
        <f t="shared" si="634"/>
        <v>0</v>
      </c>
      <c r="AB1043" s="2835">
        <f t="shared" si="628"/>
        <v>0</v>
      </c>
      <c r="AC1043" s="2835">
        <f t="shared" si="629"/>
        <v>0</v>
      </c>
      <c r="AD1043" s="2835">
        <f t="shared" si="630"/>
        <v>0</v>
      </c>
      <c r="AE1043" s="2835">
        <f t="shared" si="631"/>
        <v>0</v>
      </c>
      <c r="AF1043" s="2835">
        <f t="shared" si="632"/>
        <v>0</v>
      </c>
      <c r="AG1043" s="2835">
        <f t="shared" si="633"/>
        <v>0</v>
      </c>
    </row>
    <row r="1044" spans="3:33" s="2774" customFormat="1" hidden="1" outlineLevel="1">
      <c r="C1044" s="2775"/>
      <c r="D1044" s="2777"/>
      <c r="E1044" s="2777"/>
      <c r="F1044" s="2777"/>
      <c r="G1044" s="2810"/>
      <c r="H1044" s="2778"/>
      <c r="I1044" s="2778"/>
      <c r="J1044" s="2778"/>
      <c r="K1044" s="2778" t="s">
        <v>1084</v>
      </c>
      <c r="L1044" s="2778"/>
      <c r="M1044" s="2778"/>
      <c r="N1044" s="2838" t="s">
        <v>1085</v>
      </c>
      <c r="O1044" s="2839"/>
      <c r="P1044" s="2839"/>
      <c r="Q1044" s="2839"/>
      <c r="R1044" s="2839"/>
      <c r="S1044" s="2839"/>
      <c r="T1044" s="2839"/>
      <c r="U1044" s="2839"/>
      <c r="V1044" s="2839"/>
      <c r="W1044" s="2839"/>
      <c r="X1044" s="2839"/>
      <c r="Y1044" s="2839"/>
      <c r="Z1044" s="2839"/>
      <c r="AA1044" s="2811">
        <f t="shared" si="634"/>
        <v>0</v>
      </c>
      <c r="AB1044" s="2811">
        <f t="shared" si="628"/>
        <v>0</v>
      </c>
      <c r="AC1044" s="2811">
        <f t="shared" si="629"/>
        <v>0</v>
      </c>
      <c r="AD1044" s="2811">
        <f t="shared" si="630"/>
        <v>0</v>
      </c>
      <c r="AE1044" s="2811">
        <f t="shared" si="631"/>
        <v>0</v>
      </c>
      <c r="AF1044" s="2811">
        <f t="shared" si="632"/>
        <v>0</v>
      </c>
      <c r="AG1044" s="2811">
        <f t="shared" si="633"/>
        <v>0</v>
      </c>
    </row>
    <row r="1045" spans="3:33" s="2774" customFormat="1" hidden="1" outlineLevel="1">
      <c r="C1045" s="2775"/>
      <c r="D1045" s="2777"/>
      <c r="E1045" s="2777"/>
      <c r="F1045" s="2777"/>
      <c r="G1045" s="2826"/>
      <c r="H1045" s="2778"/>
      <c r="I1045" s="2778"/>
      <c r="J1045" s="2778"/>
      <c r="K1045" s="2778" t="s">
        <v>1086</v>
      </c>
      <c r="L1045" s="2778"/>
      <c r="M1045" s="2778"/>
      <c r="N1045" s="2838" t="s">
        <v>1087</v>
      </c>
      <c r="O1045" s="2839"/>
      <c r="P1045" s="2839"/>
      <c r="Q1045" s="2839"/>
      <c r="R1045" s="2839"/>
      <c r="S1045" s="2839"/>
      <c r="T1045" s="2839"/>
      <c r="U1045" s="2839"/>
      <c r="V1045" s="2839"/>
      <c r="W1045" s="2839"/>
      <c r="X1045" s="2839"/>
      <c r="Y1045" s="2839"/>
      <c r="Z1045" s="2839"/>
      <c r="AA1045" s="2811">
        <f t="shared" si="634"/>
        <v>0</v>
      </c>
      <c r="AB1045" s="2811">
        <f t="shared" si="628"/>
        <v>0</v>
      </c>
      <c r="AC1045" s="2811">
        <f t="shared" si="629"/>
        <v>0</v>
      </c>
      <c r="AD1045" s="2811">
        <f t="shared" si="630"/>
        <v>0</v>
      </c>
      <c r="AE1045" s="2811">
        <f t="shared" si="631"/>
        <v>0</v>
      </c>
      <c r="AF1045" s="2811">
        <f t="shared" si="632"/>
        <v>0</v>
      </c>
      <c r="AG1045" s="2811">
        <f t="shared" si="633"/>
        <v>0</v>
      </c>
    </row>
    <row r="1046" spans="3:33" s="2774" customFormat="1" hidden="1" outlineLevel="1">
      <c r="C1046" s="2775"/>
      <c r="D1046" s="2777"/>
      <c r="E1046" s="2777"/>
      <c r="F1046" s="2777"/>
      <c r="G1046" s="2826"/>
      <c r="H1046" s="2778"/>
      <c r="I1046" s="2778"/>
      <c r="J1046" s="2778"/>
      <c r="K1046" s="2778" t="s">
        <v>1088</v>
      </c>
      <c r="L1046" s="2778"/>
      <c r="M1046" s="2778"/>
      <c r="N1046" s="2838" t="s">
        <v>1089</v>
      </c>
      <c r="O1046" s="2839"/>
      <c r="P1046" s="2839"/>
      <c r="Q1046" s="2839"/>
      <c r="R1046" s="2839"/>
      <c r="S1046" s="2839"/>
      <c r="T1046" s="2839"/>
      <c r="U1046" s="2839"/>
      <c r="V1046" s="2839"/>
      <c r="W1046" s="2839"/>
      <c r="X1046" s="2839"/>
      <c r="Y1046" s="2839"/>
      <c r="Z1046" s="2839"/>
      <c r="AA1046" s="2811">
        <f t="shared" si="634"/>
        <v>0</v>
      </c>
      <c r="AB1046" s="2811">
        <f t="shared" si="628"/>
        <v>0</v>
      </c>
      <c r="AC1046" s="2811">
        <f t="shared" si="629"/>
        <v>0</v>
      </c>
      <c r="AD1046" s="2811">
        <f t="shared" si="630"/>
        <v>0</v>
      </c>
      <c r="AE1046" s="2811">
        <f t="shared" si="631"/>
        <v>0</v>
      </c>
      <c r="AF1046" s="2811">
        <f t="shared" si="632"/>
        <v>0</v>
      </c>
      <c r="AG1046" s="2811">
        <f t="shared" si="633"/>
        <v>0</v>
      </c>
    </row>
    <row r="1047" spans="3:33" s="2774" customFormat="1" hidden="1" outlineLevel="1">
      <c r="C1047" s="2775"/>
      <c r="D1047" s="2777"/>
      <c r="E1047" s="2777"/>
      <c r="F1047" s="2777"/>
      <c r="G1047" s="2826"/>
      <c r="H1047" s="2778"/>
      <c r="I1047" s="2778"/>
      <c r="J1047" s="2778"/>
      <c r="K1047" s="2778" t="s">
        <v>1090</v>
      </c>
      <c r="L1047" s="2778"/>
      <c r="M1047" s="2778"/>
      <c r="N1047" s="2838" t="s">
        <v>1091</v>
      </c>
      <c r="O1047" s="2839"/>
      <c r="P1047" s="2839"/>
      <c r="Q1047" s="2839"/>
      <c r="R1047" s="2839"/>
      <c r="S1047" s="2839"/>
      <c r="T1047" s="2839"/>
      <c r="U1047" s="2839"/>
      <c r="V1047" s="2839"/>
      <c r="W1047" s="2839"/>
      <c r="X1047" s="2839"/>
      <c r="Y1047" s="2839"/>
      <c r="Z1047" s="2839"/>
      <c r="AA1047" s="2811">
        <f t="shared" si="634"/>
        <v>0</v>
      </c>
      <c r="AB1047" s="2811">
        <f t="shared" si="628"/>
        <v>0</v>
      </c>
      <c r="AC1047" s="2811">
        <f t="shared" si="629"/>
        <v>0</v>
      </c>
      <c r="AD1047" s="2811">
        <f t="shared" si="630"/>
        <v>0</v>
      </c>
      <c r="AE1047" s="2811">
        <f t="shared" si="631"/>
        <v>0</v>
      </c>
      <c r="AF1047" s="2811">
        <f t="shared" si="632"/>
        <v>0</v>
      </c>
      <c r="AG1047" s="2811">
        <f t="shared" si="633"/>
        <v>0</v>
      </c>
    </row>
    <row r="1048" spans="3:33" s="2774" customFormat="1" hidden="1" outlineLevel="1">
      <c r="C1048" s="2775"/>
      <c r="D1048" s="2777"/>
      <c r="E1048" s="2777"/>
      <c r="F1048" s="2777"/>
      <c r="G1048" s="2826"/>
      <c r="H1048" s="2778"/>
      <c r="I1048" s="2778"/>
      <c r="J1048" s="2778"/>
      <c r="K1048" s="2778" t="s">
        <v>1092</v>
      </c>
      <c r="L1048" s="2778"/>
      <c r="M1048" s="2778"/>
      <c r="N1048" s="2838" t="s">
        <v>1093</v>
      </c>
      <c r="O1048" s="2839"/>
      <c r="P1048" s="2839"/>
      <c r="Q1048" s="2839"/>
      <c r="R1048" s="2839"/>
      <c r="S1048" s="2839"/>
      <c r="T1048" s="2839"/>
      <c r="U1048" s="2839"/>
      <c r="V1048" s="2839"/>
      <c r="W1048" s="2839"/>
      <c r="X1048" s="2839"/>
      <c r="Y1048" s="2839"/>
      <c r="Z1048" s="2839"/>
      <c r="AA1048" s="2811">
        <f t="shared" si="634"/>
        <v>0</v>
      </c>
      <c r="AB1048" s="2811">
        <f t="shared" si="628"/>
        <v>0</v>
      </c>
      <c r="AC1048" s="2811">
        <f t="shared" si="629"/>
        <v>0</v>
      </c>
      <c r="AD1048" s="2811">
        <f t="shared" si="630"/>
        <v>0</v>
      </c>
      <c r="AE1048" s="2811">
        <f t="shared" si="631"/>
        <v>0</v>
      </c>
      <c r="AF1048" s="2811">
        <f t="shared" si="632"/>
        <v>0</v>
      </c>
      <c r="AG1048" s="2811">
        <f t="shared" si="633"/>
        <v>0</v>
      </c>
    </row>
    <row r="1049" spans="3:33" s="2774" customFormat="1" hidden="1" outlineLevel="1">
      <c r="C1049" s="2775"/>
      <c r="D1049" s="2777"/>
      <c r="E1049" s="2777"/>
      <c r="F1049" s="2777"/>
      <c r="G1049" s="2810"/>
      <c r="H1049" s="2778"/>
      <c r="I1049" s="2778"/>
      <c r="J1049" s="2778"/>
      <c r="K1049" s="2778" t="s">
        <v>1094</v>
      </c>
      <c r="L1049" s="2778"/>
      <c r="M1049" s="2778"/>
      <c r="N1049" s="2838" t="s">
        <v>1095</v>
      </c>
      <c r="O1049" s="2839"/>
      <c r="P1049" s="2839"/>
      <c r="Q1049" s="2839"/>
      <c r="R1049" s="2839"/>
      <c r="S1049" s="2839"/>
      <c r="T1049" s="2839"/>
      <c r="U1049" s="2839"/>
      <c r="V1049" s="2839"/>
      <c r="W1049" s="2839"/>
      <c r="X1049" s="2839"/>
      <c r="Y1049" s="2839"/>
      <c r="Z1049" s="2839"/>
      <c r="AA1049" s="2811">
        <f t="shared" si="634"/>
        <v>0</v>
      </c>
      <c r="AB1049" s="2811">
        <f t="shared" si="628"/>
        <v>0</v>
      </c>
      <c r="AC1049" s="2811">
        <f t="shared" si="629"/>
        <v>0</v>
      </c>
      <c r="AD1049" s="2811">
        <f t="shared" si="630"/>
        <v>0</v>
      </c>
      <c r="AE1049" s="2811">
        <f t="shared" si="631"/>
        <v>0</v>
      </c>
      <c r="AF1049" s="2811">
        <f t="shared" si="632"/>
        <v>0</v>
      </c>
      <c r="AG1049" s="2811">
        <f t="shared" si="633"/>
        <v>0</v>
      </c>
    </row>
    <row r="1050" spans="3:33" s="2774" customFormat="1" hidden="1" outlineLevel="1">
      <c r="C1050" s="2775"/>
      <c r="D1050" s="2777"/>
      <c r="E1050" s="2777"/>
      <c r="F1050" s="2777"/>
      <c r="G1050" s="2810"/>
      <c r="H1050" s="2778"/>
      <c r="I1050" s="2778"/>
      <c r="J1050" s="2778"/>
      <c r="K1050" s="2778" t="s">
        <v>1096</v>
      </c>
      <c r="L1050" s="2778"/>
      <c r="M1050" s="2778"/>
      <c r="N1050" s="2838" t="s">
        <v>1097</v>
      </c>
      <c r="O1050" s="2839"/>
      <c r="P1050" s="2839"/>
      <c r="Q1050" s="2839"/>
      <c r="R1050" s="2839"/>
      <c r="S1050" s="2839"/>
      <c r="T1050" s="2839"/>
      <c r="U1050" s="2839"/>
      <c r="V1050" s="2839"/>
      <c r="W1050" s="2839"/>
      <c r="X1050" s="2839"/>
      <c r="Y1050" s="2839"/>
      <c r="Z1050" s="2839"/>
      <c r="AA1050" s="2811">
        <f t="shared" si="634"/>
        <v>0</v>
      </c>
      <c r="AB1050" s="2811">
        <f t="shared" si="628"/>
        <v>0</v>
      </c>
      <c r="AC1050" s="2811">
        <f t="shared" si="629"/>
        <v>0</v>
      </c>
      <c r="AD1050" s="2811">
        <f t="shared" si="630"/>
        <v>0</v>
      </c>
      <c r="AE1050" s="2811">
        <f t="shared" si="631"/>
        <v>0</v>
      </c>
      <c r="AF1050" s="2811">
        <f t="shared" si="632"/>
        <v>0</v>
      </c>
      <c r="AG1050" s="2811">
        <f t="shared" si="633"/>
        <v>0</v>
      </c>
    </row>
    <row r="1051" spans="3:33" s="2774" customFormat="1" hidden="1" outlineLevel="1">
      <c r="C1051" s="2775"/>
      <c r="D1051" s="2777"/>
      <c r="E1051" s="2777"/>
      <c r="F1051" s="2777"/>
      <c r="G1051" s="2810"/>
      <c r="H1051" s="2831" t="s">
        <v>1318</v>
      </c>
      <c r="I1051" s="2832"/>
      <c r="J1051" s="2832"/>
      <c r="K1051" s="2832" t="s">
        <v>1098</v>
      </c>
      <c r="L1051" s="2832"/>
      <c r="M1051" s="2832"/>
      <c r="N1051" s="2832" t="s">
        <v>1098</v>
      </c>
      <c r="O1051" s="2834"/>
      <c r="P1051" s="2834"/>
      <c r="Q1051" s="2834"/>
      <c r="R1051" s="2834"/>
      <c r="S1051" s="2834"/>
      <c r="T1051" s="2834"/>
      <c r="U1051" s="2834"/>
      <c r="V1051" s="2834"/>
      <c r="W1051" s="2834"/>
      <c r="X1051" s="2834"/>
      <c r="Y1051" s="2834"/>
      <c r="Z1051" s="2834"/>
      <c r="AA1051" s="2835">
        <f t="shared" si="634"/>
        <v>0</v>
      </c>
      <c r="AB1051" s="2835">
        <f t="shared" si="628"/>
        <v>0</v>
      </c>
      <c r="AC1051" s="2835">
        <f t="shared" si="629"/>
        <v>0</v>
      </c>
      <c r="AD1051" s="2835">
        <f t="shared" si="630"/>
        <v>0</v>
      </c>
      <c r="AE1051" s="2835">
        <f t="shared" si="631"/>
        <v>0</v>
      </c>
      <c r="AF1051" s="2835">
        <f t="shared" si="632"/>
        <v>0</v>
      </c>
      <c r="AG1051" s="2835">
        <f t="shared" si="633"/>
        <v>0</v>
      </c>
    </row>
    <row r="1052" spans="3:33" s="2774" customFormat="1" hidden="1" outlineLevel="1">
      <c r="C1052" s="2775"/>
      <c r="D1052" s="2777"/>
      <c r="E1052" s="2777"/>
      <c r="F1052" s="2777"/>
      <c r="G1052" s="2826"/>
      <c r="H1052" s="2778"/>
      <c r="I1052" s="2778"/>
      <c r="J1052" s="2778"/>
      <c r="K1052" s="2778" t="s">
        <v>1099</v>
      </c>
      <c r="L1052" s="2778"/>
      <c r="M1052" s="2778"/>
      <c r="N1052" s="2838" t="s">
        <v>1100</v>
      </c>
      <c r="O1052" s="2839"/>
      <c r="P1052" s="2839"/>
      <c r="Q1052" s="2839"/>
      <c r="R1052" s="2839"/>
      <c r="S1052" s="2839"/>
      <c r="T1052" s="2839"/>
      <c r="U1052" s="2839"/>
      <c r="V1052" s="2839"/>
      <c r="W1052" s="2839"/>
      <c r="X1052" s="2839"/>
      <c r="Y1052" s="2839"/>
      <c r="Z1052" s="2839"/>
      <c r="AA1052" s="2811">
        <f t="shared" si="634"/>
        <v>0</v>
      </c>
      <c r="AB1052" s="2811">
        <f t="shared" si="628"/>
        <v>0</v>
      </c>
      <c r="AC1052" s="2811">
        <f t="shared" si="629"/>
        <v>0</v>
      </c>
      <c r="AD1052" s="2811">
        <f t="shared" si="630"/>
        <v>0</v>
      </c>
      <c r="AE1052" s="2811">
        <f t="shared" si="631"/>
        <v>0</v>
      </c>
      <c r="AF1052" s="2811">
        <f t="shared" si="632"/>
        <v>0</v>
      </c>
      <c r="AG1052" s="2811">
        <f t="shared" si="633"/>
        <v>0</v>
      </c>
    </row>
    <row r="1053" spans="3:33" s="2774" customFormat="1" hidden="1" outlineLevel="1">
      <c r="C1053" s="2775"/>
      <c r="D1053" s="2777"/>
      <c r="E1053" s="2777"/>
      <c r="F1053" s="2777"/>
      <c r="G1053" s="2826"/>
      <c r="H1053" s="2827"/>
      <c r="I1053" s="2827"/>
      <c r="J1053" s="2827"/>
      <c r="K1053" s="2827" t="s">
        <v>1101</v>
      </c>
      <c r="L1053" s="2827"/>
      <c r="M1053" s="2827"/>
      <c r="N1053" s="2828" t="s">
        <v>1102</v>
      </c>
      <c r="O1053" s="2829"/>
      <c r="P1053" s="2829"/>
      <c r="Q1053" s="2829"/>
      <c r="R1053" s="2829"/>
      <c r="S1053" s="2829"/>
      <c r="T1053" s="2829"/>
      <c r="U1053" s="2829"/>
      <c r="V1053" s="2829"/>
      <c r="W1053" s="2829"/>
      <c r="X1053" s="2829"/>
      <c r="Y1053" s="2829"/>
      <c r="Z1053" s="2829"/>
      <c r="AA1053" s="2830">
        <f t="shared" si="634"/>
        <v>0</v>
      </c>
      <c r="AB1053" s="2830">
        <f t="shared" si="628"/>
        <v>0</v>
      </c>
      <c r="AC1053" s="2830">
        <f t="shared" si="629"/>
        <v>0</v>
      </c>
      <c r="AD1053" s="2830">
        <f t="shared" si="630"/>
        <v>0</v>
      </c>
      <c r="AE1053" s="2830">
        <f t="shared" si="631"/>
        <v>0</v>
      </c>
      <c r="AF1053" s="2830">
        <f t="shared" si="632"/>
        <v>0</v>
      </c>
      <c r="AG1053" s="2830">
        <f t="shared" si="633"/>
        <v>0</v>
      </c>
    </row>
    <row r="1054" spans="3:33" s="2774" customFormat="1" hidden="1" outlineLevel="1">
      <c r="C1054" s="2775"/>
      <c r="D1054" s="2777"/>
      <c r="E1054" s="2777"/>
      <c r="F1054" s="2777"/>
      <c r="G1054" s="2810"/>
      <c r="H1054" s="2777" t="s">
        <v>1103</v>
      </c>
      <c r="I1054" s="2778"/>
      <c r="J1054" s="2778"/>
      <c r="K1054" s="2838" t="s">
        <v>1104</v>
      </c>
      <c r="L1054" s="2778"/>
      <c r="M1054" s="2778"/>
      <c r="N1054" s="2838" t="s">
        <v>1105</v>
      </c>
      <c r="O1054" s="2839"/>
      <c r="P1054" s="2839"/>
      <c r="Q1054" s="2839"/>
      <c r="R1054" s="2839"/>
      <c r="S1054" s="2839"/>
      <c r="T1054" s="2839"/>
      <c r="U1054" s="2839"/>
      <c r="V1054" s="2839"/>
      <c r="W1054" s="2839"/>
      <c r="X1054" s="2839"/>
      <c r="Y1054" s="2839"/>
      <c r="Z1054" s="2839"/>
      <c r="AA1054" s="2811">
        <f t="shared" si="634"/>
        <v>0</v>
      </c>
      <c r="AB1054" s="2811">
        <f t="shared" si="628"/>
        <v>0</v>
      </c>
      <c r="AC1054" s="2811">
        <f t="shared" si="629"/>
        <v>0</v>
      </c>
      <c r="AD1054" s="2811">
        <f t="shared" si="630"/>
        <v>0</v>
      </c>
      <c r="AE1054" s="2811">
        <f t="shared" si="631"/>
        <v>0</v>
      </c>
      <c r="AF1054" s="2811">
        <f t="shared" si="632"/>
        <v>0</v>
      </c>
      <c r="AG1054" s="2811">
        <f t="shared" si="633"/>
        <v>0</v>
      </c>
    </row>
    <row r="1055" spans="3:33" s="2774" customFormat="1" hidden="1" outlineLevel="1">
      <c r="C1055" s="2775"/>
      <c r="D1055" s="2777"/>
      <c r="E1055" s="2777"/>
      <c r="F1055" s="2777"/>
      <c r="G1055" s="2810"/>
      <c r="H1055" s="2778"/>
      <c r="I1055" s="2778"/>
      <c r="J1055" s="2778"/>
      <c r="K1055" s="2838" t="s">
        <v>1106</v>
      </c>
      <c r="L1055" s="2778"/>
      <c r="M1055" s="2778"/>
      <c r="N1055" s="2838" t="s">
        <v>1107</v>
      </c>
      <c r="O1055" s="2839"/>
      <c r="P1055" s="2839"/>
      <c r="Q1055" s="2839"/>
      <c r="R1055" s="2839"/>
      <c r="S1055" s="2839"/>
      <c r="T1055" s="2839"/>
      <c r="U1055" s="2839"/>
      <c r="V1055" s="2839"/>
      <c r="W1055" s="2839"/>
      <c r="X1055" s="2839"/>
      <c r="Y1055" s="2839"/>
      <c r="Z1055" s="2839"/>
      <c r="AA1055" s="2811">
        <f t="shared" si="634"/>
        <v>0</v>
      </c>
      <c r="AB1055" s="2811">
        <f t="shared" si="628"/>
        <v>0</v>
      </c>
      <c r="AC1055" s="2811">
        <f t="shared" si="629"/>
        <v>0</v>
      </c>
      <c r="AD1055" s="2811">
        <f t="shared" si="630"/>
        <v>0</v>
      </c>
      <c r="AE1055" s="2811">
        <f t="shared" si="631"/>
        <v>0</v>
      </c>
      <c r="AF1055" s="2811">
        <f t="shared" si="632"/>
        <v>0</v>
      </c>
      <c r="AG1055" s="2811">
        <f t="shared" si="633"/>
        <v>0</v>
      </c>
    </row>
    <row r="1056" spans="3:33" s="2774" customFormat="1" hidden="1" outlineLevel="1">
      <c r="C1056" s="2775"/>
      <c r="D1056" s="2777"/>
      <c r="E1056" s="2777"/>
      <c r="F1056" s="2777"/>
      <c r="G1056" s="2810"/>
      <c r="H1056" s="2778"/>
      <c r="I1056" s="2778"/>
      <c r="J1056" s="2778"/>
      <c r="K1056" s="2838" t="s">
        <v>1108</v>
      </c>
      <c r="L1056" s="2778"/>
      <c r="M1056" s="2778"/>
      <c r="N1056" s="2838" t="s">
        <v>1109</v>
      </c>
      <c r="O1056" s="2839"/>
      <c r="P1056" s="2839"/>
      <c r="Q1056" s="2839"/>
      <c r="R1056" s="2839"/>
      <c r="S1056" s="2839"/>
      <c r="T1056" s="2839"/>
      <c r="U1056" s="2839"/>
      <c r="V1056" s="2839"/>
      <c r="W1056" s="2839"/>
      <c r="X1056" s="2839"/>
      <c r="Y1056" s="2839"/>
      <c r="Z1056" s="2839"/>
      <c r="AA1056" s="2811">
        <f t="shared" si="634"/>
        <v>0</v>
      </c>
      <c r="AB1056" s="2811">
        <f t="shared" si="628"/>
        <v>0</v>
      </c>
      <c r="AC1056" s="2811">
        <f t="shared" si="629"/>
        <v>0</v>
      </c>
      <c r="AD1056" s="2811">
        <f t="shared" si="630"/>
        <v>0</v>
      </c>
      <c r="AE1056" s="2811">
        <f t="shared" si="631"/>
        <v>0</v>
      </c>
      <c r="AF1056" s="2811">
        <f t="shared" si="632"/>
        <v>0</v>
      </c>
      <c r="AG1056" s="2811">
        <f t="shared" si="633"/>
        <v>0</v>
      </c>
    </row>
    <row r="1057" spans="3:33" s="2774" customFormat="1" hidden="1" outlineLevel="1">
      <c r="C1057" s="2775"/>
      <c r="D1057" s="2777"/>
      <c r="E1057" s="2777"/>
      <c r="F1057" s="2777"/>
      <c r="G1057" s="2810"/>
      <c r="H1057" s="2778"/>
      <c r="I1057" s="2778"/>
      <c r="J1057" s="2778"/>
      <c r="K1057" s="2838" t="s">
        <v>1110</v>
      </c>
      <c r="L1057" s="2778"/>
      <c r="M1057" s="2778"/>
      <c r="N1057" s="2838" t="s">
        <v>1111</v>
      </c>
      <c r="O1057" s="2839"/>
      <c r="P1057" s="2839"/>
      <c r="Q1057" s="2839"/>
      <c r="R1057" s="2839"/>
      <c r="S1057" s="2839"/>
      <c r="T1057" s="2839"/>
      <c r="U1057" s="2839"/>
      <c r="V1057" s="2839"/>
      <c r="W1057" s="2839"/>
      <c r="X1057" s="2839"/>
      <c r="Y1057" s="2839"/>
      <c r="Z1057" s="2839"/>
      <c r="AA1057" s="2811">
        <f>SUM(O1057:R1057)</f>
        <v>0</v>
      </c>
      <c r="AB1057" s="2811">
        <f t="shared" si="628"/>
        <v>0</v>
      </c>
      <c r="AC1057" s="2811">
        <f t="shared" si="629"/>
        <v>0</v>
      </c>
      <c r="AD1057" s="2811">
        <f t="shared" si="630"/>
        <v>0</v>
      </c>
      <c r="AE1057" s="2811">
        <f t="shared" si="631"/>
        <v>0</v>
      </c>
      <c r="AF1057" s="2811">
        <f t="shared" si="632"/>
        <v>0</v>
      </c>
      <c r="AG1057" s="2811">
        <f t="shared" si="633"/>
        <v>0</v>
      </c>
    </row>
    <row r="1058" spans="3:33" s="2774" customFormat="1" hidden="1" outlineLevel="1">
      <c r="C1058" s="2775"/>
      <c r="D1058" s="2777"/>
      <c r="E1058" s="2777"/>
      <c r="F1058" s="2777"/>
      <c r="G1058" s="2810"/>
      <c r="H1058" s="2778"/>
      <c r="I1058" s="2778"/>
      <c r="J1058" s="2778"/>
      <c r="K1058" s="2838" t="s">
        <v>1112</v>
      </c>
      <c r="L1058" s="2778"/>
      <c r="M1058" s="2778"/>
      <c r="N1058" s="2838" t="s">
        <v>1113</v>
      </c>
      <c r="O1058" s="2839"/>
      <c r="P1058" s="2839"/>
      <c r="Q1058" s="2839"/>
      <c r="R1058" s="2839"/>
      <c r="S1058" s="2839"/>
      <c r="T1058" s="2839"/>
      <c r="U1058" s="2839"/>
      <c r="V1058" s="2839"/>
      <c r="W1058" s="2839"/>
      <c r="X1058" s="2839"/>
      <c r="Y1058" s="2839"/>
      <c r="Z1058" s="2839"/>
      <c r="AA1058" s="2811">
        <f t="shared" si="634"/>
        <v>0</v>
      </c>
      <c r="AB1058" s="2811">
        <f t="shared" si="628"/>
        <v>0</v>
      </c>
      <c r="AC1058" s="2811">
        <f t="shared" si="629"/>
        <v>0</v>
      </c>
      <c r="AD1058" s="2811">
        <f t="shared" si="630"/>
        <v>0</v>
      </c>
      <c r="AE1058" s="2811">
        <f t="shared" si="631"/>
        <v>0</v>
      </c>
      <c r="AF1058" s="2811">
        <f t="shared" si="632"/>
        <v>0</v>
      </c>
      <c r="AG1058" s="2811">
        <f t="shared" si="633"/>
        <v>0</v>
      </c>
    </row>
    <row r="1059" spans="3:33" s="2774" customFormat="1" hidden="1" outlineLevel="1">
      <c r="C1059" s="2775"/>
      <c r="D1059" s="2777"/>
      <c r="E1059" s="2777"/>
      <c r="F1059" s="2777"/>
      <c r="G1059" s="2810"/>
      <c r="H1059" s="2827"/>
      <c r="I1059" s="2827"/>
      <c r="J1059" s="2827"/>
      <c r="K1059" s="2827" t="s">
        <v>11</v>
      </c>
      <c r="L1059" s="2827"/>
      <c r="M1059" s="2827"/>
      <c r="N1059" s="2828"/>
      <c r="O1059" s="2829"/>
      <c r="P1059" s="2829"/>
      <c r="Q1059" s="2829"/>
      <c r="R1059" s="2829"/>
      <c r="S1059" s="2829"/>
      <c r="T1059" s="2829"/>
      <c r="U1059" s="2829"/>
      <c r="V1059" s="2829"/>
      <c r="W1059" s="2829"/>
      <c r="X1059" s="2829"/>
      <c r="Y1059" s="2829"/>
      <c r="Z1059" s="2829"/>
      <c r="AA1059" s="2830">
        <f t="shared" si="634"/>
        <v>0</v>
      </c>
      <c r="AB1059" s="2830">
        <f t="shared" si="628"/>
        <v>0</v>
      </c>
      <c r="AC1059" s="2830">
        <f t="shared" si="629"/>
        <v>0</v>
      </c>
      <c r="AD1059" s="2830">
        <f t="shared" si="630"/>
        <v>0</v>
      </c>
      <c r="AE1059" s="2830">
        <f t="shared" si="631"/>
        <v>0</v>
      </c>
      <c r="AF1059" s="2830">
        <f t="shared" si="632"/>
        <v>0</v>
      </c>
      <c r="AG1059" s="2830">
        <f>AE1059+AF1059</f>
        <v>0</v>
      </c>
    </row>
    <row r="1060" spans="3:33" s="2774" customFormat="1" hidden="1" outlineLevel="1">
      <c r="C1060" s="2775"/>
      <c r="D1060" s="2777"/>
      <c r="E1060" s="2777"/>
      <c r="F1060" s="2777"/>
      <c r="G1060" s="2814"/>
      <c r="H1060" s="2840" t="s">
        <v>1304</v>
      </c>
      <c r="I1060" s="2840"/>
      <c r="J1060" s="2840"/>
      <c r="K1060" s="2840"/>
      <c r="L1060" s="2840"/>
      <c r="M1060" s="2840"/>
      <c r="N1060" s="2840"/>
      <c r="O1060" s="2841"/>
      <c r="P1060" s="2841"/>
      <c r="Q1060" s="2841"/>
      <c r="R1060" s="2841"/>
      <c r="S1060" s="2841"/>
      <c r="T1060" s="2841"/>
      <c r="U1060" s="2841"/>
      <c r="V1060" s="2841"/>
      <c r="W1060" s="2841"/>
      <c r="X1060" s="2841"/>
      <c r="Y1060" s="2841"/>
      <c r="Z1060" s="2841"/>
      <c r="AA1060" s="2842">
        <f t="shared" si="634"/>
        <v>0</v>
      </c>
      <c r="AB1060" s="2842">
        <f t="shared" si="628"/>
        <v>0</v>
      </c>
      <c r="AC1060" s="2842">
        <f t="shared" si="629"/>
        <v>0</v>
      </c>
      <c r="AD1060" s="2842">
        <f t="shared" si="630"/>
        <v>0</v>
      </c>
      <c r="AE1060" s="2842">
        <f>AA1060+AB1060</f>
        <v>0</v>
      </c>
      <c r="AF1060" s="2842">
        <f>AD1060+AC1060</f>
        <v>0</v>
      </c>
      <c r="AG1060" s="2842">
        <f t="shared" si="633"/>
        <v>0</v>
      </c>
    </row>
    <row r="1061" spans="3:33" s="2774" customFormat="1" hidden="1" outlineLevel="1">
      <c r="C1061" s="2775"/>
      <c r="D1061" s="2843"/>
      <c r="E1061" s="2843"/>
      <c r="F1061" s="2843"/>
      <c r="G1061" s="2843"/>
      <c r="I1061" s="2843"/>
      <c r="J1061" s="2843"/>
      <c r="O1061" s="2844"/>
      <c r="P1061" s="2844"/>
      <c r="Q1061" s="2844"/>
      <c r="R1061" s="2844"/>
      <c r="S1061" s="2844"/>
      <c r="T1061" s="2844"/>
      <c r="U1061" s="2844"/>
      <c r="V1061" s="2844"/>
      <c r="W1061" s="2844"/>
      <c r="X1061" s="2844"/>
    </row>
    <row r="1062" spans="3:33" ht="18" collapsed="1">
      <c r="D1062" s="2541" t="s">
        <v>1437</v>
      </c>
      <c r="E1062" s="2541"/>
    </row>
    <row r="1063" spans="3:33">
      <c r="F1063" s="2315" t="s">
        <v>1140</v>
      </c>
    </row>
    <row r="1064" spans="3:33">
      <c r="G1064" s="2845"/>
      <c r="H1064" s="2846"/>
      <c r="I1064" s="2847"/>
      <c r="J1064" s="2847"/>
      <c r="K1064" s="2846"/>
      <c r="L1064" s="2846"/>
      <c r="M1064" s="2846"/>
      <c r="N1064" s="2848"/>
      <c r="O1064" s="2849">
        <f>O$10</f>
        <v>43922</v>
      </c>
      <c r="P1064" s="2849">
        <f t="shared" ref="P1064:AG1064" si="635">P$10</f>
        <v>43952</v>
      </c>
      <c r="Q1064" s="2849">
        <f t="shared" si="635"/>
        <v>43983</v>
      </c>
      <c r="R1064" s="2849">
        <f t="shared" si="635"/>
        <v>44013</v>
      </c>
      <c r="S1064" s="2849">
        <f t="shared" si="635"/>
        <v>44044</v>
      </c>
      <c r="T1064" s="2849">
        <f t="shared" si="635"/>
        <v>44075</v>
      </c>
      <c r="U1064" s="2849">
        <f t="shared" si="635"/>
        <v>44105</v>
      </c>
      <c r="V1064" s="2849">
        <f t="shared" si="635"/>
        <v>44136</v>
      </c>
      <c r="W1064" s="2849">
        <f t="shared" si="635"/>
        <v>44166</v>
      </c>
      <c r="X1064" s="2849">
        <f t="shared" si="635"/>
        <v>44197</v>
      </c>
      <c r="Y1064" s="2849">
        <f t="shared" si="635"/>
        <v>44228</v>
      </c>
      <c r="Z1064" s="2849">
        <f t="shared" si="635"/>
        <v>44256</v>
      </c>
      <c r="AA1064" s="2010" t="str">
        <f t="shared" si="635"/>
        <v>Q1</v>
      </c>
      <c r="AB1064" s="2010" t="str">
        <f t="shared" si="635"/>
        <v>Q2</v>
      </c>
      <c r="AC1064" s="2010" t="str">
        <f t="shared" si="635"/>
        <v>Q3</v>
      </c>
      <c r="AD1064" s="2010" t="str">
        <f t="shared" si="635"/>
        <v>Q4</v>
      </c>
      <c r="AE1064" s="2010" t="str">
        <f t="shared" si="635"/>
        <v>1st H</v>
      </c>
      <c r="AF1064" s="2010" t="str">
        <f t="shared" si="635"/>
        <v>2nd H</v>
      </c>
      <c r="AG1064" s="2010" t="str">
        <f t="shared" si="635"/>
        <v>Yr.</v>
      </c>
    </row>
    <row r="1065" spans="3:33">
      <c r="D1065" s="2206"/>
      <c r="E1065" s="2206"/>
      <c r="F1065" s="2850"/>
      <c r="G1065" s="2036" t="s">
        <v>9</v>
      </c>
      <c r="H1065" s="2037"/>
      <c r="I1065" s="2037"/>
      <c r="J1065" s="2037"/>
      <c r="K1065" s="2037"/>
      <c r="L1065" s="2037"/>
      <c r="M1065" s="2037"/>
      <c r="N1065" s="2038"/>
      <c r="O1065" s="2039">
        <f>O74+O284+O313</f>
        <v>16780</v>
      </c>
      <c r="P1065" s="2039">
        <f t="shared" ref="P1065:Z1065" si="636">P74+P284+P313</f>
        <v>106898</v>
      </c>
      <c r="Q1065" s="2039">
        <f t="shared" si="636"/>
        <v>122025</v>
      </c>
      <c r="R1065" s="2039">
        <f t="shared" si="636"/>
        <v>135690</v>
      </c>
      <c r="S1065" s="2039">
        <f t="shared" si="636"/>
        <v>126217</v>
      </c>
      <c r="T1065" s="2039">
        <f t="shared" si="636"/>
        <v>215944</v>
      </c>
      <c r="U1065" s="2039">
        <f t="shared" si="636"/>
        <v>136121</v>
      </c>
      <c r="V1065" s="2039">
        <f t="shared" si="636"/>
        <v>175719.06957135387</v>
      </c>
      <c r="W1065" s="2039">
        <f t="shared" si="636"/>
        <v>191931.5472781306</v>
      </c>
      <c r="X1065" s="2039">
        <f t="shared" si="636"/>
        <v>181812.80455663358</v>
      </c>
      <c r="Y1065" s="2039">
        <f t="shared" si="636"/>
        <v>186533.70778872224</v>
      </c>
      <c r="Z1065" s="2039">
        <f t="shared" si="636"/>
        <v>210137.29096326942</v>
      </c>
      <c r="AA1065" s="2039">
        <f>SUM(O1065:Q1065)</f>
        <v>245703</v>
      </c>
      <c r="AB1065" s="2039">
        <f>SUM(R1065:T1065)</f>
        <v>477851</v>
      </c>
      <c r="AC1065" s="2039">
        <f>SUM(U1065:W1065)</f>
        <v>503771.61684948445</v>
      </c>
      <c r="AD1065" s="2039">
        <f>SUM(X1065:Z1065)</f>
        <v>578483.80330862524</v>
      </c>
      <c r="AE1065" s="2039">
        <f>AA1065+AB1065</f>
        <v>723554</v>
      </c>
      <c r="AF1065" s="2039">
        <f>AD1065+AC1065</f>
        <v>1082255.4201581096</v>
      </c>
      <c r="AG1065" s="2039">
        <f>AE1065+AF1065</f>
        <v>1805809.4201581096</v>
      </c>
    </row>
    <row r="1066" spans="3:33">
      <c r="D1066" s="2206"/>
      <c r="E1066" s="2206"/>
      <c r="F1066" s="2850"/>
      <c r="G1066" s="2039" t="s">
        <v>1256</v>
      </c>
      <c r="H1066" s="2042"/>
      <c r="I1066" s="2042"/>
      <c r="J1066" s="2043"/>
      <c r="K1066" s="2037"/>
      <c r="L1066" s="2037"/>
      <c r="M1066" s="2037"/>
      <c r="N1066" s="2038"/>
      <c r="O1066" s="2038">
        <f>O78+O287+O318</f>
        <v>16780</v>
      </c>
      <c r="P1066" s="2038">
        <f t="shared" ref="P1066:Z1066" si="637">P78+P287+P318</f>
        <v>106898</v>
      </c>
      <c r="Q1066" s="2038">
        <f t="shared" si="637"/>
        <v>122025</v>
      </c>
      <c r="R1066" s="2038">
        <f t="shared" si="637"/>
        <v>135690</v>
      </c>
      <c r="S1066" s="2038">
        <f t="shared" si="637"/>
        <v>126217</v>
      </c>
      <c r="T1066" s="2038">
        <f t="shared" si="637"/>
        <v>215944</v>
      </c>
      <c r="U1066" s="2038">
        <f t="shared" si="637"/>
        <v>136121</v>
      </c>
      <c r="V1066" s="2038">
        <f t="shared" si="637"/>
        <v>175719.06957135387</v>
      </c>
      <c r="W1066" s="2038">
        <f t="shared" si="637"/>
        <v>191931.5472781306</v>
      </c>
      <c r="X1066" s="2038">
        <f t="shared" si="637"/>
        <v>181812.80455663358</v>
      </c>
      <c r="Y1066" s="2038">
        <f t="shared" si="637"/>
        <v>186533.70778872224</v>
      </c>
      <c r="Z1066" s="2038">
        <f t="shared" si="637"/>
        <v>210137.29096326942</v>
      </c>
      <c r="AA1066" s="2038">
        <f>SUM(O1066:Q1066)</f>
        <v>245703</v>
      </c>
      <c r="AB1066" s="2038">
        <f>SUM(R1066:T1066)</f>
        <v>477851</v>
      </c>
      <c r="AC1066" s="2038">
        <f>SUM(U1066:W1066)</f>
        <v>503771.61684948445</v>
      </c>
      <c r="AD1066" s="2038">
        <f>SUM(X1066:Z1066)</f>
        <v>578483.80330862524</v>
      </c>
      <c r="AE1066" s="2038">
        <f>AA1066+AB1066</f>
        <v>723554</v>
      </c>
      <c r="AF1066" s="2038">
        <f>AD1066+AC1066</f>
        <v>1082255.4201581096</v>
      </c>
      <c r="AG1066" s="2038">
        <f>AE1066+AF1066</f>
        <v>1805809.4201581096</v>
      </c>
    </row>
    <row r="1067" spans="3:33">
      <c r="D1067" s="2206"/>
      <c r="E1067" s="2206"/>
      <c r="F1067" s="2850"/>
      <c r="G1067" s="2046" t="s">
        <v>141</v>
      </c>
      <c r="H1067" s="2047"/>
      <c r="I1067" s="2047"/>
      <c r="J1067" s="2047"/>
      <c r="K1067" s="2047"/>
      <c r="L1067" s="2047"/>
      <c r="M1067" s="2047"/>
      <c r="N1067" s="2048"/>
      <c r="O1067" s="2049">
        <f>O95+O290+O323</f>
        <v>5934</v>
      </c>
      <c r="P1067" s="2049">
        <f t="shared" ref="P1067:Z1067" si="638">P95+P290+P323</f>
        <v>42451</v>
      </c>
      <c r="Q1067" s="2049">
        <f t="shared" si="638"/>
        <v>28883</v>
      </c>
      <c r="R1067" s="2049">
        <f t="shared" si="638"/>
        <v>46411</v>
      </c>
      <c r="S1067" s="2049">
        <f t="shared" si="638"/>
        <v>38573</v>
      </c>
      <c r="T1067" s="2049">
        <f t="shared" si="638"/>
        <v>75963</v>
      </c>
      <c r="U1067" s="2049">
        <f t="shared" si="638"/>
        <v>48200</v>
      </c>
      <c r="V1067" s="2049">
        <f t="shared" si="638"/>
        <v>57699.414605052472</v>
      </c>
      <c r="W1067" s="2049">
        <f t="shared" si="638"/>
        <v>63640.727032810835</v>
      </c>
      <c r="X1067" s="2049">
        <f t="shared" si="638"/>
        <v>62354.619321289501</v>
      </c>
      <c r="Y1067" s="2049">
        <f t="shared" si="638"/>
        <v>64248.922365862818</v>
      </c>
      <c r="Z1067" s="2049">
        <f t="shared" si="638"/>
        <v>72671.211650565107</v>
      </c>
      <c r="AA1067" s="2049">
        <f>SUM(O1067:Q1067)</f>
        <v>77268</v>
      </c>
      <c r="AB1067" s="2049">
        <f>SUM(R1067:T1067)</f>
        <v>160947</v>
      </c>
      <c r="AC1067" s="2049">
        <f>SUM(U1067:W1067)</f>
        <v>169540.1416378633</v>
      </c>
      <c r="AD1067" s="2049">
        <f>SUM(X1067:Z1067)</f>
        <v>199274.75333771744</v>
      </c>
      <c r="AE1067" s="2049">
        <f>AA1067+AB1067</f>
        <v>238215</v>
      </c>
      <c r="AF1067" s="2049">
        <f>AD1067+AC1067</f>
        <v>368814.89497558074</v>
      </c>
      <c r="AG1067" s="2049">
        <f>AE1067+AF1067</f>
        <v>607029.89497558074</v>
      </c>
    </row>
    <row r="1068" spans="3:33">
      <c r="D1068" s="2851"/>
      <c r="E1068" s="2851"/>
      <c r="F1068" s="2852"/>
      <c r="G1068" s="2853"/>
      <c r="H1068" s="2854"/>
      <c r="I1068" s="2855"/>
      <c r="J1068" s="2855"/>
      <c r="K1068" s="2854"/>
      <c r="L1068" s="2854"/>
      <c r="M1068" s="2854"/>
      <c r="N1068" s="2856" t="s">
        <v>142</v>
      </c>
      <c r="O1068" s="1677">
        <f>IFERROR(O1067/O1065,0)</f>
        <v>0.35363528009535161</v>
      </c>
      <c r="P1068" s="1677">
        <f t="shared" ref="P1068:AG1068" si="639">IFERROR(P1067/P1065,0)</f>
        <v>0.39711687777133342</v>
      </c>
      <c r="Q1068" s="1677">
        <f t="shared" si="639"/>
        <v>0.23669739807416512</v>
      </c>
      <c r="R1068" s="1677">
        <f t="shared" si="639"/>
        <v>0.34203699609403787</v>
      </c>
      <c r="S1068" s="1677">
        <f t="shared" si="639"/>
        <v>0.30560859472178864</v>
      </c>
      <c r="T1068" s="1677">
        <f t="shared" si="639"/>
        <v>0.35177175564035118</v>
      </c>
      <c r="U1068" s="1677">
        <f t="shared" si="639"/>
        <v>0.35409672276871312</v>
      </c>
      <c r="V1068" s="1677">
        <f t="shared" si="639"/>
        <v>0.32836171250965218</v>
      </c>
      <c r="W1068" s="1677">
        <f t="shared" si="639"/>
        <v>0.33158033650709956</v>
      </c>
      <c r="X1068" s="1677">
        <f t="shared" si="639"/>
        <v>0.34296054930425113</v>
      </c>
      <c r="Y1068" s="1677">
        <f t="shared" si="639"/>
        <v>0.34443599029637306</v>
      </c>
      <c r="Z1068" s="1677">
        <f t="shared" si="639"/>
        <v>0.3458272985125117</v>
      </c>
      <c r="AA1068" s="1677">
        <f t="shared" si="639"/>
        <v>0.31447723471019889</v>
      </c>
      <c r="AB1068" s="1677">
        <f t="shared" si="639"/>
        <v>0.33681419521984884</v>
      </c>
      <c r="AC1068" s="1677">
        <f t="shared" si="639"/>
        <v>0.33654167080341496</v>
      </c>
      <c r="AD1068" s="1677">
        <f t="shared" si="639"/>
        <v>0.34447767110845612</v>
      </c>
      <c r="AE1068" s="1677">
        <f t="shared" si="639"/>
        <v>0.32922905546787107</v>
      </c>
      <c r="AF1068" s="1677">
        <f t="shared" si="639"/>
        <v>0.34078359701973088</v>
      </c>
      <c r="AG1068" s="1677">
        <f t="shared" si="639"/>
        <v>0.33615390871226686</v>
      </c>
    </row>
    <row r="1069" spans="3:33">
      <c r="D1069" s="2206"/>
      <c r="E1069" s="2206"/>
      <c r="F1069" s="2850"/>
      <c r="G1069" s="2046" t="s">
        <v>101</v>
      </c>
      <c r="H1069" s="2047"/>
      <c r="I1069" s="2047"/>
      <c r="J1069" s="2047"/>
      <c r="K1069" s="2047"/>
      <c r="L1069" s="2047"/>
      <c r="M1069" s="2047"/>
      <c r="N1069" s="2048"/>
      <c r="O1069" s="2049">
        <f>O1071+O1072+O1073</f>
        <v>39726</v>
      </c>
      <c r="P1069" s="2049">
        <f t="shared" ref="P1069:Z1069" si="640">P1071+P1072+P1073</f>
        <v>39663</v>
      </c>
      <c r="Q1069" s="2049">
        <f t="shared" si="640"/>
        <v>51446</v>
      </c>
      <c r="R1069" s="2049">
        <f t="shared" si="640"/>
        <v>41621</v>
      </c>
      <c r="S1069" s="2049">
        <f t="shared" si="640"/>
        <v>42014</v>
      </c>
      <c r="T1069" s="2049">
        <f t="shared" si="640"/>
        <v>52087</v>
      </c>
      <c r="U1069" s="2049">
        <f t="shared" si="640"/>
        <v>58614</v>
      </c>
      <c r="V1069" s="2049">
        <f t="shared" si="640"/>
        <v>45812.340902544413</v>
      </c>
      <c r="W1069" s="2049">
        <f t="shared" si="640"/>
        <v>47974.081619461533</v>
      </c>
      <c r="X1069" s="2049">
        <f t="shared" si="640"/>
        <v>45244.407049374393</v>
      </c>
      <c r="Y1069" s="2049">
        <f t="shared" si="640"/>
        <v>41932.760458932316</v>
      </c>
      <c r="Z1069" s="2049">
        <f t="shared" si="640"/>
        <v>52075.691687453407</v>
      </c>
      <c r="AA1069" s="2049">
        <f>SUM(O1069:Q1069)</f>
        <v>130835</v>
      </c>
      <c r="AB1069" s="2049">
        <f>SUM(R1069:T1069)</f>
        <v>135722</v>
      </c>
      <c r="AC1069" s="2049">
        <f>SUM(U1069:W1069)</f>
        <v>152400.42252200595</v>
      </c>
      <c r="AD1069" s="2049">
        <f>SUM(X1069:Z1069)</f>
        <v>139252.8591957601</v>
      </c>
      <c r="AE1069" s="2049">
        <f>AA1069+AB1069</f>
        <v>266557</v>
      </c>
      <c r="AF1069" s="2049">
        <f>AD1069+AC1069</f>
        <v>291653.28171776608</v>
      </c>
      <c r="AG1069" s="2049">
        <f>AE1069+AF1069</f>
        <v>558210.28171776608</v>
      </c>
    </row>
    <row r="1070" spans="3:33">
      <c r="D1070" s="2851"/>
      <c r="E1070" s="2851"/>
      <c r="F1070" s="2852"/>
      <c r="G1070" s="2857"/>
      <c r="H1070" s="2858"/>
      <c r="I1070" s="2859"/>
      <c r="J1070" s="2859"/>
      <c r="K1070" s="2858"/>
      <c r="L1070" s="2858"/>
      <c r="M1070" s="2858"/>
      <c r="N1070" s="2860" t="s">
        <v>1257</v>
      </c>
      <c r="O1070" s="1678">
        <f>IFERROR(O1069/O1065,0)</f>
        <v>2.3674612634088201</v>
      </c>
      <c r="P1070" s="1678">
        <f t="shared" ref="P1070:AG1070" si="641">IFERROR(P1069/P1065,0)</f>
        <v>0.37103594080338265</v>
      </c>
      <c r="Q1070" s="1678">
        <f t="shared" si="641"/>
        <v>0.4216021307109199</v>
      </c>
      <c r="R1070" s="1678">
        <f t="shared" si="641"/>
        <v>0.30673594222123957</v>
      </c>
      <c r="S1070" s="1678">
        <f t="shared" si="641"/>
        <v>0.33287116632466307</v>
      </c>
      <c r="T1070" s="1678">
        <f t="shared" si="641"/>
        <v>0.24120605342125737</v>
      </c>
      <c r="U1070" s="1678">
        <f t="shared" si="641"/>
        <v>0.43060218482085794</v>
      </c>
      <c r="V1070" s="1678">
        <f t="shared" si="641"/>
        <v>0.26071354130373137</v>
      </c>
      <c r="W1070" s="1678">
        <f t="shared" si="641"/>
        <v>0.24995412322676502</v>
      </c>
      <c r="X1070" s="1678">
        <f t="shared" si="641"/>
        <v>0.2488515985422855</v>
      </c>
      <c r="Y1070" s="1678">
        <f t="shared" si="641"/>
        <v>0.2247999085850346</v>
      </c>
      <c r="Z1070" s="1678">
        <f t="shared" si="641"/>
        <v>0.24781746946835764</v>
      </c>
      <c r="AA1070" s="1678">
        <f t="shared" si="641"/>
        <v>0.53249248075929068</v>
      </c>
      <c r="AB1070" s="1678">
        <f t="shared" si="641"/>
        <v>0.28402577372444548</v>
      </c>
      <c r="AC1070" s="1678">
        <f t="shared" si="641"/>
        <v>0.30251887447549419</v>
      </c>
      <c r="AD1070" s="1678">
        <f t="shared" si="641"/>
        <v>0.24072041152977228</v>
      </c>
      <c r="AE1070" s="1678">
        <f t="shared" si="641"/>
        <v>0.36839959422517188</v>
      </c>
      <c r="AF1070" s="1678">
        <f t="shared" si="641"/>
        <v>0.26948655214418576</v>
      </c>
      <c r="AG1070" s="1678">
        <f t="shared" si="641"/>
        <v>0.30911915481584507</v>
      </c>
    </row>
    <row r="1071" spans="3:33">
      <c r="D1071" s="2206"/>
      <c r="E1071" s="2206"/>
      <c r="F1071" s="2850"/>
      <c r="G1071" s="2861"/>
      <c r="H1071" s="2862" t="s">
        <v>1258</v>
      </c>
      <c r="I1071" s="2862"/>
      <c r="J1071" s="2863"/>
      <c r="K1071" s="2862"/>
      <c r="L1071" s="2862"/>
      <c r="M1071" s="2862"/>
      <c r="N1071" s="2864"/>
      <c r="O1071" s="2075">
        <f>O104+O297+O334</f>
        <v>4970</v>
      </c>
      <c r="P1071" s="2075">
        <f t="shared" ref="P1071:Z1071" si="642">P104+P297+P334</f>
        <v>6098</v>
      </c>
      <c r="Q1071" s="2075">
        <f t="shared" si="642"/>
        <v>10181</v>
      </c>
      <c r="R1071" s="2075">
        <f t="shared" si="642"/>
        <v>7553</v>
      </c>
      <c r="S1071" s="2075">
        <f t="shared" si="642"/>
        <v>7023</v>
      </c>
      <c r="T1071" s="2075">
        <f t="shared" si="642"/>
        <v>11180</v>
      </c>
      <c r="U1071" s="2075">
        <f t="shared" si="642"/>
        <v>15312</v>
      </c>
      <c r="V1071" s="2075">
        <f t="shared" si="642"/>
        <v>8739.0975679939693</v>
      </c>
      <c r="W1071" s="2075">
        <f t="shared" si="642"/>
        <v>11468.016026854384</v>
      </c>
      <c r="X1071" s="2075">
        <f t="shared" si="642"/>
        <v>9830.7383475781389</v>
      </c>
      <c r="Y1071" s="2075">
        <f t="shared" si="642"/>
        <v>8597.1936646445538</v>
      </c>
      <c r="Z1071" s="2075">
        <f t="shared" si="642"/>
        <v>15406.210764004109</v>
      </c>
      <c r="AA1071" s="2076">
        <f>SUM(O1071:Q1071)</f>
        <v>21249</v>
      </c>
      <c r="AB1071" s="2076">
        <f>SUM(R1071:T1071)</f>
        <v>25756</v>
      </c>
      <c r="AC1071" s="2076">
        <f>SUM(U1071:W1071)</f>
        <v>35519.113594848357</v>
      </c>
      <c r="AD1071" s="2076">
        <f>SUM(X1071:Z1071)</f>
        <v>33834.142776226799</v>
      </c>
      <c r="AE1071" s="2076">
        <f>AA1071+AB1071</f>
        <v>47005</v>
      </c>
      <c r="AF1071" s="2076">
        <f>AD1071+AC1071</f>
        <v>69353.256371075156</v>
      </c>
      <c r="AG1071" s="2076">
        <f>AE1071+AF1071</f>
        <v>116358.25637107516</v>
      </c>
    </row>
    <row r="1072" spans="3:33">
      <c r="D1072" s="2206"/>
      <c r="E1072" s="2206"/>
      <c r="F1072" s="2850"/>
      <c r="G1072" s="2861"/>
      <c r="H1072" s="2865" t="s">
        <v>1259</v>
      </c>
      <c r="I1072" s="2865"/>
      <c r="J1072" s="2866"/>
      <c r="K1072" s="2865"/>
      <c r="L1072" s="2865"/>
      <c r="M1072" s="2865"/>
      <c r="N1072" s="2867"/>
      <c r="O1072" s="2075">
        <f t="shared" ref="O1072:Z1073" si="643">O105+O298+O335</f>
        <v>23528</v>
      </c>
      <c r="P1072" s="2075">
        <f t="shared" si="643"/>
        <v>22867</v>
      </c>
      <c r="Q1072" s="2075">
        <f t="shared" si="643"/>
        <v>22392</v>
      </c>
      <c r="R1072" s="2075">
        <f t="shared" si="643"/>
        <v>23206</v>
      </c>
      <c r="S1072" s="2075">
        <f t="shared" si="643"/>
        <v>23858</v>
      </c>
      <c r="T1072" s="2075">
        <f t="shared" si="643"/>
        <v>25274</v>
      </c>
      <c r="U1072" s="2075">
        <f t="shared" si="643"/>
        <v>24687</v>
      </c>
      <c r="V1072" s="2075">
        <f t="shared" si="643"/>
        <v>21664.072481210529</v>
      </c>
      <c r="W1072" s="2075">
        <f t="shared" si="643"/>
        <v>22461.757397860536</v>
      </c>
      <c r="X1072" s="2075">
        <f t="shared" si="643"/>
        <v>17943.177179199105</v>
      </c>
      <c r="Y1072" s="2075">
        <f t="shared" si="643"/>
        <v>17943.603520683151</v>
      </c>
      <c r="Z1072" s="2075">
        <f t="shared" si="643"/>
        <v>19292.121634720625</v>
      </c>
      <c r="AA1072" s="2075">
        <f>SUM(O1072:Q1072)</f>
        <v>68787</v>
      </c>
      <c r="AB1072" s="2075">
        <f>SUM(R1072:T1072)</f>
        <v>72338</v>
      </c>
      <c r="AC1072" s="2075">
        <f>SUM(U1072:W1072)</f>
        <v>68812.829879071069</v>
      </c>
      <c r="AD1072" s="2075">
        <f>SUM(X1072:Z1072)</f>
        <v>55178.902334602884</v>
      </c>
      <c r="AE1072" s="2075">
        <f>AA1072+AB1072</f>
        <v>141125</v>
      </c>
      <c r="AF1072" s="2075">
        <f>AD1072+AC1072</f>
        <v>123991.73221367395</v>
      </c>
      <c r="AG1072" s="2075">
        <f>AE1072+AF1072</f>
        <v>265116.73221367394</v>
      </c>
    </row>
    <row r="1073" spans="4:33">
      <c r="D1073" s="2206"/>
      <c r="E1073" s="2206"/>
      <c r="F1073" s="2850"/>
      <c r="G1073" s="2861"/>
      <c r="H1073" s="2865" t="s">
        <v>1260</v>
      </c>
      <c r="I1073" s="2865"/>
      <c r="J1073" s="2866"/>
      <c r="K1073" s="2865"/>
      <c r="L1073" s="2865"/>
      <c r="M1073" s="2865"/>
      <c r="N1073" s="2867"/>
      <c r="O1073" s="2075">
        <f t="shared" si="643"/>
        <v>11228</v>
      </c>
      <c r="P1073" s="2075">
        <f t="shared" si="643"/>
        <v>10698</v>
      </c>
      <c r="Q1073" s="2075">
        <f t="shared" si="643"/>
        <v>18873</v>
      </c>
      <c r="R1073" s="2075">
        <f t="shared" si="643"/>
        <v>10862</v>
      </c>
      <c r="S1073" s="2075">
        <f t="shared" si="643"/>
        <v>11133</v>
      </c>
      <c r="T1073" s="2075">
        <f t="shared" si="643"/>
        <v>15633</v>
      </c>
      <c r="U1073" s="2075">
        <f t="shared" si="643"/>
        <v>18615</v>
      </c>
      <c r="V1073" s="2075">
        <f t="shared" si="643"/>
        <v>15409.170853339916</v>
      </c>
      <c r="W1073" s="2075">
        <f t="shared" si="643"/>
        <v>14044.308194746616</v>
      </c>
      <c r="X1073" s="2075">
        <f t="shared" si="643"/>
        <v>17470.491522597149</v>
      </c>
      <c r="Y1073" s="2075">
        <f t="shared" si="643"/>
        <v>15391.96327360461</v>
      </c>
      <c r="Z1073" s="2075">
        <f t="shared" si="643"/>
        <v>17377.359288728676</v>
      </c>
      <c r="AA1073" s="2075">
        <f>SUM(O1073:Q1073)</f>
        <v>40799</v>
      </c>
      <c r="AB1073" s="2075">
        <f>SUM(R1073:T1073)</f>
        <v>37628</v>
      </c>
      <c r="AC1073" s="2075">
        <f>SUM(U1073:W1073)</f>
        <v>48068.479048086534</v>
      </c>
      <c r="AD1073" s="2075">
        <f>SUM(X1073:Z1073)</f>
        <v>50239.814084930433</v>
      </c>
      <c r="AE1073" s="2075">
        <f>AA1073+AB1073</f>
        <v>78427</v>
      </c>
      <c r="AF1073" s="2075">
        <f>AD1073+AC1073</f>
        <v>98308.293133016967</v>
      </c>
      <c r="AG1073" s="2075">
        <f>AE1073+AF1073</f>
        <v>176735.29313301697</v>
      </c>
    </row>
    <row r="1074" spans="4:33">
      <c r="D1074" s="2206"/>
      <c r="E1074" s="2206"/>
      <c r="F1074" s="2850"/>
      <c r="G1074" s="2046" t="s">
        <v>1261</v>
      </c>
      <c r="H1074" s="2047"/>
      <c r="I1074" s="2047"/>
      <c r="J1074" s="2047"/>
      <c r="K1074" s="2047"/>
      <c r="L1074" s="2047"/>
      <c r="M1074" s="2047"/>
      <c r="N1074" s="2048"/>
      <c r="O1074" s="2049">
        <f>O1067-O1069</f>
        <v>-33792</v>
      </c>
      <c r="P1074" s="2049">
        <f t="shared" ref="P1074:Z1074" si="644">P1067-P1069</f>
        <v>2788</v>
      </c>
      <c r="Q1074" s="2049">
        <f t="shared" si="644"/>
        <v>-22563</v>
      </c>
      <c r="R1074" s="2049">
        <f t="shared" si="644"/>
        <v>4790</v>
      </c>
      <c r="S1074" s="2049">
        <f t="shared" si="644"/>
        <v>-3441</v>
      </c>
      <c r="T1074" s="2049">
        <f t="shared" si="644"/>
        <v>23876</v>
      </c>
      <c r="U1074" s="2049">
        <f t="shared" si="644"/>
        <v>-10414</v>
      </c>
      <c r="V1074" s="2049">
        <f t="shared" si="644"/>
        <v>11887.07370250806</v>
      </c>
      <c r="W1074" s="2049">
        <f t="shared" si="644"/>
        <v>15666.645413349303</v>
      </c>
      <c r="X1074" s="2049">
        <f t="shared" si="644"/>
        <v>17110.212271915108</v>
      </c>
      <c r="Y1074" s="2049">
        <f t="shared" si="644"/>
        <v>22316.161906930502</v>
      </c>
      <c r="Z1074" s="2049">
        <f t="shared" si="644"/>
        <v>20595.519963111699</v>
      </c>
      <c r="AA1074" s="2049">
        <f>SUM(O1074:Q1074)</f>
        <v>-53567</v>
      </c>
      <c r="AB1074" s="2049">
        <f>SUM(R1074:T1074)</f>
        <v>25225</v>
      </c>
      <c r="AC1074" s="2049">
        <f>SUM(U1074:W1074)</f>
        <v>17139.719115857362</v>
      </c>
      <c r="AD1074" s="2049">
        <f>SUM(X1074:Z1074)</f>
        <v>60021.894141957309</v>
      </c>
      <c r="AE1074" s="2049">
        <f>AA1074+AB1074</f>
        <v>-28342</v>
      </c>
      <c r="AF1074" s="2049">
        <f>AD1074+AC1074</f>
        <v>77161.613257814664</v>
      </c>
      <c r="AG1074" s="2049">
        <f>AE1074+AF1074</f>
        <v>48819.613257814664</v>
      </c>
    </row>
    <row r="1075" spans="4:33">
      <c r="D1075" s="2851"/>
      <c r="E1075" s="2851"/>
      <c r="F1075" s="2852"/>
      <c r="G1075" s="2857"/>
      <c r="H1075" s="2858"/>
      <c r="I1075" s="2859"/>
      <c r="J1075" s="2859"/>
      <c r="K1075" s="2858"/>
      <c r="L1075" s="2858"/>
      <c r="M1075" s="2858"/>
      <c r="N1075" s="2860" t="s">
        <v>142</v>
      </c>
      <c r="O1075" s="1679">
        <f>IFERROR(O1074/O1065,0)</f>
        <v>-2.0138259833134686</v>
      </c>
      <c r="P1075" s="1679">
        <f t="shared" ref="P1075:AG1075" si="645">IFERROR(P1074/P1065,0)</f>
        <v>2.6080936967950757E-2</v>
      </c>
      <c r="Q1075" s="1679">
        <f t="shared" si="645"/>
        <v>-0.18490473263675478</v>
      </c>
      <c r="R1075" s="1679">
        <f t="shared" si="645"/>
        <v>3.5301053872798291E-2</v>
      </c>
      <c r="S1075" s="1679">
        <f t="shared" si="645"/>
        <v>-2.7262571602874416E-2</v>
      </c>
      <c r="T1075" s="1679">
        <f t="shared" si="645"/>
        <v>0.11056570221909384</v>
      </c>
      <c r="U1075" s="1679">
        <f t="shared" si="645"/>
        <v>-7.6505462052144785E-2</v>
      </c>
      <c r="V1075" s="1679">
        <f t="shared" si="645"/>
        <v>6.7648171205920829E-2</v>
      </c>
      <c r="W1075" s="1679">
        <f t="shared" si="645"/>
        <v>8.162621328033455E-2</v>
      </c>
      <c r="X1075" s="1679">
        <f t="shared" si="645"/>
        <v>9.4108950761965626E-2</v>
      </c>
      <c r="Y1075" s="1679">
        <f t="shared" si="645"/>
        <v>0.11963608171133844</v>
      </c>
      <c r="Z1075" s="1679">
        <f t="shared" si="645"/>
        <v>9.8009829044154076E-2</v>
      </c>
      <c r="AA1075" s="1679">
        <f t="shared" si="645"/>
        <v>-0.21801524604909178</v>
      </c>
      <c r="AB1075" s="1679">
        <f t="shared" si="645"/>
        <v>5.278842149540338E-2</v>
      </c>
      <c r="AC1075" s="1679">
        <f t="shared" si="645"/>
        <v>3.4022796327920796E-2</v>
      </c>
      <c r="AD1075" s="1679">
        <f t="shared" si="645"/>
        <v>0.10375725957868383</v>
      </c>
      <c r="AE1075" s="1679">
        <f t="shared" si="645"/>
        <v>-3.9170538757300769E-2</v>
      </c>
      <c r="AF1075" s="1679">
        <f t="shared" si="645"/>
        <v>7.1297044875545099E-2</v>
      </c>
      <c r="AG1075" s="1679">
        <f t="shared" si="645"/>
        <v>2.703475389642181E-2</v>
      </c>
    </row>
    <row r="1076" spans="4:33">
      <c r="D1076" s="2206"/>
      <c r="E1076" s="2206"/>
      <c r="F1076" s="2850"/>
      <c r="G1076" s="2861" t="s">
        <v>1262</v>
      </c>
      <c r="H1076" s="2865"/>
      <c r="I1076" s="2866"/>
      <c r="J1076" s="2866"/>
      <c r="K1076" s="2865"/>
      <c r="L1076" s="2865"/>
      <c r="M1076" s="2865"/>
      <c r="N1076" s="2868"/>
      <c r="O1076" s="2083">
        <f>O109+O307+O348</f>
        <v>43</v>
      </c>
      <c r="P1076" s="2083">
        <f t="shared" ref="P1076:Z1077" si="646">P109+P307+P348</f>
        <v>243</v>
      </c>
      <c r="Q1076" s="2083">
        <f t="shared" si="646"/>
        <v>513</v>
      </c>
      <c r="R1076" s="2083">
        <f t="shared" si="646"/>
        <v>751</v>
      </c>
      <c r="S1076" s="2083">
        <f t="shared" si="646"/>
        <v>481</v>
      </c>
      <c r="T1076" s="2083">
        <f t="shared" si="646"/>
        <v>553</v>
      </c>
      <c r="U1076" s="2083">
        <f t="shared" si="646"/>
        <v>283</v>
      </c>
      <c r="V1076" s="2083">
        <f t="shared" si="646"/>
        <v>0</v>
      </c>
      <c r="W1076" s="2083">
        <f t="shared" si="646"/>
        <v>0</v>
      </c>
      <c r="X1076" s="2083">
        <f t="shared" si="646"/>
        <v>0</v>
      </c>
      <c r="Y1076" s="2083">
        <f t="shared" si="646"/>
        <v>0</v>
      </c>
      <c r="Z1076" s="2083">
        <f t="shared" si="646"/>
        <v>0</v>
      </c>
      <c r="AA1076" s="2083">
        <f>SUM(O1076:Q1076)</f>
        <v>799</v>
      </c>
      <c r="AB1076" s="2083">
        <f>SUM(R1076:T1076)</f>
        <v>1785</v>
      </c>
      <c r="AC1076" s="2083">
        <f>SUM(U1076:W1076)</f>
        <v>283</v>
      </c>
      <c r="AD1076" s="2083">
        <f>SUM(X1076:Z1076)</f>
        <v>0</v>
      </c>
      <c r="AE1076" s="2083">
        <f>AA1076+AB1076</f>
        <v>2584</v>
      </c>
      <c r="AF1076" s="2083">
        <f>AD1076+AC1076</f>
        <v>283</v>
      </c>
      <c r="AG1076" s="2083">
        <f>AE1076+AF1076</f>
        <v>2867</v>
      </c>
    </row>
    <row r="1077" spans="4:33">
      <c r="D1077" s="2206"/>
      <c r="E1077" s="2206"/>
      <c r="F1077" s="2850"/>
      <c r="G1077" s="2869" t="s">
        <v>1263</v>
      </c>
      <c r="H1077" s="2870"/>
      <c r="I1077" s="2871"/>
      <c r="J1077" s="2871"/>
      <c r="K1077" s="2870"/>
      <c r="L1077" s="2870"/>
      <c r="M1077" s="2870"/>
      <c r="N1077" s="2872"/>
      <c r="O1077" s="2090">
        <f>O110+O308+O349</f>
        <v>0</v>
      </c>
      <c r="P1077" s="2090">
        <f t="shared" si="646"/>
        <v>0</v>
      </c>
      <c r="Q1077" s="2090">
        <f t="shared" si="646"/>
        <v>0</v>
      </c>
      <c r="R1077" s="2090">
        <f t="shared" si="646"/>
        <v>0</v>
      </c>
      <c r="S1077" s="2090">
        <f t="shared" si="646"/>
        <v>0</v>
      </c>
      <c r="T1077" s="2090">
        <f t="shared" si="646"/>
        <v>0</v>
      </c>
      <c r="U1077" s="2090">
        <f t="shared" si="646"/>
        <v>0</v>
      </c>
      <c r="V1077" s="2090">
        <f t="shared" si="646"/>
        <v>0</v>
      </c>
      <c r="W1077" s="2090">
        <f t="shared" si="646"/>
        <v>0</v>
      </c>
      <c r="X1077" s="2090">
        <f t="shared" si="646"/>
        <v>0</v>
      </c>
      <c r="Y1077" s="2090">
        <f t="shared" si="646"/>
        <v>0</v>
      </c>
      <c r="Z1077" s="2090">
        <f t="shared" si="646"/>
        <v>0</v>
      </c>
      <c r="AA1077" s="2090">
        <f>SUM(O1077:Q1077)</f>
        <v>0</v>
      </c>
      <c r="AB1077" s="2090">
        <f>SUM(R1077:T1077)</f>
        <v>0</v>
      </c>
      <c r="AC1077" s="2090">
        <f>SUM(U1077:W1077)</f>
        <v>0</v>
      </c>
      <c r="AD1077" s="2090">
        <f>SUM(X1077:Z1077)</f>
        <v>0</v>
      </c>
      <c r="AE1077" s="2090">
        <f>AA1077+AB1077</f>
        <v>0</v>
      </c>
      <c r="AF1077" s="2090">
        <f>AD1077+AC1077</f>
        <v>0</v>
      </c>
      <c r="AG1077" s="2090">
        <f>AE1077+AF1077</f>
        <v>0</v>
      </c>
    </row>
    <row r="1078" spans="4:33">
      <c r="D1078" s="2206"/>
      <c r="E1078" s="2206"/>
      <c r="F1078" s="2850"/>
      <c r="G1078" s="2036" t="s">
        <v>1264</v>
      </c>
      <c r="H1078" s="2037"/>
      <c r="I1078" s="2037"/>
      <c r="J1078" s="2037"/>
      <c r="K1078" s="2037"/>
      <c r="L1078" s="2037"/>
      <c r="M1078" s="2037"/>
      <c r="N1078" s="2038"/>
      <c r="O1078" s="2039">
        <f>O1074+O1076-O1077</f>
        <v>-33749</v>
      </c>
      <c r="P1078" s="2039">
        <f t="shared" ref="P1078:Z1078" si="647">P1074+P1076-P1077</f>
        <v>3031</v>
      </c>
      <c r="Q1078" s="2039">
        <f t="shared" si="647"/>
        <v>-22050</v>
      </c>
      <c r="R1078" s="2039">
        <f t="shared" si="647"/>
        <v>5541</v>
      </c>
      <c r="S1078" s="2039">
        <f t="shared" si="647"/>
        <v>-2960</v>
      </c>
      <c r="T1078" s="2039">
        <f t="shared" si="647"/>
        <v>24429</v>
      </c>
      <c r="U1078" s="2039">
        <f t="shared" si="647"/>
        <v>-10131</v>
      </c>
      <c r="V1078" s="2039">
        <f t="shared" si="647"/>
        <v>11887.07370250806</v>
      </c>
      <c r="W1078" s="2039">
        <f t="shared" si="647"/>
        <v>15666.645413349303</v>
      </c>
      <c r="X1078" s="2039">
        <f t="shared" si="647"/>
        <v>17110.212271915108</v>
      </c>
      <c r="Y1078" s="2039">
        <f t="shared" si="647"/>
        <v>22316.161906930502</v>
      </c>
      <c r="Z1078" s="2039">
        <f t="shared" si="647"/>
        <v>20595.519963111699</v>
      </c>
      <c r="AA1078" s="2039">
        <f>SUM(O1078:Q1078)</f>
        <v>-52768</v>
      </c>
      <c r="AB1078" s="2039">
        <f>SUM(R1078:T1078)</f>
        <v>27010</v>
      </c>
      <c r="AC1078" s="2039">
        <f>SUM(U1078:W1078)</f>
        <v>17422.719115857362</v>
      </c>
      <c r="AD1078" s="2039">
        <f>SUM(X1078:Z1078)</f>
        <v>60021.894141957309</v>
      </c>
      <c r="AE1078" s="2039">
        <f>AA1078+AB1078</f>
        <v>-25758</v>
      </c>
      <c r="AF1078" s="2039">
        <f>AD1078+AC1078</f>
        <v>77444.613257814664</v>
      </c>
      <c r="AG1078" s="2039">
        <f>AE1078+AF1078</f>
        <v>51686.613257814664</v>
      </c>
    </row>
    <row r="1080" spans="4:33">
      <c r="F1080" s="2315" t="s">
        <v>1438</v>
      </c>
    </row>
    <row r="1081" spans="4:33">
      <c r="D1081" s="2206"/>
      <c r="E1081" s="2206"/>
      <c r="F1081" s="2850"/>
      <c r="G1081" s="2036" t="s">
        <v>9</v>
      </c>
      <c r="H1081" s="2037"/>
      <c r="I1081" s="2037"/>
      <c r="J1081" s="2037"/>
      <c r="K1081" s="2037"/>
      <c r="L1081" s="2037"/>
      <c r="M1081" s="2037"/>
      <c r="N1081" s="2038"/>
      <c r="O1081" s="2039">
        <f t="shared" ref="O1081:Z1081" si="648">O115+O159</f>
        <v>1387</v>
      </c>
      <c r="P1081" s="2039">
        <f t="shared" si="648"/>
        <v>153017</v>
      </c>
      <c r="Q1081" s="2039">
        <f t="shared" si="648"/>
        <v>231568</v>
      </c>
      <c r="R1081" s="2039">
        <f t="shared" si="648"/>
        <v>226439</v>
      </c>
      <c r="S1081" s="2039">
        <f t="shared" si="648"/>
        <v>246283</v>
      </c>
      <c r="T1081" s="2039">
        <f t="shared" si="648"/>
        <v>313934</v>
      </c>
      <c r="U1081" s="2039">
        <f t="shared" si="648"/>
        <v>395567</v>
      </c>
      <c r="V1081" s="2039">
        <f t="shared" si="648"/>
        <v>318320</v>
      </c>
      <c r="W1081" s="2039">
        <f t="shared" si="648"/>
        <v>344191.22872837872</v>
      </c>
      <c r="X1081" s="2039">
        <f t="shared" si="648"/>
        <v>359668.66376997245</v>
      </c>
      <c r="Y1081" s="2039">
        <f t="shared" si="648"/>
        <v>373317.35672664072</v>
      </c>
      <c r="Z1081" s="2039">
        <f t="shared" si="648"/>
        <v>398995.10190742754</v>
      </c>
      <c r="AA1081" s="2039">
        <f>SUM(O1081:Q1081)</f>
        <v>385972</v>
      </c>
      <c r="AB1081" s="2039">
        <f>SUM(R1081:T1081)</f>
        <v>786656</v>
      </c>
      <c r="AC1081" s="2039">
        <f>SUM(U1081:W1081)</f>
        <v>1058078.2287283787</v>
      </c>
      <c r="AD1081" s="2039">
        <f>SUM(X1081:Z1081)</f>
        <v>1131981.1224040408</v>
      </c>
      <c r="AE1081" s="2039">
        <f>AA1081+AB1081</f>
        <v>1172628</v>
      </c>
      <c r="AF1081" s="2039">
        <f>AD1081+AC1081</f>
        <v>2190059.3511324194</v>
      </c>
      <c r="AG1081" s="2039">
        <f>AE1081+AF1081</f>
        <v>3362687.3511324194</v>
      </c>
    </row>
    <row r="1082" spans="4:33">
      <c r="D1082" s="2206"/>
      <c r="E1082" s="2206"/>
      <c r="F1082" s="2850"/>
      <c r="G1082" s="2039" t="s">
        <v>1256</v>
      </c>
      <c r="H1082" s="2042"/>
      <c r="I1082" s="2042"/>
      <c r="J1082" s="2043"/>
      <c r="K1082" s="2037"/>
      <c r="L1082" s="2037"/>
      <c r="M1082" s="2037"/>
      <c r="N1082" s="2038"/>
      <c r="O1082" s="2038">
        <f t="shared" ref="O1082:Z1082" si="649">O120+O174</f>
        <v>1387</v>
      </c>
      <c r="P1082" s="2038">
        <f t="shared" si="649"/>
        <v>153017</v>
      </c>
      <c r="Q1082" s="2038">
        <f t="shared" si="649"/>
        <v>231568</v>
      </c>
      <c r="R1082" s="2038">
        <f t="shared" si="649"/>
        <v>226439</v>
      </c>
      <c r="S1082" s="2038">
        <f t="shared" si="649"/>
        <v>246283</v>
      </c>
      <c r="T1082" s="2038">
        <f t="shared" si="649"/>
        <v>313934</v>
      </c>
      <c r="U1082" s="2038">
        <f t="shared" si="649"/>
        <v>395567</v>
      </c>
      <c r="V1082" s="2038">
        <f t="shared" si="649"/>
        <v>318320</v>
      </c>
      <c r="W1082" s="2038">
        <f t="shared" si="649"/>
        <v>344191.22872837872</v>
      </c>
      <c r="X1082" s="2038">
        <f t="shared" si="649"/>
        <v>359668.66376997245</v>
      </c>
      <c r="Y1082" s="2038">
        <f t="shared" si="649"/>
        <v>373317.35672664072</v>
      </c>
      <c r="Z1082" s="2038">
        <f t="shared" si="649"/>
        <v>398995.10190742754</v>
      </c>
      <c r="AA1082" s="2038">
        <f>SUM(O1082:Q1082)</f>
        <v>385972</v>
      </c>
      <c r="AB1082" s="2038">
        <f>SUM(R1082:T1082)</f>
        <v>786656</v>
      </c>
      <c r="AC1082" s="2038">
        <f>SUM(U1082:W1082)</f>
        <v>1058078.2287283787</v>
      </c>
      <c r="AD1082" s="2038">
        <f>SUM(X1082:Z1082)</f>
        <v>1131981.1224040408</v>
      </c>
      <c r="AE1082" s="2038">
        <f>AA1082+AB1082</f>
        <v>1172628</v>
      </c>
      <c r="AF1082" s="2038">
        <f>AD1082+AC1082</f>
        <v>2190059.3511324194</v>
      </c>
      <c r="AG1082" s="2038">
        <f>AE1082+AF1082</f>
        <v>3362687.3511324194</v>
      </c>
    </row>
    <row r="1083" spans="4:33">
      <c r="D1083" s="2206"/>
      <c r="E1083" s="2206"/>
      <c r="F1083" s="2850"/>
      <c r="G1083" s="2046" t="s">
        <v>141</v>
      </c>
      <c r="H1083" s="2047"/>
      <c r="I1083" s="2047"/>
      <c r="J1083" s="2047"/>
      <c r="K1083" s="2047"/>
      <c r="L1083" s="2047"/>
      <c r="M1083" s="2047"/>
      <c r="N1083" s="2048"/>
      <c r="O1083" s="2049">
        <f t="shared" ref="O1083:Z1083" si="650">O137+O189</f>
        <v>-15297</v>
      </c>
      <c r="P1083" s="2049">
        <f t="shared" si="650"/>
        <v>52625</v>
      </c>
      <c r="Q1083" s="2049">
        <f t="shared" si="650"/>
        <v>87862</v>
      </c>
      <c r="R1083" s="2049">
        <f t="shared" si="650"/>
        <v>79364</v>
      </c>
      <c r="S1083" s="2049">
        <f t="shared" si="650"/>
        <v>85948</v>
      </c>
      <c r="T1083" s="2049">
        <f t="shared" si="650"/>
        <v>85235</v>
      </c>
      <c r="U1083" s="2049">
        <f t="shared" si="650"/>
        <v>150531</v>
      </c>
      <c r="V1083" s="2049">
        <f t="shared" si="650"/>
        <v>117862.30701454042</v>
      </c>
      <c r="W1083" s="2049">
        <f t="shared" si="650"/>
        <v>128382.31367412086</v>
      </c>
      <c r="X1083" s="2049">
        <f t="shared" si="650"/>
        <v>130920.41211606844</v>
      </c>
      <c r="Y1083" s="2049">
        <f t="shared" si="650"/>
        <v>137579.26015877395</v>
      </c>
      <c r="Z1083" s="2049">
        <f t="shared" si="650"/>
        <v>151478.28911402126</v>
      </c>
      <c r="AA1083" s="2049">
        <f>SUM(O1083:Q1083)</f>
        <v>125190</v>
      </c>
      <c r="AB1083" s="2049">
        <f>SUM(R1083:T1083)</f>
        <v>250547</v>
      </c>
      <c r="AC1083" s="2049">
        <f>SUM(U1083:W1083)</f>
        <v>396775.62068866129</v>
      </c>
      <c r="AD1083" s="2049">
        <f>SUM(X1083:Z1083)</f>
        <v>419977.96138886362</v>
      </c>
      <c r="AE1083" s="2049">
        <f>AA1083+AB1083</f>
        <v>375737</v>
      </c>
      <c r="AF1083" s="2049">
        <f>AD1083+AC1083</f>
        <v>816753.58207752486</v>
      </c>
      <c r="AG1083" s="2049">
        <f>AE1083+AF1083</f>
        <v>1192490.5820775249</v>
      </c>
    </row>
    <row r="1084" spans="4:33">
      <c r="D1084" s="2851"/>
      <c r="E1084" s="2851"/>
      <c r="F1084" s="2852"/>
      <c r="G1084" s="2853"/>
      <c r="H1084" s="2854"/>
      <c r="I1084" s="2855"/>
      <c r="J1084" s="2855"/>
      <c r="K1084" s="2854"/>
      <c r="L1084" s="2854"/>
      <c r="M1084" s="2854"/>
      <c r="N1084" s="2856" t="s">
        <v>142</v>
      </c>
      <c r="O1084" s="1677">
        <f>IFERROR(O1083/O1081,0)</f>
        <v>-11.028839221341023</v>
      </c>
      <c r="P1084" s="1677">
        <f t="shared" ref="P1084:AG1084" si="651">IFERROR(P1083/P1081,0)</f>
        <v>0.34391603547318272</v>
      </c>
      <c r="Q1084" s="1677">
        <f t="shared" si="651"/>
        <v>0.37942202722310509</v>
      </c>
      <c r="R1084" s="1677">
        <f t="shared" si="651"/>
        <v>0.3504873277129823</v>
      </c>
      <c r="S1084" s="1677">
        <f t="shared" si="651"/>
        <v>0.34898064421823677</v>
      </c>
      <c r="T1084" s="1677">
        <f t="shared" si="651"/>
        <v>0.27150611274981368</v>
      </c>
      <c r="U1084" s="1677">
        <f t="shared" si="651"/>
        <v>0.38054488872934294</v>
      </c>
      <c r="V1084" s="1677">
        <f t="shared" si="651"/>
        <v>0.37026359328518604</v>
      </c>
      <c r="W1084" s="1677">
        <f t="shared" si="651"/>
        <v>0.37299705209929912</v>
      </c>
      <c r="X1084" s="1677">
        <f t="shared" si="651"/>
        <v>0.36400283178353043</v>
      </c>
      <c r="Y1084" s="1677">
        <f t="shared" si="651"/>
        <v>0.36853164654628018</v>
      </c>
      <c r="Z1084" s="1677">
        <f t="shared" si="651"/>
        <v>0.37964949541953613</v>
      </c>
      <c r="AA1084" s="1677">
        <f t="shared" si="651"/>
        <v>0.32434995284632046</v>
      </c>
      <c r="AB1084" s="1677">
        <f t="shared" si="651"/>
        <v>0.31849626774600331</v>
      </c>
      <c r="AC1084" s="1677">
        <f t="shared" si="651"/>
        <v>0.37499648883761161</v>
      </c>
      <c r="AD1084" s="1677">
        <f t="shared" si="651"/>
        <v>0.37101145335086239</v>
      </c>
      <c r="AE1084" s="1677">
        <f t="shared" si="651"/>
        <v>0.32042301565372822</v>
      </c>
      <c r="AF1084" s="1677">
        <f t="shared" si="651"/>
        <v>0.37293673418266227</v>
      </c>
      <c r="AG1084" s="1677">
        <f t="shared" si="651"/>
        <v>0.35462428039167587</v>
      </c>
    </row>
    <row r="1085" spans="4:33">
      <c r="D1085" s="2206"/>
      <c r="E1085" s="2206"/>
      <c r="F1085" s="2850"/>
      <c r="G1085" s="2046" t="s">
        <v>101</v>
      </c>
      <c r="H1085" s="2047"/>
      <c r="I1085" s="2047"/>
      <c r="J1085" s="2047"/>
      <c r="K1085" s="2047"/>
      <c r="L1085" s="2047"/>
      <c r="M1085" s="2047"/>
      <c r="N1085" s="2048"/>
      <c r="O1085" s="2049">
        <f>O1087+O1088+O1089</f>
        <v>63706</v>
      </c>
      <c r="P1085" s="2049">
        <f t="shared" ref="P1085:Z1085" si="652">P1087+P1088+P1089</f>
        <v>67969</v>
      </c>
      <c r="Q1085" s="2049">
        <f t="shared" si="652"/>
        <v>86632</v>
      </c>
      <c r="R1085" s="2049">
        <f t="shared" si="652"/>
        <v>72994</v>
      </c>
      <c r="S1085" s="2049">
        <f t="shared" si="652"/>
        <v>75648</v>
      </c>
      <c r="T1085" s="2049">
        <f t="shared" si="652"/>
        <v>87688</v>
      </c>
      <c r="U1085" s="2049">
        <f t="shared" si="652"/>
        <v>101389</v>
      </c>
      <c r="V1085" s="2049">
        <f t="shared" si="652"/>
        <v>84085.044289687692</v>
      </c>
      <c r="W1085" s="2049">
        <f t="shared" si="652"/>
        <v>88261.468181631921</v>
      </c>
      <c r="X1085" s="2049">
        <f t="shared" si="652"/>
        <v>86254.153818743274</v>
      </c>
      <c r="Y1085" s="2049">
        <f t="shared" si="652"/>
        <v>78720.048406392612</v>
      </c>
      <c r="Z1085" s="2049">
        <f t="shared" si="652"/>
        <v>100541.05846856881</v>
      </c>
      <c r="AA1085" s="2049">
        <f>SUM(O1085:Q1085)</f>
        <v>218307</v>
      </c>
      <c r="AB1085" s="2049">
        <f>SUM(R1085:T1085)</f>
        <v>236330</v>
      </c>
      <c r="AC1085" s="2049">
        <f>SUM(U1085:W1085)</f>
        <v>273735.51247131964</v>
      </c>
      <c r="AD1085" s="2049">
        <f>SUM(X1085:Z1085)</f>
        <v>265515.26069370471</v>
      </c>
      <c r="AE1085" s="2049">
        <f>AA1085+AB1085</f>
        <v>454637</v>
      </c>
      <c r="AF1085" s="2049">
        <f>AD1085+AC1085</f>
        <v>539250.77316502435</v>
      </c>
      <c r="AG1085" s="2049">
        <f>AE1085+AF1085</f>
        <v>993887.77316502435</v>
      </c>
    </row>
    <row r="1086" spans="4:33">
      <c r="D1086" s="2851"/>
      <c r="E1086" s="2851"/>
      <c r="F1086" s="2852"/>
      <c r="G1086" s="2857"/>
      <c r="H1086" s="2858"/>
      <c r="I1086" s="2859"/>
      <c r="J1086" s="2859"/>
      <c r="K1086" s="2858"/>
      <c r="L1086" s="2858"/>
      <c r="M1086" s="2858"/>
      <c r="N1086" s="2860" t="s">
        <v>1257</v>
      </c>
      <c r="O1086" s="1678">
        <f>IFERROR(O1085/O1081,0)</f>
        <v>45.930785868781541</v>
      </c>
      <c r="P1086" s="1678">
        <f t="shared" ref="P1086:AG1086" si="653">IFERROR(P1085/P1081,0)</f>
        <v>0.44419247534587658</v>
      </c>
      <c r="Q1086" s="1678">
        <f t="shared" si="653"/>
        <v>0.37411041249222693</v>
      </c>
      <c r="R1086" s="1678">
        <f t="shared" si="653"/>
        <v>0.32235613123181078</v>
      </c>
      <c r="S1086" s="1678">
        <f t="shared" si="653"/>
        <v>0.30715883759739809</v>
      </c>
      <c r="T1086" s="1678">
        <f t="shared" si="653"/>
        <v>0.27931985704001477</v>
      </c>
      <c r="U1086" s="1678">
        <f t="shared" si="653"/>
        <v>0.25631308981790696</v>
      </c>
      <c r="V1086" s="1678">
        <f t="shared" si="653"/>
        <v>0.26415256436820711</v>
      </c>
      <c r="W1086" s="1678">
        <f t="shared" si="653"/>
        <v>0.256431485798507</v>
      </c>
      <c r="X1086" s="1678">
        <f t="shared" si="653"/>
        <v>0.23981559281435613</v>
      </c>
      <c r="Y1086" s="1678">
        <f t="shared" si="653"/>
        <v>0.21086629643109486</v>
      </c>
      <c r="Z1086" s="1678">
        <f t="shared" si="653"/>
        <v>0.25198569603467397</v>
      </c>
      <c r="AA1086" s="1678">
        <f t="shared" si="653"/>
        <v>0.56560320437751965</v>
      </c>
      <c r="AB1086" s="1678">
        <f t="shared" si="653"/>
        <v>0.300423565065289</v>
      </c>
      <c r="AC1086" s="1678">
        <f t="shared" si="653"/>
        <v>0.25871008876186868</v>
      </c>
      <c r="AD1086" s="1678">
        <f t="shared" si="653"/>
        <v>0.23455802878569004</v>
      </c>
      <c r="AE1086" s="1678">
        <f t="shared" si="653"/>
        <v>0.38770778115480781</v>
      </c>
      <c r="AF1086" s="1678">
        <f t="shared" si="653"/>
        <v>0.24622655677627761</v>
      </c>
      <c r="AG1086" s="1678">
        <f t="shared" si="653"/>
        <v>0.29556353873645802</v>
      </c>
    </row>
    <row r="1087" spans="4:33">
      <c r="D1087" s="2206"/>
      <c r="E1087" s="2206"/>
      <c r="F1087" s="2850"/>
      <c r="G1087" s="2861"/>
      <c r="H1087" s="2862" t="s">
        <v>1258</v>
      </c>
      <c r="I1087" s="2862"/>
      <c r="J1087" s="2863"/>
      <c r="K1087" s="2862"/>
      <c r="L1087" s="2862"/>
      <c r="M1087" s="2862"/>
      <c r="N1087" s="2864"/>
      <c r="O1087" s="2075">
        <f t="shared" ref="O1087:Z1089" si="654">O148+O220</f>
        <v>8669</v>
      </c>
      <c r="P1087" s="2075">
        <f t="shared" si="654"/>
        <v>12876</v>
      </c>
      <c r="Q1087" s="2075">
        <f t="shared" si="654"/>
        <v>15813</v>
      </c>
      <c r="R1087" s="2075">
        <f t="shared" si="654"/>
        <v>15831</v>
      </c>
      <c r="S1087" s="2075">
        <f t="shared" si="654"/>
        <v>17812</v>
      </c>
      <c r="T1087" s="2075">
        <f t="shared" si="654"/>
        <v>18920</v>
      </c>
      <c r="U1087" s="2075">
        <f t="shared" si="654"/>
        <v>27105</v>
      </c>
      <c r="V1087" s="2075">
        <f t="shared" si="654"/>
        <v>19880.690098672698</v>
      </c>
      <c r="W1087" s="2075">
        <f t="shared" si="654"/>
        <v>26088.743248673742</v>
      </c>
      <c r="X1087" s="2075">
        <f t="shared" si="654"/>
        <v>22364.078328307496</v>
      </c>
      <c r="Y1087" s="2075">
        <f t="shared" si="654"/>
        <v>19557.871008448339</v>
      </c>
      <c r="Z1087" s="2075">
        <f t="shared" si="654"/>
        <v>35047.795199786073</v>
      </c>
      <c r="AA1087" s="2076">
        <f>SUM(O1087:Q1087)</f>
        <v>37358</v>
      </c>
      <c r="AB1087" s="2076">
        <f>SUM(R1087:T1087)</f>
        <v>52563</v>
      </c>
      <c r="AC1087" s="2076">
        <f>SUM(U1087:W1087)</f>
        <v>73074.433347346436</v>
      </c>
      <c r="AD1087" s="2076">
        <f>SUM(X1087:Z1087)</f>
        <v>76969.744536541897</v>
      </c>
      <c r="AE1087" s="2076">
        <f>AA1087+AB1087</f>
        <v>89921</v>
      </c>
      <c r="AF1087" s="2076">
        <f>AD1087+AC1087</f>
        <v>150044.17788388833</v>
      </c>
      <c r="AG1087" s="2076">
        <f>AE1087+AF1087</f>
        <v>239965.17788388833</v>
      </c>
    </row>
    <row r="1088" spans="4:33">
      <c r="D1088" s="2206"/>
      <c r="E1088" s="2206"/>
      <c r="F1088" s="2850"/>
      <c r="G1088" s="2861"/>
      <c r="H1088" s="2865" t="s">
        <v>1259</v>
      </c>
      <c r="I1088" s="2865"/>
      <c r="J1088" s="2866"/>
      <c r="K1088" s="2865"/>
      <c r="L1088" s="2865"/>
      <c r="M1088" s="2865"/>
      <c r="N1088" s="2867"/>
      <c r="O1088" s="2075">
        <f t="shared" si="654"/>
        <v>31250</v>
      </c>
      <c r="P1088" s="2075">
        <f t="shared" si="654"/>
        <v>31886</v>
      </c>
      <c r="Q1088" s="2075">
        <f t="shared" si="654"/>
        <v>29345</v>
      </c>
      <c r="R1088" s="2075">
        <f t="shared" si="654"/>
        <v>31517</v>
      </c>
      <c r="S1088" s="2075">
        <f t="shared" si="654"/>
        <v>31423</v>
      </c>
      <c r="T1088" s="2075">
        <f t="shared" si="654"/>
        <v>34468</v>
      </c>
      <c r="U1088" s="2075">
        <f t="shared" si="654"/>
        <v>33421</v>
      </c>
      <c r="V1088" s="2075">
        <f t="shared" si="654"/>
        <v>29149.825044354911</v>
      </c>
      <c r="W1088" s="2075">
        <f t="shared" si="654"/>
        <v>30223.140127704799</v>
      </c>
      <c r="X1088" s="2075">
        <f t="shared" si="654"/>
        <v>24143.220346366266</v>
      </c>
      <c r="Y1088" s="2075">
        <f t="shared" si="654"/>
        <v>24143.79400488222</v>
      </c>
      <c r="Z1088" s="2075">
        <f t="shared" si="654"/>
        <v>25958.275890844747</v>
      </c>
      <c r="AA1088" s="2075">
        <f>SUM(O1088:Q1088)</f>
        <v>92481</v>
      </c>
      <c r="AB1088" s="2075">
        <f>SUM(R1088:T1088)</f>
        <v>97408</v>
      </c>
      <c r="AC1088" s="2075">
        <f>SUM(U1088:W1088)</f>
        <v>92793.965172059718</v>
      </c>
      <c r="AD1088" s="2075">
        <f>SUM(X1088:Z1088)</f>
        <v>74245.290242093237</v>
      </c>
      <c r="AE1088" s="2075">
        <f>AA1088+AB1088</f>
        <v>189889</v>
      </c>
      <c r="AF1088" s="2075">
        <f>AD1088+AC1088</f>
        <v>167039.25541415295</v>
      </c>
      <c r="AG1088" s="2075">
        <f>AE1088+AF1088</f>
        <v>356928.25541415298</v>
      </c>
    </row>
    <row r="1089" spans="4:33">
      <c r="D1089" s="2206"/>
      <c r="E1089" s="2206"/>
      <c r="F1089" s="2850"/>
      <c r="G1089" s="2861"/>
      <c r="H1089" s="2865" t="s">
        <v>1260</v>
      </c>
      <c r="I1089" s="2865"/>
      <c r="J1089" s="2866"/>
      <c r="K1089" s="2865"/>
      <c r="L1089" s="2865"/>
      <c r="M1089" s="2865"/>
      <c r="N1089" s="2867"/>
      <c r="O1089" s="2075">
        <f t="shared" si="654"/>
        <v>23787</v>
      </c>
      <c r="P1089" s="2075">
        <f t="shared" si="654"/>
        <v>23207</v>
      </c>
      <c r="Q1089" s="2075">
        <f t="shared" si="654"/>
        <v>41474</v>
      </c>
      <c r="R1089" s="2075">
        <f t="shared" si="654"/>
        <v>25646</v>
      </c>
      <c r="S1089" s="2075">
        <f t="shared" si="654"/>
        <v>26413</v>
      </c>
      <c r="T1089" s="2075">
        <f t="shared" si="654"/>
        <v>34300</v>
      </c>
      <c r="U1089" s="2075">
        <f t="shared" si="654"/>
        <v>40863</v>
      </c>
      <c r="V1089" s="2075">
        <f t="shared" si="654"/>
        <v>35054.529146660083</v>
      </c>
      <c r="W1089" s="2075">
        <f t="shared" si="654"/>
        <v>31949.58480525338</v>
      </c>
      <c r="X1089" s="2075">
        <f t="shared" si="654"/>
        <v>39746.855144069516</v>
      </c>
      <c r="Y1089" s="2075">
        <f t="shared" si="654"/>
        <v>35018.383393062053</v>
      </c>
      <c r="Z1089" s="2075">
        <f t="shared" si="654"/>
        <v>39534.987377937992</v>
      </c>
      <c r="AA1089" s="2075">
        <f>SUM(O1089:Q1089)</f>
        <v>88468</v>
      </c>
      <c r="AB1089" s="2075">
        <f>SUM(R1089:T1089)</f>
        <v>86359</v>
      </c>
      <c r="AC1089" s="2075">
        <f>SUM(U1089:W1089)</f>
        <v>107867.11395191347</v>
      </c>
      <c r="AD1089" s="2075">
        <f>SUM(X1089:Z1089)</f>
        <v>114300.22591506958</v>
      </c>
      <c r="AE1089" s="2075">
        <f>AA1089+AB1089</f>
        <v>174827</v>
      </c>
      <c r="AF1089" s="2075">
        <f>AD1089+AC1089</f>
        <v>222167.33986698306</v>
      </c>
      <c r="AG1089" s="2075">
        <f>AE1089+AF1089</f>
        <v>396994.33986698306</v>
      </c>
    </row>
    <row r="1090" spans="4:33">
      <c r="D1090" s="2206"/>
      <c r="E1090" s="2206"/>
      <c r="F1090" s="2850"/>
      <c r="G1090" s="2046" t="s">
        <v>1261</v>
      </c>
      <c r="H1090" s="2047"/>
      <c r="I1090" s="2047"/>
      <c r="J1090" s="2047"/>
      <c r="K1090" s="2047"/>
      <c r="L1090" s="2047"/>
      <c r="M1090" s="2047"/>
      <c r="N1090" s="2048"/>
      <c r="O1090" s="2049">
        <f>O1083-O1085</f>
        <v>-79003</v>
      </c>
      <c r="P1090" s="2049">
        <f t="shared" ref="P1090:Z1090" si="655">P1083-P1085</f>
        <v>-15344</v>
      </c>
      <c r="Q1090" s="2049">
        <f t="shared" si="655"/>
        <v>1230</v>
      </c>
      <c r="R1090" s="2049">
        <f t="shared" si="655"/>
        <v>6370</v>
      </c>
      <c r="S1090" s="2049">
        <f t="shared" si="655"/>
        <v>10300</v>
      </c>
      <c r="T1090" s="2049">
        <f t="shared" si="655"/>
        <v>-2453</v>
      </c>
      <c r="U1090" s="2049">
        <f t="shared" si="655"/>
        <v>49142</v>
      </c>
      <c r="V1090" s="2049">
        <f t="shared" si="655"/>
        <v>33777.262724852728</v>
      </c>
      <c r="W1090" s="2049">
        <f t="shared" si="655"/>
        <v>40120.845492488937</v>
      </c>
      <c r="X1090" s="2049">
        <f t="shared" si="655"/>
        <v>44666.25829732517</v>
      </c>
      <c r="Y1090" s="2049">
        <f t="shared" si="655"/>
        <v>58859.211752381336</v>
      </c>
      <c r="Z1090" s="2049">
        <f t="shared" si="655"/>
        <v>50937.230645452451</v>
      </c>
      <c r="AA1090" s="2049">
        <f>SUM(O1090:Q1090)</f>
        <v>-93117</v>
      </c>
      <c r="AB1090" s="2049">
        <f>SUM(R1090:T1090)</f>
        <v>14217</v>
      </c>
      <c r="AC1090" s="2049">
        <f>SUM(U1090:W1090)</f>
        <v>123040.10821734167</v>
      </c>
      <c r="AD1090" s="2049">
        <f>SUM(X1090:Z1090)</f>
        <v>154462.70069515897</v>
      </c>
      <c r="AE1090" s="2049">
        <f>AA1090+AB1090</f>
        <v>-78900</v>
      </c>
      <c r="AF1090" s="2049">
        <f>AD1090+AC1090</f>
        <v>277502.80891250062</v>
      </c>
      <c r="AG1090" s="2049">
        <f>AE1090+AF1090</f>
        <v>198602.80891250062</v>
      </c>
    </row>
    <row r="1091" spans="4:33">
      <c r="D1091" s="2851"/>
      <c r="E1091" s="2851"/>
      <c r="F1091" s="2852"/>
      <c r="G1091" s="2857"/>
      <c r="H1091" s="2858"/>
      <c r="I1091" s="2859"/>
      <c r="J1091" s="2859"/>
      <c r="K1091" s="2858"/>
      <c r="L1091" s="2858"/>
      <c r="M1091" s="2858"/>
      <c r="N1091" s="2860" t="s">
        <v>142</v>
      </c>
      <c r="O1091" s="1679">
        <f>IFERROR(O1090/O1081,0)</f>
        <v>-56.959625090122564</v>
      </c>
      <c r="P1091" s="1679">
        <f t="shared" ref="P1091:AG1091" si="656">IFERROR(P1090/P1081,0)</f>
        <v>-0.10027643987269388</v>
      </c>
      <c r="Q1091" s="1679">
        <f t="shared" si="656"/>
        <v>5.3116147308781871E-3</v>
      </c>
      <c r="R1091" s="1679">
        <f t="shared" si="656"/>
        <v>2.813119648117153E-2</v>
      </c>
      <c r="S1091" s="1679">
        <f t="shared" si="656"/>
        <v>4.1821806620838627E-2</v>
      </c>
      <c r="T1091" s="1679">
        <f t="shared" si="656"/>
        <v>-7.8137442902011245E-3</v>
      </c>
      <c r="U1091" s="1679">
        <f t="shared" si="656"/>
        <v>0.12423179891143599</v>
      </c>
      <c r="V1091" s="1679">
        <f t="shared" si="656"/>
        <v>0.10611102891697892</v>
      </c>
      <c r="W1091" s="1679">
        <f t="shared" si="656"/>
        <v>0.11656556630079212</v>
      </c>
      <c r="X1091" s="1679">
        <f t="shared" si="656"/>
        <v>0.1241872389691743</v>
      </c>
      <c r="Y1091" s="1679">
        <f t="shared" si="656"/>
        <v>0.15766535011518532</v>
      </c>
      <c r="Z1091" s="1679">
        <f t="shared" si="656"/>
        <v>0.12766379938486214</v>
      </c>
      <c r="AA1091" s="1679">
        <f t="shared" si="656"/>
        <v>-0.24125325153119914</v>
      </c>
      <c r="AB1091" s="1679">
        <f t="shared" si="656"/>
        <v>1.8072702680714314E-2</v>
      </c>
      <c r="AC1091" s="1679">
        <f t="shared" si="656"/>
        <v>0.11628640007574292</v>
      </c>
      <c r="AD1091" s="1679">
        <f t="shared" si="656"/>
        <v>0.1364534245651724</v>
      </c>
      <c r="AE1091" s="1679">
        <f t="shared" si="656"/>
        <v>-6.7284765501079632E-2</v>
      </c>
      <c r="AF1091" s="1679">
        <f t="shared" si="656"/>
        <v>0.12671017740638471</v>
      </c>
      <c r="AG1091" s="1679">
        <f t="shared" si="656"/>
        <v>5.9060741655217838E-2</v>
      </c>
    </row>
    <row r="1092" spans="4:33">
      <c r="D1092" s="2206"/>
      <c r="E1092" s="2206"/>
      <c r="F1092" s="2850"/>
      <c r="G1092" s="2861" t="s">
        <v>1262</v>
      </c>
      <c r="H1092" s="2865"/>
      <c r="I1092" s="2866"/>
      <c r="J1092" s="2866"/>
      <c r="K1092" s="2865"/>
      <c r="L1092" s="2865"/>
      <c r="M1092" s="2865"/>
      <c r="N1092" s="2868"/>
      <c r="O1092" s="2083">
        <f>O153+O225</f>
        <v>82</v>
      </c>
      <c r="P1092" s="2083">
        <f t="shared" ref="P1092:Z1093" si="657">P153+P225</f>
        <v>473</v>
      </c>
      <c r="Q1092" s="2083">
        <f t="shared" si="657"/>
        <v>997</v>
      </c>
      <c r="R1092" s="2083">
        <f t="shared" si="657"/>
        <v>1460</v>
      </c>
      <c r="S1092" s="2083">
        <f t="shared" si="657"/>
        <v>936</v>
      </c>
      <c r="T1092" s="2083">
        <f t="shared" si="657"/>
        <v>1076</v>
      </c>
      <c r="U1092" s="2083">
        <f t="shared" si="657"/>
        <v>549</v>
      </c>
      <c r="V1092" s="2083">
        <f t="shared" si="657"/>
        <v>0</v>
      </c>
      <c r="W1092" s="2083">
        <f t="shared" si="657"/>
        <v>0</v>
      </c>
      <c r="X1092" s="2083">
        <f t="shared" si="657"/>
        <v>0</v>
      </c>
      <c r="Y1092" s="2083">
        <f t="shared" si="657"/>
        <v>0</v>
      </c>
      <c r="Z1092" s="2083">
        <f t="shared" si="657"/>
        <v>0</v>
      </c>
      <c r="AA1092" s="2083">
        <f>SUM(O1092:Q1092)</f>
        <v>1552</v>
      </c>
      <c r="AB1092" s="2083">
        <f>SUM(R1092:T1092)</f>
        <v>3472</v>
      </c>
      <c r="AC1092" s="2083">
        <f>SUM(U1092:W1092)</f>
        <v>549</v>
      </c>
      <c r="AD1092" s="2083">
        <f>SUM(X1092:Z1092)</f>
        <v>0</v>
      </c>
      <c r="AE1092" s="2083">
        <f>AA1092+AB1092</f>
        <v>5024</v>
      </c>
      <c r="AF1092" s="2083">
        <f>AD1092+AC1092</f>
        <v>549</v>
      </c>
      <c r="AG1092" s="2083">
        <f>AE1092+AF1092</f>
        <v>5573</v>
      </c>
    </row>
    <row r="1093" spans="4:33">
      <c r="D1093" s="2206"/>
      <c r="E1093" s="2206"/>
      <c r="F1093" s="2850"/>
      <c r="G1093" s="2869" t="s">
        <v>1263</v>
      </c>
      <c r="H1093" s="2870"/>
      <c r="I1093" s="2871"/>
      <c r="J1093" s="2871"/>
      <c r="K1093" s="2870"/>
      <c r="L1093" s="2870"/>
      <c r="M1093" s="2870"/>
      <c r="N1093" s="2872"/>
      <c r="O1093" s="2090">
        <f>O154+O226</f>
        <v>0</v>
      </c>
      <c r="P1093" s="2090">
        <f t="shared" si="657"/>
        <v>0</v>
      </c>
      <c r="Q1093" s="2090">
        <f t="shared" si="657"/>
        <v>0</v>
      </c>
      <c r="R1093" s="2090">
        <f t="shared" si="657"/>
        <v>0</v>
      </c>
      <c r="S1093" s="2090">
        <f t="shared" si="657"/>
        <v>0</v>
      </c>
      <c r="T1093" s="2090">
        <f t="shared" si="657"/>
        <v>0</v>
      </c>
      <c r="U1093" s="2090">
        <f t="shared" si="657"/>
        <v>0</v>
      </c>
      <c r="V1093" s="2090">
        <f t="shared" si="657"/>
        <v>0</v>
      </c>
      <c r="W1093" s="2090">
        <f t="shared" si="657"/>
        <v>0</v>
      </c>
      <c r="X1093" s="2090">
        <f t="shared" si="657"/>
        <v>0</v>
      </c>
      <c r="Y1093" s="2090">
        <f t="shared" si="657"/>
        <v>0</v>
      </c>
      <c r="Z1093" s="2090">
        <f t="shared" si="657"/>
        <v>0</v>
      </c>
      <c r="AA1093" s="2090">
        <f>SUM(O1093:Q1093)</f>
        <v>0</v>
      </c>
      <c r="AB1093" s="2090">
        <f>SUM(R1093:T1093)</f>
        <v>0</v>
      </c>
      <c r="AC1093" s="2090">
        <f>SUM(U1093:W1093)</f>
        <v>0</v>
      </c>
      <c r="AD1093" s="2090">
        <f>SUM(X1093:Z1093)</f>
        <v>0</v>
      </c>
      <c r="AE1093" s="2090">
        <f>AA1093+AB1093</f>
        <v>0</v>
      </c>
      <c r="AF1093" s="2090">
        <f>AD1093+AC1093</f>
        <v>0</v>
      </c>
      <c r="AG1093" s="2090">
        <f>AE1093+AF1093</f>
        <v>0</v>
      </c>
    </row>
    <row r="1094" spans="4:33">
      <c r="D1094" s="2206"/>
      <c r="E1094" s="2206"/>
      <c r="F1094" s="2850"/>
      <c r="G1094" s="2036" t="s">
        <v>1264</v>
      </c>
      <c r="H1094" s="2037"/>
      <c r="I1094" s="2037"/>
      <c r="J1094" s="2037"/>
      <c r="K1094" s="2037"/>
      <c r="L1094" s="2037"/>
      <c r="M1094" s="2037"/>
      <c r="N1094" s="2038"/>
      <c r="O1094" s="2039">
        <f>O1090+O1092-O1093</f>
        <v>-78921</v>
      </c>
      <c r="P1094" s="2039">
        <f t="shared" ref="P1094:Z1094" si="658">P1090+P1092-P1093</f>
        <v>-14871</v>
      </c>
      <c r="Q1094" s="2039">
        <f t="shared" si="658"/>
        <v>2227</v>
      </c>
      <c r="R1094" s="2039">
        <f t="shared" si="658"/>
        <v>7830</v>
      </c>
      <c r="S1094" s="2039">
        <f t="shared" si="658"/>
        <v>11236</v>
      </c>
      <c r="T1094" s="2039">
        <f t="shared" si="658"/>
        <v>-1377</v>
      </c>
      <c r="U1094" s="2039">
        <f t="shared" si="658"/>
        <v>49691</v>
      </c>
      <c r="V1094" s="2039">
        <f t="shared" si="658"/>
        <v>33777.262724852728</v>
      </c>
      <c r="W1094" s="2039">
        <f t="shared" si="658"/>
        <v>40120.845492488937</v>
      </c>
      <c r="X1094" s="2039">
        <f t="shared" si="658"/>
        <v>44666.25829732517</v>
      </c>
      <c r="Y1094" s="2039">
        <f t="shared" si="658"/>
        <v>58859.211752381336</v>
      </c>
      <c r="Z1094" s="2039">
        <f t="shared" si="658"/>
        <v>50937.230645452451</v>
      </c>
      <c r="AA1094" s="2039">
        <f>SUM(O1094:Q1094)</f>
        <v>-91565</v>
      </c>
      <c r="AB1094" s="2039">
        <f>SUM(R1094:T1094)</f>
        <v>17689</v>
      </c>
      <c r="AC1094" s="2039">
        <f>SUM(U1094:W1094)</f>
        <v>123589.10821734167</v>
      </c>
      <c r="AD1094" s="2039">
        <f>SUM(X1094:Z1094)</f>
        <v>154462.70069515897</v>
      </c>
      <c r="AE1094" s="2039">
        <f>AA1094+AB1094</f>
        <v>-73876</v>
      </c>
      <c r="AF1094" s="2039">
        <f>AD1094+AC1094</f>
        <v>278051.80891250062</v>
      </c>
      <c r="AG1094" s="2039">
        <f>AE1094+AF1094</f>
        <v>204175.80891250062</v>
      </c>
    </row>
    <row r="1096" spans="4:33" ht="18">
      <c r="D1096" s="2541" t="s">
        <v>1439</v>
      </c>
      <c r="E1096" s="2541"/>
    </row>
    <row r="1097" spans="4:33">
      <c r="G1097" s="2845"/>
      <c r="H1097" s="2846"/>
      <c r="I1097" s="2847"/>
      <c r="J1097" s="2847"/>
      <c r="K1097" s="2846"/>
      <c r="L1097" s="2846"/>
      <c r="M1097" s="2846"/>
      <c r="N1097" s="2848"/>
      <c r="O1097" s="2849">
        <f>O$10</f>
        <v>43922</v>
      </c>
      <c r="P1097" s="2849">
        <f t="shared" ref="P1097:AG1097" si="659">P$10</f>
        <v>43952</v>
      </c>
      <c r="Q1097" s="2849">
        <f t="shared" si="659"/>
        <v>43983</v>
      </c>
      <c r="R1097" s="2849">
        <f t="shared" si="659"/>
        <v>44013</v>
      </c>
      <c r="S1097" s="2849">
        <f t="shared" si="659"/>
        <v>44044</v>
      </c>
      <c r="T1097" s="2849">
        <f t="shared" si="659"/>
        <v>44075</v>
      </c>
      <c r="U1097" s="2849">
        <f t="shared" si="659"/>
        <v>44105</v>
      </c>
      <c r="V1097" s="2849">
        <f t="shared" si="659"/>
        <v>44136</v>
      </c>
      <c r="W1097" s="2849">
        <f t="shared" si="659"/>
        <v>44166</v>
      </c>
      <c r="X1097" s="2849">
        <f t="shared" si="659"/>
        <v>44197</v>
      </c>
      <c r="Y1097" s="2849">
        <f t="shared" si="659"/>
        <v>44228</v>
      </c>
      <c r="Z1097" s="2849">
        <f t="shared" si="659"/>
        <v>44256</v>
      </c>
      <c r="AA1097" s="2010" t="str">
        <f t="shared" si="659"/>
        <v>Q1</v>
      </c>
      <c r="AB1097" s="2010" t="str">
        <f t="shared" si="659"/>
        <v>Q2</v>
      </c>
      <c r="AC1097" s="2010" t="str">
        <f t="shared" si="659"/>
        <v>Q3</v>
      </c>
      <c r="AD1097" s="2010" t="str">
        <f t="shared" si="659"/>
        <v>Q4</v>
      </c>
      <c r="AE1097" s="2010" t="str">
        <f t="shared" si="659"/>
        <v>1st H</v>
      </c>
      <c r="AF1097" s="2010" t="str">
        <f t="shared" si="659"/>
        <v>2nd H</v>
      </c>
      <c r="AG1097" s="2010" t="str">
        <f t="shared" si="659"/>
        <v>Yr.</v>
      </c>
    </row>
    <row r="1098" spans="4:33">
      <c r="D1098" s="2206"/>
      <c r="E1098" s="2206"/>
      <c r="F1098" s="2850"/>
      <c r="G1098" s="2067" t="s">
        <v>9</v>
      </c>
      <c r="H1098" s="2068"/>
      <c r="I1098" s="2068"/>
      <c r="J1098" s="2068"/>
      <c r="K1098" s="2068"/>
      <c r="L1098" s="2068"/>
      <c r="M1098" s="2068"/>
      <c r="N1098" s="2159" t="s">
        <v>1440</v>
      </c>
      <c r="O1098" s="2069">
        <f>O11</f>
        <v>18167</v>
      </c>
      <c r="P1098" s="2069">
        <f t="shared" ref="P1098:AG1098" si="660">P11</f>
        <v>259915</v>
      </c>
      <c r="Q1098" s="2069">
        <f t="shared" si="660"/>
        <v>353593</v>
      </c>
      <c r="R1098" s="2069">
        <f t="shared" si="660"/>
        <v>362129</v>
      </c>
      <c r="S1098" s="2069">
        <f t="shared" si="660"/>
        <v>372500</v>
      </c>
      <c r="T1098" s="2069">
        <f t="shared" si="660"/>
        <v>529878</v>
      </c>
      <c r="U1098" s="2069">
        <f t="shared" si="660"/>
        <v>531688</v>
      </c>
      <c r="V1098" s="2069">
        <f t="shared" si="660"/>
        <v>494039.06957135384</v>
      </c>
      <c r="W1098" s="2069">
        <f t="shared" si="660"/>
        <v>536122.77600650932</v>
      </c>
      <c r="X1098" s="2069">
        <f t="shared" si="660"/>
        <v>541481.46832660597</v>
      </c>
      <c r="Y1098" s="2069">
        <f t="shared" si="660"/>
        <v>559851.06451536296</v>
      </c>
      <c r="Z1098" s="2069">
        <f t="shared" si="660"/>
        <v>609132.39287069684</v>
      </c>
      <c r="AA1098" s="2069">
        <f t="shared" si="660"/>
        <v>631675</v>
      </c>
      <c r="AB1098" s="2069">
        <f t="shared" si="660"/>
        <v>1264507</v>
      </c>
      <c r="AC1098" s="2069">
        <f t="shared" si="660"/>
        <v>1561849.845577863</v>
      </c>
      <c r="AD1098" s="2069">
        <f t="shared" si="660"/>
        <v>1710464.9257126655</v>
      </c>
      <c r="AE1098" s="2069">
        <f t="shared" si="660"/>
        <v>1896182</v>
      </c>
      <c r="AF1098" s="2069">
        <f t="shared" si="660"/>
        <v>3272314.7712905286</v>
      </c>
      <c r="AG1098" s="2069">
        <f t="shared" si="660"/>
        <v>5168496.7712905286</v>
      </c>
    </row>
    <row r="1099" spans="4:33">
      <c r="D1099" s="2206"/>
      <c r="E1099" s="2206"/>
      <c r="F1099" s="2850"/>
      <c r="G1099" s="2056" t="s">
        <v>1441</v>
      </c>
      <c r="H1099" s="2055"/>
      <c r="I1099" s="2055"/>
      <c r="J1099" s="2070"/>
      <c r="K1099" s="2053"/>
      <c r="L1099" s="2053"/>
      <c r="M1099" s="2053"/>
      <c r="N1099" s="2160" t="s">
        <v>1442</v>
      </c>
      <c r="O1099" s="2054">
        <f>SUM(O1101:O1103)</f>
        <v>36640</v>
      </c>
      <c r="P1099" s="2054">
        <f t="shared" ref="P1099:AG1099" si="661">SUM(P1101:P1103)</f>
        <v>175922</v>
      </c>
      <c r="Q1099" s="2054">
        <f t="shared" si="661"/>
        <v>249497</v>
      </c>
      <c r="R1099" s="2054">
        <f t="shared" si="661"/>
        <v>252115</v>
      </c>
      <c r="S1099" s="2054">
        <f t="shared" si="661"/>
        <v>264597</v>
      </c>
      <c r="T1099" s="2054">
        <f t="shared" si="661"/>
        <v>389781</v>
      </c>
      <c r="U1099" s="2054">
        <f t="shared" si="661"/>
        <v>365829</v>
      </c>
      <c r="V1099" s="2054">
        <f t="shared" si="661"/>
        <v>336693.13561842771</v>
      </c>
      <c r="W1099" s="2054">
        <f t="shared" si="661"/>
        <v>371252.49457510578</v>
      </c>
      <c r="X1099" s="2054">
        <f t="shared" si="661"/>
        <v>369997.25356513361</v>
      </c>
      <c r="Y1099" s="2054">
        <f t="shared" si="661"/>
        <v>375773.94666381914</v>
      </c>
      <c r="Z1099" s="2054">
        <f t="shared" si="661"/>
        <v>425032.89806990064</v>
      </c>
      <c r="AA1099" s="2054">
        <f t="shared" si="661"/>
        <v>462059</v>
      </c>
      <c r="AB1099" s="2054">
        <f t="shared" si="661"/>
        <v>906493</v>
      </c>
      <c r="AC1099" s="2054">
        <f t="shared" si="661"/>
        <v>1073774.6301935334</v>
      </c>
      <c r="AD1099" s="2054">
        <f t="shared" si="661"/>
        <v>1170804.0982988535</v>
      </c>
      <c r="AE1099" s="2054">
        <f t="shared" si="661"/>
        <v>1368552</v>
      </c>
      <c r="AF1099" s="2054">
        <f t="shared" si="661"/>
        <v>2244578.7284923866</v>
      </c>
      <c r="AG1099" s="2054">
        <f t="shared" si="661"/>
        <v>3613130.7284923866</v>
      </c>
    </row>
    <row r="1100" spans="4:33">
      <c r="D1100" s="2852"/>
      <c r="E1100" s="2852"/>
      <c r="F1100" s="2852"/>
      <c r="G1100" s="2109"/>
      <c r="H1100" s="2110" t="s">
        <v>142</v>
      </c>
      <c r="I1100" s="2110"/>
      <c r="J1100" s="2110"/>
      <c r="K1100" s="2111"/>
      <c r="L1100" s="2111"/>
      <c r="M1100" s="2111"/>
      <c r="N1100" s="2161"/>
      <c r="O1100" s="2112">
        <f>IFERROR(O1099/O1098,0)</f>
        <v>2.0168437276380251</v>
      </c>
      <c r="P1100" s="2112">
        <f t="shared" ref="P1100:AG1100" si="662">IFERROR(P1099/P1098,0)</f>
        <v>0.6768443529615451</v>
      </c>
      <c r="Q1100" s="2112">
        <f t="shared" si="662"/>
        <v>0.70560503177381906</v>
      </c>
      <c r="R1100" s="2112">
        <f t="shared" si="662"/>
        <v>0.69620218209533069</v>
      </c>
      <c r="S1100" s="2112">
        <f t="shared" si="662"/>
        <v>0.71032751677852346</v>
      </c>
      <c r="T1100" s="2112">
        <f t="shared" si="662"/>
        <v>0.73560517704075279</v>
      </c>
      <c r="U1100" s="2112">
        <f t="shared" si="662"/>
        <v>0.68805201546771788</v>
      </c>
      <c r="V1100" s="2112">
        <f t="shared" si="662"/>
        <v>0.68151115236808057</v>
      </c>
      <c r="W1100" s="2112">
        <f t="shared" si="662"/>
        <v>0.69247663257380099</v>
      </c>
      <c r="X1100" s="2112">
        <f t="shared" si="662"/>
        <v>0.68330547804077746</v>
      </c>
      <c r="Y1100" s="2112">
        <f t="shared" si="662"/>
        <v>0.67120341548177487</v>
      </c>
      <c r="Z1100" s="2112">
        <f t="shared" si="662"/>
        <v>0.69776768243570364</v>
      </c>
      <c r="AA1100" s="2112">
        <f t="shared" si="662"/>
        <v>0.73148217041991526</v>
      </c>
      <c r="AB1100" s="2112">
        <f t="shared" si="662"/>
        <v>0.71687463968170995</v>
      </c>
      <c r="AC1100" s="2112">
        <f t="shared" si="662"/>
        <v>0.68750183203190796</v>
      </c>
      <c r="AD1100" s="2112">
        <f t="shared" si="662"/>
        <v>0.68449465446421698</v>
      </c>
      <c r="AE1100" s="2112">
        <f t="shared" si="662"/>
        <v>0.72174084555174556</v>
      </c>
      <c r="AF1100" s="2112">
        <f t="shared" si="662"/>
        <v>0.68592995642872534</v>
      </c>
      <c r="AG1100" s="2112">
        <f t="shared" si="662"/>
        <v>0.69906800533614721</v>
      </c>
    </row>
    <row r="1101" spans="4:33">
      <c r="D1101" s="2850"/>
      <c r="E1101" s="2850"/>
      <c r="F1101" s="2850"/>
      <c r="G1101" s="2052"/>
      <c r="H1101" s="2053" t="s">
        <v>1443</v>
      </c>
      <c r="I1101" s="2053"/>
      <c r="J1101" s="2053"/>
      <c r="K1101" s="2053"/>
      <c r="L1101" s="2053"/>
      <c r="M1101" s="2053"/>
      <c r="N1101" s="2160"/>
      <c r="O1101" s="2055">
        <f>O13-O1108</f>
        <v>11973</v>
      </c>
      <c r="P1101" s="2055">
        <f t="shared" ref="P1101:AG1101" si="663">P13-P1108</f>
        <v>145922</v>
      </c>
      <c r="Q1101" s="2055">
        <f t="shared" si="663"/>
        <v>218200</v>
      </c>
      <c r="R1101" s="2055">
        <f t="shared" si="663"/>
        <v>217931</v>
      </c>
      <c r="S1101" s="2055">
        <f t="shared" si="663"/>
        <v>228971</v>
      </c>
      <c r="T1101" s="2055">
        <f t="shared" si="663"/>
        <v>349439</v>
      </c>
      <c r="U1101" s="2055">
        <f t="shared" si="663"/>
        <v>312385</v>
      </c>
      <c r="V1101" s="2055">
        <f t="shared" si="663"/>
        <v>298977.34795176098</v>
      </c>
      <c r="W1101" s="2055">
        <f t="shared" si="663"/>
        <v>324599.73529957759</v>
      </c>
      <c r="X1101" s="2055">
        <f t="shared" si="663"/>
        <v>328706.43688924803</v>
      </c>
      <c r="Y1101" s="2055">
        <f t="shared" si="663"/>
        <v>338522.88199072622</v>
      </c>
      <c r="Z1101" s="2055">
        <f>Z13-Z1108</f>
        <v>365482.89210611046</v>
      </c>
      <c r="AA1101" s="2055">
        <f t="shared" si="663"/>
        <v>376095</v>
      </c>
      <c r="AB1101" s="2055">
        <f t="shared" si="663"/>
        <v>796341</v>
      </c>
      <c r="AC1101" s="2055">
        <f t="shared" si="663"/>
        <v>935962.08325133857</v>
      </c>
      <c r="AD1101" s="2055">
        <f t="shared" si="663"/>
        <v>1032712.2109860848</v>
      </c>
      <c r="AE1101" s="2055">
        <f t="shared" si="663"/>
        <v>1172436</v>
      </c>
      <c r="AF1101" s="2055">
        <f t="shared" si="663"/>
        <v>1968674.2942374232</v>
      </c>
      <c r="AG1101" s="2055">
        <f t="shared" si="663"/>
        <v>3141110.2942374232</v>
      </c>
    </row>
    <row r="1102" spans="4:33">
      <c r="D1102" s="2850"/>
      <c r="E1102" s="2850"/>
      <c r="F1102" s="2850"/>
      <c r="G1102" s="2052"/>
      <c r="H1102" s="2053" t="s">
        <v>1444</v>
      </c>
      <c r="I1102" s="2053"/>
      <c r="J1102" s="2053"/>
      <c r="K1102" s="2053"/>
      <c r="L1102" s="2053"/>
      <c r="M1102" s="2053"/>
      <c r="N1102" s="2160"/>
      <c r="O1102" s="2055">
        <f>O19-SUM(O43:O44)</f>
        <v>11028</v>
      </c>
      <c r="P1102" s="2055">
        <f t="shared" ref="P1102:AG1102" si="664">P19-SUM(P43:P44)</f>
        <v>11026</v>
      </c>
      <c r="Q1102" s="2055">
        <f t="shared" si="664"/>
        <v>5303</v>
      </c>
      <c r="R1102" s="2055">
        <f t="shared" si="664"/>
        <v>10800</v>
      </c>
      <c r="S1102" s="2055">
        <f t="shared" si="664"/>
        <v>10791</v>
      </c>
      <c r="T1102" s="2055">
        <f t="shared" si="664"/>
        <v>10242</v>
      </c>
      <c r="U1102" s="2055">
        <f t="shared" si="664"/>
        <v>11027</v>
      </c>
      <c r="V1102" s="2055">
        <f t="shared" si="664"/>
        <v>9096.0000000000364</v>
      </c>
      <c r="W1102" s="2055">
        <f t="shared" si="664"/>
        <v>9096.0000000000364</v>
      </c>
      <c r="X1102" s="2055">
        <f t="shared" si="664"/>
        <v>9095.9999999999636</v>
      </c>
      <c r="Y1102" s="2055">
        <f t="shared" si="664"/>
        <v>9095.9999999999782</v>
      </c>
      <c r="Z1102" s="2055">
        <f t="shared" si="664"/>
        <v>9095.9999999999709</v>
      </c>
      <c r="AA1102" s="2055">
        <f t="shared" si="664"/>
        <v>27357</v>
      </c>
      <c r="AB1102" s="2055">
        <f t="shared" si="664"/>
        <v>31833</v>
      </c>
      <c r="AC1102" s="2055">
        <f t="shared" si="664"/>
        <v>29219.000000000058</v>
      </c>
      <c r="AD1102" s="2055">
        <f t="shared" si="664"/>
        <v>27287.999999999913</v>
      </c>
      <c r="AE1102" s="2055">
        <f t="shared" si="664"/>
        <v>59190</v>
      </c>
      <c r="AF1102" s="2055">
        <f t="shared" si="664"/>
        <v>56506.999999999971</v>
      </c>
      <c r="AG1102" s="2055">
        <f t="shared" si="664"/>
        <v>115697</v>
      </c>
    </row>
    <row r="1103" spans="4:33">
      <c r="D1103" s="2850"/>
      <c r="E1103" s="2850"/>
      <c r="F1103" s="2850"/>
      <c r="G1103" s="2059"/>
      <c r="H1103" s="2060" t="s">
        <v>1445</v>
      </c>
      <c r="I1103" s="2060"/>
      <c r="J1103" s="2060"/>
      <c r="K1103" s="2060"/>
      <c r="L1103" s="2060"/>
      <c r="M1103" s="2060"/>
      <c r="N1103" s="2162"/>
      <c r="O1103" s="2061">
        <f>O37</f>
        <v>13639</v>
      </c>
      <c r="P1103" s="2061">
        <f t="shared" ref="P1103:AG1103" si="665">P18</f>
        <v>18974</v>
      </c>
      <c r="Q1103" s="2061">
        <f t="shared" si="665"/>
        <v>25994</v>
      </c>
      <c r="R1103" s="2061">
        <f t="shared" si="665"/>
        <v>23384</v>
      </c>
      <c r="S1103" s="2061">
        <f t="shared" si="665"/>
        <v>24835</v>
      </c>
      <c r="T1103" s="2061">
        <f t="shared" si="665"/>
        <v>30100</v>
      </c>
      <c r="U1103" s="2061">
        <f t="shared" si="665"/>
        <v>42417</v>
      </c>
      <c r="V1103" s="2061">
        <f t="shared" si="665"/>
        <v>28619.787666666667</v>
      </c>
      <c r="W1103" s="2061">
        <f t="shared" si="665"/>
        <v>37556.759275528122</v>
      </c>
      <c r="X1103" s="2061">
        <f t="shared" si="665"/>
        <v>32194.816675885631</v>
      </c>
      <c r="Y1103" s="2061">
        <f t="shared" si="665"/>
        <v>28155.064673092893</v>
      </c>
      <c r="Z1103" s="2061">
        <f t="shared" si="665"/>
        <v>50454.005963790187</v>
      </c>
      <c r="AA1103" s="2061">
        <f t="shared" si="665"/>
        <v>58607</v>
      </c>
      <c r="AB1103" s="2061">
        <f t="shared" si="665"/>
        <v>78319</v>
      </c>
      <c r="AC1103" s="2061">
        <f t="shared" si="665"/>
        <v>108593.54694219479</v>
      </c>
      <c r="AD1103" s="2061">
        <f t="shared" si="665"/>
        <v>110803.88731276871</v>
      </c>
      <c r="AE1103" s="2061">
        <f t="shared" si="665"/>
        <v>136926</v>
      </c>
      <c r="AF1103" s="2061">
        <f t="shared" si="665"/>
        <v>219397.4342549635</v>
      </c>
      <c r="AG1103" s="2061">
        <f t="shared" si="665"/>
        <v>356323.43425496353</v>
      </c>
    </row>
    <row r="1104" spans="4:33">
      <c r="D1104" s="2206"/>
      <c r="E1104" s="2206"/>
      <c r="F1104" s="2850"/>
      <c r="G1104" s="2062" t="s">
        <v>1446</v>
      </c>
      <c r="H1104" s="2063"/>
      <c r="I1104" s="2063"/>
      <c r="J1104" s="2063"/>
      <c r="K1104" s="2063"/>
      <c r="L1104" s="2063"/>
      <c r="M1104" s="2063"/>
      <c r="N1104" s="2163" t="s">
        <v>1447</v>
      </c>
      <c r="O1104" s="2064">
        <f>O1098-O1099</f>
        <v>-18473</v>
      </c>
      <c r="P1104" s="2064">
        <f t="shared" ref="P1104:AG1104" si="666">P1098-P1099</f>
        <v>83993</v>
      </c>
      <c r="Q1104" s="2064">
        <f t="shared" si="666"/>
        <v>104096</v>
      </c>
      <c r="R1104" s="2064">
        <f t="shared" si="666"/>
        <v>110014</v>
      </c>
      <c r="S1104" s="2064">
        <f t="shared" si="666"/>
        <v>107903</v>
      </c>
      <c r="T1104" s="2064">
        <f t="shared" si="666"/>
        <v>140097</v>
      </c>
      <c r="U1104" s="2064">
        <f t="shared" si="666"/>
        <v>165859</v>
      </c>
      <c r="V1104" s="2064">
        <f t="shared" si="666"/>
        <v>157345.93395292613</v>
      </c>
      <c r="W1104" s="2064">
        <f t="shared" si="666"/>
        <v>164870.28143140353</v>
      </c>
      <c r="X1104" s="2064">
        <f t="shared" si="666"/>
        <v>171484.21476147237</v>
      </c>
      <c r="Y1104" s="2064">
        <f t="shared" si="666"/>
        <v>184077.11785154382</v>
      </c>
      <c r="Z1104" s="2064">
        <f t="shared" si="666"/>
        <v>184099.49480079621</v>
      </c>
      <c r="AA1104" s="2064">
        <f t="shared" si="666"/>
        <v>169616</v>
      </c>
      <c r="AB1104" s="2064">
        <f t="shared" si="666"/>
        <v>358014</v>
      </c>
      <c r="AC1104" s="2064">
        <f t="shared" si="666"/>
        <v>488075.21538432967</v>
      </c>
      <c r="AD1104" s="2064">
        <f t="shared" si="666"/>
        <v>539660.82741381205</v>
      </c>
      <c r="AE1104" s="2064">
        <f t="shared" si="666"/>
        <v>527630</v>
      </c>
      <c r="AF1104" s="2064">
        <f t="shared" si="666"/>
        <v>1027736.0427981419</v>
      </c>
      <c r="AG1104" s="2064">
        <f t="shared" si="666"/>
        <v>1555366.0427981419</v>
      </c>
    </row>
    <row r="1105" spans="4:33">
      <c r="D1105" s="2852"/>
      <c r="E1105" s="2852"/>
      <c r="F1105" s="2852"/>
      <c r="G1105" s="2109"/>
      <c r="H1105" s="2114" t="s">
        <v>142</v>
      </c>
      <c r="I1105" s="2115"/>
      <c r="J1105" s="2115"/>
      <c r="K1105" s="2115"/>
      <c r="L1105" s="2115"/>
      <c r="M1105" s="2115"/>
      <c r="N1105" s="2160" t="s">
        <v>1448</v>
      </c>
      <c r="O1105" s="2116">
        <f>IFERROR(O1104/O1098,0)</f>
        <v>-1.0168437276380249</v>
      </c>
      <c r="P1105" s="2116">
        <f t="shared" ref="P1105:AG1105" si="667">IFERROR(P1104/P1098,0)</f>
        <v>0.3231556470384549</v>
      </c>
      <c r="Q1105" s="2116">
        <f t="shared" si="667"/>
        <v>0.29439496822618094</v>
      </c>
      <c r="R1105" s="2116">
        <f t="shared" si="667"/>
        <v>0.30379781790466931</v>
      </c>
      <c r="S1105" s="2116">
        <f t="shared" si="667"/>
        <v>0.28967248322147648</v>
      </c>
      <c r="T1105" s="2116">
        <f t="shared" si="667"/>
        <v>0.26439482295924721</v>
      </c>
      <c r="U1105" s="2116">
        <f t="shared" si="667"/>
        <v>0.31194798453228206</v>
      </c>
      <c r="V1105" s="2116">
        <f t="shared" si="667"/>
        <v>0.31848884763191937</v>
      </c>
      <c r="W1105" s="2116">
        <f t="shared" si="667"/>
        <v>0.30752336742619896</v>
      </c>
      <c r="X1105" s="2116">
        <f t="shared" si="667"/>
        <v>0.31669452195922254</v>
      </c>
      <c r="Y1105" s="2116">
        <f t="shared" si="667"/>
        <v>0.32879658451822508</v>
      </c>
      <c r="Z1105" s="2116">
        <f t="shared" si="667"/>
        <v>0.30223231756429642</v>
      </c>
      <c r="AA1105" s="2116">
        <f t="shared" si="667"/>
        <v>0.26851782958008469</v>
      </c>
      <c r="AB1105" s="2116">
        <f t="shared" si="667"/>
        <v>0.28312536031829005</v>
      </c>
      <c r="AC1105" s="2116">
        <f t="shared" si="667"/>
        <v>0.31249816796809204</v>
      </c>
      <c r="AD1105" s="2116">
        <f t="shared" si="667"/>
        <v>0.31550534553578308</v>
      </c>
      <c r="AE1105" s="2116">
        <f t="shared" si="667"/>
        <v>0.27825915444825444</v>
      </c>
      <c r="AF1105" s="2116">
        <f t="shared" si="667"/>
        <v>0.31407004357127466</v>
      </c>
      <c r="AG1105" s="2116">
        <f t="shared" si="667"/>
        <v>0.30093199466385284</v>
      </c>
    </row>
    <row r="1106" spans="4:33">
      <c r="D1106" s="2206"/>
      <c r="E1106" s="2206"/>
      <c r="F1106" s="2850"/>
      <c r="G1106" s="2052" t="s">
        <v>1449</v>
      </c>
      <c r="H1106" s="2053"/>
      <c r="I1106" s="2053"/>
      <c r="J1106" s="2053"/>
      <c r="K1106" s="2053"/>
      <c r="L1106" s="2053"/>
      <c r="M1106" s="2053"/>
      <c r="N1106" s="2160" t="s">
        <v>1450</v>
      </c>
      <c r="O1106" s="2056">
        <f>SUM(O1108:O1110)</f>
        <v>94322</v>
      </c>
      <c r="P1106" s="2056">
        <f t="shared" ref="P1106:AG1106" si="668">SUM(P1108:P1110)</f>
        <v>96549</v>
      </c>
      <c r="Q1106" s="2056">
        <f t="shared" si="668"/>
        <v>125429</v>
      </c>
      <c r="R1106" s="2056">
        <f t="shared" si="668"/>
        <v>98854</v>
      </c>
      <c r="S1106" s="2056">
        <f t="shared" si="668"/>
        <v>101044</v>
      </c>
      <c r="T1106" s="2056">
        <f t="shared" si="668"/>
        <v>118674</v>
      </c>
      <c r="U1106" s="2056">
        <f t="shared" si="668"/>
        <v>127131</v>
      </c>
      <c r="V1106" s="2056">
        <f t="shared" si="668"/>
        <v>111681.59752556539</v>
      </c>
      <c r="W1106" s="2056">
        <f t="shared" si="668"/>
        <v>109082.7905255653</v>
      </c>
      <c r="X1106" s="2056">
        <f t="shared" si="668"/>
        <v>109707.74419223206</v>
      </c>
      <c r="Y1106" s="2056">
        <f t="shared" si="668"/>
        <v>102901.74419223206</v>
      </c>
      <c r="Z1106" s="2056">
        <f t="shared" si="668"/>
        <v>112566.74419223206</v>
      </c>
      <c r="AA1106" s="2056">
        <f t="shared" si="668"/>
        <v>316300</v>
      </c>
      <c r="AB1106" s="2056">
        <f t="shared" si="668"/>
        <v>318572</v>
      </c>
      <c r="AC1106" s="2056">
        <f t="shared" si="668"/>
        <v>347895.38805113069</v>
      </c>
      <c r="AD1106" s="2056">
        <f t="shared" si="668"/>
        <v>325176.2325766962</v>
      </c>
      <c r="AE1106" s="2056">
        <f t="shared" si="668"/>
        <v>634872</v>
      </c>
      <c r="AF1106" s="2056">
        <f t="shared" si="668"/>
        <v>673071.62062782678</v>
      </c>
      <c r="AG1106" s="2056">
        <f t="shared" si="668"/>
        <v>1307943.6206278268</v>
      </c>
    </row>
    <row r="1107" spans="4:33">
      <c r="D1107" s="2852"/>
      <c r="E1107" s="2852"/>
      <c r="F1107" s="2852"/>
      <c r="G1107" s="2109"/>
      <c r="H1107" s="2110" t="s">
        <v>142</v>
      </c>
      <c r="I1107" s="2111"/>
      <c r="J1107" s="2111"/>
      <c r="K1107" s="2111"/>
      <c r="L1107" s="2111"/>
      <c r="M1107" s="2111"/>
      <c r="N1107" s="2161"/>
      <c r="O1107" s="2117">
        <f>IFERROR(O1106/O1098,0)</f>
        <v>5.1919414322672974</v>
      </c>
      <c r="P1107" s="2117">
        <f t="shared" ref="P1107:AG1107" si="669">IFERROR(P1106/P1098,0)</f>
        <v>0.37146374776369195</v>
      </c>
      <c r="Q1107" s="2117">
        <f t="shared" si="669"/>
        <v>0.35472704493584434</v>
      </c>
      <c r="R1107" s="2117">
        <f t="shared" si="669"/>
        <v>0.27298007063781138</v>
      </c>
      <c r="S1107" s="2117">
        <f t="shared" si="669"/>
        <v>0.27125906040268455</v>
      </c>
      <c r="T1107" s="2117">
        <f t="shared" si="669"/>
        <v>0.22396476169986299</v>
      </c>
      <c r="U1107" s="2117">
        <f t="shared" si="669"/>
        <v>0.23910827402536827</v>
      </c>
      <c r="V1107" s="2117">
        <f t="shared" si="669"/>
        <v>0.22605822981260243</v>
      </c>
      <c r="W1107" s="2117">
        <f t="shared" si="669"/>
        <v>0.2034660630128515</v>
      </c>
      <c r="X1107" s="2117">
        <f t="shared" si="669"/>
        <v>0.20260664604325759</v>
      </c>
      <c r="Y1107" s="2117">
        <f t="shared" si="669"/>
        <v>0.18380199791405114</v>
      </c>
      <c r="Z1107" s="2117">
        <f t="shared" si="669"/>
        <v>0.18479848635488194</v>
      </c>
      <c r="AA1107" s="2117">
        <f t="shared" si="669"/>
        <v>0.50073218031424382</v>
      </c>
      <c r="AB1107" s="2117">
        <f t="shared" si="669"/>
        <v>0.2519337575829948</v>
      </c>
      <c r="AC1107" s="2117">
        <f t="shared" si="669"/>
        <v>0.22274573259147978</v>
      </c>
      <c r="AD1107" s="2117">
        <f t="shared" si="669"/>
        <v>0.19010985123896151</v>
      </c>
      <c r="AE1107" s="2117">
        <f t="shared" si="669"/>
        <v>0.33481596175894507</v>
      </c>
      <c r="AF1107" s="2117">
        <f t="shared" si="669"/>
        <v>0.20568669815415777</v>
      </c>
      <c r="AG1107" s="2117">
        <f t="shared" si="669"/>
        <v>0.25306074057994327</v>
      </c>
    </row>
    <row r="1108" spans="4:33">
      <c r="D1108" s="2850"/>
      <c r="E1108" s="2850"/>
      <c r="F1108" s="2850"/>
      <c r="G1108" s="2052"/>
      <c r="H1108" s="2053" t="s">
        <v>1451</v>
      </c>
      <c r="I1108" s="2053"/>
      <c r="J1108" s="2053"/>
      <c r="K1108" s="2053"/>
      <c r="L1108" s="2053"/>
      <c r="M1108" s="2053"/>
      <c r="N1108" s="2160"/>
      <c r="O1108" s="2055">
        <f>O726</f>
        <v>15557</v>
      </c>
      <c r="P1108" s="2055">
        <f t="shared" ref="P1108:AG1108" si="670">P726</f>
        <v>18917</v>
      </c>
      <c r="Q1108" s="2055">
        <f t="shared" si="670"/>
        <v>18648</v>
      </c>
      <c r="R1108" s="2055">
        <f t="shared" si="670"/>
        <v>18423</v>
      </c>
      <c r="S1108" s="2055">
        <f t="shared" si="670"/>
        <v>19008</v>
      </c>
      <c r="T1108" s="2055">
        <f t="shared" si="670"/>
        <v>19241</v>
      </c>
      <c r="U1108" s="2055">
        <f t="shared" si="670"/>
        <v>20572</v>
      </c>
      <c r="V1108" s="2055">
        <f t="shared" si="670"/>
        <v>19500</v>
      </c>
      <c r="W1108" s="2055">
        <f t="shared" si="670"/>
        <v>19500</v>
      </c>
      <c r="X1108" s="2055">
        <f t="shared" si="670"/>
        <v>19500</v>
      </c>
      <c r="Y1108" s="2055">
        <f t="shared" si="670"/>
        <v>19500</v>
      </c>
      <c r="Z1108" s="2055">
        <f t="shared" si="670"/>
        <v>19500</v>
      </c>
      <c r="AA1108" s="2055">
        <f t="shared" si="670"/>
        <v>53122</v>
      </c>
      <c r="AB1108" s="2055">
        <f t="shared" si="670"/>
        <v>56672</v>
      </c>
      <c r="AC1108" s="2055">
        <f t="shared" si="670"/>
        <v>59572</v>
      </c>
      <c r="AD1108" s="2055">
        <f t="shared" si="670"/>
        <v>58500</v>
      </c>
      <c r="AE1108" s="2055">
        <f t="shared" si="670"/>
        <v>109794</v>
      </c>
      <c r="AF1108" s="2055">
        <f t="shared" si="670"/>
        <v>118072</v>
      </c>
      <c r="AG1108" s="2055">
        <f t="shared" si="670"/>
        <v>227866</v>
      </c>
    </row>
    <row r="1109" spans="4:33">
      <c r="D1109" s="2850"/>
      <c r="E1109" s="2850"/>
      <c r="F1109" s="2850"/>
      <c r="G1109" s="2052"/>
      <c r="H1109" s="2053" t="s">
        <v>1452</v>
      </c>
      <c r="I1109" s="2053"/>
      <c r="J1109" s="2053"/>
      <c r="K1109" s="2053"/>
      <c r="L1109" s="2053"/>
      <c r="M1109" s="2053"/>
      <c r="N1109" s="2160"/>
      <c r="O1109" s="2055">
        <f>SUM(O43:O44)</f>
        <v>43750</v>
      </c>
      <c r="P1109" s="2055">
        <f t="shared" ref="P1109:AG1109" si="671">SUM(P43:P44)</f>
        <v>43727</v>
      </c>
      <c r="Q1109" s="2055">
        <f t="shared" si="671"/>
        <v>46434</v>
      </c>
      <c r="R1109" s="2055">
        <f t="shared" si="671"/>
        <v>43923</v>
      </c>
      <c r="S1109" s="2055">
        <f t="shared" si="671"/>
        <v>44490</v>
      </c>
      <c r="T1109" s="2055">
        <f t="shared" si="671"/>
        <v>49500</v>
      </c>
      <c r="U1109" s="2055">
        <f t="shared" si="671"/>
        <v>47081</v>
      </c>
      <c r="V1109" s="2055">
        <f t="shared" si="671"/>
        <v>41717.8975255654</v>
      </c>
      <c r="W1109" s="2055">
        <f t="shared" si="671"/>
        <v>43588.897525565299</v>
      </c>
      <c r="X1109" s="2055">
        <f t="shared" si="671"/>
        <v>32990.3975255654</v>
      </c>
      <c r="Y1109" s="2055">
        <f t="shared" si="671"/>
        <v>32991.3975255654</v>
      </c>
      <c r="Z1109" s="2055">
        <f t="shared" si="671"/>
        <v>36154.3975255654</v>
      </c>
      <c r="AA1109" s="2055">
        <f t="shared" si="671"/>
        <v>133911</v>
      </c>
      <c r="AB1109" s="2055">
        <f t="shared" si="671"/>
        <v>137913</v>
      </c>
      <c r="AC1109" s="2055">
        <f t="shared" si="671"/>
        <v>132387.7950511307</v>
      </c>
      <c r="AD1109" s="2055">
        <f t="shared" si="671"/>
        <v>102136.19257669619</v>
      </c>
      <c r="AE1109" s="2055">
        <f t="shared" si="671"/>
        <v>271824</v>
      </c>
      <c r="AF1109" s="2055">
        <f t="shared" si="671"/>
        <v>234523.98762782689</v>
      </c>
      <c r="AG1109" s="2055">
        <f t="shared" si="671"/>
        <v>506347.98762782686</v>
      </c>
    </row>
    <row r="1110" spans="4:33">
      <c r="D1110" s="2850"/>
      <c r="E1110" s="2850"/>
      <c r="F1110" s="2850"/>
      <c r="G1110" s="2059"/>
      <c r="H1110" s="2060" t="s">
        <v>1453</v>
      </c>
      <c r="I1110" s="2060"/>
      <c r="J1110" s="2060"/>
      <c r="K1110" s="2060"/>
      <c r="L1110" s="2060"/>
      <c r="M1110" s="2060"/>
      <c r="N1110" s="2162"/>
      <c r="O1110" s="2061">
        <f>O20</f>
        <v>35015</v>
      </c>
      <c r="P1110" s="2061">
        <f t="shared" ref="P1110:AG1110" si="672">P20</f>
        <v>33905</v>
      </c>
      <c r="Q1110" s="2061">
        <f t="shared" si="672"/>
        <v>60347</v>
      </c>
      <c r="R1110" s="2061">
        <f t="shared" si="672"/>
        <v>36508</v>
      </c>
      <c r="S1110" s="2061">
        <f t="shared" si="672"/>
        <v>37546</v>
      </c>
      <c r="T1110" s="2061">
        <f t="shared" si="672"/>
        <v>49933</v>
      </c>
      <c r="U1110" s="2061">
        <f t="shared" si="672"/>
        <v>59478</v>
      </c>
      <c r="V1110" s="2061">
        <f t="shared" si="672"/>
        <v>50463.7</v>
      </c>
      <c r="W1110" s="2061">
        <f t="shared" si="672"/>
        <v>45993.892999999996</v>
      </c>
      <c r="X1110" s="2061">
        <f t="shared" si="672"/>
        <v>57217.346666666665</v>
      </c>
      <c r="Y1110" s="2061">
        <f t="shared" si="672"/>
        <v>50410.346666666665</v>
      </c>
      <c r="Z1110" s="2061">
        <f t="shared" si="672"/>
        <v>56912.346666666665</v>
      </c>
      <c r="AA1110" s="2061">
        <f t="shared" si="672"/>
        <v>129267</v>
      </c>
      <c r="AB1110" s="2061">
        <f t="shared" si="672"/>
        <v>123987</v>
      </c>
      <c r="AC1110" s="2061">
        <f t="shared" si="672"/>
        <v>155935.59299999999</v>
      </c>
      <c r="AD1110" s="2061">
        <f t="shared" si="672"/>
        <v>164540.03999999998</v>
      </c>
      <c r="AE1110" s="2061">
        <f t="shared" si="672"/>
        <v>253254</v>
      </c>
      <c r="AF1110" s="2061">
        <f t="shared" si="672"/>
        <v>320475.63299999997</v>
      </c>
      <c r="AG1110" s="2061">
        <f t="shared" si="672"/>
        <v>573729.63299999991</v>
      </c>
    </row>
    <row r="1111" spans="4:33">
      <c r="D1111" s="2206"/>
      <c r="E1111" s="2206"/>
      <c r="F1111" s="2850"/>
      <c r="G1111" s="2062" t="s">
        <v>1454</v>
      </c>
      <c r="H1111" s="2063"/>
      <c r="I1111" s="2063"/>
      <c r="J1111" s="2063"/>
      <c r="K1111" s="2063"/>
      <c r="L1111" s="2063"/>
      <c r="M1111" s="2063"/>
      <c r="N1111" s="2163" t="s">
        <v>1455</v>
      </c>
      <c r="O1111" s="2064">
        <f>IFERROR(O1106/O1105,0)</f>
        <v>-92759.582850646897</v>
      </c>
      <c r="P1111" s="2064">
        <f t="shared" ref="P1111:AG1111" si="673">IFERROR(P1106/P1105,0)</f>
        <v>298769.34190944483</v>
      </c>
      <c r="Q1111" s="2064">
        <f t="shared" si="673"/>
        <v>426056.87439478945</v>
      </c>
      <c r="R1111" s="2064">
        <f t="shared" si="673"/>
        <v>325394.0422673478</v>
      </c>
      <c r="S1111" s="2064">
        <f t="shared" si="673"/>
        <v>348821.5341556769</v>
      </c>
      <c r="T1111" s="2064">
        <f t="shared" si="673"/>
        <v>448851.45129446028</v>
      </c>
      <c r="U1111" s="2064">
        <f t="shared" si="673"/>
        <v>407539.09723319206</v>
      </c>
      <c r="V1111" s="2064">
        <f t="shared" si="673"/>
        <v>350660.93634348194</v>
      </c>
      <c r="W1111" s="2064">
        <f t="shared" si="673"/>
        <v>354713.82691509958</v>
      </c>
      <c r="X1111" s="2064">
        <f t="shared" si="673"/>
        <v>346415.03589493089</v>
      </c>
      <c r="Y1111" s="2064">
        <f t="shared" si="673"/>
        <v>312964.76009022607</v>
      </c>
      <c r="Z1111" s="2064">
        <f t="shared" si="673"/>
        <v>372451.05056736624</v>
      </c>
      <c r="AA1111" s="2064">
        <f t="shared" si="673"/>
        <v>1177947.8498490709</v>
      </c>
      <c r="AB1111" s="2064">
        <f t="shared" si="673"/>
        <v>1125197.6850179043</v>
      </c>
      <c r="AC1111" s="2064">
        <f t="shared" si="673"/>
        <v>1113271.7683217039</v>
      </c>
      <c r="AD1111" s="2064">
        <f t="shared" si="673"/>
        <v>1030652.0544825961</v>
      </c>
      <c r="AE1111" s="2064">
        <f t="shared" si="673"/>
        <v>2281585.3130110116</v>
      </c>
      <c r="AF1111" s="2064">
        <f t="shared" si="673"/>
        <v>2143062.1429995783</v>
      </c>
      <c r="AG1111" s="2064">
        <f t="shared" si="673"/>
        <v>4346309.6108767912</v>
      </c>
    </row>
    <row r="1112" spans="4:33">
      <c r="D1112" s="2852"/>
      <c r="E1112" s="2852"/>
      <c r="F1112" s="2852"/>
      <c r="G1112" s="2118"/>
      <c r="H1112" s="2119" t="s">
        <v>142</v>
      </c>
      <c r="I1112" s="2120"/>
      <c r="J1112" s="2120"/>
      <c r="K1112" s="2120"/>
      <c r="L1112" s="2120"/>
      <c r="M1112" s="2120"/>
      <c r="N1112" s="2162" t="s">
        <v>1456</v>
      </c>
      <c r="O1112" s="2121">
        <f>IFERROR(O1111/O1098,0)</f>
        <v>-5.1059383965787912</v>
      </c>
      <c r="P1112" s="2121">
        <f t="shared" ref="P1112:AG1112" si="674">IFERROR(P1111/P1098,0)</f>
        <v>1.1494886478635125</v>
      </c>
      <c r="Q1112" s="2121">
        <f t="shared" si="674"/>
        <v>1.2049358284660314</v>
      </c>
      <c r="R1112" s="2121">
        <f t="shared" si="674"/>
        <v>0.89855836529896194</v>
      </c>
      <c r="S1112" s="2121">
        <f t="shared" si="674"/>
        <v>0.93643364874007218</v>
      </c>
      <c r="T1112" s="2121">
        <f t="shared" si="674"/>
        <v>0.84708452001113521</v>
      </c>
      <c r="U1112" s="2121">
        <f t="shared" si="674"/>
        <v>0.76650046123514559</v>
      </c>
      <c r="V1112" s="2121">
        <f t="shared" si="674"/>
        <v>0.70978381658707279</v>
      </c>
      <c r="W1112" s="2121">
        <f t="shared" si="674"/>
        <v>0.66162797551207342</v>
      </c>
      <c r="X1112" s="2121">
        <f t="shared" si="674"/>
        <v>0.63975418579973142</v>
      </c>
      <c r="Y1112" s="2121">
        <f t="shared" si="674"/>
        <v>0.55901431635419885</v>
      </c>
      <c r="Z1112" s="2121">
        <f t="shared" si="674"/>
        <v>0.61144515531688037</v>
      </c>
      <c r="AA1112" s="2121">
        <f t="shared" si="674"/>
        <v>1.8648004905197624</v>
      </c>
      <c r="AB1112" s="2121">
        <f t="shared" si="674"/>
        <v>0.88983112392252817</v>
      </c>
      <c r="AC1112" s="2121">
        <f t="shared" si="674"/>
        <v>0.71279052302867729</v>
      </c>
      <c r="AD1112" s="2121">
        <f t="shared" si="674"/>
        <v>0.60255667274391767</v>
      </c>
      <c r="AE1112" s="2121">
        <f t="shared" si="674"/>
        <v>1.2032522790591893</v>
      </c>
      <c r="AF1112" s="2121">
        <f t="shared" si="674"/>
        <v>0.65490708956290344</v>
      </c>
      <c r="AG1112" s="2121">
        <f t="shared" si="674"/>
        <v>0.84092334835522309</v>
      </c>
    </row>
    <row r="1113" spans="4:33">
      <c r="D1113" s="2206"/>
      <c r="E1113" s="2206"/>
      <c r="F1113" s="2850"/>
      <c r="G1113" s="2052" t="s">
        <v>1457</v>
      </c>
      <c r="H1113" s="2053"/>
      <c r="I1113" s="2053"/>
      <c r="J1113" s="2053"/>
      <c r="K1113" s="2053"/>
      <c r="L1113" s="2053"/>
      <c r="M1113" s="2053"/>
      <c r="N1113" s="2160" t="s">
        <v>1458</v>
      </c>
      <c r="O1113" s="2056">
        <f t="shared" ref="O1113:AG1113" si="675">O1104-O1106</f>
        <v>-112795</v>
      </c>
      <c r="P1113" s="2056">
        <f t="shared" si="675"/>
        <v>-12556</v>
      </c>
      <c r="Q1113" s="2056">
        <f t="shared" si="675"/>
        <v>-21333</v>
      </c>
      <c r="R1113" s="2056">
        <f t="shared" si="675"/>
        <v>11160</v>
      </c>
      <c r="S1113" s="2056">
        <f t="shared" si="675"/>
        <v>6859</v>
      </c>
      <c r="T1113" s="2056">
        <f t="shared" si="675"/>
        <v>21423</v>
      </c>
      <c r="U1113" s="2056">
        <f t="shared" si="675"/>
        <v>38728</v>
      </c>
      <c r="V1113" s="2056">
        <f t="shared" si="675"/>
        <v>45664.336427360744</v>
      </c>
      <c r="W1113" s="2056">
        <f t="shared" si="675"/>
        <v>55787.490905838233</v>
      </c>
      <c r="X1113" s="2056">
        <f t="shared" si="675"/>
        <v>61776.470569240308</v>
      </c>
      <c r="Y1113" s="2056">
        <f t="shared" si="675"/>
        <v>81175.373659311765</v>
      </c>
      <c r="Z1113" s="2056">
        <f t="shared" si="675"/>
        <v>71532.750608564151</v>
      </c>
      <c r="AA1113" s="2056">
        <f t="shared" si="675"/>
        <v>-146684</v>
      </c>
      <c r="AB1113" s="2056">
        <f t="shared" si="675"/>
        <v>39442</v>
      </c>
      <c r="AC1113" s="2056">
        <f t="shared" si="675"/>
        <v>140179.82733319898</v>
      </c>
      <c r="AD1113" s="2056">
        <f t="shared" si="675"/>
        <v>214484.59483711584</v>
      </c>
      <c r="AE1113" s="2056">
        <f t="shared" si="675"/>
        <v>-107242</v>
      </c>
      <c r="AF1113" s="2056">
        <f t="shared" si="675"/>
        <v>354664.42217031517</v>
      </c>
      <c r="AG1113" s="2056">
        <f t="shared" si="675"/>
        <v>247422.42217031517</v>
      </c>
    </row>
    <row r="1114" spans="4:33">
      <c r="D1114" s="2852"/>
      <c r="E1114" s="2852"/>
      <c r="F1114" s="2852"/>
      <c r="G1114" s="2118"/>
      <c r="H1114" s="2119" t="s">
        <v>142</v>
      </c>
      <c r="I1114" s="2120"/>
      <c r="J1114" s="2120"/>
      <c r="K1114" s="2120"/>
      <c r="L1114" s="2120"/>
      <c r="M1114" s="2120"/>
      <c r="N1114" s="2164"/>
      <c r="O1114" s="2121">
        <f>IFERROR(O1113/O1098,0)</f>
        <v>-6.2087851599053225</v>
      </c>
      <c r="P1114" s="2121">
        <f t="shared" ref="P1114:AG1114" si="676">IFERROR(P1113/P1098,0)</f>
        <v>-4.8308100725237099E-2</v>
      </c>
      <c r="Q1114" s="2121">
        <f t="shared" si="676"/>
        <v>-6.0332076709663368E-2</v>
      </c>
      <c r="R1114" s="2121">
        <f t="shared" si="676"/>
        <v>3.0817747266857941E-2</v>
      </c>
      <c r="S1114" s="2121">
        <f t="shared" si="676"/>
        <v>1.8413422818791946E-2</v>
      </c>
      <c r="T1114" s="2121">
        <f t="shared" si="676"/>
        <v>4.0430061259384233E-2</v>
      </c>
      <c r="U1114" s="2121">
        <f t="shared" si="676"/>
        <v>7.2839710506913832E-2</v>
      </c>
      <c r="V1114" s="2121">
        <f t="shared" si="676"/>
        <v>9.2430617819316954E-2</v>
      </c>
      <c r="W1114" s="2121">
        <f t="shared" si="676"/>
        <v>0.10405730441334746</v>
      </c>
      <c r="X1114" s="2121">
        <f t="shared" si="676"/>
        <v>0.11408787591596492</v>
      </c>
      <c r="Y1114" s="2121">
        <f t="shared" si="676"/>
        <v>0.14499458660417394</v>
      </c>
      <c r="Z1114" s="2121">
        <f t="shared" si="676"/>
        <v>0.11743383120941446</v>
      </c>
      <c r="AA1114" s="2121">
        <f t="shared" si="676"/>
        <v>-0.23221435073415919</v>
      </c>
      <c r="AB1114" s="2121">
        <f t="shared" si="676"/>
        <v>3.1191602735295258E-2</v>
      </c>
      <c r="AC1114" s="2121">
        <f t="shared" si="676"/>
        <v>8.9752435376612247E-2</v>
      </c>
      <c r="AD1114" s="2121">
        <f t="shared" si="676"/>
        <v>0.12539549429682154</v>
      </c>
      <c r="AE1114" s="2121">
        <f t="shared" si="676"/>
        <v>-5.655680731069064E-2</v>
      </c>
      <c r="AF1114" s="2121">
        <f t="shared" si="676"/>
        <v>0.10838334541711687</v>
      </c>
      <c r="AG1114" s="2121">
        <f t="shared" si="676"/>
        <v>4.7871254083909576E-2</v>
      </c>
    </row>
  </sheetData>
  <autoFilter ref="A7:X1017" xr:uid="{00000000-0009-0000-0000-000002000000}"/>
  <mergeCells count="2">
    <mergeCell ref="G5:H5"/>
    <mergeCell ref="J6:K6"/>
  </mergeCells>
  <phoneticPr fontId="1"/>
  <pageMargins left="0.35433070866141736" right="0.35433070866141736" top="0.74803149606299213" bottom="0.74803149606299213" header="0.31496062992125984" footer="0.31496062992125984"/>
  <pageSetup paperSize="8" scale="53" fitToHeight="0" orientation="portrait" r:id="rId1"/>
  <rowBreaks count="7" manualBreakCount="7">
    <brk id="279" max="21" man="1"/>
    <brk id="349" max="21" man="1"/>
    <brk id="720" max="21" man="1"/>
    <brk id="514" max="16383" man="1"/>
    <brk id="636" max="21" man="1"/>
    <brk id="791" max="21" man="1"/>
    <brk id="882" max="21"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72E8D-FD67-4834-B9AF-6C46F448073C}">
  <sheetPr>
    <tabColor theme="5" tint="-0.499984740745262"/>
  </sheetPr>
  <dimension ref="A1:AF1010"/>
  <sheetViews>
    <sheetView showGridLines="0" zoomScale="70" zoomScaleNormal="70" zoomScaleSheetLayoutView="70" workbookViewId="0">
      <pane xSplit="12" ySplit="7" topLeftCell="Q8" activePane="bottomRight" state="frozen"/>
      <selection activeCell="W34" sqref="W34"/>
      <selection pane="topRight" activeCell="W34" sqref="W34"/>
      <selection pane="bottomLeft" activeCell="W34" sqref="W34"/>
      <selection pane="bottomRight" activeCell="AE7" sqref="AE7"/>
    </sheetView>
  </sheetViews>
  <sheetFormatPr defaultColWidth="9" defaultRowHeight="15" outlineLevelRow="1"/>
  <cols>
    <col min="1" max="1" width="2" style="657" customWidth="1"/>
    <col min="2" max="3" width="1.7109375" style="26" customWidth="1"/>
    <col min="4" max="4" width="1.7109375" style="37" customWidth="1"/>
    <col min="5" max="5" width="4.7109375" style="363" customWidth="1"/>
    <col min="6" max="6" width="4" style="362" customWidth="1"/>
    <col min="7" max="7" width="3.5703125" style="363" customWidth="1"/>
    <col min="8" max="8" width="7.85546875" style="363" customWidth="1"/>
    <col min="9" max="9" width="5.85546875" style="362" customWidth="1"/>
    <col min="10" max="10" width="7.140625" style="362" customWidth="1"/>
    <col min="11" max="11" width="13.85546875" style="362" customWidth="1"/>
    <col min="12" max="12" width="12.5703125" style="362" customWidth="1"/>
    <col min="13" max="13" width="12.7109375" style="1" customWidth="1"/>
    <col min="14" max="14" width="12.28515625" style="1" bestFit="1" customWidth="1"/>
    <col min="15" max="15" width="11.85546875" style="1" bestFit="1" customWidth="1"/>
    <col min="16" max="16" width="11.28515625" style="1" bestFit="1" customWidth="1"/>
    <col min="17" max="18" width="12.28515625" style="1" bestFit="1" customWidth="1"/>
    <col min="19" max="19" width="11.5703125" style="1" bestFit="1" customWidth="1"/>
    <col min="20" max="21" width="12" style="1" bestFit="1" customWidth="1"/>
    <col min="22" max="22" width="11.85546875" style="1" bestFit="1" customWidth="1"/>
    <col min="23" max="24" width="12" style="1" bestFit="1" customWidth="1"/>
    <col min="25" max="28" width="14" style="362" bestFit="1" customWidth="1"/>
    <col min="29" max="31" width="14.42578125" style="362" bestFit="1" customWidth="1"/>
    <col min="32" max="32" width="5.7109375" style="362" bestFit="1" customWidth="1"/>
    <col min="33" max="16384" width="9" style="362"/>
  </cols>
  <sheetData>
    <row r="1" spans="1:31" s="301" customFormat="1" ht="20.25">
      <c r="A1" s="656"/>
      <c r="B1" s="491" t="s">
        <v>981</v>
      </c>
      <c r="C1" s="491"/>
      <c r="D1" s="885"/>
      <c r="E1" s="367"/>
      <c r="G1" s="303"/>
      <c r="H1" s="303"/>
      <c r="L1" s="1328"/>
      <c r="M1" s="347" t="s">
        <v>178</v>
      </c>
      <c r="N1" s="1"/>
      <c r="O1" s="1"/>
      <c r="P1" s="1"/>
      <c r="Q1" s="1"/>
      <c r="R1" s="1"/>
      <c r="S1" s="1"/>
      <c r="T1" s="1"/>
      <c r="U1" s="1"/>
      <c r="V1" s="1"/>
      <c r="W1" s="1"/>
      <c r="X1" s="1"/>
    </row>
    <row r="2" spans="1:31" s="301" customFormat="1" ht="8.4499999999999993" customHeight="1">
      <c r="A2" s="656"/>
      <c r="B2" s="492"/>
      <c r="C2" s="492"/>
      <c r="D2" s="886"/>
      <c r="E2" s="2891"/>
      <c r="F2" s="2891"/>
      <c r="G2" s="303"/>
      <c r="H2" s="303"/>
      <c r="M2" s="1"/>
      <c r="N2" s="1"/>
      <c r="O2" s="1"/>
      <c r="P2" s="1"/>
      <c r="Q2" s="1"/>
      <c r="R2" s="1"/>
      <c r="S2" s="1"/>
      <c r="T2" s="1"/>
      <c r="U2" s="1"/>
      <c r="V2" s="1"/>
      <c r="W2" s="1"/>
      <c r="X2" s="1"/>
    </row>
    <row r="3" spans="1:31" s="301" customFormat="1" ht="18">
      <c r="A3" s="656"/>
      <c r="B3" s="493"/>
      <c r="C3" s="493"/>
      <c r="D3" s="886"/>
      <c r="E3" s="2892" t="s">
        <v>1241</v>
      </c>
      <c r="F3" s="2893"/>
      <c r="G3" s="2894"/>
      <c r="H3" s="2881" t="s">
        <v>178</v>
      </c>
      <c r="I3" s="2882"/>
      <c r="J3" s="364"/>
      <c r="L3" s="929" t="s">
        <v>152</v>
      </c>
      <c r="M3" s="1"/>
      <c r="N3" s="1"/>
      <c r="O3" s="1"/>
      <c r="P3" s="1"/>
      <c r="Q3" s="1"/>
      <c r="R3" s="1"/>
      <c r="S3" s="1"/>
      <c r="T3" s="1"/>
      <c r="U3" s="1"/>
      <c r="V3" s="1"/>
      <c r="W3" s="1"/>
      <c r="X3" s="1"/>
    </row>
    <row r="4" spans="1:31" ht="17.649999999999999" customHeight="1">
      <c r="G4" s="366"/>
      <c r="H4" s="366"/>
      <c r="J4" s="300"/>
      <c r="K4" s="299"/>
      <c r="L4" s="1329" t="s">
        <v>677</v>
      </c>
      <c r="M4" s="298"/>
      <c r="N4" s="365"/>
      <c r="O4" s="365"/>
      <c r="P4" s="365"/>
      <c r="Q4" s="365"/>
      <c r="R4" s="365"/>
      <c r="S4" s="365"/>
      <c r="T4" s="365"/>
      <c r="U4" s="365"/>
      <c r="V4" s="365"/>
      <c r="W4" s="365"/>
      <c r="X4" s="365"/>
    </row>
    <row r="5" spans="1:31" ht="22.9" customHeight="1">
      <c r="A5" s="657">
        <v>1</v>
      </c>
      <c r="B5" s="494" t="s">
        <v>1229</v>
      </c>
      <c r="C5" s="494"/>
      <c r="D5" s="887"/>
      <c r="E5" s="48"/>
      <c r="F5" s="47"/>
      <c r="G5" s="70"/>
      <c r="H5" s="70"/>
      <c r="I5" s="296"/>
      <c r="J5" s="296"/>
      <c r="K5" s="296"/>
      <c r="L5" s="1330"/>
      <c r="M5" s="365"/>
      <c r="N5" s="365"/>
      <c r="O5" s="365"/>
      <c r="P5" s="365"/>
      <c r="Q5" s="365"/>
      <c r="R5" s="365"/>
      <c r="S5" s="365"/>
      <c r="T5" s="365"/>
      <c r="U5" s="365"/>
      <c r="V5" s="365"/>
      <c r="W5" s="365"/>
      <c r="X5" s="365"/>
      <c r="Y5" s="297"/>
    </row>
    <row r="6" spans="1:31" ht="15.75">
      <c r="A6" s="657">
        <v>1</v>
      </c>
      <c r="B6" s="362"/>
      <c r="C6" s="702" t="s">
        <v>179</v>
      </c>
      <c r="E6" s="70"/>
      <c r="F6" s="296"/>
      <c r="G6" s="70"/>
      <c r="H6" s="70"/>
      <c r="I6" s="296"/>
      <c r="J6" s="125"/>
      <c r="K6" s="296"/>
      <c r="L6" s="296"/>
      <c r="M6" s="64"/>
      <c r="N6" s="64"/>
      <c r="O6" s="64"/>
      <c r="P6" s="64"/>
      <c r="Q6" s="64"/>
      <c r="R6" s="64"/>
      <c r="S6" s="64"/>
      <c r="T6" s="64"/>
      <c r="U6" s="64"/>
      <c r="V6" s="64"/>
      <c r="W6" s="64"/>
      <c r="X6" s="64"/>
      <c r="AC6" s="295"/>
      <c r="AD6" s="295"/>
      <c r="AE6" s="295"/>
    </row>
    <row r="7" spans="1:31">
      <c r="A7" s="657">
        <v>1</v>
      </c>
      <c r="B7" s="162"/>
      <c r="C7" s="162"/>
      <c r="D7" s="888"/>
      <c r="E7" s="389"/>
      <c r="F7" s="872"/>
      <c r="G7" s="1077"/>
      <c r="H7" s="1077"/>
      <c r="I7" s="872"/>
      <c r="J7" s="872"/>
      <c r="K7" s="872"/>
      <c r="L7" s="2165"/>
      <c r="M7" s="1331">
        <f>IF($L$1="BBR",Work1!D2,Work1!D3)</f>
        <v>43922</v>
      </c>
      <c r="N7" s="1331">
        <f>DATE(YEAR(M7),MONTH(M7)+1,DAY(M7))</f>
        <v>43952</v>
      </c>
      <c r="O7" s="1331">
        <f t="shared" ref="O7:W7" si="0">DATE(YEAR(N7),MONTH(N7)+1,DAY(N7))</f>
        <v>43983</v>
      </c>
      <c r="P7" s="1331">
        <f t="shared" si="0"/>
        <v>44013</v>
      </c>
      <c r="Q7" s="1331">
        <f t="shared" si="0"/>
        <v>44044</v>
      </c>
      <c r="R7" s="1331">
        <f t="shared" si="0"/>
        <v>44075</v>
      </c>
      <c r="S7" s="1331">
        <f t="shared" si="0"/>
        <v>44105</v>
      </c>
      <c r="T7" s="1331">
        <f t="shared" si="0"/>
        <v>44136</v>
      </c>
      <c r="U7" s="1331">
        <f t="shared" si="0"/>
        <v>44166</v>
      </c>
      <c r="V7" s="1331">
        <f t="shared" si="0"/>
        <v>44197</v>
      </c>
      <c r="W7" s="1331">
        <f t="shared" si="0"/>
        <v>44228</v>
      </c>
      <c r="X7" s="1331">
        <f>DATE(YEAR(W7),MONTH(W7)+1,DAY(W7))</f>
        <v>44256</v>
      </c>
      <c r="Y7" s="1332" t="s">
        <v>450</v>
      </c>
      <c r="Z7" s="1332" t="s">
        <v>108</v>
      </c>
      <c r="AA7" s="1332" t="s">
        <v>107</v>
      </c>
      <c r="AB7" s="1332" t="s">
        <v>106</v>
      </c>
      <c r="AC7" s="1332" t="s">
        <v>105</v>
      </c>
      <c r="AD7" s="1332" t="s">
        <v>104</v>
      </c>
      <c r="AE7" s="1332" t="s">
        <v>125</v>
      </c>
    </row>
    <row r="8" spans="1:31">
      <c r="A8" s="657">
        <v>1</v>
      </c>
      <c r="B8" s="162"/>
      <c r="C8" s="162"/>
      <c r="D8" s="888"/>
      <c r="E8" s="1333" t="s">
        <v>9</v>
      </c>
      <c r="F8" s="1334"/>
      <c r="G8" s="1334"/>
      <c r="H8" s="1334"/>
      <c r="I8" s="1334"/>
      <c r="J8" s="1334"/>
      <c r="K8" s="1334"/>
      <c r="L8" s="1335"/>
      <c r="M8" s="1336">
        <f t="shared" ref="M8:X8" si="1">M71+M261+M308+M112+M156+M228</f>
        <v>511792</v>
      </c>
      <c r="N8" s="1336">
        <f t="shared" si="1"/>
        <v>567256</v>
      </c>
      <c r="O8" s="1336">
        <f t="shared" si="1"/>
        <v>595780</v>
      </c>
      <c r="P8" s="1336">
        <f t="shared" si="1"/>
        <v>531339</v>
      </c>
      <c r="Q8" s="1336">
        <f t="shared" si="1"/>
        <v>524815</v>
      </c>
      <c r="R8" s="1336">
        <f t="shared" si="1"/>
        <v>818305</v>
      </c>
      <c r="S8" s="1336">
        <f t="shared" si="1"/>
        <v>436055</v>
      </c>
      <c r="T8" s="1336">
        <f t="shared" si="1"/>
        <v>546699</v>
      </c>
      <c r="U8" s="1336">
        <f t="shared" si="1"/>
        <v>714712</v>
      </c>
      <c r="V8" s="1336">
        <f t="shared" si="1"/>
        <v>611738</v>
      </c>
      <c r="W8" s="1336">
        <f t="shared" si="1"/>
        <v>656702</v>
      </c>
      <c r="X8" s="1336">
        <f t="shared" si="1"/>
        <v>392056</v>
      </c>
      <c r="Y8" s="1336">
        <f>SUM(M8:O8)</f>
        <v>1674828</v>
      </c>
      <c r="Z8" s="1336">
        <f>SUM(P8:R8)</f>
        <v>1874459</v>
      </c>
      <c r="AA8" s="1336">
        <f>SUM(S8:U8)</f>
        <v>1697466</v>
      </c>
      <c r="AB8" s="1336">
        <f>SUM(V8:X8)</f>
        <v>1660496</v>
      </c>
      <c r="AC8" s="1336">
        <f>Y8+Z8</f>
        <v>3549287</v>
      </c>
      <c r="AD8" s="1336">
        <f>AB8+AA8</f>
        <v>3357962</v>
      </c>
      <c r="AE8" s="1336">
        <f>AC8+AD8</f>
        <v>6907249</v>
      </c>
    </row>
    <row r="9" spans="1:31">
      <c r="A9" s="657">
        <v>1</v>
      </c>
      <c r="B9" s="162"/>
      <c r="C9" s="162"/>
      <c r="D9" s="888"/>
      <c r="E9" s="389" t="s">
        <v>110</v>
      </c>
      <c r="F9" s="872"/>
      <c r="G9" s="1077"/>
      <c r="H9" s="1077"/>
      <c r="I9" s="872"/>
      <c r="J9" s="872"/>
      <c r="K9" s="872"/>
      <c r="L9" s="2165"/>
      <c r="M9" s="1337">
        <f>M8-M10</f>
        <v>315554</v>
      </c>
      <c r="N9" s="1337">
        <f t="shared" ref="N9:X9" si="2">N8-N10</f>
        <v>338773</v>
      </c>
      <c r="O9" s="1337">
        <f t="shared" si="2"/>
        <v>377407</v>
      </c>
      <c r="P9" s="1337">
        <f t="shared" si="2"/>
        <v>335047</v>
      </c>
      <c r="Q9" s="1337">
        <f t="shared" si="2"/>
        <v>331241</v>
      </c>
      <c r="R9" s="1337">
        <f t="shared" si="2"/>
        <v>531723</v>
      </c>
      <c r="S9" s="1337">
        <f t="shared" si="2"/>
        <v>268425</v>
      </c>
      <c r="T9" s="1337">
        <f t="shared" si="2"/>
        <v>337508</v>
      </c>
      <c r="U9" s="1337">
        <f t="shared" si="2"/>
        <v>435134</v>
      </c>
      <c r="V9" s="1337">
        <f t="shared" si="2"/>
        <v>403514</v>
      </c>
      <c r="W9" s="1337">
        <f t="shared" si="2"/>
        <v>421909</v>
      </c>
      <c r="X9" s="1337">
        <f t="shared" si="2"/>
        <v>285369</v>
      </c>
      <c r="Y9" s="1337">
        <f>SUM(M9:O9)</f>
        <v>1031734</v>
      </c>
      <c r="Z9" s="1337">
        <f>SUM(P9:R9)</f>
        <v>1198011</v>
      </c>
      <c r="AA9" s="1337">
        <f>SUM(S9:U9)</f>
        <v>1041067</v>
      </c>
      <c r="AB9" s="1337">
        <f>SUM(V9:X9)</f>
        <v>1110792</v>
      </c>
      <c r="AC9" s="1337">
        <f>Y9+Z9</f>
        <v>2229745</v>
      </c>
      <c r="AD9" s="1337">
        <f>AB9+AA9</f>
        <v>2151859</v>
      </c>
      <c r="AE9" s="1337">
        <f>AC9+AD9</f>
        <v>4381604</v>
      </c>
    </row>
    <row r="10" spans="1:31">
      <c r="A10" s="657">
        <v>1</v>
      </c>
      <c r="B10" s="162"/>
      <c r="C10" s="162"/>
      <c r="D10" s="888"/>
      <c r="E10" s="1338" t="s">
        <v>141</v>
      </c>
      <c r="F10" s="1339"/>
      <c r="G10" s="1339"/>
      <c r="H10" s="1339"/>
      <c r="I10" s="1339"/>
      <c r="J10" s="1339"/>
      <c r="K10" s="1339"/>
      <c r="L10" s="2166"/>
      <c r="M10" s="1340">
        <f t="shared" ref="M10:X10" si="3">M92+M273+M314+M134+M186+M238</f>
        <v>196238</v>
      </c>
      <c r="N10" s="1340">
        <f t="shared" si="3"/>
        <v>228483</v>
      </c>
      <c r="O10" s="1340">
        <f t="shared" si="3"/>
        <v>218373</v>
      </c>
      <c r="P10" s="1340">
        <f t="shared" si="3"/>
        <v>196292</v>
      </c>
      <c r="Q10" s="1340">
        <f t="shared" si="3"/>
        <v>193574</v>
      </c>
      <c r="R10" s="1340">
        <f t="shared" si="3"/>
        <v>286582</v>
      </c>
      <c r="S10" s="1340">
        <f t="shared" si="3"/>
        <v>167630</v>
      </c>
      <c r="T10" s="1340">
        <f t="shared" si="3"/>
        <v>209191</v>
      </c>
      <c r="U10" s="1340">
        <f t="shared" si="3"/>
        <v>279578</v>
      </c>
      <c r="V10" s="1340">
        <f t="shared" si="3"/>
        <v>208224</v>
      </c>
      <c r="W10" s="1340">
        <f t="shared" si="3"/>
        <v>234793</v>
      </c>
      <c r="X10" s="1340">
        <f t="shared" si="3"/>
        <v>106687</v>
      </c>
      <c r="Y10" s="1340">
        <f>SUM(M10:O10)</f>
        <v>643094</v>
      </c>
      <c r="Z10" s="1340">
        <f>SUM(P10:R10)</f>
        <v>676448</v>
      </c>
      <c r="AA10" s="1340">
        <f>SUM(S10:U10)</f>
        <v>656399</v>
      </c>
      <c r="AB10" s="1340">
        <f>SUM(V10:X10)</f>
        <v>549704</v>
      </c>
      <c r="AC10" s="1340">
        <f>Y10+Z10</f>
        <v>1319542</v>
      </c>
      <c r="AD10" s="1340">
        <f>AB10+AA10</f>
        <v>1206103</v>
      </c>
      <c r="AE10" s="1340">
        <f>AC10+AD10</f>
        <v>2525645</v>
      </c>
    </row>
    <row r="11" spans="1:31">
      <c r="A11" s="657">
        <v>1</v>
      </c>
      <c r="B11" s="162"/>
      <c r="C11" s="162"/>
      <c r="D11" s="888"/>
      <c r="E11" s="203"/>
      <c r="F11" s="201"/>
      <c r="G11" s="202"/>
      <c r="H11" s="202"/>
      <c r="I11" s="201"/>
      <c r="J11" s="201"/>
      <c r="K11" s="201"/>
      <c r="L11" s="278" t="s">
        <v>142</v>
      </c>
      <c r="M11" s="392">
        <f>IFERROR(M10/M8,0)</f>
        <v>0.38343311345233999</v>
      </c>
      <c r="N11" s="392">
        <f t="shared" ref="N11:AE11" si="4">IFERROR(N10/N8,0)</f>
        <v>0.40278639626553092</v>
      </c>
      <c r="O11" s="392">
        <f t="shared" si="4"/>
        <v>0.36653294840377321</v>
      </c>
      <c r="P11" s="392">
        <f t="shared" si="4"/>
        <v>0.36942893331752424</v>
      </c>
      <c r="Q11" s="392">
        <f t="shared" si="4"/>
        <v>0.36884235397235215</v>
      </c>
      <c r="R11" s="392">
        <f t="shared" si="4"/>
        <v>0.35021416220113527</v>
      </c>
      <c r="S11" s="392">
        <f t="shared" si="4"/>
        <v>0.38442398321312676</v>
      </c>
      <c r="T11" s="392">
        <f t="shared" si="4"/>
        <v>0.38264383143192138</v>
      </c>
      <c r="U11" s="392">
        <f t="shared" si="4"/>
        <v>0.39117574631459945</v>
      </c>
      <c r="V11" s="392">
        <f t="shared" si="4"/>
        <v>0.34038101278651972</v>
      </c>
      <c r="W11" s="392">
        <f t="shared" si="4"/>
        <v>0.35753355403211806</v>
      </c>
      <c r="X11" s="392">
        <f t="shared" si="4"/>
        <v>0.2721218397371804</v>
      </c>
      <c r="Y11" s="392">
        <f t="shared" si="4"/>
        <v>0.38397614561017607</v>
      </c>
      <c r="Z11" s="392">
        <f t="shared" si="4"/>
        <v>0.36087639153483753</v>
      </c>
      <c r="AA11" s="392">
        <f t="shared" si="4"/>
        <v>0.38669345954499235</v>
      </c>
      <c r="AB11" s="392">
        <f t="shared" si="4"/>
        <v>0.33104807238319151</v>
      </c>
      <c r="AC11" s="392">
        <f t="shared" si="4"/>
        <v>0.37177664133669663</v>
      </c>
      <c r="AD11" s="392">
        <f t="shared" si="4"/>
        <v>0.35917708419571154</v>
      </c>
      <c r="AE11" s="392">
        <f t="shared" si="4"/>
        <v>0.36565136134516074</v>
      </c>
    </row>
    <row r="12" spans="1:31">
      <c r="A12" s="657">
        <v>1</v>
      </c>
      <c r="B12" s="162"/>
      <c r="C12" s="162"/>
      <c r="D12" s="888"/>
      <c r="E12" s="1338" t="s">
        <v>101</v>
      </c>
      <c r="F12" s="1339"/>
      <c r="G12" s="1339"/>
      <c r="H12" s="1339"/>
      <c r="I12" s="1339"/>
      <c r="J12" s="1339"/>
      <c r="K12" s="1339"/>
      <c r="L12" s="2166"/>
      <c r="M12" s="1340">
        <f>M14+M15+M16</f>
        <v>150377</v>
      </c>
      <c r="N12" s="1340">
        <f t="shared" ref="N12:X12" si="5">N14+N15+N16</f>
        <v>144590</v>
      </c>
      <c r="O12" s="1340">
        <f t="shared" si="5"/>
        <v>163602</v>
      </c>
      <c r="P12" s="1340">
        <f t="shared" si="5"/>
        <v>146716</v>
      </c>
      <c r="Q12" s="1340">
        <f t="shared" si="5"/>
        <v>154323</v>
      </c>
      <c r="R12" s="1340">
        <f t="shared" si="5"/>
        <v>223949</v>
      </c>
      <c r="S12" s="1340">
        <f t="shared" si="5"/>
        <v>121644</v>
      </c>
      <c r="T12" s="1340">
        <f t="shared" si="5"/>
        <v>156692</v>
      </c>
      <c r="U12" s="1340">
        <f t="shared" si="5"/>
        <v>159722</v>
      </c>
      <c r="V12" s="1340">
        <f t="shared" si="5"/>
        <v>130444</v>
      </c>
      <c r="W12" s="1340">
        <f t="shared" si="5"/>
        <v>147558</v>
      </c>
      <c r="X12" s="1340">
        <f t="shared" si="5"/>
        <v>155324</v>
      </c>
      <c r="Y12" s="1340">
        <f>SUM(M12:O12)</f>
        <v>458569</v>
      </c>
      <c r="Z12" s="1340">
        <f>SUM(P12:R12)</f>
        <v>524988</v>
      </c>
      <c r="AA12" s="1340">
        <f>SUM(S12:U12)</f>
        <v>438058</v>
      </c>
      <c r="AB12" s="1340">
        <f>SUM(V12:X12)</f>
        <v>433326</v>
      </c>
      <c r="AC12" s="1340">
        <f>Y12+Z12</f>
        <v>983557</v>
      </c>
      <c r="AD12" s="1340">
        <f>AB12+AA12</f>
        <v>871384</v>
      </c>
      <c r="AE12" s="1340">
        <f>AC12+AD12</f>
        <v>1854941</v>
      </c>
    </row>
    <row r="13" spans="1:31">
      <c r="A13" s="657">
        <v>1</v>
      </c>
      <c r="B13" s="162"/>
      <c r="C13" s="162"/>
      <c r="D13" s="888"/>
      <c r="E13" s="283"/>
      <c r="F13" s="69"/>
      <c r="G13" s="68"/>
      <c r="H13" s="68"/>
      <c r="I13" s="69"/>
      <c r="J13" s="69"/>
      <c r="K13" s="69"/>
      <c r="L13" s="288" t="s">
        <v>208</v>
      </c>
      <c r="M13" s="394">
        <f>IFERROR(M12/M8,0)</f>
        <v>0.29382444430549909</v>
      </c>
      <c r="N13" s="394">
        <f t="shared" ref="N13:AE13" si="6">IFERROR(N12/N8,0)</f>
        <v>0.25489373404600391</v>
      </c>
      <c r="O13" s="394">
        <f t="shared" si="6"/>
        <v>0.27460136291919834</v>
      </c>
      <c r="P13" s="394">
        <f t="shared" si="6"/>
        <v>0.27612503505295111</v>
      </c>
      <c r="Q13" s="394">
        <f t="shared" si="6"/>
        <v>0.29405218981926967</v>
      </c>
      <c r="R13" s="394">
        <f t="shared" si="6"/>
        <v>0.27367424126700923</v>
      </c>
      <c r="S13" s="394">
        <f t="shared" si="6"/>
        <v>0.27896480948504204</v>
      </c>
      <c r="T13" s="394">
        <f t="shared" si="6"/>
        <v>0.28661475510289941</v>
      </c>
      <c r="U13" s="394">
        <f t="shared" si="6"/>
        <v>0.22347742867056941</v>
      </c>
      <c r="V13" s="394">
        <f t="shared" si="6"/>
        <v>0.21323507776204845</v>
      </c>
      <c r="W13" s="394">
        <f t="shared" si="6"/>
        <v>0.22469552399718593</v>
      </c>
      <c r="X13" s="394">
        <f t="shared" si="6"/>
        <v>0.3961780970065501</v>
      </c>
      <c r="Y13" s="394">
        <f t="shared" si="6"/>
        <v>0.27380065296257289</v>
      </c>
      <c r="Z13" s="394">
        <f t="shared" si="6"/>
        <v>0.28007441080333045</v>
      </c>
      <c r="AA13" s="394">
        <f t="shared" si="6"/>
        <v>0.25806584638514113</v>
      </c>
      <c r="AB13" s="394">
        <f t="shared" si="6"/>
        <v>0.26096178491245992</v>
      </c>
      <c r="AC13" s="394">
        <f t="shared" si="6"/>
        <v>0.27711396683333867</v>
      </c>
      <c r="AD13" s="394">
        <f t="shared" si="6"/>
        <v>0.2594978740081037</v>
      </c>
      <c r="AE13" s="394">
        <f t="shared" si="6"/>
        <v>0.26854989591369877</v>
      </c>
    </row>
    <row r="14" spans="1:31">
      <c r="A14" s="657">
        <v>1</v>
      </c>
      <c r="B14" s="162"/>
      <c r="C14" s="162"/>
      <c r="D14" s="888"/>
      <c r="E14" s="283"/>
      <c r="F14" s="205" t="s">
        <v>180</v>
      </c>
      <c r="G14" s="205"/>
      <c r="H14" s="287"/>
      <c r="I14" s="205"/>
      <c r="J14" s="205"/>
      <c r="K14" s="205"/>
      <c r="L14" s="294"/>
      <c r="M14" s="1341">
        <f>M101+M145+M217+M250+M286+M321</f>
        <v>47325</v>
      </c>
      <c r="N14" s="1341">
        <f t="shared" ref="N14:X16" si="7">N101+N145+N217+N250+N286+N321</f>
        <v>40760</v>
      </c>
      <c r="O14" s="1341">
        <f t="shared" si="7"/>
        <v>68025</v>
      </c>
      <c r="P14" s="1341">
        <f t="shared" si="7"/>
        <v>58866</v>
      </c>
      <c r="Q14" s="1341">
        <f t="shared" si="7"/>
        <v>63698</v>
      </c>
      <c r="R14" s="1341">
        <f t="shared" si="7"/>
        <v>99354</v>
      </c>
      <c r="S14" s="1341">
        <f t="shared" si="7"/>
        <v>27963</v>
      </c>
      <c r="T14" s="1341">
        <f t="shared" si="7"/>
        <v>57473</v>
      </c>
      <c r="U14" s="1341">
        <f t="shared" si="7"/>
        <v>46278</v>
      </c>
      <c r="V14" s="1341">
        <f t="shared" si="7"/>
        <v>29974</v>
      </c>
      <c r="W14" s="1341">
        <f t="shared" si="7"/>
        <v>55744</v>
      </c>
      <c r="X14" s="1341">
        <f t="shared" si="7"/>
        <v>-20899</v>
      </c>
      <c r="Y14" s="1342">
        <f>SUM(M14:O14)</f>
        <v>156110</v>
      </c>
      <c r="Z14" s="1342">
        <f>SUM(P14:R14)</f>
        <v>221918</v>
      </c>
      <c r="AA14" s="1342">
        <f>SUM(S14:U14)</f>
        <v>131714</v>
      </c>
      <c r="AB14" s="1342">
        <f>SUM(V14:X14)</f>
        <v>64819</v>
      </c>
      <c r="AC14" s="1342">
        <f>Y14+Z14</f>
        <v>378028</v>
      </c>
      <c r="AD14" s="1342">
        <f>AB14+AA14</f>
        <v>196533</v>
      </c>
      <c r="AE14" s="1342">
        <f>AC14+AD14</f>
        <v>574561</v>
      </c>
    </row>
    <row r="15" spans="1:31">
      <c r="A15" s="657">
        <v>1</v>
      </c>
      <c r="B15" s="162"/>
      <c r="C15" s="162"/>
      <c r="D15" s="888"/>
      <c r="E15" s="283"/>
      <c r="F15" s="69" t="s">
        <v>181</v>
      </c>
      <c r="G15" s="69"/>
      <c r="H15" s="68"/>
      <c r="I15" s="69"/>
      <c r="J15" s="69"/>
      <c r="K15" s="69"/>
      <c r="L15" s="288"/>
      <c r="M15" s="1341">
        <f t="shared" ref="M15:O16" si="8">M102+M146+M218+M251+M287+M322</f>
        <v>49555</v>
      </c>
      <c r="N15" s="1341">
        <f t="shared" si="8"/>
        <v>57776</v>
      </c>
      <c r="O15" s="1341">
        <f t="shared" si="8"/>
        <v>50848</v>
      </c>
      <c r="P15" s="1341">
        <f t="shared" si="7"/>
        <v>49053</v>
      </c>
      <c r="Q15" s="1341">
        <f t="shared" si="7"/>
        <v>47840</v>
      </c>
      <c r="R15" s="1341">
        <f t="shared" si="7"/>
        <v>46689</v>
      </c>
      <c r="S15" s="1341">
        <f t="shared" si="7"/>
        <v>51827</v>
      </c>
      <c r="T15" s="1341">
        <f t="shared" si="7"/>
        <v>47815</v>
      </c>
      <c r="U15" s="1341">
        <f t="shared" si="7"/>
        <v>46040</v>
      </c>
      <c r="V15" s="1341">
        <f t="shared" si="7"/>
        <v>48281</v>
      </c>
      <c r="W15" s="1341">
        <f t="shared" si="7"/>
        <v>49094</v>
      </c>
      <c r="X15" s="1341">
        <f t="shared" si="7"/>
        <v>82935</v>
      </c>
      <c r="Y15" s="1341">
        <f>SUM(M15:O15)</f>
        <v>158179</v>
      </c>
      <c r="Z15" s="1341">
        <f>SUM(P15:R15)</f>
        <v>143582</v>
      </c>
      <c r="AA15" s="1341">
        <f>SUM(S15:U15)</f>
        <v>145682</v>
      </c>
      <c r="AB15" s="1341">
        <f>SUM(V15:X15)</f>
        <v>180310</v>
      </c>
      <c r="AC15" s="1341">
        <f>Y15+Z15</f>
        <v>301761</v>
      </c>
      <c r="AD15" s="1341">
        <f>AB15+AA15</f>
        <v>325992</v>
      </c>
      <c r="AE15" s="1341">
        <f>AC15+AD15</f>
        <v>627753</v>
      </c>
    </row>
    <row r="16" spans="1:31">
      <c r="A16" s="657">
        <v>1</v>
      </c>
      <c r="B16" s="162"/>
      <c r="C16" s="162"/>
      <c r="D16" s="888"/>
      <c r="E16" s="283"/>
      <c r="F16" s="69" t="s">
        <v>182</v>
      </c>
      <c r="G16" s="69"/>
      <c r="H16" s="68"/>
      <c r="I16" s="69"/>
      <c r="J16" s="69"/>
      <c r="K16" s="69"/>
      <c r="L16" s="288"/>
      <c r="M16" s="1341">
        <f t="shared" si="8"/>
        <v>53497</v>
      </c>
      <c r="N16" s="1341">
        <f t="shared" si="8"/>
        <v>46054</v>
      </c>
      <c r="O16" s="1341">
        <f t="shared" si="8"/>
        <v>44729</v>
      </c>
      <c r="P16" s="1341">
        <f t="shared" si="7"/>
        <v>38797</v>
      </c>
      <c r="Q16" s="1341">
        <f t="shared" si="7"/>
        <v>42785</v>
      </c>
      <c r="R16" s="1341">
        <f t="shared" si="7"/>
        <v>77906</v>
      </c>
      <c r="S16" s="1341">
        <f t="shared" si="7"/>
        <v>41854</v>
      </c>
      <c r="T16" s="1341">
        <f t="shared" si="7"/>
        <v>51404</v>
      </c>
      <c r="U16" s="1341">
        <f t="shared" si="7"/>
        <v>67404</v>
      </c>
      <c r="V16" s="1341">
        <f t="shared" si="7"/>
        <v>52189</v>
      </c>
      <c r="W16" s="1341">
        <f t="shared" si="7"/>
        <v>42720</v>
      </c>
      <c r="X16" s="1341">
        <f t="shared" si="7"/>
        <v>93288</v>
      </c>
      <c r="Y16" s="1341">
        <f>SUM(M16:O16)</f>
        <v>144280</v>
      </c>
      <c r="Z16" s="1341">
        <f>SUM(P16:R16)</f>
        <v>159488</v>
      </c>
      <c r="AA16" s="1341">
        <f>SUM(S16:U16)</f>
        <v>160662</v>
      </c>
      <c r="AB16" s="1341">
        <f>SUM(V16:X16)</f>
        <v>188197</v>
      </c>
      <c r="AC16" s="1341">
        <f>Y16+Z16</f>
        <v>303768</v>
      </c>
      <c r="AD16" s="1341">
        <f>AB16+AA16</f>
        <v>348859</v>
      </c>
      <c r="AE16" s="1341">
        <f>AC16+AD16</f>
        <v>652627</v>
      </c>
    </row>
    <row r="17" spans="1:31">
      <c r="A17" s="657">
        <v>1</v>
      </c>
      <c r="B17" s="162"/>
      <c r="C17" s="162"/>
      <c r="D17" s="888"/>
      <c r="E17" s="1338" t="s">
        <v>183</v>
      </c>
      <c r="F17" s="1339"/>
      <c r="G17" s="1339"/>
      <c r="H17" s="1339"/>
      <c r="I17" s="1339"/>
      <c r="J17" s="1339"/>
      <c r="K17" s="1339"/>
      <c r="L17" s="2166"/>
      <c r="M17" s="1340">
        <f>M10-M12</f>
        <v>45861</v>
      </c>
      <c r="N17" s="1340">
        <f t="shared" ref="N17:X17" si="9">N10-N12</f>
        <v>83893</v>
      </c>
      <c r="O17" s="1340">
        <f t="shared" si="9"/>
        <v>54771</v>
      </c>
      <c r="P17" s="1340">
        <f t="shared" si="9"/>
        <v>49576</v>
      </c>
      <c r="Q17" s="1340">
        <f t="shared" si="9"/>
        <v>39251</v>
      </c>
      <c r="R17" s="1340">
        <f t="shared" si="9"/>
        <v>62633</v>
      </c>
      <c r="S17" s="1340">
        <f t="shared" si="9"/>
        <v>45986</v>
      </c>
      <c r="T17" s="1340">
        <f t="shared" si="9"/>
        <v>52499</v>
      </c>
      <c r="U17" s="1340">
        <f t="shared" si="9"/>
        <v>119856</v>
      </c>
      <c r="V17" s="1340">
        <f t="shared" si="9"/>
        <v>77780</v>
      </c>
      <c r="W17" s="1340">
        <f t="shared" si="9"/>
        <v>87235</v>
      </c>
      <c r="X17" s="1340">
        <f t="shared" si="9"/>
        <v>-48637</v>
      </c>
      <c r="Y17" s="1340">
        <f>SUM(M17:O17)</f>
        <v>184525</v>
      </c>
      <c r="Z17" s="1340">
        <f>SUM(P17:R17)</f>
        <v>151460</v>
      </c>
      <c r="AA17" s="1340">
        <f>SUM(S17:U17)</f>
        <v>218341</v>
      </c>
      <c r="AB17" s="1340">
        <f>SUM(V17:X17)</f>
        <v>116378</v>
      </c>
      <c r="AC17" s="1340">
        <f>Y17+Z17</f>
        <v>335985</v>
      </c>
      <c r="AD17" s="1340">
        <f>AB17+AA17</f>
        <v>334719</v>
      </c>
      <c r="AE17" s="1340">
        <f>AC17+AD17</f>
        <v>670704</v>
      </c>
    </row>
    <row r="18" spans="1:31">
      <c r="A18" s="657">
        <v>1</v>
      </c>
      <c r="B18" s="162"/>
      <c r="C18" s="162"/>
      <c r="D18" s="888"/>
      <c r="E18" s="283"/>
      <c r="F18" s="69"/>
      <c r="G18" s="68"/>
      <c r="H18" s="68"/>
      <c r="I18" s="69"/>
      <c r="J18" s="69"/>
      <c r="K18" s="69"/>
      <c r="L18" s="288" t="s">
        <v>142</v>
      </c>
      <c r="M18" s="396">
        <f>IFERROR(M17/M8,0)</f>
        <v>8.9608669146840902E-2</v>
      </c>
      <c r="N18" s="396">
        <f t="shared" ref="N18:AE18" si="10">IFERROR(N17/N8,0)</f>
        <v>0.14789266221952699</v>
      </c>
      <c r="O18" s="396">
        <f t="shared" si="10"/>
        <v>9.1931585484574849E-2</v>
      </c>
      <c r="P18" s="396">
        <f t="shared" si="10"/>
        <v>9.3303898264573082E-2</v>
      </c>
      <c r="Q18" s="396">
        <f t="shared" si="10"/>
        <v>7.4790164153082511E-2</v>
      </c>
      <c r="R18" s="396">
        <f t="shared" si="10"/>
        <v>7.6539920934126024E-2</v>
      </c>
      <c r="S18" s="396">
        <f t="shared" si="10"/>
        <v>0.10545917372808476</v>
      </c>
      <c r="T18" s="396">
        <f t="shared" si="10"/>
        <v>9.6029076329022009E-2</v>
      </c>
      <c r="U18" s="396">
        <f t="shared" si="10"/>
        <v>0.16769831764403004</v>
      </c>
      <c r="V18" s="396">
        <f t="shared" si="10"/>
        <v>0.12714593502447127</v>
      </c>
      <c r="W18" s="396">
        <f t="shared" si="10"/>
        <v>0.13283803003493214</v>
      </c>
      <c r="X18" s="396">
        <f t="shared" si="10"/>
        <v>-0.12405625726936968</v>
      </c>
      <c r="Y18" s="396">
        <f t="shared" si="10"/>
        <v>0.11017549264760322</v>
      </c>
      <c r="Z18" s="396">
        <f t="shared" si="10"/>
        <v>8.0801980731507059E-2</v>
      </c>
      <c r="AA18" s="396">
        <f t="shared" si="10"/>
        <v>0.12862761315985122</v>
      </c>
      <c r="AB18" s="396">
        <f t="shared" si="10"/>
        <v>7.0086287470731631E-2</v>
      </c>
      <c r="AC18" s="396">
        <f t="shared" si="10"/>
        <v>9.4662674503357996E-2</v>
      </c>
      <c r="AD18" s="396">
        <f t="shared" si="10"/>
        <v>9.9679210187607836E-2</v>
      </c>
      <c r="AE18" s="396">
        <f t="shared" si="10"/>
        <v>9.7101465431461934E-2</v>
      </c>
    </row>
    <row r="19" spans="1:31">
      <c r="A19" s="657">
        <v>1</v>
      </c>
      <c r="B19" s="68"/>
      <c r="C19" s="68"/>
      <c r="D19" s="49"/>
      <c r="E19" s="283" t="s">
        <v>184</v>
      </c>
      <c r="F19" s="69"/>
      <c r="G19" s="68"/>
      <c r="H19" s="68"/>
      <c r="I19" s="69"/>
      <c r="J19" s="69"/>
      <c r="K19" s="69"/>
      <c r="L19" s="282"/>
      <c r="M19" s="1343">
        <f t="shared" ref="M19:X20" si="11">M106+M302+M331+M150+M222+M255</f>
        <v>404</v>
      </c>
      <c r="N19" s="1343">
        <f t="shared" si="11"/>
        <v>1212</v>
      </c>
      <c r="O19" s="1343">
        <f t="shared" si="11"/>
        <v>897</v>
      </c>
      <c r="P19" s="1343">
        <f t="shared" si="11"/>
        <v>1889</v>
      </c>
      <c r="Q19" s="1343">
        <f t="shared" si="11"/>
        <v>331</v>
      </c>
      <c r="R19" s="1343">
        <f t="shared" si="11"/>
        <v>1334</v>
      </c>
      <c r="S19" s="1343">
        <f t="shared" si="11"/>
        <v>60</v>
      </c>
      <c r="T19" s="1343">
        <f t="shared" si="11"/>
        <v>418</v>
      </c>
      <c r="U19" s="1343">
        <f t="shared" si="11"/>
        <v>4076</v>
      </c>
      <c r="V19" s="1343">
        <f t="shared" si="11"/>
        <v>3394</v>
      </c>
      <c r="W19" s="1343">
        <f t="shared" si="11"/>
        <v>4682</v>
      </c>
      <c r="X19" s="1343">
        <f t="shared" si="11"/>
        <v>-873</v>
      </c>
      <c r="Y19" s="1343">
        <f>SUM(M19:O19)</f>
        <v>2513</v>
      </c>
      <c r="Z19" s="1343">
        <f>SUM(P19:R19)</f>
        <v>3554</v>
      </c>
      <c r="AA19" s="1343">
        <f>SUM(S19:U19)</f>
        <v>4554</v>
      </c>
      <c r="AB19" s="1343">
        <f>SUM(V19:X19)</f>
        <v>7203</v>
      </c>
      <c r="AC19" s="1343">
        <f>Y19+Z19</f>
        <v>6067</v>
      </c>
      <c r="AD19" s="1343">
        <f>AB19+AA19</f>
        <v>11757</v>
      </c>
      <c r="AE19" s="1343">
        <f>AC19+AD19</f>
        <v>17824</v>
      </c>
    </row>
    <row r="20" spans="1:31">
      <c r="A20" s="657">
        <v>1</v>
      </c>
      <c r="B20" s="68"/>
      <c r="C20" s="68"/>
      <c r="D20" s="49"/>
      <c r="E20" s="203" t="s">
        <v>163</v>
      </c>
      <c r="F20" s="201"/>
      <c r="G20" s="202"/>
      <c r="H20" s="202"/>
      <c r="I20" s="201"/>
      <c r="J20" s="201"/>
      <c r="K20" s="201"/>
      <c r="L20" s="200"/>
      <c r="M20" s="1344">
        <f t="shared" si="11"/>
        <v>0</v>
      </c>
      <c r="N20" s="1344">
        <f t="shared" si="11"/>
        <v>0</v>
      </c>
      <c r="O20" s="1344">
        <f t="shared" si="11"/>
        <v>0</v>
      </c>
      <c r="P20" s="1344">
        <f t="shared" si="11"/>
        <v>0</v>
      </c>
      <c r="Q20" s="293">
        <f>Q107+Q303+Q332+Q151+Q223+Q256</f>
        <v>1053</v>
      </c>
      <c r="R20" s="1344">
        <f t="shared" si="11"/>
        <v>0</v>
      </c>
      <c r="S20" s="1344">
        <f t="shared" si="11"/>
        <v>322</v>
      </c>
      <c r="T20" s="1344">
        <f t="shared" si="11"/>
        <v>685</v>
      </c>
      <c r="U20" s="1344">
        <f t="shared" si="11"/>
        <v>0</v>
      </c>
      <c r="V20" s="1344">
        <f t="shared" si="11"/>
        <v>0</v>
      </c>
      <c r="W20" s="1344">
        <f t="shared" si="11"/>
        <v>0</v>
      </c>
      <c r="X20" s="1344">
        <f t="shared" si="11"/>
        <v>-1053</v>
      </c>
      <c r="Y20" s="1344">
        <f>SUM(M20:O20)</f>
        <v>0</v>
      </c>
      <c r="Z20" s="1344">
        <f>SUM(P20:R20)</f>
        <v>1053</v>
      </c>
      <c r="AA20" s="1344">
        <f>SUM(S20:U20)</f>
        <v>1007</v>
      </c>
      <c r="AB20" s="1344">
        <f>SUM(V20:X20)</f>
        <v>-1053</v>
      </c>
      <c r="AC20" s="1344">
        <f>Y20+Z20</f>
        <v>1053</v>
      </c>
      <c r="AD20" s="1344">
        <f>AB20+AA20</f>
        <v>-46</v>
      </c>
      <c r="AE20" s="1344">
        <f>AC20+AD20</f>
        <v>1007</v>
      </c>
    </row>
    <row r="21" spans="1:31">
      <c r="A21" s="657">
        <v>1</v>
      </c>
      <c r="B21" s="68"/>
      <c r="C21" s="68"/>
      <c r="D21" s="49"/>
      <c r="E21" s="1338" t="s">
        <v>186</v>
      </c>
      <c r="F21" s="1339"/>
      <c r="G21" s="1339"/>
      <c r="H21" s="1339"/>
      <c r="I21" s="1339"/>
      <c r="J21" s="1339"/>
      <c r="K21" s="1339"/>
      <c r="L21" s="2166"/>
      <c r="M21" s="1340">
        <f>M17+M19-M20</f>
        <v>46265</v>
      </c>
      <c r="N21" s="1340">
        <f t="shared" ref="N21:X21" si="12">N17+N19-N20</f>
        <v>85105</v>
      </c>
      <c r="O21" s="1340">
        <f t="shared" si="12"/>
        <v>55668</v>
      </c>
      <c r="P21" s="1340">
        <f t="shared" si="12"/>
        <v>51465</v>
      </c>
      <c r="Q21" s="1340">
        <f t="shared" si="12"/>
        <v>38529</v>
      </c>
      <c r="R21" s="1340">
        <f t="shared" si="12"/>
        <v>63967</v>
      </c>
      <c r="S21" s="1340">
        <f t="shared" si="12"/>
        <v>45724</v>
      </c>
      <c r="T21" s="1340">
        <f t="shared" si="12"/>
        <v>52232</v>
      </c>
      <c r="U21" s="1340">
        <f t="shared" si="12"/>
        <v>123932</v>
      </c>
      <c r="V21" s="1340">
        <f t="shared" si="12"/>
        <v>81174</v>
      </c>
      <c r="W21" s="1340">
        <f t="shared" si="12"/>
        <v>91917</v>
      </c>
      <c r="X21" s="1340">
        <f t="shared" si="12"/>
        <v>-48457</v>
      </c>
      <c r="Y21" s="1340">
        <f>SUM(M21:O21)</f>
        <v>187038</v>
      </c>
      <c r="Z21" s="1340">
        <f>SUM(P21:R21)</f>
        <v>153961</v>
      </c>
      <c r="AA21" s="1340">
        <f>SUM(S21:U21)</f>
        <v>221888</v>
      </c>
      <c r="AB21" s="1340">
        <f>SUM(V21:X21)</f>
        <v>124634</v>
      </c>
      <c r="AC21" s="1340">
        <f>Y21+Z21</f>
        <v>340999</v>
      </c>
      <c r="AD21" s="1340">
        <f>AB21+AA21</f>
        <v>346522</v>
      </c>
      <c r="AE21" s="1340">
        <f>AC21+AD21</f>
        <v>687521</v>
      </c>
    </row>
    <row r="22" spans="1:31">
      <c r="A22" s="657">
        <v>1</v>
      </c>
      <c r="B22" s="68"/>
      <c r="C22" s="68"/>
      <c r="D22" s="49"/>
      <c r="E22" s="203"/>
      <c r="F22" s="201"/>
      <c r="G22" s="202"/>
      <c r="H22" s="202"/>
      <c r="I22" s="201"/>
      <c r="J22" s="201"/>
      <c r="K22" s="201"/>
      <c r="L22" s="278" t="s">
        <v>142</v>
      </c>
      <c r="M22" s="392">
        <f>IFERROR(M21/M8,0)</f>
        <v>9.0398052333760595E-2</v>
      </c>
      <c r="N22" s="392">
        <f t="shared" ref="N22:AE22" si="13">IFERROR(N21/N8,0)</f>
        <v>0.15002926368341632</v>
      </c>
      <c r="O22" s="392">
        <f t="shared" si="13"/>
        <v>9.3437174796065656E-2</v>
      </c>
      <c r="P22" s="392">
        <f t="shared" si="13"/>
        <v>9.6859067375065638E-2</v>
      </c>
      <c r="Q22" s="392">
        <f t="shared" si="13"/>
        <v>7.3414441279307949E-2</v>
      </c>
      <c r="R22" s="392">
        <f t="shared" si="13"/>
        <v>7.8170119943053021E-2</v>
      </c>
      <c r="S22" s="392">
        <f t="shared" si="13"/>
        <v>0.10485833209113529</v>
      </c>
      <c r="T22" s="392">
        <f t="shared" si="13"/>
        <v>9.5540690581105869E-2</v>
      </c>
      <c r="U22" s="392">
        <f t="shared" si="13"/>
        <v>0.17340131409574766</v>
      </c>
      <c r="V22" s="392">
        <f t="shared" si="13"/>
        <v>0.13269406183693019</v>
      </c>
      <c r="W22" s="392">
        <f t="shared" si="13"/>
        <v>0.13996759565221364</v>
      </c>
      <c r="X22" s="392">
        <f t="shared" si="13"/>
        <v>-0.12359713918419818</v>
      </c>
      <c r="Y22" s="392">
        <f t="shared" si="13"/>
        <v>0.11167594523139092</v>
      </c>
      <c r="Z22" s="392">
        <f t="shared" si="13"/>
        <v>8.213623237424772E-2</v>
      </c>
      <c r="AA22" s="392">
        <f t="shared" si="13"/>
        <v>0.13071719845935059</v>
      </c>
      <c r="AB22" s="392">
        <f t="shared" si="13"/>
        <v>7.5058295834497649E-2</v>
      </c>
      <c r="AC22" s="392">
        <f t="shared" si="13"/>
        <v>9.607535259898678E-2</v>
      </c>
      <c r="AD22" s="392">
        <f t="shared" si="13"/>
        <v>0.10319413977883013</v>
      </c>
      <c r="AE22" s="392">
        <f t="shared" si="13"/>
        <v>9.9536153973890332E-2</v>
      </c>
    </row>
    <row r="23" spans="1:31" s="18" customFormat="1">
      <c r="A23" s="657">
        <v>1</v>
      </c>
      <c r="B23" s="68"/>
      <c r="C23" s="68"/>
      <c r="D23" s="97"/>
      <c r="E23" s="283" t="s">
        <v>187</v>
      </c>
      <c r="F23" s="69"/>
      <c r="G23" s="68"/>
      <c r="H23" s="68"/>
      <c r="I23" s="69"/>
      <c r="J23" s="69"/>
      <c r="K23" s="69"/>
      <c r="L23" s="288"/>
      <c r="M23" s="1343">
        <f>M24-M25</f>
        <v>14531</v>
      </c>
      <c r="N23" s="1343">
        <f t="shared" ref="N23:X23" si="14">N24-N25</f>
        <v>13556</v>
      </c>
      <c r="O23" s="1343">
        <f t="shared" si="14"/>
        <v>6346</v>
      </c>
      <c r="P23" s="1343">
        <f t="shared" si="14"/>
        <v>13181</v>
      </c>
      <c r="Q23" s="1343">
        <f t="shared" si="14"/>
        <v>11736</v>
      </c>
      <c r="R23" s="1343">
        <f t="shared" si="14"/>
        <v>3154</v>
      </c>
      <c r="S23" s="1343">
        <f t="shared" si="14"/>
        <v>10770</v>
      </c>
      <c r="T23" s="1343">
        <f t="shared" si="14"/>
        <v>10683</v>
      </c>
      <c r="U23" s="1343">
        <f t="shared" si="14"/>
        <v>-13919</v>
      </c>
      <c r="V23" s="1343">
        <f t="shared" si="14"/>
        <v>8509</v>
      </c>
      <c r="W23" s="1343">
        <f t="shared" si="14"/>
        <v>11949</v>
      </c>
      <c r="X23" s="1343">
        <f t="shared" si="14"/>
        <v>28406</v>
      </c>
      <c r="Y23" s="1343">
        <f t="shared" ref="Y23:Y28" si="15">SUM(M23:O23)</f>
        <v>34433</v>
      </c>
      <c r="Z23" s="1343">
        <f t="shared" ref="Z23:Z28" si="16">SUM(P23:R23)</f>
        <v>28071</v>
      </c>
      <c r="AA23" s="1343">
        <f t="shared" ref="AA23:AA28" si="17">SUM(S23:U23)</f>
        <v>7534</v>
      </c>
      <c r="AB23" s="1343">
        <f t="shared" ref="AB23:AB28" si="18">SUM(V23:X23)</f>
        <v>48864</v>
      </c>
      <c r="AC23" s="1343">
        <f t="shared" ref="AC23:AC28" si="19">Y23+Z23</f>
        <v>62504</v>
      </c>
      <c r="AD23" s="1343">
        <f t="shared" ref="AD23:AD28" si="20">AB23+AA23</f>
        <v>56398</v>
      </c>
      <c r="AE23" s="1343">
        <f t="shared" ref="AE23:AE28" si="21">AC23+AD23</f>
        <v>118902</v>
      </c>
    </row>
    <row r="24" spans="1:31">
      <c r="A24" s="657">
        <v>1</v>
      </c>
      <c r="B24" s="162"/>
      <c r="C24" s="162"/>
      <c r="D24" s="888"/>
      <c r="E24" s="283"/>
      <c r="F24" s="205" t="s">
        <v>188</v>
      </c>
      <c r="G24" s="205"/>
      <c r="H24" s="287"/>
      <c r="I24" s="205"/>
      <c r="J24" s="205"/>
      <c r="K24" s="205"/>
      <c r="L24" s="286"/>
      <c r="M24" s="285">
        <v>14589</v>
      </c>
      <c r="N24" s="2300">
        <v>13636</v>
      </c>
      <c r="O24" s="285">
        <v>11864</v>
      </c>
      <c r="P24" s="285">
        <v>13181</v>
      </c>
      <c r="Q24" s="285">
        <v>11767</v>
      </c>
      <c r="R24" s="285">
        <v>11422</v>
      </c>
      <c r="S24" s="285">
        <v>10808</v>
      </c>
      <c r="T24" s="285">
        <v>10735</v>
      </c>
      <c r="U24" s="285">
        <v>11506</v>
      </c>
      <c r="V24" s="285">
        <v>8557</v>
      </c>
      <c r="W24" s="285">
        <v>12097</v>
      </c>
      <c r="X24" s="285">
        <v>11614</v>
      </c>
      <c r="Y24" s="1342">
        <f t="shared" si="15"/>
        <v>40089</v>
      </c>
      <c r="Z24" s="1342">
        <f t="shared" si="16"/>
        <v>36370</v>
      </c>
      <c r="AA24" s="1342">
        <f t="shared" si="17"/>
        <v>33049</v>
      </c>
      <c r="AB24" s="1342">
        <f t="shared" si="18"/>
        <v>32268</v>
      </c>
      <c r="AC24" s="1342">
        <f t="shared" si="19"/>
        <v>76459</v>
      </c>
      <c r="AD24" s="1342">
        <f t="shared" si="20"/>
        <v>65317</v>
      </c>
      <c r="AE24" s="1342">
        <f t="shared" si="21"/>
        <v>141776</v>
      </c>
    </row>
    <row r="25" spans="1:31">
      <c r="A25" s="657">
        <v>1</v>
      </c>
      <c r="B25" s="162"/>
      <c r="C25" s="162"/>
      <c r="D25" s="888"/>
      <c r="E25" s="283"/>
      <c r="F25" s="69" t="s">
        <v>189</v>
      </c>
      <c r="G25" s="69"/>
      <c r="H25" s="68"/>
      <c r="I25" s="69"/>
      <c r="J25" s="69"/>
      <c r="K25" s="69"/>
      <c r="L25" s="282"/>
      <c r="M25" s="5">
        <v>58</v>
      </c>
      <c r="N25" s="2289">
        <v>80</v>
      </c>
      <c r="O25" s="5">
        <v>5518</v>
      </c>
      <c r="P25" s="5">
        <v>0</v>
      </c>
      <c r="Q25" s="5">
        <v>31</v>
      </c>
      <c r="R25" s="5">
        <v>8268</v>
      </c>
      <c r="S25" s="5">
        <v>38</v>
      </c>
      <c r="T25" s="5">
        <v>52</v>
      </c>
      <c r="U25" s="5">
        <v>25425</v>
      </c>
      <c r="V25" s="5">
        <v>48</v>
      </c>
      <c r="W25" s="5">
        <v>148</v>
      </c>
      <c r="X25" s="5">
        <v>-16792</v>
      </c>
      <c r="Y25" s="1341">
        <f t="shared" si="15"/>
        <v>5656</v>
      </c>
      <c r="Z25" s="1341">
        <f t="shared" si="16"/>
        <v>8299</v>
      </c>
      <c r="AA25" s="1341">
        <f t="shared" si="17"/>
        <v>25515</v>
      </c>
      <c r="AB25" s="1341">
        <f t="shared" si="18"/>
        <v>-16596</v>
      </c>
      <c r="AC25" s="1341">
        <f t="shared" si="19"/>
        <v>13955</v>
      </c>
      <c r="AD25" s="1341">
        <f t="shared" si="20"/>
        <v>8919</v>
      </c>
      <c r="AE25" s="1341">
        <f t="shared" si="21"/>
        <v>22874</v>
      </c>
    </row>
    <row r="26" spans="1:31">
      <c r="A26" s="657">
        <v>1</v>
      </c>
      <c r="B26" s="68"/>
      <c r="C26" s="68"/>
      <c r="D26" s="49"/>
      <c r="E26" s="1333" t="s">
        <v>151</v>
      </c>
      <c r="F26" s="1334"/>
      <c r="G26" s="1334"/>
      <c r="H26" s="1334"/>
      <c r="I26" s="1334"/>
      <c r="J26" s="1334"/>
      <c r="K26" s="1334"/>
      <c r="L26" s="1335"/>
      <c r="M26" s="1336">
        <f>M21+M23</f>
        <v>60796</v>
      </c>
      <c r="N26" s="1336">
        <f t="shared" ref="N26:X26" si="22">N21+N23</f>
        <v>98661</v>
      </c>
      <c r="O26" s="1336">
        <f t="shared" si="22"/>
        <v>62014</v>
      </c>
      <c r="P26" s="1336">
        <f t="shared" si="22"/>
        <v>64646</v>
      </c>
      <c r="Q26" s="1336">
        <f t="shared" si="22"/>
        <v>50265</v>
      </c>
      <c r="R26" s="1336">
        <f t="shared" si="22"/>
        <v>67121</v>
      </c>
      <c r="S26" s="1336">
        <f t="shared" si="22"/>
        <v>56494</v>
      </c>
      <c r="T26" s="1336">
        <f t="shared" si="22"/>
        <v>62915</v>
      </c>
      <c r="U26" s="1336">
        <f t="shared" si="22"/>
        <v>110013</v>
      </c>
      <c r="V26" s="1336">
        <f t="shared" si="22"/>
        <v>89683</v>
      </c>
      <c r="W26" s="1336">
        <f t="shared" si="22"/>
        <v>103866</v>
      </c>
      <c r="X26" s="1336">
        <f t="shared" si="22"/>
        <v>-20051</v>
      </c>
      <c r="Y26" s="1336">
        <f t="shared" si="15"/>
        <v>221471</v>
      </c>
      <c r="Z26" s="1336">
        <f t="shared" si="16"/>
        <v>182032</v>
      </c>
      <c r="AA26" s="1336">
        <f t="shared" si="17"/>
        <v>229422</v>
      </c>
      <c r="AB26" s="1336">
        <f t="shared" si="18"/>
        <v>173498</v>
      </c>
      <c r="AC26" s="1336">
        <f t="shared" si="19"/>
        <v>403503</v>
      </c>
      <c r="AD26" s="1336">
        <f t="shared" si="20"/>
        <v>402920</v>
      </c>
      <c r="AE26" s="1336">
        <f t="shared" si="21"/>
        <v>806423</v>
      </c>
    </row>
    <row r="27" spans="1:31">
      <c r="A27" s="657">
        <v>1</v>
      </c>
      <c r="B27" s="68"/>
      <c r="C27" s="68"/>
      <c r="D27" s="49"/>
      <c r="E27" s="389" t="s">
        <v>190</v>
      </c>
      <c r="F27" s="872"/>
      <c r="G27" s="1077"/>
      <c r="H27" s="1077"/>
      <c r="I27" s="872"/>
      <c r="J27" s="872"/>
      <c r="K27" s="872"/>
      <c r="L27" s="2165"/>
      <c r="M27" s="2301">
        <f>M26*25.17%</f>
        <v>15302.353200000001</v>
      </c>
      <c r="N27" s="2301">
        <f t="shared" ref="N27:X27" si="23">N26*25.17%</f>
        <v>24832.973700000002</v>
      </c>
      <c r="O27" s="2301">
        <f t="shared" si="23"/>
        <v>15608.923800000002</v>
      </c>
      <c r="P27" s="2301">
        <f t="shared" si="23"/>
        <v>16271.398200000001</v>
      </c>
      <c r="Q27" s="2301">
        <f t="shared" si="23"/>
        <v>12651.700500000003</v>
      </c>
      <c r="R27" s="2301">
        <f t="shared" si="23"/>
        <v>16894.355700000004</v>
      </c>
      <c r="S27" s="2301">
        <f t="shared" si="23"/>
        <v>14219.539800000002</v>
      </c>
      <c r="T27" s="2301">
        <f t="shared" si="23"/>
        <v>15835.705500000002</v>
      </c>
      <c r="U27" s="2301">
        <f t="shared" si="23"/>
        <v>27690.272100000006</v>
      </c>
      <c r="V27" s="2301">
        <f t="shared" si="23"/>
        <v>22573.211100000004</v>
      </c>
      <c r="W27" s="2301">
        <f t="shared" si="23"/>
        <v>26143.072200000002</v>
      </c>
      <c r="X27" s="2301">
        <f t="shared" si="23"/>
        <v>-5046.8367000000007</v>
      </c>
      <c r="Y27" s="1346">
        <f t="shared" si="15"/>
        <v>55744.250700000004</v>
      </c>
      <c r="Z27" s="1346">
        <f t="shared" si="16"/>
        <v>45817.454400000002</v>
      </c>
      <c r="AA27" s="1346">
        <f t="shared" si="17"/>
        <v>57745.517400000012</v>
      </c>
      <c r="AB27" s="1346">
        <f t="shared" si="18"/>
        <v>43669.44660000001</v>
      </c>
      <c r="AC27" s="1346">
        <f t="shared" si="19"/>
        <v>101561.70510000001</v>
      </c>
      <c r="AD27" s="1346">
        <f t="shared" si="20"/>
        <v>101414.96400000002</v>
      </c>
      <c r="AE27" s="1346">
        <f t="shared" si="21"/>
        <v>202976.66910000003</v>
      </c>
    </row>
    <row r="28" spans="1:31">
      <c r="A28" s="657">
        <v>1</v>
      </c>
      <c r="B28" s="68"/>
      <c r="C28" s="68"/>
      <c r="D28" s="49"/>
      <c r="E28" s="1333" t="s">
        <v>191</v>
      </c>
      <c r="F28" s="1334"/>
      <c r="G28" s="1334"/>
      <c r="H28" s="1334"/>
      <c r="I28" s="1334"/>
      <c r="J28" s="1334"/>
      <c r="K28" s="1334"/>
      <c r="L28" s="1335"/>
      <c r="M28" s="1336">
        <f>M26-M27</f>
        <v>45493.646800000002</v>
      </c>
      <c r="N28" s="1336">
        <f t="shared" ref="N28:X28" si="24">N26-N27</f>
        <v>73828.026299999998</v>
      </c>
      <c r="O28" s="1336">
        <f t="shared" si="24"/>
        <v>46405.076199999996</v>
      </c>
      <c r="P28" s="1336">
        <f t="shared" si="24"/>
        <v>48374.601799999997</v>
      </c>
      <c r="Q28" s="1336">
        <f t="shared" si="24"/>
        <v>37613.299499999994</v>
      </c>
      <c r="R28" s="1336">
        <f t="shared" si="24"/>
        <v>50226.6443</v>
      </c>
      <c r="S28" s="1336">
        <f t="shared" si="24"/>
        <v>42274.460200000001</v>
      </c>
      <c r="T28" s="1336">
        <f t="shared" si="24"/>
        <v>47079.294499999996</v>
      </c>
      <c r="U28" s="1336">
        <f t="shared" si="24"/>
        <v>82322.727899999998</v>
      </c>
      <c r="V28" s="1336">
        <f t="shared" si="24"/>
        <v>67109.7889</v>
      </c>
      <c r="W28" s="1336">
        <f t="shared" si="24"/>
        <v>77722.927800000005</v>
      </c>
      <c r="X28" s="1336">
        <f t="shared" si="24"/>
        <v>-15004.1633</v>
      </c>
      <c r="Y28" s="1336">
        <f t="shared" si="15"/>
        <v>165726.7493</v>
      </c>
      <c r="Z28" s="1336">
        <f t="shared" si="16"/>
        <v>136214.54560000001</v>
      </c>
      <c r="AA28" s="1336">
        <f t="shared" si="17"/>
        <v>171676.48259999999</v>
      </c>
      <c r="AB28" s="1336">
        <f t="shared" si="18"/>
        <v>129828.55339999999</v>
      </c>
      <c r="AC28" s="1336">
        <f t="shared" si="19"/>
        <v>301941.29489999998</v>
      </c>
      <c r="AD28" s="1336">
        <f t="shared" si="20"/>
        <v>301505.03599999996</v>
      </c>
      <c r="AE28" s="1336">
        <f t="shared" si="21"/>
        <v>603446.33089999994</v>
      </c>
    </row>
    <row r="29" spans="1:31">
      <c r="A29" s="657">
        <v>1</v>
      </c>
      <c r="B29" s="68"/>
      <c r="C29" s="68"/>
      <c r="D29" s="49"/>
      <c r="E29" s="203"/>
      <c r="F29" s="201"/>
      <c r="G29" s="202"/>
      <c r="H29" s="202"/>
      <c r="I29" s="201"/>
      <c r="J29" s="201"/>
      <c r="K29" s="201"/>
      <c r="L29" s="278" t="s">
        <v>142</v>
      </c>
      <c r="M29" s="392">
        <f>IFERROR(M28/M8,0)</f>
        <v>8.8890890830649952E-2</v>
      </c>
      <c r="N29" s="392">
        <f t="shared" ref="N29:AE29" si="25">IFERROR(N28/N8,0)</f>
        <v>0.13014939692131947</v>
      </c>
      <c r="O29" s="392">
        <f t="shared" si="25"/>
        <v>7.7889617308402423E-2</v>
      </c>
      <c r="P29" s="392">
        <f t="shared" si="25"/>
        <v>9.1042821626118153E-2</v>
      </c>
      <c r="Q29" s="392">
        <f t="shared" si="25"/>
        <v>7.1669635014243102E-2</v>
      </c>
      <c r="R29" s="392">
        <f t="shared" si="25"/>
        <v>6.1378879879751436E-2</v>
      </c>
      <c r="S29" s="392">
        <f t="shared" si="25"/>
        <v>9.6947541479859192E-2</v>
      </c>
      <c r="T29" s="392">
        <f t="shared" si="25"/>
        <v>8.6115567249985814E-2</v>
      </c>
      <c r="U29" s="392">
        <f t="shared" si="25"/>
        <v>0.11518307779916945</v>
      </c>
      <c r="V29" s="392">
        <f t="shared" si="25"/>
        <v>0.10970348237317283</v>
      </c>
      <c r="W29" s="392">
        <f t="shared" si="25"/>
        <v>0.11835342027281781</v>
      </c>
      <c r="X29" s="392">
        <f t="shared" si="25"/>
        <v>-3.8270459577203257E-2</v>
      </c>
      <c r="Y29" s="400">
        <f t="shared" si="25"/>
        <v>9.8951503855918332E-2</v>
      </c>
      <c r="Z29" s="400">
        <f t="shared" si="25"/>
        <v>7.2668725002787482E-2</v>
      </c>
      <c r="AA29" s="400">
        <f t="shared" si="25"/>
        <v>0.10113691973800948</v>
      </c>
      <c r="AB29" s="400">
        <f t="shared" si="25"/>
        <v>7.8186610145402333E-2</v>
      </c>
      <c r="AC29" s="400">
        <f t="shared" si="25"/>
        <v>8.5070971972680709E-2</v>
      </c>
      <c r="AD29" s="400">
        <f t="shared" si="25"/>
        <v>8.9788102426412206E-2</v>
      </c>
      <c r="AE29" s="400">
        <f t="shared" si="25"/>
        <v>8.7364206922321747E-2</v>
      </c>
    </row>
    <row r="30" spans="1:31">
      <c r="A30" s="657">
        <v>1</v>
      </c>
      <c r="M30" s="365"/>
      <c r="N30" s="365"/>
      <c r="O30" s="365"/>
      <c r="P30" s="365"/>
      <c r="Q30" s="365"/>
      <c r="R30" s="365"/>
      <c r="S30" s="365"/>
      <c r="T30" s="365"/>
      <c r="U30" s="365"/>
      <c r="V30" s="365"/>
      <c r="W30" s="365"/>
      <c r="X30" s="365"/>
      <c r="Y30" s="268"/>
      <c r="Z30" s="268"/>
      <c r="AA30" s="268"/>
      <c r="AB30" s="268"/>
      <c r="AC30" s="268"/>
      <c r="AD30" s="268"/>
      <c r="AE30" s="268"/>
    </row>
    <row r="31" spans="1:31">
      <c r="A31" s="657">
        <v>1</v>
      </c>
      <c r="B31" s="137"/>
      <c r="C31" s="137"/>
      <c r="E31" s="1336" t="s">
        <v>136</v>
      </c>
      <c r="F31" s="1347"/>
      <c r="G31" s="1347"/>
      <c r="H31" s="1348"/>
      <c r="I31" s="1334"/>
      <c r="J31" s="1334"/>
      <c r="K31" s="1334"/>
      <c r="L31" s="1335"/>
      <c r="M31" s="1335">
        <f t="shared" ref="M31:X31" si="26">M75+M267+M311+M117+M171+M233</f>
        <v>511794</v>
      </c>
      <c r="N31" s="1335">
        <f t="shared" si="26"/>
        <v>567260</v>
      </c>
      <c r="O31" s="1335">
        <f t="shared" si="26"/>
        <v>595783</v>
      </c>
      <c r="P31" s="1335">
        <f t="shared" si="26"/>
        <v>531346</v>
      </c>
      <c r="Q31" s="1335">
        <f t="shared" si="26"/>
        <v>524820</v>
      </c>
      <c r="R31" s="1335">
        <f t="shared" si="26"/>
        <v>818310</v>
      </c>
      <c r="S31" s="1335">
        <f t="shared" si="26"/>
        <v>436056</v>
      </c>
      <c r="T31" s="1335">
        <f t="shared" si="26"/>
        <v>546702</v>
      </c>
      <c r="U31" s="1335">
        <f t="shared" si="26"/>
        <v>714727</v>
      </c>
      <c r="V31" s="1335">
        <f t="shared" si="26"/>
        <v>611750</v>
      </c>
      <c r="W31" s="1335">
        <f t="shared" si="26"/>
        <v>656719</v>
      </c>
      <c r="X31" s="1335">
        <f t="shared" si="26"/>
        <v>392049</v>
      </c>
      <c r="Y31" s="1335">
        <f>SUM(M31:O31)</f>
        <v>1674837</v>
      </c>
      <c r="Z31" s="1335">
        <f>SUM(P31:R31)</f>
        <v>1874476</v>
      </c>
      <c r="AA31" s="1335">
        <f>SUM(S31:U31)</f>
        <v>1697485</v>
      </c>
      <c r="AB31" s="1335">
        <f>SUM(V31:X31)</f>
        <v>1660518</v>
      </c>
      <c r="AC31" s="1335">
        <f>Y31+Z31</f>
        <v>3549313</v>
      </c>
      <c r="AD31" s="1335">
        <f>AB31+AA31</f>
        <v>3358003</v>
      </c>
      <c r="AE31" s="1335">
        <f>AC31+AD31</f>
        <v>6907316</v>
      </c>
    </row>
    <row r="32" spans="1:31">
      <c r="A32" s="657">
        <v>1</v>
      </c>
      <c r="B32" s="137"/>
      <c r="C32" s="137"/>
      <c r="M32" s="365"/>
      <c r="N32" s="365"/>
      <c r="O32" s="365"/>
      <c r="P32" s="365"/>
      <c r="Q32" s="365"/>
      <c r="R32" s="365"/>
      <c r="S32" s="365"/>
      <c r="T32" s="365"/>
      <c r="U32" s="365"/>
      <c r="V32" s="365"/>
      <c r="W32" s="365"/>
      <c r="X32" s="365"/>
      <c r="Y32" s="268"/>
      <c r="Z32" s="268"/>
      <c r="AA32" s="268"/>
      <c r="AB32" s="268"/>
      <c r="AC32" s="268"/>
      <c r="AD32" s="268"/>
      <c r="AE32" s="268"/>
    </row>
    <row r="33" spans="1:31" s="272" customFormat="1" ht="15.75">
      <c r="A33" s="657">
        <v>1</v>
      </c>
      <c r="C33" s="498" t="s">
        <v>97</v>
      </c>
      <c r="E33" s="53"/>
      <c r="G33" s="37"/>
      <c r="H33" s="37"/>
      <c r="K33" s="1349" t="s">
        <v>982</v>
      </c>
      <c r="M33" s="409"/>
      <c r="N33" s="409"/>
      <c r="O33" s="409"/>
      <c r="P33" s="409"/>
      <c r="Q33" s="409"/>
      <c r="R33" s="409"/>
      <c r="S33" s="409"/>
      <c r="T33" s="409"/>
      <c r="U33" s="409"/>
      <c r="V33" s="409"/>
      <c r="W33" s="409"/>
      <c r="X33" s="409"/>
      <c r="Y33" s="442"/>
      <c r="Z33" s="442"/>
      <c r="AA33" s="442"/>
      <c r="AB33" s="442"/>
      <c r="AC33" s="442"/>
      <c r="AD33" s="442"/>
      <c r="AE33" s="442"/>
    </row>
    <row r="34" spans="1:31">
      <c r="A34" s="657">
        <v>1</v>
      </c>
      <c r="B34" s="137"/>
      <c r="C34" s="137"/>
      <c r="E34" s="1350" t="s">
        <v>150</v>
      </c>
      <c r="F34" s="470"/>
      <c r="G34" s="1351"/>
      <c r="H34" s="1351"/>
      <c r="I34" s="470"/>
      <c r="J34" s="470"/>
      <c r="K34" s="470"/>
      <c r="L34" s="471"/>
      <c r="M34" s="1352">
        <f>SUM(M35:M37)</f>
        <v>47324</v>
      </c>
      <c r="N34" s="1352">
        <f t="shared" ref="N34:AE34" si="27">SUM(N35:N37)</f>
        <v>40761</v>
      </c>
      <c r="O34" s="1352">
        <f t="shared" si="27"/>
        <v>68026</v>
      </c>
      <c r="P34" s="1352">
        <f t="shared" si="27"/>
        <v>58866</v>
      </c>
      <c r="Q34" s="1352">
        <f t="shared" si="27"/>
        <v>63698</v>
      </c>
      <c r="R34" s="1352">
        <f t="shared" si="27"/>
        <v>99353</v>
      </c>
      <c r="S34" s="1352">
        <f t="shared" si="27"/>
        <v>27964</v>
      </c>
      <c r="T34" s="1352">
        <f t="shared" si="27"/>
        <v>57472</v>
      </c>
      <c r="U34" s="1352">
        <f t="shared" si="27"/>
        <v>46278</v>
      </c>
      <c r="V34" s="1352">
        <f t="shared" si="27"/>
        <v>29973</v>
      </c>
      <c r="W34" s="1352">
        <f t="shared" si="27"/>
        <v>55745</v>
      </c>
      <c r="X34" s="1352">
        <f t="shared" si="27"/>
        <v>-20899</v>
      </c>
      <c r="Y34" s="1353">
        <f t="shared" si="27"/>
        <v>156111</v>
      </c>
      <c r="Z34" s="1353">
        <f t="shared" si="27"/>
        <v>221917</v>
      </c>
      <c r="AA34" s="1353">
        <f t="shared" si="27"/>
        <v>131714</v>
      </c>
      <c r="AB34" s="1353">
        <f t="shared" si="27"/>
        <v>64819</v>
      </c>
      <c r="AC34" s="1353">
        <f t="shared" si="27"/>
        <v>378028</v>
      </c>
      <c r="AD34" s="1353">
        <f t="shared" si="27"/>
        <v>196533</v>
      </c>
      <c r="AE34" s="1353">
        <f t="shared" si="27"/>
        <v>574561</v>
      </c>
    </row>
    <row r="35" spans="1:31">
      <c r="A35" s="657">
        <v>1</v>
      </c>
      <c r="B35" s="137"/>
      <c r="C35" s="137"/>
      <c r="E35" s="305"/>
      <c r="F35" s="18" t="s">
        <v>192</v>
      </c>
      <c r="G35" s="26"/>
      <c r="H35" s="26"/>
      <c r="I35" s="18"/>
      <c r="J35" s="18"/>
      <c r="K35" s="18"/>
      <c r="L35" s="150"/>
      <c r="M35" s="175">
        <v>20027</v>
      </c>
      <c r="N35" s="175">
        <v>14156</v>
      </c>
      <c r="O35" s="175">
        <v>36526</v>
      </c>
      <c r="P35" s="175">
        <v>31271</v>
      </c>
      <c r="Q35" s="175">
        <v>24145</v>
      </c>
      <c r="R35" s="175">
        <v>34727</v>
      </c>
      <c r="S35" s="175">
        <v>3343</v>
      </c>
      <c r="T35" s="175">
        <v>18085</v>
      </c>
      <c r="U35" s="175">
        <v>10277</v>
      </c>
      <c r="V35" s="175">
        <v>834</v>
      </c>
      <c r="W35" s="175">
        <v>16965</v>
      </c>
      <c r="X35" s="175">
        <v>-2026</v>
      </c>
      <c r="Y35" s="1355">
        <f>SUM(M35:O35)</f>
        <v>70709</v>
      </c>
      <c r="Z35" s="1355">
        <f>SUM(P35:R35)</f>
        <v>90143</v>
      </c>
      <c r="AA35" s="1355">
        <f>SUM(S35:U35)</f>
        <v>31705</v>
      </c>
      <c r="AB35" s="1355">
        <f>SUM(V35:X35)</f>
        <v>15773</v>
      </c>
      <c r="AC35" s="1355">
        <f>Y35+Z35</f>
        <v>160852</v>
      </c>
      <c r="AD35" s="1355">
        <f>AB35+AA35</f>
        <v>47478</v>
      </c>
      <c r="AE35" s="1355">
        <f>AC35+AD35</f>
        <v>208330</v>
      </c>
    </row>
    <row r="36" spans="1:31">
      <c r="A36" s="657">
        <v>1</v>
      </c>
      <c r="B36" s="137"/>
      <c r="C36" s="137"/>
      <c r="E36" s="305"/>
      <c r="F36" s="18" t="s">
        <v>193</v>
      </c>
      <c r="G36" s="26"/>
      <c r="H36" s="26"/>
      <c r="I36" s="18"/>
      <c r="J36" s="18"/>
      <c r="K36" s="18"/>
      <c r="L36" s="150"/>
      <c r="M36" s="175">
        <v>1411</v>
      </c>
      <c r="N36" s="175">
        <v>1229</v>
      </c>
      <c r="O36" s="175">
        <v>3912</v>
      </c>
      <c r="P36" s="175">
        <v>1021</v>
      </c>
      <c r="Q36" s="175">
        <v>9260</v>
      </c>
      <c r="R36" s="175">
        <v>33278</v>
      </c>
      <c r="S36" s="175">
        <v>1430</v>
      </c>
      <c r="T36" s="175">
        <v>12250</v>
      </c>
      <c r="U36" s="175">
        <v>7430</v>
      </c>
      <c r="V36" s="175">
        <v>1707</v>
      </c>
      <c r="W36" s="175">
        <v>17221</v>
      </c>
      <c r="X36" s="175">
        <v>-43331</v>
      </c>
      <c r="Y36" s="1356">
        <f>SUM(M36:O36)</f>
        <v>6552</v>
      </c>
      <c r="Z36" s="1356">
        <f>SUM(P36:R36)</f>
        <v>43559</v>
      </c>
      <c r="AA36" s="1356">
        <f>SUM(S36:U36)</f>
        <v>21110</v>
      </c>
      <c r="AB36" s="1356">
        <f>SUM(V36:X36)</f>
        <v>-24403</v>
      </c>
      <c r="AC36" s="1356">
        <f>Y36+Z36</f>
        <v>50111</v>
      </c>
      <c r="AD36" s="1356">
        <f>AB36+AA36</f>
        <v>-3293</v>
      </c>
      <c r="AE36" s="1356">
        <f>AC36+AD36</f>
        <v>46818</v>
      </c>
    </row>
    <row r="37" spans="1:31">
      <c r="A37" s="657">
        <v>1</v>
      </c>
      <c r="B37" s="137"/>
      <c r="C37" s="137"/>
      <c r="E37" s="305"/>
      <c r="F37" s="18" t="s">
        <v>194</v>
      </c>
      <c r="G37" s="26"/>
      <c r="H37" s="26"/>
      <c r="I37" s="18"/>
      <c r="J37" s="18"/>
      <c r="K37" s="18"/>
      <c r="L37" s="150"/>
      <c r="M37" s="175">
        <v>25886</v>
      </c>
      <c r="N37" s="175">
        <v>25376</v>
      </c>
      <c r="O37" s="175">
        <v>27588</v>
      </c>
      <c r="P37" s="175">
        <v>26574</v>
      </c>
      <c r="Q37" s="175">
        <v>30293</v>
      </c>
      <c r="R37" s="175">
        <v>31348</v>
      </c>
      <c r="S37" s="175">
        <v>23191</v>
      </c>
      <c r="T37" s="175">
        <v>27137</v>
      </c>
      <c r="U37" s="175">
        <v>28571</v>
      </c>
      <c r="V37" s="175">
        <v>27432</v>
      </c>
      <c r="W37" s="175">
        <v>21559</v>
      </c>
      <c r="X37" s="175">
        <v>24458</v>
      </c>
      <c r="Y37" s="1357">
        <f>SUM(M37:O37)</f>
        <v>78850</v>
      </c>
      <c r="Z37" s="1357">
        <f>SUM(P37:R37)</f>
        <v>88215</v>
      </c>
      <c r="AA37" s="1357">
        <f>SUM(S37:U37)</f>
        <v>78899</v>
      </c>
      <c r="AB37" s="1357">
        <f>SUM(V37:X37)</f>
        <v>73449</v>
      </c>
      <c r="AC37" s="1357">
        <f>Y37+Z37</f>
        <v>167065</v>
      </c>
      <c r="AD37" s="1357">
        <f>AB37+AA37</f>
        <v>152348</v>
      </c>
      <c r="AE37" s="1357">
        <f>AC37+AD37</f>
        <v>319413</v>
      </c>
    </row>
    <row r="38" spans="1:31">
      <c r="A38" s="657">
        <v>1</v>
      </c>
      <c r="B38" s="137"/>
      <c r="C38" s="137"/>
      <c r="E38" s="1358" t="s">
        <v>181</v>
      </c>
      <c r="F38" s="470"/>
      <c r="G38" s="1351"/>
      <c r="H38" s="1351"/>
      <c r="I38" s="470"/>
      <c r="J38" s="470"/>
      <c r="K38" s="470"/>
      <c r="L38" s="471"/>
      <c r="M38" s="1352">
        <f>SUM(M39:M41)</f>
        <v>49555</v>
      </c>
      <c r="N38" s="1352">
        <f t="shared" ref="N38:AE38" si="28">SUM(N39:N41)</f>
        <v>57776</v>
      </c>
      <c r="O38" s="1352">
        <f t="shared" si="28"/>
        <v>50849</v>
      </c>
      <c r="P38" s="1352">
        <f t="shared" si="28"/>
        <v>49053</v>
      </c>
      <c r="Q38" s="1352">
        <f t="shared" si="28"/>
        <v>47840</v>
      </c>
      <c r="R38" s="1352">
        <f t="shared" si="28"/>
        <v>46688</v>
      </c>
      <c r="S38" s="1352">
        <f t="shared" si="28"/>
        <v>51828</v>
      </c>
      <c r="T38" s="1352">
        <f t="shared" si="28"/>
        <v>47815</v>
      </c>
      <c r="U38" s="1352">
        <f t="shared" si="28"/>
        <v>46039</v>
      </c>
      <c r="V38" s="1352">
        <f t="shared" si="28"/>
        <v>48282</v>
      </c>
      <c r="W38" s="1352">
        <f t="shared" si="28"/>
        <v>49094</v>
      </c>
      <c r="X38" s="1352">
        <f t="shared" si="28"/>
        <v>82934</v>
      </c>
      <c r="Y38" s="1353">
        <f t="shared" si="28"/>
        <v>158180</v>
      </c>
      <c r="Z38" s="1353">
        <f t="shared" si="28"/>
        <v>143581</v>
      </c>
      <c r="AA38" s="1353">
        <f t="shared" si="28"/>
        <v>145682</v>
      </c>
      <c r="AB38" s="1353">
        <f t="shared" si="28"/>
        <v>180310</v>
      </c>
      <c r="AC38" s="1353">
        <f t="shared" si="28"/>
        <v>301761</v>
      </c>
      <c r="AD38" s="1353">
        <f t="shared" si="28"/>
        <v>325992</v>
      </c>
      <c r="AE38" s="1353">
        <f t="shared" si="28"/>
        <v>627753</v>
      </c>
    </row>
    <row r="39" spans="1:31">
      <c r="A39" s="657">
        <v>1</v>
      </c>
      <c r="B39" s="137"/>
      <c r="C39" s="137"/>
      <c r="E39" s="118"/>
      <c r="F39" s="18" t="s">
        <v>195</v>
      </c>
      <c r="G39" s="26"/>
      <c r="H39" s="26"/>
      <c r="I39" s="18"/>
      <c r="J39" s="18"/>
      <c r="K39" s="18"/>
      <c r="L39" s="150"/>
      <c r="M39" s="175">
        <v>6291</v>
      </c>
      <c r="N39" s="175">
        <v>6291</v>
      </c>
      <c r="O39" s="175">
        <v>3200</v>
      </c>
      <c r="P39" s="175">
        <v>6291</v>
      </c>
      <c r="Q39" s="175">
        <v>6291</v>
      </c>
      <c r="R39" s="175">
        <v>990</v>
      </c>
      <c r="S39" s="175">
        <v>6291</v>
      </c>
      <c r="T39" s="175">
        <v>6291</v>
      </c>
      <c r="U39" s="175">
        <v>3200</v>
      </c>
      <c r="V39" s="175">
        <v>6291</v>
      </c>
      <c r="W39" s="175">
        <v>6291</v>
      </c>
      <c r="X39" s="175">
        <f>-3342+24516</f>
        <v>21174</v>
      </c>
      <c r="Y39" s="1355">
        <f>SUM(M39:O39)</f>
        <v>15782</v>
      </c>
      <c r="Z39" s="1355">
        <f>SUM(P39:R39)</f>
        <v>13572</v>
      </c>
      <c r="AA39" s="1355">
        <f>SUM(S39:U39)</f>
        <v>15782</v>
      </c>
      <c r="AB39" s="1355">
        <f>SUM(V39:X39)</f>
        <v>33756</v>
      </c>
      <c r="AC39" s="1355">
        <f>Y39+Z39</f>
        <v>29354</v>
      </c>
      <c r="AD39" s="1355">
        <f>AB39+AA39</f>
        <v>49538</v>
      </c>
      <c r="AE39" s="1355">
        <f>AC39+AD39</f>
        <v>78892</v>
      </c>
    </row>
    <row r="40" spans="1:31">
      <c r="A40" s="657">
        <v>1</v>
      </c>
      <c r="B40" s="137"/>
      <c r="C40" s="137"/>
      <c r="E40" s="305"/>
      <c r="F40" s="18" t="s">
        <v>196</v>
      </c>
      <c r="G40" s="26"/>
      <c r="H40" s="26"/>
      <c r="I40" s="18"/>
      <c r="J40" s="18"/>
      <c r="K40" s="18"/>
      <c r="L40" s="150"/>
      <c r="M40" s="175">
        <v>43264</v>
      </c>
      <c r="N40" s="175">
        <v>51485</v>
      </c>
      <c r="O40" s="175">
        <v>47649</v>
      </c>
      <c r="P40" s="175">
        <v>42762</v>
      </c>
      <c r="Q40" s="175">
        <v>41549</v>
      </c>
      <c r="R40" s="175">
        <v>45698</v>
      </c>
      <c r="S40" s="175">
        <v>45537</v>
      </c>
      <c r="T40" s="175">
        <v>41524</v>
      </c>
      <c r="U40" s="175">
        <v>42839</v>
      </c>
      <c r="V40" s="175">
        <v>41991</v>
      </c>
      <c r="W40" s="175">
        <v>42803</v>
      </c>
      <c r="X40" s="175">
        <v>61760</v>
      </c>
      <c r="Y40" s="1356">
        <f>SUM(M40:O40)</f>
        <v>142398</v>
      </c>
      <c r="Z40" s="1356">
        <f>SUM(P40:R40)</f>
        <v>130009</v>
      </c>
      <c r="AA40" s="1356">
        <f>SUM(S40:U40)</f>
        <v>129900</v>
      </c>
      <c r="AB40" s="1356">
        <f>SUM(V40:X40)</f>
        <v>146554</v>
      </c>
      <c r="AC40" s="1356">
        <f>Y40+Z40</f>
        <v>272407</v>
      </c>
      <c r="AD40" s="1356">
        <f>AB40+AA40</f>
        <v>276454</v>
      </c>
      <c r="AE40" s="1356">
        <f>AC40+AD40</f>
        <v>548861</v>
      </c>
    </row>
    <row r="41" spans="1:31">
      <c r="A41" s="657">
        <v>1</v>
      </c>
      <c r="B41" s="137"/>
      <c r="C41" s="137"/>
      <c r="E41" s="304"/>
      <c r="F41" s="16" t="s">
        <v>197</v>
      </c>
      <c r="G41" s="24"/>
      <c r="H41" s="24"/>
      <c r="I41" s="16"/>
      <c r="J41" s="16"/>
      <c r="K41" s="16"/>
      <c r="L41" s="148"/>
      <c r="M41" s="1354"/>
      <c r="N41" s="1354"/>
      <c r="O41" s="1354"/>
      <c r="P41" s="1354"/>
      <c r="Q41" s="1354"/>
      <c r="R41" s="1354"/>
      <c r="S41" s="1354"/>
      <c r="T41" s="1354"/>
      <c r="U41" s="1354"/>
      <c r="V41" s="1354"/>
      <c r="W41" s="1354"/>
      <c r="X41" s="1354"/>
      <c r="Y41" s="1357">
        <f>SUM(M41:O41)</f>
        <v>0</v>
      </c>
      <c r="Z41" s="1357">
        <f>SUM(P41:R41)</f>
        <v>0</v>
      </c>
      <c r="AA41" s="1357">
        <f>SUM(S41:U41)</f>
        <v>0</v>
      </c>
      <c r="AB41" s="1357">
        <f>SUM(V41:X41)</f>
        <v>0</v>
      </c>
      <c r="AC41" s="1357">
        <f>Y41+Z41</f>
        <v>0</v>
      </c>
      <c r="AD41" s="1357">
        <f>AB41+AA41</f>
        <v>0</v>
      </c>
      <c r="AE41" s="1357">
        <f>AC41+AD41</f>
        <v>0</v>
      </c>
    </row>
    <row r="42" spans="1:31">
      <c r="A42" s="657">
        <v>1</v>
      </c>
      <c r="B42" s="137"/>
      <c r="C42" s="137"/>
      <c r="E42" s="1359" t="s">
        <v>149</v>
      </c>
      <c r="F42" s="470"/>
      <c r="G42" s="1351"/>
      <c r="H42" s="1351"/>
      <c r="I42" s="470"/>
      <c r="J42" s="470"/>
      <c r="K42" s="470"/>
      <c r="L42" s="471"/>
      <c r="M42" s="1352">
        <f>SUM(M43:M48)</f>
        <v>53497</v>
      </c>
      <c r="N42" s="1352">
        <f t="shared" ref="N42:AE42" si="29">SUM(N43:N48)</f>
        <v>46053</v>
      </c>
      <c r="O42" s="1352">
        <f t="shared" si="29"/>
        <v>44731</v>
      </c>
      <c r="P42" s="1352">
        <f t="shared" si="29"/>
        <v>38796</v>
      </c>
      <c r="Q42" s="1352">
        <f t="shared" si="29"/>
        <v>42785</v>
      </c>
      <c r="R42" s="1352">
        <f t="shared" si="29"/>
        <v>77906</v>
      </c>
      <c r="S42" s="1352">
        <f t="shared" si="29"/>
        <v>41854</v>
      </c>
      <c r="T42" s="1352">
        <f t="shared" si="29"/>
        <v>51404</v>
      </c>
      <c r="U42" s="1352">
        <f t="shared" si="29"/>
        <v>67405</v>
      </c>
      <c r="V42" s="1352">
        <f t="shared" si="29"/>
        <v>52189</v>
      </c>
      <c r="W42" s="1352">
        <f t="shared" si="29"/>
        <v>42719</v>
      </c>
      <c r="X42" s="1352">
        <f t="shared" si="29"/>
        <v>93289</v>
      </c>
      <c r="Y42" s="1353">
        <f t="shared" si="29"/>
        <v>144281</v>
      </c>
      <c r="Z42" s="1353">
        <f t="shared" si="29"/>
        <v>159487</v>
      </c>
      <c r="AA42" s="1353">
        <f t="shared" si="29"/>
        <v>160663</v>
      </c>
      <c r="AB42" s="1353">
        <f t="shared" si="29"/>
        <v>188197</v>
      </c>
      <c r="AC42" s="1353">
        <f t="shared" si="29"/>
        <v>303768</v>
      </c>
      <c r="AD42" s="1353">
        <f t="shared" si="29"/>
        <v>348860</v>
      </c>
      <c r="AE42" s="1353">
        <f t="shared" si="29"/>
        <v>652628</v>
      </c>
    </row>
    <row r="43" spans="1:31">
      <c r="A43" s="657">
        <v>1</v>
      </c>
      <c r="B43" s="137"/>
      <c r="C43" s="137"/>
      <c r="E43" s="305"/>
      <c r="F43" s="18" t="s">
        <v>198</v>
      </c>
      <c r="G43" s="26"/>
      <c r="H43" s="26"/>
      <c r="I43" s="18"/>
      <c r="J43" s="18"/>
      <c r="K43" s="18"/>
      <c r="L43" s="150"/>
      <c r="M43" s="175">
        <v>7437</v>
      </c>
      <c r="N43" s="175">
        <v>6733</v>
      </c>
      <c r="O43" s="175">
        <v>2722</v>
      </c>
      <c r="P43" s="175">
        <v>4542</v>
      </c>
      <c r="Q43" s="175">
        <v>2498</v>
      </c>
      <c r="R43" s="175">
        <v>5353</v>
      </c>
      <c r="S43" s="175">
        <v>3993</v>
      </c>
      <c r="T43" s="175">
        <v>4441</v>
      </c>
      <c r="U43" s="175">
        <v>3491</v>
      </c>
      <c r="V43" s="175">
        <v>8943</v>
      </c>
      <c r="W43" s="175">
        <v>4357</v>
      </c>
      <c r="X43" s="175">
        <v>5227</v>
      </c>
      <c r="Y43" s="1355">
        <f t="shared" ref="Y43:Y48" si="30">SUM(M43:O43)</f>
        <v>16892</v>
      </c>
      <c r="Z43" s="1355">
        <f t="shared" ref="Z43:Z48" si="31">SUM(P43:R43)</f>
        <v>12393</v>
      </c>
      <c r="AA43" s="1355">
        <f t="shared" ref="AA43:AA48" si="32">SUM(S43:U43)</f>
        <v>11925</v>
      </c>
      <c r="AB43" s="1355">
        <f t="shared" ref="AB43:AB48" si="33">SUM(V43:X43)</f>
        <v>18527</v>
      </c>
      <c r="AC43" s="1355">
        <f t="shared" ref="AC43:AC48" si="34">Y43+Z43</f>
        <v>29285</v>
      </c>
      <c r="AD43" s="1355">
        <f t="shared" ref="AD43:AD48" si="35">AB43+AA43</f>
        <v>30452</v>
      </c>
      <c r="AE43" s="1355">
        <f t="shared" ref="AE43:AE48" si="36">AC43+AD43</f>
        <v>59737</v>
      </c>
    </row>
    <row r="44" spans="1:31">
      <c r="A44" s="657">
        <v>1</v>
      </c>
      <c r="B44" s="137"/>
      <c r="C44" s="137"/>
      <c r="E44" s="305"/>
      <c r="F44" s="18" t="s">
        <v>199</v>
      </c>
      <c r="G44" s="26"/>
      <c r="H44" s="26"/>
      <c r="I44" s="18"/>
      <c r="J44" s="18"/>
      <c r="K44" s="18"/>
      <c r="L44" s="150"/>
      <c r="M44" s="175">
        <v>6489</v>
      </c>
      <c r="N44" s="175">
        <v>6454</v>
      </c>
      <c r="O44" s="175">
        <f>6253+16299</f>
        <v>22552</v>
      </c>
      <c r="P44" s="175">
        <v>6349</v>
      </c>
      <c r="Q44" s="175">
        <v>6368</v>
      </c>
      <c r="R44" s="175">
        <v>22282</v>
      </c>
      <c r="S44" s="175">
        <v>5960</v>
      </c>
      <c r="T44" s="175">
        <v>6525</v>
      </c>
      <c r="U44" s="175">
        <v>28548</v>
      </c>
      <c r="V44" s="175">
        <v>7648</v>
      </c>
      <c r="W44" s="175">
        <v>6673</v>
      </c>
      <c r="X44" s="175">
        <v>68162</v>
      </c>
      <c r="Y44" s="1356">
        <f t="shared" si="30"/>
        <v>35495</v>
      </c>
      <c r="Z44" s="1356">
        <f t="shared" si="31"/>
        <v>34999</v>
      </c>
      <c r="AA44" s="1356">
        <f t="shared" si="32"/>
        <v>41033</v>
      </c>
      <c r="AB44" s="1356">
        <f t="shared" si="33"/>
        <v>82483</v>
      </c>
      <c r="AC44" s="1356">
        <f t="shared" si="34"/>
        <v>70494</v>
      </c>
      <c r="AD44" s="1356">
        <f t="shared" si="35"/>
        <v>123516</v>
      </c>
      <c r="AE44" s="1356">
        <f t="shared" si="36"/>
        <v>194010</v>
      </c>
    </row>
    <row r="45" spans="1:31">
      <c r="A45" s="657">
        <v>1</v>
      </c>
      <c r="B45" s="137"/>
      <c r="C45" s="137"/>
      <c r="E45" s="305"/>
      <c r="F45" s="18" t="s">
        <v>200</v>
      </c>
      <c r="G45" s="26"/>
      <c r="H45" s="26"/>
      <c r="I45" s="18"/>
      <c r="J45" s="18"/>
      <c r="K45" s="18"/>
      <c r="L45" s="150"/>
      <c r="M45" s="175">
        <v>952</v>
      </c>
      <c r="N45" s="175">
        <v>757</v>
      </c>
      <c r="O45" s="175">
        <v>1448</v>
      </c>
      <c r="P45" s="175">
        <v>325</v>
      </c>
      <c r="Q45" s="175">
        <v>1013</v>
      </c>
      <c r="R45" s="175">
        <v>1408</v>
      </c>
      <c r="S45" s="175">
        <v>1267</v>
      </c>
      <c r="T45" s="175">
        <v>884</v>
      </c>
      <c r="U45" s="175">
        <v>1091</v>
      </c>
      <c r="V45" s="175">
        <v>1183</v>
      </c>
      <c r="W45" s="175">
        <v>875</v>
      </c>
      <c r="X45" s="175">
        <v>1111</v>
      </c>
      <c r="Y45" s="1356">
        <f t="shared" si="30"/>
        <v>3157</v>
      </c>
      <c r="Z45" s="1356">
        <f t="shared" si="31"/>
        <v>2746</v>
      </c>
      <c r="AA45" s="1356">
        <f t="shared" si="32"/>
        <v>3242</v>
      </c>
      <c r="AB45" s="1356">
        <f t="shared" si="33"/>
        <v>3169</v>
      </c>
      <c r="AC45" s="1356">
        <f t="shared" si="34"/>
        <v>5903</v>
      </c>
      <c r="AD45" s="1356">
        <f t="shared" si="35"/>
        <v>6411</v>
      </c>
      <c r="AE45" s="1356">
        <f t="shared" si="36"/>
        <v>12314</v>
      </c>
    </row>
    <row r="46" spans="1:31">
      <c r="A46" s="657">
        <v>1</v>
      </c>
      <c r="B46" s="137"/>
      <c r="C46" s="137"/>
      <c r="E46" s="305"/>
      <c r="F46" s="18" t="s">
        <v>201</v>
      </c>
      <c r="G46" s="26"/>
      <c r="H46" s="26"/>
      <c r="I46" s="18"/>
      <c r="J46" s="18"/>
      <c r="K46" s="18"/>
      <c r="L46" s="150"/>
      <c r="M46" s="175">
        <v>10853</v>
      </c>
      <c r="N46" s="175">
        <v>10776</v>
      </c>
      <c r="O46" s="175">
        <v>-8861</v>
      </c>
      <c r="P46" s="175">
        <v>9083</v>
      </c>
      <c r="Q46" s="175">
        <v>9713</v>
      </c>
      <c r="R46" s="175">
        <v>-13393</v>
      </c>
      <c r="S46" s="175">
        <v>8982</v>
      </c>
      <c r="T46" s="175">
        <v>9462</v>
      </c>
      <c r="U46" s="175">
        <v>63</v>
      </c>
      <c r="V46" s="175">
        <v>9030</v>
      </c>
      <c r="W46" s="175">
        <v>10346</v>
      </c>
      <c r="X46" s="175">
        <v>-22417</v>
      </c>
      <c r="Y46" s="1356">
        <f t="shared" si="30"/>
        <v>12768</v>
      </c>
      <c r="Z46" s="1356">
        <f t="shared" si="31"/>
        <v>5403</v>
      </c>
      <c r="AA46" s="1356">
        <f t="shared" si="32"/>
        <v>18507</v>
      </c>
      <c r="AB46" s="1356">
        <f t="shared" si="33"/>
        <v>-3041</v>
      </c>
      <c r="AC46" s="1356">
        <f t="shared" si="34"/>
        <v>18171</v>
      </c>
      <c r="AD46" s="1356">
        <f t="shared" si="35"/>
        <v>15466</v>
      </c>
      <c r="AE46" s="1356">
        <f t="shared" si="36"/>
        <v>33637</v>
      </c>
    </row>
    <row r="47" spans="1:31">
      <c r="A47" s="657">
        <v>1</v>
      </c>
      <c r="B47" s="137"/>
      <c r="C47" s="137"/>
      <c r="E47" s="305"/>
      <c r="F47" s="18" t="s">
        <v>328</v>
      </c>
      <c r="G47" s="26"/>
      <c r="H47" s="26"/>
      <c r="I47" s="18"/>
      <c r="J47" s="18"/>
      <c r="K47" s="18"/>
      <c r="L47" s="150"/>
      <c r="M47" s="175">
        <v>25</v>
      </c>
      <c r="N47" s="175">
        <v>51</v>
      </c>
      <c r="O47" s="175">
        <v>103</v>
      </c>
      <c r="P47" s="175">
        <v>85</v>
      </c>
      <c r="Q47" s="175">
        <v>49</v>
      </c>
      <c r="R47" s="175">
        <v>733</v>
      </c>
      <c r="S47" s="175">
        <v>0</v>
      </c>
      <c r="T47" s="175">
        <v>123</v>
      </c>
      <c r="U47" s="175">
        <v>350</v>
      </c>
      <c r="V47" s="175">
        <v>113</v>
      </c>
      <c r="W47" s="175">
        <v>126</v>
      </c>
      <c r="X47" s="175">
        <v>3264</v>
      </c>
      <c r="Y47" s="1356">
        <f t="shared" si="30"/>
        <v>179</v>
      </c>
      <c r="Z47" s="1356">
        <f t="shared" si="31"/>
        <v>867</v>
      </c>
      <c r="AA47" s="1356">
        <f t="shared" si="32"/>
        <v>473</v>
      </c>
      <c r="AB47" s="1356">
        <f t="shared" si="33"/>
        <v>3503</v>
      </c>
      <c r="AC47" s="1356">
        <f t="shared" si="34"/>
        <v>1046</v>
      </c>
      <c r="AD47" s="1356">
        <f t="shared" si="35"/>
        <v>3976</v>
      </c>
      <c r="AE47" s="1356">
        <f t="shared" si="36"/>
        <v>5022</v>
      </c>
    </row>
    <row r="48" spans="1:31">
      <c r="A48" s="657">
        <v>1</v>
      </c>
      <c r="B48" s="137"/>
      <c r="C48" s="137"/>
      <c r="E48" s="304"/>
      <c r="F48" s="16" t="s">
        <v>202</v>
      </c>
      <c r="G48" s="24"/>
      <c r="H48" s="24"/>
      <c r="I48" s="16"/>
      <c r="J48" s="16"/>
      <c r="K48" s="16"/>
      <c r="L48" s="148"/>
      <c r="M48" s="178">
        <v>27741</v>
      </c>
      <c r="N48" s="178">
        <v>21282</v>
      </c>
      <c r="O48" s="178">
        <v>26767</v>
      </c>
      <c r="P48" s="178">
        <v>18412</v>
      </c>
      <c r="Q48" s="178">
        <v>23144</v>
      </c>
      <c r="R48" s="178">
        <f>61437+86</f>
        <v>61523</v>
      </c>
      <c r="S48" s="178">
        <v>21652</v>
      </c>
      <c r="T48" s="178">
        <v>29969</v>
      </c>
      <c r="U48" s="178">
        <v>33862</v>
      </c>
      <c r="V48" s="178">
        <v>25272</v>
      </c>
      <c r="W48" s="178">
        <v>20342</v>
      </c>
      <c r="X48" s="178">
        <f>32942+5000</f>
        <v>37942</v>
      </c>
      <c r="Y48" s="1357">
        <f t="shared" si="30"/>
        <v>75790</v>
      </c>
      <c r="Z48" s="1357">
        <f t="shared" si="31"/>
        <v>103079</v>
      </c>
      <c r="AA48" s="1357">
        <f t="shared" si="32"/>
        <v>85483</v>
      </c>
      <c r="AB48" s="1357">
        <f t="shared" si="33"/>
        <v>83556</v>
      </c>
      <c r="AC48" s="1357">
        <f t="shared" si="34"/>
        <v>178869</v>
      </c>
      <c r="AD48" s="1357">
        <f t="shared" si="35"/>
        <v>169039</v>
      </c>
      <c r="AE48" s="1357">
        <f t="shared" si="36"/>
        <v>347908</v>
      </c>
    </row>
    <row r="49" spans="1:31">
      <c r="A49" s="657">
        <v>1</v>
      </c>
      <c r="B49" s="137"/>
      <c r="C49" s="137"/>
      <c r="E49" s="444"/>
      <c r="F49" s="18"/>
      <c r="G49" s="26"/>
      <c r="H49" s="26"/>
      <c r="M49" s="1360"/>
      <c r="N49" s="1360"/>
      <c r="O49" s="1360"/>
      <c r="P49" s="1360"/>
      <c r="Q49" s="1360"/>
      <c r="R49" s="1360"/>
      <c r="S49" s="1360"/>
      <c r="T49" s="1360"/>
      <c r="U49" s="1360"/>
      <c r="V49" s="1360"/>
      <c r="W49" s="1360"/>
      <c r="X49" s="1360"/>
      <c r="Y49" s="268"/>
      <c r="Z49" s="268"/>
      <c r="AA49" s="268"/>
      <c r="AB49" s="268"/>
      <c r="AC49" s="268"/>
      <c r="AD49" s="268"/>
      <c r="AE49" s="268"/>
    </row>
    <row r="50" spans="1:31" ht="15.75">
      <c r="A50" s="657">
        <v>1</v>
      </c>
      <c r="B50" s="137"/>
      <c r="C50" s="1361" t="s">
        <v>568</v>
      </c>
      <c r="E50" s="259"/>
      <c r="F50" s="259"/>
      <c r="G50" s="26"/>
      <c r="H50" s="26"/>
      <c r="M50" s="365"/>
      <c r="N50" s="365"/>
      <c r="O50" s="365"/>
      <c r="P50" s="365"/>
      <c r="Q50" s="365"/>
      <c r="R50" s="365"/>
      <c r="S50" s="365"/>
      <c r="T50" s="365"/>
      <c r="U50" s="365"/>
      <c r="V50" s="365"/>
      <c r="W50" s="365"/>
      <c r="X50" s="365"/>
      <c r="Y50" s="268"/>
      <c r="Z50" s="268"/>
      <c r="AA50" s="268"/>
      <c r="AB50" s="268"/>
      <c r="AC50" s="268"/>
      <c r="AD50" s="268"/>
      <c r="AE50" s="268"/>
    </row>
    <row r="51" spans="1:31">
      <c r="A51" s="657">
        <v>1</v>
      </c>
      <c r="B51" s="137"/>
      <c r="C51" s="137"/>
      <c r="E51" s="1362" t="s">
        <v>148</v>
      </c>
      <c r="F51" s="1363"/>
      <c r="G51" s="1351"/>
      <c r="H51" s="1351"/>
      <c r="I51" s="470"/>
      <c r="J51" s="470"/>
      <c r="K51" s="470"/>
      <c r="L51" s="470"/>
      <c r="M51" s="1353">
        <f t="shared" ref="M51:X51" si="37">SUM(M52:M53)</f>
        <v>63744</v>
      </c>
      <c r="N51" s="1353">
        <f t="shared" si="37"/>
        <v>71756</v>
      </c>
      <c r="O51" s="1353">
        <f t="shared" si="37"/>
        <v>65255</v>
      </c>
      <c r="P51" s="1353">
        <f t="shared" si="37"/>
        <v>62309</v>
      </c>
      <c r="Q51" s="1353">
        <f t="shared" si="37"/>
        <v>61831</v>
      </c>
      <c r="R51" s="1353">
        <f t="shared" si="37"/>
        <v>61114</v>
      </c>
      <c r="S51" s="1353">
        <f t="shared" si="37"/>
        <v>65232</v>
      </c>
      <c r="T51" s="1353">
        <f t="shared" si="37"/>
        <v>61257</v>
      </c>
      <c r="U51" s="1353">
        <f t="shared" si="37"/>
        <v>59211</v>
      </c>
      <c r="V51" s="1353">
        <f t="shared" si="37"/>
        <v>62163</v>
      </c>
      <c r="W51" s="1353">
        <f t="shared" si="37"/>
        <v>62666</v>
      </c>
      <c r="X51" s="1353">
        <f t="shared" si="37"/>
        <v>96074</v>
      </c>
      <c r="Y51" s="1364">
        <f>SUM(M51:O51)</f>
        <v>200755</v>
      </c>
      <c r="Z51" s="1364">
        <f>SUM(P51:R51)</f>
        <v>185254</v>
      </c>
      <c r="AA51" s="1364">
        <f>SUM(S51:U51)</f>
        <v>185700</v>
      </c>
      <c r="AB51" s="1364">
        <f>SUM(V51:X51)</f>
        <v>220903</v>
      </c>
      <c r="AC51" s="1364">
        <f>Y51+Z51</f>
        <v>386009</v>
      </c>
      <c r="AD51" s="1364">
        <f>AB51+AA51</f>
        <v>406603</v>
      </c>
      <c r="AE51" s="1364">
        <f>AC51+AD51</f>
        <v>792612</v>
      </c>
    </row>
    <row r="52" spans="1:31">
      <c r="A52" s="657">
        <v>1</v>
      </c>
      <c r="B52" s="137"/>
      <c r="C52" s="137"/>
      <c r="E52" s="265"/>
      <c r="F52" s="1365" t="s">
        <v>615</v>
      </c>
      <c r="G52" s="1366"/>
      <c r="H52" s="1366"/>
      <c r="I52" s="972"/>
      <c r="J52" s="972"/>
      <c r="K52" s="972"/>
      <c r="L52" s="972"/>
      <c r="M52" s="1367">
        <f>M726</f>
        <v>14189</v>
      </c>
      <c r="N52" s="1367">
        <f t="shared" ref="N52:X52" si="38">N726</f>
        <v>13980</v>
      </c>
      <c r="O52" s="1367">
        <f t="shared" si="38"/>
        <v>14406</v>
      </c>
      <c r="P52" s="1367">
        <f t="shared" si="38"/>
        <v>13256</v>
      </c>
      <c r="Q52" s="1367">
        <f t="shared" si="38"/>
        <v>13991</v>
      </c>
      <c r="R52" s="1367">
        <f t="shared" si="38"/>
        <v>14426</v>
      </c>
      <c r="S52" s="1367">
        <f t="shared" si="38"/>
        <v>13404</v>
      </c>
      <c r="T52" s="1367">
        <f t="shared" si="38"/>
        <v>13442</v>
      </c>
      <c r="U52" s="1367">
        <f t="shared" si="38"/>
        <v>13172</v>
      </c>
      <c r="V52" s="1367">
        <f t="shared" si="38"/>
        <v>13881</v>
      </c>
      <c r="W52" s="1367">
        <f t="shared" si="38"/>
        <v>13572</v>
      </c>
      <c r="X52" s="1367">
        <f t="shared" si="38"/>
        <v>13140</v>
      </c>
      <c r="Y52" s="1368">
        <f>SUM(M52:O52)</f>
        <v>42575</v>
      </c>
      <c r="Z52" s="1368">
        <f>SUM(P52:R52)</f>
        <v>41673</v>
      </c>
      <c r="AA52" s="1368">
        <f>SUM(S52:U52)</f>
        <v>40018</v>
      </c>
      <c r="AB52" s="1368">
        <f>SUM(V52:X52)</f>
        <v>40593</v>
      </c>
      <c r="AC52" s="1368">
        <f>Y52+Z52</f>
        <v>84248</v>
      </c>
      <c r="AD52" s="1368">
        <f>AB52+AA52</f>
        <v>80611</v>
      </c>
      <c r="AE52" s="1368">
        <f>AC52+AD52</f>
        <v>164859</v>
      </c>
    </row>
    <row r="53" spans="1:31">
      <c r="A53" s="657">
        <v>1</v>
      </c>
      <c r="B53" s="137"/>
      <c r="C53" s="137"/>
      <c r="E53" s="261"/>
      <c r="F53" s="260" t="s">
        <v>340</v>
      </c>
      <c r="G53" s="24"/>
      <c r="H53" s="24"/>
      <c r="I53" s="16"/>
      <c r="J53" s="16"/>
      <c r="K53" s="16"/>
      <c r="L53" s="16"/>
      <c r="M53" s="1357">
        <f t="shared" ref="M53:X53" si="39">M38</f>
        <v>49555</v>
      </c>
      <c r="N53" s="1357">
        <f t="shared" si="39"/>
        <v>57776</v>
      </c>
      <c r="O53" s="1357">
        <f t="shared" si="39"/>
        <v>50849</v>
      </c>
      <c r="P53" s="1357">
        <f t="shared" si="39"/>
        <v>49053</v>
      </c>
      <c r="Q53" s="1357">
        <f t="shared" si="39"/>
        <v>47840</v>
      </c>
      <c r="R53" s="1357">
        <f t="shared" si="39"/>
        <v>46688</v>
      </c>
      <c r="S53" s="1357">
        <f t="shared" si="39"/>
        <v>51828</v>
      </c>
      <c r="T53" s="1357">
        <f t="shared" si="39"/>
        <v>47815</v>
      </c>
      <c r="U53" s="1357">
        <f t="shared" si="39"/>
        <v>46039</v>
      </c>
      <c r="V53" s="1357">
        <f t="shared" si="39"/>
        <v>48282</v>
      </c>
      <c r="W53" s="1357">
        <f t="shared" si="39"/>
        <v>49094</v>
      </c>
      <c r="X53" s="1357">
        <f t="shared" si="39"/>
        <v>82934</v>
      </c>
      <c r="Y53" s="1369">
        <f>SUM(M53:O53)</f>
        <v>158180</v>
      </c>
      <c r="Z53" s="1369">
        <f>SUM(P53:R53)</f>
        <v>143581</v>
      </c>
      <c r="AA53" s="1369">
        <f>SUM(S53:U53)</f>
        <v>145682</v>
      </c>
      <c r="AB53" s="1369">
        <f>SUM(V53:X53)</f>
        <v>180310</v>
      </c>
      <c r="AC53" s="1369">
        <f>Y53+Z53</f>
        <v>301761</v>
      </c>
      <c r="AD53" s="1369">
        <f>AB53+AA53</f>
        <v>325992</v>
      </c>
      <c r="AE53" s="1369">
        <f>AC53+AD53</f>
        <v>627753</v>
      </c>
    </row>
    <row r="54" spans="1:31">
      <c r="A54" s="657">
        <v>1</v>
      </c>
      <c r="B54" s="137"/>
      <c r="C54" s="137"/>
      <c r="E54" s="444"/>
      <c r="F54" s="18"/>
      <c r="G54" s="26"/>
      <c r="H54" s="26"/>
      <c r="M54" s="365"/>
      <c r="N54" s="365"/>
      <c r="O54" s="365"/>
      <c r="P54" s="365"/>
      <c r="Q54" s="365"/>
      <c r="R54" s="365"/>
      <c r="S54" s="365"/>
      <c r="T54" s="365"/>
      <c r="U54" s="365"/>
      <c r="V54" s="365"/>
      <c r="W54" s="365"/>
      <c r="X54" s="365"/>
      <c r="Y54" s="268"/>
      <c r="Z54" s="268"/>
      <c r="AA54" s="268"/>
      <c r="AB54" s="268"/>
      <c r="AC54" s="268"/>
      <c r="AD54" s="268"/>
      <c r="AE54" s="268"/>
    </row>
    <row r="55" spans="1:31" ht="16.5" customHeight="1">
      <c r="A55" s="657">
        <v>1</v>
      </c>
      <c r="B55" s="137"/>
      <c r="C55" s="1361" t="s">
        <v>569</v>
      </c>
      <c r="E55" s="259"/>
      <c r="F55" s="259"/>
      <c r="G55" s="259"/>
      <c r="H55" s="259"/>
      <c r="I55" s="259"/>
      <c r="J55" s="259"/>
      <c r="K55" s="259"/>
      <c r="L55" s="259"/>
      <c r="M55" s="1370"/>
      <c r="N55" s="365"/>
      <c r="O55" s="365"/>
      <c r="P55" s="365"/>
      <c r="Q55" s="365"/>
      <c r="R55" s="365"/>
      <c r="S55" s="365"/>
      <c r="T55" s="365"/>
      <c r="U55" s="365"/>
      <c r="V55" s="365"/>
      <c r="W55" s="365"/>
      <c r="X55" s="365"/>
      <c r="Y55" s="268"/>
      <c r="Z55" s="268"/>
      <c r="AA55" s="268"/>
      <c r="AB55" s="268"/>
      <c r="AC55" s="268"/>
      <c r="AD55" s="268"/>
      <c r="AE55" s="268"/>
    </row>
    <row r="56" spans="1:31">
      <c r="A56" s="657">
        <v>1</v>
      </c>
      <c r="B56" s="137"/>
      <c r="C56" s="137"/>
      <c r="E56" s="472" t="s">
        <v>145</v>
      </c>
      <c r="F56" s="1371"/>
      <c r="G56" s="1371"/>
      <c r="H56" s="1371"/>
      <c r="I56" s="1371"/>
      <c r="J56" s="1371"/>
      <c r="K56" s="1371"/>
      <c r="L56" s="1372"/>
      <c r="M56" s="1353">
        <f t="shared" ref="M56:AE56" si="40">M19</f>
        <v>404</v>
      </c>
      <c r="N56" s="1353">
        <f t="shared" si="40"/>
        <v>1212</v>
      </c>
      <c r="O56" s="1353">
        <f t="shared" si="40"/>
        <v>897</v>
      </c>
      <c r="P56" s="1353">
        <f t="shared" si="40"/>
        <v>1889</v>
      </c>
      <c r="Q56" s="1353">
        <f t="shared" si="40"/>
        <v>331</v>
      </c>
      <c r="R56" s="1353">
        <f t="shared" si="40"/>
        <v>1334</v>
      </c>
      <c r="S56" s="1353">
        <f t="shared" si="40"/>
        <v>60</v>
      </c>
      <c r="T56" s="1353">
        <f t="shared" si="40"/>
        <v>418</v>
      </c>
      <c r="U56" s="1353">
        <f t="shared" si="40"/>
        <v>4076</v>
      </c>
      <c r="V56" s="1353">
        <f t="shared" si="40"/>
        <v>3394</v>
      </c>
      <c r="W56" s="1353">
        <f t="shared" si="40"/>
        <v>4682</v>
      </c>
      <c r="X56" s="1353">
        <f t="shared" si="40"/>
        <v>-873</v>
      </c>
      <c r="Y56" s="1364">
        <f t="shared" si="40"/>
        <v>2513</v>
      </c>
      <c r="Z56" s="1364">
        <f t="shared" si="40"/>
        <v>3554</v>
      </c>
      <c r="AA56" s="1364">
        <f t="shared" si="40"/>
        <v>4554</v>
      </c>
      <c r="AB56" s="1364">
        <f t="shared" si="40"/>
        <v>7203</v>
      </c>
      <c r="AC56" s="1364">
        <f t="shared" si="40"/>
        <v>6067</v>
      </c>
      <c r="AD56" s="1364">
        <f t="shared" si="40"/>
        <v>11757</v>
      </c>
      <c r="AE56" s="1373">
        <f t="shared" si="40"/>
        <v>17824</v>
      </c>
    </row>
    <row r="57" spans="1:31">
      <c r="A57" s="657">
        <v>1</v>
      </c>
      <c r="B57" s="137"/>
      <c r="C57" s="137"/>
      <c r="E57" s="255"/>
      <c r="F57" s="362" t="s">
        <v>203</v>
      </c>
      <c r="G57" s="254"/>
      <c r="H57" s="254"/>
      <c r="I57" s="254"/>
      <c r="J57" s="254"/>
      <c r="K57" s="254"/>
      <c r="L57" s="253"/>
      <c r="M57" s="1374"/>
      <c r="N57" s="1374"/>
      <c r="O57" s="1374"/>
      <c r="P57" s="1374"/>
      <c r="Q57" s="1374"/>
      <c r="R57" s="1374"/>
      <c r="S57" s="1374"/>
      <c r="T57" s="1374"/>
      <c r="U57" s="1374"/>
      <c r="V57" s="1374"/>
      <c r="W57" s="1374"/>
      <c r="X57" s="1374"/>
      <c r="Y57" s="1375">
        <f>SUM(M57:O57)</f>
        <v>0</v>
      </c>
      <c r="Z57" s="1375">
        <f>SUM(P57:R57)</f>
        <v>0</v>
      </c>
      <c r="AA57" s="1375">
        <f>SUM(S57:U57)</f>
        <v>0</v>
      </c>
      <c r="AB57" s="1375">
        <f>SUM(V57:X57)</f>
        <v>0</v>
      </c>
      <c r="AC57" s="1375">
        <f>Y57+Z57</f>
        <v>0</v>
      </c>
      <c r="AD57" s="1375">
        <f>AB57+AA57</f>
        <v>0</v>
      </c>
      <c r="AE57" s="1376">
        <f>AC57+AD57</f>
        <v>0</v>
      </c>
    </row>
    <row r="58" spans="1:31">
      <c r="A58" s="657">
        <v>1</v>
      </c>
      <c r="B58" s="137"/>
      <c r="C58" s="137"/>
      <c r="E58" s="255"/>
      <c r="F58" s="362" t="s">
        <v>147</v>
      </c>
      <c r="G58" s="254"/>
      <c r="H58" s="254"/>
      <c r="I58" s="254"/>
      <c r="J58" s="254"/>
      <c r="K58" s="254"/>
      <c r="L58" s="253"/>
      <c r="M58" s="1374"/>
      <c r="N58" s="1374"/>
      <c r="O58" s="1374"/>
      <c r="P58" s="1374"/>
      <c r="Q58" s="1374"/>
      <c r="R58" s="1374"/>
      <c r="S58" s="1374"/>
      <c r="T58" s="1374"/>
      <c r="U58" s="1374"/>
      <c r="V58" s="1374"/>
      <c r="W58" s="1374"/>
      <c r="X58" s="1374"/>
      <c r="Y58" s="1375">
        <f>SUM(M58:O58)</f>
        <v>0</v>
      </c>
      <c r="Z58" s="1375">
        <f>SUM(P58:R58)</f>
        <v>0</v>
      </c>
      <c r="AA58" s="1375">
        <f>SUM(S58:U58)</f>
        <v>0</v>
      </c>
      <c r="AB58" s="1375">
        <f>SUM(V58:X58)</f>
        <v>0</v>
      </c>
      <c r="AC58" s="1375">
        <f>Y58+Z58</f>
        <v>0</v>
      </c>
      <c r="AD58" s="1375">
        <f>AB58+AA58</f>
        <v>0</v>
      </c>
      <c r="AE58" s="1376">
        <f>AC58+AD58</f>
        <v>0</v>
      </c>
    </row>
    <row r="59" spans="1:31">
      <c r="A59" s="657">
        <v>1</v>
      </c>
      <c r="B59" s="137"/>
      <c r="C59" s="137"/>
      <c r="E59" s="255"/>
      <c r="F59" s="362" t="s">
        <v>146</v>
      </c>
      <c r="G59" s="254"/>
      <c r="H59" s="254"/>
      <c r="I59" s="254"/>
      <c r="J59" s="254"/>
      <c r="K59" s="254"/>
      <c r="L59" s="253"/>
      <c r="M59" s="128"/>
      <c r="N59" s="128">
        <v>747</v>
      </c>
      <c r="O59" s="128">
        <v>391</v>
      </c>
      <c r="P59" s="128">
        <v>756</v>
      </c>
      <c r="Q59" s="128"/>
      <c r="R59" s="128">
        <v>426</v>
      </c>
      <c r="S59" s="128"/>
      <c r="T59" s="128"/>
      <c r="U59" s="128">
        <v>5766</v>
      </c>
      <c r="V59" s="128">
        <v>675</v>
      </c>
      <c r="W59" s="128">
        <v>498</v>
      </c>
      <c r="X59" s="128">
        <v>-3583</v>
      </c>
      <c r="Y59" s="1375">
        <f>SUM(M59:O59)</f>
        <v>1138</v>
      </c>
      <c r="Z59" s="1375">
        <f>SUM(P59:R59)</f>
        <v>1182</v>
      </c>
      <c r="AA59" s="1375">
        <f>SUM(S59:U59)</f>
        <v>5766</v>
      </c>
      <c r="AB59" s="1375">
        <f>SUM(V59:X59)</f>
        <v>-2410</v>
      </c>
      <c r="AC59" s="1375">
        <f>Y59+Z59</f>
        <v>2320</v>
      </c>
      <c r="AD59" s="1375">
        <f>AB59+AA59</f>
        <v>3356</v>
      </c>
      <c r="AE59" s="1376">
        <f>AC59+AD59</f>
        <v>5676</v>
      </c>
    </row>
    <row r="60" spans="1:31">
      <c r="A60" s="657">
        <v>1</v>
      </c>
      <c r="B60" s="137"/>
      <c r="C60" s="137"/>
      <c r="E60" s="252"/>
      <c r="F60" s="16" t="s">
        <v>145</v>
      </c>
      <c r="G60" s="251"/>
      <c r="H60" s="251"/>
      <c r="I60" s="251"/>
      <c r="J60" s="251"/>
      <c r="K60" s="251"/>
      <c r="L60" s="250"/>
      <c r="M60" s="1377">
        <f>M56-M57-M58-M59</f>
        <v>404</v>
      </c>
      <c r="N60" s="1377">
        <f t="shared" ref="N60:AE60" si="41">N56-N57-N58-N59</f>
        <v>465</v>
      </c>
      <c r="O60" s="1377">
        <f t="shared" si="41"/>
        <v>506</v>
      </c>
      <c r="P60" s="1377">
        <f t="shared" si="41"/>
        <v>1133</v>
      </c>
      <c r="Q60" s="1377">
        <f t="shared" si="41"/>
        <v>331</v>
      </c>
      <c r="R60" s="1377">
        <f t="shared" si="41"/>
        <v>908</v>
      </c>
      <c r="S60" s="1377">
        <f t="shared" si="41"/>
        <v>60</v>
      </c>
      <c r="T60" s="1377">
        <f t="shared" si="41"/>
        <v>418</v>
      </c>
      <c r="U60" s="1377">
        <f t="shared" si="41"/>
        <v>-1690</v>
      </c>
      <c r="V60" s="1377">
        <f t="shared" si="41"/>
        <v>2719</v>
      </c>
      <c r="W60" s="1377">
        <f t="shared" si="41"/>
        <v>4184</v>
      </c>
      <c r="X60" s="1377">
        <f t="shared" si="41"/>
        <v>2710</v>
      </c>
      <c r="Y60" s="1375">
        <f t="shared" si="41"/>
        <v>1375</v>
      </c>
      <c r="Z60" s="1375">
        <f t="shared" si="41"/>
        <v>2372</v>
      </c>
      <c r="AA60" s="1375">
        <f t="shared" si="41"/>
        <v>-1212</v>
      </c>
      <c r="AB60" s="1375">
        <f t="shared" si="41"/>
        <v>9613</v>
      </c>
      <c r="AC60" s="1375">
        <f t="shared" si="41"/>
        <v>3747</v>
      </c>
      <c r="AD60" s="1375">
        <f t="shared" si="41"/>
        <v>8401</v>
      </c>
      <c r="AE60" s="1376">
        <f t="shared" si="41"/>
        <v>12148</v>
      </c>
    </row>
    <row r="61" spans="1:31">
      <c r="A61" s="657">
        <v>1</v>
      </c>
      <c r="B61" s="137"/>
      <c r="C61" s="137"/>
      <c r="E61" s="472" t="s">
        <v>204</v>
      </c>
      <c r="F61" s="470"/>
      <c r="G61" s="1351"/>
      <c r="H61" s="1351"/>
      <c r="I61" s="470"/>
      <c r="J61" s="470"/>
      <c r="K61" s="470"/>
      <c r="L61" s="471"/>
      <c r="M61" s="1353">
        <f t="shared" ref="M61:AE61" si="42">M20</f>
        <v>0</v>
      </c>
      <c r="N61" s="1353">
        <f t="shared" si="42"/>
        <v>0</v>
      </c>
      <c r="O61" s="1353">
        <f t="shared" si="42"/>
        <v>0</v>
      </c>
      <c r="P61" s="1353">
        <f t="shared" si="42"/>
        <v>0</v>
      </c>
      <c r="Q61" s="1353">
        <f t="shared" si="42"/>
        <v>1053</v>
      </c>
      <c r="R61" s="1353">
        <f t="shared" si="42"/>
        <v>0</v>
      </c>
      <c r="S61" s="1353">
        <f t="shared" si="42"/>
        <v>322</v>
      </c>
      <c r="T61" s="1353">
        <f t="shared" si="42"/>
        <v>685</v>
      </c>
      <c r="U61" s="1353">
        <f t="shared" si="42"/>
        <v>0</v>
      </c>
      <c r="V61" s="1353">
        <f t="shared" si="42"/>
        <v>0</v>
      </c>
      <c r="W61" s="1353">
        <f t="shared" si="42"/>
        <v>0</v>
      </c>
      <c r="X61" s="1353">
        <f t="shared" si="42"/>
        <v>-1053</v>
      </c>
      <c r="Y61" s="1364">
        <f t="shared" si="42"/>
        <v>0</v>
      </c>
      <c r="Z61" s="1364">
        <f t="shared" si="42"/>
        <v>1053</v>
      </c>
      <c r="AA61" s="1364">
        <f t="shared" si="42"/>
        <v>1007</v>
      </c>
      <c r="AB61" s="1364">
        <f t="shared" si="42"/>
        <v>-1053</v>
      </c>
      <c r="AC61" s="1364">
        <f t="shared" si="42"/>
        <v>1053</v>
      </c>
      <c r="AD61" s="1364">
        <f t="shared" si="42"/>
        <v>-46</v>
      </c>
      <c r="AE61" s="1373">
        <f t="shared" si="42"/>
        <v>1007</v>
      </c>
    </row>
    <row r="62" spans="1:31">
      <c r="A62" s="657">
        <v>1</v>
      </c>
      <c r="B62" s="137"/>
      <c r="C62" s="137"/>
      <c r="E62" s="246"/>
      <c r="F62" s="18" t="s">
        <v>205</v>
      </c>
      <c r="G62" s="26"/>
      <c r="H62" s="26"/>
      <c r="I62" s="18"/>
      <c r="J62" s="18"/>
      <c r="K62" s="18"/>
      <c r="L62" s="150"/>
      <c r="M62" s="1374"/>
      <c r="N62" s="1374"/>
      <c r="O62" s="1374"/>
      <c r="P62" s="1374"/>
      <c r="Q62" s="1374"/>
      <c r="R62" s="1374"/>
      <c r="S62" s="1374"/>
      <c r="T62" s="1374"/>
      <c r="U62" s="1374"/>
      <c r="V62" s="1374"/>
      <c r="W62" s="1374"/>
      <c r="X62" s="1374"/>
      <c r="Y62" s="1375">
        <f>SUM(M62:O62)</f>
        <v>0</v>
      </c>
      <c r="Z62" s="1375">
        <f>SUM(P62:R62)</f>
        <v>0</v>
      </c>
      <c r="AA62" s="1375">
        <f>SUM(S62:U62)</f>
        <v>0</v>
      </c>
      <c r="AB62" s="1375">
        <f>SUM(V62:X62)</f>
        <v>0</v>
      </c>
      <c r="AC62" s="1375">
        <f>Y62+Z62</f>
        <v>0</v>
      </c>
      <c r="AD62" s="1375">
        <f>AB62+AA62</f>
        <v>0</v>
      </c>
      <c r="AE62" s="1376">
        <f>AC62+AD62</f>
        <v>0</v>
      </c>
    </row>
    <row r="63" spans="1:31">
      <c r="A63" s="657">
        <v>1</v>
      </c>
      <c r="B63" s="137"/>
      <c r="C63" s="137"/>
      <c r="E63" s="246"/>
      <c r="F63" s="18" t="s">
        <v>206</v>
      </c>
      <c r="G63" s="26"/>
      <c r="H63" s="26"/>
      <c r="I63" s="18"/>
      <c r="J63" s="18"/>
      <c r="K63" s="18"/>
      <c r="L63" s="150"/>
      <c r="M63" s="1374"/>
      <c r="N63" s="1374"/>
      <c r="O63" s="1374"/>
      <c r="P63" s="1374"/>
      <c r="Q63" s="1374"/>
      <c r="R63" s="1374"/>
      <c r="S63" s="1374"/>
      <c r="T63" s="1374"/>
      <c r="U63" s="1374"/>
      <c r="V63" s="1374"/>
      <c r="W63" s="1374"/>
      <c r="X63" s="1374"/>
      <c r="Y63" s="1375">
        <f>SUM(M63:O63)</f>
        <v>0</v>
      </c>
      <c r="Z63" s="1375">
        <f>SUM(P63:R63)</f>
        <v>0</v>
      </c>
      <c r="AA63" s="1375">
        <f>SUM(S63:U63)</f>
        <v>0</v>
      </c>
      <c r="AB63" s="1375">
        <f>SUM(V63:X63)</f>
        <v>0</v>
      </c>
      <c r="AC63" s="1375">
        <f>Y63+Z63</f>
        <v>0</v>
      </c>
      <c r="AD63" s="1375">
        <f>AB63+AA63</f>
        <v>0</v>
      </c>
      <c r="AE63" s="1376">
        <f>AC63+AD63</f>
        <v>0</v>
      </c>
    </row>
    <row r="64" spans="1:31">
      <c r="A64" s="657">
        <v>1</v>
      </c>
      <c r="B64" s="137"/>
      <c r="C64" s="137"/>
      <c r="E64" s="246"/>
      <c r="F64" s="18" t="s">
        <v>329</v>
      </c>
      <c r="G64" s="26"/>
      <c r="H64" s="26"/>
      <c r="I64" s="18"/>
      <c r="J64" s="18"/>
      <c r="K64" s="18"/>
      <c r="L64" s="150"/>
      <c r="M64" s="1374"/>
      <c r="N64" s="1374"/>
      <c r="O64" s="1374"/>
      <c r="P64" s="1374"/>
      <c r="Q64" s="1374"/>
      <c r="R64" s="1374"/>
      <c r="S64" s="1374"/>
      <c r="T64" s="1374"/>
      <c r="U64" s="1374"/>
      <c r="V64" s="1374"/>
      <c r="W64" s="1374"/>
      <c r="X64" s="1374"/>
      <c r="Y64" s="1375">
        <f>SUM(M64:O64)</f>
        <v>0</v>
      </c>
      <c r="Z64" s="1375">
        <f>SUM(P64:R64)</f>
        <v>0</v>
      </c>
      <c r="AA64" s="1375">
        <f>SUM(S64:U64)</f>
        <v>0</v>
      </c>
      <c r="AB64" s="1375">
        <f>SUM(V64:X64)</f>
        <v>0</v>
      </c>
      <c r="AC64" s="1375">
        <f>Y64+Z64</f>
        <v>0</v>
      </c>
      <c r="AD64" s="1375">
        <f>AB64+AA64</f>
        <v>0</v>
      </c>
      <c r="AE64" s="1376">
        <f>AC64+AD64</f>
        <v>0</v>
      </c>
    </row>
    <row r="65" spans="1:31">
      <c r="A65" s="657">
        <v>1</v>
      </c>
      <c r="B65" s="137"/>
      <c r="C65" s="137"/>
      <c r="E65" s="243"/>
      <c r="F65" s="16" t="s">
        <v>204</v>
      </c>
      <c r="G65" s="24"/>
      <c r="H65" s="24"/>
      <c r="I65" s="16"/>
      <c r="J65" s="16"/>
      <c r="K65" s="16"/>
      <c r="L65" s="148"/>
      <c r="M65" s="1357">
        <f>M61-M62-M63-M64</f>
        <v>0</v>
      </c>
      <c r="N65" s="1357">
        <f t="shared" ref="N65:AE65" si="43">N61-N62-N63-N64</f>
        <v>0</v>
      </c>
      <c r="O65" s="1357">
        <f t="shared" si="43"/>
        <v>0</v>
      </c>
      <c r="P65" s="1357">
        <f t="shared" si="43"/>
        <v>0</v>
      </c>
      <c r="Q65" s="1357">
        <f t="shared" si="43"/>
        <v>1053</v>
      </c>
      <c r="R65" s="1357">
        <f t="shared" si="43"/>
        <v>0</v>
      </c>
      <c r="S65" s="1357">
        <f t="shared" si="43"/>
        <v>322</v>
      </c>
      <c r="T65" s="1357">
        <f t="shared" si="43"/>
        <v>685</v>
      </c>
      <c r="U65" s="1357">
        <f t="shared" si="43"/>
        <v>0</v>
      </c>
      <c r="V65" s="1357">
        <f t="shared" si="43"/>
        <v>0</v>
      </c>
      <c r="W65" s="1357">
        <f t="shared" si="43"/>
        <v>0</v>
      </c>
      <c r="X65" s="1357">
        <f t="shared" si="43"/>
        <v>-1053</v>
      </c>
      <c r="Y65" s="1369">
        <f t="shared" si="43"/>
        <v>0</v>
      </c>
      <c r="Z65" s="1369">
        <f t="shared" si="43"/>
        <v>1053</v>
      </c>
      <c r="AA65" s="1369">
        <f t="shared" si="43"/>
        <v>1007</v>
      </c>
      <c r="AB65" s="1369">
        <f t="shared" si="43"/>
        <v>-1053</v>
      </c>
      <c r="AC65" s="1369">
        <f t="shared" si="43"/>
        <v>1053</v>
      </c>
      <c r="AD65" s="1369">
        <f t="shared" si="43"/>
        <v>-46</v>
      </c>
      <c r="AE65" s="1378">
        <f t="shared" si="43"/>
        <v>1007</v>
      </c>
    </row>
    <row r="66" spans="1:31">
      <c r="A66" s="657">
        <v>1</v>
      </c>
      <c r="B66" s="137"/>
      <c r="C66" s="137"/>
      <c r="M66" s="365"/>
      <c r="N66" s="365"/>
      <c r="O66" s="365"/>
      <c r="P66" s="365"/>
      <c r="Q66" s="365"/>
      <c r="R66" s="365"/>
      <c r="S66" s="365"/>
      <c r="T66" s="365"/>
      <c r="U66" s="365"/>
      <c r="V66" s="365"/>
      <c r="W66" s="365"/>
      <c r="X66" s="365"/>
      <c r="Y66" s="268"/>
      <c r="Z66" s="268"/>
      <c r="AA66" s="268"/>
      <c r="AB66" s="268"/>
      <c r="AC66" s="268"/>
      <c r="AD66" s="268"/>
      <c r="AE66" s="268"/>
    </row>
    <row r="67" spans="1:31" ht="18">
      <c r="A67" s="657">
        <v>1</v>
      </c>
      <c r="B67" s="1379" t="s">
        <v>440</v>
      </c>
      <c r="C67" s="1379"/>
      <c r="D67" s="888"/>
      <c r="M67" s="365"/>
      <c r="N67" s="365"/>
      <c r="O67" s="365"/>
      <c r="P67" s="365"/>
      <c r="Q67" s="365"/>
      <c r="R67" s="365"/>
      <c r="S67" s="365"/>
      <c r="T67" s="365"/>
      <c r="U67" s="365"/>
      <c r="V67" s="365"/>
      <c r="W67" s="365"/>
      <c r="X67" s="365"/>
      <c r="Y67" s="365"/>
      <c r="Z67" s="365"/>
      <c r="AA67" s="365"/>
      <c r="AB67" s="365"/>
      <c r="AC67" s="365"/>
      <c r="AD67" s="365"/>
      <c r="AE67" s="365"/>
    </row>
    <row r="68" spans="1:31" ht="15.75">
      <c r="A68" s="657">
        <v>1</v>
      </c>
      <c r="B68" s="272"/>
      <c r="C68" s="1380" t="s">
        <v>441</v>
      </c>
      <c r="E68" s="70"/>
      <c r="F68" s="296"/>
      <c r="G68" s="70"/>
      <c r="H68" s="70"/>
      <c r="I68" s="296"/>
      <c r="J68" s="125"/>
      <c r="K68" s="296"/>
      <c r="L68" s="296"/>
      <c r="M68" s="64"/>
      <c r="N68" s="64"/>
      <c r="O68" s="64"/>
      <c r="P68" s="64"/>
      <c r="Q68" s="64"/>
      <c r="R68" s="64"/>
      <c r="S68" s="64"/>
      <c r="T68" s="64"/>
      <c r="U68" s="64"/>
      <c r="V68" s="64"/>
      <c r="W68" s="64"/>
      <c r="X68" s="64"/>
      <c r="AC68" s="295"/>
      <c r="AD68" s="295"/>
      <c r="AE68" s="295"/>
    </row>
    <row r="69" spans="1:31">
      <c r="A69" s="657">
        <v>1</v>
      </c>
      <c r="B69" s="97"/>
      <c r="C69" s="97"/>
      <c r="D69" s="49" t="s">
        <v>102</v>
      </c>
      <c r="E69" s="49"/>
      <c r="F69" s="108"/>
      <c r="G69" s="48"/>
      <c r="H69" s="47"/>
      <c r="I69" s="47"/>
      <c r="J69" s="47"/>
      <c r="K69" s="47"/>
      <c r="L69" s="47"/>
      <c r="M69" s="64"/>
      <c r="N69" s="64"/>
      <c r="O69" s="64"/>
      <c r="P69" s="64"/>
      <c r="Q69" s="64"/>
      <c r="R69" s="64"/>
      <c r="S69" s="64"/>
      <c r="T69" s="64"/>
      <c r="U69" s="64"/>
      <c r="V69" s="64"/>
      <c r="W69" s="64"/>
      <c r="X69" s="64"/>
      <c r="Y69" s="365"/>
      <c r="Z69" s="365"/>
      <c r="AA69" s="365"/>
      <c r="AB69" s="365"/>
      <c r="AC69" s="365"/>
      <c r="AD69" s="365"/>
      <c r="AE69" s="365"/>
    </row>
    <row r="70" spans="1:31">
      <c r="A70" s="657">
        <v>1</v>
      </c>
      <c r="B70" s="20"/>
      <c r="C70" s="20"/>
      <c r="D70" s="888"/>
      <c r="E70" s="389"/>
      <c r="F70" s="872"/>
      <c r="G70" s="1077"/>
      <c r="H70" s="1077"/>
      <c r="I70" s="872"/>
      <c r="J70" s="872"/>
      <c r="K70" s="872"/>
      <c r="L70" s="2165"/>
      <c r="M70" s="1331">
        <f>M$7</f>
        <v>43922</v>
      </c>
      <c r="N70" s="1331">
        <f t="shared" ref="N70:AE70" si="44">N$7</f>
        <v>43952</v>
      </c>
      <c r="O70" s="1331">
        <f t="shared" si="44"/>
        <v>43983</v>
      </c>
      <c r="P70" s="1331">
        <f t="shared" si="44"/>
        <v>44013</v>
      </c>
      <c r="Q70" s="1331">
        <f t="shared" si="44"/>
        <v>44044</v>
      </c>
      <c r="R70" s="1331">
        <f t="shared" si="44"/>
        <v>44075</v>
      </c>
      <c r="S70" s="1331">
        <f t="shared" si="44"/>
        <v>44105</v>
      </c>
      <c r="T70" s="1331">
        <f t="shared" si="44"/>
        <v>44136</v>
      </c>
      <c r="U70" s="1331">
        <f t="shared" si="44"/>
        <v>44166</v>
      </c>
      <c r="V70" s="1331">
        <f t="shared" si="44"/>
        <v>44197</v>
      </c>
      <c r="W70" s="1331">
        <f t="shared" si="44"/>
        <v>44228</v>
      </c>
      <c r="X70" s="1331">
        <f t="shared" si="44"/>
        <v>44256</v>
      </c>
      <c r="Y70" s="1332" t="str">
        <f t="shared" si="44"/>
        <v>Q1</v>
      </c>
      <c r="Z70" s="1332" t="str">
        <f t="shared" si="44"/>
        <v>Q2</v>
      </c>
      <c r="AA70" s="1332" t="str">
        <f t="shared" si="44"/>
        <v>Q3</v>
      </c>
      <c r="AB70" s="1332" t="str">
        <f t="shared" si="44"/>
        <v>Q4</v>
      </c>
      <c r="AC70" s="1332" t="str">
        <f t="shared" si="44"/>
        <v>1st H</v>
      </c>
      <c r="AD70" s="1332" t="str">
        <f t="shared" si="44"/>
        <v>2nd H</v>
      </c>
      <c r="AE70" s="1332" t="str">
        <f t="shared" si="44"/>
        <v>Yr.</v>
      </c>
    </row>
    <row r="71" spans="1:31">
      <c r="A71" s="657">
        <v>1</v>
      </c>
      <c r="B71" s="97"/>
      <c r="C71" s="97"/>
      <c r="D71" s="49"/>
      <c r="E71" s="1381" t="s">
        <v>222</v>
      </c>
      <c r="F71" s="1382"/>
      <c r="G71" s="1383"/>
      <c r="H71" s="1383"/>
      <c r="I71" s="1383"/>
      <c r="J71" s="1383"/>
      <c r="K71" s="1384" t="s">
        <v>603</v>
      </c>
      <c r="L71" s="2167"/>
      <c r="M71" s="2168">
        <f>SUM(M72:M74)</f>
        <v>157979</v>
      </c>
      <c r="N71" s="2168">
        <f t="shared" ref="N71:AE71" si="45">SUM(N72:N74)</f>
        <v>181169</v>
      </c>
      <c r="O71" s="2168">
        <f t="shared" si="45"/>
        <v>240029</v>
      </c>
      <c r="P71" s="2168">
        <f t="shared" si="45"/>
        <v>165864</v>
      </c>
      <c r="Q71" s="2168">
        <f t="shared" si="45"/>
        <v>175787</v>
      </c>
      <c r="R71" s="2168">
        <f t="shared" si="45"/>
        <v>318483</v>
      </c>
      <c r="S71" s="2168">
        <f t="shared" si="45"/>
        <v>113726</v>
      </c>
      <c r="T71" s="2168">
        <f t="shared" si="45"/>
        <v>189063</v>
      </c>
      <c r="U71" s="2168">
        <f t="shared" si="45"/>
        <v>264351</v>
      </c>
      <c r="V71" s="2168">
        <f t="shared" si="45"/>
        <v>175774</v>
      </c>
      <c r="W71" s="2168">
        <f t="shared" si="45"/>
        <v>205596</v>
      </c>
      <c r="X71" s="2168">
        <f t="shared" si="45"/>
        <v>120324</v>
      </c>
      <c r="Y71" s="2168">
        <f t="shared" si="45"/>
        <v>579177</v>
      </c>
      <c r="Z71" s="2168">
        <f t="shared" si="45"/>
        <v>660134</v>
      </c>
      <c r="AA71" s="2168">
        <f t="shared" si="45"/>
        <v>567140</v>
      </c>
      <c r="AB71" s="2168">
        <f t="shared" si="45"/>
        <v>501694</v>
      </c>
      <c r="AC71" s="2168">
        <f t="shared" si="45"/>
        <v>1239311</v>
      </c>
      <c r="AD71" s="2168">
        <f t="shared" si="45"/>
        <v>1068834</v>
      </c>
      <c r="AE71" s="2168">
        <f t="shared" si="45"/>
        <v>2308145</v>
      </c>
    </row>
    <row r="72" spans="1:31">
      <c r="A72" s="657">
        <v>1</v>
      </c>
      <c r="B72" s="97"/>
      <c r="C72" s="97"/>
      <c r="D72" s="49"/>
      <c r="E72" s="54"/>
      <c r="F72" s="6"/>
      <c r="G72" s="7"/>
      <c r="H72" s="7"/>
      <c r="I72" s="6" t="s">
        <v>144</v>
      </c>
      <c r="J72" s="6"/>
      <c r="K72" s="6"/>
      <c r="L72" s="52"/>
      <c r="M72" s="1385">
        <f>M341+M357</f>
        <v>100417</v>
      </c>
      <c r="N72" s="1385">
        <f t="shared" ref="N72:X72" si="46">N341+N357</f>
        <v>125321</v>
      </c>
      <c r="O72" s="1385">
        <f t="shared" si="46"/>
        <v>184194</v>
      </c>
      <c r="P72" s="1385">
        <f t="shared" si="46"/>
        <v>112779</v>
      </c>
      <c r="Q72" s="1385">
        <f t="shared" si="46"/>
        <v>119446</v>
      </c>
      <c r="R72" s="1385">
        <f t="shared" si="46"/>
        <v>230521</v>
      </c>
      <c r="S72" s="1385">
        <f t="shared" si="46"/>
        <v>69795</v>
      </c>
      <c r="T72" s="1385">
        <f t="shared" si="46"/>
        <v>127047</v>
      </c>
      <c r="U72" s="1385">
        <f t="shared" si="46"/>
        <v>199023</v>
      </c>
      <c r="V72" s="1385">
        <f t="shared" si="46"/>
        <v>116873</v>
      </c>
      <c r="W72" s="1385">
        <f t="shared" si="46"/>
        <v>134263</v>
      </c>
      <c r="X72" s="1385">
        <f t="shared" si="46"/>
        <v>79888</v>
      </c>
      <c r="Y72" s="1385">
        <f>SUM(M72:O72)</f>
        <v>409932</v>
      </c>
      <c r="Z72" s="1385">
        <f>SUM(P72:R72)</f>
        <v>462746</v>
      </c>
      <c r="AA72" s="1385">
        <f>SUM(S72:U72)</f>
        <v>395865</v>
      </c>
      <c r="AB72" s="1385">
        <f>SUM(V72:X72)</f>
        <v>331024</v>
      </c>
      <c r="AC72" s="1385">
        <f>Y72+Z72</f>
        <v>872678</v>
      </c>
      <c r="AD72" s="1385">
        <f>AB72+AA72</f>
        <v>726889</v>
      </c>
      <c r="AE72" s="1385">
        <f>AC72+AD72</f>
        <v>1599567</v>
      </c>
    </row>
    <row r="73" spans="1:31">
      <c r="A73" s="657">
        <v>1</v>
      </c>
      <c r="B73" s="97"/>
      <c r="C73" s="97"/>
      <c r="D73" s="49"/>
      <c r="E73" s="54"/>
      <c r="F73" s="6"/>
      <c r="G73" s="7"/>
      <c r="H73" s="7"/>
      <c r="I73" s="6" t="s">
        <v>99</v>
      </c>
      <c r="J73" s="6"/>
      <c r="K73" s="6"/>
      <c r="L73" s="52"/>
      <c r="M73" s="1385">
        <f>M346+M362</f>
        <v>57562</v>
      </c>
      <c r="N73" s="1385">
        <f t="shared" ref="N73:X73" si="47">N346+N362</f>
        <v>55848</v>
      </c>
      <c r="O73" s="1385">
        <f t="shared" si="47"/>
        <v>55835</v>
      </c>
      <c r="P73" s="1385">
        <f t="shared" si="47"/>
        <v>53085</v>
      </c>
      <c r="Q73" s="1385">
        <f t="shared" si="47"/>
        <v>56341</v>
      </c>
      <c r="R73" s="1385">
        <f t="shared" si="47"/>
        <v>87962</v>
      </c>
      <c r="S73" s="1385">
        <f t="shared" si="47"/>
        <v>43931</v>
      </c>
      <c r="T73" s="1385">
        <f t="shared" si="47"/>
        <v>62016</v>
      </c>
      <c r="U73" s="1385">
        <f t="shared" si="47"/>
        <v>65328</v>
      </c>
      <c r="V73" s="1385">
        <f t="shared" si="47"/>
        <v>58901</v>
      </c>
      <c r="W73" s="1385">
        <f t="shared" si="47"/>
        <v>71333</v>
      </c>
      <c r="X73" s="1385">
        <f t="shared" si="47"/>
        <v>40436</v>
      </c>
      <c r="Y73" s="1385">
        <f>SUM(M73:O73)</f>
        <v>169245</v>
      </c>
      <c r="Z73" s="1385">
        <f>SUM(P73:R73)</f>
        <v>197388</v>
      </c>
      <c r="AA73" s="1385">
        <f>SUM(S73:U73)</f>
        <v>171275</v>
      </c>
      <c r="AB73" s="1385">
        <f>SUM(V73:X73)</f>
        <v>170670</v>
      </c>
      <c r="AC73" s="1385">
        <f>Y73+Z73</f>
        <v>366633</v>
      </c>
      <c r="AD73" s="1385">
        <f>AB73+AA73</f>
        <v>341945</v>
      </c>
      <c r="AE73" s="1385">
        <f>AC73+AD73</f>
        <v>708578</v>
      </c>
    </row>
    <row r="74" spans="1:31">
      <c r="A74" s="657">
        <v>1</v>
      </c>
      <c r="B74" s="97"/>
      <c r="C74" s="97"/>
      <c r="D74" s="49"/>
      <c r="E74" s="54"/>
      <c r="F74" s="6"/>
      <c r="G74" s="7"/>
      <c r="H74" s="7"/>
      <c r="I74" s="6" t="s">
        <v>11</v>
      </c>
      <c r="J74" s="6"/>
      <c r="K74" s="6"/>
      <c r="L74" s="52"/>
      <c r="M74" s="1385">
        <f>M355+M371</f>
        <v>0</v>
      </c>
      <c r="N74" s="1385">
        <f t="shared" ref="N74:X74" si="48">N355+N371</f>
        <v>0</v>
      </c>
      <c r="O74" s="1385">
        <f t="shared" si="48"/>
        <v>0</v>
      </c>
      <c r="P74" s="1385">
        <f t="shared" si="48"/>
        <v>0</v>
      </c>
      <c r="Q74" s="1385">
        <f t="shared" si="48"/>
        <v>0</v>
      </c>
      <c r="R74" s="1385">
        <f t="shared" si="48"/>
        <v>0</v>
      </c>
      <c r="S74" s="1385">
        <f t="shared" si="48"/>
        <v>0</v>
      </c>
      <c r="T74" s="1385">
        <f t="shared" si="48"/>
        <v>0</v>
      </c>
      <c r="U74" s="1385">
        <f t="shared" si="48"/>
        <v>0</v>
      </c>
      <c r="V74" s="1385">
        <f t="shared" si="48"/>
        <v>0</v>
      </c>
      <c r="W74" s="1385">
        <f t="shared" si="48"/>
        <v>0</v>
      </c>
      <c r="X74" s="1385">
        <f t="shared" si="48"/>
        <v>0</v>
      </c>
      <c r="Y74" s="1385">
        <f>SUM(M74:O74)</f>
        <v>0</v>
      </c>
      <c r="Z74" s="1385">
        <f>SUM(P74:R74)</f>
        <v>0</v>
      </c>
      <c r="AA74" s="1385">
        <f>SUM(S74:U74)</f>
        <v>0</v>
      </c>
      <c r="AB74" s="1385">
        <f>SUM(V74:X74)</f>
        <v>0</v>
      </c>
      <c r="AC74" s="1385">
        <f>Y74+Z74</f>
        <v>0</v>
      </c>
      <c r="AD74" s="1385">
        <f>AB74+AA74</f>
        <v>0</v>
      </c>
      <c r="AE74" s="1385">
        <f>AC74+AD74</f>
        <v>0</v>
      </c>
    </row>
    <row r="75" spans="1:31">
      <c r="A75" s="657">
        <v>1</v>
      </c>
      <c r="B75" s="272"/>
      <c r="C75" s="137"/>
      <c r="D75" s="49"/>
      <c r="E75" s="1381" t="s">
        <v>136</v>
      </c>
      <c r="F75" s="1382"/>
      <c r="G75" s="1383"/>
      <c r="H75" s="1383"/>
      <c r="I75" s="1383"/>
      <c r="J75" s="1383"/>
      <c r="K75" s="1384" t="s">
        <v>605</v>
      </c>
      <c r="L75" s="2167"/>
      <c r="M75" s="2168">
        <f>SUM(M76:M78)</f>
        <v>157979</v>
      </c>
      <c r="N75" s="2168">
        <f t="shared" ref="N75:AE75" si="49">SUM(N76:N78)</f>
        <v>181169</v>
      </c>
      <c r="O75" s="2168">
        <f t="shared" si="49"/>
        <v>240029</v>
      </c>
      <c r="P75" s="2168">
        <f t="shared" si="49"/>
        <v>165864</v>
      </c>
      <c r="Q75" s="2168">
        <f t="shared" si="49"/>
        <v>175787</v>
      </c>
      <c r="R75" s="2168">
        <f t="shared" si="49"/>
        <v>318483</v>
      </c>
      <c r="S75" s="2168">
        <f t="shared" si="49"/>
        <v>113726</v>
      </c>
      <c r="T75" s="2168">
        <f t="shared" si="49"/>
        <v>189063</v>
      </c>
      <c r="U75" s="2168">
        <f t="shared" si="49"/>
        <v>264351</v>
      </c>
      <c r="V75" s="2168">
        <f t="shared" si="49"/>
        <v>175774</v>
      </c>
      <c r="W75" s="2168">
        <f t="shared" si="49"/>
        <v>205596</v>
      </c>
      <c r="X75" s="2168">
        <f t="shared" si="49"/>
        <v>120324</v>
      </c>
      <c r="Y75" s="2168">
        <f t="shared" si="49"/>
        <v>579177</v>
      </c>
      <c r="Z75" s="2168">
        <f t="shared" si="49"/>
        <v>660134</v>
      </c>
      <c r="AA75" s="2168">
        <f t="shared" si="49"/>
        <v>567140</v>
      </c>
      <c r="AB75" s="2168">
        <f t="shared" si="49"/>
        <v>501694</v>
      </c>
      <c r="AC75" s="2168">
        <f t="shared" si="49"/>
        <v>1239311</v>
      </c>
      <c r="AD75" s="2168">
        <f t="shared" si="49"/>
        <v>1068834</v>
      </c>
      <c r="AE75" s="2168">
        <f t="shared" si="49"/>
        <v>2308145</v>
      </c>
    </row>
    <row r="76" spans="1:31">
      <c r="A76" s="657">
        <v>1</v>
      </c>
      <c r="B76" s="272"/>
      <c r="C76" s="137"/>
      <c r="D76" s="49"/>
      <c r="E76" s="54"/>
      <c r="F76" s="6"/>
      <c r="G76" s="7"/>
      <c r="H76" s="7"/>
      <c r="I76" s="6" t="s">
        <v>144</v>
      </c>
      <c r="J76" s="6"/>
      <c r="K76" s="6"/>
      <c r="L76" s="52"/>
      <c r="M76" s="157">
        <f>M72</f>
        <v>100417</v>
      </c>
      <c r="N76" s="157">
        <f t="shared" ref="N76:X76" si="50">N72</f>
        <v>125321</v>
      </c>
      <c r="O76" s="157">
        <f t="shared" si="50"/>
        <v>184194</v>
      </c>
      <c r="P76" s="157">
        <f t="shared" si="50"/>
        <v>112779</v>
      </c>
      <c r="Q76" s="157">
        <f t="shared" si="50"/>
        <v>119446</v>
      </c>
      <c r="R76" s="157">
        <f t="shared" si="50"/>
        <v>230521</v>
      </c>
      <c r="S76" s="157">
        <f t="shared" si="50"/>
        <v>69795</v>
      </c>
      <c r="T76" s="157">
        <f t="shared" si="50"/>
        <v>127047</v>
      </c>
      <c r="U76" s="157">
        <f t="shared" si="50"/>
        <v>199023</v>
      </c>
      <c r="V76" s="157">
        <f t="shared" si="50"/>
        <v>116873</v>
      </c>
      <c r="W76" s="157">
        <f t="shared" si="50"/>
        <v>134263</v>
      </c>
      <c r="X76" s="157">
        <f t="shared" si="50"/>
        <v>79888</v>
      </c>
      <c r="Y76" s="1385">
        <f>SUM(M76:O76)</f>
        <v>409932</v>
      </c>
      <c r="Z76" s="1385">
        <f>SUM(P76:R76)</f>
        <v>462746</v>
      </c>
      <c r="AA76" s="1385">
        <f>SUM(S76:U76)</f>
        <v>395865</v>
      </c>
      <c r="AB76" s="1385">
        <f>SUM(V76:X76)</f>
        <v>331024</v>
      </c>
      <c r="AC76" s="1385">
        <f>Y76+Z76</f>
        <v>872678</v>
      </c>
      <c r="AD76" s="1385">
        <f>AB76+AA76</f>
        <v>726889</v>
      </c>
      <c r="AE76" s="1385">
        <f>AC76+AD76</f>
        <v>1599567</v>
      </c>
    </row>
    <row r="77" spans="1:31">
      <c r="A77" s="657">
        <v>1</v>
      </c>
      <c r="B77" s="272"/>
      <c r="C77" s="137"/>
      <c r="D77" s="49"/>
      <c r="E77" s="54"/>
      <c r="F77" s="6"/>
      <c r="G77" s="7"/>
      <c r="H77" s="7"/>
      <c r="I77" s="6" t="s">
        <v>99</v>
      </c>
      <c r="J77" s="6"/>
      <c r="K77" s="6"/>
      <c r="L77" s="52"/>
      <c r="M77" s="157">
        <f t="shared" ref="M77:X77" si="51">M73</f>
        <v>57562</v>
      </c>
      <c r="N77" s="157">
        <f t="shared" si="51"/>
        <v>55848</v>
      </c>
      <c r="O77" s="157">
        <f t="shared" si="51"/>
        <v>55835</v>
      </c>
      <c r="P77" s="157">
        <f t="shared" si="51"/>
        <v>53085</v>
      </c>
      <c r="Q77" s="157">
        <f t="shared" si="51"/>
        <v>56341</v>
      </c>
      <c r="R77" s="157">
        <f t="shared" si="51"/>
        <v>87962</v>
      </c>
      <c r="S77" s="157">
        <f t="shared" si="51"/>
        <v>43931</v>
      </c>
      <c r="T77" s="157">
        <f t="shared" si="51"/>
        <v>62016</v>
      </c>
      <c r="U77" s="157">
        <f t="shared" si="51"/>
        <v>65328</v>
      </c>
      <c r="V77" s="157">
        <f t="shared" si="51"/>
        <v>58901</v>
      </c>
      <c r="W77" s="157">
        <f t="shared" si="51"/>
        <v>71333</v>
      </c>
      <c r="X77" s="157">
        <f t="shared" si="51"/>
        <v>40436</v>
      </c>
      <c r="Y77" s="1385">
        <f>SUM(M77:O77)</f>
        <v>169245</v>
      </c>
      <c r="Z77" s="1385">
        <f>SUM(P77:R77)</f>
        <v>197388</v>
      </c>
      <c r="AA77" s="1385">
        <f>SUM(S77:U77)</f>
        <v>171275</v>
      </c>
      <c r="AB77" s="1385">
        <f>SUM(V77:X77)</f>
        <v>170670</v>
      </c>
      <c r="AC77" s="1385">
        <f>Y77+Z77</f>
        <v>366633</v>
      </c>
      <c r="AD77" s="1385">
        <f>AB77+AA77</f>
        <v>341945</v>
      </c>
      <c r="AE77" s="1385">
        <f>AC77+AD77</f>
        <v>708578</v>
      </c>
    </row>
    <row r="78" spans="1:31">
      <c r="A78" s="657">
        <v>1</v>
      </c>
      <c r="B78" s="272"/>
      <c r="C78" s="137"/>
      <c r="D78" s="49"/>
      <c r="E78" s="54"/>
      <c r="F78" s="6"/>
      <c r="G78" s="7"/>
      <c r="H78" s="7"/>
      <c r="I78" s="6" t="s">
        <v>11</v>
      </c>
      <c r="J78" s="6"/>
      <c r="K78" s="6"/>
      <c r="L78" s="52"/>
      <c r="M78" s="1386"/>
      <c r="N78" s="1386"/>
      <c r="O78" s="1386"/>
      <c r="P78" s="1386"/>
      <c r="Q78" s="1386"/>
      <c r="R78" s="1386"/>
      <c r="S78" s="1386"/>
      <c r="T78" s="1386"/>
      <c r="U78" s="1386"/>
      <c r="V78" s="1386"/>
      <c r="W78" s="1386"/>
      <c r="X78" s="1386"/>
      <c r="Y78" s="1385">
        <f>SUM(M78:O78)</f>
        <v>0</v>
      </c>
      <c r="Z78" s="1385">
        <f>SUM(P78:R78)</f>
        <v>0</v>
      </c>
      <c r="AA78" s="1385">
        <f>SUM(S78:U78)</f>
        <v>0</v>
      </c>
      <c r="AB78" s="1385">
        <f>SUM(V78:X78)</f>
        <v>0</v>
      </c>
      <c r="AC78" s="1385">
        <f>Y78+Z78</f>
        <v>0</v>
      </c>
      <c r="AD78" s="1385">
        <f>AB78+AA78</f>
        <v>0</v>
      </c>
      <c r="AE78" s="1385">
        <f>AC78+AD78</f>
        <v>0</v>
      </c>
    </row>
    <row r="79" spans="1:31">
      <c r="A79" s="657">
        <v>1</v>
      </c>
      <c r="B79" s="97"/>
      <c r="C79" s="97"/>
      <c r="D79" s="49"/>
      <c r="E79" s="1381" t="s">
        <v>531</v>
      </c>
      <c r="F79" s="1382"/>
      <c r="G79" s="1383"/>
      <c r="H79" s="1383"/>
      <c r="I79" s="1383"/>
      <c r="J79" s="1383"/>
      <c r="K79" s="1383"/>
      <c r="L79" s="2167"/>
      <c r="M79" s="2168">
        <f>M80+M83+M91</f>
        <v>93504</v>
      </c>
      <c r="N79" s="2168">
        <f>N80+N83+N91</f>
        <v>116285</v>
      </c>
      <c r="O79" s="2168">
        <f t="shared" ref="O79:AE79" si="52">O80+O83+O91</f>
        <v>155919</v>
      </c>
      <c r="P79" s="2168">
        <f t="shared" si="52"/>
        <v>106298</v>
      </c>
      <c r="Q79" s="2168">
        <f t="shared" si="52"/>
        <v>112349</v>
      </c>
      <c r="R79" s="2168">
        <f t="shared" si="52"/>
        <v>211652</v>
      </c>
      <c r="S79" s="2168">
        <f t="shared" si="52"/>
        <v>65537</v>
      </c>
      <c r="T79" s="2168">
        <f t="shared" si="52"/>
        <v>115685</v>
      </c>
      <c r="U79" s="2168">
        <f t="shared" si="52"/>
        <v>165788</v>
      </c>
      <c r="V79" s="2168">
        <f t="shared" si="52"/>
        <v>124679</v>
      </c>
      <c r="W79" s="2168">
        <f t="shared" si="52"/>
        <v>127759</v>
      </c>
      <c r="X79" s="2168">
        <f t="shared" si="52"/>
        <v>67743</v>
      </c>
      <c r="Y79" s="2168">
        <f t="shared" si="52"/>
        <v>365708</v>
      </c>
      <c r="Z79" s="2168">
        <f t="shared" si="52"/>
        <v>430299</v>
      </c>
      <c r="AA79" s="2168">
        <f t="shared" si="52"/>
        <v>347010</v>
      </c>
      <c r="AB79" s="2168">
        <f t="shared" si="52"/>
        <v>320181</v>
      </c>
      <c r="AC79" s="2168">
        <f t="shared" si="52"/>
        <v>796007</v>
      </c>
      <c r="AD79" s="2168">
        <f t="shared" si="52"/>
        <v>667191</v>
      </c>
      <c r="AE79" s="2168">
        <f t="shared" si="52"/>
        <v>1463198</v>
      </c>
    </row>
    <row r="80" spans="1:31">
      <c r="A80" s="657">
        <v>1</v>
      </c>
      <c r="B80" s="97"/>
      <c r="C80" s="97"/>
      <c r="D80" s="49"/>
      <c r="E80" s="54"/>
      <c r="F80" s="6"/>
      <c r="G80" s="7"/>
      <c r="H80" s="7"/>
      <c r="I80" s="419" t="s">
        <v>144</v>
      </c>
      <c r="J80" s="419"/>
      <c r="K80" s="420"/>
      <c r="L80" s="421"/>
      <c r="M80" s="1387">
        <f>SUM(M81:M82)</f>
        <v>65166</v>
      </c>
      <c r="N80" s="1387">
        <f t="shared" ref="N80:X80" si="53">SUM(N81:N82)</f>
        <v>84893</v>
      </c>
      <c r="O80" s="1387">
        <f t="shared" si="53"/>
        <v>125341</v>
      </c>
      <c r="P80" s="1387">
        <f t="shared" si="53"/>
        <v>77293</v>
      </c>
      <c r="Q80" s="1387">
        <f t="shared" si="53"/>
        <v>82536</v>
      </c>
      <c r="R80" s="1387">
        <f t="shared" si="53"/>
        <v>160229</v>
      </c>
      <c r="S80" s="1387">
        <f t="shared" si="53"/>
        <v>43226</v>
      </c>
      <c r="T80" s="1387">
        <f t="shared" si="53"/>
        <v>83515</v>
      </c>
      <c r="U80" s="1387">
        <f t="shared" si="53"/>
        <v>129405</v>
      </c>
      <c r="V80" s="1387">
        <f t="shared" si="53"/>
        <v>82082</v>
      </c>
      <c r="W80" s="1387">
        <f t="shared" si="53"/>
        <v>90464</v>
      </c>
      <c r="X80" s="1387">
        <f t="shared" si="53"/>
        <v>53991</v>
      </c>
      <c r="Y80" s="1387">
        <f t="shared" ref="Y80:Y91" si="54">SUM(M80:O80)</f>
        <v>275400</v>
      </c>
      <c r="Z80" s="1387">
        <f t="shared" ref="Z80:Z91" si="55">SUM(P80:R80)</f>
        <v>320058</v>
      </c>
      <c r="AA80" s="1387">
        <f t="shared" ref="AA80:AA91" si="56">SUM(S80:U80)</f>
        <v>256146</v>
      </c>
      <c r="AB80" s="1387">
        <f t="shared" ref="AB80:AB91" si="57">SUM(V80:X80)</f>
        <v>226537</v>
      </c>
      <c r="AC80" s="1387">
        <f t="shared" ref="AC80:AC91" si="58">Y80+Z80</f>
        <v>595458</v>
      </c>
      <c r="AD80" s="1387">
        <f t="shared" ref="AD80:AD91" si="59">AB80+AA80</f>
        <v>482683</v>
      </c>
      <c r="AE80" s="1387">
        <f t="shared" ref="AE80:AE91" si="60">AC80+AD80</f>
        <v>1078141</v>
      </c>
    </row>
    <row r="81" spans="1:31">
      <c r="A81" s="657">
        <v>1</v>
      </c>
      <c r="B81" s="97"/>
      <c r="C81" s="97"/>
      <c r="D81" s="49"/>
      <c r="E81" s="54"/>
      <c r="F81" s="6"/>
      <c r="G81" s="7"/>
      <c r="H81" s="7"/>
      <c r="I81" s="6"/>
      <c r="J81" s="6"/>
      <c r="K81" s="6" t="s">
        <v>324</v>
      </c>
      <c r="L81" s="52"/>
      <c r="M81" s="1385">
        <f t="shared" ref="M81:X81" si="61">M342+M358-M375-M399</f>
        <v>65166</v>
      </c>
      <c r="N81" s="1385">
        <f t="shared" si="61"/>
        <v>84893</v>
      </c>
      <c r="O81" s="1385">
        <f t="shared" si="61"/>
        <v>125341</v>
      </c>
      <c r="P81" s="1385">
        <f t="shared" si="61"/>
        <v>77293</v>
      </c>
      <c r="Q81" s="1385">
        <f t="shared" si="61"/>
        <v>82536</v>
      </c>
      <c r="R81" s="1385">
        <f t="shared" si="61"/>
        <v>160229</v>
      </c>
      <c r="S81" s="1385">
        <f t="shared" si="61"/>
        <v>43226</v>
      </c>
      <c r="T81" s="1385">
        <f t="shared" si="61"/>
        <v>83515</v>
      </c>
      <c r="U81" s="1385">
        <f t="shared" si="61"/>
        <v>129405</v>
      </c>
      <c r="V81" s="1385">
        <f t="shared" si="61"/>
        <v>82082</v>
      </c>
      <c r="W81" s="1385">
        <f t="shared" si="61"/>
        <v>90464</v>
      </c>
      <c r="X81" s="1385">
        <f t="shared" si="61"/>
        <v>53991</v>
      </c>
      <c r="Y81" s="1385">
        <f t="shared" si="54"/>
        <v>275400</v>
      </c>
      <c r="Z81" s="1385">
        <f t="shared" si="55"/>
        <v>320058</v>
      </c>
      <c r="AA81" s="1385">
        <f t="shared" si="56"/>
        <v>256146</v>
      </c>
      <c r="AB81" s="1385">
        <f t="shared" si="57"/>
        <v>226537</v>
      </c>
      <c r="AC81" s="1385">
        <f t="shared" si="58"/>
        <v>595458</v>
      </c>
      <c r="AD81" s="1385">
        <f t="shared" si="59"/>
        <v>482683</v>
      </c>
      <c r="AE81" s="1385">
        <f t="shared" si="60"/>
        <v>1078141</v>
      </c>
    </row>
    <row r="82" spans="1:31">
      <c r="A82" s="657">
        <v>1</v>
      </c>
      <c r="B82" s="97"/>
      <c r="C82" s="97"/>
      <c r="D82" s="49"/>
      <c r="E82" s="54"/>
      <c r="F82" s="6"/>
      <c r="G82" s="7"/>
      <c r="H82" s="7"/>
      <c r="I82" s="6"/>
      <c r="J82" s="6"/>
      <c r="K82" s="6" t="s">
        <v>153</v>
      </c>
      <c r="L82" s="52"/>
      <c r="M82" s="1385">
        <f t="shared" ref="M82:X82" si="62">M345+M361-M378-M402</f>
        <v>0</v>
      </c>
      <c r="N82" s="1385">
        <f t="shared" si="62"/>
        <v>0</v>
      </c>
      <c r="O82" s="1385">
        <f t="shared" si="62"/>
        <v>0</v>
      </c>
      <c r="P82" s="1385">
        <f t="shared" si="62"/>
        <v>0</v>
      </c>
      <c r="Q82" s="1385">
        <f t="shared" si="62"/>
        <v>0</v>
      </c>
      <c r="R82" s="1385">
        <f t="shared" si="62"/>
        <v>0</v>
      </c>
      <c r="S82" s="1385">
        <f t="shared" si="62"/>
        <v>0</v>
      </c>
      <c r="T82" s="1385">
        <f t="shared" si="62"/>
        <v>0</v>
      </c>
      <c r="U82" s="1385">
        <f t="shared" si="62"/>
        <v>0</v>
      </c>
      <c r="V82" s="1385">
        <f t="shared" si="62"/>
        <v>0</v>
      </c>
      <c r="W82" s="1385">
        <f t="shared" si="62"/>
        <v>0</v>
      </c>
      <c r="X82" s="1385">
        <f t="shared" si="62"/>
        <v>0</v>
      </c>
      <c r="Y82" s="1385">
        <f t="shared" si="54"/>
        <v>0</v>
      </c>
      <c r="Z82" s="1385">
        <f t="shared" si="55"/>
        <v>0</v>
      </c>
      <c r="AA82" s="1385">
        <f t="shared" si="56"/>
        <v>0</v>
      </c>
      <c r="AB82" s="1385">
        <f t="shared" si="57"/>
        <v>0</v>
      </c>
      <c r="AC82" s="1385">
        <f t="shared" si="58"/>
        <v>0</v>
      </c>
      <c r="AD82" s="1385">
        <f t="shared" si="59"/>
        <v>0</v>
      </c>
      <c r="AE82" s="1385">
        <f t="shared" si="60"/>
        <v>0</v>
      </c>
    </row>
    <row r="83" spans="1:31">
      <c r="A83" s="657">
        <v>1</v>
      </c>
      <c r="B83" s="137"/>
      <c r="C83" s="137"/>
      <c r="D83" s="49"/>
      <c r="E83" s="54"/>
      <c r="F83" s="6"/>
      <c r="G83" s="7"/>
      <c r="H83" s="7"/>
      <c r="I83" s="419" t="s">
        <v>99</v>
      </c>
      <c r="J83" s="419"/>
      <c r="K83" s="420"/>
      <c r="L83" s="421"/>
      <c r="M83" s="1387">
        <f>M73-M98</f>
        <v>28338</v>
      </c>
      <c r="N83" s="1387">
        <f>N73-N98</f>
        <v>31392</v>
      </c>
      <c r="O83" s="1387">
        <f t="shared" ref="O83:X83" si="63">O73-O98</f>
        <v>30578</v>
      </c>
      <c r="P83" s="1387">
        <f t="shared" si="63"/>
        <v>29005</v>
      </c>
      <c r="Q83" s="1387">
        <f t="shared" si="63"/>
        <v>29813</v>
      </c>
      <c r="R83" s="1387">
        <f t="shared" si="63"/>
        <v>51423</v>
      </c>
      <c r="S83" s="1387">
        <f t="shared" si="63"/>
        <v>22311</v>
      </c>
      <c r="T83" s="1387">
        <f t="shared" si="63"/>
        <v>32170</v>
      </c>
      <c r="U83" s="1387">
        <f t="shared" si="63"/>
        <v>36383</v>
      </c>
      <c r="V83" s="1387">
        <f t="shared" si="63"/>
        <v>42597</v>
      </c>
      <c r="W83" s="1387">
        <f t="shared" si="63"/>
        <v>37295</v>
      </c>
      <c r="X83" s="1387">
        <f t="shared" si="63"/>
        <v>13752</v>
      </c>
      <c r="Y83" s="1387">
        <f t="shared" si="54"/>
        <v>90308</v>
      </c>
      <c r="Z83" s="1387">
        <f t="shared" si="55"/>
        <v>110241</v>
      </c>
      <c r="AA83" s="1387">
        <f t="shared" si="56"/>
        <v>90864</v>
      </c>
      <c r="AB83" s="1387">
        <f t="shared" si="57"/>
        <v>93644</v>
      </c>
      <c r="AC83" s="1387">
        <f t="shared" si="58"/>
        <v>200549</v>
      </c>
      <c r="AD83" s="1387">
        <f t="shared" si="59"/>
        <v>184508</v>
      </c>
      <c r="AE83" s="1387">
        <f t="shared" si="60"/>
        <v>385057</v>
      </c>
    </row>
    <row r="84" spans="1:31">
      <c r="A84" s="657">
        <v>1</v>
      </c>
      <c r="B84" s="272"/>
      <c r="C84" s="137"/>
      <c r="D84" s="49"/>
      <c r="E84" s="54"/>
      <c r="F84" s="6"/>
      <c r="G84" s="7"/>
      <c r="H84" s="7"/>
      <c r="I84" s="6"/>
      <c r="J84" s="6"/>
      <c r="K84" s="580" t="s">
        <v>621</v>
      </c>
      <c r="L84" s="938"/>
      <c r="M84" s="939">
        <v>23788</v>
      </c>
      <c r="N84" s="939">
        <v>26127</v>
      </c>
      <c r="O84" s="939">
        <v>25068</v>
      </c>
      <c r="P84" s="939">
        <v>23733</v>
      </c>
      <c r="Q84" s="939">
        <v>25289</v>
      </c>
      <c r="R84" s="939">
        <f>51423-4562</f>
        <v>46861</v>
      </c>
      <c r="S84" s="939">
        <v>17713</v>
      </c>
      <c r="T84" s="939">
        <v>27822</v>
      </c>
      <c r="U84" s="939">
        <v>31204</v>
      </c>
      <c r="V84" s="939">
        <v>37040</v>
      </c>
      <c r="W84" s="939">
        <v>31898</v>
      </c>
      <c r="X84" s="939">
        <v>8489</v>
      </c>
      <c r="Y84" s="1388">
        <f t="shared" si="54"/>
        <v>74983</v>
      </c>
      <c r="Z84" s="1388">
        <f t="shared" si="55"/>
        <v>95883</v>
      </c>
      <c r="AA84" s="1388">
        <f t="shared" si="56"/>
        <v>76739</v>
      </c>
      <c r="AB84" s="1388">
        <f t="shared" si="57"/>
        <v>77427</v>
      </c>
      <c r="AC84" s="1388">
        <f t="shared" si="58"/>
        <v>170866</v>
      </c>
      <c r="AD84" s="1388">
        <f t="shared" si="59"/>
        <v>154166</v>
      </c>
      <c r="AE84" s="1388">
        <f t="shared" si="60"/>
        <v>325032</v>
      </c>
    </row>
    <row r="85" spans="1:31">
      <c r="A85" s="657">
        <v>1</v>
      </c>
      <c r="B85" s="272"/>
      <c r="C85" s="137"/>
      <c r="D85" s="49"/>
      <c r="E85" s="54"/>
      <c r="F85" s="6"/>
      <c r="G85" s="7"/>
      <c r="H85" s="7"/>
      <c r="I85" s="6"/>
      <c r="J85" s="6"/>
      <c r="K85" s="6"/>
      <c r="L85" s="52" t="s">
        <v>223</v>
      </c>
      <c r="M85" s="157">
        <f>M346-M380</f>
        <v>3045</v>
      </c>
      <c r="N85" s="157">
        <f t="shared" ref="N85:W85" si="64">N346-N380</f>
        <v>3178</v>
      </c>
      <c r="O85" s="157">
        <f>O346-O380</f>
        <v>3177</v>
      </c>
      <c r="P85" s="157">
        <f t="shared" si="64"/>
        <v>3589</v>
      </c>
      <c r="Q85" s="157">
        <f t="shared" si="64"/>
        <v>3464</v>
      </c>
      <c r="R85" s="157">
        <f t="shared" si="64"/>
        <v>4508</v>
      </c>
      <c r="S85" s="157">
        <f t="shared" si="64"/>
        <v>3006</v>
      </c>
      <c r="T85" s="157">
        <f t="shared" si="64"/>
        <v>3346</v>
      </c>
      <c r="U85" s="157">
        <f t="shared" si="64"/>
        <v>3715</v>
      </c>
      <c r="V85" s="157">
        <f t="shared" si="64"/>
        <v>8375</v>
      </c>
      <c r="W85" s="157">
        <f t="shared" si="64"/>
        <v>4912</v>
      </c>
      <c r="X85" s="157">
        <f>X346-X380</f>
        <v>-148</v>
      </c>
      <c r="Y85" s="1385">
        <f t="shared" si="54"/>
        <v>9400</v>
      </c>
      <c r="Z85" s="1385">
        <f t="shared" si="55"/>
        <v>11561</v>
      </c>
      <c r="AA85" s="1385">
        <f t="shared" si="56"/>
        <v>10067</v>
      </c>
      <c r="AB85" s="1385">
        <f t="shared" si="57"/>
        <v>13139</v>
      </c>
      <c r="AC85" s="1385">
        <f t="shared" si="58"/>
        <v>20961</v>
      </c>
      <c r="AD85" s="1385">
        <f t="shared" si="59"/>
        <v>23206</v>
      </c>
      <c r="AE85" s="1385">
        <f t="shared" si="60"/>
        <v>44167</v>
      </c>
    </row>
    <row r="86" spans="1:31">
      <c r="A86" s="657">
        <v>1</v>
      </c>
      <c r="B86" s="272"/>
      <c r="C86" s="137"/>
      <c r="D86" s="49"/>
      <c r="E86" s="54"/>
      <c r="F86" s="6"/>
      <c r="G86" s="7"/>
      <c r="H86" s="7"/>
      <c r="I86" s="6"/>
      <c r="J86" s="6"/>
      <c r="K86" s="6"/>
      <c r="L86" s="223" t="s">
        <v>232</v>
      </c>
      <c r="M86" s="1389">
        <f>M84-M85</f>
        <v>20743</v>
      </c>
      <c r="N86" s="1389">
        <f t="shared" ref="N86:AE86" si="65">N84-N85</f>
        <v>22949</v>
      </c>
      <c r="O86" s="1389">
        <f t="shared" si="65"/>
        <v>21891</v>
      </c>
      <c r="P86" s="1389">
        <f t="shared" si="65"/>
        <v>20144</v>
      </c>
      <c r="Q86" s="1389">
        <f t="shared" si="65"/>
        <v>21825</v>
      </c>
      <c r="R86" s="1389">
        <f t="shared" si="65"/>
        <v>42353</v>
      </c>
      <c r="S86" s="1389">
        <f t="shared" si="65"/>
        <v>14707</v>
      </c>
      <c r="T86" s="1389">
        <f t="shared" si="65"/>
        <v>24476</v>
      </c>
      <c r="U86" s="1389">
        <f t="shared" si="65"/>
        <v>27489</v>
      </c>
      <c r="V86" s="1389">
        <f t="shared" si="65"/>
        <v>28665</v>
      </c>
      <c r="W86" s="1389">
        <f t="shared" si="65"/>
        <v>26986</v>
      </c>
      <c r="X86" s="1389">
        <f t="shared" si="65"/>
        <v>8637</v>
      </c>
      <c r="Y86" s="1389">
        <f t="shared" si="65"/>
        <v>65583</v>
      </c>
      <c r="Z86" s="1389">
        <f t="shared" si="65"/>
        <v>84322</v>
      </c>
      <c r="AA86" s="1389">
        <f t="shared" si="65"/>
        <v>66672</v>
      </c>
      <c r="AB86" s="1389">
        <f t="shared" si="65"/>
        <v>64288</v>
      </c>
      <c r="AC86" s="1389">
        <f t="shared" si="65"/>
        <v>149905</v>
      </c>
      <c r="AD86" s="1389">
        <f t="shared" si="65"/>
        <v>130960</v>
      </c>
      <c r="AE86" s="1389">
        <f t="shared" si="65"/>
        <v>280865</v>
      </c>
    </row>
    <row r="87" spans="1:31">
      <c r="A87" s="657">
        <v>1</v>
      </c>
      <c r="B87" s="97"/>
      <c r="C87" s="97"/>
      <c r="D87" s="49"/>
      <c r="E87" s="54"/>
      <c r="F87" s="6"/>
      <c r="G87" s="7"/>
      <c r="H87" s="7"/>
      <c r="I87" s="6"/>
      <c r="J87" s="6"/>
      <c r="K87" s="6" t="s">
        <v>414</v>
      </c>
      <c r="L87" s="52"/>
      <c r="M87" s="1385">
        <f t="shared" ref="M87:X87" si="66">(M388+M412)*-1</f>
        <v>4550</v>
      </c>
      <c r="N87" s="1385">
        <f t="shared" si="66"/>
        <v>5216</v>
      </c>
      <c r="O87" s="1385">
        <f t="shared" si="66"/>
        <v>5464</v>
      </c>
      <c r="P87" s="1385">
        <f t="shared" si="66"/>
        <v>5226</v>
      </c>
      <c r="Q87" s="1385">
        <f t="shared" si="66"/>
        <v>4478</v>
      </c>
      <c r="R87" s="1385">
        <f t="shared" si="66"/>
        <v>4516</v>
      </c>
      <c r="S87" s="1385">
        <f t="shared" si="66"/>
        <v>4552</v>
      </c>
      <c r="T87" s="1385">
        <f t="shared" si="66"/>
        <v>4302</v>
      </c>
      <c r="U87" s="1385">
        <f t="shared" si="66"/>
        <v>5133</v>
      </c>
      <c r="V87" s="1385">
        <f t="shared" si="66"/>
        <v>5512</v>
      </c>
      <c r="W87" s="1385">
        <f t="shared" si="66"/>
        <v>5351</v>
      </c>
      <c r="X87" s="1385">
        <f t="shared" si="66"/>
        <v>5217</v>
      </c>
      <c r="Y87" s="1385">
        <f t="shared" si="54"/>
        <v>15230</v>
      </c>
      <c r="Z87" s="1385">
        <f t="shared" si="55"/>
        <v>14220</v>
      </c>
      <c r="AA87" s="1385">
        <f t="shared" si="56"/>
        <v>13987</v>
      </c>
      <c r="AB87" s="1385">
        <f t="shared" si="57"/>
        <v>16080</v>
      </c>
      <c r="AC87" s="1385">
        <f t="shared" si="58"/>
        <v>29450</v>
      </c>
      <c r="AD87" s="1385">
        <f t="shared" si="59"/>
        <v>30067</v>
      </c>
      <c r="AE87" s="1385">
        <f t="shared" si="60"/>
        <v>59517</v>
      </c>
    </row>
    <row r="88" spans="1:31">
      <c r="A88" s="657">
        <v>1</v>
      </c>
      <c r="B88" s="97"/>
      <c r="C88" s="97"/>
      <c r="D88" s="49"/>
      <c r="E88" s="54"/>
      <c r="F88" s="6"/>
      <c r="G88" s="7"/>
      <c r="H88" s="7"/>
      <c r="I88" s="6"/>
      <c r="J88" s="6"/>
      <c r="K88" s="6" t="s">
        <v>415</v>
      </c>
      <c r="L88" s="52"/>
      <c r="M88" s="1385">
        <f t="shared" ref="M88:X88" si="67">(M392+M416)*-1</f>
        <v>0</v>
      </c>
      <c r="N88" s="1385">
        <f t="shared" si="67"/>
        <v>49</v>
      </c>
      <c r="O88" s="1385">
        <f t="shared" si="67"/>
        <v>46</v>
      </c>
      <c r="P88" s="1385">
        <f t="shared" si="67"/>
        <v>46</v>
      </c>
      <c r="Q88" s="1385">
        <f t="shared" si="67"/>
        <v>46</v>
      </c>
      <c r="R88" s="1385">
        <f t="shared" si="67"/>
        <v>46</v>
      </c>
      <c r="S88" s="1385">
        <f t="shared" si="67"/>
        <v>46</v>
      </c>
      <c r="T88" s="1385">
        <f t="shared" si="67"/>
        <v>46</v>
      </c>
      <c r="U88" s="1385">
        <f t="shared" si="67"/>
        <v>46</v>
      </c>
      <c r="V88" s="1385">
        <f t="shared" si="67"/>
        <v>46</v>
      </c>
      <c r="W88" s="1385">
        <f t="shared" si="67"/>
        <v>46</v>
      </c>
      <c r="X88" s="1385">
        <f t="shared" si="67"/>
        <v>46</v>
      </c>
      <c r="Y88" s="1385">
        <f t="shared" si="54"/>
        <v>95</v>
      </c>
      <c r="Z88" s="1385">
        <f t="shared" si="55"/>
        <v>138</v>
      </c>
      <c r="AA88" s="1385">
        <f t="shared" si="56"/>
        <v>138</v>
      </c>
      <c r="AB88" s="1385">
        <f t="shared" si="57"/>
        <v>138</v>
      </c>
      <c r="AC88" s="1385">
        <f t="shared" si="58"/>
        <v>233</v>
      </c>
      <c r="AD88" s="1385">
        <f t="shared" si="59"/>
        <v>276</v>
      </c>
      <c r="AE88" s="1385">
        <f t="shared" si="60"/>
        <v>509</v>
      </c>
    </row>
    <row r="89" spans="1:31">
      <c r="A89" s="657">
        <v>1</v>
      </c>
      <c r="B89" s="272"/>
      <c r="C89" s="137"/>
      <c r="D89" s="49"/>
      <c r="E89" s="54"/>
      <c r="F89" s="6"/>
      <c r="G89" s="7"/>
      <c r="H89" s="7"/>
      <c r="I89" s="6"/>
      <c r="J89" s="6"/>
      <c r="K89" s="6" t="s">
        <v>532</v>
      </c>
      <c r="L89" s="52"/>
      <c r="M89" s="1385">
        <f>(M395+M419)*-1</f>
        <v>0</v>
      </c>
      <c r="N89" s="1385">
        <f t="shared" ref="N89:X89" si="68">(N395+N419)*-1</f>
        <v>0</v>
      </c>
      <c r="O89" s="1385">
        <f t="shared" si="68"/>
        <v>0</v>
      </c>
      <c r="P89" s="1385">
        <f t="shared" si="68"/>
        <v>0</v>
      </c>
      <c r="Q89" s="1385">
        <f t="shared" si="68"/>
        <v>0</v>
      </c>
      <c r="R89" s="1385">
        <f t="shared" si="68"/>
        <v>0</v>
      </c>
      <c r="S89" s="1385">
        <f t="shared" si="68"/>
        <v>0</v>
      </c>
      <c r="T89" s="1385">
        <f t="shared" si="68"/>
        <v>0</v>
      </c>
      <c r="U89" s="1385">
        <f t="shared" si="68"/>
        <v>0</v>
      </c>
      <c r="V89" s="1385">
        <f t="shared" si="68"/>
        <v>0</v>
      </c>
      <c r="W89" s="1385">
        <f t="shared" si="68"/>
        <v>0</v>
      </c>
      <c r="X89" s="1385">
        <f t="shared" si="68"/>
        <v>0</v>
      </c>
      <c r="Y89" s="1385">
        <f>SUM(M89:O89)</f>
        <v>0</v>
      </c>
      <c r="Z89" s="1385">
        <f>SUM(P89:R89)</f>
        <v>0</v>
      </c>
      <c r="AA89" s="1385">
        <f>SUM(S89:U89)</f>
        <v>0</v>
      </c>
      <c r="AB89" s="1385">
        <f>SUM(V89:X89)</f>
        <v>0</v>
      </c>
      <c r="AC89" s="1385">
        <f>Y89+Z89</f>
        <v>0</v>
      </c>
      <c r="AD89" s="1385">
        <f>AB89+AA89</f>
        <v>0</v>
      </c>
      <c r="AE89" s="1385">
        <f>AC89+AD89</f>
        <v>0</v>
      </c>
    </row>
    <row r="90" spans="1:31">
      <c r="A90" s="657">
        <v>1</v>
      </c>
      <c r="B90" s="272"/>
      <c r="C90" s="137"/>
      <c r="D90" s="49"/>
      <c r="E90" s="54"/>
      <c r="F90" s="6"/>
      <c r="G90" s="7"/>
      <c r="H90" s="7"/>
      <c r="I90" s="6"/>
      <c r="J90" s="6"/>
      <c r="K90" s="6" t="s">
        <v>138</v>
      </c>
      <c r="L90" s="52"/>
      <c r="M90" s="1385">
        <f>M83-M84-M87-M88-M89</f>
        <v>0</v>
      </c>
      <c r="N90" s="1385">
        <f t="shared" ref="N90:X90" si="69">N83-N84-N87-N88-N89</f>
        <v>0</v>
      </c>
      <c r="O90" s="1385">
        <f t="shared" si="69"/>
        <v>0</v>
      </c>
      <c r="P90" s="1385">
        <f t="shared" si="69"/>
        <v>0</v>
      </c>
      <c r="Q90" s="1385">
        <f t="shared" si="69"/>
        <v>0</v>
      </c>
      <c r="R90" s="1385">
        <f t="shared" si="69"/>
        <v>0</v>
      </c>
      <c r="S90" s="1385">
        <f t="shared" si="69"/>
        <v>0</v>
      </c>
      <c r="T90" s="1385">
        <f t="shared" si="69"/>
        <v>0</v>
      </c>
      <c r="U90" s="1385">
        <f t="shared" si="69"/>
        <v>0</v>
      </c>
      <c r="V90" s="1385">
        <f t="shared" si="69"/>
        <v>-1</v>
      </c>
      <c r="W90" s="1385">
        <f t="shared" si="69"/>
        <v>0</v>
      </c>
      <c r="X90" s="1385">
        <f t="shared" si="69"/>
        <v>0</v>
      </c>
      <c r="Y90" s="1385">
        <f>SUM(M90:O90)</f>
        <v>0</v>
      </c>
      <c r="Z90" s="1385">
        <f>SUM(P90:R90)</f>
        <v>0</v>
      </c>
      <c r="AA90" s="1385">
        <f>SUM(S90:U90)</f>
        <v>0</v>
      </c>
      <c r="AB90" s="1385">
        <f>SUM(V90:X90)</f>
        <v>-1</v>
      </c>
      <c r="AC90" s="1385">
        <f>Y90+Z90</f>
        <v>0</v>
      </c>
      <c r="AD90" s="1385">
        <f>AB90+AA90</f>
        <v>-1</v>
      </c>
      <c r="AE90" s="1385">
        <f>AC90+AD90</f>
        <v>-1</v>
      </c>
    </row>
    <row r="91" spans="1:31">
      <c r="A91" s="657">
        <v>1</v>
      </c>
      <c r="B91" s="97"/>
      <c r="C91" s="97"/>
      <c r="D91" s="49"/>
      <c r="E91" s="54"/>
      <c r="F91" s="6"/>
      <c r="G91" s="7"/>
      <c r="H91" s="7"/>
      <c r="I91" s="419" t="s">
        <v>11</v>
      </c>
      <c r="J91" s="419"/>
      <c r="K91" s="419" t="s">
        <v>335</v>
      </c>
      <c r="L91" s="421"/>
      <c r="M91" s="1387">
        <f t="shared" ref="M91:X91" si="70">M355+M371-M396-M420</f>
        <v>0</v>
      </c>
      <c r="N91" s="1387">
        <f t="shared" si="70"/>
        <v>0</v>
      </c>
      <c r="O91" s="1387">
        <f t="shared" si="70"/>
        <v>0</v>
      </c>
      <c r="P91" s="1387">
        <f t="shared" si="70"/>
        <v>0</v>
      </c>
      <c r="Q91" s="1387">
        <f t="shared" si="70"/>
        <v>0</v>
      </c>
      <c r="R91" s="1387">
        <f t="shared" si="70"/>
        <v>0</v>
      </c>
      <c r="S91" s="1387">
        <f t="shared" si="70"/>
        <v>0</v>
      </c>
      <c r="T91" s="1387">
        <f t="shared" si="70"/>
        <v>0</v>
      </c>
      <c r="U91" s="1387">
        <f t="shared" si="70"/>
        <v>0</v>
      </c>
      <c r="V91" s="1387">
        <f t="shared" si="70"/>
        <v>0</v>
      </c>
      <c r="W91" s="1387">
        <f t="shared" si="70"/>
        <v>0</v>
      </c>
      <c r="X91" s="1387">
        <f t="shared" si="70"/>
        <v>0</v>
      </c>
      <c r="Y91" s="1387">
        <f t="shared" si="54"/>
        <v>0</v>
      </c>
      <c r="Z91" s="1387">
        <f t="shared" si="55"/>
        <v>0</v>
      </c>
      <c r="AA91" s="1387">
        <f t="shared" si="56"/>
        <v>0</v>
      </c>
      <c r="AB91" s="1387">
        <f t="shared" si="57"/>
        <v>0</v>
      </c>
      <c r="AC91" s="1387">
        <f t="shared" si="58"/>
        <v>0</v>
      </c>
      <c r="AD91" s="1387">
        <f t="shared" si="59"/>
        <v>0</v>
      </c>
      <c r="AE91" s="1387">
        <f t="shared" si="60"/>
        <v>0</v>
      </c>
    </row>
    <row r="92" spans="1:31">
      <c r="A92" s="657">
        <v>1</v>
      </c>
      <c r="B92" s="97"/>
      <c r="C92" s="97"/>
      <c r="D92" s="49"/>
      <c r="E92" s="1381" t="s">
        <v>141</v>
      </c>
      <c r="F92" s="1382"/>
      <c r="G92" s="1383"/>
      <c r="H92" s="1383"/>
      <c r="I92" s="1383"/>
      <c r="J92" s="1383"/>
      <c r="K92" s="1383"/>
      <c r="L92" s="2167"/>
      <c r="M92" s="2168">
        <f>SUM(M97:M99)</f>
        <v>64475</v>
      </c>
      <c r="N92" s="2168">
        <f t="shared" ref="N92:AE92" si="71">SUM(N97:N99)</f>
        <v>64884</v>
      </c>
      <c r="O92" s="2168">
        <f t="shared" si="71"/>
        <v>84110</v>
      </c>
      <c r="P92" s="2168">
        <f t="shared" si="71"/>
        <v>59566</v>
      </c>
      <c r="Q92" s="2168">
        <f t="shared" si="71"/>
        <v>63438</v>
      </c>
      <c r="R92" s="2168">
        <f t="shared" si="71"/>
        <v>106831</v>
      </c>
      <c r="S92" s="2168">
        <f t="shared" si="71"/>
        <v>48189</v>
      </c>
      <c r="T92" s="2168">
        <f t="shared" si="71"/>
        <v>73378</v>
      </c>
      <c r="U92" s="2168">
        <f t="shared" si="71"/>
        <v>98563</v>
      </c>
      <c r="V92" s="2168">
        <f t="shared" si="71"/>
        <v>51095</v>
      </c>
      <c r="W92" s="2168">
        <f t="shared" si="71"/>
        <v>77837</v>
      </c>
      <c r="X92" s="2168">
        <f t="shared" si="71"/>
        <v>52581</v>
      </c>
      <c r="Y92" s="2168">
        <f t="shared" si="71"/>
        <v>213469</v>
      </c>
      <c r="Z92" s="2168">
        <f t="shared" si="71"/>
        <v>229835</v>
      </c>
      <c r="AA92" s="2168">
        <f t="shared" si="71"/>
        <v>220130</v>
      </c>
      <c r="AB92" s="2168">
        <f t="shared" si="71"/>
        <v>181513</v>
      </c>
      <c r="AC92" s="2168">
        <f t="shared" si="71"/>
        <v>443304</v>
      </c>
      <c r="AD92" s="2168">
        <f t="shared" si="71"/>
        <v>401643</v>
      </c>
      <c r="AE92" s="2168">
        <f t="shared" si="71"/>
        <v>844947</v>
      </c>
    </row>
    <row r="93" spans="1:31" s="1038" customFormat="1">
      <c r="A93" s="657">
        <v>1</v>
      </c>
      <c r="B93" s="1033"/>
      <c r="C93" s="1033"/>
      <c r="D93" s="1034"/>
      <c r="E93" s="1035"/>
      <c r="F93" s="1036" t="s">
        <v>208</v>
      </c>
      <c r="G93" s="1033"/>
      <c r="H93" s="1033"/>
      <c r="I93" s="1033"/>
      <c r="J93" s="1033"/>
      <c r="K93" s="950" t="s">
        <v>601</v>
      </c>
      <c r="L93" s="1037"/>
      <c r="M93" s="1060">
        <f t="shared" ref="M93:AE93" si="72">IFERROR(M92/M71,0)</f>
        <v>0.40812386456427752</v>
      </c>
      <c r="N93" s="1060">
        <f t="shared" si="72"/>
        <v>0.35814074151758857</v>
      </c>
      <c r="O93" s="1060">
        <f t="shared" si="72"/>
        <v>0.35041599140103902</v>
      </c>
      <c r="P93" s="1060">
        <f t="shared" si="72"/>
        <v>0.35912554864226115</v>
      </c>
      <c r="Q93" s="1060">
        <f t="shared" si="72"/>
        <v>0.36087992854989276</v>
      </c>
      <c r="R93" s="1060">
        <f t="shared" si="72"/>
        <v>0.33543705629499848</v>
      </c>
      <c r="S93" s="1060">
        <f t="shared" si="72"/>
        <v>0.42372896259430559</v>
      </c>
      <c r="T93" s="1060">
        <f t="shared" si="72"/>
        <v>0.38811401490508457</v>
      </c>
      <c r="U93" s="1060">
        <f t="shared" si="72"/>
        <v>0.37284897730668692</v>
      </c>
      <c r="V93" s="1060">
        <f t="shared" si="72"/>
        <v>0.29068576695074355</v>
      </c>
      <c r="W93" s="1060">
        <f t="shared" si="72"/>
        <v>0.37859199595322868</v>
      </c>
      <c r="X93" s="1060">
        <f t="shared" si="72"/>
        <v>0.43699511319437517</v>
      </c>
      <c r="Y93" s="1060">
        <f t="shared" si="72"/>
        <v>0.36857299236675489</v>
      </c>
      <c r="Z93" s="1060">
        <f t="shared" si="72"/>
        <v>0.34816416060981559</v>
      </c>
      <c r="AA93" s="1060">
        <f t="shared" si="72"/>
        <v>0.38814049441055121</v>
      </c>
      <c r="AB93" s="1060">
        <f t="shared" si="72"/>
        <v>0.36180022085175428</v>
      </c>
      <c r="AC93" s="1060">
        <f t="shared" si="72"/>
        <v>0.35770198118147906</v>
      </c>
      <c r="AD93" s="1060">
        <f t="shared" si="72"/>
        <v>0.37577678105299794</v>
      </c>
      <c r="AE93" s="1060">
        <f t="shared" si="72"/>
        <v>0.36607188889779457</v>
      </c>
    </row>
    <row r="94" spans="1:31" s="1038" customFormat="1" outlineLevel="1">
      <c r="A94" s="657">
        <v>1</v>
      </c>
      <c r="B94" s="272"/>
      <c r="C94" s="137"/>
      <c r="D94" s="1034"/>
      <c r="E94" s="1039"/>
      <c r="F94" s="1040"/>
      <c r="G94" s="1041"/>
      <c r="H94" s="1041"/>
      <c r="I94" s="1042" t="s">
        <v>644</v>
      </c>
      <c r="J94" s="1040"/>
      <c r="K94" s="1040"/>
      <c r="L94" s="1043"/>
      <c r="M94" s="1044">
        <f>IFERROR(M97/M72,0)</f>
        <v>0.3510461376061822</v>
      </c>
      <c r="N94" s="1044">
        <f>IFERROR(N97/N72,0)</f>
        <v>0.32259557456451832</v>
      </c>
      <c r="O94" s="1044">
        <f t="shared" ref="O94:AE96" si="73">IFERROR(O97/O72,0)</f>
        <v>0.31951637946947242</v>
      </c>
      <c r="P94" s="1044">
        <f t="shared" si="73"/>
        <v>0.31465077718369555</v>
      </c>
      <c r="Q94" s="1044">
        <f t="shared" si="73"/>
        <v>0.3090099291730154</v>
      </c>
      <c r="R94" s="1044">
        <f t="shared" si="73"/>
        <v>0.30492666611718672</v>
      </c>
      <c r="S94" s="1044">
        <f t="shared" si="73"/>
        <v>0.38067196790601043</v>
      </c>
      <c r="T94" s="1044">
        <f t="shared" si="73"/>
        <v>0.342644847969649</v>
      </c>
      <c r="U94" s="1044">
        <f t="shared" si="73"/>
        <v>0.34979876697668111</v>
      </c>
      <c r="V94" s="1044">
        <f t="shared" si="73"/>
        <v>0.29768209937282347</v>
      </c>
      <c r="W94" s="1044">
        <f t="shared" si="73"/>
        <v>0.32621794537586679</v>
      </c>
      <c r="X94" s="1044">
        <f t="shared" si="73"/>
        <v>0.32416633286601243</v>
      </c>
      <c r="Y94" s="1044">
        <f t="shared" si="73"/>
        <v>0.32818125933081582</v>
      </c>
      <c r="Z94" s="1044">
        <f t="shared" si="73"/>
        <v>0.30835058541835048</v>
      </c>
      <c r="AA94" s="1044">
        <f t="shared" si="73"/>
        <v>0.35294608010306544</v>
      </c>
      <c r="AB94" s="1044">
        <f t="shared" si="73"/>
        <v>0.31564780801392045</v>
      </c>
      <c r="AC94" s="1044">
        <f t="shared" si="73"/>
        <v>0.31766585155120214</v>
      </c>
      <c r="AD94" s="1044">
        <f t="shared" si="73"/>
        <v>0.33596051116470327</v>
      </c>
      <c r="AE94" s="1044">
        <f t="shared" si="73"/>
        <v>0.32597946819357987</v>
      </c>
    </row>
    <row r="95" spans="1:31" s="1038" customFormat="1" outlineLevel="1">
      <c r="A95" s="657">
        <v>1</v>
      </c>
      <c r="B95" s="272"/>
      <c r="C95" s="137"/>
      <c r="D95" s="1034"/>
      <c r="E95" s="1039"/>
      <c r="F95" s="1040"/>
      <c r="G95" s="1041"/>
      <c r="H95" s="1041"/>
      <c r="I95" s="1042" t="s">
        <v>645</v>
      </c>
      <c r="J95" s="1040"/>
      <c r="K95" s="1040"/>
      <c r="L95" s="1043"/>
      <c r="M95" s="1044">
        <f>IFERROR(M98/M73,0)</f>
        <v>0.50769604947708558</v>
      </c>
      <c r="N95" s="1044">
        <f t="shared" ref="N95:AE96" si="74">IFERROR(N98/N73,0)</f>
        <v>0.43790287924366139</v>
      </c>
      <c r="O95" s="1044">
        <f t="shared" si="74"/>
        <v>0.45235067609922092</v>
      </c>
      <c r="P95" s="1044">
        <f t="shared" si="73"/>
        <v>0.45361213148723745</v>
      </c>
      <c r="Q95" s="1044">
        <f t="shared" si="73"/>
        <v>0.47084716281216166</v>
      </c>
      <c r="R95" s="1044">
        <f t="shared" si="73"/>
        <v>0.41539528432732314</v>
      </c>
      <c r="S95" s="1044">
        <f t="shared" si="73"/>
        <v>0.49213539414081175</v>
      </c>
      <c r="T95" s="1044">
        <f t="shared" si="73"/>
        <v>0.48126289989680082</v>
      </c>
      <c r="U95" s="1044">
        <f t="shared" si="73"/>
        <v>0.44307188341905462</v>
      </c>
      <c r="V95" s="1044">
        <f t="shared" si="73"/>
        <v>0.27680344985653893</v>
      </c>
      <c r="W95" s="1044">
        <f t="shared" si="73"/>
        <v>0.47717045406754238</v>
      </c>
      <c r="X95" s="1044">
        <f t="shared" si="73"/>
        <v>0.6599070135522801</v>
      </c>
      <c r="Y95" s="1044">
        <f t="shared" si="74"/>
        <v>0.46640668852846467</v>
      </c>
      <c r="Z95" s="1044">
        <f t="shared" si="74"/>
        <v>0.44150100310049245</v>
      </c>
      <c r="AA95" s="1044">
        <f t="shared" si="74"/>
        <v>0.46948474675229895</v>
      </c>
      <c r="AB95" s="1044">
        <f t="shared" si="74"/>
        <v>0.45131540399601572</v>
      </c>
      <c r="AC95" s="1044">
        <f t="shared" si="74"/>
        <v>0.45299795708515056</v>
      </c>
      <c r="AD95" s="1044">
        <f t="shared" si="74"/>
        <v>0.46041614879585896</v>
      </c>
      <c r="AE95" s="1044">
        <f t="shared" si="74"/>
        <v>0.45657782206052122</v>
      </c>
    </row>
    <row r="96" spans="1:31" s="1038" customFormat="1" outlineLevel="1">
      <c r="A96" s="657">
        <v>1</v>
      </c>
      <c r="B96" s="272"/>
      <c r="C96" s="137"/>
      <c r="D96" s="1034"/>
      <c r="E96" s="1039"/>
      <c r="F96" s="1040"/>
      <c r="G96" s="1041"/>
      <c r="H96" s="1041"/>
      <c r="I96" s="1042" t="s">
        <v>646</v>
      </c>
      <c r="J96" s="1040"/>
      <c r="K96" s="1040"/>
      <c r="L96" s="1043"/>
      <c r="M96" s="1044">
        <f>IFERROR(M99/M74,0)</f>
        <v>0</v>
      </c>
      <c r="N96" s="1044">
        <f t="shared" si="74"/>
        <v>0</v>
      </c>
      <c r="O96" s="1044">
        <f t="shared" si="74"/>
        <v>0</v>
      </c>
      <c r="P96" s="1044">
        <f t="shared" si="73"/>
        <v>0</v>
      </c>
      <c r="Q96" s="1044">
        <f t="shared" si="73"/>
        <v>0</v>
      </c>
      <c r="R96" s="1044">
        <f t="shared" si="73"/>
        <v>0</v>
      </c>
      <c r="S96" s="1044">
        <f t="shared" si="73"/>
        <v>0</v>
      </c>
      <c r="T96" s="1044">
        <f t="shared" si="73"/>
        <v>0</v>
      </c>
      <c r="U96" s="1044">
        <f t="shared" si="73"/>
        <v>0</v>
      </c>
      <c r="V96" s="1044">
        <f t="shared" si="73"/>
        <v>0</v>
      </c>
      <c r="W96" s="1044">
        <f t="shared" si="73"/>
        <v>0</v>
      </c>
      <c r="X96" s="1044">
        <f t="shared" si="73"/>
        <v>0</v>
      </c>
      <c r="Y96" s="1044">
        <f t="shared" si="74"/>
        <v>0</v>
      </c>
      <c r="Z96" s="1044">
        <f t="shared" si="74"/>
        <v>0</v>
      </c>
      <c r="AA96" s="1044">
        <f t="shared" si="74"/>
        <v>0</v>
      </c>
      <c r="AB96" s="1044">
        <f t="shared" si="74"/>
        <v>0</v>
      </c>
      <c r="AC96" s="1044">
        <f t="shared" si="74"/>
        <v>0</v>
      </c>
      <c r="AD96" s="1044">
        <f t="shared" si="74"/>
        <v>0</v>
      </c>
      <c r="AE96" s="1044">
        <f t="shared" si="74"/>
        <v>0</v>
      </c>
    </row>
    <row r="97" spans="1:32">
      <c r="A97" s="657">
        <v>1</v>
      </c>
      <c r="B97" s="97"/>
      <c r="C97" s="97"/>
      <c r="D97" s="49"/>
      <c r="E97" s="54"/>
      <c r="F97" s="6"/>
      <c r="G97" s="7"/>
      <c r="H97" s="7"/>
      <c r="I97" s="6" t="s">
        <v>144</v>
      </c>
      <c r="J97" s="6"/>
      <c r="K97" s="6"/>
      <c r="L97" s="52"/>
      <c r="M97" s="1385">
        <f t="shared" ref="M97:X97" si="75">M374+M398</f>
        <v>35251</v>
      </c>
      <c r="N97" s="1385">
        <f t="shared" si="75"/>
        <v>40428</v>
      </c>
      <c r="O97" s="1385">
        <f t="shared" si="75"/>
        <v>58853</v>
      </c>
      <c r="P97" s="1385">
        <f t="shared" si="75"/>
        <v>35486</v>
      </c>
      <c r="Q97" s="1385">
        <f t="shared" si="75"/>
        <v>36910</v>
      </c>
      <c r="R97" s="1385">
        <f t="shared" si="75"/>
        <v>70292</v>
      </c>
      <c r="S97" s="1385">
        <f t="shared" si="75"/>
        <v>26569</v>
      </c>
      <c r="T97" s="1385">
        <f t="shared" si="75"/>
        <v>43532</v>
      </c>
      <c r="U97" s="1385">
        <f t="shared" si="75"/>
        <v>69618</v>
      </c>
      <c r="V97" s="1385">
        <f t="shared" si="75"/>
        <v>34791</v>
      </c>
      <c r="W97" s="1385">
        <f t="shared" si="75"/>
        <v>43799</v>
      </c>
      <c r="X97" s="1385">
        <f t="shared" si="75"/>
        <v>25897</v>
      </c>
      <c r="Y97" s="1385">
        <f>SUM(M97:O97)</f>
        <v>134532</v>
      </c>
      <c r="Z97" s="1385">
        <f>SUM(P97:R97)</f>
        <v>142688</v>
      </c>
      <c r="AA97" s="1385">
        <f>SUM(S97:U97)</f>
        <v>139719</v>
      </c>
      <c r="AB97" s="1385">
        <f>SUM(V97:X97)</f>
        <v>104487</v>
      </c>
      <c r="AC97" s="1385">
        <f>Y97+Z97</f>
        <v>277220</v>
      </c>
      <c r="AD97" s="1385">
        <f>AB97+AA97</f>
        <v>244206</v>
      </c>
      <c r="AE97" s="1385">
        <f>AC97+AD97</f>
        <v>521426</v>
      </c>
    </row>
    <row r="98" spans="1:32">
      <c r="A98" s="657">
        <v>1</v>
      </c>
      <c r="B98" s="97"/>
      <c r="C98" s="97"/>
      <c r="D98" s="49"/>
      <c r="E98" s="54"/>
      <c r="F98" s="6"/>
      <c r="G98" s="7"/>
      <c r="H98" s="7"/>
      <c r="I98" s="6" t="s">
        <v>99</v>
      </c>
      <c r="J98" s="6"/>
      <c r="K98" s="6"/>
      <c r="L98" s="52"/>
      <c r="M98" s="1385">
        <f t="shared" ref="M98:X98" si="76">M379+M403</f>
        <v>29224</v>
      </c>
      <c r="N98" s="1385">
        <f t="shared" si="76"/>
        <v>24456</v>
      </c>
      <c r="O98" s="1385">
        <f t="shared" si="76"/>
        <v>25257</v>
      </c>
      <c r="P98" s="1385">
        <f t="shared" si="76"/>
        <v>24080</v>
      </c>
      <c r="Q98" s="1385">
        <f t="shared" si="76"/>
        <v>26528</v>
      </c>
      <c r="R98" s="1385">
        <f t="shared" si="76"/>
        <v>36539</v>
      </c>
      <c r="S98" s="1385">
        <f t="shared" si="76"/>
        <v>21620</v>
      </c>
      <c r="T98" s="1385">
        <f t="shared" si="76"/>
        <v>29846</v>
      </c>
      <c r="U98" s="1385">
        <f t="shared" si="76"/>
        <v>28945</v>
      </c>
      <c r="V98" s="1385">
        <f t="shared" si="76"/>
        <v>16304</v>
      </c>
      <c r="W98" s="1385">
        <f t="shared" si="76"/>
        <v>34038</v>
      </c>
      <c r="X98" s="1385">
        <f t="shared" si="76"/>
        <v>26684</v>
      </c>
      <c r="Y98" s="1385">
        <f>SUM(M98:O98)</f>
        <v>78937</v>
      </c>
      <c r="Z98" s="1385">
        <f>SUM(P98:R98)</f>
        <v>87147</v>
      </c>
      <c r="AA98" s="1385">
        <f>SUM(S98:U98)</f>
        <v>80411</v>
      </c>
      <c r="AB98" s="1385">
        <f>SUM(V98:X98)</f>
        <v>77026</v>
      </c>
      <c r="AC98" s="1385">
        <f>Y98+Z98</f>
        <v>166084</v>
      </c>
      <c r="AD98" s="1385">
        <f>AB98+AA98</f>
        <v>157437</v>
      </c>
      <c r="AE98" s="1385">
        <f>AC98+AD98</f>
        <v>323521</v>
      </c>
    </row>
    <row r="99" spans="1:32">
      <c r="A99" s="657">
        <v>1</v>
      </c>
      <c r="B99" s="97"/>
      <c r="C99" s="97"/>
      <c r="D99" s="49"/>
      <c r="E99" s="54"/>
      <c r="F99" s="6"/>
      <c r="G99" s="7"/>
      <c r="H99" s="7"/>
      <c r="I99" s="6" t="s">
        <v>11</v>
      </c>
      <c r="J99" s="6"/>
      <c r="K99" s="6"/>
      <c r="L99" s="52"/>
      <c r="M99" s="1385">
        <f t="shared" ref="M99:X99" si="77">M396+M420</f>
        <v>0</v>
      </c>
      <c r="N99" s="1385">
        <f t="shared" si="77"/>
        <v>0</v>
      </c>
      <c r="O99" s="1385">
        <f t="shared" si="77"/>
        <v>0</v>
      </c>
      <c r="P99" s="1385">
        <f t="shared" si="77"/>
        <v>0</v>
      </c>
      <c r="Q99" s="1385">
        <f t="shared" si="77"/>
        <v>0</v>
      </c>
      <c r="R99" s="1385">
        <f t="shared" si="77"/>
        <v>0</v>
      </c>
      <c r="S99" s="1385">
        <f t="shared" si="77"/>
        <v>0</v>
      </c>
      <c r="T99" s="1385">
        <f t="shared" si="77"/>
        <v>0</v>
      </c>
      <c r="U99" s="1385">
        <f t="shared" si="77"/>
        <v>0</v>
      </c>
      <c r="V99" s="1385">
        <f t="shared" si="77"/>
        <v>0</v>
      </c>
      <c r="W99" s="1385">
        <f t="shared" si="77"/>
        <v>0</v>
      </c>
      <c r="X99" s="1385">
        <f t="shared" si="77"/>
        <v>0</v>
      </c>
      <c r="Y99" s="1385">
        <f>SUM(M99:O99)</f>
        <v>0</v>
      </c>
      <c r="Z99" s="1385">
        <f>SUM(P99:R99)</f>
        <v>0</v>
      </c>
      <c r="AA99" s="1385">
        <f>SUM(S99:U99)</f>
        <v>0</v>
      </c>
      <c r="AB99" s="1385">
        <f>SUM(V99:X99)</f>
        <v>0</v>
      </c>
      <c r="AC99" s="1385">
        <f>Y99+Z99</f>
        <v>0</v>
      </c>
      <c r="AD99" s="1385">
        <f>AB99+AA99</f>
        <v>0</v>
      </c>
      <c r="AE99" s="1385">
        <f>AC99+AD99</f>
        <v>0</v>
      </c>
    </row>
    <row r="100" spans="1:32">
      <c r="A100" s="657">
        <v>1</v>
      </c>
      <c r="B100" s="97"/>
      <c r="C100" s="97"/>
      <c r="D100" s="49"/>
      <c r="E100" s="1381" t="s">
        <v>101</v>
      </c>
      <c r="F100" s="1382"/>
      <c r="G100" s="1383"/>
      <c r="H100" s="1383"/>
      <c r="I100" s="1383"/>
      <c r="J100" s="1383"/>
      <c r="K100" s="1383"/>
      <c r="L100" s="2167"/>
      <c r="M100" s="2168">
        <f>SUM(M101:M103)</f>
        <v>62098</v>
      </c>
      <c r="N100" s="2168">
        <f t="shared" ref="N100:AE100" si="78">SUM(N101:N103)</f>
        <v>52327</v>
      </c>
      <c r="O100" s="2168">
        <f t="shared" si="78"/>
        <v>55964</v>
      </c>
      <c r="P100" s="2168">
        <f t="shared" si="78"/>
        <v>56887</v>
      </c>
      <c r="Q100" s="2168">
        <f t="shared" si="78"/>
        <v>55031</v>
      </c>
      <c r="R100" s="2168">
        <f t="shared" si="78"/>
        <v>77299</v>
      </c>
      <c r="S100" s="2168">
        <f t="shared" si="78"/>
        <v>51163</v>
      </c>
      <c r="T100" s="2168">
        <f t="shared" si="78"/>
        <v>56799</v>
      </c>
      <c r="U100" s="2168">
        <f t="shared" si="78"/>
        <v>61488</v>
      </c>
      <c r="V100" s="2168">
        <f t="shared" si="78"/>
        <v>48465</v>
      </c>
      <c r="W100" s="2168">
        <f t="shared" si="78"/>
        <v>53239</v>
      </c>
      <c r="X100" s="2168">
        <f t="shared" si="78"/>
        <v>58293</v>
      </c>
      <c r="Y100" s="2168">
        <f t="shared" si="78"/>
        <v>170389</v>
      </c>
      <c r="Z100" s="2168">
        <f t="shared" si="78"/>
        <v>189217</v>
      </c>
      <c r="AA100" s="2168">
        <f t="shared" si="78"/>
        <v>169450</v>
      </c>
      <c r="AB100" s="2168">
        <f t="shared" si="78"/>
        <v>159997</v>
      </c>
      <c r="AC100" s="2168">
        <f t="shared" si="78"/>
        <v>359606</v>
      </c>
      <c r="AD100" s="2168">
        <f t="shared" si="78"/>
        <v>329447</v>
      </c>
      <c r="AE100" s="2168">
        <f t="shared" si="78"/>
        <v>689053</v>
      </c>
    </row>
    <row r="101" spans="1:32">
      <c r="A101" s="657">
        <v>1</v>
      </c>
      <c r="B101" s="97"/>
      <c r="C101" s="97"/>
      <c r="D101" s="49"/>
      <c r="E101" s="54"/>
      <c r="F101" s="205" t="s">
        <v>180</v>
      </c>
      <c r="G101" s="7"/>
      <c r="H101" s="7"/>
      <c r="I101" s="6"/>
      <c r="J101" s="6"/>
      <c r="K101" s="6"/>
      <c r="L101" s="52"/>
      <c r="M101" s="157">
        <v>25245</v>
      </c>
      <c r="N101" s="2302">
        <v>14441</v>
      </c>
      <c r="O101" s="157">
        <v>22045</v>
      </c>
      <c r="P101" s="157">
        <v>22757</v>
      </c>
      <c r="Q101" s="157">
        <v>20473</v>
      </c>
      <c r="R101" s="157">
        <v>30804</v>
      </c>
      <c r="S101" s="157">
        <v>14780</v>
      </c>
      <c r="T101" s="157">
        <v>19170</v>
      </c>
      <c r="U101" s="157">
        <v>18587</v>
      </c>
      <c r="V101" s="157">
        <v>10662</v>
      </c>
      <c r="W101" s="157">
        <v>18017</v>
      </c>
      <c r="X101" s="157">
        <v>4421</v>
      </c>
      <c r="Y101" s="1385">
        <f>SUM(M101:O101)</f>
        <v>61731</v>
      </c>
      <c r="Z101" s="1385">
        <f>SUM(P101:R101)</f>
        <v>74034</v>
      </c>
      <c r="AA101" s="1385">
        <f>SUM(S101:U101)</f>
        <v>52537</v>
      </c>
      <c r="AB101" s="1385">
        <f>SUM(V101:X101)</f>
        <v>33100</v>
      </c>
      <c r="AC101" s="1385">
        <f>Y101+Z101</f>
        <v>135765</v>
      </c>
      <c r="AD101" s="1385">
        <f>AB101+AA101</f>
        <v>85637</v>
      </c>
      <c r="AE101" s="1385">
        <f>AC101+AD101</f>
        <v>221402</v>
      </c>
    </row>
    <row r="102" spans="1:32">
      <c r="A102" s="657">
        <v>1</v>
      </c>
      <c r="B102" s="97"/>
      <c r="C102" s="97"/>
      <c r="D102" s="49"/>
      <c r="E102" s="54"/>
      <c r="F102" s="69" t="s">
        <v>181</v>
      </c>
      <c r="G102" s="7"/>
      <c r="H102" s="7"/>
      <c r="I102" s="6"/>
      <c r="J102" s="6"/>
      <c r="K102" s="6"/>
      <c r="L102" s="52"/>
      <c r="M102" s="157">
        <v>20230</v>
      </c>
      <c r="N102" s="2302">
        <v>23904</v>
      </c>
      <c r="O102" s="157">
        <v>20573</v>
      </c>
      <c r="P102" s="157">
        <v>22490</v>
      </c>
      <c r="Q102" s="157">
        <v>21224</v>
      </c>
      <c r="R102" s="157">
        <v>20273</v>
      </c>
      <c r="S102" s="157">
        <v>23015</v>
      </c>
      <c r="T102" s="157">
        <v>20719</v>
      </c>
      <c r="U102" s="157">
        <v>20888</v>
      </c>
      <c r="V102" s="157">
        <v>20893</v>
      </c>
      <c r="W102" s="157">
        <v>21186</v>
      </c>
      <c r="X102" s="157">
        <v>31526</v>
      </c>
      <c r="Y102" s="1385">
        <f>SUM(M102:O102)</f>
        <v>64707</v>
      </c>
      <c r="Z102" s="1385">
        <f>SUM(P102:R102)</f>
        <v>63987</v>
      </c>
      <c r="AA102" s="1385">
        <f>SUM(S102:U102)</f>
        <v>64622</v>
      </c>
      <c r="AB102" s="1385">
        <f>SUM(V102:X102)</f>
        <v>73605</v>
      </c>
      <c r="AC102" s="1385">
        <f>Y102+Z102</f>
        <v>128694</v>
      </c>
      <c r="AD102" s="1385">
        <f>AB102+AA102</f>
        <v>138227</v>
      </c>
      <c r="AE102" s="1385">
        <f>AC102+AD102</f>
        <v>266921</v>
      </c>
    </row>
    <row r="103" spans="1:32">
      <c r="A103" s="657">
        <v>1</v>
      </c>
      <c r="B103" s="97"/>
      <c r="C103" s="97"/>
      <c r="D103" s="49"/>
      <c r="E103" s="54"/>
      <c r="F103" s="69" t="s">
        <v>182</v>
      </c>
      <c r="G103" s="90"/>
      <c r="H103" s="90"/>
      <c r="I103" s="89"/>
      <c r="J103" s="89"/>
      <c r="K103" s="89"/>
      <c r="L103" s="223"/>
      <c r="M103" s="222">
        <v>16623</v>
      </c>
      <c r="N103" s="2303">
        <v>13982</v>
      </c>
      <c r="O103" s="222">
        <v>13346</v>
      </c>
      <c r="P103" s="222">
        <v>11640</v>
      </c>
      <c r="Q103" s="222">
        <v>13334</v>
      </c>
      <c r="R103" s="222">
        <v>26222</v>
      </c>
      <c r="S103" s="222">
        <v>13368</v>
      </c>
      <c r="T103" s="222">
        <v>16910</v>
      </c>
      <c r="U103" s="222">
        <v>22013</v>
      </c>
      <c r="V103" s="222">
        <v>16910</v>
      </c>
      <c r="W103" s="222">
        <v>14036</v>
      </c>
      <c r="X103" s="222">
        <v>22346</v>
      </c>
      <c r="Y103" s="1389">
        <f>SUM(M103:O103)</f>
        <v>43951</v>
      </c>
      <c r="Z103" s="1389">
        <f>SUM(P103:R103)</f>
        <v>51196</v>
      </c>
      <c r="AA103" s="1389">
        <f>SUM(S103:U103)</f>
        <v>52291</v>
      </c>
      <c r="AB103" s="1389">
        <f>SUM(V103:X103)</f>
        <v>53292</v>
      </c>
      <c r="AC103" s="1389">
        <f>Y103+Z103</f>
        <v>95147</v>
      </c>
      <c r="AD103" s="1389">
        <f>AB103+AA103</f>
        <v>105583</v>
      </c>
      <c r="AE103" s="1389">
        <f>AC103+AD103</f>
        <v>200730</v>
      </c>
    </row>
    <row r="104" spans="1:32">
      <c r="A104" s="657">
        <v>1</v>
      </c>
      <c r="B104" s="97"/>
      <c r="C104" s="97"/>
      <c r="D104" s="49"/>
      <c r="E104" s="1381" t="s">
        <v>143</v>
      </c>
      <c r="F104" s="1382"/>
      <c r="G104" s="1383"/>
      <c r="H104" s="1383"/>
      <c r="I104" s="1382"/>
      <c r="J104" s="1382"/>
      <c r="K104" s="1382"/>
      <c r="L104" s="2169"/>
      <c r="M104" s="2168">
        <f>M92-M100</f>
        <v>2377</v>
      </c>
      <c r="N104" s="2170">
        <f t="shared" ref="N104:X104" si="79">N92-N100</f>
        <v>12557</v>
      </c>
      <c r="O104" s="2170">
        <f t="shared" si="79"/>
        <v>28146</v>
      </c>
      <c r="P104" s="2170">
        <f t="shared" si="79"/>
        <v>2679</v>
      </c>
      <c r="Q104" s="2170">
        <f t="shared" si="79"/>
        <v>8407</v>
      </c>
      <c r="R104" s="2170">
        <f t="shared" si="79"/>
        <v>29532</v>
      </c>
      <c r="S104" s="2170">
        <f t="shared" si="79"/>
        <v>-2974</v>
      </c>
      <c r="T104" s="2170">
        <f t="shared" si="79"/>
        <v>16579</v>
      </c>
      <c r="U104" s="2170">
        <f t="shared" si="79"/>
        <v>37075</v>
      </c>
      <c r="V104" s="2170">
        <f t="shared" si="79"/>
        <v>2630</v>
      </c>
      <c r="W104" s="2170">
        <f t="shared" si="79"/>
        <v>24598</v>
      </c>
      <c r="X104" s="2170">
        <f t="shared" si="79"/>
        <v>-5712</v>
      </c>
      <c r="Y104" s="2170">
        <f>Y92-Y100</f>
        <v>43080</v>
      </c>
      <c r="Z104" s="2170">
        <f t="shared" ref="Z104:AE104" si="80">Z92-Z100</f>
        <v>40618</v>
      </c>
      <c r="AA104" s="2170">
        <f t="shared" si="80"/>
        <v>50680</v>
      </c>
      <c r="AB104" s="2170">
        <f t="shared" si="80"/>
        <v>21516</v>
      </c>
      <c r="AC104" s="2170">
        <f t="shared" si="80"/>
        <v>83698</v>
      </c>
      <c r="AD104" s="2170">
        <f t="shared" si="80"/>
        <v>72196</v>
      </c>
      <c r="AE104" s="2170">
        <f t="shared" si="80"/>
        <v>155894</v>
      </c>
      <c r="AF104" s="445"/>
    </row>
    <row r="105" spans="1:32">
      <c r="A105" s="657">
        <v>1</v>
      </c>
      <c r="B105" s="97"/>
      <c r="C105" s="97"/>
      <c r="D105" s="49"/>
      <c r="E105" s="74"/>
      <c r="F105" s="1064" t="s">
        <v>142</v>
      </c>
      <c r="G105" s="4"/>
      <c r="H105" s="4"/>
      <c r="I105" s="3"/>
      <c r="J105" s="3"/>
      <c r="K105" s="3"/>
      <c r="L105" s="50"/>
      <c r="M105" s="392">
        <f t="shared" ref="M105:AE105" si="81">IFERROR(M104/M71,0)</f>
        <v>1.5046303622633388E-2</v>
      </c>
      <c r="N105" s="392">
        <f t="shared" si="81"/>
        <v>6.9310974835650685E-2</v>
      </c>
      <c r="O105" s="392">
        <f t="shared" si="81"/>
        <v>0.11726083098292289</v>
      </c>
      <c r="P105" s="392">
        <f t="shared" si="81"/>
        <v>1.6151787006221965E-2</v>
      </c>
      <c r="Q105" s="392">
        <f t="shared" si="81"/>
        <v>4.7824924482470263E-2</v>
      </c>
      <c r="R105" s="392">
        <f t="shared" si="81"/>
        <v>9.2727084334171678E-2</v>
      </c>
      <c r="S105" s="392">
        <f t="shared" si="81"/>
        <v>-2.6150572428468424E-2</v>
      </c>
      <c r="T105" s="392">
        <f t="shared" si="81"/>
        <v>8.7690346604042041E-2</v>
      </c>
      <c r="U105" s="392">
        <f t="shared" si="81"/>
        <v>0.14024913845606787</v>
      </c>
      <c r="V105" s="392">
        <f t="shared" si="81"/>
        <v>1.4962394893442716E-2</v>
      </c>
      <c r="W105" s="392">
        <f t="shared" si="81"/>
        <v>0.11964240549427031</v>
      </c>
      <c r="X105" s="392">
        <f t="shared" si="81"/>
        <v>-4.7471826069612047E-2</v>
      </c>
      <c r="Y105" s="392">
        <f t="shared" si="81"/>
        <v>7.4381406720225418E-2</v>
      </c>
      <c r="Z105" s="392">
        <f t="shared" si="81"/>
        <v>6.1529931801725106E-2</v>
      </c>
      <c r="AA105" s="392">
        <f t="shared" si="81"/>
        <v>8.9360651690940512E-2</v>
      </c>
      <c r="AB105" s="392">
        <f t="shared" si="81"/>
        <v>4.2886699860871368E-2</v>
      </c>
      <c r="AC105" s="392">
        <f t="shared" si="81"/>
        <v>6.7535913100101583E-2</v>
      </c>
      <c r="AD105" s="392">
        <f t="shared" si="81"/>
        <v>6.75465039472921E-2</v>
      </c>
      <c r="AE105" s="392">
        <f t="shared" si="81"/>
        <v>6.7540817409651469E-2</v>
      </c>
    </row>
    <row r="106" spans="1:32">
      <c r="A106" s="657">
        <v>1</v>
      </c>
      <c r="B106" s="97"/>
      <c r="C106" s="97"/>
      <c r="D106" s="49"/>
      <c r="E106" s="389" t="s">
        <v>184</v>
      </c>
      <c r="F106" s="872"/>
      <c r="G106" s="1077"/>
      <c r="H106" s="1077"/>
      <c r="I106" s="872"/>
      <c r="J106" s="872"/>
      <c r="K106" s="872"/>
      <c r="L106" s="2165"/>
      <c r="M106" s="2304">
        <v>131</v>
      </c>
      <c r="N106" s="2305">
        <v>394</v>
      </c>
      <c r="O106" s="2304">
        <v>291</v>
      </c>
      <c r="P106" s="2304">
        <v>614</v>
      </c>
      <c r="Q106" s="2304">
        <v>108</v>
      </c>
      <c r="R106" s="2304">
        <v>433</v>
      </c>
      <c r="S106" s="2304">
        <v>19</v>
      </c>
      <c r="T106" s="2304">
        <v>136</v>
      </c>
      <c r="U106" s="2304">
        <v>1324</v>
      </c>
      <c r="V106" s="2304">
        <v>1103</v>
      </c>
      <c r="W106" s="2304">
        <v>1521</v>
      </c>
      <c r="X106" s="2304">
        <v>-284</v>
      </c>
      <c r="Y106" s="2171">
        <f>SUM(M106:O106)</f>
        <v>816</v>
      </c>
      <c r="Z106" s="2171">
        <f>SUM(P106:R106)</f>
        <v>1155</v>
      </c>
      <c r="AA106" s="2171">
        <f>SUM(S106:U106)</f>
        <v>1479</v>
      </c>
      <c r="AB106" s="2171">
        <f>SUM(V106:X106)</f>
        <v>2340</v>
      </c>
      <c r="AC106" s="2171">
        <f>Y106+Z106</f>
        <v>1971</v>
      </c>
      <c r="AD106" s="2171">
        <f>AB106+AA106</f>
        <v>3819</v>
      </c>
      <c r="AE106" s="2171">
        <f>AC106+AD106</f>
        <v>5790</v>
      </c>
    </row>
    <row r="107" spans="1:32">
      <c r="A107" s="657">
        <v>1</v>
      </c>
      <c r="B107" s="97"/>
      <c r="C107" s="97"/>
      <c r="D107" s="49"/>
      <c r="E107" s="203" t="s">
        <v>163</v>
      </c>
      <c r="F107" s="201"/>
      <c r="G107" s="202"/>
      <c r="H107" s="202"/>
      <c r="I107" s="201"/>
      <c r="J107" s="201"/>
      <c r="K107" s="201"/>
      <c r="L107" s="200"/>
      <c r="M107" s="110"/>
      <c r="N107" s="110"/>
      <c r="O107" s="110"/>
      <c r="P107" s="110"/>
      <c r="Q107" s="110">
        <v>342</v>
      </c>
      <c r="R107" s="110"/>
      <c r="S107" s="110">
        <v>105</v>
      </c>
      <c r="T107" s="110">
        <v>223</v>
      </c>
      <c r="U107" s="110">
        <v>0</v>
      </c>
      <c r="V107" s="110">
        <v>0</v>
      </c>
      <c r="W107" s="110">
        <v>0</v>
      </c>
      <c r="X107" s="110">
        <v>-342</v>
      </c>
      <c r="Y107" s="1390">
        <f>SUM(M107:O107)</f>
        <v>0</v>
      </c>
      <c r="Z107" s="1390">
        <f>SUM(P107:R107)</f>
        <v>342</v>
      </c>
      <c r="AA107" s="1390">
        <f>SUM(S107:U107)</f>
        <v>328</v>
      </c>
      <c r="AB107" s="1390">
        <f>SUM(V107:X107)</f>
        <v>-342</v>
      </c>
      <c r="AC107" s="1390">
        <f>Y107+Z107</f>
        <v>342</v>
      </c>
      <c r="AD107" s="1390">
        <f>AB107+AA107</f>
        <v>-14</v>
      </c>
      <c r="AE107" s="1390">
        <f>AC107+AD107</f>
        <v>328</v>
      </c>
    </row>
    <row r="108" spans="1:32">
      <c r="A108" s="657">
        <v>1</v>
      </c>
      <c r="B108" s="97"/>
      <c r="C108" s="97"/>
      <c r="D108" s="49"/>
      <c r="E108" s="1381" t="s">
        <v>186</v>
      </c>
      <c r="F108" s="1382"/>
      <c r="G108" s="1383"/>
      <c r="H108" s="1383"/>
      <c r="I108" s="1383"/>
      <c r="J108" s="1383"/>
      <c r="K108" s="1383"/>
      <c r="L108" s="2167"/>
      <c r="M108" s="2168">
        <f>M104+M106-M107</f>
        <v>2508</v>
      </c>
      <c r="N108" s="2168">
        <f t="shared" ref="N108:AE108" si="82">N104+N106-N107</f>
        <v>12951</v>
      </c>
      <c r="O108" s="2168">
        <f t="shared" si="82"/>
        <v>28437</v>
      </c>
      <c r="P108" s="2168">
        <f t="shared" si="82"/>
        <v>3293</v>
      </c>
      <c r="Q108" s="2168">
        <f t="shared" si="82"/>
        <v>8173</v>
      </c>
      <c r="R108" s="2168">
        <f t="shared" si="82"/>
        <v>29965</v>
      </c>
      <c r="S108" s="2168">
        <f t="shared" si="82"/>
        <v>-3060</v>
      </c>
      <c r="T108" s="2168">
        <f t="shared" si="82"/>
        <v>16492</v>
      </c>
      <c r="U108" s="2168">
        <f t="shared" si="82"/>
        <v>38399</v>
      </c>
      <c r="V108" s="2168">
        <f t="shared" si="82"/>
        <v>3733</v>
      </c>
      <c r="W108" s="2168">
        <f t="shared" si="82"/>
        <v>26119</v>
      </c>
      <c r="X108" s="2168">
        <f t="shared" si="82"/>
        <v>-5654</v>
      </c>
      <c r="Y108" s="2168">
        <f t="shared" si="82"/>
        <v>43896</v>
      </c>
      <c r="Z108" s="2168">
        <f t="shared" si="82"/>
        <v>41431</v>
      </c>
      <c r="AA108" s="2168">
        <f t="shared" si="82"/>
        <v>51831</v>
      </c>
      <c r="AB108" s="2168">
        <f t="shared" si="82"/>
        <v>24198</v>
      </c>
      <c r="AC108" s="2168">
        <f t="shared" si="82"/>
        <v>85327</v>
      </c>
      <c r="AD108" s="2168">
        <f t="shared" si="82"/>
        <v>76029</v>
      </c>
      <c r="AE108" s="2168">
        <f t="shared" si="82"/>
        <v>161356</v>
      </c>
    </row>
    <row r="109" spans="1:32">
      <c r="A109" s="657">
        <v>1</v>
      </c>
      <c r="B109" s="97"/>
      <c r="C109" s="97"/>
      <c r="D109" s="49"/>
      <c r="E109" s="74"/>
      <c r="F109" s="1064" t="s">
        <v>142</v>
      </c>
      <c r="G109" s="4"/>
      <c r="H109" s="4"/>
      <c r="I109" s="3"/>
      <c r="J109" s="3"/>
      <c r="K109" s="3"/>
      <c r="L109" s="50"/>
      <c r="M109" s="392">
        <f t="shared" ref="M109:AE109" si="83">IFERROR(M108/M71,0)</f>
        <v>1.5875527760018736E-2</v>
      </c>
      <c r="N109" s="392">
        <f t="shared" si="83"/>
        <v>7.1485739834077577E-2</v>
      </c>
      <c r="O109" s="392">
        <f t="shared" si="83"/>
        <v>0.11847318449020744</v>
      </c>
      <c r="P109" s="392">
        <f t="shared" si="83"/>
        <v>1.985361500988762E-2</v>
      </c>
      <c r="Q109" s="392">
        <f t="shared" si="83"/>
        <v>4.6493768026077013E-2</v>
      </c>
      <c r="R109" s="392">
        <f t="shared" si="83"/>
        <v>9.4086654546710502E-2</v>
      </c>
      <c r="S109" s="392">
        <f t="shared" si="83"/>
        <v>-2.690677593514236E-2</v>
      </c>
      <c r="T109" s="392">
        <f t="shared" si="83"/>
        <v>8.7230182531748676E-2</v>
      </c>
      <c r="U109" s="392">
        <f t="shared" si="83"/>
        <v>0.14525763095278627</v>
      </c>
      <c r="V109" s="392">
        <f t="shared" si="83"/>
        <v>2.1237498151034852E-2</v>
      </c>
      <c r="W109" s="392">
        <f t="shared" si="83"/>
        <v>0.12704040934648533</v>
      </c>
      <c r="X109" s="392">
        <f t="shared" si="83"/>
        <v>-4.6989794222266547E-2</v>
      </c>
      <c r="Y109" s="392">
        <f t="shared" si="83"/>
        <v>7.5790302446402391E-2</v>
      </c>
      <c r="Z109" s="392">
        <f t="shared" si="83"/>
        <v>6.2761499937891402E-2</v>
      </c>
      <c r="AA109" s="392">
        <f t="shared" si="83"/>
        <v>9.139013294777304E-2</v>
      </c>
      <c r="AB109" s="392">
        <f t="shared" si="83"/>
        <v>4.8232587991883499E-2</v>
      </c>
      <c r="AC109" s="392">
        <f t="shared" si="83"/>
        <v>6.8850353139768797E-2</v>
      </c>
      <c r="AD109" s="392">
        <f t="shared" si="83"/>
        <v>7.1132654836953163E-2</v>
      </c>
      <c r="AE109" s="392">
        <f t="shared" si="83"/>
        <v>6.9907219867036088E-2</v>
      </c>
    </row>
    <row r="110" spans="1:32">
      <c r="A110" s="657">
        <v>1</v>
      </c>
      <c r="B110" s="97"/>
      <c r="C110" s="97"/>
      <c r="D110" s="49"/>
      <c r="E110" s="48"/>
      <c r="F110" s="47"/>
      <c r="G110" s="48"/>
      <c r="H110" s="48"/>
      <c r="I110" s="47"/>
      <c r="J110" s="47"/>
      <c r="K110" s="47"/>
      <c r="L110" s="47"/>
      <c r="M110" s="64"/>
      <c r="N110" s="64"/>
      <c r="O110" s="64"/>
      <c r="P110" s="64"/>
      <c r="Q110" s="64"/>
      <c r="R110" s="64"/>
      <c r="S110" s="64"/>
      <c r="T110" s="64"/>
      <c r="U110" s="64"/>
      <c r="V110" s="64"/>
      <c r="W110" s="64"/>
      <c r="X110" s="64"/>
      <c r="Y110" s="268"/>
      <c r="Z110" s="268"/>
      <c r="AA110" s="268"/>
      <c r="AB110" s="268"/>
      <c r="AC110" s="268"/>
      <c r="AD110" s="268"/>
      <c r="AE110" s="268"/>
    </row>
    <row r="111" spans="1:32">
      <c r="A111" s="657">
        <v>1</v>
      </c>
      <c r="B111" s="97"/>
      <c r="C111" s="97"/>
      <c r="D111" s="49" t="s">
        <v>548</v>
      </c>
      <c r="E111" s="48"/>
      <c r="F111" s="47"/>
      <c r="G111" s="48"/>
      <c r="H111" s="48"/>
      <c r="I111" s="47"/>
      <c r="J111" s="47"/>
      <c r="K111" s="47"/>
      <c r="L111" s="47"/>
      <c r="M111" s="64"/>
      <c r="N111" s="64"/>
      <c r="O111" s="64"/>
      <c r="P111" s="64"/>
      <c r="Q111" s="64"/>
      <c r="R111" s="64"/>
      <c r="S111" s="64"/>
      <c r="T111" s="64"/>
      <c r="U111" s="64"/>
      <c r="V111" s="64"/>
      <c r="W111" s="64"/>
      <c r="X111" s="64"/>
      <c r="Y111" s="365"/>
      <c r="Z111" s="365"/>
      <c r="AA111" s="365"/>
      <c r="AB111" s="365"/>
      <c r="AC111" s="365"/>
      <c r="AD111" s="365"/>
      <c r="AE111" s="365"/>
    </row>
    <row r="112" spans="1:32">
      <c r="A112" s="657">
        <v>1</v>
      </c>
      <c r="B112" s="97"/>
      <c r="C112" s="97"/>
      <c r="D112" s="49"/>
      <c r="E112" s="1391" t="s">
        <v>9</v>
      </c>
      <c r="F112" s="1392"/>
      <c r="G112" s="1393"/>
      <c r="H112" s="1393"/>
      <c r="I112" s="1393"/>
      <c r="J112" s="1393"/>
      <c r="K112" s="1394" t="s">
        <v>602</v>
      </c>
      <c r="L112" s="2172"/>
      <c r="M112" s="2172">
        <f>SUM(M113:M116)</f>
        <v>350631</v>
      </c>
      <c r="N112" s="2172">
        <f t="shared" ref="N112:AE112" si="84">SUM(N113:N116)</f>
        <v>383825</v>
      </c>
      <c r="O112" s="2172">
        <f t="shared" si="84"/>
        <v>349604</v>
      </c>
      <c r="P112" s="2172">
        <f t="shared" si="84"/>
        <v>352108</v>
      </c>
      <c r="Q112" s="2172">
        <f t="shared" si="84"/>
        <v>346017</v>
      </c>
      <c r="R112" s="2172">
        <f t="shared" si="84"/>
        <v>486538</v>
      </c>
      <c r="S112" s="2172">
        <f t="shared" si="84"/>
        <v>317482</v>
      </c>
      <c r="T112" s="2172">
        <f t="shared" si="84"/>
        <v>334396</v>
      </c>
      <c r="U112" s="2172">
        <f t="shared" si="84"/>
        <v>448702</v>
      </c>
      <c r="V112" s="2172">
        <f t="shared" si="84"/>
        <v>431020</v>
      </c>
      <c r="W112" s="2172">
        <f t="shared" si="84"/>
        <v>417245</v>
      </c>
      <c r="X112" s="2172">
        <f t="shared" si="84"/>
        <v>268842</v>
      </c>
      <c r="Y112" s="2173">
        <f t="shared" si="84"/>
        <v>1084060</v>
      </c>
      <c r="Z112" s="2173">
        <f t="shared" si="84"/>
        <v>1184663</v>
      </c>
      <c r="AA112" s="2173">
        <f t="shared" si="84"/>
        <v>1100580</v>
      </c>
      <c r="AB112" s="2173">
        <f t="shared" si="84"/>
        <v>1117107</v>
      </c>
      <c r="AC112" s="2173">
        <f t="shared" si="84"/>
        <v>2268723</v>
      </c>
      <c r="AD112" s="2173">
        <f t="shared" si="84"/>
        <v>2217687</v>
      </c>
      <c r="AE112" s="2173">
        <f t="shared" si="84"/>
        <v>4486410</v>
      </c>
    </row>
    <row r="113" spans="1:31">
      <c r="A113" s="657">
        <v>1</v>
      </c>
      <c r="B113" s="97"/>
      <c r="C113" s="97"/>
      <c r="D113" s="49"/>
      <c r="E113" s="54"/>
      <c r="F113" s="6"/>
      <c r="G113" s="7"/>
      <c r="H113" s="7"/>
      <c r="I113" s="6" t="s">
        <v>144</v>
      </c>
      <c r="J113" s="6"/>
      <c r="K113" s="6"/>
      <c r="L113" s="52"/>
      <c r="M113" s="52">
        <f t="shared" ref="M113:X113" si="85">M425+M440</f>
        <v>85781</v>
      </c>
      <c r="N113" s="52">
        <f t="shared" si="85"/>
        <v>111475</v>
      </c>
      <c r="O113" s="52">
        <f t="shared" si="85"/>
        <v>111033</v>
      </c>
      <c r="P113" s="52">
        <f t="shared" si="85"/>
        <v>92055</v>
      </c>
      <c r="Q113" s="52">
        <f t="shared" si="85"/>
        <v>87755</v>
      </c>
      <c r="R113" s="52">
        <f t="shared" si="85"/>
        <v>206295</v>
      </c>
      <c r="S113" s="52">
        <f t="shared" si="85"/>
        <v>69009</v>
      </c>
      <c r="T113" s="52">
        <f t="shared" si="85"/>
        <v>87482</v>
      </c>
      <c r="U113" s="52">
        <f t="shared" si="85"/>
        <v>150910</v>
      </c>
      <c r="V113" s="52">
        <f t="shared" si="85"/>
        <v>110783</v>
      </c>
      <c r="W113" s="52">
        <f t="shared" si="85"/>
        <v>104567</v>
      </c>
      <c r="X113" s="52">
        <f t="shared" si="85"/>
        <v>62620</v>
      </c>
      <c r="Y113" s="1385">
        <f>SUM(M113:O113)</f>
        <v>308289</v>
      </c>
      <c r="Z113" s="1385">
        <f>SUM(P113:R113)</f>
        <v>386105</v>
      </c>
      <c r="AA113" s="1385">
        <f>SUM(S113:U113)</f>
        <v>307401</v>
      </c>
      <c r="AB113" s="1385">
        <f>SUM(V113:X113)</f>
        <v>277970</v>
      </c>
      <c r="AC113" s="1385">
        <f>Y113+Z113</f>
        <v>694394</v>
      </c>
      <c r="AD113" s="1385">
        <f>AB113+AA113</f>
        <v>585371</v>
      </c>
      <c r="AE113" s="1385">
        <f>AC113+AD113</f>
        <v>1279765</v>
      </c>
    </row>
    <row r="114" spans="1:31">
      <c r="A114" s="657">
        <v>1</v>
      </c>
      <c r="B114" s="97"/>
      <c r="C114" s="97"/>
      <c r="D114" s="49"/>
      <c r="E114" s="54"/>
      <c r="F114" s="6"/>
      <c r="G114" s="7"/>
      <c r="H114" s="7"/>
      <c r="I114" s="6" t="s">
        <v>99</v>
      </c>
      <c r="J114" s="6"/>
      <c r="K114" s="6"/>
      <c r="L114" s="52"/>
      <c r="M114" s="52">
        <f t="shared" ref="M114:X114" si="86">M428+M443</f>
        <v>264850</v>
      </c>
      <c r="N114" s="52">
        <f t="shared" si="86"/>
        <v>272350</v>
      </c>
      <c r="O114" s="52">
        <f t="shared" si="86"/>
        <v>238571</v>
      </c>
      <c r="P114" s="52">
        <f t="shared" si="86"/>
        <v>260053</v>
      </c>
      <c r="Q114" s="52">
        <f t="shared" si="86"/>
        <v>258262</v>
      </c>
      <c r="R114" s="52">
        <f t="shared" si="86"/>
        <v>280243</v>
      </c>
      <c r="S114" s="52">
        <f t="shared" si="86"/>
        <v>248473</v>
      </c>
      <c r="T114" s="52">
        <f t="shared" si="86"/>
        <v>246914</v>
      </c>
      <c r="U114" s="52">
        <f t="shared" si="86"/>
        <v>297792</v>
      </c>
      <c r="V114" s="52">
        <f t="shared" si="86"/>
        <v>320237</v>
      </c>
      <c r="W114" s="52">
        <f t="shared" si="86"/>
        <v>312678</v>
      </c>
      <c r="X114" s="52">
        <f t="shared" si="86"/>
        <v>206222</v>
      </c>
      <c r="Y114" s="1385">
        <f>SUM(M114:O114)</f>
        <v>775771</v>
      </c>
      <c r="Z114" s="1385">
        <f>SUM(P114:R114)</f>
        <v>798558</v>
      </c>
      <c r="AA114" s="1385">
        <f>SUM(S114:U114)</f>
        <v>793179</v>
      </c>
      <c r="AB114" s="1385">
        <f>SUM(V114:X114)</f>
        <v>839137</v>
      </c>
      <c r="AC114" s="1385">
        <f>Y114+Z114</f>
        <v>1574329</v>
      </c>
      <c r="AD114" s="1385">
        <f>AB114+AA114</f>
        <v>1632316</v>
      </c>
      <c r="AE114" s="1385">
        <f>AC114+AD114</f>
        <v>3206645</v>
      </c>
    </row>
    <row r="115" spans="1:31">
      <c r="A115" s="657">
        <v>1</v>
      </c>
      <c r="B115" s="97"/>
      <c r="C115" s="97"/>
      <c r="D115" s="49"/>
      <c r="E115" s="54"/>
      <c r="F115" s="6"/>
      <c r="G115" s="7"/>
      <c r="H115" s="7"/>
      <c r="I115" s="6" t="s">
        <v>89</v>
      </c>
      <c r="J115" s="6"/>
      <c r="K115" s="6"/>
      <c r="L115" s="52"/>
      <c r="M115" s="52">
        <f t="shared" ref="M115:X115" si="87">M433+M448</f>
        <v>0</v>
      </c>
      <c r="N115" s="52">
        <f t="shared" si="87"/>
        <v>0</v>
      </c>
      <c r="O115" s="52">
        <f t="shared" si="87"/>
        <v>0</v>
      </c>
      <c r="P115" s="52">
        <f t="shared" si="87"/>
        <v>0</v>
      </c>
      <c r="Q115" s="52">
        <f t="shared" si="87"/>
        <v>0</v>
      </c>
      <c r="R115" s="52">
        <f t="shared" si="87"/>
        <v>0</v>
      </c>
      <c r="S115" s="52">
        <f t="shared" si="87"/>
        <v>0</v>
      </c>
      <c r="T115" s="52">
        <f t="shared" si="87"/>
        <v>0</v>
      </c>
      <c r="U115" s="52">
        <f t="shared" si="87"/>
        <v>0</v>
      </c>
      <c r="V115" s="52">
        <f t="shared" si="87"/>
        <v>0</v>
      </c>
      <c r="W115" s="52">
        <f t="shared" si="87"/>
        <v>0</v>
      </c>
      <c r="X115" s="52">
        <f t="shared" si="87"/>
        <v>0</v>
      </c>
      <c r="Y115" s="1385">
        <f>SUM(M115:O115)</f>
        <v>0</v>
      </c>
      <c r="Z115" s="1385">
        <f>SUM(P115:R115)</f>
        <v>0</v>
      </c>
      <c r="AA115" s="1385">
        <f>SUM(S115:U115)</f>
        <v>0</v>
      </c>
      <c r="AB115" s="1385">
        <f>SUM(V115:X115)</f>
        <v>0</v>
      </c>
      <c r="AC115" s="1385">
        <f>Y115+Z115</f>
        <v>0</v>
      </c>
      <c r="AD115" s="1385">
        <f>AB115+AA115</f>
        <v>0</v>
      </c>
      <c r="AE115" s="1385">
        <f>AC115+AD115</f>
        <v>0</v>
      </c>
    </row>
    <row r="116" spans="1:31">
      <c r="A116" s="657">
        <v>1</v>
      </c>
      <c r="B116" s="97"/>
      <c r="C116" s="97"/>
      <c r="D116" s="49"/>
      <c r="E116" s="54"/>
      <c r="F116" s="6"/>
      <c r="G116" s="7"/>
      <c r="H116" s="7"/>
      <c r="I116" s="6" t="s">
        <v>11</v>
      </c>
      <c r="J116" s="6"/>
      <c r="K116" s="6"/>
      <c r="L116" s="52"/>
      <c r="M116" s="52">
        <f t="shared" ref="M116:X116" si="88">M438+M453</f>
        <v>0</v>
      </c>
      <c r="N116" s="52">
        <f t="shared" si="88"/>
        <v>0</v>
      </c>
      <c r="O116" s="52">
        <f t="shared" si="88"/>
        <v>0</v>
      </c>
      <c r="P116" s="52">
        <f t="shared" si="88"/>
        <v>0</v>
      </c>
      <c r="Q116" s="52">
        <f t="shared" si="88"/>
        <v>0</v>
      </c>
      <c r="R116" s="52">
        <f t="shared" si="88"/>
        <v>0</v>
      </c>
      <c r="S116" s="52">
        <f t="shared" si="88"/>
        <v>0</v>
      </c>
      <c r="T116" s="52">
        <f t="shared" si="88"/>
        <v>0</v>
      </c>
      <c r="U116" s="52">
        <f t="shared" si="88"/>
        <v>0</v>
      </c>
      <c r="V116" s="52">
        <f t="shared" si="88"/>
        <v>0</v>
      </c>
      <c r="W116" s="52">
        <f t="shared" si="88"/>
        <v>0</v>
      </c>
      <c r="X116" s="52">
        <f t="shared" si="88"/>
        <v>0</v>
      </c>
      <c r="Y116" s="1385">
        <f>SUM(M116:O116)</f>
        <v>0</v>
      </c>
      <c r="Z116" s="1385">
        <f>SUM(P116:R116)</f>
        <v>0</v>
      </c>
      <c r="AA116" s="1385">
        <f>SUM(S116:U116)</f>
        <v>0</v>
      </c>
      <c r="AB116" s="1385">
        <f>SUM(V116:X116)</f>
        <v>0</v>
      </c>
      <c r="AC116" s="1385">
        <f>Y116+Z116</f>
        <v>0</v>
      </c>
      <c r="AD116" s="1385">
        <f>AB116+AA116</f>
        <v>0</v>
      </c>
      <c r="AE116" s="1385">
        <f>AC116+AD116</f>
        <v>0</v>
      </c>
    </row>
    <row r="117" spans="1:31">
      <c r="A117" s="657">
        <v>1</v>
      </c>
      <c r="B117" s="272"/>
      <c r="C117" s="137"/>
      <c r="D117" s="49"/>
      <c r="E117" s="1391" t="s">
        <v>135</v>
      </c>
      <c r="F117" s="1392"/>
      <c r="G117" s="1393"/>
      <c r="H117" s="1393"/>
      <c r="I117" s="1393"/>
      <c r="J117" s="1393"/>
      <c r="K117" s="1394" t="s">
        <v>604</v>
      </c>
      <c r="L117" s="2172"/>
      <c r="M117" s="2172">
        <f>SUM(M118:M121)</f>
        <v>350631</v>
      </c>
      <c r="N117" s="2172">
        <f t="shared" ref="N117:AE117" si="89">SUM(N118:N121)</f>
        <v>383825</v>
      </c>
      <c r="O117" s="2172">
        <f t="shared" si="89"/>
        <v>349604</v>
      </c>
      <c r="P117" s="2172">
        <f t="shared" si="89"/>
        <v>352108</v>
      </c>
      <c r="Q117" s="2172">
        <f t="shared" si="89"/>
        <v>346017</v>
      </c>
      <c r="R117" s="2172">
        <f t="shared" si="89"/>
        <v>486538</v>
      </c>
      <c r="S117" s="2172">
        <f t="shared" si="89"/>
        <v>317482</v>
      </c>
      <c r="T117" s="2172">
        <f t="shared" si="89"/>
        <v>334396</v>
      </c>
      <c r="U117" s="2172">
        <f t="shared" si="89"/>
        <v>448702</v>
      </c>
      <c r="V117" s="2172">
        <f t="shared" si="89"/>
        <v>431020</v>
      </c>
      <c r="W117" s="2172">
        <f t="shared" si="89"/>
        <v>417245</v>
      </c>
      <c r="X117" s="2172">
        <f t="shared" si="89"/>
        <v>268842</v>
      </c>
      <c r="Y117" s="2173">
        <f t="shared" si="89"/>
        <v>1084060</v>
      </c>
      <c r="Z117" s="2173">
        <f t="shared" si="89"/>
        <v>1184663</v>
      </c>
      <c r="AA117" s="2173">
        <f t="shared" si="89"/>
        <v>1100580</v>
      </c>
      <c r="AB117" s="2173">
        <f t="shared" si="89"/>
        <v>1117107</v>
      </c>
      <c r="AC117" s="2173">
        <f t="shared" si="89"/>
        <v>2268723</v>
      </c>
      <c r="AD117" s="2173">
        <f t="shared" si="89"/>
        <v>2217687</v>
      </c>
      <c r="AE117" s="2173">
        <f t="shared" si="89"/>
        <v>4486410</v>
      </c>
    </row>
    <row r="118" spans="1:31">
      <c r="A118" s="657">
        <v>1</v>
      </c>
      <c r="B118" s="272"/>
      <c r="C118" s="137"/>
      <c r="D118" s="49"/>
      <c r="E118" s="54"/>
      <c r="F118" s="6"/>
      <c r="G118" s="7"/>
      <c r="H118" s="7"/>
      <c r="I118" s="6" t="s">
        <v>144</v>
      </c>
      <c r="J118" s="6"/>
      <c r="K118" s="6"/>
      <c r="L118" s="52"/>
      <c r="M118" s="157">
        <f>M113</f>
        <v>85781</v>
      </c>
      <c r="N118" s="157">
        <f t="shared" ref="N118:X118" si="90">N113</f>
        <v>111475</v>
      </c>
      <c r="O118" s="157">
        <f t="shared" si="90"/>
        <v>111033</v>
      </c>
      <c r="P118" s="157">
        <f t="shared" si="90"/>
        <v>92055</v>
      </c>
      <c r="Q118" s="157">
        <f t="shared" si="90"/>
        <v>87755</v>
      </c>
      <c r="R118" s="157">
        <f t="shared" si="90"/>
        <v>206295</v>
      </c>
      <c r="S118" s="157">
        <f t="shared" si="90"/>
        <v>69009</v>
      </c>
      <c r="T118" s="157">
        <f t="shared" si="90"/>
        <v>87482</v>
      </c>
      <c r="U118" s="157">
        <f t="shared" si="90"/>
        <v>150910</v>
      </c>
      <c r="V118" s="157">
        <f t="shared" si="90"/>
        <v>110783</v>
      </c>
      <c r="W118" s="157">
        <f t="shared" si="90"/>
        <v>104567</v>
      </c>
      <c r="X118" s="157">
        <f t="shared" si="90"/>
        <v>62620</v>
      </c>
      <c r="Y118" s="1385">
        <f>SUM(M118:O118)</f>
        <v>308289</v>
      </c>
      <c r="Z118" s="1385">
        <f>SUM(P118:R118)</f>
        <v>386105</v>
      </c>
      <c r="AA118" s="1385">
        <f>SUM(S118:U118)</f>
        <v>307401</v>
      </c>
      <c r="AB118" s="1385">
        <f>SUM(V118:X118)</f>
        <v>277970</v>
      </c>
      <c r="AC118" s="1385">
        <f>Y118+Z118</f>
        <v>694394</v>
      </c>
      <c r="AD118" s="1385">
        <f>AB118+AA118</f>
        <v>585371</v>
      </c>
      <c r="AE118" s="1385">
        <f>AC118+AD118</f>
        <v>1279765</v>
      </c>
    </row>
    <row r="119" spans="1:31">
      <c r="A119" s="657">
        <v>1</v>
      </c>
      <c r="B119" s="272"/>
      <c r="C119" s="137"/>
      <c r="D119" s="49"/>
      <c r="E119" s="54"/>
      <c r="F119" s="6"/>
      <c r="G119" s="7"/>
      <c r="H119" s="7"/>
      <c r="I119" s="6" t="s">
        <v>99</v>
      </c>
      <c r="J119" s="6"/>
      <c r="K119" s="6"/>
      <c r="L119" s="52"/>
      <c r="M119" s="157">
        <f t="shared" ref="M119:X121" si="91">M114</f>
        <v>264850</v>
      </c>
      <c r="N119" s="157">
        <f t="shared" si="91"/>
        <v>272350</v>
      </c>
      <c r="O119" s="157">
        <f t="shared" si="91"/>
        <v>238571</v>
      </c>
      <c r="P119" s="157">
        <f t="shared" si="91"/>
        <v>260053</v>
      </c>
      <c r="Q119" s="157">
        <f t="shared" si="91"/>
        <v>258262</v>
      </c>
      <c r="R119" s="157">
        <f t="shared" si="91"/>
        <v>280243</v>
      </c>
      <c r="S119" s="157">
        <f t="shared" si="91"/>
        <v>248473</v>
      </c>
      <c r="T119" s="157">
        <f t="shared" si="91"/>
        <v>246914</v>
      </c>
      <c r="U119" s="157">
        <f t="shared" si="91"/>
        <v>297792</v>
      </c>
      <c r="V119" s="157">
        <f t="shared" si="91"/>
        <v>320237</v>
      </c>
      <c r="W119" s="157">
        <f t="shared" si="91"/>
        <v>312678</v>
      </c>
      <c r="X119" s="157">
        <f t="shared" si="91"/>
        <v>206222</v>
      </c>
      <c r="Y119" s="1385">
        <f>SUM(M119:O119)</f>
        <v>775771</v>
      </c>
      <c r="Z119" s="1385">
        <f>SUM(P119:R119)</f>
        <v>798558</v>
      </c>
      <c r="AA119" s="1385">
        <f>SUM(S119:U119)</f>
        <v>793179</v>
      </c>
      <c r="AB119" s="1385">
        <f>SUM(V119:X119)</f>
        <v>839137</v>
      </c>
      <c r="AC119" s="1385">
        <f>Y119+Z119</f>
        <v>1574329</v>
      </c>
      <c r="AD119" s="1385">
        <f>AB119+AA119</f>
        <v>1632316</v>
      </c>
      <c r="AE119" s="1385">
        <f>AC119+AD119</f>
        <v>3206645</v>
      </c>
    </row>
    <row r="120" spans="1:31">
      <c r="A120" s="657">
        <v>1</v>
      </c>
      <c r="B120" s="272"/>
      <c r="C120" s="137"/>
      <c r="D120" s="49"/>
      <c r="E120" s="54"/>
      <c r="F120" s="6"/>
      <c r="G120" s="7"/>
      <c r="H120" s="7"/>
      <c r="I120" s="6" t="s">
        <v>89</v>
      </c>
      <c r="J120" s="6"/>
      <c r="K120" s="6"/>
      <c r="L120" s="52"/>
      <c r="M120" s="157">
        <f t="shared" si="91"/>
        <v>0</v>
      </c>
      <c r="N120" s="157">
        <f t="shared" si="91"/>
        <v>0</v>
      </c>
      <c r="O120" s="157">
        <f t="shared" si="91"/>
        <v>0</v>
      </c>
      <c r="P120" s="157">
        <f t="shared" si="91"/>
        <v>0</v>
      </c>
      <c r="Q120" s="157">
        <f t="shared" si="91"/>
        <v>0</v>
      </c>
      <c r="R120" s="157">
        <f t="shared" si="91"/>
        <v>0</v>
      </c>
      <c r="S120" s="157">
        <f t="shared" si="91"/>
        <v>0</v>
      </c>
      <c r="T120" s="157">
        <f t="shared" si="91"/>
        <v>0</v>
      </c>
      <c r="U120" s="157">
        <f t="shared" si="91"/>
        <v>0</v>
      </c>
      <c r="V120" s="157">
        <f t="shared" si="91"/>
        <v>0</v>
      </c>
      <c r="W120" s="157">
        <f t="shared" si="91"/>
        <v>0</v>
      </c>
      <c r="X120" s="157">
        <f t="shared" si="91"/>
        <v>0</v>
      </c>
      <c r="Y120" s="1385">
        <f>SUM(M120:O120)</f>
        <v>0</v>
      </c>
      <c r="Z120" s="1385">
        <f>SUM(P120:R120)</f>
        <v>0</v>
      </c>
      <c r="AA120" s="1385">
        <f>SUM(S120:U120)</f>
        <v>0</v>
      </c>
      <c r="AB120" s="1385">
        <f>SUM(V120:X120)</f>
        <v>0</v>
      </c>
      <c r="AC120" s="1385">
        <f>Y120+Z120</f>
        <v>0</v>
      </c>
      <c r="AD120" s="1385">
        <f>AB120+AA120</f>
        <v>0</v>
      </c>
      <c r="AE120" s="1385">
        <f>AC120+AD120</f>
        <v>0</v>
      </c>
    </row>
    <row r="121" spans="1:31">
      <c r="A121" s="657">
        <v>1</v>
      </c>
      <c r="B121" s="272"/>
      <c r="C121" s="137"/>
      <c r="D121" s="49"/>
      <c r="E121" s="54"/>
      <c r="F121" s="6"/>
      <c r="G121" s="7"/>
      <c r="H121" s="7"/>
      <c r="I121" s="6" t="s">
        <v>11</v>
      </c>
      <c r="J121" s="6"/>
      <c r="K121" s="6"/>
      <c r="L121" s="52"/>
      <c r="M121" s="157">
        <f t="shared" si="91"/>
        <v>0</v>
      </c>
      <c r="N121" s="157">
        <f t="shared" si="91"/>
        <v>0</v>
      </c>
      <c r="O121" s="157">
        <f t="shared" si="91"/>
        <v>0</v>
      </c>
      <c r="P121" s="157">
        <f t="shared" si="91"/>
        <v>0</v>
      </c>
      <c r="Q121" s="157">
        <f t="shared" si="91"/>
        <v>0</v>
      </c>
      <c r="R121" s="157">
        <f t="shared" si="91"/>
        <v>0</v>
      </c>
      <c r="S121" s="157">
        <f t="shared" si="91"/>
        <v>0</v>
      </c>
      <c r="T121" s="157">
        <f t="shared" si="91"/>
        <v>0</v>
      </c>
      <c r="U121" s="157">
        <f t="shared" si="91"/>
        <v>0</v>
      </c>
      <c r="V121" s="157">
        <f t="shared" si="91"/>
        <v>0</v>
      </c>
      <c r="W121" s="157">
        <f t="shared" si="91"/>
        <v>0</v>
      </c>
      <c r="X121" s="157">
        <f t="shared" si="91"/>
        <v>0</v>
      </c>
      <c r="Y121" s="1385">
        <f>SUM(M121:O121)</f>
        <v>0</v>
      </c>
      <c r="Z121" s="1385">
        <f>SUM(P121:R121)</f>
        <v>0</v>
      </c>
      <c r="AA121" s="1385">
        <f>SUM(S121:U121)</f>
        <v>0</v>
      </c>
      <c r="AB121" s="1385">
        <f>SUM(V121:X121)</f>
        <v>0</v>
      </c>
      <c r="AC121" s="1385">
        <f>Y121+Z121</f>
        <v>0</v>
      </c>
      <c r="AD121" s="1385">
        <f>AB121+AA121</f>
        <v>0</v>
      </c>
      <c r="AE121" s="1385">
        <f>AC121+AD121</f>
        <v>0</v>
      </c>
    </row>
    <row r="122" spans="1:31">
      <c r="A122" s="657">
        <v>1</v>
      </c>
      <c r="B122" s="272"/>
      <c r="C122" s="137"/>
      <c r="D122" s="49"/>
      <c r="E122" s="1391" t="s">
        <v>110</v>
      </c>
      <c r="F122" s="1392"/>
      <c r="G122" s="1393"/>
      <c r="H122" s="1393"/>
      <c r="I122" s="1393"/>
      <c r="J122" s="1393"/>
      <c r="K122" s="1393"/>
      <c r="L122" s="2172"/>
      <c r="M122" s="2172">
        <f>M123+M124+M132+M133</f>
        <v>218718</v>
      </c>
      <c r="N122" s="2172">
        <f t="shared" ref="N122:AE122" si="92">N123+N124+N132+N133</f>
        <v>217862</v>
      </c>
      <c r="O122" s="2172">
        <f t="shared" si="92"/>
        <v>215065</v>
      </c>
      <c r="P122" s="2172">
        <f t="shared" si="92"/>
        <v>220713</v>
      </c>
      <c r="Q122" s="2172">
        <f t="shared" si="92"/>
        <v>213397</v>
      </c>
      <c r="R122" s="2172">
        <f t="shared" si="92"/>
        <v>307242</v>
      </c>
      <c r="S122" s="2172">
        <f t="shared" si="92"/>
        <v>198573</v>
      </c>
      <c r="T122" s="2172">
        <f t="shared" si="92"/>
        <v>203048</v>
      </c>
      <c r="U122" s="2172">
        <f t="shared" si="92"/>
        <v>267564</v>
      </c>
      <c r="V122" s="2172">
        <f t="shared" si="92"/>
        <v>274530</v>
      </c>
      <c r="W122" s="2172">
        <f t="shared" si="92"/>
        <v>264521</v>
      </c>
      <c r="X122" s="2172">
        <f t="shared" si="92"/>
        <v>214254</v>
      </c>
      <c r="Y122" s="2173">
        <f t="shared" si="92"/>
        <v>651645</v>
      </c>
      <c r="Z122" s="2173">
        <f t="shared" si="92"/>
        <v>741352</v>
      </c>
      <c r="AA122" s="2173">
        <f t="shared" si="92"/>
        <v>669185</v>
      </c>
      <c r="AB122" s="2173">
        <f t="shared" si="92"/>
        <v>753305</v>
      </c>
      <c r="AC122" s="2173">
        <f t="shared" si="92"/>
        <v>1392997</v>
      </c>
      <c r="AD122" s="2173">
        <f t="shared" si="92"/>
        <v>1422490</v>
      </c>
      <c r="AE122" s="2173">
        <f t="shared" si="92"/>
        <v>2815487</v>
      </c>
    </row>
    <row r="123" spans="1:31">
      <c r="A123" s="657">
        <v>1</v>
      </c>
      <c r="B123" s="272"/>
      <c r="C123" s="137"/>
      <c r="D123" s="49"/>
      <c r="E123" s="54"/>
      <c r="F123" s="6"/>
      <c r="G123" s="7"/>
      <c r="H123" s="7"/>
      <c r="I123" s="6" t="s">
        <v>144</v>
      </c>
      <c r="J123" s="6"/>
      <c r="K123" s="6"/>
      <c r="L123" s="52"/>
      <c r="M123" s="52">
        <f>M113-M140</f>
        <v>50869</v>
      </c>
      <c r="N123" s="52">
        <f t="shared" ref="N123:X124" si="93">N113-N140</f>
        <v>64549</v>
      </c>
      <c r="O123" s="52">
        <f t="shared" si="93"/>
        <v>79190</v>
      </c>
      <c r="P123" s="52">
        <f t="shared" si="93"/>
        <v>58155</v>
      </c>
      <c r="Q123" s="52">
        <f t="shared" si="93"/>
        <v>57716</v>
      </c>
      <c r="R123" s="52">
        <f t="shared" si="93"/>
        <v>132802</v>
      </c>
      <c r="S123" s="52">
        <f t="shared" si="93"/>
        <v>43629</v>
      </c>
      <c r="T123" s="52">
        <f t="shared" si="93"/>
        <v>54114</v>
      </c>
      <c r="U123" s="52">
        <f t="shared" si="93"/>
        <v>96095</v>
      </c>
      <c r="V123" s="52">
        <f t="shared" si="93"/>
        <v>72156</v>
      </c>
      <c r="W123" s="52">
        <f t="shared" si="93"/>
        <v>71806</v>
      </c>
      <c r="X123" s="52">
        <f t="shared" si="93"/>
        <v>71383</v>
      </c>
      <c r="Y123" s="1385">
        <f>SUM(M123:O123)</f>
        <v>194608</v>
      </c>
      <c r="Z123" s="1385">
        <f>SUM(P123:R123)</f>
        <v>248673</v>
      </c>
      <c r="AA123" s="1385">
        <f>SUM(S123:U123)</f>
        <v>193838</v>
      </c>
      <c r="AB123" s="1385">
        <f>SUM(V123:X123)</f>
        <v>215345</v>
      </c>
      <c r="AC123" s="1385">
        <f>Y123+Z123</f>
        <v>443281</v>
      </c>
      <c r="AD123" s="1385">
        <f>AB123+AA123</f>
        <v>409183</v>
      </c>
      <c r="AE123" s="1385">
        <f>AC123+AD123</f>
        <v>852464</v>
      </c>
    </row>
    <row r="124" spans="1:31">
      <c r="A124" s="657">
        <v>1</v>
      </c>
      <c r="B124" s="272"/>
      <c r="C124" s="137"/>
      <c r="D124" s="49"/>
      <c r="E124" s="54"/>
      <c r="F124" s="6"/>
      <c r="G124" s="7"/>
      <c r="H124" s="7"/>
      <c r="I124" s="6" t="s">
        <v>99</v>
      </c>
      <c r="J124" s="6"/>
      <c r="K124" s="6"/>
      <c r="L124" s="52"/>
      <c r="M124" s="1395">
        <f>M114-M141</f>
        <v>167849</v>
      </c>
      <c r="N124" s="1396">
        <f>N114-N141</f>
        <v>153313</v>
      </c>
      <c r="O124" s="1396">
        <f>O114-O141</f>
        <v>135875</v>
      </c>
      <c r="P124" s="1396">
        <f t="shared" si="93"/>
        <v>162558</v>
      </c>
      <c r="Q124" s="1396">
        <f t="shared" si="93"/>
        <v>155681</v>
      </c>
      <c r="R124" s="1396">
        <f t="shared" si="93"/>
        <v>174440</v>
      </c>
      <c r="S124" s="1396">
        <f t="shared" si="93"/>
        <v>154944</v>
      </c>
      <c r="T124" s="1396">
        <f t="shared" si="93"/>
        <v>148934</v>
      </c>
      <c r="U124" s="1396">
        <f t="shared" si="93"/>
        <v>171469</v>
      </c>
      <c r="V124" s="1396">
        <f t="shared" si="93"/>
        <v>202374</v>
      </c>
      <c r="W124" s="1396">
        <f t="shared" si="93"/>
        <v>192715</v>
      </c>
      <c r="X124" s="1396">
        <f t="shared" si="93"/>
        <v>142871</v>
      </c>
      <c r="Y124" s="1385">
        <f>SUM(M124:O124)</f>
        <v>457037</v>
      </c>
      <c r="Z124" s="1385">
        <f>SUM(P124:R124)</f>
        <v>492679</v>
      </c>
      <c r="AA124" s="1385">
        <f>SUM(S124:U124)</f>
        <v>475347</v>
      </c>
      <c r="AB124" s="1385">
        <f>SUM(V124:X124)</f>
        <v>537960</v>
      </c>
      <c r="AC124" s="1385">
        <f>Y124+Z124</f>
        <v>949716</v>
      </c>
      <c r="AD124" s="1385">
        <f>AB124+AA124</f>
        <v>1013307</v>
      </c>
      <c r="AE124" s="1385">
        <f>AC124+AD124</f>
        <v>1963023</v>
      </c>
    </row>
    <row r="125" spans="1:31">
      <c r="A125" s="657">
        <v>1</v>
      </c>
      <c r="B125" s="272"/>
      <c r="C125" s="137"/>
      <c r="D125" s="49"/>
      <c r="E125" s="54"/>
      <c r="F125" s="6"/>
      <c r="G125" s="7"/>
      <c r="H125" s="7"/>
      <c r="I125" s="6"/>
      <c r="J125" s="6"/>
      <c r="K125" s="580" t="s">
        <v>527</v>
      </c>
      <c r="L125" s="938"/>
      <c r="M125" s="2306">
        <v>156441</v>
      </c>
      <c r="N125" s="2306">
        <v>142007</v>
      </c>
      <c r="O125" s="2306">
        <v>123419</v>
      </c>
      <c r="P125" s="2306">
        <v>150285</v>
      </c>
      <c r="Q125" s="2306">
        <v>142801</v>
      </c>
      <c r="R125" s="2306">
        <v>161134</v>
      </c>
      <c r="S125" s="2306">
        <v>141921</v>
      </c>
      <c r="T125" s="2306">
        <v>136689</v>
      </c>
      <c r="U125" s="2306">
        <v>158938</v>
      </c>
      <c r="V125" s="2306">
        <v>189016</v>
      </c>
      <c r="W125" s="2306">
        <v>180472</v>
      </c>
      <c r="X125" s="2306">
        <v>125544</v>
      </c>
      <c r="Y125" s="1388">
        <f>SUM(M125:O125)</f>
        <v>421867</v>
      </c>
      <c r="Z125" s="1388">
        <f>SUM(P125:R125)</f>
        <v>454220</v>
      </c>
      <c r="AA125" s="1388">
        <f>SUM(S125:U125)</f>
        <v>437548</v>
      </c>
      <c r="AB125" s="1388">
        <f>SUM(V125:X125)</f>
        <v>495032</v>
      </c>
      <c r="AC125" s="1388">
        <f>Y125+Z125</f>
        <v>876087</v>
      </c>
      <c r="AD125" s="1388">
        <f>AB125+AA125</f>
        <v>932580</v>
      </c>
      <c r="AE125" s="1388">
        <f>AC125+AD125</f>
        <v>1808667</v>
      </c>
    </row>
    <row r="126" spans="1:31">
      <c r="A126" s="657">
        <v>1</v>
      </c>
      <c r="B126" s="272"/>
      <c r="C126" s="137"/>
      <c r="D126" s="49"/>
      <c r="E126" s="54"/>
      <c r="F126" s="6"/>
      <c r="G126" s="7"/>
      <c r="H126" s="7"/>
      <c r="I126" s="6"/>
      <c r="J126" s="6"/>
      <c r="K126" s="6"/>
      <c r="L126" s="52" t="s">
        <v>223</v>
      </c>
      <c r="M126" s="2307">
        <f>M428-M460</f>
        <v>133416</v>
      </c>
      <c r="N126" s="2307">
        <f t="shared" ref="N126:X126" si="94">N428-N460</f>
        <v>121517</v>
      </c>
      <c r="O126" s="2307">
        <f t="shared" si="94"/>
        <v>102740</v>
      </c>
      <c r="P126" s="2307">
        <f t="shared" si="94"/>
        <v>127416</v>
      </c>
      <c r="Q126" s="2307">
        <f t="shared" si="94"/>
        <v>118447</v>
      </c>
      <c r="R126" s="2307">
        <f t="shared" si="94"/>
        <v>134942</v>
      </c>
      <c r="S126" s="2307">
        <f t="shared" si="94"/>
        <v>133818</v>
      </c>
      <c r="T126" s="2307">
        <f t="shared" si="94"/>
        <v>117375</v>
      </c>
      <c r="U126" s="2307">
        <f t="shared" si="94"/>
        <v>139275</v>
      </c>
      <c r="V126" s="2307">
        <f t="shared" si="94"/>
        <v>162310</v>
      </c>
      <c r="W126" s="2307">
        <f t="shared" si="94"/>
        <v>152866</v>
      </c>
      <c r="X126" s="2307">
        <f t="shared" si="94"/>
        <v>103338</v>
      </c>
      <c r="Y126" s="1385">
        <f>SUM(M126:O126)</f>
        <v>357673</v>
      </c>
      <c r="Z126" s="1385">
        <f>SUM(P126:R126)</f>
        <v>380805</v>
      </c>
      <c r="AA126" s="1385">
        <f>SUM(S126:U126)</f>
        <v>390468</v>
      </c>
      <c r="AB126" s="1385">
        <f>SUM(V126:X126)</f>
        <v>418514</v>
      </c>
      <c r="AC126" s="1385">
        <f>Y126+Z126</f>
        <v>738478</v>
      </c>
      <c r="AD126" s="1385">
        <f>AB126+AA126</f>
        <v>808982</v>
      </c>
      <c r="AE126" s="1385">
        <f>AC126+AD126</f>
        <v>1547460</v>
      </c>
    </row>
    <row r="127" spans="1:31">
      <c r="A127" s="657">
        <v>1</v>
      </c>
      <c r="B127" s="272"/>
      <c r="C127" s="137"/>
      <c r="D127" s="49"/>
      <c r="E127" s="54"/>
      <c r="F127" s="6"/>
      <c r="G127" s="7"/>
      <c r="H127" s="7"/>
      <c r="I127" s="6"/>
      <c r="J127" s="6"/>
      <c r="K127" s="6"/>
      <c r="L127" s="223" t="s">
        <v>232</v>
      </c>
      <c r="M127" s="1397">
        <f>M125-M126</f>
        <v>23025</v>
      </c>
      <c r="N127" s="1398">
        <f>N125-N126</f>
        <v>20490</v>
      </c>
      <c r="O127" s="1398">
        <f t="shared" ref="O127:AE127" si="95">O125-O126</f>
        <v>20679</v>
      </c>
      <c r="P127" s="1398">
        <f t="shared" si="95"/>
        <v>22869</v>
      </c>
      <c r="Q127" s="1398">
        <f t="shared" si="95"/>
        <v>24354</v>
      </c>
      <c r="R127" s="1398">
        <f t="shared" si="95"/>
        <v>26192</v>
      </c>
      <c r="S127" s="1398">
        <f t="shared" si="95"/>
        <v>8103</v>
      </c>
      <c r="T127" s="1398">
        <f t="shared" si="95"/>
        <v>19314</v>
      </c>
      <c r="U127" s="1398">
        <f t="shared" si="95"/>
        <v>19663</v>
      </c>
      <c r="V127" s="1398">
        <f t="shared" si="95"/>
        <v>26706</v>
      </c>
      <c r="W127" s="1398">
        <f t="shared" si="95"/>
        <v>27606</v>
      </c>
      <c r="X127" s="1398">
        <f t="shared" si="95"/>
        <v>22206</v>
      </c>
      <c r="Y127" s="1389">
        <f t="shared" si="95"/>
        <v>64194</v>
      </c>
      <c r="Z127" s="1389">
        <f t="shared" si="95"/>
        <v>73415</v>
      </c>
      <c r="AA127" s="1389">
        <f t="shared" si="95"/>
        <v>47080</v>
      </c>
      <c r="AB127" s="1389">
        <f t="shared" si="95"/>
        <v>76518</v>
      </c>
      <c r="AC127" s="1389">
        <f t="shared" si="95"/>
        <v>137609</v>
      </c>
      <c r="AD127" s="1389">
        <f t="shared" si="95"/>
        <v>123598</v>
      </c>
      <c r="AE127" s="1389">
        <f t="shared" si="95"/>
        <v>261207</v>
      </c>
    </row>
    <row r="128" spans="1:31">
      <c r="A128" s="657">
        <v>1</v>
      </c>
      <c r="B128" s="272"/>
      <c r="C128" s="137"/>
      <c r="D128" s="49"/>
      <c r="E128" s="54"/>
      <c r="F128" s="6"/>
      <c r="G128" s="7"/>
      <c r="H128" s="7"/>
      <c r="I128" s="6"/>
      <c r="J128" s="6"/>
      <c r="K128" s="6" t="s">
        <v>414</v>
      </c>
      <c r="L128" s="52"/>
      <c r="M128" s="1395">
        <f t="shared" ref="M128:X128" si="96">(M464+M487)*-1</f>
        <v>10970</v>
      </c>
      <c r="N128" s="1396">
        <f t="shared" si="96"/>
        <v>10864</v>
      </c>
      <c r="O128" s="1396">
        <f t="shared" si="96"/>
        <v>12045</v>
      </c>
      <c r="P128" s="1396">
        <f t="shared" si="96"/>
        <v>11862</v>
      </c>
      <c r="Q128" s="1396">
        <f t="shared" si="96"/>
        <v>12469</v>
      </c>
      <c r="R128" s="1396">
        <f t="shared" si="96"/>
        <v>12895</v>
      </c>
      <c r="S128" s="1396">
        <f t="shared" si="96"/>
        <v>12612</v>
      </c>
      <c r="T128" s="1396">
        <f t="shared" si="96"/>
        <v>11834</v>
      </c>
      <c r="U128" s="1396">
        <f t="shared" si="96"/>
        <v>12120</v>
      </c>
      <c r="V128" s="1396">
        <f t="shared" si="96"/>
        <v>12947</v>
      </c>
      <c r="W128" s="1396">
        <f t="shared" si="96"/>
        <v>11832</v>
      </c>
      <c r="X128" s="1396">
        <f t="shared" si="96"/>
        <v>16916</v>
      </c>
      <c r="Y128" s="1385">
        <f t="shared" ref="Y128:Y133" si="97">SUM(M128:O128)</f>
        <v>33879</v>
      </c>
      <c r="Z128" s="1385">
        <f t="shared" ref="Z128:Z133" si="98">SUM(P128:R128)</f>
        <v>37226</v>
      </c>
      <c r="AA128" s="1385">
        <f t="shared" ref="AA128:AA133" si="99">SUM(S128:U128)</f>
        <v>36566</v>
      </c>
      <c r="AB128" s="1385">
        <f t="shared" ref="AB128:AB133" si="100">SUM(V128:X128)</f>
        <v>41695</v>
      </c>
      <c r="AC128" s="1385">
        <f t="shared" ref="AC128:AC133" si="101">Y128+Z128</f>
        <v>71105</v>
      </c>
      <c r="AD128" s="1385">
        <f t="shared" ref="AD128:AD133" si="102">AB128+AA128</f>
        <v>78261</v>
      </c>
      <c r="AE128" s="1385">
        <f t="shared" ref="AE128:AE133" si="103">AC128+AD128</f>
        <v>149366</v>
      </c>
    </row>
    <row r="129" spans="1:31">
      <c r="A129" s="657">
        <v>1</v>
      </c>
      <c r="B129" s="272"/>
      <c r="C129" s="137"/>
      <c r="D129" s="49"/>
      <c r="E129" s="54"/>
      <c r="F129" s="6"/>
      <c r="G129" s="7"/>
      <c r="H129" s="7"/>
      <c r="I129" s="6"/>
      <c r="J129" s="6"/>
      <c r="K129" s="6" t="s">
        <v>415</v>
      </c>
      <c r="L129" s="52"/>
      <c r="M129" s="1395">
        <f t="shared" ref="M129:X129" si="104">(M468+M491)*-1</f>
        <v>438</v>
      </c>
      <c r="N129" s="1396">
        <f t="shared" si="104"/>
        <v>442</v>
      </c>
      <c r="O129" s="1396">
        <f t="shared" si="104"/>
        <v>411</v>
      </c>
      <c r="P129" s="1396">
        <f t="shared" si="104"/>
        <v>411</v>
      </c>
      <c r="Q129" s="1396">
        <f t="shared" si="104"/>
        <v>411</v>
      </c>
      <c r="R129" s="1396">
        <f t="shared" si="104"/>
        <v>411</v>
      </c>
      <c r="S129" s="1396">
        <f t="shared" si="104"/>
        <v>411</v>
      </c>
      <c r="T129" s="1396">
        <f t="shared" si="104"/>
        <v>411</v>
      </c>
      <c r="U129" s="1396">
        <f t="shared" si="104"/>
        <v>411</v>
      </c>
      <c r="V129" s="1396">
        <f t="shared" si="104"/>
        <v>411</v>
      </c>
      <c r="W129" s="1396">
        <f t="shared" si="104"/>
        <v>411</v>
      </c>
      <c r="X129" s="1396">
        <f t="shared" si="104"/>
        <v>411</v>
      </c>
      <c r="Y129" s="1385">
        <f t="shared" si="97"/>
        <v>1291</v>
      </c>
      <c r="Z129" s="1385">
        <f t="shared" si="98"/>
        <v>1233</v>
      </c>
      <c r="AA129" s="1385">
        <f t="shared" si="99"/>
        <v>1233</v>
      </c>
      <c r="AB129" s="1385">
        <f t="shared" si="100"/>
        <v>1233</v>
      </c>
      <c r="AC129" s="1385">
        <f t="shared" si="101"/>
        <v>2524</v>
      </c>
      <c r="AD129" s="1385">
        <f t="shared" si="102"/>
        <v>2466</v>
      </c>
      <c r="AE129" s="1385">
        <f t="shared" si="103"/>
        <v>4990</v>
      </c>
    </row>
    <row r="130" spans="1:31">
      <c r="A130" s="657">
        <v>1</v>
      </c>
      <c r="B130" s="272"/>
      <c r="C130" s="137"/>
      <c r="D130" s="49"/>
      <c r="E130" s="54"/>
      <c r="F130" s="6"/>
      <c r="G130" s="7"/>
      <c r="H130" s="7"/>
      <c r="I130" s="6"/>
      <c r="J130" s="6"/>
      <c r="K130" s="6" t="s">
        <v>52</v>
      </c>
      <c r="L130" s="52"/>
      <c r="M130" s="1395">
        <f>(M471+M494)*-1</f>
        <v>0</v>
      </c>
      <c r="N130" s="1396">
        <f t="shared" ref="N130:X130" si="105">(N471+N494)*-1</f>
        <v>0</v>
      </c>
      <c r="O130" s="1396">
        <f t="shared" si="105"/>
        <v>0</v>
      </c>
      <c r="P130" s="1396">
        <f t="shared" si="105"/>
        <v>0</v>
      </c>
      <c r="Q130" s="1396">
        <f t="shared" si="105"/>
        <v>0</v>
      </c>
      <c r="R130" s="1396">
        <f t="shared" si="105"/>
        <v>0</v>
      </c>
      <c r="S130" s="1396">
        <f t="shared" si="105"/>
        <v>0</v>
      </c>
      <c r="T130" s="1396">
        <f t="shared" si="105"/>
        <v>0</v>
      </c>
      <c r="U130" s="1396">
        <f t="shared" si="105"/>
        <v>0</v>
      </c>
      <c r="V130" s="1396">
        <f t="shared" si="105"/>
        <v>0</v>
      </c>
      <c r="W130" s="1396">
        <f t="shared" si="105"/>
        <v>0</v>
      </c>
      <c r="X130" s="1396">
        <f t="shared" si="105"/>
        <v>0</v>
      </c>
      <c r="Y130" s="1385">
        <f t="shared" si="97"/>
        <v>0</v>
      </c>
      <c r="Z130" s="1385">
        <f t="shared" si="98"/>
        <v>0</v>
      </c>
      <c r="AA130" s="1385">
        <f t="shared" si="99"/>
        <v>0</v>
      </c>
      <c r="AB130" s="1385">
        <f t="shared" si="100"/>
        <v>0</v>
      </c>
      <c r="AC130" s="1385">
        <f t="shared" si="101"/>
        <v>0</v>
      </c>
      <c r="AD130" s="1385">
        <f t="shared" si="102"/>
        <v>0</v>
      </c>
      <c r="AE130" s="1385">
        <f t="shared" si="103"/>
        <v>0</v>
      </c>
    </row>
    <row r="131" spans="1:31">
      <c r="A131" s="657">
        <v>1</v>
      </c>
      <c r="B131" s="272"/>
      <c r="C131" s="137"/>
      <c r="D131" s="49"/>
      <c r="E131" s="54"/>
      <c r="F131" s="6"/>
      <c r="G131" s="7"/>
      <c r="H131" s="7"/>
      <c r="I131" s="6"/>
      <c r="J131" s="6"/>
      <c r="K131" s="6" t="s">
        <v>138</v>
      </c>
      <c r="L131" s="52"/>
      <c r="M131" s="1395">
        <f>M124-M125-M128-M129-M130</f>
        <v>0</v>
      </c>
      <c r="N131" s="1396">
        <f>N124-N125-N128-N129-N130</f>
        <v>0</v>
      </c>
      <c r="O131" s="1396">
        <f t="shared" ref="O131:X131" si="106">O124-O125-O128-O129-O130</f>
        <v>0</v>
      </c>
      <c r="P131" s="1396">
        <f t="shared" si="106"/>
        <v>0</v>
      </c>
      <c r="Q131" s="1396">
        <f t="shared" si="106"/>
        <v>0</v>
      </c>
      <c r="R131" s="1396">
        <f t="shared" si="106"/>
        <v>0</v>
      </c>
      <c r="S131" s="1396">
        <f t="shared" si="106"/>
        <v>0</v>
      </c>
      <c r="T131" s="1396">
        <f t="shared" si="106"/>
        <v>0</v>
      </c>
      <c r="U131" s="1396">
        <f t="shared" si="106"/>
        <v>0</v>
      </c>
      <c r="V131" s="1396">
        <f t="shared" si="106"/>
        <v>0</v>
      </c>
      <c r="W131" s="1396">
        <f t="shared" si="106"/>
        <v>0</v>
      </c>
      <c r="X131" s="1396">
        <f t="shared" si="106"/>
        <v>0</v>
      </c>
      <c r="Y131" s="1385">
        <f t="shared" si="97"/>
        <v>0</v>
      </c>
      <c r="Z131" s="1385">
        <f t="shared" si="98"/>
        <v>0</v>
      </c>
      <c r="AA131" s="1385">
        <f t="shared" si="99"/>
        <v>0</v>
      </c>
      <c r="AB131" s="1385">
        <f t="shared" si="100"/>
        <v>0</v>
      </c>
      <c r="AC131" s="1385">
        <f t="shared" si="101"/>
        <v>0</v>
      </c>
      <c r="AD131" s="1385">
        <f t="shared" si="102"/>
        <v>0</v>
      </c>
      <c r="AE131" s="1385">
        <f t="shared" si="103"/>
        <v>0</v>
      </c>
    </row>
    <row r="132" spans="1:31">
      <c r="A132" s="657">
        <v>1</v>
      </c>
      <c r="B132" s="272"/>
      <c r="C132" s="137"/>
      <c r="D132" s="49"/>
      <c r="E132" s="54"/>
      <c r="F132" s="6"/>
      <c r="G132" s="7"/>
      <c r="H132" s="7"/>
      <c r="I132" s="6" t="s">
        <v>89</v>
      </c>
      <c r="J132" s="6"/>
      <c r="K132" s="6"/>
      <c r="L132" s="52"/>
      <c r="M132" s="1395">
        <f>M115-M142</f>
        <v>0</v>
      </c>
      <c r="N132" s="941">
        <f t="shared" ref="N132:X133" si="107">N115-N142</f>
        <v>0</v>
      </c>
      <c r="O132" s="941">
        <f t="shared" si="107"/>
        <v>0</v>
      </c>
      <c r="P132" s="941">
        <f t="shared" si="107"/>
        <v>0</v>
      </c>
      <c r="Q132" s="941">
        <f t="shared" si="107"/>
        <v>0</v>
      </c>
      <c r="R132" s="941">
        <f t="shared" si="107"/>
        <v>0</v>
      </c>
      <c r="S132" s="941">
        <f t="shared" si="107"/>
        <v>0</v>
      </c>
      <c r="T132" s="941">
        <f t="shared" si="107"/>
        <v>0</v>
      </c>
      <c r="U132" s="941">
        <f t="shared" si="107"/>
        <v>0</v>
      </c>
      <c r="V132" s="941">
        <f t="shared" si="107"/>
        <v>0</v>
      </c>
      <c r="W132" s="941">
        <f t="shared" si="107"/>
        <v>0</v>
      </c>
      <c r="X132" s="941">
        <f t="shared" si="107"/>
        <v>0</v>
      </c>
      <c r="Y132" s="1385">
        <f t="shared" si="97"/>
        <v>0</v>
      </c>
      <c r="Z132" s="1385">
        <f t="shared" si="98"/>
        <v>0</v>
      </c>
      <c r="AA132" s="1385">
        <f t="shared" si="99"/>
        <v>0</v>
      </c>
      <c r="AB132" s="1385">
        <f t="shared" si="100"/>
        <v>0</v>
      </c>
      <c r="AC132" s="1385">
        <f t="shared" si="101"/>
        <v>0</v>
      </c>
      <c r="AD132" s="1385">
        <f t="shared" si="102"/>
        <v>0</v>
      </c>
      <c r="AE132" s="1385">
        <f t="shared" si="103"/>
        <v>0</v>
      </c>
    </row>
    <row r="133" spans="1:31">
      <c r="A133" s="657">
        <v>1</v>
      </c>
      <c r="B133" s="272"/>
      <c r="C133" s="137"/>
      <c r="D133" s="49"/>
      <c r="E133" s="54"/>
      <c r="F133" s="6"/>
      <c r="G133" s="7"/>
      <c r="H133" s="7"/>
      <c r="I133" s="6" t="s">
        <v>11</v>
      </c>
      <c r="J133" s="6"/>
      <c r="K133" s="6"/>
      <c r="L133" s="52"/>
      <c r="M133" s="1395">
        <f>M116-M143</f>
        <v>0</v>
      </c>
      <c r="N133" s="52">
        <f t="shared" si="107"/>
        <v>0</v>
      </c>
      <c r="O133" s="52">
        <f t="shared" si="107"/>
        <v>0</v>
      </c>
      <c r="P133" s="52">
        <f t="shared" si="107"/>
        <v>0</v>
      </c>
      <c r="Q133" s="52">
        <f t="shared" si="107"/>
        <v>0</v>
      </c>
      <c r="R133" s="52">
        <f t="shared" si="107"/>
        <v>0</v>
      </c>
      <c r="S133" s="52">
        <f t="shared" si="107"/>
        <v>0</v>
      </c>
      <c r="T133" s="52">
        <f t="shared" si="107"/>
        <v>0</v>
      </c>
      <c r="U133" s="52">
        <f t="shared" si="107"/>
        <v>0</v>
      </c>
      <c r="V133" s="52">
        <f t="shared" si="107"/>
        <v>0</v>
      </c>
      <c r="W133" s="52">
        <f t="shared" si="107"/>
        <v>0</v>
      </c>
      <c r="X133" s="52">
        <f t="shared" si="107"/>
        <v>0</v>
      </c>
      <c r="Y133" s="1385">
        <f t="shared" si="97"/>
        <v>0</v>
      </c>
      <c r="Z133" s="1385">
        <f t="shared" si="98"/>
        <v>0</v>
      </c>
      <c r="AA133" s="1385">
        <f t="shared" si="99"/>
        <v>0</v>
      </c>
      <c r="AB133" s="1385">
        <f t="shared" si="100"/>
        <v>0</v>
      </c>
      <c r="AC133" s="1385">
        <f t="shared" si="101"/>
        <v>0</v>
      </c>
      <c r="AD133" s="1385">
        <f t="shared" si="102"/>
        <v>0</v>
      </c>
      <c r="AE133" s="1385">
        <f t="shared" si="103"/>
        <v>0</v>
      </c>
    </row>
    <row r="134" spans="1:31">
      <c r="A134" s="657">
        <v>1</v>
      </c>
      <c r="B134" s="97"/>
      <c r="C134" s="97"/>
      <c r="D134" s="49"/>
      <c r="E134" s="1391" t="s">
        <v>141</v>
      </c>
      <c r="F134" s="1392"/>
      <c r="G134" s="1393"/>
      <c r="H134" s="1393"/>
      <c r="I134" s="1393"/>
      <c r="J134" s="1393"/>
      <c r="K134" s="1393"/>
      <c r="L134" s="2172"/>
      <c r="M134" s="2172">
        <f>SUM(M140:M143)</f>
        <v>131913</v>
      </c>
      <c r="N134" s="2172">
        <f t="shared" ref="N134:AE134" si="108">SUM(N140:N143)</f>
        <v>165963</v>
      </c>
      <c r="O134" s="2172">
        <f t="shared" si="108"/>
        <v>134539</v>
      </c>
      <c r="P134" s="2172">
        <f t="shared" si="108"/>
        <v>131395</v>
      </c>
      <c r="Q134" s="2172">
        <f t="shared" si="108"/>
        <v>132620</v>
      </c>
      <c r="R134" s="2172">
        <f t="shared" si="108"/>
        <v>179296</v>
      </c>
      <c r="S134" s="2172">
        <f t="shared" si="108"/>
        <v>118909</v>
      </c>
      <c r="T134" s="2172">
        <f t="shared" si="108"/>
        <v>131348</v>
      </c>
      <c r="U134" s="2172">
        <f t="shared" si="108"/>
        <v>181138</v>
      </c>
      <c r="V134" s="2172">
        <f t="shared" si="108"/>
        <v>156490</v>
      </c>
      <c r="W134" s="2172">
        <f t="shared" si="108"/>
        <v>152724</v>
      </c>
      <c r="X134" s="2172">
        <f t="shared" si="108"/>
        <v>54588</v>
      </c>
      <c r="Y134" s="2173">
        <f t="shared" si="108"/>
        <v>432415</v>
      </c>
      <c r="Z134" s="2173">
        <f t="shared" si="108"/>
        <v>443311</v>
      </c>
      <c r="AA134" s="2173">
        <f t="shared" si="108"/>
        <v>431395</v>
      </c>
      <c r="AB134" s="2173">
        <f t="shared" si="108"/>
        <v>363802</v>
      </c>
      <c r="AC134" s="2173">
        <f t="shared" si="108"/>
        <v>875726</v>
      </c>
      <c r="AD134" s="2173">
        <f t="shared" si="108"/>
        <v>795197</v>
      </c>
      <c r="AE134" s="2173">
        <f t="shared" si="108"/>
        <v>1670923</v>
      </c>
    </row>
    <row r="135" spans="1:31">
      <c r="A135" s="657">
        <v>1</v>
      </c>
      <c r="B135" s="97"/>
      <c r="C135" s="97"/>
      <c r="D135" s="49"/>
      <c r="E135" s="1035"/>
      <c r="F135" s="1036" t="s">
        <v>208</v>
      </c>
      <c r="G135" s="1033"/>
      <c r="H135" s="1033"/>
      <c r="I135" s="1033"/>
      <c r="J135" s="1033"/>
      <c r="K135" s="950" t="s">
        <v>601</v>
      </c>
      <c r="L135" s="159"/>
      <c r="M135" s="1045">
        <f>IFERROR(M134/M112,0)</f>
        <v>0.37621602197181653</v>
      </c>
      <c r="N135" s="1045">
        <f t="shared" ref="N135:AE135" si="109">IFERROR(N134/N112,0)</f>
        <v>0.43239236631277272</v>
      </c>
      <c r="O135" s="1045">
        <f t="shared" si="109"/>
        <v>0.38483255340327915</v>
      </c>
      <c r="P135" s="1045">
        <f t="shared" si="109"/>
        <v>0.37316675565451507</v>
      </c>
      <c r="Q135" s="1045">
        <f t="shared" si="109"/>
        <v>0.38327596620975268</v>
      </c>
      <c r="R135" s="1045">
        <f t="shared" si="109"/>
        <v>0.36851386736493347</v>
      </c>
      <c r="S135" s="1045">
        <f t="shared" si="109"/>
        <v>0.37453776907037251</v>
      </c>
      <c r="T135" s="1045">
        <f t="shared" si="109"/>
        <v>0.39279177980597851</v>
      </c>
      <c r="U135" s="1045">
        <f t="shared" si="109"/>
        <v>0.40369331984256812</v>
      </c>
      <c r="V135" s="1045">
        <f t="shared" si="109"/>
        <v>0.36306899911837037</v>
      </c>
      <c r="W135" s="1045">
        <f t="shared" si="109"/>
        <v>0.36602955098323525</v>
      </c>
      <c r="X135" s="1045">
        <f t="shared" si="109"/>
        <v>0.20304863079429553</v>
      </c>
      <c r="Y135" s="1045">
        <f t="shared" si="109"/>
        <v>0.39888474807667473</v>
      </c>
      <c r="Z135" s="1045">
        <f t="shared" si="109"/>
        <v>0.37420853018959821</v>
      </c>
      <c r="AA135" s="1045">
        <f t="shared" si="109"/>
        <v>0.39197059732141237</v>
      </c>
      <c r="AB135" s="1045">
        <f t="shared" si="109"/>
        <v>0.32566441710597105</v>
      </c>
      <c r="AC135" s="1045">
        <f t="shared" si="109"/>
        <v>0.38599952484283007</v>
      </c>
      <c r="AD135" s="1045">
        <f t="shared" si="109"/>
        <v>0.35857043847937065</v>
      </c>
      <c r="AE135" s="1045">
        <f t="shared" si="109"/>
        <v>0.37244099402417524</v>
      </c>
    </row>
    <row r="136" spans="1:31" s="1038" customFormat="1" outlineLevel="1">
      <c r="A136" s="657">
        <v>1</v>
      </c>
      <c r="B136" s="272"/>
      <c r="C136" s="137"/>
      <c r="D136" s="1034"/>
      <c r="E136" s="1039"/>
      <c r="F136" s="1040"/>
      <c r="G136" s="1041"/>
      <c r="H136" s="1041"/>
      <c r="I136" s="1042" t="s">
        <v>644</v>
      </c>
      <c r="J136" s="1040"/>
      <c r="K136" s="1040"/>
      <c r="L136" s="1043"/>
      <c r="M136" s="1044">
        <f>IFERROR(M140/M113,0)</f>
        <v>0.40698989286671872</v>
      </c>
      <c r="N136" s="1044">
        <f t="shared" ref="N136:AE139" si="110">IFERROR(N140/N113,0)</f>
        <v>0.42095537115945281</v>
      </c>
      <c r="O136" s="1044">
        <f t="shared" si="110"/>
        <v>0.28678861239451336</v>
      </c>
      <c r="P136" s="1044">
        <f t="shared" si="110"/>
        <v>0.36825810656672642</v>
      </c>
      <c r="Q136" s="1044">
        <f t="shared" si="110"/>
        <v>0.34230528175032759</v>
      </c>
      <c r="R136" s="1044">
        <f t="shared" si="110"/>
        <v>0.3562519692673114</v>
      </c>
      <c r="S136" s="1044">
        <f t="shared" si="110"/>
        <v>0.36777811589792636</v>
      </c>
      <c r="T136" s="1044">
        <f t="shared" si="110"/>
        <v>0.38142703641892045</v>
      </c>
      <c r="U136" s="1044">
        <f t="shared" si="110"/>
        <v>0.36322973957988203</v>
      </c>
      <c r="V136" s="1044">
        <f t="shared" si="110"/>
        <v>0.34867263027720857</v>
      </c>
      <c r="W136" s="1044">
        <f t="shared" si="110"/>
        <v>0.31330151959987379</v>
      </c>
      <c r="X136" s="1044">
        <f t="shared" si="110"/>
        <v>-0.13993931651229638</v>
      </c>
      <c r="Y136" s="1044">
        <f t="shared" si="110"/>
        <v>0.36874815514014447</v>
      </c>
      <c r="Z136" s="1044">
        <f t="shared" si="110"/>
        <v>0.35594462646171376</v>
      </c>
      <c r="AA136" s="1044">
        <f t="shared" si="110"/>
        <v>0.36942950738611779</v>
      </c>
      <c r="AB136" s="1044">
        <f t="shared" si="110"/>
        <v>0.22529409648523221</v>
      </c>
      <c r="AC136" s="1044">
        <f t="shared" si="110"/>
        <v>0.36162898872974131</v>
      </c>
      <c r="AD136" s="1044">
        <f t="shared" si="110"/>
        <v>0.3009851871718961</v>
      </c>
      <c r="AE136" s="1044">
        <f t="shared" si="110"/>
        <v>0.33389020640508216</v>
      </c>
    </row>
    <row r="137" spans="1:31" s="1038" customFormat="1" outlineLevel="1">
      <c r="A137" s="657">
        <v>1</v>
      </c>
      <c r="B137" s="272"/>
      <c r="C137" s="137"/>
      <c r="D137" s="1034"/>
      <c r="E137" s="1039"/>
      <c r="F137" s="1040"/>
      <c r="G137" s="1041"/>
      <c r="H137" s="1041"/>
      <c r="I137" s="1042" t="s">
        <v>645</v>
      </c>
      <c r="J137" s="1040"/>
      <c r="K137" s="1040"/>
      <c r="L137" s="1043"/>
      <c r="M137" s="1044">
        <f t="shared" ref="M137:AE139" si="111">IFERROR(M141/M114,0)</f>
        <v>0.36624882008684162</v>
      </c>
      <c r="N137" s="1044">
        <f t="shared" si="111"/>
        <v>0.43707361850559939</v>
      </c>
      <c r="O137" s="1044">
        <f t="shared" si="111"/>
        <v>0.43046304873601571</v>
      </c>
      <c r="P137" s="1044">
        <f t="shared" si="110"/>
        <v>0.37490434642169096</v>
      </c>
      <c r="Q137" s="1044">
        <f t="shared" si="110"/>
        <v>0.39719741967459404</v>
      </c>
      <c r="R137" s="1044">
        <f t="shared" si="110"/>
        <v>0.3775402061782096</v>
      </c>
      <c r="S137" s="1044">
        <f t="shared" si="110"/>
        <v>0.37641514369770557</v>
      </c>
      <c r="T137" s="1044">
        <f t="shared" si="110"/>
        <v>0.39681832540884682</v>
      </c>
      <c r="U137" s="1044">
        <f t="shared" si="110"/>
        <v>0.42419876961100367</v>
      </c>
      <c r="V137" s="1044">
        <f t="shared" si="110"/>
        <v>0.36804928849570789</v>
      </c>
      <c r="W137" s="1044">
        <f t="shared" si="110"/>
        <v>0.38366306551788104</v>
      </c>
      <c r="X137" s="1044">
        <f t="shared" si="110"/>
        <v>0.30719806810136646</v>
      </c>
      <c r="Y137" s="1044">
        <f t="shared" si="111"/>
        <v>0.41086093705487831</v>
      </c>
      <c r="Z137" s="1044">
        <f t="shared" si="111"/>
        <v>0.3830391781185587</v>
      </c>
      <c r="AA137" s="1044">
        <f t="shared" si="111"/>
        <v>0.40070652400025719</v>
      </c>
      <c r="AB137" s="1044">
        <f t="shared" si="111"/>
        <v>0.35891278778077956</v>
      </c>
      <c r="AC137" s="1044">
        <f t="shared" si="111"/>
        <v>0.39674871008537604</v>
      </c>
      <c r="AD137" s="1044">
        <f t="shared" si="111"/>
        <v>0.37922130273795024</v>
      </c>
      <c r="AE137" s="1044">
        <f t="shared" si="111"/>
        <v>0.38782652897342862</v>
      </c>
    </row>
    <row r="138" spans="1:31" s="1038" customFormat="1" outlineLevel="1">
      <c r="A138" s="657">
        <v>1</v>
      </c>
      <c r="B138" s="272"/>
      <c r="C138" s="137"/>
      <c r="D138" s="1034"/>
      <c r="E138" s="1039"/>
      <c r="F138" s="1040"/>
      <c r="G138" s="1041"/>
      <c r="H138" s="1041"/>
      <c r="I138" s="1042" t="s">
        <v>648</v>
      </c>
      <c r="J138" s="1040"/>
      <c r="K138" s="1040"/>
      <c r="L138" s="1043"/>
      <c r="M138" s="1044">
        <f t="shared" si="111"/>
        <v>0</v>
      </c>
      <c r="N138" s="1044">
        <f t="shared" si="111"/>
        <v>0</v>
      </c>
      <c r="O138" s="1044">
        <f t="shared" si="111"/>
        <v>0</v>
      </c>
      <c r="P138" s="1044">
        <f t="shared" si="110"/>
        <v>0</v>
      </c>
      <c r="Q138" s="1044">
        <f t="shared" si="110"/>
        <v>0</v>
      </c>
      <c r="R138" s="1044">
        <f t="shared" si="110"/>
        <v>0</v>
      </c>
      <c r="S138" s="1044">
        <f t="shared" si="110"/>
        <v>0</v>
      </c>
      <c r="T138" s="1044">
        <f t="shared" si="110"/>
        <v>0</v>
      </c>
      <c r="U138" s="1044">
        <f t="shared" si="110"/>
        <v>0</v>
      </c>
      <c r="V138" s="1044">
        <f t="shared" si="110"/>
        <v>0</v>
      </c>
      <c r="W138" s="1044">
        <f t="shared" si="110"/>
        <v>0</v>
      </c>
      <c r="X138" s="1044">
        <f t="shared" si="110"/>
        <v>0</v>
      </c>
      <c r="Y138" s="1044">
        <f t="shared" si="111"/>
        <v>0</v>
      </c>
      <c r="Z138" s="1044">
        <f t="shared" si="111"/>
        <v>0</v>
      </c>
      <c r="AA138" s="1044">
        <f t="shared" si="111"/>
        <v>0</v>
      </c>
      <c r="AB138" s="1044">
        <f t="shared" si="111"/>
        <v>0</v>
      </c>
      <c r="AC138" s="1044">
        <f t="shared" si="111"/>
        <v>0</v>
      </c>
      <c r="AD138" s="1044">
        <f t="shared" si="111"/>
        <v>0</v>
      </c>
      <c r="AE138" s="1044">
        <f t="shared" si="111"/>
        <v>0</v>
      </c>
    </row>
    <row r="139" spans="1:31" s="1038" customFormat="1" outlineLevel="1">
      <c r="A139" s="657">
        <v>1</v>
      </c>
      <c r="B139" s="272"/>
      <c r="C139" s="137"/>
      <c r="D139" s="1034"/>
      <c r="E139" s="1039"/>
      <c r="F139" s="1040"/>
      <c r="G139" s="1041"/>
      <c r="H139" s="1041"/>
      <c r="I139" s="1042" t="s">
        <v>646</v>
      </c>
      <c r="J139" s="1040"/>
      <c r="K139" s="1040"/>
      <c r="L139" s="1043"/>
      <c r="M139" s="1044">
        <f t="shared" si="111"/>
        <v>0</v>
      </c>
      <c r="N139" s="1044">
        <f t="shared" si="111"/>
        <v>0</v>
      </c>
      <c r="O139" s="1044">
        <f t="shared" si="111"/>
        <v>0</v>
      </c>
      <c r="P139" s="1044">
        <f t="shared" si="110"/>
        <v>0</v>
      </c>
      <c r="Q139" s="1044">
        <f t="shared" si="110"/>
        <v>0</v>
      </c>
      <c r="R139" s="1044">
        <f t="shared" si="110"/>
        <v>0</v>
      </c>
      <c r="S139" s="1044">
        <f t="shared" si="110"/>
        <v>0</v>
      </c>
      <c r="T139" s="1044">
        <f t="shared" si="110"/>
        <v>0</v>
      </c>
      <c r="U139" s="1044">
        <f t="shared" si="110"/>
        <v>0</v>
      </c>
      <c r="V139" s="1044">
        <f t="shared" si="110"/>
        <v>0</v>
      </c>
      <c r="W139" s="1044">
        <f t="shared" si="110"/>
        <v>0</v>
      </c>
      <c r="X139" s="1044">
        <f t="shared" si="110"/>
        <v>0</v>
      </c>
      <c r="Y139" s="1044">
        <f t="shared" si="111"/>
        <v>0</v>
      </c>
      <c r="Z139" s="1044">
        <f t="shared" si="111"/>
        <v>0</v>
      </c>
      <c r="AA139" s="1044">
        <f t="shared" si="111"/>
        <v>0</v>
      </c>
      <c r="AB139" s="1044">
        <f t="shared" si="111"/>
        <v>0</v>
      </c>
      <c r="AC139" s="1044">
        <f t="shared" si="111"/>
        <v>0</v>
      </c>
      <c r="AD139" s="1044">
        <f t="shared" si="111"/>
        <v>0</v>
      </c>
      <c r="AE139" s="1044">
        <f t="shared" si="111"/>
        <v>0</v>
      </c>
    </row>
    <row r="140" spans="1:31">
      <c r="A140" s="657">
        <v>1</v>
      </c>
      <c r="B140" s="97"/>
      <c r="C140" s="97"/>
      <c r="D140" s="49"/>
      <c r="E140" s="54"/>
      <c r="F140" s="6"/>
      <c r="G140" s="7"/>
      <c r="H140" s="7"/>
      <c r="I140" s="6" t="s">
        <v>144</v>
      </c>
      <c r="J140" s="6"/>
      <c r="K140" s="6"/>
      <c r="L140" s="52"/>
      <c r="M140" s="52">
        <f t="shared" ref="M140:X140" si="112">M456+M479</f>
        <v>34912</v>
      </c>
      <c r="N140" s="52">
        <f t="shared" si="112"/>
        <v>46926</v>
      </c>
      <c r="O140" s="52">
        <f t="shared" si="112"/>
        <v>31843</v>
      </c>
      <c r="P140" s="52">
        <f t="shared" si="112"/>
        <v>33900</v>
      </c>
      <c r="Q140" s="52">
        <f t="shared" si="112"/>
        <v>30039</v>
      </c>
      <c r="R140" s="52">
        <f t="shared" si="112"/>
        <v>73493</v>
      </c>
      <c r="S140" s="52">
        <f t="shared" si="112"/>
        <v>25380</v>
      </c>
      <c r="T140" s="52">
        <f t="shared" si="112"/>
        <v>33368</v>
      </c>
      <c r="U140" s="52">
        <f t="shared" si="112"/>
        <v>54815</v>
      </c>
      <c r="V140" s="52">
        <f t="shared" si="112"/>
        <v>38627</v>
      </c>
      <c r="W140" s="52">
        <f t="shared" si="112"/>
        <v>32761</v>
      </c>
      <c r="X140" s="52">
        <f t="shared" si="112"/>
        <v>-8763</v>
      </c>
      <c r="Y140" s="1385">
        <f>SUM(M140:O140)</f>
        <v>113681</v>
      </c>
      <c r="Z140" s="1385">
        <f>SUM(P140:R140)</f>
        <v>137432</v>
      </c>
      <c r="AA140" s="1385">
        <f>SUM(S140:U140)</f>
        <v>113563</v>
      </c>
      <c r="AB140" s="1385">
        <f>SUM(V140:X140)</f>
        <v>62625</v>
      </c>
      <c r="AC140" s="1385">
        <f>Y140+Z140</f>
        <v>251113</v>
      </c>
      <c r="AD140" s="1385">
        <f>AB140+AA140</f>
        <v>176188</v>
      </c>
      <c r="AE140" s="1385">
        <f>AC140+AD140</f>
        <v>427301</v>
      </c>
    </row>
    <row r="141" spans="1:31">
      <c r="A141" s="657">
        <v>1</v>
      </c>
      <c r="B141" s="97"/>
      <c r="C141" s="97"/>
      <c r="D141" s="49"/>
      <c r="E141" s="54"/>
      <c r="F141" s="6"/>
      <c r="G141" s="7"/>
      <c r="H141" s="7"/>
      <c r="I141" s="6" t="s">
        <v>99</v>
      </c>
      <c r="J141" s="6"/>
      <c r="K141" s="6"/>
      <c r="L141" s="52"/>
      <c r="M141" s="52">
        <f t="shared" ref="M141:X141" si="113">M459+M482</f>
        <v>97001</v>
      </c>
      <c r="N141" s="52">
        <f t="shared" si="113"/>
        <v>119037</v>
      </c>
      <c r="O141" s="52">
        <f t="shared" si="113"/>
        <v>102696</v>
      </c>
      <c r="P141" s="52">
        <f t="shared" si="113"/>
        <v>97495</v>
      </c>
      <c r="Q141" s="52">
        <f t="shared" si="113"/>
        <v>102581</v>
      </c>
      <c r="R141" s="52">
        <f t="shared" si="113"/>
        <v>105803</v>
      </c>
      <c r="S141" s="52">
        <f t="shared" si="113"/>
        <v>93529</v>
      </c>
      <c r="T141" s="52">
        <f t="shared" si="113"/>
        <v>97980</v>
      </c>
      <c r="U141" s="52">
        <f t="shared" si="113"/>
        <v>126323</v>
      </c>
      <c r="V141" s="52">
        <f t="shared" si="113"/>
        <v>117863</v>
      </c>
      <c r="W141" s="52">
        <f t="shared" si="113"/>
        <v>119963</v>
      </c>
      <c r="X141" s="52">
        <f t="shared" si="113"/>
        <v>63351</v>
      </c>
      <c r="Y141" s="1385">
        <f>SUM(M141:O141)</f>
        <v>318734</v>
      </c>
      <c r="Z141" s="1385">
        <f>SUM(P141:R141)</f>
        <v>305879</v>
      </c>
      <c r="AA141" s="1385">
        <f>SUM(S141:U141)</f>
        <v>317832</v>
      </c>
      <c r="AB141" s="1385">
        <f>SUM(V141:X141)</f>
        <v>301177</v>
      </c>
      <c r="AC141" s="1385">
        <f>Y141+Z141</f>
        <v>624613</v>
      </c>
      <c r="AD141" s="1385">
        <f>AB141+AA141</f>
        <v>619009</v>
      </c>
      <c r="AE141" s="1385">
        <f>AC141+AD141</f>
        <v>1243622</v>
      </c>
    </row>
    <row r="142" spans="1:31">
      <c r="A142" s="657">
        <v>1</v>
      </c>
      <c r="B142" s="97"/>
      <c r="C142" s="97"/>
      <c r="D142" s="49"/>
      <c r="E142" s="54"/>
      <c r="F142" s="6"/>
      <c r="G142" s="7"/>
      <c r="H142" s="7"/>
      <c r="I142" s="6" t="s">
        <v>218</v>
      </c>
      <c r="J142" s="6"/>
      <c r="K142" s="6"/>
      <c r="L142" s="52"/>
      <c r="M142" s="52">
        <f t="shared" ref="M142:X142" si="114">M472+M495</f>
        <v>0</v>
      </c>
      <c r="N142" s="52">
        <f t="shared" si="114"/>
        <v>0</v>
      </c>
      <c r="O142" s="52">
        <f t="shared" si="114"/>
        <v>0</v>
      </c>
      <c r="P142" s="52">
        <f t="shared" si="114"/>
        <v>0</v>
      </c>
      <c r="Q142" s="52">
        <f t="shared" si="114"/>
        <v>0</v>
      </c>
      <c r="R142" s="52">
        <f t="shared" si="114"/>
        <v>0</v>
      </c>
      <c r="S142" s="52">
        <f t="shared" si="114"/>
        <v>0</v>
      </c>
      <c r="T142" s="52">
        <f t="shared" si="114"/>
        <v>0</v>
      </c>
      <c r="U142" s="52">
        <f t="shared" si="114"/>
        <v>0</v>
      </c>
      <c r="V142" s="52">
        <f t="shared" si="114"/>
        <v>0</v>
      </c>
      <c r="W142" s="52">
        <f t="shared" si="114"/>
        <v>0</v>
      </c>
      <c r="X142" s="52">
        <f t="shared" si="114"/>
        <v>0</v>
      </c>
      <c r="Y142" s="1385">
        <f>SUM(M142:O142)</f>
        <v>0</v>
      </c>
      <c r="Z142" s="1385">
        <f>SUM(P142:R142)</f>
        <v>0</v>
      </c>
      <c r="AA142" s="1385">
        <f>SUM(S142:U142)</f>
        <v>0</v>
      </c>
      <c r="AB142" s="1385">
        <f>SUM(V142:X142)</f>
        <v>0</v>
      </c>
      <c r="AC142" s="1385">
        <f>Y142+Z142</f>
        <v>0</v>
      </c>
      <c r="AD142" s="1385">
        <f>AB142+AA142</f>
        <v>0</v>
      </c>
      <c r="AE142" s="1385">
        <f>AC142+AD142</f>
        <v>0</v>
      </c>
    </row>
    <row r="143" spans="1:31">
      <c r="A143" s="657">
        <v>1</v>
      </c>
      <c r="B143" s="97"/>
      <c r="C143" s="97"/>
      <c r="D143" s="49"/>
      <c r="E143" s="54"/>
      <c r="F143" s="6"/>
      <c r="G143" s="7"/>
      <c r="H143" s="7"/>
      <c r="I143" s="6" t="s">
        <v>11</v>
      </c>
      <c r="J143" s="6"/>
      <c r="K143" s="6"/>
      <c r="L143" s="52"/>
      <c r="M143" s="52">
        <f t="shared" ref="M143:X143" si="115">M477+M500</f>
        <v>0</v>
      </c>
      <c r="N143" s="52">
        <f t="shared" si="115"/>
        <v>0</v>
      </c>
      <c r="O143" s="52">
        <f t="shared" si="115"/>
        <v>0</v>
      </c>
      <c r="P143" s="52">
        <f t="shared" si="115"/>
        <v>0</v>
      </c>
      <c r="Q143" s="52">
        <f t="shared" si="115"/>
        <v>0</v>
      </c>
      <c r="R143" s="52">
        <f t="shared" si="115"/>
        <v>0</v>
      </c>
      <c r="S143" s="52">
        <f t="shared" si="115"/>
        <v>0</v>
      </c>
      <c r="T143" s="52">
        <f t="shared" si="115"/>
        <v>0</v>
      </c>
      <c r="U143" s="52">
        <f t="shared" si="115"/>
        <v>0</v>
      </c>
      <c r="V143" s="52">
        <f t="shared" si="115"/>
        <v>0</v>
      </c>
      <c r="W143" s="52">
        <f t="shared" si="115"/>
        <v>0</v>
      </c>
      <c r="X143" s="52">
        <f t="shared" si="115"/>
        <v>0</v>
      </c>
      <c r="Y143" s="1385">
        <f>SUM(M143:O143)</f>
        <v>0</v>
      </c>
      <c r="Z143" s="1385">
        <f>SUM(P143:R143)</f>
        <v>0</v>
      </c>
      <c r="AA143" s="1385">
        <f>SUM(S143:U143)</f>
        <v>0</v>
      </c>
      <c r="AB143" s="1385">
        <f>SUM(V143:X143)</f>
        <v>0</v>
      </c>
      <c r="AC143" s="1385">
        <f>Y143+Z143</f>
        <v>0</v>
      </c>
      <c r="AD143" s="1385">
        <f>AB143+AA143</f>
        <v>0</v>
      </c>
      <c r="AE143" s="1385">
        <f>AC143+AD143</f>
        <v>0</v>
      </c>
    </row>
    <row r="144" spans="1:31">
      <c r="A144" s="657">
        <v>1</v>
      </c>
      <c r="B144" s="97"/>
      <c r="C144" s="97"/>
      <c r="D144" s="49"/>
      <c r="E144" s="1391" t="s">
        <v>101</v>
      </c>
      <c r="F144" s="1392"/>
      <c r="G144" s="1393"/>
      <c r="H144" s="1393"/>
      <c r="I144" s="1393"/>
      <c r="J144" s="1393"/>
      <c r="K144" s="1393"/>
      <c r="L144" s="2172"/>
      <c r="M144" s="2172">
        <f>SUM(M145:M147)</f>
        <v>80648</v>
      </c>
      <c r="N144" s="2172">
        <f t="shared" ref="N144:AE144" si="116">SUM(N145:N147)</f>
        <v>83937</v>
      </c>
      <c r="O144" s="2172">
        <f t="shared" si="116"/>
        <v>99862</v>
      </c>
      <c r="P144" s="2172">
        <f t="shared" si="116"/>
        <v>83046</v>
      </c>
      <c r="Q144" s="2172">
        <f t="shared" si="116"/>
        <v>91999</v>
      </c>
      <c r="R144" s="2172">
        <f t="shared" si="116"/>
        <v>136234</v>
      </c>
      <c r="S144" s="2172">
        <f t="shared" si="116"/>
        <v>64049</v>
      </c>
      <c r="T144" s="2172">
        <f t="shared" si="116"/>
        <v>90752</v>
      </c>
      <c r="U144" s="2172">
        <f t="shared" si="116"/>
        <v>89488</v>
      </c>
      <c r="V144" s="2172">
        <f t="shared" si="116"/>
        <v>77144</v>
      </c>
      <c r="W144" s="2172">
        <f t="shared" si="116"/>
        <v>87724</v>
      </c>
      <c r="X144" s="2172">
        <f t="shared" si="116"/>
        <v>63829</v>
      </c>
      <c r="Y144" s="2173">
        <f t="shared" si="116"/>
        <v>264447</v>
      </c>
      <c r="Z144" s="2173">
        <f t="shared" si="116"/>
        <v>311279</v>
      </c>
      <c r="AA144" s="2173">
        <f t="shared" si="116"/>
        <v>244289</v>
      </c>
      <c r="AB144" s="2173">
        <f t="shared" si="116"/>
        <v>228697</v>
      </c>
      <c r="AC144" s="2173">
        <f t="shared" si="116"/>
        <v>575726</v>
      </c>
      <c r="AD144" s="2173">
        <f t="shared" si="116"/>
        <v>472986</v>
      </c>
      <c r="AE144" s="2173">
        <f t="shared" si="116"/>
        <v>1048712</v>
      </c>
    </row>
    <row r="145" spans="1:31">
      <c r="A145" s="657">
        <v>1</v>
      </c>
      <c r="B145" s="97"/>
      <c r="C145" s="97"/>
      <c r="D145" s="49"/>
      <c r="E145" s="54"/>
      <c r="F145" s="205" t="s">
        <v>180</v>
      </c>
      <c r="G145" s="7"/>
      <c r="H145" s="7"/>
      <c r="I145" s="6"/>
      <c r="J145" s="6"/>
      <c r="K145" s="6"/>
      <c r="L145" s="52"/>
      <c r="M145" s="2308">
        <v>20386</v>
      </c>
      <c r="N145" s="2308">
        <v>24085</v>
      </c>
      <c r="O145" s="2308">
        <v>43588</v>
      </c>
      <c r="P145" s="2308">
        <v>34077</v>
      </c>
      <c r="Q145" s="2308">
        <f>40513+680</f>
        <v>41193</v>
      </c>
      <c r="R145" s="2308">
        <v>65466</v>
      </c>
      <c r="S145" s="2308">
        <v>12217</v>
      </c>
      <c r="T145" s="2308">
        <v>34858</v>
      </c>
      <c r="U145" s="2308">
        <v>25846</v>
      </c>
      <c r="V145" s="2308">
        <v>20578</v>
      </c>
      <c r="W145" s="2308">
        <v>36634</v>
      </c>
      <c r="X145" s="2308">
        <v>-19073</v>
      </c>
      <c r="Y145" s="1385">
        <f>SUM(M145:O145)</f>
        <v>88059</v>
      </c>
      <c r="Z145" s="1385">
        <f>SUM(P145:R145)</f>
        <v>140736</v>
      </c>
      <c r="AA145" s="1385">
        <f>SUM(S145:U145)</f>
        <v>72921</v>
      </c>
      <c r="AB145" s="1385">
        <f>SUM(V145:X145)</f>
        <v>38139</v>
      </c>
      <c r="AC145" s="1385">
        <f>Y145+Z145</f>
        <v>228795</v>
      </c>
      <c r="AD145" s="1385">
        <f>AB145+AA145</f>
        <v>111060</v>
      </c>
      <c r="AE145" s="1385">
        <f>AC145+AD145</f>
        <v>339855</v>
      </c>
    </row>
    <row r="146" spans="1:31">
      <c r="A146" s="657">
        <v>1</v>
      </c>
      <c r="B146" s="97"/>
      <c r="C146" s="97"/>
      <c r="D146" s="49"/>
      <c r="E146" s="54"/>
      <c r="F146" s="69" t="s">
        <v>181</v>
      </c>
      <c r="G146" s="7"/>
      <c r="H146" s="7"/>
      <c r="I146" s="6"/>
      <c r="J146" s="6"/>
      <c r="K146" s="6"/>
      <c r="L146" s="52"/>
      <c r="M146" s="2308">
        <v>26323</v>
      </c>
      <c r="N146" s="2308">
        <v>30419</v>
      </c>
      <c r="O146" s="2308">
        <v>27183</v>
      </c>
      <c r="P146" s="2308">
        <v>23707</v>
      </c>
      <c r="Q146" s="2308">
        <v>23783</v>
      </c>
      <c r="R146" s="2308">
        <v>23678</v>
      </c>
      <c r="S146" s="2308">
        <v>25597</v>
      </c>
      <c r="T146" s="2308">
        <v>24263</v>
      </c>
      <c r="U146" s="2308">
        <v>22088</v>
      </c>
      <c r="V146" s="2308">
        <v>24304</v>
      </c>
      <c r="W146" s="2308">
        <v>24760</v>
      </c>
      <c r="X146" s="2308">
        <v>46689</v>
      </c>
      <c r="Y146" s="1385">
        <f>SUM(M146:O146)</f>
        <v>83925</v>
      </c>
      <c r="Z146" s="1385">
        <f>SUM(P146:R146)</f>
        <v>71168</v>
      </c>
      <c r="AA146" s="1385">
        <f>SUM(S146:U146)</f>
        <v>71948</v>
      </c>
      <c r="AB146" s="1385">
        <f>SUM(V146:X146)</f>
        <v>95753</v>
      </c>
      <c r="AC146" s="1385">
        <f>Y146+Z146</f>
        <v>155093</v>
      </c>
      <c r="AD146" s="1385">
        <f>AB146+AA146</f>
        <v>167701</v>
      </c>
      <c r="AE146" s="1385">
        <f>AC146+AD146</f>
        <v>322794</v>
      </c>
    </row>
    <row r="147" spans="1:31">
      <c r="A147" s="657">
        <v>1</v>
      </c>
      <c r="B147" s="97"/>
      <c r="C147" s="97"/>
      <c r="D147" s="49"/>
      <c r="E147" s="54"/>
      <c r="F147" s="69" t="s">
        <v>182</v>
      </c>
      <c r="G147" s="7"/>
      <c r="H147" s="7"/>
      <c r="I147" s="6"/>
      <c r="J147" s="6"/>
      <c r="K147" s="6"/>
      <c r="L147" s="52"/>
      <c r="M147" s="2308">
        <v>33939</v>
      </c>
      <c r="N147" s="2308">
        <v>29433</v>
      </c>
      <c r="O147" s="2308">
        <v>29091</v>
      </c>
      <c r="P147" s="2308">
        <v>25262</v>
      </c>
      <c r="Q147" s="2308">
        <v>27023</v>
      </c>
      <c r="R147" s="2308">
        <v>47090</v>
      </c>
      <c r="S147" s="2308">
        <v>26235</v>
      </c>
      <c r="T147" s="2308">
        <v>31631</v>
      </c>
      <c r="U147" s="2308">
        <v>41554</v>
      </c>
      <c r="V147" s="2308">
        <v>32262</v>
      </c>
      <c r="W147" s="2308">
        <v>26330</v>
      </c>
      <c r="X147" s="2308">
        <v>36213</v>
      </c>
      <c r="Y147" s="1385">
        <f>SUM(M147:O147)</f>
        <v>92463</v>
      </c>
      <c r="Z147" s="1385">
        <f>SUM(P147:R147)</f>
        <v>99375</v>
      </c>
      <c r="AA147" s="1385">
        <f>SUM(S147:U147)</f>
        <v>99420</v>
      </c>
      <c r="AB147" s="1385">
        <f>SUM(V147:X147)</f>
        <v>94805</v>
      </c>
      <c r="AC147" s="1385">
        <f>Y147+Z147</f>
        <v>191838</v>
      </c>
      <c r="AD147" s="1385">
        <f>AB147+AA147</f>
        <v>194225</v>
      </c>
      <c r="AE147" s="1385">
        <f>AC147+AD147</f>
        <v>386063</v>
      </c>
    </row>
    <row r="148" spans="1:31">
      <c r="A148" s="657">
        <v>1</v>
      </c>
      <c r="B148" s="97"/>
      <c r="C148" s="97"/>
      <c r="D148" s="49"/>
      <c r="E148" s="1391" t="s">
        <v>143</v>
      </c>
      <c r="F148" s="1392"/>
      <c r="G148" s="1393"/>
      <c r="H148" s="1393"/>
      <c r="I148" s="1393"/>
      <c r="J148" s="1393"/>
      <c r="K148" s="1393"/>
      <c r="L148" s="2172"/>
      <c r="M148" s="2172">
        <f>M134-M144</f>
        <v>51265</v>
      </c>
      <c r="N148" s="2172">
        <f t="shared" ref="N148:AE148" si="117">N134-N144</f>
        <v>82026</v>
      </c>
      <c r="O148" s="2172">
        <f t="shared" si="117"/>
        <v>34677</v>
      </c>
      <c r="P148" s="2172">
        <f t="shared" si="117"/>
        <v>48349</v>
      </c>
      <c r="Q148" s="2172">
        <f t="shared" si="117"/>
        <v>40621</v>
      </c>
      <c r="R148" s="2172">
        <f t="shared" si="117"/>
        <v>43062</v>
      </c>
      <c r="S148" s="2172">
        <f t="shared" si="117"/>
        <v>54860</v>
      </c>
      <c r="T148" s="2172">
        <f t="shared" si="117"/>
        <v>40596</v>
      </c>
      <c r="U148" s="2172">
        <f t="shared" si="117"/>
        <v>91650</v>
      </c>
      <c r="V148" s="2172">
        <f t="shared" si="117"/>
        <v>79346</v>
      </c>
      <c r="W148" s="2172">
        <f t="shared" si="117"/>
        <v>65000</v>
      </c>
      <c r="X148" s="2172">
        <f t="shared" si="117"/>
        <v>-9241</v>
      </c>
      <c r="Y148" s="2173">
        <f t="shared" si="117"/>
        <v>167968</v>
      </c>
      <c r="Z148" s="2173">
        <f t="shared" si="117"/>
        <v>132032</v>
      </c>
      <c r="AA148" s="2173">
        <f t="shared" si="117"/>
        <v>187106</v>
      </c>
      <c r="AB148" s="2173">
        <f t="shared" si="117"/>
        <v>135105</v>
      </c>
      <c r="AC148" s="2173">
        <f t="shared" si="117"/>
        <v>300000</v>
      </c>
      <c r="AD148" s="2173">
        <f t="shared" si="117"/>
        <v>322211</v>
      </c>
      <c r="AE148" s="2173">
        <f t="shared" si="117"/>
        <v>622211</v>
      </c>
    </row>
    <row r="149" spans="1:31">
      <c r="A149" s="657">
        <v>1</v>
      </c>
      <c r="B149" s="97"/>
      <c r="C149" s="97"/>
      <c r="D149" s="49"/>
      <c r="E149" s="74"/>
      <c r="F149" s="1064" t="s">
        <v>142</v>
      </c>
      <c r="G149" s="4"/>
      <c r="H149" s="4"/>
      <c r="I149" s="3"/>
      <c r="J149" s="3"/>
      <c r="K149" s="3"/>
      <c r="L149" s="50"/>
      <c r="M149" s="206">
        <f t="shared" ref="M149:AE149" si="118">IFERROR(M148/M112,0)</f>
        <v>0.14620783672864066</v>
      </c>
      <c r="N149" s="206">
        <f t="shared" si="118"/>
        <v>0.21370676740702144</v>
      </c>
      <c r="O149" s="206">
        <f t="shared" si="118"/>
        <v>9.9189368542694015E-2</v>
      </c>
      <c r="P149" s="206">
        <f t="shared" si="118"/>
        <v>0.1373129835164211</v>
      </c>
      <c r="Q149" s="206">
        <f t="shared" si="118"/>
        <v>0.11739596609415144</v>
      </c>
      <c r="R149" s="206">
        <f t="shared" si="118"/>
        <v>8.850696142952863E-2</v>
      </c>
      <c r="S149" s="206">
        <f t="shared" si="118"/>
        <v>0.17279719795137993</v>
      </c>
      <c r="T149" s="206">
        <f t="shared" si="118"/>
        <v>0.1214009736958576</v>
      </c>
      <c r="U149" s="206">
        <f t="shared" si="118"/>
        <v>0.20425583126440267</v>
      </c>
      <c r="V149" s="206">
        <f t="shared" si="118"/>
        <v>0.184088905387221</v>
      </c>
      <c r="W149" s="206">
        <f t="shared" si="118"/>
        <v>0.15578377212429148</v>
      </c>
      <c r="X149" s="206">
        <f t="shared" si="118"/>
        <v>-3.437334940225114E-2</v>
      </c>
      <c r="Y149" s="206">
        <f t="shared" si="118"/>
        <v>0.15494345331439219</v>
      </c>
      <c r="Z149" s="206">
        <f t="shared" si="118"/>
        <v>0.11145110466014385</v>
      </c>
      <c r="AA149" s="206">
        <f t="shared" si="118"/>
        <v>0.17000672372748915</v>
      </c>
      <c r="AB149" s="206">
        <f t="shared" si="118"/>
        <v>0.12094186143314831</v>
      </c>
      <c r="AC149" s="206">
        <f t="shared" si="118"/>
        <v>0.13223297864040695</v>
      </c>
      <c r="AD149" s="206">
        <f t="shared" si="118"/>
        <v>0.14529146809265689</v>
      </c>
      <c r="AE149" s="206">
        <f t="shared" si="118"/>
        <v>0.13868794871623413</v>
      </c>
    </row>
    <row r="150" spans="1:31">
      <c r="A150" s="657">
        <v>1</v>
      </c>
      <c r="B150" s="97"/>
      <c r="C150" s="97"/>
      <c r="D150" s="49"/>
      <c r="E150" s="389" t="s">
        <v>184</v>
      </c>
      <c r="F150" s="872"/>
      <c r="G150" s="1077"/>
      <c r="H150" s="1077"/>
      <c r="I150" s="872"/>
      <c r="J150" s="872"/>
      <c r="K150" s="872"/>
      <c r="L150" s="2165"/>
      <c r="M150" s="2309">
        <v>247</v>
      </c>
      <c r="N150" s="2309">
        <v>741</v>
      </c>
      <c r="O150" s="2309">
        <v>549</v>
      </c>
      <c r="P150" s="2309">
        <v>1155</v>
      </c>
      <c r="Q150" s="2309">
        <v>202</v>
      </c>
      <c r="R150" s="2309">
        <v>816</v>
      </c>
      <c r="S150" s="2309">
        <v>37</v>
      </c>
      <c r="T150" s="2309">
        <v>256</v>
      </c>
      <c r="U150" s="2309">
        <v>2492</v>
      </c>
      <c r="V150" s="2309">
        <v>2075</v>
      </c>
      <c r="W150" s="2309">
        <v>2863</v>
      </c>
      <c r="X150" s="2309">
        <v>-534</v>
      </c>
      <c r="Y150" s="2171">
        <f>SUM(M150:O150)</f>
        <v>1537</v>
      </c>
      <c r="Z150" s="2171">
        <f>SUM(P150:R150)</f>
        <v>2173</v>
      </c>
      <c r="AA150" s="2171">
        <f>SUM(S150:U150)</f>
        <v>2785</v>
      </c>
      <c r="AB150" s="2171">
        <f>SUM(V150:X150)</f>
        <v>4404</v>
      </c>
      <c r="AC150" s="2171">
        <f>Y150+Z150</f>
        <v>3710</v>
      </c>
      <c r="AD150" s="2171">
        <f>AB150+AA150</f>
        <v>7189</v>
      </c>
      <c r="AE150" s="2171">
        <f>AC150+AD150</f>
        <v>10899</v>
      </c>
    </row>
    <row r="151" spans="1:31">
      <c r="A151" s="657">
        <v>1</v>
      </c>
      <c r="B151" s="97"/>
      <c r="C151" s="97"/>
      <c r="D151" s="49"/>
      <c r="E151" s="203" t="s">
        <v>163</v>
      </c>
      <c r="F151" s="201"/>
      <c r="G151" s="202"/>
      <c r="H151" s="202"/>
      <c r="I151" s="201"/>
      <c r="J151" s="201"/>
      <c r="K151" s="201"/>
      <c r="L151" s="200"/>
      <c r="M151" s="2311"/>
      <c r="N151" s="2311"/>
      <c r="O151" s="2311"/>
      <c r="P151" s="2311"/>
      <c r="Q151" s="2311">
        <v>644</v>
      </c>
      <c r="R151" s="2311"/>
      <c r="S151" s="2311">
        <v>197</v>
      </c>
      <c r="T151" s="2311">
        <v>419</v>
      </c>
      <c r="U151" s="2311">
        <v>0</v>
      </c>
      <c r="V151" s="2311">
        <v>0</v>
      </c>
      <c r="W151" s="2311">
        <v>0</v>
      </c>
      <c r="X151" s="2311">
        <v>-644</v>
      </c>
      <c r="Y151" s="1390">
        <f>SUM(M151:O151)</f>
        <v>0</v>
      </c>
      <c r="Z151" s="1390">
        <f>SUM(P151:R151)</f>
        <v>644</v>
      </c>
      <c r="AA151" s="1390">
        <f>SUM(S151:U151)</f>
        <v>616</v>
      </c>
      <c r="AB151" s="1390">
        <f>SUM(V151:X151)</f>
        <v>-644</v>
      </c>
      <c r="AC151" s="1390">
        <f>Y151+Z151</f>
        <v>644</v>
      </c>
      <c r="AD151" s="1390">
        <f>AB151+AA151</f>
        <v>-28</v>
      </c>
      <c r="AE151" s="1390">
        <f>AC151+AD151</f>
        <v>616</v>
      </c>
    </row>
    <row r="152" spans="1:31">
      <c r="A152" s="657">
        <v>1</v>
      </c>
      <c r="B152" s="97"/>
      <c r="C152" s="97"/>
      <c r="D152" s="49"/>
      <c r="E152" s="1391" t="s">
        <v>186</v>
      </c>
      <c r="F152" s="1392"/>
      <c r="G152" s="1393"/>
      <c r="H152" s="1393"/>
      <c r="I152" s="1393"/>
      <c r="J152" s="1393"/>
      <c r="K152" s="1393"/>
      <c r="L152" s="2172"/>
      <c r="M152" s="2172">
        <f>M148+M150-M151</f>
        <v>51512</v>
      </c>
      <c r="N152" s="2172">
        <f t="shared" ref="N152:AE152" si="119">N148+N150-N151</f>
        <v>82767</v>
      </c>
      <c r="O152" s="2172">
        <f t="shared" si="119"/>
        <v>35226</v>
      </c>
      <c r="P152" s="2172">
        <f t="shared" si="119"/>
        <v>49504</v>
      </c>
      <c r="Q152" s="2172">
        <f t="shared" si="119"/>
        <v>40179</v>
      </c>
      <c r="R152" s="2172">
        <f t="shared" si="119"/>
        <v>43878</v>
      </c>
      <c r="S152" s="2172">
        <f t="shared" si="119"/>
        <v>54700</v>
      </c>
      <c r="T152" s="2172">
        <f t="shared" si="119"/>
        <v>40433</v>
      </c>
      <c r="U152" s="2172">
        <f t="shared" si="119"/>
        <v>94142</v>
      </c>
      <c r="V152" s="2172">
        <f t="shared" si="119"/>
        <v>81421</v>
      </c>
      <c r="W152" s="2172">
        <f t="shared" si="119"/>
        <v>67863</v>
      </c>
      <c r="X152" s="2172">
        <f t="shared" si="119"/>
        <v>-9131</v>
      </c>
      <c r="Y152" s="2173">
        <f t="shared" si="119"/>
        <v>169505</v>
      </c>
      <c r="Z152" s="2173">
        <f t="shared" si="119"/>
        <v>133561</v>
      </c>
      <c r="AA152" s="2173">
        <f t="shared" si="119"/>
        <v>189275</v>
      </c>
      <c r="AB152" s="2173">
        <f t="shared" si="119"/>
        <v>140153</v>
      </c>
      <c r="AC152" s="2173">
        <f t="shared" si="119"/>
        <v>303066</v>
      </c>
      <c r="AD152" s="2173">
        <f t="shared" si="119"/>
        <v>329428</v>
      </c>
      <c r="AE152" s="2173">
        <f t="shared" si="119"/>
        <v>632494</v>
      </c>
    </row>
    <row r="153" spans="1:31">
      <c r="A153" s="657">
        <v>1</v>
      </c>
      <c r="B153" s="97"/>
      <c r="C153" s="97"/>
      <c r="D153" s="49"/>
      <c r="E153" s="74"/>
      <c r="F153" s="1064" t="s">
        <v>142</v>
      </c>
      <c r="G153" s="4"/>
      <c r="H153" s="4"/>
      <c r="I153" s="3"/>
      <c r="J153" s="3"/>
      <c r="K153" s="3"/>
      <c r="L153" s="50"/>
      <c r="M153" s="206">
        <f t="shared" ref="M153:AE153" si="120">IFERROR(M152/M112,0)</f>
        <v>0.14691228100196502</v>
      </c>
      <c r="N153" s="206">
        <f t="shared" si="120"/>
        <v>0.21563733472285546</v>
      </c>
      <c r="O153" s="206">
        <f t="shared" si="120"/>
        <v>0.10075971670804681</v>
      </c>
      <c r="P153" s="206">
        <f t="shared" si="120"/>
        <v>0.1405932270780556</v>
      </c>
      <c r="Q153" s="206">
        <f t="shared" si="120"/>
        <v>0.11611857220887992</v>
      </c>
      <c r="R153" s="206">
        <f t="shared" si="120"/>
        <v>9.0184117170704042E-2</v>
      </c>
      <c r="S153" s="206">
        <f t="shared" si="120"/>
        <v>0.17229323237222899</v>
      </c>
      <c r="T153" s="206">
        <f t="shared" si="120"/>
        <v>0.120913527673776</v>
      </c>
      <c r="U153" s="206">
        <f t="shared" si="120"/>
        <v>0.20980962866223016</v>
      </c>
      <c r="V153" s="206">
        <f t="shared" si="120"/>
        <v>0.18890306714305602</v>
      </c>
      <c r="W153" s="206">
        <f t="shared" si="120"/>
        <v>0.16264544811801221</v>
      </c>
      <c r="X153" s="206">
        <f t="shared" si="120"/>
        <v>-3.3964187143377893E-2</v>
      </c>
      <c r="Y153" s="206">
        <f t="shared" si="120"/>
        <v>0.15636127151633675</v>
      </c>
      <c r="Z153" s="206">
        <f t="shared" si="120"/>
        <v>0.11274176706793408</v>
      </c>
      <c r="AA153" s="206">
        <f t="shared" si="120"/>
        <v>0.17197750277126606</v>
      </c>
      <c r="AB153" s="206">
        <f t="shared" si="120"/>
        <v>0.12546067655112716</v>
      </c>
      <c r="AC153" s="206">
        <f t="shared" si="120"/>
        <v>0.13358439968211192</v>
      </c>
      <c r="AD153" s="206">
        <f t="shared" si="120"/>
        <v>0.14854575961350722</v>
      </c>
      <c r="AE153" s="206">
        <f t="shared" si="120"/>
        <v>0.14097998176715903</v>
      </c>
    </row>
    <row r="154" spans="1:31">
      <c r="A154" s="657">
        <v>1</v>
      </c>
      <c r="B154" s="97"/>
      <c r="C154" s="97"/>
      <c r="D154" s="49"/>
      <c r="E154" s="48"/>
      <c r="F154" s="47"/>
      <c r="G154" s="48"/>
      <c r="H154" s="48"/>
      <c r="I154" s="47"/>
      <c r="J154" s="47"/>
      <c r="K154" s="47"/>
      <c r="L154" s="47"/>
      <c r="M154" s="64"/>
      <c r="N154" s="64"/>
      <c r="O154" s="64"/>
      <c r="P154" s="64"/>
      <c r="Q154" s="64"/>
      <c r="R154" s="64"/>
      <c r="S154" s="64"/>
      <c r="T154" s="64"/>
      <c r="U154" s="64"/>
      <c r="V154" s="64"/>
      <c r="W154" s="64"/>
      <c r="X154" s="64"/>
      <c r="Y154" s="268"/>
      <c r="Z154" s="268"/>
      <c r="AA154" s="268"/>
      <c r="AB154" s="268"/>
      <c r="AC154" s="268"/>
      <c r="AD154" s="268"/>
      <c r="AE154" s="268"/>
    </row>
    <row r="155" spans="1:31">
      <c r="A155" s="657">
        <v>1</v>
      </c>
      <c r="B155" s="97"/>
      <c r="C155" s="97"/>
      <c r="D155" s="49" t="s">
        <v>549</v>
      </c>
      <c r="E155" s="48"/>
      <c r="F155" s="47"/>
      <c r="G155" s="48"/>
      <c r="H155" s="48"/>
      <c r="I155" s="47"/>
      <c r="J155" s="47"/>
      <c r="K155" s="47"/>
      <c r="L155" s="47"/>
      <c r="M155" s="64"/>
      <c r="N155" s="64"/>
      <c r="O155" s="64"/>
      <c r="P155" s="64"/>
      <c r="Q155" s="64"/>
      <c r="R155" s="64"/>
      <c r="S155" s="64"/>
      <c r="T155" s="64"/>
      <c r="U155" s="64"/>
      <c r="V155" s="64"/>
      <c r="W155" s="64"/>
      <c r="X155" s="64"/>
      <c r="Y155" s="365"/>
      <c r="Z155" s="365"/>
      <c r="AA155" s="365"/>
      <c r="AB155" s="365"/>
      <c r="AC155" s="365"/>
      <c r="AD155" s="365"/>
      <c r="AE155" s="365"/>
    </row>
    <row r="156" spans="1:31">
      <c r="A156" s="657">
        <v>1</v>
      </c>
      <c r="B156" s="97"/>
      <c r="C156" s="97"/>
      <c r="D156" s="49"/>
      <c r="E156" s="699" t="s">
        <v>9</v>
      </c>
      <c r="F156" s="984"/>
      <c r="G156" s="1399"/>
      <c r="H156" s="1399"/>
      <c r="I156" s="984"/>
      <c r="J156" s="984"/>
      <c r="K156" s="1400" t="s">
        <v>602</v>
      </c>
      <c r="L156" s="2174"/>
      <c r="M156" s="2175">
        <f t="shared" ref="M156:AE156" si="121">M157+M164</f>
        <v>2286</v>
      </c>
      <c r="N156" s="2175">
        <f t="shared" si="121"/>
        <v>1291</v>
      </c>
      <c r="O156" s="2175">
        <f t="shared" si="121"/>
        <v>2136</v>
      </c>
      <c r="P156" s="2175">
        <f t="shared" si="121"/>
        <v>11530</v>
      </c>
      <c r="Q156" s="2175">
        <f t="shared" si="121"/>
        <v>1823</v>
      </c>
      <c r="R156" s="2175">
        <f t="shared" si="121"/>
        <v>11025</v>
      </c>
      <c r="S156" s="2175">
        <f t="shared" si="121"/>
        <v>2110</v>
      </c>
      <c r="T156" s="2175">
        <f t="shared" si="121"/>
        <v>21888</v>
      </c>
      <c r="U156" s="2175">
        <f t="shared" si="121"/>
        <v>36</v>
      </c>
      <c r="V156" s="2175">
        <f t="shared" si="121"/>
        <v>2976</v>
      </c>
      <c r="W156" s="2175">
        <f t="shared" si="121"/>
        <v>32291</v>
      </c>
      <c r="X156" s="2175">
        <f t="shared" si="121"/>
        <v>1404</v>
      </c>
      <c r="Y156" s="2175">
        <f t="shared" si="121"/>
        <v>5713</v>
      </c>
      <c r="Z156" s="2175">
        <f t="shared" si="121"/>
        <v>24378</v>
      </c>
      <c r="AA156" s="2175">
        <f t="shared" si="121"/>
        <v>24034</v>
      </c>
      <c r="AB156" s="2175">
        <f t="shared" si="121"/>
        <v>36671</v>
      </c>
      <c r="AC156" s="2175">
        <f t="shared" si="121"/>
        <v>30091</v>
      </c>
      <c r="AD156" s="2175">
        <f t="shared" si="121"/>
        <v>60705</v>
      </c>
      <c r="AE156" s="2175">
        <f t="shared" si="121"/>
        <v>90796</v>
      </c>
    </row>
    <row r="157" spans="1:31" s="272" customFormat="1">
      <c r="A157" s="657">
        <v>1</v>
      </c>
      <c r="B157" s="97"/>
      <c r="C157" s="97"/>
      <c r="D157" s="49"/>
      <c r="E157" s="53"/>
      <c r="F157" s="73"/>
      <c r="G157" s="97"/>
      <c r="H157" s="97"/>
      <c r="I157" s="602" t="s">
        <v>331</v>
      </c>
      <c r="J157" s="602"/>
      <c r="K157" s="602"/>
      <c r="L157" s="603"/>
      <c r="M157" s="1401">
        <f>SUM(M158:M163)</f>
        <v>0</v>
      </c>
      <c r="N157" s="1401">
        <f t="shared" ref="N157:X157" si="122">SUM(N158:N163)</f>
        <v>0</v>
      </c>
      <c r="O157" s="1401">
        <f t="shared" si="122"/>
        <v>0</v>
      </c>
      <c r="P157" s="1401">
        <f t="shared" si="122"/>
        <v>9950</v>
      </c>
      <c r="Q157" s="1401">
        <f t="shared" si="122"/>
        <v>121</v>
      </c>
      <c r="R157" s="1401">
        <f t="shared" si="122"/>
        <v>9200</v>
      </c>
      <c r="S157" s="1401">
        <f t="shared" si="122"/>
        <v>0</v>
      </c>
      <c r="T157" s="1401">
        <f t="shared" si="122"/>
        <v>19430</v>
      </c>
      <c r="U157" s="1401">
        <f t="shared" si="122"/>
        <v>-2943</v>
      </c>
      <c r="V157" s="1401">
        <f t="shared" si="122"/>
        <v>0</v>
      </c>
      <c r="W157" s="1401">
        <f t="shared" si="122"/>
        <v>28800</v>
      </c>
      <c r="X157" s="1401">
        <f t="shared" si="122"/>
        <v>-500</v>
      </c>
      <c r="Y157" s="1401">
        <f>SUM(M157:O157)</f>
        <v>0</v>
      </c>
      <c r="Z157" s="1401">
        <f>SUM(P157:R157)</f>
        <v>19271</v>
      </c>
      <c r="AA157" s="1401">
        <f>SUM(S157:U157)</f>
        <v>16487</v>
      </c>
      <c r="AB157" s="1401">
        <f>SUM(V157:X157)</f>
        <v>28300</v>
      </c>
      <c r="AC157" s="1401">
        <f>Y157+Z157</f>
        <v>19271</v>
      </c>
      <c r="AD157" s="1401">
        <f>AB157+AA157</f>
        <v>44787</v>
      </c>
      <c r="AE157" s="1401">
        <f>AC157+AD157</f>
        <v>64058</v>
      </c>
    </row>
    <row r="158" spans="1:31" s="272" customFormat="1">
      <c r="A158" s="657">
        <v>1</v>
      </c>
      <c r="B158" s="97"/>
      <c r="C158" s="97"/>
      <c r="D158" s="49"/>
      <c r="E158" s="53"/>
      <c r="F158" s="73"/>
      <c r="G158" s="97"/>
      <c r="H158" s="97"/>
      <c r="I158" s="97"/>
      <c r="J158" s="73" t="s">
        <v>219</v>
      </c>
      <c r="K158" s="73"/>
      <c r="L158" s="72"/>
      <c r="M158" s="1402">
        <f t="shared" ref="M158:X163" si="123">M506+M521</f>
        <v>0</v>
      </c>
      <c r="N158" s="1402">
        <f t="shared" si="123"/>
        <v>0</v>
      </c>
      <c r="O158" s="1402">
        <f t="shared" si="123"/>
        <v>0</v>
      </c>
      <c r="P158" s="1402">
        <f t="shared" si="123"/>
        <v>0</v>
      </c>
      <c r="Q158" s="1402">
        <f t="shared" si="123"/>
        <v>0</v>
      </c>
      <c r="R158" s="1402">
        <f t="shared" si="123"/>
        <v>0</v>
      </c>
      <c r="S158" s="1402">
        <f t="shared" si="123"/>
        <v>0</v>
      </c>
      <c r="T158" s="1402">
        <f t="shared" si="123"/>
        <v>0</v>
      </c>
      <c r="U158" s="1402">
        <f t="shared" si="123"/>
        <v>-2943</v>
      </c>
      <c r="V158" s="1402">
        <f t="shared" si="123"/>
        <v>0</v>
      </c>
      <c r="W158" s="1402">
        <f t="shared" si="123"/>
        <v>0</v>
      </c>
      <c r="X158" s="1402">
        <f t="shared" si="123"/>
        <v>0</v>
      </c>
      <c r="Y158" s="1402">
        <f t="shared" ref="Y158:Y170" si="124">SUM(M158:O158)</f>
        <v>0</v>
      </c>
      <c r="Z158" s="1402">
        <f t="shared" ref="Z158:Z170" si="125">SUM(P158:R158)</f>
        <v>0</v>
      </c>
      <c r="AA158" s="1402">
        <f t="shared" ref="AA158:AA170" si="126">SUM(S158:U158)</f>
        <v>-2943</v>
      </c>
      <c r="AB158" s="1402">
        <f t="shared" ref="AB158:AB170" si="127">SUM(V158:X158)</f>
        <v>0</v>
      </c>
      <c r="AC158" s="1402">
        <f t="shared" ref="AC158:AC170" si="128">Y158+Z158</f>
        <v>0</v>
      </c>
      <c r="AD158" s="1402">
        <f t="shared" ref="AD158:AD170" si="129">AB158+AA158</f>
        <v>-2943</v>
      </c>
      <c r="AE158" s="1402">
        <f t="shared" ref="AE158:AE170" si="130">AC158+AD158</f>
        <v>-2943</v>
      </c>
    </row>
    <row r="159" spans="1:31" s="272" customFormat="1">
      <c r="A159" s="657">
        <v>1</v>
      </c>
      <c r="B159" s="97"/>
      <c r="C159" s="97"/>
      <c r="D159" s="49"/>
      <c r="E159" s="53"/>
      <c r="F159" s="73"/>
      <c r="G159" s="97"/>
      <c r="H159" s="97"/>
      <c r="I159" s="97"/>
      <c r="J159" s="73" t="s">
        <v>220</v>
      </c>
      <c r="K159" s="73"/>
      <c r="L159" s="72"/>
      <c r="M159" s="1402">
        <f t="shared" si="123"/>
        <v>0</v>
      </c>
      <c r="N159" s="1402">
        <f t="shared" si="123"/>
        <v>0</v>
      </c>
      <c r="O159" s="1402">
        <f t="shared" si="123"/>
        <v>0</v>
      </c>
      <c r="P159" s="1402">
        <f t="shared" si="123"/>
        <v>9950</v>
      </c>
      <c r="Q159" s="1402">
        <f t="shared" si="123"/>
        <v>0</v>
      </c>
      <c r="R159" s="1402">
        <f t="shared" si="123"/>
        <v>9200</v>
      </c>
      <c r="S159" s="1402">
        <f t="shared" si="123"/>
        <v>0</v>
      </c>
      <c r="T159" s="1402">
        <f t="shared" si="123"/>
        <v>0</v>
      </c>
      <c r="U159" s="1402">
        <f t="shared" si="123"/>
        <v>0</v>
      </c>
      <c r="V159" s="1402">
        <f t="shared" si="123"/>
        <v>0</v>
      </c>
      <c r="W159" s="1402">
        <f t="shared" si="123"/>
        <v>0</v>
      </c>
      <c r="X159" s="1402">
        <f t="shared" si="123"/>
        <v>-500</v>
      </c>
      <c r="Y159" s="1402">
        <f t="shared" si="124"/>
        <v>0</v>
      </c>
      <c r="Z159" s="1402">
        <f t="shared" si="125"/>
        <v>19150</v>
      </c>
      <c r="AA159" s="1402">
        <f t="shared" si="126"/>
        <v>0</v>
      </c>
      <c r="AB159" s="1402">
        <f t="shared" si="127"/>
        <v>-500</v>
      </c>
      <c r="AC159" s="1402">
        <f t="shared" si="128"/>
        <v>19150</v>
      </c>
      <c r="AD159" s="1402">
        <f t="shared" si="129"/>
        <v>-500</v>
      </c>
      <c r="AE159" s="1402">
        <f t="shared" si="130"/>
        <v>18650</v>
      </c>
    </row>
    <row r="160" spans="1:31" s="272" customFormat="1">
      <c r="A160" s="657">
        <v>1</v>
      </c>
      <c r="B160" s="97"/>
      <c r="C160" s="97"/>
      <c r="D160" s="49"/>
      <c r="E160" s="53"/>
      <c r="F160" s="73"/>
      <c r="G160" s="97"/>
      <c r="H160" s="97"/>
      <c r="I160" s="97"/>
      <c r="J160" s="73" t="s">
        <v>139</v>
      </c>
      <c r="K160" s="73"/>
      <c r="L160" s="72"/>
      <c r="M160" s="1402">
        <f t="shared" si="123"/>
        <v>0</v>
      </c>
      <c r="N160" s="1402">
        <f t="shared" si="123"/>
        <v>0</v>
      </c>
      <c r="O160" s="1402">
        <f t="shared" si="123"/>
        <v>0</v>
      </c>
      <c r="P160" s="1402">
        <f t="shared" si="123"/>
        <v>0</v>
      </c>
      <c r="Q160" s="1402">
        <f t="shared" si="123"/>
        <v>121</v>
      </c>
      <c r="R160" s="1402">
        <f t="shared" si="123"/>
        <v>0</v>
      </c>
      <c r="S160" s="1402">
        <f t="shared" si="123"/>
        <v>0</v>
      </c>
      <c r="T160" s="1402">
        <f t="shared" si="123"/>
        <v>19430</v>
      </c>
      <c r="U160" s="1402">
        <f t="shared" si="123"/>
        <v>0</v>
      </c>
      <c r="V160" s="1402">
        <f t="shared" si="123"/>
        <v>0</v>
      </c>
      <c r="W160" s="1402">
        <f t="shared" si="123"/>
        <v>28800</v>
      </c>
      <c r="X160" s="1402">
        <f t="shared" si="123"/>
        <v>0</v>
      </c>
      <c r="Y160" s="1402">
        <f t="shared" si="124"/>
        <v>0</v>
      </c>
      <c r="Z160" s="1402">
        <f t="shared" si="125"/>
        <v>121</v>
      </c>
      <c r="AA160" s="1402">
        <f t="shared" si="126"/>
        <v>19430</v>
      </c>
      <c r="AB160" s="1402">
        <f t="shared" si="127"/>
        <v>28800</v>
      </c>
      <c r="AC160" s="1402">
        <f t="shared" si="128"/>
        <v>121</v>
      </c>
      <c r="AD160" s="1402">
        <f t="shared" si="129"/>
        <v>48230</v>
      </c>
      <c r="AE160" s="1402">
        <f t="shared" si="130"/>
        <v>48351</v>
      </c>
    </row>
    <row r="161" spans="1:31" s="272" customFormat="1">
      <c r="A161" s="657">
        <v>1</v>
      </c>
      <c r="B161" s="97"/>
      <c r="C161" s="97"/>
      <c r="D161" s="49"/>
      <c r="E161" s="53"/>
      <c r="F161" s="73"/>
      <c r="G161" s="97"/>
      <c r="H161" s="97"/>
      <c r="I161" s="97"/>
      <c r="J161" s="73" t="s">
        <v>221</v>
      </c>
      <c r="K161" s="73"/>
      <c r="L161" s="72"/>
      <c r="M161" s="1402">
        <f t="shared" si="123"/>
        <v>0</v>
      </c>
      <c r="N161" s="1402">
        <f t="shared" si="123"/>
        <v>0</v>
      </c>
      <c r="O161" s="1402">
        <f t="shared" si="123"/>
        <v>0</v>
      </c>
      <c r="P161" s="1402">
        <f t="shared" si="123"/>
        <v>0</v>
      </c>
      <c r="Q161" s="1402">
        <f t="shared" si="123"/>
        <v>0</v>
      </c>
      <c r="R161" s="1402">
        <f t="shared" si="123"/>
        <v>0</v>
      </c>
      <c r="S161" s="1402">
        <f t="shared" si="123"/>
        <v>0</v>
      </c>
      <c r="T161" s="1402">
        <f t="shared" si="123"/>
        <v>0</v>
      </c>
      <c r="U161" s="1402">
        <f t="shared" si="123"/>
        <v>0</v>
      </c>
      <c r="V161" s="1402">
        <f t="shared" si="123"/>
        <v>0</v>
      </c>
      <c r="W161" s="1402">
        <f t="shared" si="123"/>
        <v>0</v>
      </c>
      <c r="X161" s="1402">
        <f t="shared" si="123"/>
        <v>0</v>
      </c>
      <c r="Y161" s="1402">
        <f t="shared" si="124"/>
        <v>0</v>
      </c>
      <c r="Z161" s="1402">
        <f t="shared" si="125"/>
        <v>0</v>
      </c>
      <c r="AA161" s="1402">
        <f t="shared" si="126"/>
        <v>0</v>
      </c>
      <c r="AB161" s="1402">
        <f t="shared" si="127"/>
        <v>0</v>
      </c>
      <c r="AC161" s="1402">
        <f t="shared" si="128"/>
        <v>0</v>
      </c>
      <c r="AD161" s="1402">
        <f t="shared" si="129"/>
        <v>0</v>
      </c>
      <c r="AE161" s="1402">
        <f t="shared" si="130"/>
        <v>0</v>
      </c>
    </row>
    <row r="162" spans="1:31" s="272" customFormat="1">
      <c r="A162" s="657">
        <v>1</v>
      </c>
      <c r="B162" s="97"/>
      <c r="C162" s="97"/>
      <c r="D162" s="49"/>
      <c r="E162" s="53"/>
      <c r="F162" s="73"/>
      <c r="G162" s="97"/>
      <c r="H162" s="97"/>
      <c r="I162" s="97"/>
      <c r="J162" s="73" t="s">
        <v>317</v>
      </c>
      <c r="K162" s="73"/>
      <c r="L162" s="72"/>
      <c r="M162" s="1402">
        <f t="shared" si="123"/>
        <v>0</v>
      </c>
      <c r="N162" s="1402">
        <f t="shared" si="123"/>
        <v>0</v>
      </c>
      <c r="O162" s="1402">
        <f t="shared" si="123"/>
        <v>0</v>
      </c>
      <c r="P162" s="1402">
        <f t="shared" si="123"/>
        <v>0</v>
      </c>
      <c r="Q162" s="1402">
        <f t="shared" si="123"/>
        <v>0</v>
      </c>
      <c r="R162" s="1402">
        <f t="shared" si="123"/>
        <v>0</v>
      </c>
      <c r="S162" s="1402">
        <f t="shared" si="123"/>
        <v>0</v>
      </c>
      <c r="T162" s="1402">
        <f t="shared" si="123"/>
        <v>0</v>
      </c>
      <c r="U162" s="1402">
        <f t="shared" si="123"/>
        <v>0</v>
      </c>
      <c r="V162" s="1402">
        <f t="shared" si="123"/>
        <v>0</v>
      </c>
      <c r="W162" s="1402">
        <f t="shared" si="123"/>
        <v>0</v>
      </c>
      <c r="X162" s="1402">
        <f t="shared" si="123"/>
        <v>0</v>
      </c>
      <c r="Y162" s="1402">
        <f t="shared" si="124"/>
        <v>0</v>
      </c>
      <c r="Z162" s="1402">
        <f t="shared" si="125"/>
        <v>0</v>
      </c>
      <c r="AA162" s="1402">
        <f t="shared" si="126"/>
        <v>0</v>
      </c>
      <c r="AB162" s="1402">
        <f t="shared" si="127"/>
        <v>0</v>
      </c>
      <c r="AC162" s="1402">
        <f t="shared" si="128"/>
        <v>0</v>
      </c>
      <c r="AD162" s="1402">
        <f t="shared" si="129"/>
        <v>0</v>
      </c>
      <c r="AE162" s="1402">
        <f t="shared" si="130"/>
        <v>0</v>
      </c>
    </row>
    <row r="163" spans="1:31" s="272" customFormat="1">
      <c r="A163" s="657">
        <v>1</v>
      </c>
      <c r="B163" s="97"/>
      <c r="C163" s="97"/>
      <c r="D163" s="49"/>
      <c r="E163" s="53"/>
      <c r="F163" s="73"/>
      <c r="G163" s="97"/>
      <c r="H163" s="97"/>
      <c r="I163" s="88"/>
      <c r="J163" s="88" t="s">
        <v>138</v>
      </c>
      <c r="K163" s="88"/>
      <c r="L163" s="87"/>
      <c r="M163" s="1403">
        <f t="shared" si="123"/>
        <v>0</v>
      </c>
      <c r="N163" s="1403">
        <f t="shared" si="123"/>
        <v>0</v>
      </c>
      <c r="O163" s="1403">
        <f t="shared" si="123"/>
        <v>0</v>
      </c>
      <c r="P163" s="1403">
        <f t="shared" si="123"/>
        <v>0</v>
      </c>
      <c r="Q163" s="1403">
        <f t="shared" si="123"/>
        <v>0</v>
      </c>
      <c r="R163" s="1403">
        <f t="shared" si="123"/>
        <v>0</v>
      </c>
      <c r="S163" s="1403">
        <f t="shared" si="123"/>
        <v>0</v>
      </c>
      <c r="T163" s="1403">
        <f t="shared" si="123"/>
        <v>0</v>
      </c>
      <c r="U163" s="1403">
        <f t="shared" si="123"/>
        <v>0</v>
      </c>
      <c r="V163" s="1403">
        <f t="shared" si="123"/>
        <v>0</v>
      </c>
      <c r="W163" s="1403">
        <f t="shared" si="123"/>
        <v>0</v>
      </c>
      <c r="X163" s="1403">
        <f t="shared" si="123"/>
        <v>0</v>
      </c>
      <c r="Y163" s="1403">
        <f t="shared" si="124"/>
        <v>0</v>
      </c>
      <c r="Z163" s="1403">
        <f t="shared" si="125"/>
        <v>0</v>
      </c>
      <c r="AA163" s="1403">
        <f t="shared" si="126"/>
        <v>0</v>
      </c>
      <c r="AB163" s="1403">
        <f t="shared" si="127"/>
        <v>0</v>
      </c>
      <c r="AC163" s="1403">
        <f t="shared" si="128"/>
        <v>0</v>
      </c>
      <c r="AD163" s="1403">
        <f t="shared" si="129"/>
        <v>0</v>
      </c>
      <c r="AE163" s="1403">
        <f t="shared" si="130"/>
        <v>0</v>
      </c>
    </row>
    <row r="164" spans="1:31" s="272" customFormat="1">
      <c r="A164" s="657">
        <v>1</v>
      </c>
      <c r="B164" s="97"/>
      <c r="C164" s="97"/>
      <c r="D164" s="49"/>
      <c r="E164" s="53"/>
      <c r="F164" s="73"/>
      <c r="G164" s="97"/>
      <c r="H164" s="97"/>
      <c r="I164" s="599" t="s">
        <v>229</v>
      </c>
      <c r="J164" s="599"/>
      <c r="K164" s="599"/>
      <c r="L164" s="600"/>
      <c r="M164" s="1404">
        <f>SUM(M165:M170)</f>
        <v>2286</v>
      </c>
      <c r="N164" s="1404">
        <f t="shared" ref="N164:X164" si="131">SUM(N165:N170)</f>
        <v>1291</v>
      </c>
      <c r="O164" s="1404">
        <f t="shared" si="131"/>
        <v>2136</v>
      </c>
      <c r="P164" s="1404">
        <f t="shared" si="131"/>
        <v>1580</v>
      </c>
      <c r="Q164" s="1404">
        <f t="shared" si="131"/>
        <v>1702</v>
      </c>
      <c r="R164" s="1404">
        <f t="shared" si="131"/>
        <v>1825</v>
      </c>
      <c r="S164" s="1404">
        <f t="shared" si="131"/>
        <v>2110</v>
      </c>
      <c r="T164" s="1404">
        <f t="shared" si="131"/>
        <v>2458</v>
      </c>
      <c r="U164" s="1404">
        <f t="shared" si="131"/>
        <v>2979</v>
      </c>
      <c r="V164" s="1404">
        <f t="shared" si="131"/>
        <v>2976</v>
      </c>
      <c r="W164" s="1404">
        <f t="shared" si="131"/>
        <v>3491</v>
      </c>
      <c r="X164" s="1404">
        <f t="shared" si="131"/>
        <v>1904</v>
      </c>
      <c r="Y164" s="1404">
        <f t="shared" si="124"/>
        <v>5713</v>
      </c>
      <c r="Z164" s="1404">
        <f t="shared" si="125"/>
        <v>5107</v>
      </c>
      <c r="AA164" s="1404">
        <f t="shared" si="126"/>
        <v>7547</v>
      </c>
      <c r="AB164" s="1404">
        <f t="shared" si="127"/>
        <v>8371</v>
      </c>
      <c r="AC164" s="1404">
        <f t="shared" si="128"/>
        <v>10820</v>
      </c>
      <c r="AD164" s="1404">
        <f t="shared" si="129"/>
        <v>15918</v>
      </c>
      <c r="AE164" s="1404">
        <f t="shared" si="130"/>
        <v>26738</v>
      </c>
    </row>
    <row r="165" spans="1:31" s="272" customFormat="1">
      <c r="A165" s="657">
        <v>1</v>
      </c>
      <c r="B165" s="97"/>
      <c r="C165" s="97"/>
      <c r="D165" s="49"/>
      <c r="E165" s="53"/>
      <c r="F165" s="73"/>
      <c r="G165" s="97"/>
      <c r="H165" s="97"/>
      <c r="I165" s="97"/>
      <c r="J165" s="73" t="s">
        <v>219</v>
      </c>
      <c r="K165" s="73"/>
      <c r="L165" s="72"/>
      <c r="M165" s="1402">
        <f t="shared" ref="M165:X170" si="132">M513+M528</f>
        <v>7</v>
      </c>
      <c r="N165" s="1402">
        <f t="shared" si="132"/>
        <v>4</v>
      </c>
      <c r="O165" s="1402">
        <f t="shared" si="132"/>
        <v>6</v>
      </c>
      <c r="P165" s="1402">
        <f t="shared" si="132"/>
        <v>0</v>
      </c>
      <c r="Q165" s="1402">
        <f t="shared" si="132"/>
        <v>0</v>
      </c>
      <c r="R165" s="1402">
        <f t="shared" si="132"/>
        <v>18</v>
      </c>
      <c r="S165" s="1402">
        <f t="shared" si="132"/>
        <v>4</v>
      </c>
      <c r="T165" s="1402">
        <f t="shared" si="132"/>
        <v>0</v>
      </c>
      <c r="U165" s="1402">
        <f t="shared" si="132"/>
        <v>0</v>
      </c>
      <c r="V165" s="1402">
        <f t="shared" si="132"/>
        <v>4</v>
      </c>
      <c r="W165" s="1402">
        <f t="shared" si="132"/>
        <v>0</v>
      </c>
      <c r="X165" s="1402">
        <f t="shared" si="132"/>
        <v>0</v>
      </c>
      <c r="Y165" s="1402">
        <f t="shared" si="124"/>
        <v>17</v>
      </c>
      <c r="Z165" s="1402">
        <f t="shared" si="125"/>
        <v>18</v>
      </c>
      <c r="AA165" s="1402">
        <f t="shared" si="126"/>
        <v>4</v>
      </c>
      <c r="AB165" s="1402">
        <f t="shared" si="127"/>
        <v>4</v>
      </c>
      <c r="AC165" s="1402">
        <f t="shared" si="128"/>
        <v>35</v>
      </c>
      <c r="AD165" s="1402">
        <f t="shared" si="129"/>
        <v>8</v>
      </c>
      <c r="AE165" s="1402">
        <f t="shared" si="130"/>
        <v>43</v>
      </c>
    </row>
    <row r="166" spans="1:31" s="272" customFormat="1">
      <c r="A166" s="657">
        <v>1</v>
      </c>
      <c r="B166" s="97"/>
      <c r="C166" s="97"/>
      <c r="D166" s="49"/>
      <c r="E166" s="53"/>
      <c r="F166" s="73"/>
      <c r="G166" s="97"/>
      <c r="H166" s="97"/>
      <c r="I166" s="97"/>
      <c r="J166" s="73" t="s">
        <v>220</v>
      </c>
      <c r="K166" s="73"/>
      <c r="L166" s="72"/>
      <c r="M166" s="1402">
        <f t="shared" si="132"/>
        <v>1224</v>
      </c>
      <c r="N166" s="1402">
        <f t="shared" si="132"/>
        <v>467</v>
      </c>
      <c r="O166" s="1402">
        <f t="shared" si="132"/>
        <v>466</v>
      </c>
      <c r="P166" s="1402">
        <f t="shared" si="132"/>
        <v>368</v>
      </c>
      <c r="Q166" s="1402">
        <f t="shared" si="132"/>
        <v>574</v>
      </c>
      <c r="R166" s="1402">
        <f t="shared" si="132"/>
        <v>204</v>
      </c>
      <c r="S166" s="1402">
        <f t="shared" si="132"/>
        <v>852</v>
      </c>
      <c r="T166" s="1402">
        <f t="shared" si="132"/>
        <v>489</v>
      </c>
      <c r="U166" s="1402">
        <f t="shared" si="132"/>
        <v>696</v>
      </c>
      <c r="V166" s="1402">
        <f t="shared" si="132"/>
        <v>1112</v>
      </c>
      <c r="W166" s="1402">
        <f t="shared" si="132"/>
        <v>1786</v>
      </c>
      <c r="X166" s="1402">
        <f t="shared" si="132"/>
        <v>660</v>
      </c>
      <c r="Y166" s="1402">
        <f t="shared" si="124"/>
        <v>2157</v>
      </c>
      <c r="Z166" s="1402">
        <f t="shared" si="125"/>
        <v>1146</v>
      </c>
      <c r="AA166" s="1402">
        <f t="shared" si="126"/>
        <v>2037</v>
      </c>
      <c r="AB166" s="1402">
        <f t="shared" si="127"/>
        <v>3558</v>
      </c>
      <c r="AC166" s="1402">
        <f t="shared" si="128"/>
        <v>3303</v>
      </c>
      <c r="AD166" s="1402">
        <f t="shared" si="129"/>
        <v>5595</v>
      </c>
      <c r="AE166" s="1402">
        <f t="shared" si="130"/>
        <v>8898</v>
      </c>
    </row>
    <row r="167" spans="1:31" s="272" customFormat="1">
      <c r="A167" s="657">
        <v>1</v>
      </c>
      <c r="B167" s="97"/>
      <c r="C167" s="97"/>
      <c r="D167" s="49"/>
      <c r="E167" s="53"/>
      <c r="F167" s="73"/>
      <c r="G167" s="97"/>
      <c r="H167" s="97"/>
      <c r="I167" s="97"/>
      <c r="J167" s="73" t="s">
        <v>139</v>
      </c>
      <c r="K167" s="73"/>
      <c r="L167" s="431"/>
      <c r="M167" s="1402">
        <f t="shared" si="132"/>
        <v>1055</v>
      </c>
      <c r="N167" s="1402">
        <f t="shared" si="132"/>
        <v>820</v>
      </c>
      <c r="O167" s="1402">
        <f t="shared" si="132"/>
        <v>1664</v>
      </c>
      <c r="P167" s="1402">
        <f t="shared" si="132"/>
        <v>1212</v>
      </c>
      <c r="Q167" s="1402">
        <f t="shared" si="132"/>
        <v>1128</v>
      </c>
      <c r="R167" s="1402">
        <f t="shared" si="132"/>
        <v>1603</v>
      </c>
      <c r="S167" s="1402">
        <f t="shared" si="132"/>
        <v>1254</v>
      </c>
      <c r="T167" s="1402">
        <f t="shared" si="132"/>
        <v>1969</v>
      </c>
      <c r="U167" s="1402">
        <f t="shared" si="132"/>
        <v>2283</v>
      </c>
      <c r="V167" s="1402">
        <f t="shared" si="132"/>
        <v>1860</v>
      </c>
      <c r="W167" s="1402">
        <f t="shared" si="132"/>
        <v>1705</v>
      </c>
      <c r="X167" s="1402">
        <f t="shared" si="132"/>
        <v>1244</v>
      </c>
      <c r="Y167" s="1402">
        <f t="shared" si="124"/>
        <v>3539</v>
      </c>
      <c r="Z167" s="1402">
        <f t="shared" si="125"/>
        <v>3943</v>
      </c>
      <c r="AA167" s="1402">
        <f t="shared" si="126"/>
        <v>5506</v>
      </c>
      <c r="AB167" s="1402">
        <f t="shared" si="127"/>
        <v>4809</v>
      </c>
      <c r="AC167" s="1402">
        <f t="shared" si="128"/>
        <v>7482</v>
      </c>
      <c r="AD167" s="1402">
        <f t="shared" si="129"/>
        <v>10315</v>
      </c>
      <c r="AE167" s="1402">
        <f t="shared" si="130"/>
        <v>17797</v>
      </c>
    </row>
    <row r="168" spans="1:31" s="272" customFormat="1">
      <c r="A168" s="657">
        <v>1</v>
      </c>
      <c r="B168" s="97"/>
      <c r="C168" s="97"/>
      <c r="D168" s="49"/>
      <c r="E168" s="53"/>
      <c r="F168" s="73"/>
      <c r="G168" s="97"/>
      <c r="H168" s="97"/>
      <c r="I168" s="97"/>
      <c r="J168" s="73" t="s">
        <v>221</v>
      </c>
      <c r="K168" s="73"/>
      <c r="L168" s="72"/>
      <c r="M168" s="1402">
        <f t="shared" si="132"/>
        <v>0</v>
      </c>
      <c r="N168" s="1402">
        <f t="shared" si="132"/>
        <v>0</v>
      </c>
      <c r="O168" s="1402">
        <f t="shared" si="132"/>
        <v>0</v>
      </c>
      <c r="P168" s="1402">
        <f t="shared" si="132"/>
        <v>0</v>
      </c>
      <c r="Q168" s="1402">
        <f t="shared" si="132"/>
        <v>0</v>
      </c>
      <c r="R168" s="1402">
        <f t="shared" si="132"/>
        <v>0</v>
      </c>
      <c r="S168" s="1402">
        <f t="shared" si="132"/>
        <v>0</v>
      </c>
      <c r="T168" s="1402">
        <f t="shared" si="132"/>
        <v>0</v>
      </c>
      <c r="U168" s="1402">
        <f t="shared" si="132"/>
        <v>0</v>
      </c>
      <c r="V168" s="1402">
        <f t="shared" si="132"/>
        <v>0</v>
      </c>
      <c r="W168" s="1402">
        <f t="shared" si="132"/>
        <v>0</v>
      </c>
      <c r="X168" s="1402">
        <f t="shared" si="132"/>
        <v>0</v>
      </c>
      <c r="Y168" s="1402">
        <f t="shared" si="124"/>
        <v>0</v>
      </c>
      <c r="Z168" s="1402">
        <f t="shared" si="125"/>
        <v>0</v>
      </c>
      <c r="AA168" s="1402">
        <f t="shared" si="126"/>
        <v>0</v>
      </c>
      <c r="AB168" s="1402">
        <f t="shared" si="127"/>
        <v>0</v>
      </c>
      <c r="AC168" s="1402">
        <f t="shared" si="128"/>
        <v>0</v>
      </c>
      <c r="AD168" s="1402">
        <f t="shared" si="129"/>
        <v>0</v>
      </c>
      <c r="AE168" s="1402">
        <f t="shared" si="130"/>
        <v>0</v>
      </c>
    </row>
    <row r="169" spans="1:31" s="272" customFormat="1">
      <c r="A169" s="657">
        <v>1</v>
      </c>
      <c r="B169" s="97"/>
      <c r="C169" s="97"/>
      <c r="D169" s="49"/>
      <c r="E169" s="53"/>
      <c r="F169" s="73"/>
      <c r="G169" s="97"/>
      <c r="H169" s="97"/>
      <c r="I169" s="97"/>
      <c r="J169" s="73" t="s">
        <v>317</v>
      </c>
      <c r="K169" s="73"/>
      <c r="L169" s="72"/>
      <c r="M169" s="1402">
        <f t="shared" si="132"/>
        <v>0</v>
      </c>
      <c r="N169" s="1402">
        <f t="shared" si="132"/>
        <v>0</v>
      </c>
      <c r="O169" s="1402">
        <f t="shared" si="132"/>
        <v>0</v>
      </c>
      <c r="P169" s="1402">
        <f t="shared" si="132"/>
        <v>0</v>
      </c>
      <c r="Q169" s="1402">
        <f t="shared" si="132"/>
        <v>0</v>
      </c>
      <c r="R169" s="1402">
        <f t="shared" si="132"/>
        <v>0</v>
      </c>
      <c r="S169" s="1402">
        <f t="shared" si="132"/>
        <v>0</v>
      </c>
      <c r="T169" s="1402">
        <f t="shared" si="132"/>
        <v>0</v>
      </c>
      <c r="U169" s="1402">
        <f t="shared" si="132"/>
        <v>0</v>
      </c>
      <c r="V169" s="1402">
        <f t="shared" si="132"/>
        <v>0</v>
      </c>
      <c r="W169" s="1402">
        <f t="shared" si="132"/>
        <v>0</v>
      </c>
      <c r="X169" s="1402">
        <f t="shared" si="132"/>
        <v>0</v>
      </c>
      <c r="Y169" s="1402">
        <f t="shared" si="124"/>
        <v>0</v>
      </c>
      <c r="Z169" s="1402">
        <f t="shared" si="125"/>
        <v>0</v>
      </c>
      <c r="AA169" s="1402">
        <f t="shared" si="126"/>
        <v>0</v>
      </c>
      <c r="AB169" s="1402">
        <f t="shared" si="127"/>
        <v>0</v>
      </c>
      <c r="AC169" s="1402">
        <f t="shared" si="128"/>
        <v>0</v>
      </c>
      <c r="AD169" s="1402">
        <f t="shared" si="129"/>
        <v>0</v>
      </c>
      <c r="AE169" s="1402">
        <f t="shared" si="130"/>
        <v>0</v>
      </c>
    </row>
    <row r="170" spans="1:31" s="272" customFormat="1">
      <c r="A170" s="657">
        <v>1</v>
      </c>
      <c r="B170" s="97"/>
      <c r="C170" s="97"/>
      <c r="D170" s="49"/>
      <c r="E170" s="51"/>
      <c r="F170" s="107"/>
      <c r="G170" s="412"/>
      <c r="H170" s="412"/>
      <c r="I170" s="412"/>
      <c r="J170" s="107" t="s">
        <v>138</v>
      </c>
      <c r="K170" s="107"/>
      <c r="L170" s="109"/>
      <c r="M170" s="1405">
        <f t="shared" si="132"/>
        <v>0</v>
      </c>
      <c r="N170" s="1405">
        <f t="shared" si="132"/>
        <v>0</v>
      </c>
      <c r="O170" s="1405">
        <f t="shared" si="132"/>
        <v>0</v>
      </c>
      <c r="P170" s="1405">
        <f t="shared" si="132"/>
        <v>0</v>
      </c>
      <c r="Q170" s="1405">
        <f t="shared" si="132"/>
        <v>0</v>
      </c>
      <c r="R170" s="1405">
        <f t="shared" si="132"/>
        <v>0</v>
      </c>
      <c r="S170" s="1405">
        <f t="shared" si="132"/>
        <v>0</v>
      </c>
      <c r="T170" s="1405">
        <f t="shared" si="132"/>
        <v>0</v>
      </c>
      <c r="U170" s="1405">
        <f t="shared" si="132"/>
        <v>0</v>
      </c>
      <c r="V170" s="1405">
        <f t="shared" si="132"/>
        <v>0</v>
      </c>
      <c r="W170" s="1405">
        <f t="shared" si="132"/>
        <v>0</v>
      </c>
      <c r="X170" s="1405">
        <f t="shared" si="132"/>
        <v>0</v>
      </c>
      <c r="Y170" s="1405">
        <f t="shared" si="124"/>
        <v>0</v>
      </c>
      <c r="Z170" s="1405">
        <f t="shared" si="125"/>
        <v>0</v>
      </c>
      <c r="AA170" s="1405">
        <f t="shared" si="126"/>
        <v>0</v>
      </c>
      <c r="AB170" s="1405">
        <f t="shared" si="127"/>
        <v>0</v>
      </c>
      <c r="AC170" s="1405">
        <f t="shared" si="128"/>
        <v>0</v>
      </c>
      <c r="AD170" s="1405">
        <f t="shared" si="129"/>
        <v>0</v>
      </c>
      <c r="AE170" s="1405">
        <f t="shared" si="130"/>
        <v>0</v>
      </c>
    </row>
    <row r="171" spans="1:31">
      <c r="A171" s="657">
        <v>1</v>
      </c>
      <c r="B171" s="272"/>
      <c r="C171" s="137"/>
      <c r="D171" s="49"/>
      <c r="E171" s="699" t="s">
        <v>135</v>
      </c>
      <c r="F171" s="984"/>
      <c r="G171" s="1399"/>
      <c r="H171" s="1399"/>
      <c r="I171" s="984"/>
      <c r="J171" s="984"/>
      <c r="K171" s="1400" t="s">
        <v>604</v>
      </c>
      <c r="L171" s="2174"/>
      <c r="M171" s="2175">
        <f t="shared" ref="M171:AE171" si="133">M172+M179</f>
        <v>2286</v>
      </c>
      <c r="N171" s="2175">
        <f t="shared" si="133"/>
        <v>1291</v>
      </c>
      <c r="O171" s="2175">
        <f t="shared" si="133"/>
        <v>2136</v>
      </c>
      <c r="P171" s="2175">
        <f t="shared" si="133"/>
        <v>11530</v>
      </c>
      <c r="Q171" s="2175">
        <f t="shared" si="133"/>
        <v>1823</v>
      </c>
      <c r="R171" s="2175">
        <f t="shared" si="133"/>
        <v>11025</v>
      </c>
      <c r="S171" s="2175">
        <f t="shared" si="133"/>
        <v>2110</v>
      </c>
      <c r="T171" s="2175">
        <f t="shared" si="133"/>
        <v>21888</v>
      </c>
      <c r="U171" s="2175">
        <f t="shared" si="133"/>
        <v>36</v>
      </c>
      <c r="V171" s="2175">
        <f t="shared" si="133"/>
        <v>2976</v>
      </c>
      <c r="W171" s="2175">
        <f t="shared" si="133"/>
        <v>32291</v>
      </c>
      <c r="X171" s="2175">
        <f t="shared" si="133"/>
        <v>1404</v>
      </c>
      <c r="Y171" s="2175">
        <f t="shared" si="133"/>
        <v>5713</v>
      </c>
      <c r="Z171" s="2175">
        <f t="shared" si="133"/>
        <v>24378</v>
      </c>
      <c r="AA171" s="2175">
        <f t="shared" si="133"/>
        <v>24034</v>
      </c>
      <c r="AB171" s="2175">
        <f t="shared" si="133"/>
        <v>36671</v>
      </c>
      <c r="AC171" s="2175">
        <f t="shared" si="133"/>
        <v>30091</v>
      </c>
      <c r="AD171" s="2175">
        <f t="shared" si="133"/>
        <v>60705</v>
      </c>
      <c r="AE171" s="2175">
        <f t="shared" si="133"/>
        <v>90796</v>
      </c>
    </row>
    <row r="172" spans="1:31" s="272" customFormat="1">
      <c r="A172" s="657">
        <v>1</v>
      </c>
      <c r="C172" s="137"/>
      <c r="D172" s="49"/>
      <c r="E172" s="53"/>
      <c r="F172" s="73"/>
      <c r="G172" s="97"/>
      <c r="H172" s="97"/>
      <c r="I172" s="602" t="s">
        <v>331</v>
      </c>
      <c r="J172" s="602"/>
      <c r="K172" s="602"/>
      <c r="L172" s="603"/>
      <c r="M172" s="1401">
        <f>SUM(M173:M178)</f>
        <v>0</v>
      </c>
      <c r="N172" s="1401">
        <f t="shared" ref="N172:X172" si="134">SUM(N173:N178)</f>
        <v>0</v>
      </c>
      <c r="O172" s="1401">
        <f t="shared" si="134"/>
        <v>0</v>
      </c>
      <c r="P172" s="1401">
        <f t="shared" si="134"/>
        <v>9950</v>
      </c>
      <c r="Q172" s="1401">
        <f t="shared" si="134"/>
        <v>121</v>
      </c>
      <c r="R172" s="1401">
        <f t="shared" si="134"/>
        <v>9200</v>
      </c>
      <c r="S172" s="1401">
        <f t="shared" si="134"/>
        <v>0</v>
      </c>
      <c r="T172" s="1401">
        <f t="shared" si="134"/>
        <v>19430</v>
      </c>
      <c r="U172" s="1401">
        <f t="shared" si="134"/>
        <v>-2943</v>
      </c>
      <c r="V172" s="1401">
        <f t="shared" si="134"/>
        <v>0</v>
      </c>
      <c r="W172" s="1401">
        <f t="shared" si="134"/>
        <v>28800</v>
      </c>
      <c r="X172" s="1401">
        <f t="shared" si="134"/>
        <v>-500</v>
      </c>
      <c r="Y172" s="1401">
        <f>SUM(M172:O172)</f>
        <v>0</v>
      </c>
      <c r="Z172" s="1401">
        <f>SUM(P172:R172)</f>
        <v>19271</v>
      </c>
      <c r="AA172" s="1401">
        <f>SUM(S172:U172)</f>
        <v>16487</v>
      </c>
      <c r="AB172" s="1401">
        <f>SUM(V172:X172)</f>
        <v>28300</v>
      </c>
      <c r="AC172" s="1401">
        <f>Y172+Z172</f>
        <v>19271</v>
      </c>
      <c r="AD172" s="1401">
        <f>AB172+AA172</f>
        <v>44787</v>
      </c>
      <c r="AE172" s="1401">
        <f>AC172+AD172</f>
        <v>64058</v>
      </c>
    </row>
    <row r="173" spans="1:31" s="272" customFormat="1">
      <c r="A173" s="657">
        <v>1</v>
      </c>
      <c r="C173" s="137"/>
      <c r="D173" s="49"/>
      <c r="E173" s="53"/>
      <c r="F173" s="73"/>
      <c r="G173" s="97"/>
      <c r="H173" s="97"/>
      <c r="I173" s="97"/>
      <c r="J173" s="73" t="s">
        <v>219</v>
      </c>
      <c r="K173" s="73"/>
      <c r="L173" s="72"/>
      <c r="M173" s="157"/>
      <c r="N173" s="157"/>
      <c r="O173" s="157"/>
      <c r="P173" s="157"/>
      <c r="Q173" s="157"/>
      <c r="R173" s="157"/>
      <c r="S173" s="157"/>
      <c r="T173" s="157"/>
      <c r="U173" s="157">
        <v>-2943</v>
      </c>
      <c r="V173" s="157"/>
      <c r="W173" s="157"/>
      <c r="X173" s="157"/>
      <c r="Y173" s="1402">
        <f t="shared" ref="Y173:Y185" si="135">SUM(M173:O173)</f>
        <v>0</v>
      </c>
      <c r="Z173" s="1402">
        <f t="shared" ref="Z173:Z185" si="136">SUM(P173:R173)</f>
        <v>0</v>
      </c>
      <c r="AA173" s="1402">
        <f t="shared" ref="AA173:AA185" si="137">SUM(S173:U173)</f>
        <v>-2943</v>
      </c>
      <c r="AB173" s="1402">
        <f t="shared" ref="AB173:AB185" si="138">SUM(V173:X173)</f>
        <v>0</v>
      </c>
      <c r="AC173" s="1402">
        <f t="shared" ref="AC173:AC185" si="139">Y173+Z173</f>
        <v>0</v>
      </c>
      <c r="AD173" s="1402">
        <f t="shared" ref="AD173:AD185" si="140">AB173+AA173</f>
        <v>-2943</v>
      </c>
      <c r="AE173" s="1402">
        <f t="shared" ref="AE173:AE185" si="141">AC173+AD173</f>
        <v>-2943</v>
      </c>
    </row>
    <row r="174" spans="1:31" s="272" customFormat="1">
      <c r="A174" s="657">
        <v>1</v>
      </c>
      <c r="C174" s="137"/>
      <c r="D174" s="49"/>
      <c r="E174" s="53"/>
      <c r="F174" s="73"/>
      <c r="G174" s="97"/>
      <c r="H174" s="97"/>
      <c r="I174" s="97"/>
      <c r="J174" s="73" t="s">
        <v>220</v>
      </c>
      <c r="K174" s="73"/>
      <c r="L174" s="72"/>
      <c r="M174" s="157"/>
      <c r="N174" s="157"/>
      <c r="O174" s="157"/>
      <c r="P174" s="157">
        <v>9950</v>
      </c>
      <c r="Q174" s="157"/>
      <c r="R174" s="157">
        <v>9200</v>
      </c>
      <c r="S174" s="157"/>
      <c r="T174" s="157"/>
      <c r="U174" s="157"/>
      <c r="V174" s="157"/>
      <c r="W174" s="157"/>
      <c r="X174" s="157">
        <v>-500</v>
      </c>
      <c r="Y174" s="1402">
        <f t="shared" si="135"/>
        <v>0</v>
      </c>
      <c r="Z174" s="1402">
        <f t="shared" si="136"/>
        <v>19150</v>
      </c>
      <c r="AA174" s="1402">
        <f t="shared" si="137"/>
        <v>0</v>
      </c>
      <c r="AB174" s="1402">
        <f t="shared" si="138"/>
        <v>-500</v>
      </c>
      <c r="AC174" s="1402">
        <f t="shared" si="139"/>
        <v>19150</v>
      </c>
      <c r="AD174" s="1402">
        <f t="shared" si="140"/>
        <v>-500</v>
      </c>
      <c r="AE174" s="1402">
        <f t="shared" si="141"/>
        <v>18650</v>
      </c>
    </row>
    <row r="175" spans="1:31" s="272" customFormat="1">
      <c r="A175" s="657">
        <v>1</v>
      </c>
      <c r="C175" s="137"/>
      <c r="D175" s="49"/>
      <c r="E175" s="53"/>
      <c r="F175" s="73"/>
      <c r="G175" s="97"/>
      <c r="H175" s="97"/>
      <c r="I175" s="97"/>
      <c r="J175" s="73" t="s">
        <v>139</v>
      </c>
      <c r="K175" s="73"/>
      <c r="L175" s="72"/>
      <c r="M175" s="157"/>
      <c r="N175" s="157"/>
      <c r="O175" s="157"/>
      <c r="P175" s="157"/>
      <c r="Q175" s="157">
        <v>121</v>
      </c>
      <c r="R175" s="157"/>
      <c r="S175" s="157"/>
      <c r="T175" s="157">
        <v>19430</v>
      </c>
      <c r="U175" s="157"/>
      <c r="V175" s="157"/>
      <c r="W175" s="157">
        <v>28800</v>
      </c>
      <c r="X175" s="157"/>
      <c r="Y175" s="1402">
        <f t="shared" si="135"/>
        <v>0</v>
      </c>
      <c r="Z175" s="1402">
        <f t="shared" si="136"/>
        <v>121</v>
      </c>
      <c r="AA175" s="1402">
        <f t="shared" si="137"/>
        <v>19430</v>
      </c>
      <c r="AB175" s="1402">
        <f t="shared" si="138"/>
        <v>28800</v>
      </c>
      <c r="AC175" s="1402">
        <f t="shared" si="139"/>
        <v>121</v>
      </c>
      <c r="AD175" s="1402">
        <f t="shared" si="140"/>
        <v>48230</v>
      </c>
      <c r="AE175" s="1402">
        <f t="shared" si="141"/>
        <v>48351</v>
      </c>
    </row>
    <row r="176" spans="1:31" s="272" customFormat="1">
      <c r="A176" s="657">
        <v>1</v>
      </c>
      <c r="C176" s="137"/>
      <c r="D176" s="49"/>
      <c r="E176" s="53"/>
      <c r="F176" s="73"/>
      <c r="G176" s="97"/>
      <c r="H176" s="97"/>
      <c r="I176" s="97"/>
      <c r="J176" s="73" t="s">
        <v>221</v>
      </c>
      <c r="K176" s="73"/>
      <c r="L176" s="72"/>
      <c r="M176" s="157"/>
      <c r="N176" s="157"/>
      <c r="O176" s="157"/>
      <c r="P176" s="157"/>
      <c r="Q176" s="157"/>
      <c r="R176" s="157"/>
      <c r="S176" s="157"/>
      <c r="T176" s="157"/>
      <c r="U176" s="157"/>
      <c r="V176" s="157"/>
      <c r="W176" s="157"/>
      <c r="X176" s="157"/>
      <c r="Y176" s="1402">
        <f t="shared" si="135"/>
        <v>0</v>
      </c>
      <c r="Z176" s="1402">
        <f t="shared" si="136"/>
        <v>0</v>
      </c>
      <c r="AA176" s="1402">
        <f t="shared" si="137"/>
        <v>0</v>
      </c>
      <c r="AB176" s="1402">
        <f t="shared" si="138"/>
        <v>0</v>
      </c>
      <c r="AC176" s="1402">
        <f t="shared" si="139"/>
        <v>0</v>
      </c>
      <c r="AD176" s="1402">
        <f t="shared" si="140"/>
        <v>0</v>
      </c>
      <c r="AE176" s="1402">
        <f t="shared" si="141"/>
        <v>0</v>
      </c>
    </row>
    <row r="177" spans="1:31" s="272" customFormat="1">
      <c r="A177" s="657">
        <v>1</v>
      </c>
      <c r="C177" s="137"/>
      <c r="D177" s="49"/>
      <c r="E177" s="53"/>
      <c r="F177" s="73"/>
      <c r="G177" s="97"/>
      <c r="H177" s="97"/>
      <c r="I177" s="97"/>
      <c r="J177" s="73" t="s">
        <v>317</v>
      </c>
      <c r="K177" s="73"/>
      <c r="L177" s="72"/>
      <c r="M177" s="157"/>
      <c r="N177" s="157"/>
      <c r="O177" s="157"/>
      <c r="P177" s="157"/>
      <c r="Q177" s="157"/>
      <c r="R177" s="157"/>
      <c r="S177" s="157"/>
      <c r="T177" s="157"/>
      <c r="U177" s="157"/>
      <c r="V177" s="157"/>
      <c r="W177" s="157"/>
      <c r="X177" s="157"/>
      <c r="Y177" s="1402">
        <f t="shared" si="135"/>
        <v>0</v>
      </c>
      <c r="Z177" s="1402">
        <f t="shared" si="136"/>
        <v>0</v>
      </c>
      <c r="AA177" s="1402">
        <f t="shared" si="137"/>
        <v>0</v>
      </c>
      <c r="AB177" s="1402">
        <f t="shared" si="138"/>
        <v>0</v>
      </c>
      <c r="AC177" s="1402">
        <f t="shared" si="139"/>
        <v>0</v>
      </c>
      <c r="AD177" s="1402">
        <f t="shared" si="140"/>
        <v>0</v>
      </c>
      <c r="AE177" s="1402">
        <f t="shared" si="141"/>
        <v>0</v>
      </c>
    </row>
    <row r="178" spans="1:31" s="272" customFormat="1">
      <c r="A178" s="657">
        <v>1</v>
      </c>
      <c r="C178" s="137"/>
      <c r="D178" s="49"/>
      <c r="E178" s="53"/>
      <c r="F178" s="73"/>
      <c r="G178" s="97"/>
      <c r="H178" s="97"/>
      <c r="I178" s="88"/>
      <c r="J178" s="88" t="s">
        <v>138</v>
      </c>
      <c r="K178" s="88"/>
      <c r="L178" s="87"/>
      <c r="M178" s="222"/>
      <c r="N178" s="222"/>
      <c r="O178" s="222"/>
      <c r="P178" s="222"/>
      <c r="Q178" s="222"/>
      <c r="R178" s="222"/>
      <c r="S178" s="222"/>
      <c r="T178" s="222"/>
      <c r="U178" s="222"/>
      <c r="V178" s="222"/>
      <c r="W178" s="222"/>
      <c r="X178" s="222"/>
      <c r="Y178" s="1403">
        <f t="shared" si="135"/>
        <v>0</v>
      </c>
      <c r="Z178" s="1403">
        <f t="shared" si="136"/>
        <v>0</v>
      </c>
      <c r="AA178" s="1403">
        <f t="shared" si="137"/>
        <v>0</v>
      </c>
      <c r="AB178" s="1403">
        <f t="shared" si="138"/>
        <v>0</v>
      </c>
      <c r="AC178" s="1403">
        <f t="shared" si="139"/>
        <v>0</v>
      </c>
      <c r="AD178" s="1403">
        <f t="shared" si="140"/>
        <v>0</v>
      </c>
      <c r="AE178" s="1403">
        <f t="shared" si="141"/>
        <v>0</v>
      </c>
    </row>
    <row r="179" spans="1:31" s="272" customFormat="1">
      <c r="A179" s="657">
        <v>1</v>
      </c>
      <c r="C179" s="137"/>
      <c r="D179" s="49"/>
      <c r="E179" s="53"/>
      <c r="F179" s="73"/>
      <c r="G179" s="97"/>
      <c r="H179" s="97"/>
      <c r="I179" s="599" t="s">
        <v>229</v>
      </c>
      <c r="J179" s="599"/>
      <c r="K179" s="599"/>
      <c r="L179" s="600"/>
      <c r="M179" s="1404">
        <f>SUM(M180:M185)</f>
        <v>2286</v>
      </c>
      <c r="N179" s="1404">
        <f t="shared" ref="N179:X179" si="142">SUM(N180:N185)</f>
        <v>1291</v>
      </c>
      <c r="O179" s="1404">
        <f t="shared" si="142"/>
        <v>2136</v>
      </c>
      <c r="P179" s="1404">
        <f t="shared" si="142"/>
        <v>1580</v>
      </c>
      <c r="Q179" s="1404">
        <f t="shared" si="142"/>
        <v>1702</v>
      </c>
      <c r="R179" s="1404">
        <f t="shared" si="142"/>
        <v>1825</v>
      </c>
      <c r="S179" s="1404">
        <f t="shared" si="142"/>
        <v>2110</v>
      </c>
      <c r="T179" s="1404">
        <f t="shared" si="142"/>
        <v>2458</v>
      </c>
      <c r="U179" s="1404">
        <f t="shared" si="142"/>
        <v>2979</v>
      </c>
      <c r="V179" s="1404">
        <f t="shared" si="142"/>
        <v>2976</v>
      </c>
      <c r="W179" s="1404">
        <f t="shared" si="142"/>
        <v>3491</v>
      </c>
      <c r="X179" s="1404">
        <f t="shared" si="142"/>
        <v>1904</v>
      </c>
      <c r="Y179" s="1404">
        <f t="shared" si="135"/>
        <v>5713</v>
      </c>
      <c r="Z179" s="1404">
        <f t="shared" si="136"/>
        <v>5107</v>
      </c>
      <c r="AA179" s="1404">
        <f t="shared" si="137"/>
        <v>7547</v>
      </c>
      <c r="AB179" s="1404">
        <f t="shared" si="138"/>
        <v>8371</v>
      </c>
      <c r="AC179" s="1404">
        <f t="shared" si="139"/>
        <v>10820</v>
      </c>
      <c r="AD179" s="1404">
        <f t="shared" si="140"/>
        <v>15918</v>
      </c>
      <c r="AE179" s="1404">
        <f t="shared" si="141"/>
        <v>26738</v>
      </c>
    </row>
    <row r="180" spans="1:31" s="272" customFormat="1">
      <c r="A180" s="657">
        <v>1</v>
      </c>
      <c r="C180" s="137"/>
      <c r="D180" s="49"/>
      <c r="E180" s="53"/>
      <c r="F180" s="73"/>
      <c r="G180" s="97"/>
      <c r="H180" s="97"/>
      <c r="I180" s="97"/>
      <c r="J180" s="73" t="s">
        <v>219</v>
      </c>
      <c r="K180" s="73"/>
      <c r="L180" s="72"/>
      <c r="M180" s="157">
        <v>7</v>
      </c>
      <c r="N180" s="157">
        <v>4</v>
      </c>
      <c r="O180" s="157">
        <v>6</v>
      </c>
      <c r="P180" s="157">
        <v>0</v>
      </c>
      <c r="Q180" s="157"/>
      <c r="R180" s="157">
        <v>18</v>
      </c>
      <c r="S180" s="157">
        <v>4</v>
      </c>
      <c r="T180" s="157">
        <v>0</v>
      </c>
      <c r="U180" s="157">
        <v>0</v>
      </c>
      <c r="V180" s="157">
        <v>4</v>
      </c>
      <c r="W180" s="157"/>
      <c r="X180" s="157"/>
      <c r="Y180" s="1402">
        <f t="shared" si="135"/>
        <v>17</v>
      </c>
      <c r="Z180" s="1402">
        <f t="shared" si="136"/>
        <v>18</v>
      </c>
      <c r="AA180" s="1402">
        <f t="shared" si="137"/>
        <v>4</v>
      </c>
      <c r="AB180" s="1402">
        <f t="shared" si="138"/>
        <v>4</v>
      </c>
      <c r="AC180" s="1402">
        <f t="shared" si="139"/>
        <v>35</v>
      </c>
      <c r="AD180" s="1402">
        <f t="shared" si="140"/>
        <v>8</v>
      </c>
      <c r="AE180" s="1402">
        <f t="shared" si="141"/>
        <v>43</v>
      </c>
    </row>
    <row r="181" spans="1:31" s="272" customFormat="1">
      <c r="A181" s="657">
        <v>1</v>
      </c>
      <c r="C181" s="137"/>
      <c r="D181" s="49"/>
      <c r="E181" s="53"/>
      <c r="F181" s="73"/>
      <c r="G181" s="97"/>
      <c r="H181" s="97"/>
      <c r="I181" s="97"/>
      <c r="J181" s="73" t="s">
        <v>220</v>
      </c>
      <c r="K181" s="73"/>
      <c r="L181" s="72"/>
      <c r="M181" s="157">
        <v>1224</v>
      </c>
      <c r="N181" s="157">
        <v>467</v>
      </c>
      <c r="O181" s="157">
        <v>466</v>
      </c>
      <c r="P181" s="157">
        <v>368</v>
      </c>
      <c r="Q181" s="157">
        <v>574</v>
      </c>
      <c r="R181" s="157">
        <v>204</v>
      </c>
      <c r="S181" s="157">
        <v>852</v>
      </c>
      <c r="T181" s="157">
        <v>489</v>
      </c>
      <c r="U181" s="157">
        <v>696</v>
      </c>
      <c r="V181" s="157">
        <v>1112</v>
      </c>
      <c r="W181" s="157">
        <v>1786</v>
      </c>
      <c r="X181" s="157">
        <v>660</v>
      </c>
      <c r="Y181" s="1402">
        <f t="shared" si="135"/>
        <v>2157</v>
      </c>
      <c r="Z181" s="1402">
        <f t="shared" si="136"/>
        <v>1146</v>
      </c>
      <c r="AA181" s="1402">
        <f t="shared" si="137"/>
        <v>2037</v>
      </c>
      <c r="AB181" s="1402">
        <f t="shared" si="138"/>
        <v>3558</v>
      </c>
      <c r="AC181" s="1402">
        <f t="shared" si="139"/>
        <v>3303</v>
      </c>
      <c r="AD181" s="1402">
        <f t="shared" si="140"/>
        <v>5595</v>
      </c>
      <c r="AE181" s="1402">
        <f t="shared" si="141"/>
        <v>8898</v>
      </c>
    </row>
    <row r="182" spans="1:31" s="272" customFormat="1">
      <c r="A182" s="657">
        <v>1</v>
      </c>
      <c r="C182" s="137"/>
      <c r="D182" s="49"/>
      <c r="E182" s="53"/>
      <c r="F182" s="73"/>
      <c r="G182" s="97"/>
      <c r="H182" s="97"/>
      <c r="I182" s="97"/>
      <c r="J182" s="73" t="s">
        <v>139</v>
      </c>
      <c r="K182" s="73"/>
      <c r="L182" s="431"/>
      <c r="M182" s="157">
        <v>1055</v>
      </c>
      <c r="N182" s="157">
        <v>820</v>
      </c>
      <c r="O182" s="157">
        <v>1664</v>
      </c>
      <c r="P182" s="157">
        <v>1212</v>
      </c>
      <c r="Q182" s="157">
        <v>1128</v>
      </c>
      <c r="R182" s="157">
        <v>1603</v>
      </c>
      <c r="S182" s="157">
        <v>1254</v>
      </c>
      <c r="T182" s="157">
        <v>1969</v>
      </c>
      <c r="U182" s="157">
        <v>2283</v>
      </c>
      <c r="V182" s="157">
        <v>1860</v>
      </c>
      <c r="W182" s="157">
        <v>1705</v>
      </c>
      <c r="X182" s="157">
        <v>1244</v>
      </c>
      <c r="Y182" s="1402">
        <f t="shared" si="135"/>
        <v>3539</v>
      </c>
      <c r="Z182" s="1402">
        <f t="shared" si="136"/>
        <v>3943</v>
      </c>
      <c r="AA182" s="1402">
        <f t="shared" si="137"/>
        <v>5506</v>
      </c>
      <c r="AB182" s="1402">
        <f t="shared" si="138"/>
        <v>4809</v>
      </c>
      <c r="AC182" s="1402">
        <f t="shared" si="139"/>
        <v>7482</v>
      </c>
      <c r="AD182" s="1402">
        <f t="shared" si="140"/>
        <v>10315</v>
      </c>
      <c r="AE182" s="1402">
        <f t="shared" si="141"/>
        <v>17797</v>
      </c>
    </row>
    <row r="183" spans="1:31" s="272" customFormat="1">
      <c r="A183" s="657">
        <v>1</v>
      </c>
      <c r="C183" s="137"/>
      <c r="D183" s="49"/>
      <c r="E183" s="53"/>
      <c r="F183" s="73"/>
      <c r="G183" s="97"/>
      <c r="H183" s="97"/>
      <c r="I183" s="97"/>
      <c r="J183" s="73" t="s">
        <v>221</v>
      </c>
      <c r="K183" s="73"/>
      <c r="L183" s="72"/>
      <c r="M183" s="157"/>
      <c r="N183" s="157"/>
      <c r="O183" s="157"/>
      <c r="P183" s="157"/>
      <c r="Q183" s="157"/>
      <c r="R183" s="157"/>
      <c r="S183" s="157"/>
      <c r="T183" s="157"/>
      <c r="U183" s="157"/>
      <c r="V183" s="157"/>
      <c r="W183" s="157"/>
      <c r="X183" s="157"/>
      <c r="Y183" s="1402">
        <f t="shared" si="135"/>
        <v>0</v>
      </c>
      <c r="Z183" s="1402">
        <f t="shared" si="136"/>
        <v>0</v>
      </c>
      <c r="AA183" s="1402">
        <f t="shared" si="137"/>
        <v>0</v>
      </c>
      <c r="AB183" s="1402">
        <f t="shared" si="138"/>
        <v>0</v>
      </c>
      <c r="AC183" s="1402">
        <f t="shared" si="139"/>
        <v>0</v>
      </c>
      <c r="AD183" s="1402">
        <f t="shared" si="140"/>
        <v>0</v>
      </c>
      <c r="AE183" s="1402">
        <f t="shared" si="141"/>
        <v>0</v>
      </c>
    </row>
    <row r="184" spans="1:31" s="272" customFormat="1">
      <c r="A184" s="657">
        <v>1</v>
      </c>
      <c r="C184" s="137"/>
      <c r="D184" s="49"/>
      <c r="E184" s="53"/>
      <c r="F184" s="73"/>
      <c r="G184" s="97"/>
      <c r="H184" s="97"/>
      <c r="I184" s="97"/>
      <c r="J184" s="73" t="s">
        <v>317</v>
      </c>
      <c r="K184" s="73"/>
      <c r="L184" s="72"/>
      <c r="M184" s="157"/>
      <c r="N184" s="157"/>
      <c r="O184" s="157"/>
      <c r="P184" s="157"/>
      <c r="Q184" s="157"/>
      <c r="R184" s="157"/>
      <c r="S184" s="157"/>
      <c r="T184" s="157"/>
      <c r="U184" s="157"/>
      <c r="V184" s="157"/>
      <c r="W184" s="157"/>
      <c r="X184" s="157"/>
      <c r="Y184" s="1402">
        <f t="shared" si="135"/>
        <v>0</v>
      </c>
      <c r="Z184" s="1402">
        <f t="shared" si="136"/>
        <v>0</v>
      </c>
      <c r="AA184" s="1402">
        <f t="shared" si="137"/>
        <v>0</v>
      </c>
      <c r="AB184" s="1402">
        <f t="shared" si="138"/>
        <v>0</v>
      </c>
      <c r="AC184" s="1402">
        <f t="shared" si="139"/>
        <v>0</v>
      </c>
      <c r="AD184" s="1402">
        <f t="shared" si="140"/>
        <v>0</v>
      </c>
      <c r="AE184" s="1402">
        <f t="shared" si="141"/>
        <v>0</v>
      </c>
    </row>
    <row r="185" spans="1:31" s="272" customFormat="1">
      <c r="A185" s="657">
        <v>1</v>
      </c>
      <c r="C185" s="137"/>
      <c r="D185" s="49"/>
      <c r="E185" s="51"/>
      <c r="F185" s="107"/>
      <c r="G185" s="412"/>
      <c r="H185" s="412"/>
      <c r="I185" s="412"/>
      <c r="J185" s="107" t="s">
        <v>138</v>
      </c>
      <c r="K185" s="107"/>
      <c r="L185" s="109"/>
      <c r="M185" s="222"/>
      <c r="N185" s="222"/>
      <c r="O185" s="222"/>
      <c r="P185" s="222"/>
      <c r="Q185" s="222"/>
      <c r="R185" s="222"/>
      <c r="S185" s="222"/>
      <c r="T185" s="222"/>
      <c r="U185" s="222"/>
      <c r="V185" s="222"/>
      <c r="W185" s="222"/>
      <c r="X185" s="222"/>
      <c r="Y185" s="1405">
        <f t="shared" si="135"/>
        <v>0</v>
      </c>
      <c r="Z185" s="1405">
        <f t="shared" si="136"/>
        <v>0</v>
      </c>
      <c r="AA185" s="1405">
        <f t="shared" si="137"/>
        <v>0</v>
      </c>
      <c r="AB185" s="1405">
        <f t="shared" si="138"/>
        <v>0</v>
      </c>
      <c r="AC185" s="1405">
        <f t="shared" si="139"/>
        <v>0</v>
      </c>
      <c r="AD185" s="1405">
        <f t="shared" si="140"/>
        <v>0</v>
      </c>
      <c r="AE185" s="1405">
        <f t="shared" si="141"/>
        <v>0</v>
      </c>
    </row>
    <row r="186" spans="1:31">
      <c r="A186" s="657">
        <v>1</v>
      </c>
      <c r="B186" s="97"/>
      <c r="C186" s="97"/>
      <c r="D186" s="49"/>
      <c r="E186" s="699" t="s">
        <v>141</v>
      </c>
      <c r="F186" s="984"/>
      <c r="G186" s="1399"/>
      <c r="H186" s="1399"/>
      <c r="I186" s="984"/>
      <c r="J186" s="984"/>
      <c r="K186" s="984"/>
      <c r="L186" s="2174"/>
      <c r="M186" s="2175">
        <f>M202+M209</f>
        <v>-816</v>
      </c>
      <c r="N186" s="2175">
        <f t="shared" ref="N186:AE186" si="143">N202+N209</f>
        <v>-3154</v>
      </c>
      <c r="O186" s="2175">
        <f t="shared" si="143"/>
        <v>-2755</v>
      </c>
      <c r="P186" s="2175">
        <f t="shared" si="143"/>
        <v>4348</v>
      </c>
      <c r="Q186" s="2175">
        <f t="shared" si="143"/>
        <v>-3243</v>
      </c>
      <c r="R186" s="2175">
        <f t="shared" si="143"/>
        <v>-919</v>
      </c>
      <c r="S186" s="2175">
        <f t="shared" si="143"/>
        <v>-1049</v>
      </c>
      <c r="T186" s="2175">
        <f t="shared" si="143"/>
        <v>3703</v>
      </c>
      <c r="U186" s="2175">
        <f t="shared" si="143"/>
        <v>-1240</v>
      </c>
      <c r="V186" s="2175">
        <f t="shared" si="143"/>
        <v>-659</v>
      </c>
      <c r="W186" s="2175">
        <f t="shared" si="143"/>
        <v>3289</v>
      </c>
      <c r="X186" s="2175">
        <f t="shared" si="143"/>
        <v>-1536</v>
      </c>
      <c r="Y186" s="2175">
        <f t="shared" si="143"/>
        <v>-6725</v>
      </c>
      <c r="Z186" s="2175">
        <f t="shared" si="143"/>
        <v>186</v>
      </c>
      <c r="AA186" s="2175">
        <f t="shared" si="143"/>
        <v>1414</v>
      </c>
      <c r="AB186" s="2175">
        <f t="shared" si="143"/>
        <v>1094</v>
      </c>
      <c r="AC186" s="2175">
        <f t="shared" si="143"/>
        <v>-6539</v>
      </c>
      <c r="AD186" s="2175">
        <f t="shared" si="143"/>
        <v>2508</v>
      </c>
      <c r="AE186" s="2175">
        <f t="shared" si="143"/>
        <v>-4031</v>
      </c>
    </row>
    <row r="187" spans="1:31" s="1038" customFormat="1">
      <c r="A187" s="657">
        <v>1</v>
      </c>
      <c r="B187" s="1033"/>
      <c r="C187" s="1033"/>
      <c r="D187" s="1034"/>
      <c r="E187" s="1035"/>
      <c r="F187" s="1036" t="s">
        <v>208</v>
      </c>
      <c r="G187" s="1033"/>
      <c r="H187" s="1033"/>
      <c r="I187" s="1033"/>
      <c r="J187" s="1033"/>
      <c r="K187" s="950" t="s">
        <v>601</v>
      </c>
      <c r="L187" s="1037"/>
      <c r="M187" s="1045">
        <f>IFERROR(M186/M156,0)</f>
        <v>-0.35695538057742782</v>
      </c>
      <c r="N187" s="1045">
        <f t="shared" ref="N187:AE187" si="144">IFERROR(N186/N156,0)</f>
        <v>-2.4430673896204493</v>
      </c>
      <c r="O187" s="1045">
        <f t="shared" si="144"/>
        <v>-1.2897940074906367</v>
      </c>
      <c r="P187" s="1045">
        <f t="shared" si="144"/>
        <v>0.37710320901994798</v>
      </c>
      <c r="Q187" s="1045">
        <f t="shared" si="144"/>
        <v>-1.7789358200767964</v>
      </c>
      <c r="R187" s="1045">
        <f t="shared" si="144"/>
        <v>-8.3356009070294779E-2</v>
      </c>
      <c r="S187" s="1045">
        <f t="shared" si="144"/>
        <v>-0.49715639810426543</v>
      </c>
      <c r="T187" s="1045">
        <f t="shared" si="144"/>
        <v>0.16917945906432749</v>
      </c>
      <c r="U187" s="1045">
        <f t="shared" si="144"/>
        <v>-34.444444444444443</v>
      </c>
      <c r="V187" s="1045">
        <f t="shared" si="144"/>
        <v>-0.22143817204301075</v>
      </c>
      <c r="W187" s="1045">
        <f t="shared" si="144"/>
        <v>0.10185500603883435</v>
      </c>
      <c r="X187" s="1045">
        <f t="shared" si="144"/>
        <v>-1.0940170940170941</v>
      </c>
      <c r="Y187" s="1045">
        <f t="shared" si="144"/>
        <v>-1.1771398564677051</v>
      </c>
      <c r="Z187" s="1045">
        <f t="shared" si="144"/>
        <v>7.629830174747723E-3</v>
      </c>
      <c r="AA187" s="1045">
        <f t="shared" si="144"/>
        <v>5.8833319464092537E-2</v>
      </c>
      <c r="AB187" s="1045">
        <f t="shared" si="144"/>
        <v>2.983283793733468E-2</v>
      </c>
      <c r="AC187" s="1045">
        <f t="shared" si="144"/>
        <v>-0.21730750058156925</v>
      </c>
      <c r="AD187" s="1045">
        <f t="shared" si="144"/>
        <v>4.1314553990610327E-2</v>
      </c>
      <c r="AE187" s="1045">
        <f t="shared" si="144"/>
        <v>-4.4396228908762499E-2</v>
      </c>
    </row>
    <row r="188" spans="1:31" s="1052" customFormat="1" outlineLevel="1">
      <c r="A188" s="657">
        <v>1</v>
      </c>
      <c r="B188" s="272"/>
      <c r="C188" s="137"/>
      <c r="D188" s="1048"/>
      <c r="E188" s="1049"/>
      <c r="F188" s="1036"/>
      <c r="G188" s="1047"/>
      <c r="H188" s="1047"/>
      <c r="I188" s="1050" t="s">
        <v>650</v>
      </c>
      <c r="J188" s="1050"/>
      <c r="K188" s="1050"/>
      <c r="L188" s="1051"/>
      <c r="M188" s="1061">
        <f>IFERROR(M202/M157,0)</f>
        <v>0</v>
      </c>
      <c r="N188" s="1061">
        <f t="shared" ref="N188:AE201" si="145">IFERROR(N202/N157,0)</f>
        <v>0</v>
      </c>
      <c r="O188" s="1061">
        <f t="shared" si="145"/>
        <v>0</v>
      </c>
      <c r="P188" s="1061">
        <f t="shared" si="145"/>
        <v>0.59587939698492465</v>
      </c>
      <c r="Q188" s="1061">
        <f t="shared" si="145"/>
        <v>0</v>
      </c>
      <c r="R188" s="1061">
        <f t="shared" si="145"/>
        <v>0.23880434782608695</v>
      </c>
      <c r="S188" s="1061">
        <f t="shared" si="145"/>
        <v>0</v>
      </c>
      <c r="T188" s="1061">
        <f t="shared" si="145"/>
        <v>0.2085434894493052</v>
      </c>
      <c r="U188" s="1061">
        <f t="shared" si="145"/>
        <v>0.11960584437648658</v>
      </c>
      <c r="V188" s="1061">
        <f t="shared" si="145"/>
        <v>0</v>
      </c>
      <c r="W188" s="1061">
        <f t="shared" si="145"/>
        <v>8.8576388888888885E-2</v>
      </c>
      <c r="X188" s="1061">
        <f t="shared" si="145"/>
        <v>1.62</v>
      </c>
      <c r="Y188" s="1061">
        <f t="shared" si="145"/>
        <v>0</v>
      </c>
      <c r="Z188" s="1061">
        <f t="shared" si="145"/>
        <v>0.42166986663899125</v>
      </c>
      <c r="AA188" s="1061">
        <f t="shared" si="145"/>
        <v>0.22441923940073999</v>
      </c>
      <c r="AB188" s="1061">
        <f t="shared" si="145"/>
        <v>6.1519434628975266E-2</v>
      </c>
      <c r="AC188" s="1061">
        <f t="shared" si="145"/>
        <v>0.42166986663899125</v>
      </c>
      <c r="AD188" s="1061">
        <f t="shared" si="145"/>
        <v>0.12148614553330207</v>
      </c>
      <c r="AE188" s="1061">
        <f t="shared" si="145"/>
        <v>0.21179243810296919</v>
      </c>
    </row>
    <row r="189" spans="1:31" s="1052" customFormat="1" outlineLevel="1">
      <c r="A189" s="657">
        <v>1</v>
      </c>
      <c r="B189" s="272"/>
      <c r="C189" s="137"/>
      <c r="D189" s="1048"/>
      <c r="E189" s="1049"/>
      <c r="F189" s="1036"/>
      <c r="G189" s="1047"/>
      <c r="H189" s="1047"/>
      <c r="I189" s="1047"/>
      <c r="J189" s="1036" t="s">
        <v>651</v>
      </c>
      <c r="K189" s="1036"/>
      <c r="L189" s="1053"/>
      <c r="M189" s="1046">
        <f t="shared" ref="M189:AE201" si="146">IFERROR(M203/M158,0)</f>
        <v>0</v>
      </c>
      <c r="N189" s="1046">
        <f t="shared" si="146"/>
        <v>0</v>
      </c>
      <c r="O189" s="1046">
        <f t="shared" si="146"/>
        <v>0</v>
      </c>
      <c r="P189" s="1046">
        <f t="shared" si="145"/>
        <v>0</v>
      </c>
      <c r="Q189" s="1046">
        <f t="shared" si="145"/>
        <v>0</v>
      </c>
      <c r="R189" s="1046">
        <f t="shared" si="145"/>
        <v>0</v>
      </c>
      <c r="S189" s="1046">
        <f t="shared" si="145"/>
        <v>0</v>
      </c>
      <c r="T189" s="1046">
        <f t="shared" si="145"/>
        <v>0</v>
      </c>
      <c r="U189" s="1046">
        <f t="shared" si="145"/>
        <v>0.11960584437648658</v>
      </c>
      <c r="V189" s="1046">
        <f t="shared" si="145"/>
        <v>0</v>
      </c>
      <c r="W189" s="1046">
        <f t="shared" si="145"/>
        <v>0</v>
      </c>
      <c r="X189" s="1046">
        <f t="shared" si="145"/>
        <v>0</v>
      </c>
      <c r="Y189" s="1046">
        <f t="shared" si="146"/>
        <v>0</v>
      </c>
      <c r="Z189" s="1046">
        <f t="shared" si="146"/>
        <v>0</v>
      </c>
      <c r="AA189" s="1046">
        <f t="shared" si="146"/>
        <v>0.11960584437648658</v>
      </c>
      <c r="AB189" s="1046">
        <f t="shared" si="146"/>
        <v>0</v>
      </c>
      <c r="AC189" s="1046">
        <f t="shared" si="146"/>
        <v>0</v>
      </c>
      <c r="AD189" s="1046">
        <f t="shared" si="146"/>
        <v>0.11960584437648658</v>
      </c>
      <c r="AE189" s="1046">
        <f t="shared" si="146"/>
        <v>0.39619435949711179</v>
      </c>
    </row>
    <row r="190" spans="1:31" s="1052" customFormat="1" outlineLevel="1">
      <c r="A190" s="657">
        <v>1</v>
      </c>
      <c r="B190" s="272"/>
      <c r="C190" s="137"/>
      <c r="D190" s="1048"/>
      <c r="E190" s="1049"/>
      <c r="F190" s="1036"/>
      <c r="G190" s="1047"/>
      <c r="H190" s="1047"/>
      <c r="I190" s="1047"/>
      <c r="J190" s="1036" t="s">
        <v>652</v>
      </c>
      <c r="K190" s="1036"/>
      <c r="L190" s="1053"/>
      <c r="M190" s="1046">
        <f t="shared" si="146"/>
        <v>0</v>
      </c>
      <c r="N190" s="1046">
        <f t="shared" si="146"/>
        <v>0</v>
      </c>
      <c r="O190" s="1046">
        <f t="shared" si="146"/>
        <v>0</v>
      </c>
      <c r="P190" s="1046">
        <f t="shared" si="145"/>
        <v>0.53718592964824119</v>
      </c>
      <c r="Q190" s="1046">
        <f t="shared" si="145"/>
        <v>0</v>
      </c>
      <c r="R190" s="1046">
        <f t="shared" si="145"/>
        <v>0.38847826086956522</v>
      </c>
      <c r="S190" s="1046">
        <f t="shared" si="145"/>
        <v>0</v>
      </c>
      <c r="T190" s="1046">
        <f t="shared" si="145"/>
        <v>0</v>
      </c>
      <c r="U190" s="1046">
        <f t="shared" si="145"/>
        <v>0</v>
      </c>
      <c r="V190" s="1046">
        <f t="shared" si="145"/>
        <v>0</v>
      </c>
      <c r="W190" s="1046">
        <f t="shared" si="145"/>
        <v>0</v>
      </c>
      <c r="X190" s="1046">
        <f t="shared" si="145"/>
        <v>1</v>
      </c>
      <c r="Y190" s="1046">
        <f t="shared" si="146"/>
        <v>0</v>
      </c>
      <c r="Z190" s="1046">
        <f t="shared" si="146"/>
        <v>0.46574412532637077</v>
      </c>
      <c r="AA190" s="1046">
        <f t="shared" si="146"/>
        <v>0</v>
      </c>
      <c r="AB190" s="1046">
        <f t="shared" si="146"/>
        <v>1</v>
      </c>
      <c r="AC190" s="1046">
        <f t="shared" si="146"/>
        <v>0.46574412532637077</v>
      </c>
      <c r="AD190" s="1046">
        <f t="shared" si="146"/>
        <v>1</v>
      </c>
      <c r="AE190" s="1046">
        <f t="shared" si="146"/>
        <v>0.45142091152815012</v>
      </c>
    </row>
    <row r="191" spans="1:31" s="1052" customFormat="1" outlineLevel="1">
      <c r="A191" s="657">
        <v>1</v>
      </c>
      <c r="B191" s="272"/>
      <c r="C191" s="137"/>
      <c r="D191" s="1048"/>
      <c r="E191" s="1049"/>
      <c r="F191" s="1036"/>
      <c r="G191" s="1047"/>
      <c r="H191" s="1047"/>
      <c r="I191" s="1047"/>
      <c r="J191" s="1036" t="s">
        <v>653</v>
      </c>
      <c r="K191" s="1036"/>
      <c r="L191" s="1053"/>
      <c r="M191" s="1046">
        <f t="shared" si="146"/>
        <v>0</v>
      </c>
      <c r="N191" s="1046">
        <f t="shared" si="146"/>
        <v>0</v>
      </c>
      <c r="O191" s="1046">
        <f t="shared" si="146"/>
        <v>0</v>
      </c>
      <c r="P191" s="1046">
        <f t="shared" si="145"/>
        <v>0</v>
      </c>
      <c r="Q191" s="1046">
        <f t="shared" si="145"/>
        <v>0</v>
      </c>
      <c r="R191" s="1046">
        <f t="shared" si="145"/>
        <v>0</v>
      </c>
      <c r="S191" s="1046">
        <f t="shared" si="145"/>
        <v>0</v>
      </c>
      <c r="T191" s="1046">
        <f t="shared" si="145"/>
        <v>0.2085434894493052</v>
      </c>
      <c r="U191" s="1046">
        <f t="shared" si="145"/>
        <v>0</v>
      </c>
      <c r="V191" s="1046">
        <f t="shared" si="145"/>
        <v>0</v>
      </c>
      <c r="W191" s="1046">
        <f t="shared" si="145"/>
        <v>8.8576388888888885E-2</v>
      </c>
      <c r="X191" s="1046">
        <f t="shared" si="145"/>
        <v>0</v>
      </c>
      <c r="Y191" s="1046">
        <f t="shared" si="146"/>
        <v>0</v>
      </c>
      <c r="Z191" s="1046">
        <f t="shared" si="146"/>
        <v>0.17355371900826447</v>
      </c>
      <c r="AA191" s="1046">
        <f t="shared" si="146"/>
        <v>0.2085434894493052</v>
      </c>
      <c r="AB191" s="1046">
        <f t="shared" si="146"/>
        <v>7.7812500000000007E-2</v>
      </c>
      <c r="AC191" s="1046">
        <f t="shared" si="146"/>
        <v>0.17355371900826447</v>
      </c>
      <c r="AD191" s="1046">
        <f t="shared" si="146"/>
        <v>0.1304789550072569</v>
      </c>
      <c r="AE191" s="1046">
        <f t="shared" si="146"/>
        <v>0.13058675104961634</v>
      </c>
    </row>
    <row r="192" spans="1:31" s="1052" customFormat="1" outlineLevel="1">
      <c r="A192" s="657">
        <v>1</v>
      </c>
      <c r="B192" s="272"/>
      <c r="C192" s="137"/>
      <c r="D192" s="1048"/>
      <c r="E192" s="1049"/>
      <c r="F192" s="1036"/>
      <c r="G192" s="1047"/>
      <c r="H192" s="1047"/>
      <c r="I192" s="1047"/>
      <c r="J192" s="1036" t="s">
        <v>654</v>
      </c>
      <c r="K192" s="1036"/>
      <c r="L192" s="1053"/>
      <c r="M192" s="1046">
        <f t="shared" si="146"/>
        <v>0</v>
      </c>
      <c r="N192" s="1046">
        <f t="shared" si="146"/>
        <v>0</v>
      </c>
      <c r="O192" s="1046">
        <f t="shared" si="146"/>
        <v>0</v>
      </c>
      <c r="P192" s="1046">
        <f t="shared" si="145"/>
        <v>0</v>
      </c>
      <c r="Q192" s="1046">
        <f t="shared" si="145"/>
        <v>0</v>
      </c>
      <c r="R192" s="1046">
        <f t="shared" si="145"/>
        <v>0</v>
      </c>
      <c r="S192" s="1046">
        <f t="shared" si="145"/>
        <v>0</v>
      </c>
      <c r="T192" s="1046">
        <f t="shared" si="145"/>
        <v>0</v>
      </c>
      <c r="U192" s="1046">
        <f t="shared" si="145"/>
        <v>0</v>
      </c>
      <c r="V192" s="1046">
        <f t="shared" si="145"/>
        <v>0</v>
      </c>
      <c r="W192" s="1046">
        <f t="shared" si="145"/>
        <v>0</v>
      </c>
      <c r="X192" s="1046">
        <f t="shared" si="145"/>
        <v>0</v>
      </c>
      <c r="Y192" s="1046">
        <f t="shared" si="146"/>
        <v>0</v>
      </c>
      <c r="Z192" s="1046">
        <f t="shared" si="146"/>
        <v>0</v>
      </c>
      <c r="AA192" s="1046">
        <f t="shared" si="146"/>
        <v>0</v>
      </c>
      <c r="AB192" s="1046">
        <f t="shared" si="146"/>
        <v>0</v>
      </c>
      <c r="AC192" s="1046">
        <f>IFERROR(AC206/AC161,0)</f>
        <v>0</v>
      </c>
      <c r="AD192" s="1046">
        <f t="shared" si="146"/>
        <v>0</v>
      </c>
      <c r="AE192" s="1046">
        <f t="shared" si="146"/>
        <v>0</v>
      </c>
    </row>
    <row r="193" spans="1:31" s="1052" customFormat="1" outlineLevel="1">
      <c r="A193" s="657">
        <v>1</v>
      </c>
      <c r="B193" s="272"/>
      <c r="C193" s="137"/>
      <c r="D193" s="1048"/>
      <c r="E193" s="1049"/>
      <c r="F193" s="1036"/>
      <c r="G193" s="1047"/>
      <c r="H193" s="1047"/>
      <c r="I193" s="1047"/>
      <c r="J193" s="1036" t="s">
        <v>655</v>
      </c>
      <c r="K193" s="1036"/>
      <c r="L193" s="1053"/>
      <c r="M193" s="1046">
        <f t="shared" si="146"/>
        <v>0</v>
      </c>
      <c r="N193" s="1046">
        <f t="shared" si="146"/>
        <v>0</v>
      </c>
      <c r="O193" s="1046">
        <f t="shared" si="146"/>
        <v>0</v>
      </c>
      <c r="P193" s="1046">
        <f t="shared" si="145"/>
        <v>0</v>
      </c>
      <c r="Q193" s="1046">
        <f t="shared" si="145"/>
        <v>0</v>
      </c>
      <c r="R193" s="1046">
        <f t="shared" si="145"/>
        <v>0</v>
      </c>
      <c r="S193" s="1046">
        <f t="shared" si="145"/>
        <v>0</v>
      </c>
      <c r="T193" s="1046">
        <f t="shared" si="145"/>
        <v>0</v>
      </c>
      <c r="U193" s="1046">
        <f t="shared" si="145"/>
        <v>0</v>
      </c>
      <c r="V193" s="1046">
        <f t="shared" si="145"/>
        <v>0</v>
      </c>
      <c r="W193" s="1046">
        <f t="shared" si="145"/>
        <v>0</v>
      </c>
      <c r="X193" s="1046">
        <f t="shared" si="145"/>
        <v>0</v>
      </c>
      <c r="Y193" s="1046">
        <f t="shared" si="146"/>
        <v>0</v>
      </c>
      <c r="Z193" s="1046">
        <f t="shared" si="146"/>
        <v>0</v>
      </c>
      <c r="AA193" s="1046">
        <f t="shared" si="146"/>
        <v>0</v>
      </c>
      <c r="AB193" s="1046">
        <f t="shared" si="146"/>
        <v>0</v>
      </c>
      <c r="AC193" s="1046">
        <f t="shared" si="146"/>
        <v>0</v>
      </c>
      <c r="AD193" s="1046">
        <f t="shared" si="146"/>
        <v>0</v>
      </c>
      <c r="AE193" s="1046">
        <f t="shared" si="146"/>
        <v>0</v>
      </c>
    </row>
    <row r="194" spans="1:31" s="1052" customFormat="1" outlineLevel="1">
      <c r="A194" s="657">
        <v>1</v>
      </c>
      <c r="B194" s="272"/>
      <c r="C194" s="137"/>
      <c r="D194" s="1048"/>
      <c r="E194" s="1049"/>
      <c r="F194" s="1036"/>
      <c r="G194" s="1047"/>
      <c r="H194" s="1047"/>
      <c r="I194" s="1054"/>
      <c r="J194" s="1054" t="s">
        <v>646</v>
      </c>
      <c r="K194" s="1054"/>
      <c r="L194" s="1055"/>
      <c r="M194" s="1062">
        <f t="shared" si="146"/>
        <v>0</v>
      </c>
      <c r="N194" s="1062">
        <f t="shared" si="146"/>
        <v>0</v>
      </c>
      <c r="O194" s="1062">
        <f t="shared" si="146"/>
        <v>0</v>
      </c>
      <c r="P194" s="1062">
        <f t="shared" si="145"/>
        <v>0</v>
      </c>
      <c r="Q194" s="1062">
        <f t="shared" si="145"/>
        <v>0</v>
      </c>
      <c r="R194" s="1062">
        <f t="shared" si="145"/>
        <v>0</v>
      </c>
      <c r="S194" s="1062">
        <f t="shared" si="145"/>
        <v>0</v>
      </c>
      <c r="T194" s="1062">
        <f t="shared" si="145"/>
        <v>0</v>
      </c>
      <c r="U194" s="1062">
        <f t="shared" si="145"/>
        <v>0</v>
      </c>
      <c r="V194" s="1062">
        <f t="shared" si="145"/>
        <v>0</v>
      </c>
      <c r="W194" s="1062">
        <f t="shared" si="145"/>
        <v>0</v>
      </c>
      <c r="X194" s="1062">
        <f t="shared" si="145"/>
        <v>0</v>
      </c>
      <c r="Y194" s="1062">
        <f t="shared" si="146"/>
        <v>0</v>
      </c>
      <c r="Z194" s="1062">
        <f t="shared" si="146"/>
        <v>0</v>
      </c>
      <c r="AA194" s="1062">
        <f t="shared" si="146"/>
        <v>0</v>
      </c>
      <c r="AB194" s="1062">
        <f t="shared" si="146"/>
        <v>0</v>
      </c>
      <c r="AC194" s="1062">
        <f t="shared" si="146"/>
        <v>0</v>
      </c>
      <c r="AD194" s="1062">
        <f t="shared" si="146"/>
        <v>0</v>
      </c>
      <c r="AE194" s="1062">
        <f t="shared" si="146"/>
        <v>0</v>
      </c>
    </row>
    <row r="195" spans="1:31" s="1052" customFormat="1" outlineLevel="1">
      <c r="A195" s="657">
        <v>1</v>
      </c>
      <c r="B195" s="272"/>
      <c r="C195" s="137"/>
      <c r="D195" s="1048"/>
      <c r="E195" s="1049"/>
      <c r="F195" s="1036"/>
      <c r="G195" s="1047"/>
      <c r="H195" s="1047"/>
      <c r="I195" s="1050" t="s">
        <v>645</v>
      </c>
      <c r="J195" s="1050"/>
      <c r="K195" s="1050"/>
      <c r="L195" s="1051"/>
      <c r="M195" s="1061">
        <f t="shared" si="146"/>
        <v>-0.35695538057742782</v>
      </c>
      <c r="N195" s="1061">
        <f t="shared" si="146"/>
        <v>-2.4430673896204493</v>
      </c>
      <c r="O195" s="1061">
        <f t="shared" si="146"/>
        <v>-1.2897940074906367</v>
      </c>
      <c r="P195" s="1061">
        <f t="shared" si="145"/>
        <v>-1.0006329113924051</v>
      </c>
      <c r="Q195" s="1061">
        <f t="shared" si="145"/>
        <v>-1.9054054054054055</v>
      </c>
      <c r="R195" s="1061">
        <f t="shared" si="145"/>
        <v>-1.7073972602739727</v>
      </c>
      <c r="S195" s="1061">
        <f t="shared" si="145"/>
        <v>-0.49715639810426543</v>
      </c>
      <c r="T195" s="1061">
        <f t="shared" si="145"/>
        <v>-0.1419853539462978</v>
      </c>
      <c r="U195" s="1061">
        <f t="shared" si="145"/>
        <v>-0.29808660624370592</v>
      </c>
      <c r="V195" s="1061">
        <f t="shared" si="145"/>
        <v>-0.22143817204301075</v>
      </c>
      <c r="W195" s="1061">
        <f t="shared" si="145"/>
        <v>0.21140074477227155</v>
      </c>
      <c r="X195" s="1061">
        <f t="shared" si="145"/>
        <v>-0.38130252100840334</v>
      </c>
      <c r="Y195" s="1061">
        <f t="shared" si="146"/>
        <v>-1.1771398564677051</v>
      </c>
      <c r="Z195" s="1061">
        <f t="shared" si="146"/>
        <v>-1.5547288036028979</v>
      </c>
      <c r="AA195" s="1061">
        <f t="shared" si="146"/>
        <v>-0.30290181529084403</v>
      </c>
      <c r="AB195" s="1061">
        <f t="shared" si="146"/>
        <v>-7.7290646278819736E-2</v>
      </c>
      <c r="AC195" s="1061">
        <f t="shared" si="146"/>
        <v>-1.3553604436229205</v>
      </c>
      <c r="AD195" s="1061">
        <f t="shared" si="146"/>
        <v>-0.18425681618293754</v>
      </c>
      <c r="AE195" s="1061">
        <f t="shared" si="146"/>
        <v>-0.65816441020270777</v>
      </c>
    </row>
    <row r="196" spans="1:31" s="1052" customFormat="1" outlineLevel="1">
      <c r="A196" s="657">
        <v>1</v>
      </c>
      <c r="B196" s="272"/>
      <c r="C196" s="137"/>
      <c r="D196" s="1048"/>
      <c r="E196" s="1049"/>
      <c r="F196" s="1036"/>
      <c r="G196" s="1047"/>
      <c r="H196" s="1047"/>
      <c r="I196" s="1047"/>
      <c r="J196" s="1036" t="s">
        <v>651</v>
      </c>
      <c r="K196" s="1036"/>
      <c r="L196" s="1053"/>
      <c r="M196" s="1046">
        <f t="shared" si="146"/>
        <v>-227</v>
      </c>
      <c r="N196" s="1046">
        <f t="shared" si="146"/>
        <v>-98</v>
      </c>
      <c r="O196" s="1046">
        <f t="shared" si="146"/>
        <v>-379.16666666666669</v>
      </c>
      <c r="P196" s="1046">
        <f t="shared" si="145"/>
        <v>0</v>
      </c>
      <c r="Q196" s="1046">
        <f t="shared" si="145"/>
        <v>0</v>
      </c>
      <c r="R196" s="1046">
        <f t="shared" si="145"/>
        <v>-162.11111111111111</v>
      </c>
      <c r="S196" s="1046">
        <f t="shared" si="145"/>
        <v>-306</v>
      </c>
      <c r="T196" s="1046">
        <f t="shared" si="145"/>
        <v>0</v>
      </c>
      <c r="U196" s="1046">
        <f t="shared" si="145"/>
        <v>0</v>
      </c>
      <c r="V196" s="1046">
        <f t="shared" si="145"/>
        <v>-262</v>
      </c>
      <c r="W196" s="1046">
        <f t="shared" si="145"/>
        <v>0</v>
      </c>
      <c r="X196" s="1046">
        <f t="shared" si="145"/>
        <v>0</v>
      </c>
      <c r="Y196" s="1046">
        <f t="shared" si="146"/>
        <v>-250.35294117647058</v>
      </c>
      <c r="Z196" s="1046">
        <f t="shared" si="146"/>
        <v>-385.38888888888891</v>
      </c>
      <c r="AA196" s="1046">
        <f t="shared" si="146"/>
        <v>-688.75</v>
      </c>
      <c r="AB196" s="1046">
        <f t="shared" si="146"/>
        <v>-680.5</v>
      </c>
      <c r="AC196" s="1046">
        <f t="shared" si="146"/>
        <v>-319.8</v>
      </c>
      <c r="AD196" s="1046">
        <f t="shared" si="146"/>
        <v>-684.625</v>
      </c>
      <c r="AE196" s="1046">
        <f t="shared" si="146"/>
        <v>-387.67441860465118</v>
      </c>
    </row>
    <row r="197" spans="1:31" s="1052" customFormat="1" outlineLevel="1">
      <c r="A197" s="657">
        <v>1</v>
      </c>
      <c r="B197" s="272"/>
      <c r="C197" s="137"/>
      <c r="D197" s="1048"/>
      <c r="E197" s="1049"/>
      <c r="F197" s="1036"/>
      <c r="G197" s="1047"/>
      <c r="H197" s="1047"/>
      <c r="I197" s="1047"/>
      <c r="J197" s="1036" t="s">
        <v>652</v>
      </c>
      <c r="K197" s="1036"/>
      <c r="L197" s="1053"/>
      <c r="M197" s="1046">
        <f t="shared" si="146"/>
        <v>0.84558823529411764</v>
      </c>
      <c r="N197" s="1046">
        <f t="shared" si="146"/>
        <v>0.78158458244111351</v>
      </c>
      <c r="O197" s="1046">
        <f t="shared" si="146"/>
        <v>0.83690987124463523</v>
      </c>
      <c r="P197" s="1046">
        <f t="shared" si="145"/>
        <v>0.65489130434782605</v>
      </c>
      <c r="Q197" s="1046">
        <f t="shared" si="145"/>
        <v>0.73519163763066198</v>
      </c>
      <c r="R197" s="1046">
        <f t="shared" si="145"/>
        <v>2.7450980392156863</v>
      </c>
      <c r="S197" s="1046">
        <f t="shared" si="145"/>
        <v>0.81924882629107976</v>
      </c>
      <c r="T197" s="1046">
        <f t="shared" si="145"/>
        <v>0.71370143149284249</v>
      </c>
      <c r="U197" s="1046">
        <f t="shared" si="145"/>
        <v>0.68247126436781613</v>
      </c>
      <c r="V197" s="1046">
        <f t="shared" si="145"/>
        <v>0.81294964028776984</v>
      </c>
      <c r="W197" s="1046">
        <f t="shared" si="145"/>
        <v>0.83090705487122063</v>
      </c>
      <c r="X197" s="1046">
        <f t="shared" si="145"/>
        <v>0.61363636363636365</v>
      </c>
      <c r="Y197" s="1046">
        <f t="shared" si="146"/>
        <v>0.82985628187297167</v>
      </c>
      <c r="Z197" s="1046">
        <f t="shared" si="146"/>
        <v>1.0671902268760907</v>
      </c>
      <c r="AA197" s="1046">
        <f t="shared" si="146"/>
        <v>0.74717722140402554</v>
      </c>
      <c r="AB197" s="1046">
        <f t="shared" si="146"/>
        <v>0.78499156829679595</v>
      </c>
      <c r="AC197" s="1046">
        <f t="shared" si="146"/>
        <v>0.9122010293672419</v>
      </c>
      <c r="AD197" s="1046">
        <f t="shared" si="146"/>
        <v>0.77122430741733694</v>
      </c>
      <c r="AE197" s="1046">
        <f t="shared" si="146"/>
        <v>0.82355585524837038</v>
      </c>
    </row>
    <row r="198" spans="1:31" s="1052" customFormat="1" outlineLevel="1">
      <c r="A198" s="657">
        <v>1</v>
      </c>
      <c r="B198" s="272"/>
      <c r="C198" s="137"/>
      <c r="D198" s="1048"/>
      <c r="E198" s="1049"/>
      <c r="F198" s="1036"/>
      <c r="G198" s="1047"/>
      <c r="H198" s="1047"/>
      <c r="I198" s="1047"/>
      <c r="J198" s="1036" t="s">
        <v>653</v>
      </c>
      <c r="K198" s="1036"/>
      <c r="L198" s="1056"/>
      <c r="M198" s="1046">
        <f t="shared" si="146"/>
        <v>-0.24834123222748816</v>
      </c>
      <c r="N198" s="1046">
        <f t="shared" si="146"/>
        <v>-3.8134146341463415</v>
      </c>
      <c r="O198" s="1046">
        <f t="shared" si="146"/>
        <v>-0.52283653846153844</v>
      </c>
      <c r="P198" s="1046">
        <f t="shared" si="145"/>
        <v>-0.55528052805280526</v>
      </c>
      <c r="Q198" s="1046">
        <f t="shared" si="145"/>
        <v>-0.70478723404255317</v>
      </c>
      <c r="R198" s="1046">
        <f t="shared" si="145"/>
        <v>-0.47286338116032439</v>
      </c>
      <c r="S198" s="1046">
        <f t="shared" si="145"/>
        <v>-0.41706539074960125</v>
      </c>
      <c r="T198" s="1046">
        <f t="shared" si="145"/>
        <v>-1.1681056373793804E-2</v>
      </c>
      <c r="U198" s="1046">
        <f t="shared" si="145"/>
        <v>-0.22207621550591328</v>
      </c>
      <c r="V198" s="1046">
        <f t="shared" si="145"/>
        <v>-0.2768817204301075</v>
      </c>
      <c r="W198" s="1046">
        <f t="shared" si="145"/>
        <v>9.5601173020527855E-2</v>
      </c>
      <c r="X198" s="1046">
        <f t="shared" si="145"/>
        <v>-0.29421221864951769</v>
      </c>
      <c r="Y198" s="1046">
        <f t="shared" si="146"/>
        <v>-1.2034473014975982</v>
      </c>
      <c r="Z198" s="1046">
        <f t="shared" si="146"/>
        <v>-0.56454476287091049</v>
      </c>
      <c r="AA198" s="1046">
        <f t="shared" si="146"/>
        <v>-0.19124591354885578</v>
      </c>
      <c r="AB198" s="1046">
        <f t="shared" si="146"/>
        <v>-0.14930338947806196</v>
      </c>
      <c r="AC198" s="1046">
        <f t="shared" si="146"/>
        <v>-0.8667468591285753</v>
      </c>
      <c r="AD198" s="1046">
        <f t="shared" si="146"/>
        <v>-0.17169171110033932</v>
      </c>
      <c r="AE198" s="1046">
        <f t="shared" si="146"/>
        <v>-0.46389840984435576</v>
      </c>
    </row>
    <row r="199" spans="1:31" s="1052" customFormat="1" outlineLevel="1">
      <c r="A199" s="657">
        <v>1</v>
      </c>
      <c r="B199" s="272"/>
      <c r="C199" s="137"/>
      <c r="D199" s="1048"/>
      <c r="E199" s="1049"/>
      <c r="F199" s="1036"/>
      <c r="G199" s="1047"/>
      <c r="H199" s="1047"/>
      <c r="I199" s="1047"/>
      <c r="J199" s="1036" t="s">
        <v>654</v>
      </c>
      <c r="K199" s="1036"/>
      <c r="L199" s="1053"/>
      <c r="M199" s="1046">
        <f t="shared" si="146"/>
        <v>0</v>
      </c>
      <c r="N199" s="1046">
        <f t="shared" si="146"/>
        <v>0</v>
      </c>
      <c r="O199" s="1046">
        <f t="shared" si="146"/>
        <v>0</v>
      </c>
      <c r="P199" s="1046">
        <f t="shared" si="145"/>
        <v>0</v>
      </c>
      <c r="Q199" s="1046">
        <f t="shared" si="145"/>
        <v>0</v>
      </c>
      <c r="R199" s="1046">
        <f t="shared" si="145"/>
        <v>0</v>
      </c>
      <c r="S199" s="1046">
        <f t="shared" si="145"/>
        <v>0</v>
      </c>
      <c r="T199" s="1046">
        <f t="shared" si="145"/>
        <v>0</v>
      </c>
      <c r="U199" s="1046">
        <f t="shared" si="145"/>
        <v>0</v>
      </c>
      <c r="V199" s="1046">
        <f t="shared" si="145"/>
        <v>0</v>
      </c>
      <c r="W199" s="1046">
        <f t="shared" si="145"/>
        <v>0</v>
      </c>
      <c r="X199" s="1046">
        <f t="shared" si="145"/>
        <v>0</v>
      </c>
      <c r="Y199" s="1046">
        <f t="shared" si="146"/>
        <v>0</v>
      </c>
      <c r="Z199" s="1046">
        <f t="shared" si="146"/>
        <v>0</v>
      </c>
      <c r="AA199" s="1046">
        <f t="shared" si="146"/>
        <v>0</v>
      </c>
      <c r="AB199" s="1046">
        <f t="shared" si="146"/>
        <v>0</v>
      </c>
      <c r="AC199" s="1046">
        <f t="shared" si="146"/>
        <v>0</v>
      </c>
      <c r="AD199" s="1046">
        <f t="shared" si="146"/>
        <v>0</v>
      </c>
      <c r="AE199" s="1046">
        <f t="shared" si="146"/>
        <v>0</v>
      </c>
    </row>
    <row r="200" spans="1:31" s="1052" customFormat="1" outlineLevel="1">
      <c r="A200" s="657">
        <v>1</v>
      </c>
      <c r="B200" s="272"/>
      <c r="C200" s="137"/>
      <c r="D200" s="1048"/>
      <c r="E200" s="1049"/>
      <c r="F200" s="1036"/>
      <c r="G200" s="1047"/>
      <c r="H200" s="1047"/>
      <c r="I200" s="1047"/>
      <c r="J200" s="1036" t="s">
        <v>655</v>
      </c>
      <c r="K200" s="1036"/>
      <c r="L200" s="1053"/>
      <c r="M200" s="1046">
        <f t="shared" si="146"/>
        <v>0</v>
      </c>
      <c r="N200" s="1046">
        <f t="shared" si="146"/>
        <v>0</v>
      </c>
      <c r="O200" s="1046">
        <f t="shared" si="146"/>
        <v>0</v>
      </c>
      <c r="P200" s="1046">
        <f t="shared" si="145"/>
        <v>0</v>
      </c>
      <c r="Q200" s="1046">
        <f t="shared" si="145"/>
        <v>0</v>
      </c>
      <c r="R200" s="1046">
        <f t="shared" si="145"/>
        <v>0</v>
      </c>
      <c r="S200" s="1046">
        <f t="shared" si="145"/>
        <v>0</v>
      </c>
      <c r="T200" s="1046">
        <f t="shared" si="145"/>
        <v>0</v>
      </c>
      <c r="U200" s="1046">
        <f t="shared" si="145"/>
        <v>0</v>
      </c>
      <c r="V200" s="1046">
        <f t="shared" si="145"/>
        <v>0</v>
      </c>
      <c r="W200" s="1046">
        <f t="shared" si="145"/>
        <v>0</v>
      </c>
      <c r="X200" s="1046">
        <f t="shared" si="145"/>
        <v>0</v>
      </c>
      <c r="Y200" s="1046">
        <f t="shared" si="146"/>
        <v>0</v>
      </c>
      <c r="Z200" s="1046">
        <f t="shared" si="146"/>
        <v>0</v>
      </c>
      <c r="AA200" s="1046">
        <f t="shared" si="146"/>
        <v>0</v>
      </c>
      <c r="AB200" s="1046">
        <f t="shared" si="146"/>
        <v>0</v>
      </c>
      <c r="AC200" s="1046">
        <f t="shared" si="146"/>
        <v>0</v>
      </c>
      <c r="AD200" s="1046">
        <f t="shared" si="146"/>
        <v>0</v>
      </c>
      <c r="AE200" s="1046">
        <f t="shared" si="146"/>
        <v>0</v>
      </c>
    </row>
    <row r="201" spans="1:31" s="1052" customFormat="1" outlineLevel="1">
      <c r="A201" s="657">
        <v>1</v>
      </c>
      <c r="B201" s="272"/>
      <c r="C201" s="137"/>
      <c r="D201" s="1048"/>
      <c r="E201" s="1049"/>
      <c r="F201" s="1036"/>
      <c r="G201" s="1047"/>
      <c r="H201" s="1047"/>
      <c r="I201" s="1058"/>
      <c r="J201" s="1057" t="s">
        <v>646</v>
      </c>
      <c r="K201" s="1057"/>
      <c r="L201" s="1059"/>
      <c r="M201" s="1063">
        <f t="shared" si="146"/>
        <v>0</v>
      </c>
      <c r="N201" s="1063">
        <f t="shared" si="146"/>
        <v>0</v>
      </c>
      <c r="O201" s="1063">
        <f t="shared" si="146"/>
        <v>0</v>
      </c>
      <c r="P201" s="1063">
        <f t="shared" si="145"/>
        <v>0</v>
      </c>
      <c r="Q201" s="1063">
        <f t="shared" si="145"/>
        <v>0</v>
      </c>
      <c r="R201" s="1063">
        <f t="shared" si="145"/>
        <v>0</v>
      </c>
      <c r="S201" s="1063">
        <f t="shared" si="145"/>
        <v>0</v>
      </c>
      <c r="T201" s="1063">
        <f t="shared" si="145"/>
        <v>0</v>
      </c>
      <c r="U201" s="1063">
        <f t="shared" si="145"/>
        <v>0</v>
      </c>
      <c r="V201" s="1063">
        <f t="shared" si="145"/>
        <v>0</v>
      </c>
      <c r="W201" s="1063">
        <f t="shared" si="145"/>
        <v>0</v>
      </c>
      <c r="X201" s="1063">
        <f t="shared" si="145"/>
        <v>0</v>
      </c>
      <c r="Y201" s="1063">
        <f t="shared" si="146"/>
        <v>0</v>
      </c>
      <c r="Z201" s="1063">
        <f t="shared" si="146"/>
        <v>0</v>
      </c>
      <c r="AA201" s="1063">
        <f t="shared" si="146"/>
        <v>0</v>
      </c>
      <c r="AB201" s="1063">
        <f t="shared" si="146"/>
        <v>0</v>
      </c>
      <c r="AC201" s="1063">
        <f t="shared" si="146"/>
        <v>0</v>
      </c>
      <c r="AD201" s="1063">
        <f t="shared" si="146"/>
        <v>0</v>
      </c>
      <c r="AE201" s="1063">
        <f t="shared" si="146"/>
        <v>0</v>
      </c>
    </row>
    <row r="202" spans="1:31" s="272" customFormat="1">
      <c r="A202" s="657">
        <v>1</v>
      </c>
      <c r="B202" s="97"/>
      <c r="C202" s="97"/>
      <c r="D202" s="49"/>
      <c r="E202" s="1049"/>
      <c r="F202" s="1036"/>
      <c r="G202" s="1047"/>
      <c r="H202" s="1047"/>
      <c r="I202" s="599" t="s">
        <v>331</v>
      </c>
      <c r="J202" s="602"/>
      <c r="K202" s="599"/>
      <c r="L202" s="600"/>
      <c r="M202" s="1404">
        <f>SUM(M203:M208)</f>
        <v>0</v>
      </c>
      <c r="N202" s="1404">
        <f t="shared" ref="N202:X202" si="147">SUM(N203:N208)</f>
        <v>0</v>
      </c>
      <c r="O202" s="1404">
        <f t="shared" si="147"/>
        <v>0</v>
      </c>
      <c r="P202" s="1404">
        <f t="shared" si="147"/>
        <v>5929</v>
      </c>
      <c r="Q202" s="1404">
        <f t="shared" si="147"/>
        <v>0</v>
      </c>
      <c r="R202" s="1404">
        <f t="shared" si="147"/>
        <v>2197</v>
      </c>
      <c r="S202" s="1404">
        <f t="shared" si="147"/>
        <v>0</v>
      </c>
      <c r="T202" s="1404">
        <f t="shared" si="147"/>
        <v>4052</v>
      </c>
      <c r="U202" s="1404">
        <f t="shared" si="147"/>
        <v>-352</v>
      </c>
      <c r="V202" s="1404">
        <f t="shared" si="147"/>
        <v>0</v>
      </c>
      <c r="W202" s="1404">
        <f t="shared" si="147"/>
        <v>2551</v>
      </c>
      <c r="X202" s="1404">
        <f t="shared" si="147"/>
        <v>-810</v>
      </c>
      <c r="Y202" s="1404">
        <f>SUM(M202:O202)</f>
        <v>0</v>
      </c>
      <c r="Z202" s="1404">
        <f>SUM(P202:R202)</f>
        <v>8126</v>
      </c>
      <c r="AA202" s="1404">
        <f>SUM(S202:U202)</f>
        <v>3700</v>
      </c>
      <c r="AB202" s="1404">
        <f>SUM(V202:X202)</f>
        <v>1741</v>
      </c>
      <c r="AC202" s="1404">
        <f>Y202+Z202</f>
        <v>8126</v>
      </c>
      <c r="AD202" s="1404">
        <f>AB202+AA202</f>
        <v>5441</v>
      </c>
      <c r="AE202" s="1404">
        <f>AC202+AD202</f>
        <v>13567</v>
      </c>
    </row>
    <row r="203" spans="1:31" s="272" customFormat="1">
      <c r="A203" s="657">
        <v>1</v>
      </c>
      <c r="B203" s="97"/>
      <c r="C203" s="97"/>
      <c r="D203" s="49"/>
      <c r="E203" s="1049"/>
      <c r="F203" s="1036"/>
      <c r="G203" s="1047"/>
      <c r="H203" s="1047"/>
      <c r="I203" s="97"/>
      <c r="J203" s="73" t="s">
        <v>219</v>
      </c>
      <c r="K203" s="73"/>
      <c r="L203" s="72"/>
      <c r="M203" s="1402">
        <f t="shared" ref="M203:X208" si="148">M537+M581</f>
        <v>0</v>
      </c>
      <c r="N203" s="1402">
        <f t="shared" si="148"/>
        <v>0</v>
      </c>
      <c r="O203" s="1402">
        <f t="shared" si="148"/>
        <v>0</v>
      </c>
      <c r="P203" s="1402">
        <f t="shared" si="148"/>
        <v>584</v>
      </c>
      <c r="Q203" s="1402">
        <f t="shared" si="148"/>
        <v>0</v>
      </c>
      <c r="R203" s="1402">
        <f t="shared" si="148"/>
        <v>-1398</v>
      </c>
      <c r="S203" s="1402">
        <f t="shared" si="148"/>
        <v>0</v>
      </c>
      <c r="T203" s="1402">
        <f t="shared" si="148"/>
        <v>0</v>
      </c>
      <c r="U203" s="1402">
        <f t="shared" si="148"/>
        <v>-352</v>
      </c>
      <c r="V203" s="1402">
        <f t="shared" si="148"/>
        <v>0</v>
      </c>
      <c r="W203" s="1402">
        <f t="shared" si="148"/>
        <v>0</v>
      </c>
      <c r="X203" s="1402">
        <f t="shared" si="148"/>
        <v>0</v>
      </c>
      <c r="Y203" s="1402">
        <f t="shared" ref="Y203:Y215" si="149">SUM(M203:O203)</f>
        <v>0</v>
      </c>
      <c r="Z203" s="1402">
        <f t="shared" ref="Z203:Z215" si="150">SUM(P203:R203)</f>
        <v>-814</v>
      </c>
      <c r="AA203" s="1402">
        <f t="shared" ref="AA203:AA215" si="151">SUM(S203:U203)</f>
        <v>-352</v>
      </c>
      <c r="AB203" s="1402">
        <f t="shared" ref="AB203:AB215" si="152">SUM(V203:X203)</f>
        <v>0</v>
      </c>
      <c r="AC203" s="1402">
        <f t="shared" ref="AC203:AC215" si="153">Y203+Z203</f>
        <v>-814</v>
      </c>
      <c r="AD203" s="1402">
        <f t="shared" ref="AD203:AD215" si="154">AB203+AA203</f>
        <v>-352</v>
      </c>
      <c r="AE203" s="1402">
        <f t="shared" ref="AE203:AE215" si="155">AC203+AD203</f>
        <v>-1166</v>
      </c>
    </row>
    <row r="204" spans="1:31" s="272" customFormat="1">
      <c r="A204" s="657">
        <v>1</v>
      </c>
      <c r="B204" s="97"/>
      <c r="C204" s="97"/>
      <c r="D204" s="49"/>
      <c r="E204" s="1049"/>
      <c r="F204" s="1036"/>
      <c r="G204" s="1047"/>
      <c r="H204" s="1047"/>
      <c r="I204" s="97"/>
      <c r="J204" s="73" t="s">
        <v>220</v>
      </c>
      <c r="K204" s="73"/>
      <c r="L204" s="72"/>
      <c r="M204" s="1402">
        <f t="shared" si="148"/>
        <v>0</v>
      </c>
      <c r="N204" s="1402">
        <f t="shared" si="148"/>
        <v>0</v>
      </c>
      <c r="O204" s="1402">
        <f t="shared" si="148"/>
        <v>0</v>
      </c>
      <c r="P204" s="1402">
        <f t="shared" si="148"/>
        <v>5345</v>
      </c>
      <c r="Q204" s="1402">
        <f t="shared" si="148"/>
        <v>0</v>
      </c>
      <c r="R204" s="1402">
        <f t="shared" si="148"/>
        <v>3574</v>
      </c>
      <c r="S204" s="1402">
        <f t="shared" si="148"/>
        <v>0</v>
      </c>
      <c r="T204" s="1402">
        <f t="shared" si="148"/>
        <v>0</v>
      </c>
      <c r="U204" s="1402">
        <f t="shared" si="148"/>
        <v>0</v>
      </c>
      <c r="V204" s="1402">
        <f t="shared" si="148"/>
        <v>0</v>
      </c>
      <c r="W204" s="1402">
        <f t="shared" si="148"/>
        <v>0</v>
      </c>
      <c r="X204" s="1402">
        <f t="shared" si="148"/>
        <v>-500</v>
      </c>
      <c r="Y204" s="1402">
        <f t="shared" si="149"/>
        <v>0</v>
      </c>
      <c r="Z204" s="1402">
        <f t="shared" si="150"/>
        <v>8919</v>
      </c>
      <c r="AA204" s="1402">
        <f t="shared" si="151"/>
        <v>0</v>
      </c>
      <c r="AB204" s="1402">
        <f t="shared" si="152"/>
        <v>-500</v>
      </c>
      <c r="AC204" s="1402">
        <f t="shared" si="153"/>
        <v>8919</v>
      </c>
      <c r="AD204" s="1402">
        <f t="shared" si="154"/>
        <v>-500</v>
      </c>
      <c r="AE204" s="1402">
        <f t="shared" si="155"/>
        <v>8419</v>
      </c>
    </row>
    <row r="205" spans="1:31" s="272" customFormat="1">
      <c r="A205" s="657">
        <v>1</v>
      </c>
      <c r="B205" s="97"/>
      <c r="C205" s="97"/>
      <c r="D205" s="49"/>
      <c r="E205" s="1049"/>
      <c r="F205" s="1036"/>
      <c r="G205" s="1047"/>
      <c r="H205" s="1047"/>
      <c r="I205" s="97"/>
      <c r="J205" s="73" t="s">
        <v>139</v>
      </c>
      <c r="K205" s="73"/>
      <c r="L205" s="72"/>
      <c r="M205" s="1402">
        <f t="shared" si="148"/>
        <v>0</v>
      </c>
      <c r="N205" s="1402">
        <f t="shared" si="148"/>
        <v>0</v>
      </c>
      <c r="O205" s="1402">
        <f t="shared" si="148"/>
        <v>0</v>
      </c>
      <c r="P205" s="1402">
        <f t="shared" si="148"/>
        <v>0</v>
      </c>
      <c r="Q205" s="1402">
        <f t="shared" si="148"/>
        <v>0</v>
      </c>
      <c r="R205" s="1402">
        <f t="shared" si="148"/>
        <v>21</v>
      </c>
      <c r="S205" s="1402">
        <f t="shared" si="148"/>
        <v>0</v>
      </c>
      <c r="T205" s="1402">
        <f t="shared" si="148"/>
        <v>4052</v>
      </c>
      <c r="U205" s="1402">
        <f t="shared" si="148"/>
        <v>0</v>
      </c>
      <c r="V205" s="1402">
        <f t="shared" si="148"/>
        <v>0</v>
      </c>
      <c r="W205" s="1402">
        <f t="shared" si="148"/>
        <v>2551</v>
      </c>
      <c r="X205" s="1402">
        <f t="shared" si="148"/>
        <v>-310</v>
      </c>
      <c r="Y205" s="1402">
        <f t="shared" si="149"/>
        <v>0</v>
      </c>
      <c r="Z205" s="1402">
        <f t="shared" si="150"/>
        <v>21</v>
      </c>
      <c r="AA205" s="1402">
        <f t="shared" si="151"/>
        <v>4052</v>
      </c>
      <c r="AB205" s="1402">
        <f t="shared" si="152"/>
        <v>2241</v>
      </c>
      <c r="AC205" s="1402">
        <f t="shared" si="153"/>
        <v>21</v>
      </c>
      <c r="AD205" s="1402">
        <f t="shared" si="154"/>
        <v>6293</v>
      </c>
      <c r="AE205" s="1402">
        <f t="shared" si="155"/>
        <v>6314</v>
      </c>
    </row>
    <row r="206" spans="1:31" s="272" customFormat="1">
      <c r="A206" s="657">
        <v>1</v>
      </c>
      <c r="B206" s="97"/>
      <c r="C206" s="97"/>
      <c r="D206" s="49"/>
      <c r="E206" s="53"/>
      <c r="F206" s="73"/>
      <c r="G206" s="97"/>
      <c r="H206" s="97"/>
      <c r="I206" s="97"/>
      <c r="J206" s="73" t="s">
        <v>221</v>
      </c>
      <c r="K206" s="73"/>
      <c r="L206" s="72"/>
      <c r="M206" s="1402">
        <f t="shared" si="148"/>
        <v>0</v>
      </c>
      <c r="N206" s="1402">
        <f t="shared" si="148"/>
        <v>0</v>
      </c>
      <c r="O206" s="1402">
        <f t="shared" si="148"/>
        <v>0</v>
      </c>
      <c r="P206" s="1402">
        <f t="shared" si="148"/>
        <v>0</v>
      </c>
      <c r="Q206" s="1402">
        <f t="shared" si="148"/>
        <v>0</v>
      </c>
      <c r="R206" s="1402">
        <f t="shared" si="148"/>
        <v>0</v>
      </c>
      <c r="S206" s="1402">
        <f t="shared" si="148"/>
        <v>0</v>
      </c>
      <c r="T206" s="1402">
        <f t="shared" si="148"/>
        <v>0</v>
      </c>
      <c r="U206" s="1402">
        <f t="shared" si="148"/>
        <v>0</v>
      </c>
      <c r="V206" s="1402">
        <f t="shared" si="148"/>
        <v>0</v>
      </c>
      <c r="W206" s="1402">
        <f t="shared" si="148"/>
        <v>0</v>
      </c>
      <c r="X206" s="1402">
        <f t="shared" si="148"/>
        <v>0</v>
      </c>
      <c r="Y206" s="1402">
        <f t="shared" si="149"/>
        <v>0</v>
      </c>
      <c r="Z206" s="1402">
        <f t="shared" si="150"/>
        <v>0</v>
      </c>
      <c r="AA206" s="1402">
        <f t="shared" si="151"/>
        <v>0</v>
      </c>
      <c r="AB206" s="1402">
        <f t="shared" si="152"/>
        <v>0</v>
      </c>
      <c r="AC206" s="1402">
        <f t="shared" si="153"/>
        <v>0</v>
      </c>
      <c r="AD206" s="1402">
        <f t="shared" si="154"/>
        <v>0</v>
      </c>
      <c r="AE206" s="1402">
        <f t="shared" si="155"/>
        <v>0</v>
      </c>
    </row>
    <row r="207" spans="1:31" s="272" customFormat="1">
      <c r="A207" s="657">
        <v>1</v>
      </c>
      <c r="B207" s="97"/>
      <c r="C207" s="97"/>
      <c r="D207" s="49"/>
      <c r="E207" s="53"/>
      <c r="F207" s="73"/>
      <c r="G207" s="97"/>
      <c r="H207" s="97"/>
      <c r="I207" s="97"/>
      <c r="J207" s="73" t="s">
        <v>317</v>
      </c>
      <c r="K207" s="73"/>
      <c r="L207" s="72"/>
      <c r="M207" s="1402">
        <f t="shared" si="148"/>
        <v>0</v>
      </c>
      <c r="N207" s="1402">
        <f t="shared" si="148"/>
        <v>0</v>
      </c>
      <c r="O207" s="1402">
        <f t="shared" si="148"/>
        <v>0</v>
      </c>
      <c r="P207" s="1402">
        <f t="shared" si="148"/>
        <v>0</v>
      </c>
      <c r="Q207" s="1402">
        <f t="shared" si="148"/>
        <v>0</v>
      </c>
      <c r="R207" s="1402">
        <f t="shared" si="148"/>
        <v>0</v>
      </c>
      <c r="S207" s="1402">
        <f t="shared" si="148"/>
        <v>0</v>
      </c>
      <c r="T207" s="1402">
        <f t="shared" si="148"/>
        <v>0</v>
      </c>
      <c r="U207" s="1402">
        <f t="shared" si="148"/>
        <v>0</v>
      </c>
      <c r="V207" s="1402">
        <f t="shared" si="148"/>
        <v>0</v>
      </c>
      <c r="W207" s="1402">
        <f t="shared" si="148"/>
        <v>0</v>
      </c>
      <c r="X207" s="1402">
        <f t="shared" si="148"/>
        <v>0</v>
      </c>
      <c r="Y207" s="1402">
        <f t="shared" si="149"/>
        <v>0</v>
      </c>
      <c r="Z207" s="1402">
        <f t="shared" si="150"/>
        <v>0</v>
      </c>
      <c r="AA207" s="1402">
        <f t="shared" si="151"/>
        <v>0</v>
      </c>
      <c r="AB207" s="1402">
        <f t="shared" si="152"/>
        <v>0</v>
      </c>
      <c r="AC207" s="1402">
        <f t="shared" si="153"/>
        <v>0</v>
      </c>
      <c r="AD207" s="1402">
        <f t="shared" si="154"/>
        <v>0</v>
      </c>
      <c r="AE207" s="1402">
        <f t="shared" si="155"/>
        <v>0</v>
      </c>
    </row>
    <row r="208" spans="1:31" s="272" customFormat="1">
      <c r="A208" s="657">
        <v>1</v>
      </c>
      <c r="B208" s="97"/>
      <c r="C208" s="97"/>
      <c r="D208" s="49"/>
      <c r="E208" s="53"/>
      <c r="F208" s="73"/>
      <c r="G208" s="97"/>
      <c r="H208" s="97"/>
      <c r="I208" s="88"/>
      <c r="J208" s="88" t="s">
        <v>138</v>
      </c>
      <c r="K208" s="88"/>
      <c r="L208" s="87"/>
      <c r="M208" s="1403">
        <f t="shared" si="148"/>
        <v>0</v>
      </c>
      <c r="N208" s="1403">
        <f t="shared" si="148"/>
        <v>0</v>
      </c>
      <c r="O208" s="1403">
        <f t="shared" si="148"/>
        <v>0</v>
      </c>
      <c r="P208" s="1403">
        <f t="shared" si="148"/>
        <v>0</v>
      </c>
      <c r="Q208" s="1403">
        <f t="shared" si="148"/>
        <v>0</v>
      </c>
      <c r="R208" s="1403">
        <f t="shared" si="148"/>
        <v>0</v>
      </c>
      <c r="S208" s="1403">
        <f t="shared" si="148"/>
        <v>0</v>
      </c>
      <c r="T208" s="1403">
        <f t="shared" si="148"/>
        <v>0</v>
      </c>
      <c r="U208" s="1403">
        <f t="shared" si="148"/>
        <v>0</v>
      </c>
      <c r="V208" s="1403">
        <f t="shared" si="148"/>
        <v>0</v>
      </c>
      <c r="W208" s="1403">
        <f t="shared" si="148"/>
        <v>0</v>
      </c>
      <c r="X208" s="1403">
        <f t="shared" si="148"/>
        <v>0</v>
      </c>
      <c r="Y208" s="1403">
        <f t="shared" si="149"/>
        <v>0</v>
      </c>
      <c r="Z208" s="1403">
        <f t="shared" si="150"/>
        <v>0</v>
      </c>
      <c r="AA208" s="1403">
        <f t="shared" si="151"/>
        <v>0</v>
      </c>
      <c r="AB208" s="1403">
        <f t="shared" si="152"/>
        <v>0</v>
      </c>
      <c r="AC208" s="1403">
        <f t="shared" si="153"/>
        <v>0</v>
      </c>
      <c r="AD208" s="1403">
        <f t="shared" si="154"/>
        <v>0</v>
      </c>
      <c r="AE208" s="1403">
        <f t="shared" si="155"/>
        <v>0</v>
      </c>
    </row>
    <row r="209" spans="1:31" s="272" customFormat="1">
      <c r="A209" s="657">
        <v>1</v>
      </c>
      <c r="B209" s="97"/>
      <c r="C209" s="97"/>
      <c r="D209" s="49"/>
      <c r="E209" s="53"/>
      <c r="F209" s="73"/>
      <c r="G209" s="97"/>
      <c r="H209" s="97"/>
      <c r="I209" s="599" t="s">
        <v>229</v>
      </c>
      <c r="J209" s="599"/>
      <c r="K209" s="599"/>
      <c r="L209" s="600"/>
      <c r="M209" s="1404">
        <f>SUM(M210:M215)</f>
        <v>-816</v>
      </c>
      <c r="N209" s="1404">
        <f t="shared" ref="N209:X209" si="156">SUM(N210:N215)</f>
        <v>-3154</v>
      </c>
      <c r="O209" s="1404">
        <f t="shared" si="156"/>
        <v>-2755</v>
      </c>
      <c r="P209" s="1404">
        <f t="shared" si="156"/>
        <v>-1581</v>
      </c>
      <c r="Q209" s="1404">
        <f t="shared" si="156"/>
        <v>-3243</v>
      </c>
      <c r="R209" s="1404">
        <f t="shared" si="156"/>
        <v>-3116</v>
      </c>
      <c r="S209" s="1404">
        <f t="shared" si="156"/>
        <v>-1049</v>
      </c>
      <c r="T209" s="1404">
        <f t="shared" si="156"/>
        <v>-349</v>
      </c>
      <c r="U209" s="1404">
        <f t="shared" si="156"/>
        <v>-888</v>
      </c>
      <c r="V209" s="1404">
        <f t="shared" si="156"/>
        <v>-659</v>
      </c>
      <c r="W209" s="1404">
        <f t="shared" si="156"/>
        <v>738</v>
      </c>
      <c r="X209" s="1404">
        <f t="shared" si="156"/>
        <v>-726</v>
      </c>
      <c r="Y209" s="1404">
        <f t="shared" si="149"/>
        <v>-6725</v>
      </c>
      <c r="Z209" s="1404">
        <f t="shared" si="150"/>
        <v>-7940</v>
      </c>
      <c r="AA209" s="1404">
        <f t="shared" si="151"/>
        <v>-2286</v>
      </c>
      <c r="AB209" s="1404">
        <f t="shared" si="152"/>
        <v>-647</v>
      </c>
      <c r="AC209" s="1404">
        <f t="shared" si="153"/>
        <v>-14665</v>
      </c>
      <c r="AD209" s="1404">
        <f t="shared" si="154"/>
        <v>-2933</v>
      </c>
      <c r="AE209" s="1404">
        <f t="shared" si="155"/>
        <v>-17598</v>
      </c>
    </row>
    <row r="210" spans="1:31" s="272" customFormat="1">
      <c r="A210" s="657">
        <v>1</v>
      </c>
      <c r="B210" s="97"/>
      <c r="C210" s="97"/>
      <c r="D210" s="49"/>
      <c r="E210" s="53"/>
      <c r="F210" s="73"/>
      <c r="G210" s="97"/>
      <c r="H210" s="97"/>
      <c r="I210" s="97"/>
      <c r="J210" s="73" t="s">
        <v>219</v>
      </c>
      <c r="K210" s="73"/>
      <c r="L210" s="72"/>
      <c r="M210" s="1402">
        <f t="shared" ref="M210:X210" si="157">M544+M588</f>
        <v>-1589</v>
      </c>
      <c r="N210" s="1402">
        <f t="shared" si="157"/>
        <v>-392</v>
      </c>
      <c r="O210" s="1402">
        <f t="shared" si="157"/>
        <v>-2275</v>
      </c>
      <c r="P210" s="1402">
        <f t="shared" si="157"/>
        <v>-1149</v>
      </c>
      <c r="Q210" s="1402">
        <f t="shared" si="157"/>
        <v>-2870</v>
      </c>
      <c r="R210" s="1402">
        <f t="shared" si="157"/>
        <v>-2918</v>
      </c>
      <c r="S210" s="1402">
        <f t="shared" si="157"/>
        <v>-1224</v>
      </c>
      <c r="T210" s="1402">
        <f t="shared" si="157"/>
        <v>-675</v>
      </c>
      <c r="U210" s="1402">
        <f t="shared" si="157"/>
        <v>-856</v>
      </c>
      <c r="V210" s="1402">
        <f t="shared" si="157"/>
        <v>-1048</v>
      </c>
      <c r="W210" s="1402">
        <f t="shared" si="157"/>
        <v>-909</v>
      </c>
      <c r="X210" s="1402">
        <f t="shared" si="157"/>
        <v>-765</v>
      </c>
      <c r="Y210" s="1402">
        <f t="shared" si="149"/>
        <v>-4256</v>
      </c>
      <c r="Z210" s="1402">
        <f t="shared" si="150"/>
        <v>-6937</v>
      </c>
      <c r="AA210" s="1402">
        <f t="shared" si="151"/>
        <v>-2755</v>
      </c>
      <c r="AB210" s="1402">
        <f t="shared" si="152"/>
        <v>-2722</v>
      </c>
      <c r="AC210" s="1402">
        <f t="shared" si="153"/>
        <v>-11193</v>
      </c>
      <c r="AD210" s="1402">
        <f t="shared" si="154"/>
        <v>-5477</v>
      </c>
      <c r="AE210" s="1402">
        <f t="shared" si="155"/>
        <v>-16670</v>
      </c>
    </row>
    <row r="211" spans="1:31" s="272" customFormat="1">
      <c r="A211" s="657">
        <v>1</v>
      </c>
      <c r="B211" s="97"/>
      <c r="C211" s="97"/>
      <c r="D211" s="49"/>
      <c r="E211" s="53"/>
      <c r="F211" s="73"/>
      <c r="G211" s="97"/>
      <c r="H211" s="97"/>
      <c r="I211" s="97"/>
      <c r="J211" s="73" t="s">
        <v>220</v>
      </c>
      <c r="K211" s="73"/>
      <c r="L211" s="72"/>
      <c r="M211" s="1402">
        <f t="shared" ref="M211:X211" si="158">M550+M594</f>
        <v>1035</v>
      </c>
      <c r="N211" s="1402">
        <f t="shared" si="158"/>
        <v>365</v>
      </c>
      <c r="O211" s="1402">
        <f t="shared" si="158"/>
        <v>390</v>
      </c>
      <c r="P211" s="1402">
        <f t="shared" si="158"/>
        <v>241</v>
      </c>
      <c r="Q211" s="1402">
        <f t="shared" si="158"/>
        <v>422</v>
      </c>
      <c r="R211" s="1402">
        <f t="shared" si="158"/>
        <v>560</v>
      </c>
      <c r="S211" s="1402">
        <f t="shared" si="158"/>
        <v>698</v>
      </c>
      <c r="T211" s="1402">
        <f t="shared" si="158"/>
        <v>349</v>
      </c>
      <c r="U211" s="1402">
        <f t="shared" si="158"/>
        <v>475</v>
      </c>
      <c r="V211" s="1402">
        <f t="shared" si="158"/>
        <v>904</v>
      </c>
      <c r="W211" s="1402">
        <f t="shared" si="158"/>
        <v>1484</v>
      </c>
      <c r="X211" s="1402">
        <f t="shared" si="158"/>
        <v>405</v>
      </c>
      <c r="Y211" s="1402">
        <f t="shared" si="149"/>
        <v>1790</v>
      </c>
      <c r="Z211" s="1402">
        <f t="shared" si="150"/>
        <v>1223</v>
      </c>
      <c r="AA211" s="1402">
        <f t="shared" si="151"/>
        <v>1522</v>
      </c>
      <c r="AB211" s="1402">
        <f t="shared" si="152"/>
        <v>2793</v>
      </c>
      <c r="AC211" s="1402">
        <f t="shared" si="153"/>
        <v>3013</v>
      </c>
      <c r="AD211" s="1402">
        <f t="shared" si="154"/>
        <v>4315</v>
      </c>
      <c r="AE211" s="1402">
        <f t="shared" si="155"/>
        <v>7328</v>
      </c>
    </row>
    <row r="212" spans="1:31" s="272" customFormat="1">
      <c r="A212" s="657">
        <v>1</v>
      </c>
      <c r="B212" s="97"/>
      <c r="C212" s="97"/>
      <c r="D212" s="49"/>
      <c r="E212" s="53"/>
      <c r="F212" s="73"/>
      <c r="G212" s="97"/>
      <c r="H212" s="97"/>
      <c r="I212" s="97"/>
      <c r="J212" s="73" t="s">
        <v>139</v>
      </c>
      <c r="K212" s="73"/>
      <c r="L212" s="431"/>
      <c r="M212" s="1402">
        <f t="shared" ref="M212:X212" si="159">M556+M600</f>
        <v>-262</v>
      </c>
      <c r="N212" s="1402">
        <f t="shared" si="159"/>
        <v>-3127</v>
      </c>
      <c r="O212" s="1402">
        <f t="shared" si="159"/>
        <v>-870</v>
      </c>
      <c r="P212" s="1402">
        <f t="shared" si="159"/>
        <v>-673</v>
      </c>
      <c r="Q212" s="1402">
        <f t="shared" si="159"/>
        <v>-795</v>
      </c>
      <c r="R212" s="1402">
        <f t="shared" si="159"/>
        <v>-758</v>
      </c>
      <c r="S212" s="1402">
        <f t="shared" si="159"/>
        <v>-523</v>
      </c>
      <c r="T212" s="1402">
        <f t="shared" si="159"/>
        <v>-23</v>
      </c>
      <c r="U212" s="1402">
        <f t="shared" si="159"/>
        <v>-507</v>
      </c>
      <c r="V212" s="1402">
        <f t="shared" si="159"/>
        <v>-515</v>
      </c>
      <c r="W212" s="1402">
        <f t="shared" si="159"/>
        <v>163</v>
      </c>
      <c r="X212" s="1402">
        <f t="shared" si="159"/>
        <v>-366</v>
      </c>
      <c r="Y212" s="1402">
        <f t="shared" si="149"/>
        <v>-4259</v>
      </c>
      <c r="Z212" s="1402">
        <f t="shared" si="150"/>
        <v>-2226</v>
      </c>
      <c r="AA212" s="1402">
        <f t="shared" si="151"/>
        <v>-1053</v>
      </c>
      <c r="AB212" s="1402">
        <f t="shared" si="152"/>
        <v>-718</v>
      </c>
      <c r="AC212" s="1402">
        <f t="shared" si="153"/>
        <v>-6485</v>
      </c>
      <c r="AD212" s="1402">
        <f t="shared" si="154"/>
        <v>-1771</v>
      </c>
      <c r="AE212" s="1402">
        <f t="shared" si="155"/>
        <v>-8256</v>
      </c>
    </row>
    <row r="213" spans="1:31" s="272" customFormat="1">
      <c r="A213" s="657">
        <v>1</v>
      </c>
      <c r="B213" s="97"/>
      <c r="C213" s="97"/>
      <c r="D213" s="49"/>
      <c r="E213" s="53"/>
      <c r="F213" s="73"/>
      <c r="G213" s="97"/>
      <c r="H213" s="97"/>
      <c r="I213" s="97"/>
      <c r="J213" s="73" t="s">
        <v>221</v>
      </c>
      <c r="K213" s="73"/>
      <c r="L213" s="72"/>
      <c r="M213" s="1402">
        <f t="shared" ref="M213:X213" si="160">M562+M606</f>
        <v>0</v>
      </c>
      <c r="N213" s="1402">
        <f t="shared" si="160"/>
        <v>0</v>
      </c>
      <c r="O213" s="1402">
        <f t="shared" si="160"/>
        <v>0</v>
      </c>
      <c r="P213" s="1402">
        <f t="shared" si="160"/>
        <v>0</v>
      </c>
      <c r="Q213" s="1402">
        <f t="shared" si="160"/>
        <v>0</v>
      </c>
      <c r="R213" s="1402">
        <f t="shared" si="160"/>
        <v>0</v>
      </c>
      <c r="S213" s="1402">
        <f t="shared" si="160"/>
        <v>0</v>
      </c>
      <c r="T213" s="1402">
        <f t="shared" si="160"/>
        <v>0</v>
      </c>
      <c r="U213" s="1402">
        <f t="shared" si="160"/>
        <v>0</v>
      </c>
      <c r="V213" s="1402">
        <f t="shared" si="160"/>
        <v>0</v>
      </c>
      <c r="W213" s="1402">
        <f t="shared" si="160"/>
        <v>0</v>
      </c>
      <c r="X213" s="1402">
        <f t="shared" si="160"/>
        <v>0</v>
      </c>
      <c r="Y213" s="1402">
        <f t="shared" si="149"/>
        <v>0</v>
      </c>
      <c r="Z213" s="1402">
        <f t="shared" si="150"/>
        <v>0</v>
      </c>
      <c r="AA213" s="1402">
        <f t="shared" si="151"/>
        <v>0</v>
      </c>
      <c r="AB213" s="1402">
        <f t="shared" si="152"/>
        <v>0</v>
      </c>
      <c r="AC213" s="1402">
        <f t="shared" si="153"/>
        <v>0</v>
      </c>
      <c r="AD213" s="1402">
        <f t="shared" si="154"/>
        <v>0</v>
      </c>
      <c r="AE213" s="1402">
        <f t="shared" si="155"/>
        <v>0</v>
      </c>
    </row>
    <row r="214" spans="1:31" s="272" customFormat="1">
      <c r="A214" s="657">
        <v>1</v>
      </c>
      <c r="B214" s="97"/>
      <c r="C214" s="97"/>
      <c r="D214" s="49"/>
      <c r="E214" s="53"/>
      <c r="F214" s="73"/>
      <c r="G214" s="97"/>
      <c r="H214" s="97"/>
      <c r="I214" s="97"/>
      <c r="J214" s="73" t="s">
        <v>317</v>
      </c>
      <c r="K214" s="73"/>
      <c r="L214" s="72"/>
      <c r="M214" s="1402">
        <f t="shared" ref="M214:X214" si="161">M568+M612</f>
        <v>0</v>
      </c>
      <c r="N214" s="1402">
        <f t="shared" si="161"/>
        <v>0</v>
      </c>
      <c r="O214" s="1402">
        <f t="shared" si="161"/>
        <v>0</v>
      </c>
      <c r="P214" s="1402">
        <f t="shared" si="161"/>
        <v>0</v>
      </c>
      <c r="Q214" s="1402">
        <f t="shared" si="161"/>
        <v>0</v>
      </c>
      <c r="R214" s="1402">
        <f t="shared" si="161"/>
        <v>0</v>
      </c>
      <c r="S214" s="1402">
        <f t="shared" si="161"/>
        <v>0</v>
      </c>
      <c r="T214" s="1402">
        <f t="shared" si="161"/>
        <v>0</v>
      </c>
      <c r="U214" s="1402">
        <f t="shared" si="161"/>
        <v>0</v>
      </c>
      <c r="V214" s="1402">
        <f t="shared" si="161"/>
        <v>0</v>
      </c>
      <c r="W214" s="1402">
        <f t="shared" si="161"/>
        <v>0</v>
      </c>
      <c r="X214" s="1402">
        <f t="shared" si="161"/>
        <v>0</v>
      </c>
      <c r="Y214" s="1402">
        <f t="shared" si="149"/>
        <v>0</v>
      </c>
      <c r="Z214" s="1402">
        <f t="shared" si="150"/>
        <v>0</v>
      </c>
      <c r="AA214" s="1402">
        <f t="shared" si="151"/>
        <v>0</v>
      </c>
      <c r="AB214" s="1402">
        <f t="shared" si="152"/>
        <v>0</v>
      </c>
      <c r="AC214" s="1402">
        <f t="shared" si="153"/>
        <v>0</v>
      </c>
      <c r="AD214" s="1402">
        <f t="shared" si="154"/>
        <v>0</v>
      </c>
      <c r="AE214" s="1402">
        <f t="shared" si="155"/>
        <v>0</v>
      </c>
    </row>
    <row r="215" spans="1:31" s="272" customFormat="1">
      <c r="A215" s="657">
        <v>1</v>
      </c>
      <c r="B215" s="97"/>
      <c r="C215" s="97"/>
      <c r="D215" s="49"/>
      <c r="E215" s="51"/>
      <c r="F215" s="107"/>
      <c r="G215" s="412"/>
      <c r="H215" s="412"/>
      <c r="I215" s="412"/>
      <c r="J215" s="107" t="s">
        <v>138</v>
      </c>
      <c r="K215" s="107"/>
      <c r="L215" s="109"/>
      <c r="M215" s="1405">
        <f>M574+M577+M578+M618+M621+M622</f>
        <v>0</v>
      </c>
      <c r="N215" s="1405">
        <f t="shared" ref="N215:X215" si="162">N574+N577+N578+N618+N621+N622</f>
        <v>0</v>
      </c>
      <c r="O215" s="1405">
        <f t="shared" si="162"/>
        <v>0</v>
      </c>
      <c r="P215" s="1405">
        <f t="shared" si="162"/>
        <v>0</v>
      </c>
      <c r="Q215" s="1405">
        <f t="shared" si="162"/>
        <v>0</v>
      </c>
      <c r="R215" s="1405">
        <f t="shared" si="162"/>
        <v>0</v>
      </c>
      <c r="S215" s="1405">
        <f t="shared" si="162"/>
        <v>0</v>
      </c>
      <c r="T215" s="1405">
        <f t="shared" si="162"/>
        <v>0</v>
      </c>
      <c r="U215" s="1405">
        <f t="shared" si="162"/>
        <v>0</v>
      </c>
      <c r="V215" s="1405">
        <f t="shared" si="162"/>
        <v>0</v>
      </c>
      <c r="W215" s="1405">
        <f t="shared" si="162"/>
        <v>0</v>
      </c>
      <c r="X215" s="1405">
        <f t="shared" si="162"/>
        <v>0</v>
      </c>
      <c r="Y215" s="1405">
        <f t="shared" si="149"/>
        <v>0</v>
      </c>
      <c r="Z215" s="1405">
        <f t="shared" si="150"/>
        <v>0</v>
      </c>
      <c r="AA215" s="1405">
        <f t="shared" si="151"/>
        <v>0</v>
      </c>
      <c r="AB215" s="1405">
        <f t="shared" si="152"/>
        <v>0</v>
      </c>
      <c r="AC215" s="1405">
        <f t="shared" si="153"/>
        <v>0</v>
      </c>
      <c r="AD215" s="1405">
        <f t="shared" si="154"/>
        <v>0</v>
      </c>
      <c r="AE215" s="1405">
        <f t="shared" si="155"/>
        <v>0</v>
      </c>
    </row>
    <row r="216" spans="1:31">
      <c r="A216" s="657">
        <v>1</v>
      </c>
      <c r="B216" s="97"/>
      <c r="C216" s="97"/>
      <c r="D216" s="49"/>
      <c r="E216" s="699" t="s">
        <v>101</v>
      </c>
      <c r="F216" s="984"/>
      <c r="G216" s="1399"/>
      <c r="H216" s="1399"/>
      <c r="I216" s="984"/>
      <c r="J216" s="984"/>
      <c r="K216" s="984"/>
      <c r="L216" s="2174"/>
      <c r="M216" s="2175">
        <f>SUM(M217:M219)</f>
        <v>7209</v>
      </c>
      <c r="N216" s="2175">
        <f t="shared" ref="N216:AE216" si="163">SUM(N217:N219)</f>
        <v>7866</v>
      </c>
      <c r="O216" s="2175">
        <f t="shared" si="163"/>
        <v>7352</v>
      </c>
      <c r="P216" s="2175">
        <f t="shared" si="163"/>
        <v>6298</v>
      </c>
      <c r="Q216" s="2175">
        <f t="shared" si="163"/>
        <v>6852</v>
      </c>
      <c r="R216" s="2175">
        <f t="shared" si="163"/>
        <v>9794</v>
      </c>
      <c r="S216" s="2175">
        <f t="shared" si="163"/>
        <v>6040</v>
      </c>
      <c r="T216" s="2175">
        <f t="shared" si="163"/>
        <v>8606</v>
      </c>
      <c r="U216" s="2175">
        <f t="shared" si="163"/>
        <v>8219</v>
      </c>
      <c r="V216" s="2175">
        <f t="shared" si="163"/>
        <v>4570</v>
      </c>
      <c r="W216" s="2175">
        <f t="shared" si="163"/>
        <v>6209</v>
      </c>
      <c r="X216" s="2175">
        <f t="shared" si="163"/>
        <v>33055</v>
      </c>
      <c r="Y216" s="2175">
        <f t="shared" si="163"/>
        <v>22427</v>
      </c>
      <c r="Z216" s="2175">
        <f t="shared" si="163"/>
        <v>22944</v>
      </c>
      <c r="AA216" s="2175">
        <f t="shared" si="163"/>
        <v>22865</v>
      </c>
      <c r="AB216" s="2175">
        <f t="shared" si="163"/>
        <v>43834</v>
      </c>
      <c r="AC216" s="2175">
        <f t="shared" si="163"/>
        <v>45371</v>
      </c>
      <c r="AD216" s="2175">
        <f t="shared" si="163"/>
        <v>66699</v>
      </c>
      <c r="AE216" s="2175">
        <f t="shared" si="163"/>
        <v>112070</v>
      </c>
    </row>
    <row r="217" spans="1:31">
      <c r="A217" s="657">
        <v>1</v>
      </c>
      <c r="B217" s="97"/>
      <c r="C217" s="97"/>
      <c r="D217" s="49"/>
      <c r="E217" s="54"/>
      <c r="F217" s="205" t="s">
        <v>180</v>
      </c>
      <c r="G217" s="7"/>
      <c r="H217" s="7"/>
      <c r="I217" s="6"/>
      <c r="J217" s="6"/>
      <c r="K217" s="6"/>
      <c r="L217" s="52"/>
      <c r="M217" s="157">
        <v>1601</v>
      </c>
      <c r="N217" s="2302">
        <v>2110</v>
      </c>
      <c r="O217" s="157">
        <v>2259</v>
      </c>
      <c r="P217" s="157">
        <v>1920</v>
      </c>
      <c r="Q217" s="157">
        <v>1920</v>
      </c>
      <c r="R217" s="157">
        <v>2914</v>
      </c>
      <c r="S217" s="157">
        <v>916</v>
      </c>
      <c r="T217" s="157">
        <v>3254</v>
      </c>
      <c r="U217" s="157">
        <v>1745</v>
      </c>
      <c r="V217" s="157">
        <v>-1196</v>
      </c>
      <c r="W217" s="157">
        <v>1033</v>
      </c>
      <c r="X217" s="157">
        <v>-5852</v>
      </c>
      <c r="Y217" s="1385">
        <f>SUM(M217:O217)</f>
        <v>5970</v>
      </c>
      <c r="Z217" s="1385">
        <f>SUM(P217:R217)</f>
        <v>6754</v>
      </c>
      <c r="AA217" s="1385">
        <f>SUM(S217:U217)</f>
        <v>5915</v>
      </c>
      <c r="AB217" s="1385">
        <f>SUM(V217:X217)</f>
        <v>-6015</v>
      </c>
      <c r="AC217" s="1385">
        <f>Y217+Z217</f>
        <v>12724</v>
      </c>
      <c r="AD217" s="1385">
        <f>AB217+AA217</f>
        <v>-100</v>
      </c>
      <c r="AE217" s="1385">
        <f>AC217+AD217</f>
        <v>12624</v>
      </c>
    </row>
    <row r="218" spans="1:31">
      <c r="A218" s="657">
        <v>1</v>
      </c>
      <c r="B218" s="97"/>
      <c r="C218" s="97"/>
      <c r="D218" s="49"/>
      <c r="E218" s="54"/>
      <c r="F218" s="69" t="s">
        <v>181</v>
      </c>
      <c r="G218" s="7"/>
      <c r="H218" s="7"/>
      <c r="I218" s="6"/>
      <c r="J218" s="6"/>
      <c r="K218" s="6"/>
      <c r="L218" s="52"/>
      <c r="M218" s="157">
        <v>2809</v>
      </c>
      <c r="N218" s="2302">
        <v>3241</v>
      </c>
      <c r="O218" s="157">
        <v>2893</v>
      </c>
      <c r="P218" s="157">
        <v>2623</v>
      </c>
      <c r="Q218" s="157">
        <v>2637</v>
      </c>
      <c r="R218" s="157">
        <v>2559</v>
      </c>
      <c r="S218" s="157">
        <v>3005</v>
      </c>
      <c r="T218" s="157">
        <v>2651</v>
      </c>
      <c r="U218" s="157">
        <v>2860</v>
      </c>
      <c r="V218" s="157">
        <v>2899</v>
      </c>
      <c r="W218" s="157">
        <v>2961</v>
      </c>
      <c r="X218" s="157">
        <v>4453</v>
      </c>
      <c r="Y218" s="1385">
        <f>SUM(M218:O218)</f>
        <v>8943</v>
      </c>
      <c r="Z218" s="1385">
        <f>SUM(P218:R218)</f>
        <v>7819</v>
      </c>
      <c r="AA218" s="1385">
        <f>SUM(S218:U218)</f>
        <v>8516</v>
      </c>
      <c r="AB218" s="1385">
        <f>SUM(V218:X218)</f>
        <v>10313</v>
      </c>
      <c r="AC218" s="1385">
        <f>Y218+Z218</f>
        <v>16762</v>
      </c>
      <c r="AD218" s="1385">
        <f>AB218+AA218</f>
        <v>18829</v>
      </c>
      <c r="AE218" s="1385">
        <f>AC218+AD218</f>
        <v>35591</v>
      </c>
    </row>
    <row r="219" spans="1:31">
      <c r="A219" s="657">
        <v>1</v>
      </c>
      <c r="B219" s="97"/>
      <c r="C219" s="97"/>
      <c r="D219" s="49"/>
      <c r="E219" s="54"/>
      <c r="F219" s="69" t="s">
        <v>182</v>
      </c>
      <c r="G219" s="7"/>
      <c r="H219" s="7"/>
      <c r="I219" s="6"/>
      <c r="J219" s="6"/>
      <c r="K219" s="6"/>
      <c r="L219" s="52"/>
      <c r="M219" s="157">
        <v>2799</v>
      </c>
      <c r="N219" s="2302">
        <v>2515</v>
      </c>
      <c r="O219" s="157">
        <v>2200</v>
      </c>
      <c r="P219" s="157">
        <v>1755</v>
      </c>
      <c r="Q219" s="157">
        <v>2295</v>
      </c>
      <c r="R219" s="157">
        <v>4321</v>
      </c>
      <c r="S219" s="157">
        <v>2119</v>
      </c>
      <c r="T219" s="157">
        <v>2701</v>
      </c>
      <c r="U219" s="157">
        <v>3614</v>
      </c>
      <c r="V219" s="157">
        <v>2867</v>
      </c>
      <c r="W219" s="157">
        <v>2215</v>
      </c>
      <c r="X219" s="157">
        <v>34454</v>
      </c>
      <c r="Y219" s="1385">
        <f>SUM(M219:O219)</f>
        <v>7514</v>
      </c>
      <c r="Z219" s="1385">
        <f>SUM(P219:R219)</f>
        <v>8371</v>
      </c>
      <c r="AA219" s="1385">
        <f>SUM(S219:U219)</f>
        <v>8434</v>
      </c>
      <c r="AB219" s="1385">
        <f>SUM(V219:X219)</f>
        <v>39536</v>
      </c>
      <c r="AC219" s="1385">
        <f>Y219+Z219</f>
        <v>15885</v>
      </c>
      <c r="AD219" s="1385">
        <f>AB219+AA219</f>
        <v>47970</v>
      </c>
      <c r="AE219" s="1385">
        <f>AC219+AD219</f>
        <v>63855</v>
      </c>
    </row>
    <row r="220" spans="1:31">
      <c r="A220" s="657">
        <v>1</v>
      </c>
      <c r="B220" s="97"/>
      <c r="C220" s="97"/>
      <c r="D220" s="49"/>
      <c r="E220" s="699" t="s">
        <v>143</v>
      </c>
      <c r="F220" s="984"/>
      <c r="G220" s="1399"/>
      <c r="H220" s="1399"/>
      <c r="I220" s="1399"/>
      <c r="J220" s="1399"/>
      <c r="K220" s="1399"/>
      <c r="L220" s="2176"/>
      <c r="M220" s="2175">
        <f t="shared" ref="M220:AE220" si="164">M186-M216</f>
        <v>-8025</v>
      </c>
      <c r="N220" s="2175">
        <f t="shared" si="164"/>
        <v>-11020</v>
      </c>
      <c r="O220" s="2175">
        <f t="shared" si="164"/>
        <v>-10107</v>
      </c>
      <c r="P220" s="2175">
        <f t="shared" si="164"/>
        <v>-1950</v>
      </c>
      <c r="Q220" s="2175">
        <f t="shared" si="164"/>
        <v>-10095</v>
      </c>
      <c r="R220" s="2175">
        <f t="shared" si="164"/>
        <v>-10713</v>
      </c>
      <c r="S220" s="2175">
        <f t="shared" si="164"/>
        <v>-7089</v>
      </c>
      <c r="T220" s="2175">
        <f t="shared" si="164"/>
        <v>-4903</v>
      </c>
      <c r="U220" s="2175">
        <f t="shared" si="164"/>
        <v>-9459</v>
      </c>
      <c r="V220" s="2175">
        <f t="shared" si="164"/>
        <v>-5229</v>
      </c>
      <c r="W220" s="2175">
        <f t="shared" si="164"/>
        <v>-2920</v>
      </c>
      <c r="X220" s="2175">
        <f t="shared" si="164"/>
        <v>-34591</v>
      </c>
      <c r="Y220" s="2175">
        <f t="shared" si="164"/>
        <v>-29152</v>
      </c>
      <c r="Z220" s="2175">
        <f t="shared" si="164"/>
        <v>-22758</v>
      </c>
      <c r="AA220" s="2175">
        <f t="shared" si="164"/>
        <v>-21451</v>
      </c>
      <c r="AB220" s="2175">
        <f t="shared" si="164"/>
        <v>-42740</v>
      </c>
      <c r="AC220" s="2175">
        <f t="shared" si="164"/>
        <v>-51910</v>
      </c>
      <c r="AD220" s="2175">
        <f t="shared" si="164"/>
        <v>-64191</v>
      </c>
      <c r="AE220" s="2175">
        <f t="shared" si="164"/>
        <v>-116101</v>
      </c>
    </row>
    <row r="221" spans="1:31">
      <c r="A221" s="657">
        <v>1</v>
      </c>
      <c r="B221" s="97"/>
      <c r="C221" s="97"/>
      <c r="D221" s="49"/>
      <c r="E221" s="74"/>
      <c r="F221" s="1064" t="s">
        <v>142</v>
      </c>
      <c r="G221" s="4"/>
      <c r="H221" s="4"/>
      <c r="I221" s="3"/>
      <c r="J221" s="3"/>
      <c r="K221" s="3"/>
      <c r="L221" s="50"/>
      <c r="M221" s="206">
        <f t="shared" ref="M221:AE221" si="165">IFERROR(M220/M156,0)</f>
        <v>-3.5104986876640418</v>
      </c>
      <c r="N221" s="206">
        <f t="shared" si="165"/>
        <v>-8.5360185902401238</v>
      </c>
      <c r="O221" s="206">
        <f t="shared" si="165"/>
        <v>-4.731741573033708</v>
      </c>
      <c r="P221" s="206">
        <f t="shared" si="165"/>
        <v>-0.16912402428447529</v>
      </c>
      <c r="Q221" s="206">
        <f t="shared" si="165"/>
        <v>-5.537575425123423</v>
      </c>
      <c r="R221" s="206">
        <f t="shared" si="165"/>
        <v>-0.97170068027210887</v>
      </c>
      <c r="S221" s="206">
        <f t="shared" si="165"/>
        <v>-3.3597156398104264</v>
      </c>
      <c r="T221" s="206">
        <f t="shared" si="165"/>
        <v>-0.22400402046783627</v>
      </c>
      <c r="U221" s="206">
        <f t="shared" si="165"/>
        <v>-262.75</v>
      </c>
      <c r="V221" s="206">
        <f t="shared" si="165"/>
        <v>-1.7570564516129032</v>
      </c>
      <c r="W221" s="206">
        <f t="shared" si="165"/>
        <v>-9.0427673345514228E-2</v>
      </c>
      <c r="X221" s="206">
        <f t="shared" si="165"/>
        <v>-24.637464387464387</v>
      </c>
      <c r="Y221" s="206">
        <f t="shared" si="165"/>
        <v>-5.1027481183266232</v>
      </c>
      <c r="Z221" s="206">
        <f t="shared" si="165"/>
        <v>-0.93354664041348756</v>
      </c>
      <c r="AA221" s="206">
        <f t="shared" si="165"/>
        <v>-0.8925272530581676</v>
      </c>
      <c r="AB221" s="206">
        <f t="shared" si="165"/>
        <v>-1.1654986228900222</v>
      </c>
      <c r="AC221" s="206">
        <f t="shared" si="165"/>
        <v>-1.7251005283971952</v>
      </c>
      <c r="AD221" s="206">
        <f t="shared" si="165"/>
        <v>-1.0574252532740303</v>
      </c>
      <c r="AE221" s="206">
        <f t="shared" si="165"/>
        <v>-1.2787017049209217</v>
      </c>
    </row>
    <row r="222" spans="1:31">
      <c r="A222" s="657">
        <v>1</v>
      </c>
      <c r="B222" s="97"/>
      <c r="C222" s="97"/>
      <c r="D222" s="49"/>
      <c r="E222" s="389" t="s">
        <v>184</v>
      </c>
      <c r="F222" s="872"/>
      <c r="G222" s="1077"/>
      <c r="H222" s="1077"/>
      <c r="I222" s="872"/>
      <c r="J222" s="872"/>
      <c r="K222" s="872"/>
      <c r="L222" s="2165"/>
      <c r="M222" s="2304">
        <v>24</v>
      </c>
      <c r="N222" s="2305">
        <v>73</v>
      </c>
      <c r="O222" s="2304">
        <v>54</v>
      </c>
      <c r="P222" s="2304">
        <v>113</v>
      </c>
      <c r="Q222" s="2304">
        <v>20</v>
      </c>
      <c r="R222" s="2304">
        <v>80</v>
      </c>
      <c r="S222" s="2304">
        <v>4</v>
      </c>
      <c r="T222" s="2304">
        <v>25</v>
      </c>
      <c r="U222" s="2304">
        <v>245</v>
      </c>
      <c r="V222" s="2304">
        <v>204</v>
      </c>
      <c r="W222" s="2304">
        <v>281</v>
      </c>
      <c r="X222" s="2304">
        <v>-52</v>
      </c>
      <c r="Y222" s="2171">
        <f>SUM(M222:O222)</f>
        <v>151</v>
      </c>
      <c r="Z222" s="2171">
        <f>SUM(P222:R222)</f>
        <v>213</v>
      </c>
      <c r="AA222" s="2171">
        <f>SUM(S222:U222)</f>
        <v>274</v>
      </c>
      <c r="AB222" s="2171">
        <f>SUM(V222:X222)</f>
        <v>433</v>
      </c>
      <c r="AC222" s="2171">
        <f>Y222+Z222</f>
        <v>364</v>
      </c>
      <c r="AD222" s="2171">
        <f>AB222+AA222</f>
        <v>707</v>
      </c>
      <c r="AE222" s="2171">
        <f>AC222+AD222</f>
        <v>1071</v>
      </c>
    </row>
    <row r="223" spans="1:31">
      <c r="A223" s="657">
        <v>1</v>
      </c>
      <c r="B223" s="97"/>
      <c r="C223" s="97"/>
      <c r="D223" s="49"/>
      <c r="E223" s="203" t="s">
        <v>163</v>
      </c>
      <c r="F223" s="201"/>
      <c r="G223" s="202"/>
      <c r="H223" s="202"/>
      <c r="I223" s="201"/>
      <c r="J223" s="201"/>
      <c r="K223" s="201"/>
      <c r="L223" s="200"/>
      <c r="M223" s="110"/>
      <c r="N223" s="110"/>
      <c r="O223" s="110"/>
      <c r="P223" s="110"/>
      <c r="Q223" s="110">
        <v>63</v>
      </c>
      <c r="R223" s="110"/>
      <c r="S223" s="110">
        <v>19</v>
      </c>
      <c r="T223" s="110">
        <v>41</v>
      </c>
      <c r="U223" s="110">
        <v>0</v>
      </c>
      <c r="V223" s="110">
        <v>0</v>
      </c>
      <c r="W223" s="110">
        <v>0</v>
      </c>
      <c r="X223" s="110">
        <v>-63</v>
      </c>
      <c r="Y223" s="1390">
        <f>SUM(M223:O223)</f>
        <v>0</v>
      </c>
      <c r="Z223" s="1390">
        <f>SUM(P223:R223)</f>
        <v>63</v>
      </c>
      <c r="AA223" s="1390">
        <f>SUM(S223:U223)</f>
        <v>60</v>
      </c>
      <c r="AB223" s="1390">
        <f>SUM(V223:X223)</f>
        <v>-63</v>
      </c>
      <c r="AC223" s="1390">
        <f>Y223+Z223</f>
        <v>63</v>
      </c>
      <c r="AD223" s="1390">
        <f>AB223+AA223</f>
        <v>-3</v>
      </c>
      <c r="AE223" s="1390">
        <f>AC223+AD223</f>
        <v>60</v>
      </c>
    </row>
    <row r="224" spans="1:31">
      <c r="A224" s="657">
        <v>1</v>
      </c>
      <c r="B224" s="97"/>
      <c r="C224" s="97"/>
      <c r="D224" s="49"/>
      <c r="E224" s="699" t="s">
        <v>186</v>
      </c>
      <c r="F224" s="984"/>
      <c r="G224" s="1399"/>
      <c r="H224" s="1399"/>
      <c r="I224" s="1399"/>
      <c r="J224" s="1399"/>
      <c r="K224" s="1399"/>
      <c r="L224" s="2176"/>
      <c r="M224" s="2175">
        <f>M220+M222-M223</f>
        <v>-8001</v>
      </c>
      <c r="N224" s="2175">
        <f t="shared" ref="N224:AE224" si="166">N220+N222-N223</f>
        <v>-10947</v>
      </c>
      <c r="O224" s="2175">
        <f t="shared" si="166"/>
        <v>-10053</v>
      </c>
      <c r="P224" s="2175">
        <f t="shared" si="166"/>
        <v>-1837</v>
      </c>
      <c r="Q224" s="2175">
        <f t="shared" si="166"/>
        <v>-10138</v>
      </c>
      <c r="R224" s="2175">
        <f t="shared" si="166"/>
        <v>-10633</v>
      </c>
      <c r="S224" s="2175">
        <f t="shared" si="166"/>
        <v>-7104</v>
      </c>
      <c r="T224" s="2175">
        <f t="shared" si="166"/>
        <v>-4919</v>
      </c>
      <c r="U224" s="2175">
        <f t="shared" si="166"/>
        <v>-9214</v>
      </c>
      <c r="V224" s="2175">
        <f t="shared" si="166"/>
        <v>-5025</v>
      </c>
      <c r="W224" s="2175">
        <f t="shared" si="166"/>
        <v>-2639</v>
      </c>
      <c r="X224" s="2175">
        <f t="shared" si="166"/>
        <v>-34580</v>
      </c>
      <c r="Y224" s="2175">
        <f t="shared" si="166"/>
        <v>-29001</v>
      </c>
      <c r="Z224" s="2175">
        <f t="shared" si="166"/>
        <v>-22608</v>
      </c>
      <c r="AA224" s="2175">
        <f t="shared" si="166"/>
        <v>-21237</v>
      </c>
      <c r="AB224" s="2175">
        <f t="shared" si="166"/>
        <v>-42244</v>
      </c>
      <c r="AC224" s="2175">
        <f t="shared" si="166"/>
        <v>-51609</v>
      </c>
      <c r="AD224" s="2175">
        <f t="shared" si="166"/>
        <v>-63481</v>
      </c>
      <c r="AE224" s="2175">
        <f t="shared" si="166"/>
        <v>-115090</v>
      </c>
    </row>
    <row r="225" spans="1:31">
      <c r="A225" s="657">
        <v>1</v>
      </c>
      <c r="B225" s="97"/>
      <c r="C225" s="97"/>
      <c r="D225" s="49"/>
      <c r="E225" s="74"/>
      <c r="F225" s="1064" t="s">
        <v>142</v>
      </c>
      <c r="G225" s="4"/>
      <c r="H225" s="4"/>
      <c r="I225" s="3"/>
      <c r="J225" s="3"/>
      <c r="K225" s="3"/>
      <c r="L225" s="50"/>
      <c r="M225" s="206">
        <f t="shared" ref="M225:AE225" si="167">IFERROR(M224/M156,0)</f>
        <v>-3.5</v>
      </c>
      <c r="N225" s="206">
        <f t="shared" si="167"/>
        <v>-8.4794732765298217</v>
      </c>
      <c r="O225" s="206">
        <f t="shared" si="167"/>
        <v>-4.7064606741573032</v>
      </c>
      <c r="P225" s="206">
        <f t="shared" si="167"/>
        <v>-0.1593235039028621</v>
      </c>
      <c r="Q225" s="206">
        <f t="shared" si="167"/>
        <v>-5.5611629182665938</v>
      </c>
      <c r="R225" s="206">
        <f t="shared" si="167"/>
        <v>-0.96444444444444444</v>
      </c>
      <c r="S225" s="206">
        <f t="shared" si="167"/>
        <v>-3.3668246445497632</v>
      </c>
      <c r="T225" s="206">
        <f t="shared" si="167"/>
        <v>-0.22473501461988304</v>
      </c>
      <c r="U225" s="206">
        <f t="shared" si="167"/>
        <v>-255.94444444444446</v>
      </c>
      <c r="V225" s="206">
        <f t="shared" si="167"/>
        <v>-1.688508064516129</v>
      </c>
      <c r="W225" s="206">
        <f t="shared" si="167"/>
        <v>-8.1725558205072615E-2</v>
      </c>
      <c r="X225" s="206">
        <f t="shared" si="167"/>
        <v>-24.62962962962963</v>
      </c>
      <c r="Y225" s="206">
        <f t="shared" si="167"/>
        <v>-5.0763171713635566</v>
      </c>
      <c r="Z225" s="206">
        <f t="shared" si="167"/>
        <v>-0.92739355156288461</v>
      </c>
      <c r="AA225" s="206">
        <f t="shared" si="167"/>
        <v>-0.88362320046600651</v>
      </c>
      <c r="AB225" s="206">
        <f t="shared" si="167"/>
        <v>-1.1519729486515231</v>
      </c>
      <c r="AC225" s="206">
        <f t="shared" si="167"/>
        <v>-1.7150975374696753</v>
      </c>
      <c r="AD225" s="206">
        <f t="shared" si="167"/>
        <v>-1.0457293468412816</v>
      </c>
      <c r="AE225" s="206">
        <f t="shared" si="167"/>
        <v>-1.2675668531653377</v>
      </c>
    </row>
    <row r="226" spans="1:31">
      <c r="A226" s="657">
        <v>1</v>
      </c>
      <c r="B226" s="97"/>
      <c r="C226" s="97"/>
      <c r="D226" s="49"/>
      <c r="E226" s="48"/>
      <c r="F226" s="47"/>
      <c r="G226" s="48"/>
      <c r="H226" s="48"/>
      <c r="I226" s="47"/>
      <c r="J226" s="47"/>
      <c r="K226" s="47"/>
      <c r="L226" s="47"/>
      <c r="M226" s="64"/>
      <c r="N226" s="64"/>
      <c r="O226" s="64"/>
      <c r="P226" s="64"/>
      <c r="Q226" s="64"/>
      <c r="R226" s="64"/>
      <c r="S226" s="64"/>
      <c r="T226" s="64"/>
      <c r="U226" s="64"/>
      <c r="V226" s="64"/>
      <c r="W226" s="64"/>
      <c r="X226" s="64"/>
      <c r="Y226" s="268"/>
      <c r="Z226" s="268"/>
      <c r="AA226" s="268"/>
      <c r="AB226" s="268"/>
      <c r="AC226" s="268"/>
      <c r="AD226" s="268"/>
      <c r="AE226" s="268"/>
    </row>
    <row r="227" spans="1:31">
      <c r="A227" s="657">
        <v>1</v>
      </c>
      <c r="B227" s="97"/>
      <c r="C227" s="97"/>
      <c r="D227" s="49" t="s">
        <v>550</v>
      </c>
      <c r="E227" s="48"/>
      <c r="F227" s="47"/>
      <c r="G227" s="48"/>
      <c r="H227" s="48"/>
      <c r="I227" s="47"/>
      <c r="J227" s="47"/>
      <c r="K227" s="47"/>
      <c r="L227" s="47"/>
      <c r="M227" s="64"/>
      <c r="N227" s="64"/>
      <c r="O227" s="64"/>
      <c r="P227" s="64"/>
      <c r="Q227" s="64"/>
      <c r="R227" s="64"/>
      <c r="S227" s="64"/>
      <c r="T227" s="64"/>
      <c r="U227" s="64"/>
      <c r="V227" s="64"/>
      <c r="W227" s="64"/>
      <c r="X227" s="64"/>
      <c r="Y227" s="365"/>
      <c r="Z227" s="365"/>
      <c r="AA227" s="365"/>
      <c r="AB227" s="365"/>
      <c r="AC227" s="365"/>
      <c r="AD227" s="365"/>
      <c r="AE227" s="365"/>
    </row>
    <row r="228" spans="1:31">
      <c r="A228" s="657">
        <v>1</v>
      </c>
      <c r="B228" s="97"/>
      <c r="C228" s="97"/>
      <c r="D228" s="49"/>
      <c r="E228" s="515" t="s">
        <v>9</v>
      </c>
      <c r="F228" s="1406"/>
      <c r="G228" s="1407"/>
      <c r="H228" s="1407"/>
      <c r="I228" s="1406"/>
      <c r="J228" s="1406"/>
      <c r="K228" s="1408" t="s">
        <v>602</v>
      </c>
      <c r="L228" s="2177"/>
      <c r="M228" s="2178">
        <f>SUM(M229:M232)</f>
        <v>0</v>
      </c>
      <c r="N228" s="2178">
        <f t="shared" ref="N228:AE228" si="168">SUM(N229:N232)</f>
        <v>0</v>
      </c>
      <c r="O228" s="2178">
        <f t="shared" si="168"/>
        <v>0</v>
      </c>
      <c r="P228" s="2178">
        <f t="shared" si="168"/>
        <v>0</v>
      </c>
      <c r="Q228" s="2178">
        <f t="shared" si="168"/>
        <v>0</v>
      </c>
      <c r="R228" s="2178">
        <f t="shared" si="168"/>
        <v>0</v>
      </c>
      <c r="S228" s="2178">
        <f t="shared" si="168"/>
        <v>0</v>
      </c>
      <c r="T228" s="2178">
        <f t="shared" si="168"/>
        <v>0</v>
      </c>
      <c r="U228" s="2178">
        <f t="shared" si="168"/>
        <v>0</v>
      </c>
      <c r="V228" s="2178">
        <f t="shared" si="168"/>
        <v>0</v>
      </c>
      <c r="W228" s="2178">
        <f t="shared" si="168"/>
        <v>0</v>
      </c>
      <c r="X228" s="2178">
        <f t="shared" si="168"/>
        <v>0</v>
      </c>
      <c r="Y228" s="2179">
        <f t="shared" si="168"/>
        <v>0</v>
      </c>
      <c r="Z228" s="2179">
        <f t="shared" si="168"/>
        <v>0</v>
      </c>
      <c r="AA228" s="2179">
        <f t="shared" si="168"/>
        <v>0</v>
      </c>
      <c r="AB228" s="2179">
        <f t="shared" si="168"/>
        <v>0</v>
      </c>
      <c r="AC228" s="2179">
        <f t="shared" si="168"/>
        <v>0</v>
      </c>
      <c r="AD228" s="2179">
        <f t="shared" si="168"/>
        <v>0</v>
      </c>
      <c r="AE228" s="2179">
        <f t="shared" si="168"/>
        <v>0</v>
      </c>
    </row>
    <row r="229" spans="1:31">
      <c r="A229" s="657">
        <v>1</v>
      </c>
      <c r="B229" s="97"/>
      <c r="C229" s="97"/>
      <c r="D229" s="49"/>
      <c r="E229" s="53"/>
      <c r="F229" s="6"/>
      <c r="G229" s="7"/>
      <c r="H229" s="7"/>
      <c r="I229" s="6" t="s">
        <v>216</v>
      </c>
      <c r="J229" s="6"/>
      <c r="K229" s="6"/>
      <c r="L229" s="52"/>
      <c r="M229" s="98"/>
      <c r="N229" s="98"/>
      <c r="O229" s="98"/>
      <c r="P229" s="98"/>
      <c r="Q229" s="98"/>
      <c r="R229" s="98"/>
      <c r="S229" s="98"/>
      <c r="T229" s="98"/>
      <c r="U229" s="98"/>
      <c r="V229" s="98"/>
      <c r="W229" s="98"/>
      <c r="X229" s="98"/>
      <c r="Y229" s="1385">
        <f>SUM(M229:O229)</f>
        <v>0</v>
      </c>
      <c r="Z229" s="1385">
        <f>SUM(P229:R229)</f>
        <v>0</v>
      </c>
      <c r="AA229" s="1385">
        <f>SUM(S229:U229)</f>
        <v>0</v>
      </c>
      <c r="AB229" s="1385">
        <f>SUM(V229:X229)</f>
        <v>0</v>
      </c>
      <c r="AC229" s="1385">
        <f>Y229+Z229</f>
        <v>0</v>
      </c>
      <c r="AD229" s="1385">
        <f>AB229+AA229</f>
        <v>0</v>
      </c>
      <c r="AE229" s="1385">
        <f>AC229+AD229</f>
        <v>0</v>
      </c>
    </row>
    <row r="230" spans="1:31" ht="15" customHeight="1">
      <c r="A230" s="657">
        <v>1</v>
      </c>
      <c r="B230" s="97"/>
      <c r="C230" s="97"/>
      <c r="D230" s="49"/>
      <c r="E230" s="53"/>
      <c r="F230" s="6"/>
      <c r="G230" s="7"/>
      <c r="H230" s="7"/>
      <c r="I230" s="6" t="s">
        <v>217</v>
      </c>
      <c r="J230" s="6"/>
      <c r="K230" s="6"/>
      <c r="L230" s="52"/>
      <c r="M230" s="98"/>
      <c r="N230" s="98"/>
      <c r="O230" s="98"/>
      <c r="P230" s="98"/>
      <c r="Q230" s="98"/>
      <c r="R230" s="98"/>
      <c r="S230" s="98"/>
      <c r="T230" s="98"/>
      <c r="U230" s="98"/>
      <c r="V230" s="98"/>
      <c r="W230" s="98"/>
      <c r="X230" s="98"/>
      <c r="Y230" s="1385">
        <f>SUM(M230:O230)</f>
        <v>0</v>
      </c>
      <c r="Z230" s="1385">
        <f>SUM(P230:R230)</f>
        <v>0</v>
      </c>
      <c r="AA230" s="1385">
        <f>SUM(S230:U230)</f>
        <v>0</v>
      </c>
      <c r="AB230" s="1385">
        <f>SUM(V230:X230)</f>
        <v>0</v>
      </c>
      <c r="AC230" s="1385">
        <f>Y230+Z230</f>
        <v>0</v>
      </c>
      <c r="AD230" s="1385">
        <f>AB230+AA230</f>
        <v>0</v>
      </c>
      <c r="AE230" s="1385">
        <f>AC230+AD230</f>
        <v>0</v>
      </c>
    </row>
    <row r="231" spans="1:31" ht="15" customHeight="1">
      <c r="A231" s="657">
        <v>1</v>
      </c>
      <c r="B231" s="97"/>
      <c r="C231" s="97"/>
      <c r="D231" s="49"/>
      <c r="E231" s="53"/>
      <c r="F231" s="6"/>
      <c r="G231" s="7"/>
      <c r="H231" s="7"/>
      <c r="I231" s="6" t="s">
        <v>218</v>
      </c>
      <c r="J231" s="6"/>
      <c r="K231" s="6"/>
      <c r="L231" s="52"/>
      <c r="M231" s="98"/>
      <c r="N231" s="98"/>
      <c r="O231" s="98"/>
      <c r="P231" s="98"/>
      <c r="Q231" s="98"/>
      <c r="R231" s="98"/>
      <c r="S231" s="98"/>
      <c r="T231" s="98"/>
      <c r="U231" s="98"/>
      <c r="V231" s="98"/>
      <c r="W231" s="98"/>
      <c r="X231" s="98"/>
      <c r="Y231" s="1385">
        <f>SUM(M231:O231)</f>
        <v>0</v>
      </c>
      <c r="Z231" s="1385">
        <f>SUM(P231:R231)</f>
        <v>0</v>
      </c>
      <c r="AA231" s="1385">
        <f>SUM(S231:U231)</f>
        <v>0</v>
      </c>
      <c r="AB231" s="1385">
        <f>SUM(V231:X231)</f>
        <v>0</v>
      </c>
      <c r="AC231" s="1385">
        <f>Y231+Z231</f>
        <v>0</v>
      </c>
      <c r="AD231" s="1385">
        <f>AB231+AA231</f>
        <v>0</v>
      </c>
      <c r="AE231" s="1385">
        <f>AC231+AD231</f>
        <v>0</v>
      </c>
    </row>
    <row r="232" spans="1:31" ht="15" customHeight="1">
      <c r="A232" s="657">
        <v>1</v>
      </c>
      <c r="B232" s="97"/>
      <c r="C232" s="97"/>
      <c r="D232" s="49"/>
      <c r="E232" s="53"/>
      <c r="F232" s="6"/>
      <c r="G232" s="7"/>
      <c r="H232" s="7"/>
      <c r="I232" s="6" t="s">
        <v>983</v>
      </c>
      <c r="J232" s="6"/>
      <c r="K232" s="6"/>
      <c r="L232" s="52"/>
      <c r="M232" s="98"/>
      <c r="N232" s="98"/>
      <c r="O232" s="98"/>
      <c r="P232" s="98"/>
      <c r="Q232" s="98"/>
      <c r="R232" s="98"/>
      <c r="S232" s="98"/>
      <c r="T232" s="98"/>
      <c r="U232" s="98"/>
      <c r="V232" s="98"/>
      <c r="W232" s="98"/>
      <c r="X232" s="98"/>
      <c r="Y232" s="1385">
        <f>SUM(M232:O232)</f>
        <v>0</v>
      </c>
      <c r="Z232" s="1385">
        <f>SUM(P232:R232)</f>
        <v>0</v>
      </c>
      <c r="AA232" s="1385">
        <f>SUM(S232:U232)</f>
        <v>0</v>
      </c>
      <c r="AB232" s="1385">
        <f>SUM(V232:X232)</f>
        <v>0</v>
      </c>
      <c r="AC232" s="1385">
        <f>Y232+Z232</f>
        <v>0</v>
      </c>
      <c r="AD232" s="1385">
        <f>AB232+AA232</f>
        <v>0</v>
      </c>
      <c r="AE232" s="1385">
        <f>AC232+AD232</f>
        <v>0</v>
      </c>
    </row>
    <row r="233" spans="1:31">
      <c r="A233" s="657">
        <v>1</v>
      </c>
      <c r="B233" s="272"/>
      <c r="C233" s="137"/>
      <c r="D233" s="49"/>
      <c r="E233" s="515" t="s">
        <v>135</v>
      </c>
      <c r="F233" s="1406"/>
      <c r="G233" s="1407"/>
      <c r="H233" s="1407"/>
      <c r="I233" s="1406"/>
      <c r="J233" s="1406"/>
      <c r="K233" s="1408" t="s">
        <v>604</v>
      </c>
      <c r="L233" s="2177"/>
      <c r="M233" s="2178">
        <f>SUM(M234:M237)</f>
        <v>0</v>
      </c>
      <c r="N233" s="2178">
        <f t="shared" ref="N233:AE233" si="169">SUM(N234:N237)</f>
        <v>0</v>
      </c>
      <c r="O233" s="2178">
        <f t="shared" si="169"/>
        <v>0</v>
      </c>
      <c r="P233" s="2178">
        <f t="shared" si="169"/>
        <v>0</v>
      </c>
      <c r="Q233" s="2178">
        <f t="shared" si="169"/>
        <v>0</v>
      </c>
      <c r="R233" s="2178">
        <f t="shared" si="169"/>
        <v>0</v>
      </c>
      <c r="S233" s="2178">
        <f t="shared" si="169"/>
        <v>0</v>
      </c>
      <c r="T233" s="2178">
        <f t="shared" si="169"/>
        <v>0</v>
      </c>
      <c r="U233" s="2178">
        <f t="shared" si="169"/>
        <v>0</v>
      </c>
      <c r="V233" s="2178">
        <f t="shared" si="169"/>
        <v>0</v>
      </c>
      <c r="W233" s="2178">
        <f t="shared" si="169"/>
        <v>0</v>
      </c>
      <c r="X233" s="2178">
        <f t="shared" si="169"/>
        <v>0</v>
      </c>
      <c r="Y233" s="2179">
        <f t="shared" si="169"/>
        <v>0</v>
      </c>
      <c r="Z233" s="2179">
        <f t="shared" si="169"/>
        <v>0</v>
      </c>
      <c r="AA233" s="2179">
        <f t="shared" si="169"/>
        <v>0</v>
      </c>
      <c r="AB233" s="2179">
        <f t="shared" si="169"/>
        <v>0</v>
      </c>
      <c r="AC233" s="2179">
        <f t="shared" si="169"/>
        <v>0</v>
      </c>
      <c r="AD233" s="2179">
        <f t="shared" si="169"/>
        <v>0</v>
      </c>
      <c r="AE233" s="2179">
        <f t="shared" si="169"/>
        <v>0</v>
      </c>
    </row>
    <row r="234" spans="1:31">
      <c r="A234" s="657">
        <v>1</v>
      </c>
      <c r="B234" s="272"/>
      <c r="C234" s="137"/>
      <c r="D234" s="49"/>
      <c r="E234" s="54"/>
      <c r="F234" s="6"/>
      <c r="G234" s="7"/>
      <c r="H234" s="7"/>
      <c r="I234" s="6" t="s">
        <v>216</v>
      </c>
      <c r="J234" s="6"/>
      <c r="K234" s="6"/>
      <c r="L234" s="52"/>
      <c r="M234" s="1386"/>
      <c r="N234" s="1386"/>
      <c r="O234" s="1386"/>
      <c r="P234" s="1386"/>
      <c r="Q234" s="1386"/>
      <c r="R234" s="1386"/>
      <c r="S234" s="1386"/>
      <c r="T234" s="1386"/>
      <c r="U234" s="1386"/>
      <c r="V234" s="1386"/>
      <c r="W234" s="1386"/>
      <c r="X234" s="1386"/>
      <c r="Y234" s="1385">
        <f>SUM(M234:O234)</f>
        <v>0</v>
      </c>
      <c r="Z234" s="1385">
        <f>SUM(P234:R234)</f>
        <v>0</v>
      </c>
      <c r="AA234" s="1385">
        <f>SUM(S234:U234)</f>
        <v>0</v>
      </c>
      <c r="AB234" s="1385">
        <f>SUM(V234:X234)</f>
        <v>0</v>
      </c>
      <c r="AC234" s="1385">
        <f>Y234+Z234</f>
        <v>0</v>
      </c>
      <c r="AD234" s="1385">
        <f>AB234+AA234</f>
        <v>0</v>
      </c>
      <c r="AE234" s="1385">
        <f>AC234+AD234</f>
        <v>0</v>
      </c>
    </row>
    <row r="235" spans="1:31">
      <c r="A235" s="657">
        <v>1</v>
      </c>
      <c r="B235" s="272"/>
      <c r="C235" s="137"/>
      <c r="D235" s="49"/>
      <c r="E235" s="54"/>
      <c r="F235" s="6"/>
      <c r="G235" s="7"/>
      <c r="H235" s="7"/>
      <c r="I235" s="6" t="s">
        <v>217</v>
      </c>
      <c r="J235" s="6"/>
      <c r="K235" s="6"/>
      <c r="L235" s="52"/>
      <c r="M235" s="1386"/>
      <c r="N235" s="1386"/>
      <c r="O235" s="1386"/>
      <c r="P235" s="1386"/>
      <c r="Q235" s="1386"/>
      <c r="R235" s="1386"/>
      <c r="S235" s="1386"/>
      <c r="T235" s="1386"/>
      <c r="U235" s="1386"/>
      <c r="V235" s="1386"/>
      <c r="W235" s="1386"/>
      <c r="X235" s="1386"/>
      <c r="Y235" s="1385">
        <f>SUM(M235:O235)</f>
        <v>0</v>
      </c>
      <c r="Z235" s="1385">
        <f>SUM(P235:R235)</f>
        <v>0</v>
      </c>
      <c r="AA235" s="1385">
        <f>SUM(S235:U235)</f>
        <v>0</v>
      </c>
      <c r="AB235" s="1385">
        <f>SUM(V235:X235)</f>
        <v>0</v>
      </c>
      <c r="AC235" s="1385">
        <f>Y235+Z235</f>
        <v>0</v>
      </c>
      <c r="AD235" s="1385">
        <f>AB235+AA235</f>
        <v>0</v>
      </c>
      <c r="AE235" s="1385">
        <f>AC235+AD235</f>
        <v>0</v>
      </c>
    </row>
    <row r="236" spans="1:31">
      <c r="A236" s="657">
        <v>1</v>
      </c>
      <c r="B236" s="272"/>
      <c r="C236" s="137"/>
      <c r="D236" s="49"/>
      <c r="E236" s="54"/>
      <c r="F236" s="6"/>
      <c r="G236" s="7"/>
      <c r="H236" s="7"/>
      <c r="I236" s="6" t="s">
        <v>218</v>
      </c>
      <c r="J236" s="6"/>
      <c r="K236" s="6"/>
      <c r="L236" s="52"/>
      <c r="M236" s="1386"/>
      <c r="N236" s="1386"/>
      <c r="O236" s="1386"/>
      <c r="P236" s="1386"/>
      <c r="Q236" s="1386"/>
      <c r="R236" s="1386"/>
      <c r="S236" s="1386"/>
      <c r="T236" s="1386"/>
      <c r="U236" s="1386"/>
      <c r="V236" s="1386"/>
      <c r="W236" s="1386"/>
      <c r="X236" s="1386"/>
      <c r="Y236" s="1385">
        <f>SUM(M236:O236)</f>
        <v>0</v>
      </c>
      <c r="Z236" s="1385">
        <f>SUM(P236:R236)</f>
        <v>0</v>
      </c>
      <c r="AA236" s="1385">
        <f>SUM(S236:U236)</f>
        <v>0</v>
      </c>
      <c r="AB236" s="1385">
        <f>SUM(V236:X236)</f>
        <v>0</v>
      </c>
      <c r="AC236" s="1385">
        <f>Y236+Z236</f>
        <v>0</v>
      </c>
      <c r="AD236" s="1385">
        <f>AB236+AA236</f>
        <v>0</v>
      </c>
      <c r="AE236" s="1385">
        <f>AC236+AD236</f>
        <v>0</v>
      </c>
    </row>
    <row r="237" spans="1:31">
      <c r="A237" s="657">
        <v>1</v>
      </c>
      <c r="B237" s="272"/>
      <c r="C237" s="137"/>
      <c r="D237" s="49"/>
      <c r="E237" s="54"/>
      <c r="F237" s="6"/>
      <c r="G237" s="7"/>
      <c r="H237" s="7"/>
      <c r="I237" s="6" t="s">
        <v>983</v>
      </c>
      <c r="J237" s="6"/>
      <c r="K237" s="6"/>
      <c r="L237" s="52"/>
      <c r="M237" s="1386"/>
      <c r="N237" s="1386"/>
      <c r="O237" s="1386"/>
      <c r="P237" s="1386"/>
      <c r="Q237" s="1386"/>
      <c r="R237" s="1386"/>
      <c r="S237" s="1386"/>
      <c r="T237" s="1386"/>
      <c r="U237" s="1386"/>
      <c r="V237" s="1386"/>
      <c r="W237" s="1386"/>
      <c r="X237" s="1386"/>
      <c r="Y237" s="1385">
        <f>SUM(M237:O237)</f>
        <v>0</v>
      </c>
      <c r="Z237" s="1385">
        <f>SUM(P237:R237)</f>
        <v>0</v>
      </c>
      <c r="AA237" s="1385">
        <f>SUM(S237:U237)</f>
        <v>0</v>
      </c>
      <c r="AB237" s="1385">
        <f>SUM(V237:X237)</f>
        <v>0</v>
      </c>
      <c r="AC237" s="1385">
        <f>Y237+Z237</f>
        <v>0</v>
      </c>
      <c r="AD237" s="1385">
        <f>AB237+AA237</f>
        <v>0</v>
      </c>
      <c r="AE237" s="1385">
        <f>AC237+AD237</f>
        <v>0</v>
      </c>
    </row>
    <row r="238" spans="1:31">
      <c r="A238" s="657">
        <v>1</v>
      </c>
      <c r="B238" s="97"/>
      <c r="C238" s="97"/>
      <c r="D238" s="49"/>
      <c r="E238" s="515" t="s">
        <v>141</v>
      </c>
      <c r="F238" s="1406"/>
      <c r="G238" s="1407"/>
      <c r="H238" s="1407"/>
      <c r="I238" s="1406"/>
      <c r="J238" s="1406"/>
      <c r="K238" s="1406"/>
      <c r="L238" s="2177"/>
      <c r="M238" s="2178">
        <f>SUM(M244:M248)</f>
        <v>0</v>
      </c>
      <c r="N238" s="2178">
        <f t="shared" ref="N238:AE238" si="170">SUM(N244:N248)</f>
        <v>0</v>
      </c>
      <c r="O238" s="2178">
        <f t="shared" si="170"/>
        <v>0</v>
      </c>
      <c r="P238" s="2178">
        <f t="shared" si="170"/>
        <v>0</v>
      </c>
      <c r="Q238" s="2178">
        <f t="shared" si="170"/>
        <v>0</v>
      </c>
      <c r="R238" s="2178">
        <f t="shared" si="170"/>
        <v>0</v>
      </c>
      <c r="S238" s="2178">
        <f t="shared" si="170"/>
        <v>0</v>
      </c>
      <c r="T238" s="2178">
        <f t="shared" si="170"/>
        <v>0</v>
      </c>
      <c r="U238" s="2178">
        <f t="shared" si="170"/>
        <v>0</v>
      </c>
      <c r="V238" s="2178">
        <f t="shared" si="170"/>
        <v>0</v>
      </c>
      <c r="W238" s="2178">
        <f t="shared" si="170"/>
        <v>0</v>
      </c>
      <c r="X238" s="2178">
        <f t="shared" si="170"/>
        <v>0</v>
      </c>
      <c r="Y238" s="2179">
        <f t="shared" si="170"/>
        <v>0</v>
      </c>
      <c r="Z238" s="2179">
        <f t="shared" si="170"/>
        <v>0</v>
      </c>
      <c r="AA238" s="2179">
        <f t="shared" si="170"/>
        <v>0</v>
      </c>
      <c r="AB238" s="2179">
        <f t="shared" si="170"/>
        <v>0</v>
      </c>
      <c r="AC238" s="2179">
        <f t="shared" si="170"/>
        <v>0</v>
      </c>
      <c r="AD238" s="2179">
        <f t="shared" si="170"/>
        <v>0</v>
      </c>
      <c r="AE238" s="2179">
        <f t="shared" si="170"/>
        <v>0</v>
      </c>
    </row>
    <row r="239" spans="1:31">
      <c r="A239" s="657">
        <v>1</v>
      </c>
      <c r="B239" s="97"/>
      <c r="C239" s="97"/>
      <c r="D239" s="49"/>
      <c r="E239" s="1049"/>
      <c r="F239" s="1036" t="s">
        <v>208</v>
      </c>
      <c r="G239" s="97"/>
      <c r="H239" s="97"/>
      <c r="I239" s="97"/>
      <c r="J239" s="97"/>
      <c r="K239" s="950" t="s">
        <v>601</v>
      </c>
      <c r="L239" s="159"/>
      <c r="M239" s="158">
        <f>IFERROR(M238/M228,0)</f>
        <v>0</v>
      </c>
      <c r="N239" s="158">
        <f t="shared" ref="N239:AE239" si="171">IFERROR(N238/N228,0)</f>
        <v>0</v>
      </c>
      <c r="O239" s="158">
        <f t="shared" si="171"/>
        <v>0</v>
      </c>
      <c r="P239" s="158">
        <f t="shared" si="171"/>
        <v>0</v>
      </c>
      <c r="Q239" s="158">
        <f t="shared" si="171"/>
        <v>0</v>
      </c>
      <c r="R239" s="158">
        <f t="shared" si="171"/>
        <v>0</v>
      </c>
      <c r="S239" s="158">
        <f t="shared" si="171"/>
        <v>0</v>
      </c>
      <c r="T239" s="158">
        <f t="shared" si="171"/>
        <v>0</v>
      </c>
      <c r="U239" s="158">
        <f t="shared" si="171"/>
        <v>0</v>
      </c>
      <c r="V239" s="158">
        <f t="shared" si="171"/>
        <v>0</v>
      </c>
      <c r="W239" s="158">
        <f t="shared" si="171"/>
        <v>0</v>
      </c>
      <c r="X239" s="158">
        <f t="shared" si="171"/>
        <v>0</v>
      </c>
      <c r="Y239" s="158">
        <f t="shared" si="171"/>
        <v>0</v>
      </c>
      <c r="Z239" s="158">
        <f t="shared" si="171"/>
        <v>0</v>
      </c>
      <c r="AA239" s="158">
        <f t="shared" si="171"/>
        <v>0</v>
      </c>
      <c r="AB239" s="158">
        <f t="shared" si="171"/>
        <v>0</v>
      </c>
      <c r="AC239" s="158">
        <f t="shared" si="171"/>
        <v>0</v>
      </c>
      <c r="AD239" s="158">
        <f t="shared" si="171"/>
        <v>0</v>
      </c>
      <c r="AE239" s="158">
        <f t="shared" si="171"/>
        <v>0</v>
      </c>
    </row>
    <row r="240" spans="1:31" s="1038" customFormat="1" outlineLevel="1">
      <c r="A240" s="657">
        <v>1</v>
      </c>
      <c r="B240" s="272"/>
      <c r="C240" s="137"/>
      <c r="D240" s="1034"/>
      <c r="E240" s="1039"/>
      <c r="F240" s="1040"/>
      <c r="G240" s="1041"/>
      <c r="H240" s="1041"/>
      <c r="I240" s="1042" t="s">
        <v>658</v>
      </c>
      <c r="J240" s="1040"/>
      <c r="K240" s="1040"/>
      <c r="L240" s="1043"/>
      <c r="M240" s="1044">
        <f>IFERROR(M244/M229,0)</f>
        <v>0</v>
      </c>
      <c r="N240" s="1044">
        <f>IFERROR(N244/N229,0)</f>
        <v>0</v>
      </c>
      <c r="O240" s="1044">
        <f t="shared" ref="O240:AE243" si="172">IFERROR(O244/O229,0)</f>
        <v>0</v>
      </c>
      <c r="P240" s="1044">
        <f t="shared" si="172"/>
        <v>0</v>
      </c>
      <c r="Q240" s="1044">
        <f t="shared" si="172"/>
        <v>0</v>
      </c>
      <c r="R240" s="1044">
        <f t="shared" si="172"/>
        <v>0</v>
      </c>
      <c r="S240" s="1044">
        <f t="shared" si="172"/>
        <v>0</v>
      </c>
      <c r="T240" s="1044">
        <f t="shared" si="172"/>
        <v>0</v>
      </c>
      <c r="U240" s="1044">
        <f t="shared" si="172"/>
        <v>0</v>
      </c>
      <c r="V240" s="1044">
        <f t="shared" si="172"/>
        <v>0</v>
      </c>
      <c r="W240" s="1044">
        <f t="shared" si="172"/>
        <v>0</v>
      </c>
      <c r="X240" s="1044">
        <f t="shared" si="172"/>
        <v>0</v>
      </c>
      <c r="Y240" s="1044">
        <f t="shared" si="172"/>
        <v>0</v>
      </c>
      <c r="Z240" s="1044">
        <f t="shared" si="172"/>
        <v>0</v>
      </c>
      <c r="AA240" s="1044">
        <f t="shared" si="172"/>
        <v>0</v>
      </c>
      <c r="AB240" s="1044">
        <f t="shared" si="172"/>
        <v>0</v>
      </c>
      <c r="AC240" s="1044">
        <f t="shared" si="172"/>
        <v>0</v>
      </c>
      <c r="AD240" s="1044">
        <f t="shared" si="172"/>
        <v>0</v>
      </c>
      <c r="AE240" s="1044">
        <f t="shared" si="172"/>
        <v>0</v>
      </c>
    </row>
    <row r="241" spans="1:31" s="1038" customFormat="1" outlineLevel="1">
      <c r="A241" s="657">
        <v>1</v>
      </c>
      <c r="B241" s="272"/>
      <c r="C241" s="137"/>
      <c r="D241" s="1034"/>
      <c r="E241" s="1039"/>
      <c r="F241" s="1040"/>
      <c r="G241" s="1041"/>
      <c r="H241" s="1041"/>
      <c r="I241" s="1042" t="s">
        <v>659</v>
      </c>
      <c r="J241" s="1040"/>
      <c r="K241" s="1040"/>
      <c r="L241" s="1043"/>
      <c r="M241" s="1044">
        <f t="shared" ref="M241:AE243" si="173">IFERROR(M245/M230,0)</f>
        <v>0</v>
      </c>
      <c r="N241" s="1044">
        <f t="shared" si="173"/>
        <v>0</v>
      </c>
      <c r="O241" s="1044">
        <f t="shared" si="173"/>
        <v>0</v>
      </c>
      <c r="P241" s="1044">
        <f t="shared" si="172"/>
        <v>0</v>
      </c>
      <c r="Q241" s="1044">
        <f t="shared" si="172"/>
        <v>0</v>
      </c>
      <c r="R241" s="1044">
        <f t="shared" si="172"/>
        <v>0</v>
      </c>
      <c r="S241" s="1044">
        <f t="shared" si="172"/>
        <v>0</v>
      </c>
      <c r="T241" s="1044">
        <f t="shared" si="172"/>
        <v>0</v>
      </c>
      <c r="U241" s="1044">
        <f t="shared" si="172"/>
        <v>0</v>
      </c>
      <c r="V241" s="1044">
        <f t="shared" si="172"/>
        <v>0</v>
      </c>
      <c r="W241" s="1044">
        <f t="shared" si="172"/>
        <v>0</v>
      </c>
      <c r="X241" s="1044">
        <f t="shared" si="172"/>
        <v>0</v>
      </c>
      <c r="Y241" s="1044">
        <f t="shared" si="173"/>
        <v>0</v>
      </c>
      <c r="Z241" s="1044">
        <f t="shared" si="173"/>
        <v>0</v>
      </c>
      <c r="AA241" s="1044">
        <f t="shared" si="173"/>
        <v>0</v>
      </c>
      <c r="AB241" s="1044">
        <f t="shared" si="173"/>
        <v>0</v>
      </c>
      <c r="AC241" s="1044">
        <f t="shared" si="173"/>
        <v>0</v>
      </c>
      <c r="AD241" s="1044">
        <f t="shared" si="173"/>
        <v>0</v>
      </c>
      <c r="AE241" s="1044">
        <f t="shared" si="173"/>
        <v>0</v>
      </c>
    </row>
    <row r="242" spans="1:31" s="1038" customFormat="1" outlineLevel="1">
      <c r="A242" s="657">
        <v>1</v>
      </c>
      <c r="B242" s="272"/>
      <c r="C242" s="137"/>
      <c r="D242" s="1034"/>
      <c r="E242" s="1039"/>
      <c r="F242" s="1040"/>
      <c r="G242" s="1041"/>
      <c r="H242" s="1041"/>
      <c r="I242" s="1042" t="s">
        <v>648</v>
      </c>
      <c r="J242" s="1040"/>
      <c r="K242" s="1040"/>
      <c r="L242" s="1043"/>
      <c r="M242" s="1044">
        <f t="shared" si="173"/>
        <v>0</v>
      </c>
      <c r="N242" s="1044">
        <f t="shared" si="173"/>
        <v>0</v>
      </c>
      <c r="O242" s="1044">
        <f t="shared" si="173"/>
        <v>0</v>
      </c>
      <c r="P242" s="1044">
        <f t="shared" si="172"/>
        <v>0</v>
      </c>
      <c r="Q242" s="1044">
        <f t="shared" si="172"/>
        <v>0</v>
      </c>
      <c r="R242" s="1044">
        <f t="shared" si="172"/>
        <v>0</v>
      </c>
      <c r="S242" s="1044">
        <f t="shared" si="172"/>
        <v>0</v>
      </c>
      <c r="T242" s="1044">
        <f t="shared" si="172"/>
        <v>0</v>
      </c>
      <c r="U242" s="1044">
        <f t="shared" si="172"/>
        <v>0</v>
      </c>
      <c r="V242" s="1044">
        <f t="shared" si="172"/>
        <v>0</v>
      </c>
      <c r="W242" s="1044">
        <f t="shared" si="172"/>
        <v>0</v>
      </c>
      <c r="X242" s="1044">
        <f t="shared" si="172"/>
        <v>0</v>
      </c>
      <c r="Y242" s="1044">
        <f t="shared" si="173"/>
        <v>0</v>
      </c>
      <c r="Z242" s="1044">
        <f t="shared" si="173"/>
        <v>0</v>
      </c>
      <c r="AA242" s="1044">
        <f t="shared" si="173"/>
        <v>0</v>
      </c>
      <c r="AB242" s="1044">
        <f t="shared" si="173"/>
        <v>0</v>
      </c>
      <c r="AC242" s="1044">
        <f t="shared" si="173"/>
        <v>0</v>
      </c>
      <c r="AD242" s="1044">
        <f t="shared" si="173"/>
        <v>0</v>
      </c>
      <c r="AE242" s="1044">
        <f t="shared" si="173"/>
        <v>0</v>
      </c>
    </row>
    <row r="243" spans="1:31" s="1038" customFormat="1" outlineLevel="1">
      <c r="A243" s="657">
        <v>1</v>
      </c>
      <c r="B243" s="272"/>
      <c r="C243" s="137"/>
      <c r="D243" s="1034"/>
      <c r="E243" s="1039"/>
      <c r="F243" s="1040"/>
      <c r="G243" s="1041"/>
      <c r="H243" s="1041"/>
      <c r="I243" s="1042" t="s">
        <v>660</v>
      </c>
      <c r="J243" s="1040"/>
      <c r="K243" s="1040"/>
      <c r="L243" s="1043"/>
      <c r="M243" s="1044">
        <f t="shared" si="173"/>
        <v>0</v>
      </c>
      <c r="N243" s="1044">
        <f t="shared" si="173"/>
        <v>0</v>
      </c>
      <c r="O243" s="1044">
        <f t="shared" si="173"/>
        <v>0</v>
      </c>
      <c r="P243" s="1044">
        <f t="shared" si="172"/>
        <v>0</v>
      </c>
      <c r="Q243" s="1044">
        <f t="shared" si="172"/>
        <v>0</v>
      </c>
      <c r="R243" s="1044">
        <f t="shared" si="172"/>
        <v>0</v>
      </c>
      <c r="S243" s="1044">
        <f t="shared" si="172"/>
        <v>0</v>
      </c>
      <c r="T243" s="1044">
        <f t="shared" si="172"/>
        <v>0</v>
      </c>
      <c r="U243" s="1044">
        <f t="shared" si="172"/>
        <v>0</v>
      </c>
      <c r="V243" s="1044">
        <f t="shared" si="172"/>
        <v>0</v>
      </c>
      <c r="W243" s="1044">
        <f t="shared" si="172"/>
        <v>0</v>
      </c>
      <c r="X243" s="1044">
        <f t="shared" si="172"/>
        <v>0</v>
      </c>
      <c r="Y243" s="1044">
        <f t="shared" si="173"/>
        <v>0</v>
      </c>
      <c r="Z243" s="1044">
        <f t="shared" si="173"/>
        <v>0</v>
      </c>
      <c r="AA243" s="1044">
        <f t="shared" si="173"/>
        <v>0</v>
      </c>
      <c r="AB243" s="1044">
        <f t="shared" si="173"/>
        <v>0</v>
      </c>
      <c r="AC243" s="1044">
        <f t="shared" si="173"/>
        <v>0</v>
      </c>
      <c r="AD243" s="1044">
        <f t="shared" si="173"/>
        <v>0</v>
      </c>
      <c r="AE243" s="1044">
        <f t="shared" si="173"/>
        <v>0</v>
      </c>
    </row>
    <row r="244" spans="1:31">
      <c r="A244" s="657">
        <v>1</v>
      </c>
      <c r="B244" s="97"/>
      <c r="C244" s="97"/>
      <c r="D244" s="49"/>
      <c r="E244" s="53"/>
      <c r="F244" s="6"/>
      <c r="G244" s="7"/>
      <c r="H244" s="7"/>
      <c r="I244" s="6" t="s">
        <v>216</v>
      </c>
      <c r="J244" s="6"/>
      <c r="K244" s="6"/>
      <c r="L244" s="52"/>
      <c r="M244" s="98"/>
      <c r="N244" s="98"/>
      <c r="O244" s="98"/>
      <c r="P244" s="98"/>
      <c r="Q244" s="98"/>
      <c r="R244" s="98"/>
      <c r="S244" s="98"/>
      <c r="T244" s="98"/>
      <c r="U244" s="98"/>
      <c r="V244" s="98"/>
      <c r="W244" s="98"/>
      <c r="X244" s="98"/>
      <c r="Y244" s="1385">
        <f>SUM(M244:O244)</f>
        <v>0</v>
      </c>
      <c r="Z244" s="1385">
        <f>SUM(P244:R244)</f>
        <v>0</v>
      </c>
      <c r="AA244" s="1385">
        <f>SUM(S244:U244)</f>
        <v>0</v>
      </c>
      <c r="AB244" s="1385">
        <f>SUM(V244:X244)</f>
        <v>0</v>
      </c>
      <c r="AC244" s="1385">
        <f>Y244+Z244</f>
        <v>0</v>
      </c>
      <c r="AD244" s="1385">
        <f>AB244+AA244</f>
        <v>0</v>
      </c>
      <c r="AE244" s="1385">
        <f>AC244+AD244</f>
        <v>0</v>
      </c>
    </row>
    <row r="245" spans="1:31">
      <c r="A245" s="657">
        <v>1</v>
      </c>
      <c r="B245" s="97"/>
      <c r="C245" s="97"/>
      <c r="D245" s="49"/>
      <c r="E245" s="53"/>
      <c r="F245" s="6"/>
      <c r="G245" s="7"/>
      <c r="H245" s="7"/>
      <c r="I245" s="6" t="s">
        <v>217</v>
      </c>
      <c r="J245" s="6"/>
      <c r="K245" s="6"/>
      <c r="L245" s="52"/>
      <c r="M245" s="98"/>
      <c r="N245" s="98"/>
      <c r="O245" s="98"/>
      <c r="P245" s="98"/>
      <c r="Q245" s="98"/>
      <c r="R245" s="98"/>
      <c r="S245" s="98"/>
      <c r="T245" s="98"/>
      <c r="U245" s="98"/>
      <c r="V245" s="98"/>
      <c r="W245" s="98"/>
      <c r="X245" s="98"/>
      <c r="Y245" s="1385">
        <f>SUM(M245:O245)</f>
        <v>0</v>
      </c>
      <c r="Z245" s="1385">
        <f>SUM(P245:R245)</f>
        <v>0</v>
      </c>
      <c r="AA245" s="1385">
        <f>SUM(S245:U245)</f>
        <v>0</v>
      </c>
      <c r="AB245" s="1385">
        <f>SUM(V245:X245)</f>
        <v>0</v>
      </c>
      <c r="AC245" s="1385">
        <f>Y245+Z245</f>
        <v>0</v>
      </c>
      <c r="AD245" s="1385">
        <f>AB245+AA245</f>
        <v>0</v>
      </c>
      <c r="AE245" s="1385">
        <f>AC245+AD245</f>
        <v>0</v>
      </c>
    </row>
    <row r="246" spans="1:31" ht="15" customHeight="1">
      <c r="A246" s="657">
        <v>1</v>
      </c>
      <c r="B246" s="97"/>
      <c r="C246" s="97"/>
      <c r="D246" s="49"/>
      <c r="E246" s="53"/>
      <c r="F246" s="6"/>
      <c r="G246" s="7"/>
      <c r="H246" s="7"/>
      <c r="I246" s="6" t="s">
        <v>218</v>
      </c>
      <c r="J246" s="6"/>
      <c r="K246" s="6"/>
      <c r="L246" s="52"/>
      <c r="M246" s="98"/>
      <c r="N246" s="98"/>
      <c r="O246" s="98"/>
      <c r="P246" s="98"/>
      <c r="Q246" s="98"/>
      <c r="R246" s="98"/>
      <c r="S246" s="98"/>
      <c r="T246" s="98"/>
      <c r="U246" s="98"/>
      <c r="V246" s="98"/>
      <c r="W246" s="98"/>
      <c r="X246" s="98"/>
      <c r="Y246" s="1385">
        <f>SUM(M246:O246)</f>
        <v>0</v>
      </c>
      <c r="Z246" s="1385">
        <f>SUM(P246:R246)</f>
        <v>0</v>
      </c>
      <c r="AA246" s="1385">
        <f>SUM(S246:U246)</f>
        <v>0</v>
      </c>
      <c r="AB246" s="1385">
        <f>SUM(V246:X246)</f>
        <v>0</v>
      </c>
      <c r="AC246" s="1385">
        <f>Y246+Z246</f>
        <v>0</v>
      </c>
      <c r="AD246" s="1385">
        <f>AB246+AA246</f>
        <v>0</v>
      </c>
      <c r="AE246" s="1385">
        <f>AC246+AD246</f>
        <v>0</v>
      </c>
    </row>
    <row r="247" spans="1:31" ht="15" customHeight="1">
      <c r="A247" s="657">
        <v>1</v>
      </c>
      <c r="B247" s="97"/>
      <c r="C247" s="97"/>
      <c r="D247" s="49"/>
      <c r="E247" s="53"/>
      <c r="F247" s="6"/>
      <c r="G247" s="7"/>
      <c r="H247" s="7"/>
      <c r="I247" s="6" t="s">
        <v>983</v>
      </c>
      <c r="J247" s="6"/>
      <c r="K247" s="6"/>
      <c r="L247" s="52"/>
      <c r="M247" s="98"/>
      <c r="N247" s="98"/>
      <c r="O247" s="98"/>
      <c r="P247" s="98"/>
      <c r="Q247" s="98"/>
      <c r="R247" s="98"/>
      <c r="S247" s="98"/>
      <c r="T247" s="98"/>
      <c r="U247" s="98"/>
      <c r="V247" s="98"/>
      <c r="W247" s="98"/>
      <c r="X247" s="98"/>
      <c r="Y247" s="1385">
        <f>SUM(M247:O247)</f>
        <v>0</v>
      </c>
      <c r="Z247" s="1385">
        <f>SUM(P247:R247)</f>
        <v>0</v>
      </c>
      <c r="AA247" s="1385">
        <f>SUM(S247:U247)</f>
        <v>0</v>
      </c>
      <c r="AB247" s="1385">
        <f>SUM(V247:X247)</f>
        <v>0</v>
      </c>
      <c r="AC247" s="1385">
        <f>Y247+Z247</f>
        <v>0</v>
      </c>
      <c r="AD247" s="1385">
        <f>AB247+AA247</f>
        <v>0</v>
      </c>
      <c r="AE247" s="1385">
        <f>AC247+AD247</f>
        <v>0</v>
      </c>
    </row>
    <row r="248" spans="1:31" ht="15" customHeight="1">
      <c r="A248" s="657">
        <v>1</v>
      </c>
      <c r="B248" s="272"/>
      <c r="C248" s="272"/>
      <c r="D248" s="49"/>
      <c r="E248" s="53"/>
      <c r="F248" s="6"/>
      <c r="G248" s="7"/>
      <c r="H248" s="7"/>
      <c r="I248" s="6" t="s">
        <v>489</v>
      </c>
      <c r="J248" s="6"/>
      <c r="K248" s="6"/>
      <c r="L248" s="52"/>
      <c r="M248" s="72">
        <f t="shared" ref="M248:X248" si="174">-M745</f>
        <v>0</v>
      </c>
      <c r="N248" s="72">
        <f t="shared" si="174"/>
        <v>0</v>
      </c>
      <c r="O248" s="72">
        <f t="shared" si="174"/>
        <v>0</v>
      </c>
      <c r="P248" s="72">
        <f t="shared" si="174"/>
        <v>0</v>
      </c>
      <c r="Q248" s="72">
        <f t="shared" si="174"/>
        <v>0</v>
      </c>
      <c r="R248" s="72">
        <f t="shared" si="174"/>
        <v>0</v>
      </c>
      <c r="S248" s="72">
        <f t="shared" si="174"/>
        <v>0</v>
      </c>
      <c r="T248" s="72">
        <f t="shared" si="174"/>
        <v>0</v>
      </c>
      <c r="U248" s="72">
        <f t="shared" si="174"/>
        <v>0</v>
      </c>
      <c r="V248" s="72">
        <f t="shared" si="174"/>
        <v>0</v>
      </c>
      <c r="W248" s="72">
        <f t="shared" si="174"/>
        <v>0</v>
      </c>
      <c r="X248" s="72">
        <f t="shared" si="174"/>
        <v>0</v>
      </c>
      <c r="Y248" s="1385">
        <f>SUM(M248:O248)</f>
        <v>0</v>
      </c>
      <c r="Z248" s="1385">
        <f>SUM(P248:R248)</f>
        <v>0</v>
      </c>
      <c r="AA248" s="1385">
        <f>SUM(S248:U248)</f>
        <v>0</v>
      </c>
      <c r="AB248" s="1385">
        <f>SUM(V248:X248)</f>
        <v>0</v>
      </c>
      <c r="AC248" s="1385">
        <f>Y248+Z248</f>
        <v>0</v>
      </c>
      <c r="AD248" s="1385">
        <f>AB248+AA248</f>
        <v>0</v>
      </c>
      <c r="AE248" s="1385">
        <f>AC248+AD248</f>
        <v>0</v>
      </c>
    </row>
    <row r="249" spans="1:31">
      <c r="A249" s="657">
        <v>1</v>
      </c>
      <c r="B249" s="97"/>
      <c r="C249" s="97"/>
      <c r="D249" s="49"/>
      <c r="E249" s="515" t="s">
        <v>101</v>
      </c>
      <c r="F249" s="1406"/>
      <c r="G249" s="1407"/>
      <c r="H249" s="1407"/>
      <c r="I249" s="1406"/>
      <c r="J249" s="1406"/>
      <c r="K249" s="1406"/>
      <c r="L249" s="2177"/>
      <c r="M249" s="2178">
        <f>SUM(M250:M252)</f>
        <v>0</v>
      </c>
      <c r="N249" s="2178">
        <f t="shared" ref="N249:AE249" si="175">SUM(N250:N252)</f>
        <v>0</v>
      </c>
      <c r="O249" s="2178">
        <f t="shared" si="175"/>
        <v>0</v>
      </c>
      <c r="P249" s="2178">
        <f t="shared" si="175"/>
        <v>0</v>
      </c>
      <c r="Q249" s="2178">
        <f t="shared" si="175"/>
        <v>0</v>
      </c>
      <c r="R249" s="2178">
        <f t="shared" si="175"/>
        <v>0</v>
      </c>
      <c r="S249" s="2178">
        <f t="shared" si="175"/>
        <v>0</v>
      </c>
      <c r="T249" s="2178">
        <f t="shared" si="175"/>
        <v>0</v>
      </c>
      <c r="U249" s="2178">
        <f t="shared" si="175"/>
        <v>0</v>
      </c>
      <c r="V249" s="2178">
        <f t="shared" si="175"/>
        <v>0</v>
      </c>
      <c r="W249" s="2178">
        <f t="shared" si="175"/>
        <v>0</v>
      </c>
      <c r="X249" s="2178">
        <f t="shared" si="175"/>
        <v>0</v>
      </c>
      <c r="Y249" s="2179">
        <f t="shared" si="175"/>
        <v>0</v>
      </c>
      <c r="Z249" s="2179">
        <f t="shared" si="175"/>
        <v>0</v>
      </c>
      <c r="AA249" s="2179">
        <f t="shared" si="175"/>
        <v>0</v>
      </c>
      <c r="AB249" s="2179">
        <f t="shared" si="175"/>
        <v>0</v>
      </c>
      <c r="AC249" s="2179">
        <f t="shared" si="175"/>
        <v>0</v>
      </c>
      <c r="AD249" s="2179">
        <f t="shared" si="175"/>
        <v>0</v>
      </c>
      <c r="AE249" s="2179">
        <f t="shared" si="175"/>
        <v>0</v>
      </c>
    </row>
    <row r="250" spans="1:31">
      <c r="A250" s="657">
        <v>1</v>
      </c>
      <c r="B250" s="97"/>
      <c r="C250" s="97"/>
      <c r="D250" s="49"/>
      <c r="E250" s="54"/>
      <c r="F250" s="69" t="s">
        <v>180</v>
      </c>
      <c r="G250" s="7"/>
      <c r="H250" s="7"/>
      <c r="I250" s="6"/>
      <c r="J250" s="6"/>
      <c r="K250" s="6"/>
      <c r="L250" s="52"/>
      <c r="M250" s="98"/>
      <c r="N250" s="98"/>
      <c r="O250" s="98"/>
      <c r="P250" s="98"/>
      <c r="Q250" s="98"/>
      <c r="R250" s="98"/>
      <c r="S250" s="98"/>
      <c r="T250" s="98"/>
      <c r="U250" s="98"/>
      <c r="V250" s="98"/>
      <c r="W250" s="98"/>
      <c r="X250" s="98"/>
      <c r="Y250" s="1385">
        <f>SUM(M250:O250)</f>
        <v>0</v>
      </c>
      <c r="Z250" s="1385">
        <f>SUM(P250:R250)</f>
        <v>0</v>
      </c>
      <c r="AA250" s="1385">
        <f>SUM(S250:U250)</f>
        <v>0</v>
      </c>
      <c r="AB250" s="1385">
        <f>SUM(V250:X250)</f>
        <v>0</v>
      </c>
      <c r="AC250" s="1385">
        <f>Y250+Z250</f>
        <v>0</v>
      </c>
      <c r="AD250" s="1385">
        <f>AB250+AA250</f>
        <v>0</v>
      </c>
      <c r="AE250" s="1385">
        <f>AC250+AD250</f>
        <v>0</v>
      </c>
    </row>
    <row r="251" spans="1:31">
      <c r="A251" s="657">
        <v>1</v>
      </c>
      <c r="B251" s="97"/>
      <c r="C251" s="97"/>
      <c r="D251" s="49"/>
      <c r="E251" s="54"/>
      <c r="F251" s="69" t="s">
        <v>181</v>
      </c>
      <c r="G251" s="7"/>
      <c r="H251" s="7"/>
      <c r="I251" s="6"/>
      <c r="J251" s="6"/>
      <c r="K251" s="6"/>
      <c r="L251" s="52"/>
      <c r="M251" s="98"/>
      <c r="N251" s="98"/>
      <c r="O251" s="98"/>
      <c r="P251" s="98"/>
      <c r="Q251" s="98"/>
      <c r="R251" s="98"/>
      <c r="S251" s="98"/>
      <c r="T251" s="98"/>
      <c r="U251" s="98"/>
      <c r="V251" s="98"/>
      <c r="W251" s="98"/>
      <c r="X251" s="98"/>
      <c r="Y251" s="1385">
        <f>SUM(M251:O251)</f>
        <v>0</v>
      </c>
      <c r="Z251" s="1385">
        <f>SUM(P251:R251)</f>
        <v>0</v>
      </c>
      <c r="AA251" s="1385">
        <f>SUM(S251:U251)</f>
        <v>0</v>
      </c>
      <c r="AB251" s="1385">
        <f>SUM(V251:X251)</f>
        <v>0</v>
      </c>
      <c r="AC251" s="1385">
        <f>Y251+Z251</f>
        <v>0</v>
      </c>
      <c r="AD251" s="1385">
        <f>AB251+AA251</f>
        <v>0</v>
      </c>
      <c r="AE251" s="1385">
        <f>AC251+AD251</f>
        <v>0</v>
      </c>
    </row>
    <row r="252" spans="1:31">
      <c r="A252" s="657">
        <v>1</v>
      </c>
      <c r="B252" s="97"/>
      <c r="C252" s="97"/>
      <c r="D252" s="49"/>
      <c r="E252" s="54"/>
      <c r="F252" s="69" t="s">
        <v>182</v>
      </c>
      <c r="G252" s="7"/>
      <c r="H252" s="7"/>
      <c r="I252" s="6"/>
      <c r="J252" s="6"/>
      <c r="K252" s="6"/>
      <c r="L252" s="52"/>
      <c r="M252" s="98"/>
      <c r="N252" s="98"/>
      <c r="O252" s="98"/>
      <c r="P252" s="98"/>
      <c r="Q252" s="98"/>
      <c r="R252" s="98"/>
      <c r="S252" s="98"/>
      <c r="T252" s="98"/>
      <c r="U252" s="98"/>
      <c r="V252" s="98"/>
      <c r="W252" s="98"/>
      <c r="X252" s="98"/>
      <c r="Y252" s="1385">
        <f>SUM(M252:O252)</f>
        <v>0</v>
      </c>
      <c r="Z252" s="1385">
        <f>SUM(P252:R252)</f>
        <v>0</v>
      </c>
      <c r="AA252" s="1385">
        <f>SUM(S252:U252)</f>
        <v>0</v>
      </c>
      <c r="AB252" s="1385">
        <f>SUM(V252:X252)</f>
        <v>0</v>
      </c>
      <c r="AC252" s="1385">
        <f>Y252+Z252</f>
        <v>0</v>
      </c>
      <c r="AD252" s="1385">
        <f>AB252+AA252</f>
        <v>0</v>
      </c>
      <c r="AE252" s="1385">
        <f>AC252+AD252</f>
        <v>0</v>
      </c>
    </row>
    <row r="253" spans="1:31">
      <c r="A253" s="657">
        <v>1</v>
      </c>
      <c r="B253" s="97"/>
      <c r="C253" s="97"/>
      <c r="D253" s="49"/>
      <c r="E253" s="515" t="s">
        <v>143</v>
      </c>
      <c r="F253" s="1406"/>
      <c r="G253" s="1407"/>
      <c r="H253" s="1407"/>
      <c r="I253" s="1407"/>
      <c r="J253" s="1407"/>
      <c r="K253" s="1407"/>
      <c r="L253" s="2178"/>
      <c r="M253" s="2178">
        <f>M238-M249</f>
        <v>0</v>
      </c>
      <c r="N253" s="2178">
        <f t="shared" ref="N253:AE253" si="176">N238-N249</f>
        <v>0</v>
      </c>
      <c r="O253" s="2178">
        <f t="shared" si="176"/>
        <v>0</v>
      </c>
      <c r="P253" s="2178">
        <f t="shared" si="176"/>
        <v>0</v>
      </c>
      <c r="Q253" s="2178">
        <f t="shared" si="176"/>
        <v>0</v>
      </c>
      <c r="R253" s="2178">
        <f t="shared" si="176"/>
        <v>0</v>
      </c>
      <c r="S253" s="2178">
        <f t="shared" si="176"/>
        <v>0</v>
      </c>
      <c r="T253" s="2178">
        <f t="shared" si="176"/>
        <v>0</v>
      </c>
      <c r="U253" s="2178">
        <f t="shared" si="176"/>
        <v>0</v>
      </c>
      <c r="V253" s="2178">
        <f t="shared" si="176"/>
        <v>0</v>
      </c>
      <c r="W253" s="2178">
        <f t="shared" si="176"/>
        <v>0</v>
      </c>
      <c r="X253" s="2178">
        <f t="shared" si="176"/>
        <v>0</v>
      </c>
      <c r="Y253" s="2179">
        <f t="shared" si="176"/>
        <v>0</v>
      </c>
      <c r="Z253" s="2179">
        <f t="shared" si="176"/>
        <v>0</v>
      </c>
      <c r="AA253" s="2179">
        <f t="shared" si="176"/>
        <v>0</v>
      </c>
      <c r="AB253" s="2179">
        <f t="shared" si="176"/>
        <v>0</v>
      </c>
      <c r="AC253" s="2179">
        <f t="shared" si="176"/>
        <v>0</v>
      </c>
      <c r="AD253" s="2179">
        <f t="shared" si="176"/>
        <v>0</v>
      </c>
      <c r="AE253" s="2179">
        <f t="shared" si="176"/>
        <v>0</v>
      </c>
    </row>
    <row r="254" spans="1:31">
      <c r="A254" s="657">
        <v>1</v>
      </c>
      <c r="B254" s="97"/>
      <c r="C254" s="97"/>
      <c r="D254" s="49"/>
      <c r="E254" s="74"/>
      <c r="F254" s="1064" t="s">
        <v>142</v>
      </c>
      <c r="G254" s="4"/>
      <c r="H254" s="4"/>
      <c r="I254" s="3"/>
      <c r="J254" s="3"/>
      <c r="K254" s="3"/>
      <c r="L254" s="50"/>
      <c r="M254" s="206">
        <f t="shared" ref="M254:AE254" si="177">IFERROR(M253/M228,0)</f>
        <v>0</v>
      </c>
      <c r="N254" s="206">
        <f t="shared" si="177"/>
        <v>0</v>
      </c>
      <c r="O254" s="206">
        <f t="shared" si="177"/>
        <v>0</v>
      </c>
      <c r="P254" s="206">
        <f t="shared" si="177"/>
        <v>0</v>
      </c>
      <c r="Q254" s="206">
        <f t="shared" si="177"/>
        <v>0</v>
      </c>
      <c r="R254" s="206">
        <f t="shared" si="177"/>
        <v>0</v>
      </c>
      <c r="S254" s="206">
        <f t="shared" si="177"/>
        <v>0</v>
      </c>
      <c r="T254" s="206">
        <f t="shared" si="177"/>
        <v>0</v>
      </c>
      <c r="U254" s="206">
        <f t="shared" si="177"/>
        <v>0</v>
      </c>
      <c r="V254" s="206">
        <f t="shared" si="177"/>
        <v>0</v>
      </c>
      <c r="W254" s="206">
        <f t="shared" si="177"/>
        <v>0</v>
      </c>
      <c r="X254" s="206">
        <f t="shared" si="177"/>
        <v>0</v>
      </c>
      <c r="Y254" s="206">
        <f t="shared" si="177"/>
        <v>0</v>
      </c>
      <c r="Z254" s="206">
        <f t="shared" si="177"/>
        <v>0</v>
      </c>
      <c r="AA254" s="206">
        <f t="shared" si="177"/>
        <v>0</v>
      </c>
      <c r="AB254" s="206">
        <f t="shared" si="177"/>
        <v>0</v>
      </c>
      <c r="AC254" s="206">
        <f t="shared" si="177"/>
        <v>0</v>
      </c>
      <c r="AD254" s="206">
        <f t="shared" si="177"/>
        <v>0</v>
      </c>
      <c r="AE254" s="206">
        <f t="shared" si="177"/>
        <v>0</v>
      </c>
    </row>
    <row r="255" spans="1:31">
      <c r="A255" s="657">
        <v>1</v>
      </c>
      <c r="B255" s="97"/>
      <c r="C255" s="97"/>
      <c r="D255" s="49"/>
      <c r="E255" s="389" t="s">
        <v>184</v>
      </c>
      <c r="F255" s="872"/>
      <c r="G255" s="1077"/>
      <c r="H255" s="1077"/>
      <c r="I255" s="872"/>
      <c r="J255" s="872"/>
      <c r="K255" s="872"/>
      <c r="L255" s="2165"/>
      <c r="M255" s="2180"/>
      <c r="N255" s="2180"/>
      <c r="O255" s="2180"/>
      <c r="P255" s="2180"/>
      <c r="Q255" s="2180"/>
      <c r="R255" s="2180"/>
      <c r="S255" s="2180"/>
      <c r="T255" s="2180"/>
      <c r="U255" s="2180"/>
      <c r="V255" s="2180"/>
      <c r="W255" s="2180"/>
      <c r="X255" s="2180"/>
      <c r="Y255" s="2171">
        <f>SUM(M255:O255)</f>
        <v>0</v>
      </c>
      <c r="Z255" s="2171">
        <f>SUM(P255:R255)</f>
        <v>0</v>
      </c>
      <c r="AA255" s="2171">
        <f>SUM(S255:U255)</f>
        <v>0</v>
      </c>
      <c r="AB255" s="2171">
        <f>SUM(V255:X255)</f>
        <v>0</v>
      </c>
      <c r="AC255" s="2171">
        <f>Y255+Z255</f>
        <v>0</v>
      </c>
      <c r="AD255" s="2171">
        <f>AB255+AA255</f>
        <v>0</v>
      </c>
      <c r="AE255" s="2171">
        <f>AC255+AD255</f>
        <v>0</v>
      </c>
    </row>
    <row r="256" spans="1:31">
      <c r="A256" s="657">
        <v>1</v>
      </c>
      <c r="B256" s="97"/>
      <c r="C256" s="97"/>
      <c r="D256" s="49"/>
      <c r="E256" s="203" t="s">
        <v>163</v>
      </c>
      <c r="F256" s="201"/>
      <c r="G256" s="202"/>
      <c r="H256" s="202"/>
      <c r="I256" s="201"/>
      <c r="J256" s="201"/>
      <c r="K256" s="201"/>
      <c r="L256" s="200"/>
      <c r="M256" s="212"/>
      <c r="N256" s="212"/>
      <c r="O256" s="212"/>
      <c r="P256" s="212"/>
      <c r="Q256" s="212"/>
      <c r="R256" s="212"/>
      <c r="S256" s="212"/>
      <c r="T256" s="212"/>
      <c r="U256" s="212"/>
      <c r="V256" s="212"/>
      <c r="W256" s="212"/>
      <c r="X256" s="212"/>
      <c r="Y256" s="1390">
        <f>SUM(M256:O256)</f>
        <v>0</v>
      </c>
      <c r="Z256" s="1390">
        <f>SUM(P256:R256)</f>
        <v>0</v>
      </c>
      <c r="AA256" s="1390">
        <f>SUM(S256:U256)</f>
        <v>0</v>
      </c>
      <c r="AB256" s="1390">
        <f>SUM(V256:X256)</f>
        <v>0</v>
      </c>
      <c r="AC256" s="1390">
        <f>Y256+Z256</f>
        <v>0</v>
      </c>
      <c r="AD256" s="1390">
        <f>AB256+AA256</f>
        <v>0</v>
      </c>
      <c r="AE256" s="1390">
        <f>AC256+AD256</f>
        <v>0</v>
      </c>
    </row>
    <row r="257" spans="1:31">
      <c r="A257" s="657">
        <v>1</v>
      </c>
      <c r="B257" s="97"/>
      <c r="C257" s="97"/>
      <c r="D257" s="49"/>
      <c r="E257" s="515" t="s">
        <v>186</v>
      </c>
      <c r="F257" s="1406"/>
      <c r="G257" s="1407"/>
      <c r="H257" s="1407"/>
      <c r="I257" s="1407"/>
      <c r="J257" s="1407"/>
      <c r="K257" s="1407"/>
      <c r="L257" s="2178"/>
      <c r="M257" s="2178">
        <f>M253+M255-M256</f>
        <v>0</v>
      </c>
      <c r="N257" s="2178">
        <f t="shared" ref="N257:AE257" si="178">N253+N255-N256</f>
        <v>0</v>
      </c>
      <c r="O257" s="2178">
        <f t="shared" si="178"/>
        <v>0</v>
      </c>
      <c r="P257" s="2178">
        <f t="shared" si="178"/>
        <v>0</v>
      </c>
      <c r="Q257" s="2178">
        <f t="shared" si="178"/>
        <v>0</v>
      </c>
      <c r="R257" s="2178">
        <f t="shared" si="178"/>
        <v>0</v>
      </c>
      <c r="S257" s="2178">
        <f t="shared" si="178"/>
        <v>0</v>
      </c>
      <c r="T257" s="2178">
        <f t="shared" si="178"/>
        <v>0</v>
      </c>
      <c r="U257" s="2178">
        <f t="shared" si="178"/>
        <v>0</v>
      </c>
      <c r="V257" s="2178">
        <f t="shared" si="178"/>
        <v>0</v>
      </c>
      <c r="W257" s="2178">
        <f t="shared" si="178"/>
        <v>0</v>
      </c>
      <c r="X257" s="2178">
        <f t="shared" si="178"/>
        <v>0</v>
      </c>
      <c r="Y257" s="2179">
        <f t="shared" si="178"/>
        <v>0</v>
      </c>
      <c r="Z257" s="2179">
        <f t="shared" si="178"/>
        <v>0</v>
      </c>
      <c r="AA257" s="2179">
        <f t="shared" si="178"/>
        <v>0</v>
      </c>
      <c r="AB257" s="2179">
        <f t="shared" si="178"/>
        <v>0</v>
      </c>
      <c r="AC257" s="2179">
        <f t="shared" si="178"/>
        <v>0</v>
      </c>
      <c r="AD257" s="2179">
        <f t="shared" si="178"/>
        <v>0</v>
      </c>
      <c r="AE257" s="2179">
        <f t="shared" si="178"/>
        <v>0</v>
      </c>
    </row>
    <row r="258" spans="1:31">
      <c r="A258" s="657">
        <v>1</v>
      </c>
      <c r="B258" s="97"/>
      <c r="C258" s="97"/>
      <c r="D258" s="49"/>
      <c r="E258" s="74"/>
      <c r="F258" s="1064" t="s">
        <v>142</v>
      </c>
      <c r="G258" s="4"/>
      <c r="H258" s="4"/>
      <c r="I258" s="3"/>
      <c r="J258" s="3"/>
      <c r="K258" s="3"/>
      <c r="L258" s="50"/>
      <c r="M258" s="206">
        <f t="shared" ref="M258:AE258" si="179">IFERROR(M257/M228,0)</f>
        <v>0</v>
      </c>
      <c r="N258" s="206">
        <f t="shared" si="179"/>
        <v>0</v>
      </c>
      <c r="O258" s="206">
        <f t="shared" si="179"/>
        <v>0</v>
      </c>
      <c r="P258" s="206">
        <f t="shared" si="179"/>
        <v>0</v>
      </c>
      <c r="Q258" s="206">
        <f t="shared" si="179"/>
        <v>0</v>
      </c>
      <c r="R258" s="206">
        <f t="shared" si="179"/>
        <v>0</v>
      </c>
      <c r="S258" s="206">
        <f t="shared" si="179"/>
        <v>0</v>
      </c>
      <c r="T258" s="206">
        <f t="shared" si="179"/>
        <v>0</v>
      </c>
      <c r="U258" s="206">
        <f t="shared" si="179"/>
        <v>0</v>
      </c>
      <c r="V258" s="206">
        <f t="shared" si="179"/>
        <v>0</v>
      </c>
      <c r="W258" s="206">
        <f t="shared" si="179"/>
        <v>0</v>
      </c>
      <c r="X258" s="206">
        <f t="shared" si="179"/>
        <v>0</v>
      </c>
      <c r="Y258" s="206">
        <f t="shared" si="179"/>
        <v>0</v>
      </c>
      <c r="Z258" s="206">
        <f t="shared" si="179"/>
        <v>0</v>
      </c>
      <c r="AA258" s="206">
        <f t="shared" si="179"/>
        <v>0</v>
      </c>
      <c r="AB258" s="206">
        <f t="shared" si="179"/>
        <v>0</v>
      </c>
      <c r="AC258" s="206">
        <f t="shared" si="179"/>
        <v>0</v>
      </c>
      <c r="AD258" s="206">
        <f t="shared" si="179"/>
        <v>0</v>
      </c>
      <c r="AE258" s="206">
        <f t="shared" si="179"/>
        <v>0</v>
      </c>
    </row>
    <row r="259" spans="1:31">
      <c r="A259" s="657">
        <v>1</v>
      </c>
      <c r="B259" s="97"/>
      <c r="C259" s="97"/>
      <c r="D259" s="49"/>
      <c r="E259" s="7"/>
      <c r="F259" s="6"/>
      <c r="G259" s="7"/>
      <c r="H259" s="7"/>
      <c r="I259" s="6"/>
      <c r="J259" s="6"/>
      <c r="K259" s="6"/>
      <c r="L259" s="6"/>
      <c r="M259" s="64"/>
      <c r="N259" s="64"/>
      <c r="O259" s="64"/>
      <c r="P259" s="64"/>
      <c r="Q259" s="64"/>
      <c r="R259" s="64"/>
      <c r="S259" s="64"/>
      <c r="T259" s="64"/>
      <c r="U259" s="64"/>
      <c r="V259" s="64"/>
      <c r="W259" s="64"/>
      <c r="X259" s="64"/>
      <c r="Y259" s="268"/>
      <c r="Z259" s="268"/>
      <c r="AA259" s="268"/>
      <c r="AB259" s="268"/>
      <c r="AC259" s="268"/>
      <c r="AD259" s="268"/>
      <c r="AE259" s="268"/>
    </row>
    <row r="260" spans="1:31">
      <c r="A260" s="657">
        <v>1</v>
      </c>
      <c r="B260" s="137"/>
      <c r="C260" s="137"/>
      <c r="D260" s="49" t="s">
        <v>984</v>
      </c>
      <c r="E260" s="48"/>
      <c r="F260" s="47"/>
      <c r="G260" s="48"/>
      <c r="H260" s="48"/>
      <c r="I260" s="47"/>
      <c r="J260" s="47"/>
      <c r="K260" s="47"/>
      <c r="L260" s="47"/>
      <c r="M260" s="64"/>
      <c r="N260" s="64"/>
      <c r="O260" s="64"/>
      <c r="P260" s="64"/>
      <c r="Q260" s="64"/>
      <c r="R260" s="64"/>
      <c r="S260" s="64"/>
      <c r="T260" s="64"/>
      <c r="U260" s="64"/>
      <c r="V260" s="64"/>
      <c r="W260" s="64"/>
      <c r="X260" s="64"/>
      <c r="Y260" s="365"/>
      <c r="Z260" s="365"/>
      <c r="AA260" s="365"/>
      <c r="AB260" s="365"/>
      <c r="AC260" s="365"/>
      <c r="AD260" s="365"/>
      <c r="AE260" s="365"/>
    </row>
    <row r="261" spans="1:31">
      <c r="A261" s="657">
        <v>1</v>
      </c>
      <c r="B261" s="97"/>
      <c r="C261" s="97"/>
      <c r="D261" s="49"/>
      <c r="E261" s="640" t="s">
        <v>9</v>
      </c>
      <c r="F261" s="1409"/>
      <c r="G261" s="930"/>
      <c r="H261" s="930"/>
      <c r="I261" s="930"/>
      <c r="J261" s="930"/>
      <c r="K261" s="1410" t="s">
        <v>602</v>
      </c>
      <c r="L261" s="2185"/>
      <c r="M261" s="2186">
        <f t="shared" ref="M261:AE261" si="180">SUM(M262:M266)</f>
        <v>896</v>
      </c>
      <c r="N261" s="2186">
        <f t="shared" si="180"/>
        <v>971</v>
      </c>
      <c r="O261" s="2186">
        <f t="shared" si="180"/>
        <v>4011</v>
      </c>
      <c r="P261" s="2186">
        <f t="shared" ref="P261:X261" si="181">SUM(P262:P266)</f>
        <v>1837</v>
      </c>
      <c r="Q261" s="2186">
        <f t="shared" si="181"/>
        <v>1188</v>
      </c>
      <c r="R261" s="2186">
        <f t="shared" si="181"/>
        <v>2259</v>
      </c>
      <c r="S261" s="2186">
        <f t="shared" si="181"/>
        <v>2737</v>
      </c>
      <c r="T261" s="2186">
        <f t="shared" si="181"/>
        <v>1352</v>
      </c>
      <c r="U261" s="2186">
        <f t="shared" si="181"/>
        <v>1623</v>
      </c>
      <c r="V261" s="2186">
        <f t="shared" si="181"/>
        <v>1968</v>
      </c>
      <c r="W261" s="2186">
        <f t="shared" si="181"/>
        <v>1570</v>
      </c>
      <c r="X261" s="2186">
        <f t="shared" si="181"/>
        <v>1486</v>
      </c>
      <c r="Y261" s="2186">
        <f t="shared" si="180"/>
        <v>5878</v>
      </c>
      <c r="Z261" s="2186">
        <f t="shared" si="180"/>
        <v>5284</v>
      </c>
      <c r="AA261" s="2186">
        <f t="shared" si="180"/>
        <v>5712</v>
      </c>
      <c r="AB261" s="2186">
        <f t="shared" si="180"/>
        <v>5024</v>
      </c>
      <c r="AC261" s="2186">
        <f t="shared" si="180"/>
        <v>11162</v>
      </c>
      <c r="AD261" s="2186">
        <f t="shared" si="180"/>
        <v>10736</v>
      </c>
      <c r="AE261" s="2186">
        <f t="shared" si="180"/>
        <v>21898</v>
      </c>
    </row>
    <row r="262" spans="1:31">
      <c r="A262" s="657">
        <v>1</v>
      </c>
      <c r="B262" s="97"/>
      <c r="C262" s="97"/>
      <c r="D262" s="49"/>
      <c r="E262" s="54"/>
      <c r="F262" s="6"/>
      <c r="G262" s="7"/>
      <c r="H262" s="7"/>
      <c r="I262" s="6" t="s">
        <v>12</v>
      </c>
      <c r="J262" s="6"/>
      <c r="K262" s="6"/>
      <c r="L262" s="52"/>
      <c r="M262" s="1385">
        <f t="shared" ref="M262:X262" si="182">M627+M653</f>
        <v>0</v>
      </c>
      <c r="N262" s="1385">
        <f t="shared" si="182"/>
        <v>0</v>
      </c>
      <c r="O262" s="1385">
        <f t="shared" si="182"/>
        <v>0</v>
      </c>
      <c r="P262" s="1385">
        <f t="shared" si="182"/>
        <v>0</v>
      </c>
      <c r="Q262" s="1385">
        <f t="shared" si="182"/>
        <v>0</v>
      </c>
      <c r="R262" s="1385">
        <f t="shared" si="182"/>
        <v>0</v>
      </c>
      <c r="S262" s="1385">
        <f t="shared" si="182"/>
        <v>0</v>
      </c>
      <c r="T262" s="1385">
        <f t="shared" si="182"/>
        <v>0</v>
      </c>
      <c r="U262" s="1385">
        <f t="shared" si="182"/>
        <v>0</v>
      </c>
      <c r="V262" s="1385">
        <f t="shared" si="182"/>
        <v>0</v>
      </c>
      <c r="W262" s="1385">
        <f t="shared" si="182"/>
        <v>0</v>
      </c>
      <c r="X262" s="1385">
        <f t="shared" si="182"/>
        <v>0</v>
      </c>
      <c r="Y262" s="1385">
        <f>SUM(M262:O262)</f>
        <v>0</v>
      </c>
      <c r="Z262" s="1385">
        <f>SUM(P262:R262)</f>
        <v>0</v>
      </c>
      <c r="AA262" s="1385">
        <f>SUM(S262:U262)</f>
        <v>0</v>
      </c>
      <c r="AB262" s="1385">
        <f>SUM(V262:X262)</f>
        <v>0</v>
      </c>
      <c r="AC262" s="1385">
        <f>Y262+Z262</f>
        <v>0</v>
      </c>
      <c r="AD262" s="1385">
        <f>AB262+AA262</f>
        <v>0</v>
      </c>
      <c r="AE262" s="1385">
        <f>AC262+AD262</f>
        <v>0</v>
      </c>
    </row>
    <row r="263" spans="1:31">
      <c r="A263" s="657">
        <v>1</v>
      </c>
      <c r="B263" s="97"/>
      <c r="C263" s="97"/>
      <c r="D263" s="49"/>
      <c r="E263" s="54"/>
      <c r="F263" s="6"/>
      <c r="G263" s="7"/>
      <c r="H263" s="7"/>
      <c r="I263" s="6" t="s">
        <v>13</v>
      </c>
      <c r="J263" s="6"/>
      <c r="K263" s="6"/>
      <c r="L263" s="52"/>
      <c r="M263" s="1385">
        <f t="shared" ref="M263:X263" si="183">M632+M654</f>
        <v>446</v>
      </c>
      <c r="N263" s="1385">
        <f t="shared" si="183"/>
        <v>111</v>
      </c>
      <c r="O263" s="1385">
        <f t="shared" si="183"/>
        <v>0</v>
      </c>
      <c r="P263" s="1385">
        <f t="shared" si="183"/>
        <v>0</v>
      </c>
      <c r="Q263" s="1385">
        <f t="shared" si="183"/>
        <v>0</v>
      </c>
      <c r="R263" s="1385">
        <f t="shared" si="183"/>
        <v>0</v>
      </c>
      <c r="S263" s="1385">
        <f t="shared" si="183"/>
        <v>26</v>
      </c>
      <c r="T263" s="1385">
        <f t="shared" si="183"/>
        <v>0</v>
      </c>
      <c r="U263" s="1385">
        <f t="shared" si="183"/>
        <v>23</v>
      </c>
      <c r="V263" s="1385">
        <f t="shared" si="183"/>
        <v>92</v>
      </c>
      <c r="W263" s="1385">
        <f t="shared" si="183"/>
        <v>0</v>
      </c>
      <c r="X263" s="1385">
        <f t="shared" si="183"/>
        <v>341</v>
      </c>
      <c r="Y263" s="1385">
        <f>SUM(M263:O263)</f>
        <v>557</v>
      </c>
      <c r="Z263" s="1385">
        <f>SUM(P263:R263)</f>
        <v>0</v>
      </c>
      <c r="AA263" s="1385">
        <f>SUM(S263:U263)</f>
        <v>49</v>
      </c>
      <c r="AB263" s="1385">
        <f>SUM(V263:X263)</f>
        <v>433</v>
      </c>
      <c r="AC263" s="1385">
        <f>Y263+Z263</f>
        <v>557</v>
      </c>
      <c r="AD263" s="1385">
        <f>AB263+AA263</f>
        <v>482</v>
      </c>
      <c r="AE263" s="1385">
        <f>AC263+AD263</f>
        <v>1039</v>
      </c>
    </row>
    <row r="264" spans="1:31">
      <c r="A264" s="657">
        <v>1</v>
      </c>
      <c r="B264" s="97"/>
      <c r="C264" s="97"/>
      <c r="D264" s="49"/>
      <c r="E264" s="54"/>
      <c r="F264" s="6"/>
      <c r="G264" s="7"/>
      <c r="H264" s="7"/>
      <c r="I264" s="6" t="s">
        <v>14</v>
      </c>
      <c r="J264" s="6"/>
      <c r="K264" s="6"/>
      <c r="L264" s="52"/>
      <c r="M264" s="1385">
        <f t="shared" ref="M264:X264" si="184">M637+M655</f>
        <v>0</v>
      </c>
      <c r="N264" s="1385">
        <f t="shared" si="184"/>
        <v>0</v>
      </c>
      <c r="O264" s="1385">
        <f t="shared" si="184"/>
        <v>0</v>
      </c>
      <c r="P264" s="1385">
        <f t="shared" si="184"/>
        <v>0</v>
      </c>
      <c r="Q264" s="1385">
        <f t="shared" si="184"/>
        <v>0</v>
      </c>
      <c r="R264" s="1385">
        <f t="shared" si="184"/>
        <v>0</v>
      </c>
      <c r="S264" s="1385">
        <f t="shared" si="184"/>
        <v>0</v>
      </c>
      <c r="T264" s="1385">
        <f t="shared" si="184"/>
        <v>0</v>
      </c>
      <c r="U264" s="1385">
        <f t="shared" si="184"/>
        <v>0</v>
      </c>
      <c r="V264" s="1385">
        <f t="shared" si="184"/>
        <v>0</v>
      </c>
      <c r="W264" s="1385">
        <f t="shared" si="184"/>
        <v>0</v>
      </c>
      <c r="X264" s="1385">
        <f t="shared" si="184"/>
        <v>0</v>
      </c>
      <c r="Y264" s="1385">
        <f>SUM(M264:O264)</f>
        <v>0</v>
      </c>
      <c r="Z264" s="1385">
        <f>SUM(P264:R264)</f>
        <v>0</v>
      </c>
      <c r="AA264" s="1385">
        <f>SUM(S264:U264)</f>
        <v>0</v>
      </c>
      <c r="AB264" s="1385">
        <f>SUM(V264:X264)</f>
        <v>0</v>
      </c>
      <c r="AC264" s="1385">
        <f>Y264+Z264</f>
        <v>0</v>
      </c>
      <c r="AD264" s="1385">
        <f>AB264+AA264</f>
        <v>0</v>
      </c>
      <c r="AE264" s="1385">
        <f>AC264+AD264</f>
        <v>0</v>
      </c>
    </row>
    <row r="265" spans="1:31">
      <c r="A265" s="657">
        <v>1</v>
      </c>
      <c r="B265" s="97"/>
      <c r="C265" s="97"/>
      <c r="D265" s="49"/>
      <c r="E265" s="54"/>
      <c r="F265" s="6"/>
      <c r="G265" s="7"/>
      <c r="H265" s="7"/>
      <c r="I265" s="6" t="s">
        <v>985</v>
      </c>
      <c r="J265" s="6"/>
      <c r="K265" s="6"/>
      <c r="L265" s="52"/>
      <c r="M265" s="1385">
        <f t="shared" ref="M265:X265" si="185">M642+M656</f>
        <v>450</v>
      </c>
      <c r="N265" s="1385">
        <f t="shared" si="185"/>
        <v>860</v>
      </c>
      <c r="O265" s="1385">
        <f t="shared" si="185"/>
        <v>4011</v>
      </c>
      <c r="P265" s="1385">
        <f t="shared" si="185"/>
        <v>1837</v>
      </c>
      <c r="Q265" s="1385">
        <f t="shared" si="185"/>
        <v>1188</v>
      </c>
      <c r="R265" s="1385">
        <f t="shared" si="185"/>
        <v>2259</v>
      </c>
      <c r="S265" s="1385">
        <f t="shared" si="185"/>
        <v>2711</v>
      </c>
      <c r="T265" s="1385">
        <f t="shared" si="185"/>
        <v>1352</v>
      </c>
      <c r="U265" s="1385">
        <f t="shared" si="185"/>
        <v>1600</v>
      </c>
      <c r="V265" s="1385">
        <f t="shared" si="185"/>
        <v>1876</v>
      </c>
      <c r="W265" s="1385">
        <f t="shared" si="185"/>
        <v>1570</v>
      </c>
      <c r="X265" s="1385">
        <f t="shared" si="185"/>
        <v>1145</v>
      </c>
      <c r="Y265" s="1385">
        <f>SUM(M265:O265)</f>
        <v>5321</v>
      </c>
      <c r="Z265" s="1385">
        <f>SUM(P265:R265)</f>
        <v>5284</v>
      </c>
      <c r="AA265" s="1385">
        <f>SUM(S265:U265)</f>
        <v>5663</v>
      </c>
      <c r="AB265" s="1385">
        <f>SUM(V265:X265)</f>
        <v>4591</v>
      </c>
      <c r="AC265" s="1385">
        <f>Y265+Z265</f>
        <v>10605</v>
      </c>
      <c r="AD265" s="1385">
        <f>AB265+AA265</f>
        <v>10254</v>
      </c>
      <c r="AE265" s="1385">
        <f>AC265+AD265</f>
        <v>20859</v>
      </c>
    </row>
    <row r="266" spans="1:31">
      <c r="A266" s="657">
        <v>1</v>
      </c>
      <c r="B266" s="137"/>
      <c r="C266" s="137"/>
      <c r="D266" s="49"/>
      <c r="E266" s="54"/>
      <c r="F266" s="6"/>
      <c r="G266" s="7"/>
      <c r="H266" s="7"/>
      <c r="I266" s="6" t="s">
        <v>986</v>
      </c>
      <c r="J266" s="6"/>
      <c r="K266" s="6"/>
      <c r="L266" s="52"/>
      <c r="M266" s="1385">
        <f>M647+M657</f>
        <v>0</v>
      </c>
      <c r="N266" s="1385">
        <f t="shared" ref="N266:X266" si="186">N647+N657</f>
        <v>0</v>
      </c>
      <c r="O266" s="1385">
        <f t="shared" si="186"/>
        <v>0</v>
      </c>
      <c r="P266" s="1385">
        <f t="shared" si="186"/>
        <v>0</v>
      </c>
      <c r="Q266" s="1385">
        <f t="shared" si="186"/>
        <v>0</v>
      </c>
      <c r="R266" s="1385">
        <f t="shared" si="186"/>
        <v>0</v>
      </c>
      <c r="S266" s="1385">
        <f t="shared" si="186"/>
        <v>0</v>
      </c>
      <c r="T266" s="1385">
        <f t="shared" si="186"/>
        <v>0</v>
      </c>
      <c r="U266" s="1385">
        <f t="shared" si="186"/>
        <v>0</v>
      </c>
      <c r="V266" s="1385">
        <f t="shared" si="186"/>
        <v>0</v>
      </c>
      <c r="W266" s="1385">
        <f t="shared" si="186"/>
        <v>0</v>
      </c>
      <c r="X266" s="1385">
        <f t="shared" si="186"/>
        <v>0</v>
      </c>
      <c r="Y266" s="1385">
        <f>SUM(M266:O266)</f>
        <v>0</v>
      </c>
      <c r="Z266" s="1385">
        <f>SUM(P266:R266)</f>
        <v>0</v>
      </c>
      <c r="AA266" s="1385">
        <f>SUM(S266:U266)</f>
        <v>0</v>
      </c>
      <c r="AB266" s="1385">
        <f>SUM(V266:X266)</f>
        <v>0</v>
      </c>
      <c r="AC266" s="1385">
        <f>Y266+Z266</f>
        <v>0</v>
      </c>
      <c r="AD266" s="1385">
        <f>AB266+AA266</f>
        <v>0</v>
      </c>
      <c r="AE266" s="1385">
        <f>AC266+AD266</f>
        <v>0</v>
      </c>
    </row>
    <row r="267" spans="1:31">
      <c r="A267" s="657">
        <v>1</v>
      </c>
      <c r="B267" s="272"/>
      <c r="C267" s="137"/>
      <c r="D267" s="49"/>
      <c r="E267" s="640" t="s">
        <v>135</v>
      </c>
      <c r="F267" s="1409"/>
      <c r="G267" s="930"/>
      <c r="H267" s="930"/>
      <c r="I267" s="930"/>
      <c r="J267" s="930"/>
      <c r="K267" s="1410" t="s">
        <v>604</v>
      </c>
      <c r="L267" s="2185"/>
      <c r="M267" s="2186">
        <f t="shared" ref="M267:AE267" si="187">SUM(M268:M272)</f>
        <v>896</v>
      </c>
      <c r="N267" s="2186">
        <f t="shared" si="187"/>
        <v>971</v>
      </c>
      <c r="O267" s="2186">
        <f t="shared" si="187"/>
        <v>4011</v>
      </c>
      <c r="P267" s="2186">
        <f t="shared" si="187"/>
        <v>1837</v>
      </c>
      <c r="Q267" s="2186">
        <f t="shared" si="187"/>
        <v>1188</v>
      </c>
      <c r="R267" s="2186">
        <f t="shared" si="187"/>
        <v>2259</v>
      </c>
      <c r="S267" s="2186">
        <f t="shared" si="187"/>
        <v>2737</v>
      </c>
      <c r="T267" s="2186">
        <f t="shared" si="187"/>
        <v>1352</v>
      </c>
      <c r="U267" s="2186">
        <f t="shared" si="187"/>
        <v>1623</v>
      </c>
      <c r="V267" s="2186">
        <f t="shared" si="187"/>
        <v>1968</v>
      </c>
      <c r="W267" s="2186">
        <f t="shared" si="187"/>
        <v>1570</v>
      </c>
      <c r="X267" s="2186">
        <f t="shared" si="187"/>
        <v>1486</v>
      </c>
      <c r="Y267" s="2186">
        <f t="shared" si="187"/>
        <v>5878</v>
      </c>
      <c r="Z267" s="2186">
        <f t="shared" si="187"/>
        <v>5284</v>
      </c>
      <c r="AA267" s="2186">
        <f t="shared" si="187"/>
        <v>5712</v>
      </c>
      <c r="AB267" s="2186">
        <f t="shared" si="187"/>
        <v>5024</v>
      </c>
      <c r="AC267" s="2186">
        <f t="shared" si="187"/>
        <v>11162</v>
      </c>
      <c r="AD267" s="2186">
        <f t="shared" si="187"/>
        <v>10736</v>
      </c>
      <c r="AE267" s="2186">
        <f t="shared" si="187"/>
        <v>21898</v>
      </c>
    </row>
    <row r="268" spans="1:31">
      <c r="A268" s="657">
        <v>1</v>
      </c>
      <c r="B268" s="272"/>
      <c r="C268" s="137"/>
      <c r="D268" s="49"/>
      <c r="E268" s="54"/>
      <c r="F268" s="6"/>
      <c r="G268" s="7"/>
      <c r="H268" s="7"/>
      <c r="I268" s="6" t="s">
        <v>12</v>
      </c>
      <c r="J268" s="6"/>
      <c r="K268" s="6"/>
      <c r="L268" s="52"/>
      <c r="M268" s="157">
        <f>M262</f>
        <v>0</v>
      </c>
      <c r="N268" s="157">
        <f t="shared" ref="N268:X268" si="188">N262</f>
        <v>0</v>
      </c>
      <c r="O268" s="157">
        <f t="shared" si="188"/>
        <v>0</v>
      </c>
      <c r="P268" s="157">
        <f t="shared" si="188"/>
        <v>0</v>
      </c>
      <c r="Q268" s="157">
        <f t="shared" si="188"/>
        <v>0</v>
      </c>
      <c r="R268" s="157">
        <f t="shared" si="188"/>
        <v>0</v>
      </c>
      <c r="S268" s="157">
        <f t="shared" si="188"/>
        <v>0</v>
      </c>
      <c r="T268" s="157">
        <f t="shared" si="188"/>
        <v>0</v>
      </c>
      <c r="U268" s="157">
        <f t="shared" si="188"/>
        <v>0</v>
      </c>
      <c r="V268" s="157">
        <f t="shared" si="188"/>
        <v>0</v>
      </c>
      <c r="W268" s="157">
        <f t="shared" si="188"/>
        <v>0</v>
      </c>
      <c r="X268" s="157">
        <f t="shared" si="188"/>
        <v>0</v>
      </c>
      <c r="Y268" s="1385">
        <f>SUM(M268:O268)</f>
        <v>0</v>
      </c>
      <c r="Z268" s="1385">
        <f>SUM(P268:R268)</f>
        <v>0</v>
      </c>
      <c r="AA268" s="1385">
        <f>SUM(S268:U268)</f>
        <v>0</v>
      </c>
      <c r="AB268" s="1385">
        <f>SUM(V268:X268)</f>
        <v>0</v>
      </c>
      <c r="AC268" s="1385">
        <f>Y268+Z268</f>
        <v>0</v>
      </c>
      <c r="AD268" s="1385">
        <f>AB268+AA268</f>
        <v>0</v>
      </c>
      <c r="AE268" s="1385">
        <f>AC268+AD268</f>
        <v>0</v>
      </c>
    </row>
    <row r="269" spans="1:31">
      <c r="A269" s="657">
        <v>1</v>
      </c>
      <c r="B269" s="272"/>
      <c r="C269" s="137"/>
      <c r="D269" s="49"/>
      <c r="E269" s="54"/>
      <c r="F269" s="6"/>
      <c r="G269" s="7"/>
      <c r="H269" s="7"/>
      <c r="I269" s="6" t="s">
        <v>13</v>
      </c>
      <c r="J269" s="6"/>
      <c r="K269" s="6"/>
      <c r="L269" s="52"/>
      <c r="M269" s="157">
        <f t="shared" ref="M269:X272" si="189">M263</f>
        <v>446</v>
      </c>
      <c r="N269" s="157">
        <f t="shared" si="189"/>
        <v>111</v>
      </c>
      <c r="O269" s="157">
        <f t="shared" si="189"/>
        <v>0</v>
      </c>
      <c r="P269" s="157">
        <f t="shared" si="189"/>
        <v>0</v>
      </c>
      <c r="Q269" s="157">
        <f t="shared" si="189"/>
        <v>0</v>
      </c>
      <c r="R269" s="157">
        <f t="shared" si="189"/>
        <v>0</v>
      </c>
      <c r="S269" s="157">
        <f t="shared" si="189"/>
        <v>26</v>
      </c>
      <c r="T269" s="157">
        <f t="shared" si="189"/>
        <v>0</v>
      </c>
      <c r="U269" s="157">
        <f t="shared" si="189"/>
        <v>23</v>
      </c>
      <c r="V269" s="157">
        <f t="shared" si="189"/>
        <v>92</v>
      </c>
      <c r="W269" s="157">
        <f t="shared" si="189"/>
        <v>0</v>
      </c>
      <c r="X269" s="157">
        <f t="shared" si="189"/>
        <v>341</v>
      </c>
      <c r="Y269" s="1385">
        <f>SUM(M269:O269)</f>
        <v>557</v>
      </c>
      <c r="Z269" s="1385">
        <f>SUM(P269:R269)</f>
        <v>0</v>
      </c>
      <c r="AA269" s="1385">
        <f>SUM(S269:U269)</f>
        <v>49</v>
      </c>
      <c r="AB269" s="1385">
        <f>SUM(V269:X269)</f>
        <v>433</v>
      </c>
      <c r="AC269" s="1385">
        <f>Y269+Z269</f>
        <v>557</v>
      </c>
      <c r="AD269" s="1385">
        <f>AB269+AA269</f>
        <v>482</v>
      </c>
      <c r="AE269" s="1385">
        <f>AC269+AD269</f>
        <v>1039</v>
      </c>
    </row>
    <row r="270" spans="1:31">
      <c r="A270" s="657">
        <v>1</v>
      </c>
      <c r="B270" s="272"/>
      <c r="C270" s="137"/>
      <c r="D270" s="49"/>
      <c r="E270" s="54"/>
      <c r="F270" s="6"/>
      <c r="G270" s="7"/>
      <c r="H270" s="7"/>
      <c r="I270" s="6" t="s">
        <v>14</v>
      </c>
      <c r="J270" s="6"/>
      <c r="K270" s="6"/>
      <c r="L270" s="52"/>
      <c r="M270" s="157">
        <f t="shared" si="189"/>
        <v>0</v>
      </c>
      <c r="N270" s="157">
        <f t="shared" si="189"/>
        <v>0</v>
      </c>
      <c r="O270" s="157">
        <f t="shared" si="189"/>
        <v>0</v>
      </c>
      <c r="P270" s="157">
        <f t="shared" si="189"/>
        <v>0</v>
      </c>
      <c r="Q270" s="157">
        <f t="shared" si="189"/>
        <v>0</v>
      </c>
      <c r="R270" s="157">
        <f t="shared" si="189"/>
        <v>0</v>
      </c>
      <c r="S270" s="157">
        <f t="shared" si="189"/>
        <v>0</v>
      </c>
      <c r="T270" s="157">
        <f t="shared" si="189"/>
        <v>0</v>
      </c>
      <c r="U270" s="157">
        <f t="shared" si="189"/>
        <v>0</v>
      </c>
      <c r="V270" s="157">
        <f t="shared" si="189"/>
        <v>0</v>
      </c>
      <c r="W270" s="157">
        <f t="shared" si="189"/>
        <v>0</v>
      </c>
      <c r="X270" s="157">
        <f t="shared" si="189"/>
        <v>0</v>
      </c>
      <c r="Y270" s="1385">
        <f>SUM(M270:O270)</f>
        <v>0</v>
      </c>
      <c r="Z270" s="1385">
        <f>SUM(P270:R270)</f>
        <v>0</v>
      </c>
      <c r="AA270" s="1385">
        <f>SUM(S270:U270)</f>
        <v>0</v>
      </c>
      <c r="AB270" s="1385">
        <f>SUM(V270:X270)</f>
        <v>0</v>
      </c>
      <c r="AC270" s="1385">
        <f>Y270+Z270</f>
        <v>0</v>
      </c>
      <c r="AD270" s="1385">
        <f>AB270+AA270</f>
        <v>0</v>
      </c>
      <c r="AE270" s="1385">
        <f>AC270+AD270</f>
        <v>0</v>
      </c>
    </row>
    <row r="271" spans="1:31">
      <c r="A271" s="657">
        <v>1</v>
      </c>
      <c r="B271" s="272"/>
      <c r="C271" s="137"/>
      <c r="D271" s="49"/>
      <c r="E271" s="54"/>
      <c r="F271" s="6"/>
      <c r="G271" s="7"/>
      <c r="H271" s="7"/>
      <c r="I271" s="6" t="s">
        <v>985</v>
      </c>
      <c r="J271" s="6"/>
      <c r="K271" s="6"/>
      <c r="L271" s="52"/>
      <c r="M271" s="157">
        <f t="shared" si="189"/>
        <v>450</v>
      </c>
      <c r="N271" s="157">
        <f t="shared" si="189"/>
        <v>860</v>
      </c>
      <c r="O271" s="157">
        <f t="shared" si="189"/>
        <v>4011</v>
      </c>
      <c r="P271" s="157">
        <f t="shared" si="189"/>
        <v>1837</v>
      </c>
      <c r="Q271" s="157">
        <f t="shared" si="189"/>
        <v>1188</v>
      </c>
      <c r="R271" s="157">
        <f t="shared" si="189"/>
        <v>2259</v>
      </c>
      <c r="S271" s="157">
        <f t="shared" si="189"/>
        <v>2711</v>
      </c>
      <c r="T271" s="157">
        <f t="shared" si="189"/>
        <v>1352</v>
      </c>
      <c r="U271" s="157">
        <f t="shared" si="189"/>
        <v>1600</v>
      </c>
      <c r="V271" s="157">
        <f t="shared" si="189"/>
        <v>1876</v>
      </c>
      <c r="W271" s="157">
        <f t="shared" si="189"/>
        <v>1570</v>
      </c>
      <c r="X271" s="157">
        <f t="shared" si="189"/>
        <v>1145</v>
      </c>
      <c r="Y271" s="1385">
        <f>SUM(M271:O271)</f>
        <v>5321</v>
      </c>
      <c r="Z271" s="1385">
        <f>SUM(P271:R271)</f>
        <v>5284</v>
      </c>
      <c r="AA271" s="1385">
        <f>SUM(S271:U271)</f>
        <v>5663</v>
      </c>
      <c r="AB271" s="1385">
        <f>SUM(V271:X271)</f>
        <v>4591</v>
      </c>
      <c r="AC271" s="1385">
        <f>Y271+Z271</f>
        <v>10605</v>
      </c>
      <c r="AD271" s="1385">
        <f>AB271+AA271</f>
        <v>10254</v>
      </c>
      <c r="AE271" s="1385">
        <f>AC271+AD271</f>
        <v>20859</v>
      </c>
    </row>
    <row r="272" spans="1:31">
      <c r="A272" s="657">
        <v>1</v>
      </c>
      <c r="B272" s="137"/>
      <c r="C272" s="137"/>
      <c r="D272" s="49"/>
      <c r="E272" s="54"/>
      <c r="F272" s="6"/>
      <c r="G272" s="7"/>
      <c r="H272" s="7"/>
      <c r="I272" s="6" t="s">
        <v>986</v>
      </c>
      <c r="J272" s="6"/>
      <c r="K272" s="6"/>
      <c r="L272" s="52"/>
      <c r="M272" s="157">
        <f t="shared" si="189"/>
        <v>0</v>
      </c>
      <c r="N272" s="157">
        <f t="shared" si="189"/>
        <v>0</v>
      </c>
      <c r="O272" s="157">
        <f t="shared" si="189"/>
        <v>0</v>
      </c>
      <c r="P272" s="157">
        <f t="shared" si="189"/>
        <v>0</v>
      </c>
      <c r="Q272" s="157">
        <f t="shared" si="189"/>
        <v>0</v>
      </c>
      <c r="R272" s="157">
        <f t="shared" si="189"/>
        <v>0</v>
      </c>
      <c r="S272" s="157">
        <f t="shared" si="189"/>
        <v>0</v>
      </c>
      <c r="T272" s="157">
        <f t="shared" si="189"/>
        <v>0</v>
      </c>
      <c r="U272" s="157">
        <f t="shared" si="189"/>
        <v>0</v>
      </c>
      <c r="V272" s="157">
        <f t="shared" si="189"/>
        <v>0</v>
      </c>
      <c r="W272" s="157">
        <f t="shared" si="189"/>
        <v>0</v>
      </c>
      <c r="X272" s="157">
        <f t="shared" si="189"/>
        <v>0</v>
      </c>
      <c r="Y272" s="1385">
        <f>SUM(M272:O272)</f>
        <v>0</v>
      </c>
      <c r="Z272" s="1385">
        <f>SUM(P272:R272)</f>
        <v>0</v>
      </c>
      <c r="AA272" s="1385">
        <f>SUM(S272:U272)</f>
        <v>0</v>
      </c>
      <c r="AB272" s="1385">
        <f>SUM(V272:X272)</f>
        <v>0</v>
      </c>
      <c r="AC272" s="1385">
        <f>Y272+Z272</f>
        <v>0</v>
      </c>
      <c r="AD272" s="1385">
        <f>AB272+AA272</f>
        <v>0</v>
      </c>
      <c r="AE272" s="1385">
        <f>AC272+AD272</f>
        <v>0</v>
      </c>
    </row>
    <row r="273" spans="1:31">
      <c r="A273" s="657">
        <v>1</v>
      </c>
      <c r="B273" s="97"/>
      <c r="C273" s="97"/>
      <c r="D273" s="49"/>
      <c r="E273" s="640" t="s">
        <v>141</v>
      </c>
      <c r="F273" s="1409"/>
      <c r="G273" s="930"/>
      <c r="H273" s="930"/>
      <c r="I273" s="930"/>
      <c r="J273" s="930"/>
      <c r="K273" s="930"/>
      <c r="L273" s="2185"/>
      <c r="M273" s="2186">
        <f t="shared" ref="M273:AE273" si="190">SUM(M280:M284)</f>
        <v>666</v>
      </c>
      <c r="N273" s="2186">
        <f t="shared" si="190"/>
        <v>790</v>
      </c>
      <c r="O273" s="2186">
        <f t="shared" si="190"/>
        <v>2479</v>
      </c>
      <c r="P273" s="2186">
        <f t="shared" si="190"/>
        <v>983</v>
      </c>
      <c r="Q273" s="2186">
        <f t="shared" si="190"/>
        <v>759</v>
      </c>
      <c r="R273" s="2186">
        <f t="shared" si="190"/>
        <v>1374</v>
      </c>
      <c r="S273" s="2186">
        <f t="shared" si="190"/>
        <v>1581</v>
      </c>
      <c r="T273" s="2186">
        <f t="shared" si="190"/>
        <v>762</v>
      </c>
      <c r="U273" s="2186">
        <f t="shared" si="190"/>
        <v>1117</v>
      </c>
      <c r="V273" s="2186">
        <f t="shared" si="190"/>
        <v>1298</v>
      </c>
      <c r="W273" s="2186">
        <f t="shared" si="190"/>
        <v>943</v>
      </c>
      <c r="X273" s="2186">
        <f t="shared" si="190"/>
        <v>1054</v>
      </c>
      <c r="Y273" s="2186">
        <f>SUM(Y280:Y284)</f>
        <v>3935</v>
      </c>
      <c r="Z273" s="2186">
        <f t="shared" si="190"/>
        <v>3116</v>
      </c>
      <c r="AA273" s="2186">
        <f t="shared" si="190"/>
        <v>3460</v>
      </c>
      <c r="AB273" s="2186">
        <f t="shared" si="190"/>
        <v>3295</v>
      </c>
      <c r="AC273" s="2186">
        <f t="shared" si="190"/>
        <v>7051</v>
      </c>
      <c r="AD273" s="2186">
        <f t="shared" si="190"/>
        <v>6755</v>
      </c>
      <c r="AE273" s="2186">
        <f t="shared" si="190"/>
        <v>13806</v>
      </c>
    </row>
    <row r="274" spans="1:31">
      <c r="A274" s="657">
        <v>1</v>
      </c>
      <c r="B274" s="97"/>
      <c r="C274" s="97"/>
      <c r="D274" s="49"/>
      <c r="E274" s="53"/>
      <c r="F274" s="1036" t="s">
        <v>208</v>
      </c>
      <c r="G274" s="97"/>
      <c r="H274" s="97"/>
      <c r="I274" s="97"/>
      <c r="J274" s="97"/>
      <c r="K274" s="950" t="s">
        <v>601</v>
      </c>
      <c r="L274" s="159"/>
      <c r="M274" s="158">
        <f>IFERROR(M273/M261,0)</f>
        <v>0.7433035714285714</v>
      </c>
      <c r="N274" s="158">
        <f>IFERROR(N273/N261,0)</f>
        <v>0.81359423274974252</v>
      </c>
      <c r="O274" s="158">
        <f>IFERROR(O273/O261,0)</f>
        <v>0.6180503615058589</v>
      </c>
      <c r="P274" s="158">
        <f t="shared" ref="P274:X274" si="191">IFERROR(P273/P261,0)</f>
        <v>0.53511159499183447</v>
      </c>
      <c r="Q274" s="158">
        <f t="shared" si="191"/>
        <v>0.63888888888888884</v>
      </c>
      <c r="R274" s="158">
        <f t="shared" si="191"/>
        <v>0.60823373173970785</v>
      </c>
      <c r="S274" s="158">
        <f t="shared" si="191"/>
        <v>0.57763975155279501</v>
      </c>
      <c r="T274" s="158">
        <f t="shared" si="191"/>
        <v>0.56360946745562135</v>
      </c>
      <c r="U274" s="158">
        <f t="shared" si="191"/>
        <v>0.68823166974738137</v>
      </c>
      <c r="V274" s="158">
        <f t="shared" si="191"/>
        <v>0.65955284552845528</v>
      </c>
      <c r="W274" s="158">
        <f t="shared" si="191"/>
        <v>0.60063694267515921</v>
      </c>
      <c r="X274" s="158">
        <f t="shared" si="191"/>
        <v>0.70928667563930015</v>
      </c>
      <c r="Y274" s="158">
        <f t="shared" ref="Y274:AE274" si="192">IFERROR(Y273/Y261,0)</f>
        <v>0.66944538958829536</v>
      </c>
      <c r="Z274" s="158">
        <f t="shared" si="192"/>
        <v>0.58970476911430736</v>
      </c>
      <c r="AA274" s="158">
        <f t="shared" si="192"/>
        <v>0.60574229691876746</v>
      </c>
      <c r="AB274" s="158">
        <f t="shared" si="192"/>
        <v>0.65585191082802552</v>
      </c>
      <c r="AC274" s="158">
        <f t="shared" si="192"/>
        <v>0.63169682852535392</v>
      </c>
      <c r="AD274" s="158">
        <f t="shared" si="192"/>
        <v>0.62919150521609535</v>
      </c>
      <c r="AE274" s="158">
        <f t="shared" si="192"/>
        <v>0.63046853593935515</v>
      </c>
    </row>
    <row r="275" spans="1:31" s="1038" customFormat="1" outlineLevel="1">
      <c r="A275" s="657">
        <v>1</v>
      </c>
      <c r="B275" s="272"/>
      <c r="C275" s="137"/>
      <c r="D275" s="1034"/>
      <c r="E275" s="1039"/>
      <c r="F275" s="1040"/>
      <c r="G275" s="1041"/>
      <c r="H275" s="1041"/>
      <c r="I275" s="1042" t="s">
        <v>987</v>
      </c>
      <c r="J275" s="1040"/>
      <c r="K275" s="1040"/>
      <c r="L275" s="1043"/>
      <c r="M275" s="1044">
        <f>IFERROR(M280/M262,0)</f>
        <v>0</v>
      </c>
      <c r="N275" s="1044">
        <f t="shared" ref="N275:AE279" si="193">IFERROR(N280/N262,0)</f>
        <v>0</v>
      </c>
      <c r="O275" s="1044">
        <f t="shared" si="193"/>
        <v>0</v>
      </c>
      <c r="P275" s="1044">
        <f t="shared" si="193"/>
        <v>0</v>
      </c>
      <c r="Q275" s="1044">
        <f t="shared" si="193"/>
        <v>0</v>
      </c>
      <c r="R275" s="1044">
        <f t="shared" si="193"/>
        <v>0</v>
      </c>
      <c r="S275" s="1044">
        <f t="shared" si="193"/>
        <v>0</v>
      </c>
      <c r="T275" s="1044">
        <f t="shared" si="193"/>
        <v>0</v>
      </c>
      <c r="U275" s="1044">
        <f t="shared" si="193"/>
        <v>0</v>
      </c>
      <c r="V275" s="1044">
        <f t="shared" si="193"/>
        <v>0</v>
      </c>
      <c r="W275" s="1044">
        <f t="shared" si="193"/>
        <v>0</v>
      </c>
      <c r="X275" s="1044">
        <f t="shared" si="193"/>
        <v>0</v>
      </c>
      <c r="Y275" s="1044">
        <f t="shared" si="193"/>
        <v>0</v>
      </c>
      <c r="Z275" s="1044">
        <f t="shared" si="193"/>
        <v>0</v>
      </c>
      <c r="AA275" s="1044">
        <f t="shared" si="193"/>
        <v>0</v>
      </c>
      <c r="AB275" s="1044">
        <f t="shared" si="193"/>
        <v>0</v>
      </c>
      <c r="AC275" s="1044">
        <f t="shared" si="193"/>
        <v>0</v>
      </c>
      <c r="AD275" s="1044">
        <f t="shared" si="193"/>
        <v>0</v>
      </c>
      <c r="AE275" s="1044">
        <f t="shared" si="193"/>
        <v>0</v>
      </c>
    </row>
    <row r="276" spans="1:31" s="1038" customFormat="1" outlineLevel="1">
      <c r="A276" s="657">
        <v>1</v>
      </c>
      <c r="B276" s="272"/>
      <c r="C276" s="137"/>
      <c r="D276" s="1034"/>
      <c r="E276" s="1039"/>
      <c r="F276" s="1040"/>
      <c r="G276" s="1041"/>
      <c r="H276" s="1041"/>
      <c r="I276" s="1042" t="s">
        <v>988</v>
      </c>
      <c r="J276" s="1040"/>
      <c r="K276" s="1040"/>
      <c r="L276" s="1043"/>
      <c r="M276" s="1044">
        <f t="shared" ref="M276:AE279" si="194">IFERROR(M281/M263,0)</f>
        <v>0.53139013452914796</v>
      </c>
      <c r="N276" s="1044">
        <f t="shared" si="194"/>
        <v>0.90090090090090091</v>
      </c>
      <c r="O276" s="1044">
        <f t="shared" si="194"/>
        <v>0</v>
      </c>
      <c r="P276" s="1044">
        <f t="shared" si="193"/>
        <v>0</v>
      </c>
      <c r="Q276" s="1044">
        <f t="shared" si="193"/>
        <v>0</v>
      </c>
      <c r="R276" s="1044">
        <f t="shared" si="193"/>
        <v>0</v>
      </c>
      <c r="S276" s="1044">
        <f t="shared" si="193"/>
        <v>0.76923076923076927</v>
      </c>
      <c r="T276" s="1044">
        <f t="shared" si="193"/>
        <v>0</v>
      </c>
      <c r="U276" s="1044">
        <f t="shared" si="193"/>
        <v>0.65217391304347827</v>
      </c>
      <c r="V276" s="1044">
        <f t="shared" si="193"/>
        <v>0.72826086956521741</v>
      </c>
      <c r="W276" s="1044">
        <f t="shared" si="193"/>
        <v>0</v>
      </c>
      <c r="X276" s="1044">
        <f t="shared" si="193"/>
        <v>0.81231671554252194</v>
      </c>
      <c r="Y276" s="1044">
        <f t="shared" si="194"/>
        <v>0.58707360861759428</v>
      </c>
      <c r="Z276" s="1044">
        <f t="shared" si="194"/>
        <v>0</v>
      </c>
      <c r="AA276" s="1044">
        <f t="shared" si="194"/>
        <v>0.7142857142857143</v>
      </c>
      <c r="AB276" s="1044">
        <f t="shared" si="194"/>
        <v>0.79445727482678985</v>
      </c>
      <c r="AC276" s="1044">
        <f t="shared" si="194"/>
        <v>0.58707360861759428</v>
      </c>
      <c r="AD276" s="1044">
        <f t="shared" si="194"/>
        <v>0.7863070539419087</v>
      </c>
      <c r="AE276" s="1044">
        <f t="shared" si="194"/>
        <v>0.67949951876804615</v>
      </c>
    </row>
    <row r="277" spans="1:31" s="1038" customFormat="1" outlineLevel="1">
      <c r="A277" s="657">
        <v>1</v>
      </c>
      <c r="B277" s="272"/>
      <c r="C277" s="137"/>
      <c r="D277" s="1034"/>
      <c r="E277" s="1039"/>
      <c r="F277" s="1040"/>
      <c r="G277" s="1041"/>
      <c r="H277" s="1041"/>
      <c r="I277" s="1042" t="s">
        <v>989</v>
      </c>
      <c r="J277" s="1040"/>
      <c r="K277" s="1040"/>
      <c r="L277" s="1043"/>
      <c r="M277" s="1044">
        <f t="shared" si="194"/>
        <v>0</v>
      </c>
      <c r="N277" s="1044">
        <f t="shared" si="194"/>
        <v>0</v>
      </c>
      <c r="O277" s="1044">
        <f t="shared" si="194"/>
        <v>0</v>
      </c>
      <c r="P277" s="1044">
        <f t="shared" si="193"/>
        <v>0</v>
      </c>
      <c r="Q277" s="1044">
        <f t="shared" si="193"/>
        <v>0</v>
      </c>
      <c r="R277" s="1044">
        <f t="shared" si="193"/>
        <v>0</v>
      </c>
      <c r="S277" s="1044">
        <f t="shared" si="193"/>
        <v>0</v>
      </c>
      <c r="T277" s="1044">
        <f t="shared" si="193"/>
        <v>0</v>
      </c>
      <c r="U277" s="1044">
        <f t="shared" si="193"/>
        <v>0</v>
      </c>
      <c r="V277" s="1044">
        <f t="shared" si="193"/>
        <v>0</v>
      </c>
      <c r="W277" s="1044">
        <f t="shared" si="193"/>
        <v>0</v>
      </c>
      <c r="X277" s="1044">
        <f t="shared" si="193"/>
        <v>0</v>
      </c>
      <c r="Y277" s="1044">
        <f t="shared" si="194"/>
        <v>0</v>
      </c>
      <c r="Z277" s="1044">
        <f t="shared" si="194"/>
        <v>0</v>
      </c>
      <c r="AA277" s="1044">
        <f t="shared" si="194"/>
        <v>0</v>
      </c>
      <c r="AB277" s="1044">
        <f t="shared" si="194"/>
        <v>0</v>
      </c>
      <c r="AC277" s="1044">
        <f t="shared" si="194"/>
        <v>0</v>
      </c>
      <c r="AD277" s="1044">
        <f t="shared" si="194"/>
        <v>0</v>
      </c>
      <c r="AE277" s="1044">
        <f t="shared" si="194"/>
        <v>0</v>
      </c>
    </row>
    <row r="278" spans="1:31" s="1038" customFormat="1" outlineLevel="1">
      <c r="A278" s="657">
        <v>1</v>
      </c>
      <c r="B278" s="272"/>
      <c r="C278" s="137"/>
      <c r="D278" s="1034"/>
      <c r="E278" s="1039"/>
      <c r="F278" s="1040"/>
      <c r="G278" s="1041"/>
      <c r="H278" s="1041"/>
      <c r="I278" s="1042" t="s">
        <v>990</v>
      </c>
      <c r="J278" s="1040"/>
      <c r="K278" s="1040"/>
      <c r="L278" s="1043"/>
      <c r="M278" s="1044">
        <f t="shared" si="194"/>
        <v>0.95333333333333337</v>
      </c>
      <c r="N278" s="1044">
        <f t="shared" si="194"/>
        <v>0.80232558139534882</v>
      </c>
      <c r="O278" s="1044">
        <f t="shared" si="194"/>
        <v>0.62054350536025926</v>
      </c>
      <c r="P278" s="1044">
        <f t="shared" si="193"/>
        <v>0.53511159499183447</v>
      </c>
      <c r="Q278" s="1044">
        <f t="shared" si="193"/>
        <v>0.63888888888888884</v>
      </c>
      <c r="R278" s="1044">
        <f t="shared" si="193"/>
        <v>0.60823373173970785</v>
      </c>
      <c r="S278" s="1044">
        <f t="shared" si="193"/>
        <v>0.57580228697897451</v>
      </c>
      <c r="T278" s="1044">
        <f t="shared" si="193"/>
        <v>0.56360946745562135</v>
      </c>
      <c r="U278" s="1044">
        <f t="shared" si="193"/>
        <v>0.68874999999999997</v>
      </c>
      <c r="V278" s="1044">
        <f t="shared" si="193"/>
        <v>0.656183368869936</v>
      </c>
      <c r="W278" s="1044">
        <f t="shared" si="193"/>
        <v>0.60063694267515921</v>
      </c>
      <c r="X278" s="1044">
        <f t="shared" si="193"/>
        <v>0.67860262008733629</v>
      </c>
      <c r="Y278" s="1044">
        <f t="shared" si="194"/>
        <v>0.67806803232475099</v>
      </c>
      <c r="Z278" s="1044">
        <f t="shared" si="194"/>
        <v>0.58970476911430736</v>
      </c>
      <c r="AA278" s="1044">
        <f t="shared" si="194"/>
        <v>0.6048031078933428</v>
      </c>
      <c r="AB278" s="1044">
        <f t="shared" si="194"/>
        <v>0.64277935090394245</v>
      </c>
      <c r="AC278" s="1044">
        <f t="shared" si="194"/>
        <v>0.63404054691183409</v>
      </c>
      <c r="AD278" s="1044">
        <f t="shared" si="194"/>
        <v>0.62180612443924321</v>
      </c>
      <c r="AE278" s="1044">
        <f t="shared" si="194"/>
        <v>0.62802627163334768</v>
      </c>
    </row>
    <row r="279" spans="1:31" s="1038" customFormat="1" outlineLevel="1">
      <c r="A279" s="657">
        <v>1</v>
      </c>
      <c r="B279" s="272"/>
      <c r="C279" s="137"/>
      <c r="D279" s="1034"/>
      <c r="E279" s="1039"/>
      <c r="F279" s="1040"/>
      <c r="G279" s="1041"/>
      <c r="H279" s="1041"/>
      <c r="I279" s="1042" t="s">
        <v>991</v>
      </c>
      <c r="J279" s="1040"/>
      <c r="K279" s="1040"/>
      <c r="L279" s="1043"/>
      <c r="M279" s="1044">
        <f>IFERROR(M284/M266,0)</f>
        <v>0</v>
      </c>
      <c r="N279" s="1044">
        <f t="shared" si="194"/>
        <v>0</v>
      </c>
      <c r="O279" s="1044">
        <f t="shared" si="194"/>
        <v>0</v>
      </c>
      <c r="P279" s="1044">
        <f t="shared" si="193"/>
        <v>0</v>
      </c>
      <c r="Q279" s="1044">
        <f t="shared" si="193"/>
        <v>0</v>
      </c>
      <c r="R279" s="1044">
        <f t="shared" si="193"/>
        <v>0</v>
      </c>
      <c r="S279" s="1044">
        <f t="shared" si="193"/>
        <v>0</v>
      </c>
      <c r="T279" s="1044">
        <f t="shared" si="193"/>
        <v>0</v>
      </c>
      <c r="U279" s="1044">
        <f t="shared" si="193"/>
        <v>0</v>
      </c>
      <c r="V279" s="1044">
        <f t="shared" si="193"/>
        <v>0</v>
      </c>
      <c r="W279" s="1044">
        <f t="shared" si="193"/>
        <v>0</v>
      </c>
      <c r="X279" s="1044">
        <f t="shared" si="193"/>
        <v>0</v>
      </c>
      <c r="Y279" s="1044">
        <f t="shared" si="194"/>
        <v>0</v>
      </c>
      <c r="Z279" s="1044">
        <f t="shared" si="194"/>
        <v>0</v>
      </c>
      <c r="AA279" s="1044">
        <f t="shared" si="194"/>
        <v>0</v>
      </c>
      <c r="AB279" s="1044">
        <f t="shared" si="194"/>
        <v>0</v>
      </c>
      <c r="AC279" s="1044">
        <f t="shared" si="194"/>
        <v>0</v>
      </c>
      <c r="AD279" s="1044">
        <f t="shared" si="194"/>
        <v>0</v>
      </c>
      <c r="AE279" s="1044">
        <f t="shared" si="194"/>
        <v>0</v>
      </c>
    </row>
    <row r="280" spans="1:31">
      <c r="A280" s="657">
        <v>1</v>
      </c>
      <c r="B280" s="97"/>
      <c r="C280" s="97"/>
      <c r="D280" s="49"/>
      <c r="E280" s="54"/>
      <c r="F280" s="6"/>
      <c r="G280" s="7"/>
      <c r="H280" s="7"/>
      <c r="I280" s="6" t="s">
        <v>12</v>
      </c>
      <c r="J280" s="6"/>
      <c r="K280" s="6"/>
      <c r="L280" s="52"/>
      <c r="M280" s="1385">
        <f t="shared" ref="M280:X280" si="195">M660+M686</f>
        <v>0</v>
      </c>
      <c r="N280" s="1385">
        <f t="shared" si="195"/>
        <v>0</v>
      </c>
      <c r="O280" s="1385">
        <f t="shared" si="195"/>
        <v>0</v>
      </c>
      <c r="P280" s="1385">
        <f t="shared" si="195"/>
        <v>0</v>
      </c>
      <c r="Q280" s="1385">
        <f t="shared" si="195"/>
        <v>0</v>
      </c>
      <c r="R280" s="1385">
        <f t="shared" si="195"/>
        <v>0</v>
      </c>
      <c r="S280" s="1385">
        <f t="shared" si="195"/>
        <v>0</v>
      </c>
      <c r="T280" s="1385">
        <f t="shared" si="195"/>
        <v>0</v>
      </c>
      <c r="U280" s="1385">
        <f t="shared" si="195"/>
        <v>0</v>
      </c>
      <c r="V280" s="1385">
        <f t="shared" si="195"/>
        <v>0</v>
      </c>
      <c r="W280" s="1385">
        <f t="shared" si="195"/>
        <v>0</v>
      </c>
      <c r="X280" s="1385">
        <f t="shared" si="195"/>
        <v>0</v>
      </c>
      <c r="Y280" s="1385">
        <f>SUM(M280:O280)</f>
        <v>0</v>
      </c>
      <c r="Z280" s="1385">
        <f>SUM(P280:R280)</f>
        <v>0</v>
      </c>
      <c r="AA280" s="1385">
        <f>SUM(S280:U280)</f>
        <v>0</v>
      </c>
      <c r="AB280" s="1385">
        <f>SUM(V280:X280)</f>
        <v>0</v>
      </c>
      <c r="AC280" s="1385">
        <f>Y280+Z280</f>
        <v>0</v>
      </c>
      <c r="AD280" s="1385">
        <f>AB280+AA280</f>
        <v>0</v>
      </c>
      <c r="AE280" s="1385">
        <f>AC280+AD280</f>
        <v>0</v>
      </c>
    </row>
    <row r="281" spans="1:31">
      <c r="A281" s="657">
        <v>1</v>
      </c>
      <c r="B281" s="97"/>
      <c r="C281" s="97"/>
      <c r="D281" s="49"/>
      <c r="E281" s="54"/>
      <c r="F281" s="6"/>
      <c r="G281" s="7"/>
      <c r="H281" s="7"/>
      <c r="I281" s="6" t="s">
        <v>13</v>
      </c>
      <c r="J281" s="6"/>
      <c r="K281" s="6"/>
      <c r="L281" s="52"/>
      <c r="M281" s="1385">
        <f t="shared" ref="M281:X281" si="196">M665+M687</f>
        <v>237</v>
      </c>
      <c r="N281" s="1385">
        <f t="shared" si="196"/>
        <v>100</v>
      </c>
      <c r="O281" s="1385">
        <f t="shared" si="196"/>
        <v>-10</v>
      </c>
      <c r="P281" s="1385">
        <f t="shared" si="196"/>
        <v>0</v>
      </c>
      <c r="Q281" s="1385">
        <f t="shared" si="196"/>
        <v>0</v>
      </c>
      <c r="R281" s="1385">
        <f t="shared" si="196"/>
        <v>0</v>
      </c>
      <c r="S281" s="1385">
        <f t="shared" si="196"/>
        <v>20</v>
      </c>
      <c r="T281" s="1385">
        <f t="shared" si="196"/>
        <v>0</v>
      </c>
      <c r="U281" s="1385">
        <f t="shared" si="196"/>
        <v>15</v>
      </c>
      <c r="V281" s="1385">
        <f t="shared" si="196"/>
        <v>67</v>
      </c>
      <c r="W281" s="1385">
        <f t="shared" si="196"/>
        <v>0</v>
      </c>
      <c r="X281" s="1385">
        <f t="shared" si="196"/>
        <v>277</v>
      </c>
      <c r="Y281" s="1385">
        <f>SUM(M281:O281)</f>
        <v>327</v>
      </c>
      <c r="Z281" s="1385">
        <f>SUM(P281:R281)</f>
        <v>0</v>
      </c>
      <c r="AA281" s="1385">
        <f>SUM(S281:U281)</f>
        <v>35</v>
      </c>
      <c r="AB281" s="1385">
        <f>SUM(V281:X281)</f>
        <v>344</v>
      </c>
      <c r="AC281" s="1385">
        <f>Y281+Z281</f>
        <v>327</v>
      </c>
      <c r="AD281" s="1385">
        <f>AB281+AA281</f>
        <v>379</v>
      </c>
      <c r="AE281" s="1385">
        <f>AC281+AD281</f>
        <v>706</v>
      </c>
    </row>
    <row r="282" spans="1:31">
      <c r="A282" s="657">
        <v>1</v>
      </c>
      <c r="B282" s="97"/>
      <c r="C282" s="97"/>
      <c r="D282" s="49"/>
      <c r="E282" s="54"/>
      <c r="F282" s="6"/>
      <c r="G282" s="7"/>
      <c r="H282" s="7"/>
      <c r="I282" s="6" t="s">
        <v>992</v>
      </c>
      <c r="J282" s="6"/>
      <c r="K282" s="6"/>
      <c r="L282" s="52"/>
      <c r="M282" s="1385">
        <f t="shared" ref="M282:X282" si="197">M670+M688</f>
        <v>0</v>
      </c>
      <c r="N282" s="1385">
        <f t="shared" si="197"/>
        <v>0</v>
      </c>
      <c r="O282" s="1385">
        <f t="shared" si="197"/>
        <v>0</v>
      </c>
      <c r="P282" s="1385">
        <f t="shared" si="197"/>
        <v>0</v>
      </c>
      <c r="Q282" s="1385">
        <f t="shared" si="197"/>
        <v>0</v>
      </c>
      <c r="R282" s="1385">
        <f t="shared" si="197"/>
        <v>0</v>
      </c>
      <c r="S282" s="1385">
        <f t="shared" si="197"/>
        <v>0</v>
      </c>
      <c r="T282" s="1385">
        <f t="shared" si="197"/>
        <v>0</v>
      </c>
      <c r="U282" s="1385">
        <f t="shared" si="197"/>
        <v>0</v>
      </c>
      <c r="V282" s="1385">
        <f t="shared" si="197"/>
        <v>0</v>
      </c>
      <c r="W282" s="1385">
        <f t="shared" si="197"/>
        <v>0</v>
      </c>
      <c r="X282" s="1385">
        <f t="shared" si="197"/>
        <v>0</v>
      </c>
      <c r="Y282" s="1385">
        <f>SUM(M282:O282)</f>
        <v>0</v>
      </c>
      <c r="Z282" s="1385">
        <f>SUM(P282:R282)</f>
        <v>0</v>
      </c>
      <c r="AA282" s="1385">
        <f>SUM(S282:U282)</f>
        <v>0</v>
      </c>
      <c r="AB282" s="1385">
        <f>SUM(V282:X282)</f>
        <v>0</v>
      </c>
      <c r="AC282" s="1385">
        <f>Y282+Z282</f>
        <v>0</v>
      </c>
      <c r="AD282" s="1385">
        <f>AB282+AA282</f>
        <v>0</v>
      </c>
      <c r="AE282" s="1385">
        <f>AC282+AD282</f>
        <v>0</v>
      </c>
    </row>
    <row r="283" spans="1:31">
      <c r="A283" s="657">
        <v>1</v>
      </c>
      <c r="B283" s="97"/>
      <c r="C283" s="97"/>
      <c r="D283" s="49"/>
      <c r="E283" s="54"/>
      <c r="F283" s="6"/>
      <c r="G283" s="7"/>
      <c r="H283" s="7"/>
      <c r="I283" s="6" t="s">
        <v>985</v>
      </c>
      <c r="J283" s="6"/>
      <c r="K283" s="6"/>
      <c r="L283" s="52"/>
      <c r="M283" s="1385">
        <f t="shared" ref="M283:X283" si="198">M675+M689</f>
        <v>429</v>
      </c>
      <c r="N283" s="1385">
        <f t="shared" si="198"/>
        <v>690</v>
      </c>
      <c r="O283" s="1385">
        <f t="shared" si="198"/>
        <v>2489</v>
      </c>
      <c r="P283" s="1385">
        <f t="shared" si="198"/>
        <v>983</v>
      </c>
      <c r="Q283" s="1385">
        <f t="shared" si="198"/>
        <v>759</v>
      </c>
      <c r="R283" s="1385">
        <f t="shared" si="198"/>
        <v>1374</v>
      </c>
      <c r="S283" s="1385">
        <f t="shared" si="198"/>
        <v>1561</v>
      </c>
      <c r="T283" s="1385">
        <f t="shared" si="198"/>
        <v>762</v>
      </c>
      <c r="U283" s="1385">
        <f t="shared" si="198"/>
        <v>1102</v>
      </c>
      <c r="V283" s="1385">
        <f t="shared" si="198"/>
        <v>1231</v>
      </c>
      <c r="W283" s="1385">
        <f t="shared" si="198"/>
        <v>943</v>
      </c>
      <c r="X283" s="1385">
        <f t="shared" si="198"/>
        <v>777</v>
      </c>
      <c r="Y283" s="1385">
        <f>SUM(M283:O283)</f>
        <v>3608</v>
      </c>
      <c r="Z283" s="1385">
        <f>SUM(P283:R283)</f>
        <v>3116</v>
      </c>
      <c r="AA283" s="1385">
        <f>SUM(S283:U283)</f>
        <v>3425</v>
      </c>
      <c r="AB283" s="1385">
        <f>SUM(V283:X283)</f>
        <v>2951</v>
      </c>
      <c r="AC283" s="1385">
        <f>Y283+Z283</f>
        <v>6724</v>
      </c>
      <c r="AD283" s="1385">
        <f>AB283+AA283</f>
        <v>6376</v>
      </c>
      <c r="AE283" s="1385">
        <f>AC283+AD283</f>
        <v>13100</v>
      </c>
    </row>
    <row r="284" spans="1:31">
      <c r="A284" s="657">
        <v>1</v>
      </c>
      <c r="B284" s="137"/>
      <c r="C284" s="137"/>
      <c r="D284" s="49"/>
      <c r="E284" s="74"/>
      <c r="F284" s="3"/>
      <c r="G284" s="4"/>
      <c r="H284" s="4"/>
      <c r="I284" s="3" t="s">
        <v>993</v>
      </c>
      <c r="J284" s="3"/>
      <c r="K284" s="3"/>
      <c r="L284" s="50"/>
      <c r="M284" s="1411">
        <f t="shared" ref="M284:X284" si="199">M680+M690</f>
        <v>0</v>
      </c>
      <c r="N284" s="1411">
        <f t="shared" si="199"/>
        <v>0</v>
      </c>
      <c r="O284" s="1411">
        <f t="shared" si="199"/>
        <v>0</v>
      </c>
      <c r="P284" s="1411">
        <f t="shared" si="199"/>
        <v>0</v>
      </c>
      <c r="Q284" s="1411">
        <f t="shared" si="199"/>
        <v>0</v>
      </c>
      <c r="R284" s="1411">
        <f t="shared" si="199"/>
        <v>0</v>
      </c>
      <c r="S284" s="1411">
        <f t="shared" si="199"/>
        <v>0</v>
      </c>
      <c r="T284" s="1411">
        <f t="shared" si="199"/>
        <v>0</v>
      </c>
      <c r="U284" s="1411">
        <f t="shared" si="199"/>
        <v>0</v>
      </c>
      <c r="V284" s="1411">
        <f t="shared" si="199"/>
        <v>0</v>
      </c>
      <c r="W284" s="1411">
        <f t="shared" si="199"/>
        <v>0</v>
      </c>
      <c r="X284" s="1411">
        <f t="shared" si="199"/>
        <v>0</v>
      </c>
      <c r="Y284" s="1411">
        <f>SUM(M284:O284)</f>
        <v>0</v>
      </c>
      <c r="Z284" s="1411">
        <f>SUM(P284:R284)</f>
        <v>0</v>
      </c>
      <c r="AA284" s="1411">
        <f>SUM(S284:U284)</f>
        <v>0</v>
      </c>
      <c r="AB284" s="1411">
        <f>SUM(V284:X284)</f>
        <v>0</v>
      </c>
      <c r="AC284" s="1411">
        <f>Y284+Z284</f>
        <v>0</v>
      </c>
      <c r="AD284" s="1411">
        <f>AB284+AA284</f>
        <v>0</v>
      </c>
      <c r="AE284" s="1411">
        <f>AC284+AD284</f>
        <v>0</v>
      </c>
    </row>
    <row r="285" spans="1:31">
      <c r="A285" s="657">
        <v>1</v>
      </c>
      <c r="B285" s="97"/>
      <c r="C285" s="97"/>
      <c r="D285" s="49"/>
      <c r="E285" s="640" t="s">
        <v>101</v>
      </c>
      <c r="F285" s="930"/>
      <c r="G285" s="930"/>
      <c r="H285" s="930"/>
      <c r="I285" s="930"/>
      <c r="J285" s="930"/>
      <c r="K285" s="930"/>
      <c r="L285" s="2185"/>
      <c r="M285" s="2187">
        <f>SUM(M286:M288)</f>
        <v>422</v>
      </c>
      <c r="N285" s="2186">
        <f t="shared" ref="N285:AE285" si="200">SUM(N286:N288)</f>
        <v>460</v>
      </c>
      <c r="O285" s="2186">
        <f t="shared" si="200"/>
        <v>424</v>
      </c>
      <c r="P285" s="2186">
        <f t="shared" si="200"/>
        <v>485</v>
      </c>
      <c r="Q285" s="2186">
        <f t="shared" si="200"/>
        <v>441</v>
      </c>
      <c r="R285" s="2186">
        <f t="shared" si="200"/>
        <v>622</v>
      </c>
      <c r="S285" s="2186">
        <f t="shared" si="200"/>
        <v>392</v>
      </c>
      <c r="T285" s="2186">
        <f t="shared" si="200"/>
        <v>535</v>
      </c>
      <c r="U285" s="2186">
        <f t="shared" si="200"/>
        <v>527</v>
      </c>
      <c r="V285" s="2186">
        <f t="shared" si="200"/>
        <v>265</v>
      </c>
      <c r="W285" s="2186">
        <f t="shared" si="200"/>
        <v>386</v>
      </c>
      <c r="X285" s="2186">
        <f t="shared" si="200"/>
        <v>147</v>
      </c>
      <c r="Y285" s="2186">
        <f t="shared" si="200"/>
        <v>1306</v>
      </c>
      <c r="Z285" s="2186">
        <f t="shared" si="200"/>
        <v>1548</v>
      </c>
      <c r="AA285" s="2186">
        <f t="shared" si="200"/>
        <v>1454</v>
      </c>
      <c r="AB285" s="2186">
        <f t="shared" si="200"/>
        <v>798</v>
      </c>
      <c r="AC285" s="2186">
        <f t="shared" si="200"/>
        <v>2854</v>
      </c>
      <c r="AD285" s="2186">
        <f t="shared" si="200"/>
        <v>2252</v>
      </c>
      <c r="AE285" s="2186">
        <f t="shared" si="200"/>
        <v>5106</v>
      </c>
    </row>
    <row r="286" spans="1:31">
      <c r="A286" s="657">
        <v>1</v>
      </c>
      <c r="B286" s="97"/>
      <c r="C286" s="97"/>
      <c r="D286" s="49"/>
      <c r="E286" s="54"/>
      <c r="F286" s="205" t="s">
        <v>180</v>
      </c>
      <c r="G286" s="7"/>
      <c r="H286" s="7"/>
      <c r="I286" s="6"/>
      <c r="J286" s="6"/>
      <c r="K286" s="6"/>
      <c r="L286" s="52"/>
      <c r="M286" s="157">
        <v>93</v>
      </c>
      <c r="N286" s="2302">
        <v>124</v>
      </c>
      <c r="O286" s="157">
        <v>133</v>
      </c>
      <c r="P286" s="157">
        <v>112</v>
      </c>
      <c r="Q286" s="157">
        <v>112</v>
      </c>
      <c r="R286" s="157">
        <v>170</v>
      </c>
      <c r="S286" s="157">
        <v>50</v>
      </c>
      <c r="T286" s="157">
        <v>191</v>
      </c>
      <c r="U286" s="157">
        <v>100</v>
      </c>
      <c r="V286" s="157">
        <v>-70</v>
      </c>
      <c r="W286" s="157">
        <v>60</v>
      </c>
      <c r="X286" s="157">
        <v>-395</v>
      </c>
      <c r="Y286" s="1385">
        <f>SUM(M286:O286)</f>
        <v>350</v>
      </c>
      <c r="Z286" s="1385">
        <f>SUM(P286:R286)</f>
        <v>394</v>
      </c>
      <c r="AA286" s="1385">
        <f>SUM(S286:U286)</f>
        <v>341</v>
      </c>
      <c r="AB286" s="1385">
        <f>SUM(V286:X286)</f>
        <v>-405</v>
      </c>
      <c r="AC286" s="1385">
        <f>Y286+Z286</f>
        <v>744</v>
      </c>
      <c r="AD286" s="1385">
        <f>AB286+AA286</f>
        <v>-64</v>
      </c>
      <c r="AE286" s="1385">
        <f>AC286+AD286</f>
        <v>680</v>
      </c>
    </row>
    <row r="287" spans="1:31">
      <c r="A287" s="657">
        <v>1</v>
      </c>
      <c r="B287" s="97"/>
      <c r="C287" s="97"/>
      <c r="D287" s="49"/>
      <c r="E287" s="54"/>
      <c r="F287" s="69" t="s">
        <v>181</v>
      </c>
      <c r="G287" s="7"/>
      <c r="H287" s="7"/>
      <c r="I287" s="6"/>
      <c r="J287" s="6"/>
      <c r="K287" s="6"/>
      <c r="L287" s="52"/>
      <c r="M287" s="157">
        <v>193</v>
      </c>
      <c r="N287" s="2302">
        <v>212</v>
      </c>
      <c r="O287" s="157">
        <v>199</v>
      </c>
      <c r="P287" s="157">
        <v>233</v>
      </c>
      <c r="Q287" s="157">
        <v>196</v>
      </c>
      <c r="R287" s="157">
        <v>179</v>
      </c>
      <c r="S287" s="157">
        <v>210</v>
      </c>
      <c r="T287" s="157">
        <v>182</v>
      </c>
      <c r="U287" s="157">
        <v>204</v>
      </c>
      <c r="V287" s="157">
        <v>185</v>
      </c>
      <c r="W287" s="157">
        <v>187</v>
      </c>
      <c r="X287" s="157">
        <v>267</v>
      </c>
      <c r="Y287" s="1385">
        <f>SUM(M287:O287)</f>
        <v>604</v>
      </c>
      <c r="Z287" s="1385">
        <f>SUM(P287:R287)</f>
        <v>608</v>
      </c>
      <c r="AA287" s="1385">
        <f>SUM(S287:U287)</f>
        <v>596</v>
      </c>
      <c r="AB287" s="1385">
        <f>SUM(V287:X287)</f>
        <v>639</v>
      </c>
      <c r="AC287" s="1385">
        <f>Y287+Z287</f>
        <v>1212</v>
      </c>
      <c r="AD287" s="1385">
        <f>AB287+AA287</f>
        <v>1235</v>
      </c>
      <c r="AE287" s="1385">
        <f>AC287+AD287</f>
        <v>2447</v>
      </c>
    </row>
    <row r="288" spans="1:31">
      <c r="A288" s="657">
        <v>1</v>
      </c>
      <c r="B288" s="97"/>
      <c r="C288" s="97"/>
      <c r="D288" s="49"/>
      <c r="E288" s="1010"/>
      <c r="F288" s="994" t="s">
        <v>182</v>
      </c>
      <c r="G288" s="90"/>
      <c r="H288" s="90"/>
      <c r="I288" s="89"/>
      <c r="J288" s="89"/>
      <c r="K288" s="89"/>
      <c r="L288" s="223"/>
      <c r="M288" s="222">
        <v>136</v>
      </c>
      <c r="N288" s="2303">
        <v>124</v>
      </c>
      <c r="O288" s="222">
        <v>92</v>
      </c>
      <c r="P288" s="222">
        <v>140</v>
      </c>
      <c r="Q288" s="222">
        <v>133</v>
      </c>
      <c r="R288" s="222">
        <v>273</v>
      </c>
      <c r="S288" s="222">
        <v>132</v>
      </c>
      <c r="T288" s="222">
        <v>162</v>
      </c>
      <c r="U288" s="222">
        <v>223</v>
      </c>
      <c r="V288" s="222">
        <v>150</v>
      </c>
      <c r="W288" s="222">
        <v>139</v>
      </c>
      <c r="X288" s="222">
        <v>275</v>
      </c>
      <c r="Y288" s="1389">
        <f>SUM(M288:O288)</f>
        <v>352</v>
      </c>
      <c r="Z288" s="1389">
        <f>SUM(P288:R288)</f>
        <v>546</v>
      </c>
      <c r="AA288" s="1389">
        <f>SUM(S288:U288)</f>
        <v>517</v>
      </c>
      <c r="AB288" s="1389">
        <f>SUM(V288:X288)</f>
        <v>564</v>
      </c>
      <c r="AC288" s="1389">
        <f>Y288+Z288</f>
        <v>898</v>
      </c>
      <c r="AD288" s="1389">
        <f>AB288+AA288</f>
        <v>1081</v>
      </c>
      <c r="AE288" s="1389">
        <f>AC288+AD288</f>
        <v>1979</v>
      </c>
    </row>
    <row r="289" spans="1:31">
      <c r="A289" s="657">
        <v>1</v>
      </c>
      <c r="B289" s="272"/>
      <c r="C289" s="137"/>
      <c r="D289" s="49"/>
      <c r="E289" s="54"/>
      <c r="F289" s="1011" t="s">
        <v>619</v>
      </c>
      <c r="G289" s="1012"/>
      <c r="H289" s="1012"/>
      <c r="I289" s="995"/>
      <c r="J289" s="995"/>
      <c r="K289" s="995"/>
      <c r="L289" s="52"/>
      <c r="M289" s="1412">
        <f>SUM(M290:M294)</f>
        <v>422</v>
      </c>
      <c r="N289" s="1412">
        <f t="shared" ref="N289:AE289" si="201">SUM(N290:N294)</f>
        <v>460</v>
      </c>
      <c r="O289" s="1412">
        <f t="shared" si="201"/>
        <v>424</v>
      </c>
      <c r="P289" s="1412">
        <f t="shared" si="201"/>
        <v>485</v>
      </c>
      <c r="Q289" s="1412">
        <f t="shared" si="201"/>
        <v>441</v>
      </c>
      <c r="R289" s="1412">
        <f t="shared" si="201"/>
        <v>622</v>
      </c>
      <c r="S289" s="1412">
        <f t="shared" si="201"/>
        <v>392</v>
      </c>
      <c r="T289" s="1412">
        <f t="shared" si="201"/>
        <v>535</v>
      </c>
      <c r="U289" s="1412">
        <f t="shared" si="201"/>
        <v>527</v>
      </c>
      <c r="V289" s="1412">
        <f t="shared" si="201"/>
        <v>265</v>
      </c>
      <c r="W289" s="1412">
        <f t="shared" si="201"/>
        <v>386</v>
      </c>
      <c r="X289" s="1412">
        <f t="shared" si="201"/>
        <v>147</v>
      </c>
      <c r="Y289" s="1413">
        <f t="shared" si="201"/>
        <v>1306</v>
      </c>
      <c r="Z289" s="1413">
        <f t="shared" si="201"/>
        <v>1548</v>
      </c>
      <c r="AA289" s="1413">
        <f t="shared" si="201"/>
        <v>1454</v>
      </c>
      <c r="AB289" s="1413">
        <f t="shared" si="201"/>
        <v>798</v>
      </c>
      <c r="AC289" s="1413">
        <f t="shared" si="201"/>
        <v>2854</v>
      </c>
      <c r="AD289" s="1413">
        <f t="shared" si="201"/>
        <v>2252</v>
      </c>
      <c r="AE289" s="1413">
        <f t="shared" si="201"/>
        <v>5106</v>
      </c>
    </row>
    <row r="290" spans="1:31">
      <c r="A290" s="657">
        <v>1</v>
      </c>
      <c r="B290" s="272"/>
      <c r="C290" s="137"/>
      <c r="D290" s="49"/>
      <c r="E290" s="54"/>
      <c r="F290" s="6"/>
      <c r="G290" s="6"/>
      <c r="H290" s="7"/>
      <c r="I290" s="6" t="s">
        <v>12</v>
      </c>
      <c r="J290" s="6"/>
      <c r="K290" s="6"/>
      <c r="L290" s="52"/>
      <c r="M290" s="1414"/>
      <c r="N290" s="1414"/>
      <c r="O290" s="1414"/>
      <c r="P290" s="1414"/>
      <c r="Q290" s="1414"/>
      <c r="R290" s="1414"/>
      <c r="S290" s="1414"/>
      <c r="T290" s="1414"/>
      <c r="U290" s="1414"/>
      <c r="V290" s="1414"/>
      <c r="W290" s="1414"/>
      <c r="X290" s="1414"/>
      <c r="Y290" s="1385">
        <f>SUM(M290:O290)</f>
        <v>0</v>
      </c>
      <c r="Z290" s="1385">
        <f>SUM(P290:R290)</f>
        <v>0</v>
      </c>
      <c r="AA290" s="1385">
        <f>SUM(S290:U290)</f>
        <v>0</v>
      </c>
      <c r="AB290" s="1385">
        <f>SUM(V290:X290)</f>
        <v>0</v>
      </c>
      <c r="AC290" s="1385">
        <f>Y290+Z290</f>
        <v>0</v>
      </c>
      <c r="AD290" s="1385">
        <f>AB290+AA290</f>
        <v>0</v>
      </c>
      <c r="AE290" s="1385">
        <f>AC290+AD290</f>
        <v>0</v>
      </c>
    </row>
    <row r="291" spans="1:31">
      <c r="A291" s="657">
        <v>1</v>
      </c>
      <c r="B291" s="272"/>
      <c r="C291" s="137"/>
      <c r="D291" s="49"/>
      <c r="E291" s="54"/>
      <c r="F291" s="69"/>
      <c r="G291" s="6"/>
      <c r="H291" s="7"/>
      <c r="I291" s="6" t="s">
        <v>13</v>
      </c>
      <c r="J291" s="6"/>
      <c r="K291" s="6"/>
      <c r="L291" s="52"/>
      <c r="M291" s="1414"/>
      <c r="N291" s="1414"/>
      <c r="O291" s="1414"/>
      <c r="P291" s="1414"/>
      <c r="Q291" s="1414"/>
      <c r="R291" s="1414"/>
      <c r="S291" s="1414"/>
      <c r="T291" s="1414"/>
      <c r="U291" s="1414"/>
      <c r="V291" s="1414"/>
      <c r="W291" s="1414"/>
      <c r="X291" s="1414"/>
      <c r="Y291" s="1385">
        <f>SUM(M291:O291)</f>
        <v>0</v>
      </c>
      <c r="Z291" s="1385">
        <f>SUM(P291:R291)</f>
        <v>0</v>
      </c>
      <c r="AA291" s="1385">
        <f>SUM(S291:U291)</f>
        <v>0</v>
      </c>
      <c r="AB291" s="1385">
        <f>SUM(V291:X291)</f>
        <v>0</v>
      </c>
      <c r="AC291" s="1385">
        <f>Y291+Z291</f>
        <v>0</v>
      </c>
      <c r="AD291" s="1385">
        <f>AB291+AA291</f>
        <v>0</v>
      </c>
      <c r="AE291" s="1385">
        <f>AC291+AD291</f>
        <v>0</v>
      </c>
    </row>
    <row r="292" spans="1:31">
      <c r="A292" s="657">
        <v>1</v>
      </c>
      <c r="B292" s="272"/>
      <c r="C292" s="137"/>
      <c r="D292" s="49"/>
      <c r="E292" s="54"/>
      <c r="F292" s="69"/>
      <c r="G292" s="6"/>
      <c r="H292" s="7"/>
      <c r="I292" s="6" t="s">
        <v>14</v>
      </c>
      <c r="J292" s="6"/>
      <c r="K292" s="6"/>
      <c r="L292" s="52"/>
      <c r="M292" s="1414"/>
      <c r="N292" s="1414"/>
      <c r="O292" s="1414"/>
      <c r="P292" s="1414"/>
      <c r="Q292" s="1414"/>
      <c r="R292" s="1414"/>
      <c r="S292" s="1414"/>
      <c r="T292" s="1414"/>
      <c r="U292" s="1414"/>
      <c r="V292" s="1414"/>
      <c r="W292" s="1414"/>
      <c r="X292" s="1414"/>
      <c r="Y292" s="1385">
        <f>SUM(M292:O292)</f>
        <v>0</v>
      </c>
      <c r="Z292" s="1385">
        <f>SUM(P292:R292)</f>
        <v>0</v>
      </c>
      <c r="AA292" s="1385">
        <f>SUM(S292:U292)</f>
        <v>0</v>
      </c>
      <c r="AB292" s="1385">
        <f>SUM(V292:X292)</f>
        <v>0</v>
      </c>
      <c r="AC292" s="1385">
        <f>Y292+Z292</f>
        <v>0</v>
      </c>
      <c r="AD292" s="1385">
        <f>AB292+AA292</f>
        <v>0</v>
      </c>
      <c r="AE292" s="1385">
        <f>AC292+AD292</f>
        <v>0</v>
      </c>
    </row>
    <row r="293" spans="1:31">
      <c r="A293" s="657">
        <v>1</v>
      </c>
      <c r="B293" s="272"/>
      <c r="C293" s="137"/>
      <c r="D293" s="49"/>
      <c r="E293" s="54"/>
      <c r="F293" s="69"/>
      <c r="G293" s="6"/>
      <c r="H293" s="7"/>
      <c r="I293" s="6" t="s">
        <v>294</v>
      </c>
      <c r="J293" s="6"/>
      <c r="K293" s="6"/>
      <c r="L293" s="52"/>
      <c r="M293" s="1414"/>
      <c r="N293" s="1414"/>
      <c r="O293" s="1414"/>
      <c r="P293" s="1414"/>
      <c r="Q293" s="1414"/>
      <c r="R293" s="1414"/>
      <c r="S293" s="1414"/>
      <c r="T293" s="1414"/>
      <c r="U293" s="1414"/>
      <c r="V293" s="1414"/>
      <c r="W293" s="1414"/>
      <c r="X293" s="1414"/>
      <c r="Y293" s="1385">
        <f>SUM(M293:O293)</f>
        <v>0</v>
      </c>
      <c r="Z293" s="1385">
        <f>SUM(P293:R293)</f>
        <v>0</v>
      </c>
      <c r="AA293" s="1385">
        <f>SUM(S293:U293)</f>
        <v>0</v>
      </c>
      <c r="AB293" s="1385">
        <f>SUM(V293:X293)</f>
        <v>0</v>
      </c>
      <c r="AC293" s="1385">
        <f>Y293+Z293</f>
        <v>0</v>
      </c>
      <c r="AD293" s="1385">
        <f>AB293+AA293</f>
        <v>0</v>
      </c>
      <c r="AE293" s="1385">
        <f>AC293+AD293</f>
        <v>0</v>
      </c>
    </row>
    <row r="294" spans="1:31">
      <c r="A294" s="657">
        <v>1</v>
      </c>
      <c r="B294" s="272"/>
      <c r="C294" s="137"/>
      <c r="D294" s="49"/>
      <c r="E294" s="54"/>
      <c r="F294" s="994"/>
      <c r="G294" s="89"/>
      <c r="H294" s="90"/>
      <c r="I294" s="89" t="s">
        <v>986</v>
      </c>
      <c r="J294" s="89"/>
      <c r="K294" s="89"/>
      <c r="L294" s="223"/>
      <c r="M294" s="1415">
        <f>M285-SUM(M290:M293)</f>
        <v>422</v>
      </c>
      <c r="N294" s="1415">
        <f>N285-SUM(N290:N293)</f>
        <v>460</v>
      </c>
      <c r="O294" s="1415">
        <f>O285-SUM(O290:O293)</f>
        <v>424</v>
      </c>
      <c r="P294" s="1415">
        <f t="shared" ref="P294:X294" si="202">P285-SUM(P290:P293)</f>
        <v>485</v>
      </c>
      <c r="Q294" s="1415">
        <f t="shared" si="202"/>
        <v>441</v>
      </c>
      <c r="R294" s="1415">
        <f t="shared" si="202"/>
        <v>622</v>
      </c>
      <c r="S294" s="1415">
        <f t="shared" si="202"/>
        <v>392</v>
      </c>
      <c r="T294" s="1415">
        <f t="shared" si="202"/>
        <v>535</v>
      </c>
      <c r="U294" s="1415">
        <f t="shared" si="202"/>
        <v>527</v>
      </c>
      <c r="V294" s="1415">
        <f t="shared" si="202"/>
        <v>265</v>
      </c>
      <c r="W294" s="1415">
        <f t="shared" si="202"/>
        <v>386</v>
      </c>
      <c r="X294" s="1415">
        <f t="shared" si="202"/>
        <v>147</v>
      </c>
      <c r="Y294" s="1389">
        <f>SUM(M294:O294)</f>
        <v>1306</v>
      </c>
      <c r="Z294" s="1389">
        <f>SUM(P294:R294)</f>
        <v>1548</v>
      </c>
      <c r="AA294" s="1389">
        <f>SUM(S294:U294)</f>
        <v>1454</v>
      </c>
      <c r="AB294" s="1389">
        <f>SUM(V294:X294)</f>
        <v>798</v>
      </c>
      <c r="AC294" s="1389">
        <f>Y294+Z294</f>
        <v>2854</v>
      </c>
      <c r="AD294" s="1389">
        <f>AB294+AA294</f>
        <v>2252</v>
      </c>
      <c r="AE294" s="1389">
        <f>AC294+AD294</f>
        <v>5106</v>
      </c>
    </row>
    <row r="295" spans="1:31">
      <c r="A295" s="657">
        <v>1</v>
      </c>
      <c r="B295" s="97"/>
      <c r="C295" s="97"/>
      <c r="D295" s="49"/>
      <c r="E295" s="653" t="s">
        <v>143</v>
      </c>
      <c r="F295" s="1416"/>
      <c r="G295" s="1417"/>
      <c r="H295" s="1417"/>
      <c r="I295" s="1417"/>
      <c r="J295" s="1417"/>
      <c r="K295" s="1417"/>
      <c r="L295" s="2188"/>
      <c r="M295" s="2189">
        <f t="shared" ref="M295:AE295" si="203">M273-M285</f>
        <v>244</v>
      </c>
      <c r="N295" s="2189">
        <f t="shared" si="203"/>
        <v>330</v>
      </c>
      <c r="O295" s="2189">
        <f t="shared" si="203"/>
        <v>2055</v>
      </c>
      <c r="P295" s="2189">
        <f t="shared" si="203"/>
        <v>498</v>
      </c>
      <c r="Q295" s="2189">
        <f t="shared" si="203"/>
        <v>318</v>
      </c>
      <c r="R295" s="2189">
        <f t="shared" si="203"/>
        <v>752</v>
      </c>
      <c r="S295" s="2189">
        <f t="shared" si="203"/>
        <v>1189</v>
      </c>
      <c r="T295" s="2189">
        <f t="shared" si="203"/>
        <v>227</v>
      </c>
      <c r="U295" s="2189">
        <f t="shared" si="203"/>
        <v>590</v>
      </c>
      <c r="V295" s="2189">
        <f t="shared" si="203"/>
        <v>1033</v>
      </c>
      <c r="W295" s="2189">
        <f t="shared" si="203"/>
        <v>557</v>
      </c>
      <c r="X295" s="2189">
        <f t="shared" si="203"/>
        <v>907</v>
      </c>
      <c r="Y295" s="2189">
        <f t="shared" si="203"/>
        <v>2629</v>
      </c>
      <c r="Z295" s="2189">
        <f t="shared" si="203"/>
        <v>1568</v>
      </c>
      <c r="AA295" s="2189">
        <f t="shared" si="203"/>
        <v>2006</v>
      </c>
      <c r="AB295" s="2189">
        <f t="shared" si="203"/>
        <v>2497</v>
      </c>
      <c r="AC295" s="2189">
        <f t="shared" si="203"/>
        <v>4197</v>
      </c>
      <c r="AD295" s="2189">
        <f t="shared" si="203"/>
        <v>4503</v>
      </c>
      <c r="AE295" s="2189">
        <f t="shared" si="203"/>
        <v>8700</v>
      </c>
    </row>
    <row r="296" spans="1:31">
      <c r="A296" s="657">
        <v>1</v>
      </c>
      <c r="B296" s="97"/>
      <c r="C296" s="97"/>
      <c r="D296" s="49"/>
      <c r="E296" s="54"/>
      <c r="F296" s="1042" t="s">
        <v>142</v>
      </c>
      <c r="G296" s="7"/>
      <c r="H296" s="7"/>
      <c r="I296" s="6"/>
      <c r="J296" s="6"/>
      <c r="K296" s="6"/>
      <c r="L296" s="52"/>
      <c r="M296" s="997">
        <f t="shared" ref="M296:AE296" si="204">IFERROR(M295/M261,0)</f>
        <v>0.27232142857142855</v>
      </c>
      <c r="N296" s="997">
        <f t="shared" si="204"/>
        <v>0.33985581874356335</v>
      </c>
      <c r="O296" s="997">
        <f t="shared" si="204"/>
        <v>0.51234106207928198</v>
      </c>
      <c r="P296" s="997">
        <f t="shared" si="204"/>
        <v>0.27109417528579205</v>
      </c>
      <c r="Q296" s="997">
        <f t="shared" si="204"/>
        <v>0.26767676767676768</v>
      </c>
      <c r="R296" s="997">
        <f t="shared" si="204"/>
        <v>0.33289065958388669</v>
      </c>
      <c r="S296" s="997">
        <f t="shared" si="204"/>
        <v>0.43441724515893315</v>
      </c>
      <c r="T296" s="997">
        <f t="shared" si="204"/>
        <v>0.16789940828402367</v>
      </c>
      <c r="U296" s="997">
        <f t="shared" si="204"/>
        <v>0.36352433764633396</v>
      </c>
      <c r="V296" s="997">
        <f t="shared" si="204"/>
        <v>0.52489837398373984</v>
      </c>
      <c r="W296" s="997">
        <f t="shared" si="204"/>
        <v>0.35477707006369424</v>
      </c>
      <c r="X296" s="997">
        <f t="shared" si="204"/>
        <v>0.61036339165545084</v>
      </c>
      <c r="Y296" s="997">
        <f t="shared" si="204"/>
        <v>0.44726097312010887</v>
      </c>
      <c r="Z296" s="997">
        <f t="shared" si="204"/>
        <v>0.29674489023467071</v>
      </c>
      <c r="AA296" s="997">
        <f t="shared" si="204"/>
        <v>0.35119047619047616</v>
      </c>
      <c r="AB296" s="997">
        <f t="shared" si="204"/>
        <v>0.49701433121019106</v>
      </c>
      <c r="AC296" s="997">
        <f t="shared" si="204"/>
        <v>0.37600788389177564</v>
      </c>
      <c r="AD296" s="997">
        <f t="shared" si="204"/>
        <v>0.419429955290611</v>
      </c>
      <c r="AE296" s="997">
        <f t="shared" si="204"/>
        <v>0.39729655676317471</v>
      </c>
    </row>
    <row r="297" spans="1:31">
      <c r="A297" s="657">
        <v>1</v>
      </c>
      <c r="B297" s="97"/>
      <c r="C297" s="97"/>
      <c r="D297" s="49"/>
      <c r="E297" s="54"/>
      <c r="F297" s="6"/>
      <c r="G297" s="7"/>
      <c r="H297" s="7"/>
      <c r="I297" s="995" t="s">
        <v>12</v>
      </c>
      <c r="J297" s="6"/>
      <c r="K297" s="6"/>
      <c r="L297" s="52"/>
      <c r="M297" s="1418">
        <f t="shared" ref="M297:AE301" si="205">M280-M290</f>
        <v>0</v>
      </c>
      <c r="N297" s="1418">
        <f t="shared" si="205"/>
        <v>0</v>
      </c>
      <c r="O297" s="1418">
        <f t="shared" si="205"/>
        <v>0</v>
      </c>
      <c r="P297" s="1418">
        <f t="shared" si="205"/>
        <v>0</v>
      </c>
      <c r="Q297" s="1418">
        <f t="shared" si="205"/>
        <v>0</v>
      </c>
      <c r="R297" s="1418">
        <f t="shared" si="205"/>
        <v>0</v>
      </c>
      <c r="S297" s="1418">
        <f t="shared" si="205"/>
        <v>0</v>
      </c>
      <c r="T297" s="1418">
        <f t="shared" si="205"/>
        <v>0</v>
      </c>
      <c r="U297" s="1418">
        <f t="shared" si="205"/>
        <v>0</v>
      </c>
      <c r="V297" s="1418">
        <f t="shared" si="205"/>
        <v>0</v>
      </c>
      <c r="W297" s="1418">
        <f t="shared" si="205"/>
        <v>0</v>
      </c>
      <c r="X297" s="1418">
        <f t="shared" si="205"/>
        <v>0</v>
      </c>
      <c r="Y297" s="1418">
        <f t="shared" si="205"/>
        <v>0</v>
      </c>
      <c r="Z297" s="1418">
        <f t="shared" si="205"/>
        <v>0</v>
      </c>
      <c r="AA297" s="1418">
        <f t="shared" si="205"/>
        <v>0</v>
      </c>
      <c r="AB297" s="1418">
        <f t="shared" si="205"/>
        <v>0</v>
      </c>
      <c r="AC297" s="1418">
        <f t="shared" si="205"/>
        <v>0</v>
      </c>
      <c r="AD297" s="1418">
        <f t="shared" si="205"/>
        <v>0</v>
      </c>
      <c r="AE297" s="1418">
        <f t="shared" si="205"/>
        <v>0</v>
      </c>
    </row>
    <row r="298" spans="1:31">
      <c r="A298" s="657">
        <v>1</v>
      </c>
      <c r="B298" s="97"/>
      <c r="C298" s="97"/>
      <c r="D298" s="49"/>
      <c r="E298" s="54"/>
      <c r="F298" s="6"/>
      <c r="G298" s="7"/>
      <c r="H298" s="7"/>
      <c r="I298" s="995" t="s">
        <v>13</v>
      </c>
      <c r="J298" s="6"/>
      <c r="K298" s="6"/>
      <c r="L298" s="52"/>
      <c r="M298" s="1418">
        <f t="shared" si="205"/>
        <v>237</v>
      </c>
      <c r="N298" s="1418">
        <f t="shared" si="205"/>
        <v>100</v>
      </c>
      <c r="O298" s="1418">
        <f t="shared" si="205"/>
        <v>-10</v>
      </c>
      <c r="P298" s="1418">
        <f t="shared" si="205"/>
        <v>0</v>
      </c>
      <c r="Q298" s="1418">
        <f t="shared" si="205"/>
        <v>0</v>
      </c>
      <c r="R298" s="1418">
        <f t="shared" si="205"/>
        <v>0</v>
      </c>
      <c r="S298" s="1418">
        <f t="shared" si="205"/>
        <v>20</v>
      </c>
      <c r="T298" s="1418">
        <f t="shared" si="205"/>
        <v>0</v>
      </c>
      <c r="U298" s="1418">
        <f t="shared" si="205"/>
        <v>15</v>
      </c>
      <c r="V298" s="1418">
        <f t="shared" si="205"/>
        <v>67</v>
      </c>
      <c r="W298" s="1418">
        <f t="shared" si="205"/>
        <v>0</v>
      </c>
      <c r="X298" s="1418">
        <f t="shared" si="205"/>
        <v>277</v>
      </c>
      <c r="Y298" s="1418">
        <f t="shared" si="205"/>
        <v>327</v>
      </c>
      <c r="Z298" s="1418">
        <f t="shared" si="205"/>
        <v>0</v>
      </c>
      <c r="AA298" s="1418">
        <f t="shared" si="205"/>
        <v>35</v>
      </c>
      <c r="AB298" s="1418">
        <f t="shared" si="205"/>
        <v>344</v>
      </c>
      <c r="AC298" s="1418">
        <f t="shared" si="205"/>
        <v>327</v>
      </c>
      <c r="AD298" s="1418">
        <f t="shared" si="205"/>
        <v>379</v>
      </c>
      <c r="AE298" s="1418">
        <f t="shared" si="205"/>
        <v>706</v>
      </c>
    </row>
    <row r="299" spans="1:31">
      <c r="A299" s="657">
        <v>1</v>
      </c>
      <c r="B299" s="97"/>
      <c r="C299" s="97"/>
      <c r="D299" s="49"/>
      <c r="E299" s="54"/>
      <c r="F299" s="6"/>
      <c r="G299" s="7"/>
      <c r="H299" s="7"/>
      <c r="I299" s="995" t="s">
        <v>14</v>
      </c>
      <c r="J299" s="6"/>
      <c r="K299" s="6"/>
      <c r="L299" s="52"/>
      <c r="M299" s="1418">
        <f t="shared" si="205"/>
        <v>0</v>
      </c>
      <c r="N299" s="1418">
        <f t="shared" si="205"/>
        <v>0</v>
      </c>
      <c r="O299" s="1418">
        <f t="shared" si="205"/>
        <v>0</v>
      </c>
      <c r="P299" s="1418">
        <f t="shared" si="205"/>
        <v>0</v>
      </c>
      <c r="Q299" s="1418">
        <f t="shared" si="205"/>
        <v>0</v>
      </c>
      <c r="R299" s="1418">
        <f t="shared" si="205"/>
        <v>0</v>
      </c>
      <c r="S299" s="1418">
        <f t="shared" si="205"/>
        <v>0</v>
      </c>
      <c r="T299" s="1418">
        <f t="shared" si="205"/>
        <v>0</v>
      </c>
      <c r="U299" s="1418">
        <f t="shared" si="205"/>
        <v>0</v>
      </c>
      <c r="V299" s="1418">
        <f t="shared" si="205"/>
        <v>0</v>
      </c>
      <c r="W299" s="1418">
        <f t="shared" si="205"/>
        <v>0</v>
      </c>
      <c r="X299" s="1418">
        <f t="shared" si="205"/>
        <v>0</v>
      </c>
      <c r="Y299" s="1418">
        <f t="shared" si="205"/>
        <v>0</v>
      </c>
      <c r="Z299" s="1418">
        <f t="shared" si="205"/>
        <v>0</v>
      </c>
      <c r="AA299" s="1418">
        <f t="shared" si="205"/>
        <v>0</v>
      </c>
      <c r="AB299" s="1418">
        <f t="shared" si="205"/>
        <v>0</v>
      </c>
      <c r="AC299" s="1418">
        <f t="shared" si="205"/>
        <v>0</v>
      </c>
      <c r="AD299" s="1418">
        <f t="shared" si="205"/>
        <v>0</v>
      </c>
      <c r="AE299" s="1418">
        <f t="shared" si="205"/>
        <v>0</v>
      </c>
    </row>
    <row r="300" spans="1:31">
      <c r="A300" s="657">
        <v>1</v>
      </c>
      <c r="B300" s="97"/>
      <c r="C300" s="97"/>
      <c r="D300" s="49"/>
      <c r="E300" s="54"/>
      <c r="F300" s="6"/>
      <c r="G300" s="7"/>
      <c r="H300" s="7"/>
      <c r="I300" s="995" t="s">
        <v>294</v>
      </c>
      <c r="J300" s="6"/>
      <c r="K300" s="6"/>
      <c r="L300" s="52"/>
      <c r="M300" s="1418">
        <f t="shared" si="205"/>
        <v>429</v>
      </c>
      <c r="N300" s="1418">
        <f t="shared" si="205"/>
        <v>690</v>
      </c>
      <c r="O300" s="1418">
        <f t="shared" si="205"/>
        <v>2489</v>
      </c>
      <c r="P300" s="1418">
        <f t="shared" si="205"/>
        <v>983</v>
      </c>
      <c r="Q300" s="1418">
        <f t="shared" si="205"/>
        <v>759</v>
      </c>
      <c r="R300" s="1418">
        <f t="shared" si="205"/>
        <v>1374</v>
      </c>
      <c r="S300" s="1418">
        <f t="shared" si="205"/>
        <v>1561</v>
      </c>
      <c r="T300" s="1418">
        <f t="shared" si="205"/>
        <v>762</v>
      </c>
      <c r="U300" s="1418">
        <f t="shared" si="205"/>
        <v>1102</v>
      </c>
      <c r="V300" s="1418">
        <f t="shared" si="205"/>
        <v>1231</v>
      </c>
      <c r="W300" s="1418">
        <f t="shared" si="205"/>
        <v>943</v>
      </c>
      <c r="X300" s="1418">
        <f t="shared" si="205"/>
        <v>777</v>
      </c>
      <c r="Y300" s="1418">
        <f t="shared" si="205"/>
        <v>3608</v>
      </c>
      <c r="Z300" s="1418">
        <f t="shared" si="205"/>
        <v>3116</v>
      </c>
      <c r="AA300" s="1418">
        <f t="shared" si="205"/>
        <v>3425</v>
      </c>
      <c r="AB300" s="1418">
        <f t="shared" si="205"/>
        <v>2951</v>
      </c>
      <c r="AC300" s="1418">
        <f t="shared" si="205"/>
        <v>6724</v>
      </c>
      <c r="AD300" s="1418">
        <f t="shared" si="205"/>
        <v>6376</v>
      </c>
      <c r="AE300" s="1418">
        <f t="shared" si="205"/>
        <v>13100</v>
      </c>
    </row>
    <row r="301" spans="1:31">
      <c r="A301" s="657">
        <v>1</v>
      </c>
      <c r="B301" s="137"/>
      <c r="C301" s="137"/>
      <c r="D301" s="49"/>
      <c r="E301" s="54"/>
      <c r="F301" s="6"/>
      <c r="G301" s="7"/>
      <c r="H301" s="7"/>
      <c r="I301" s="995" t="s">
        <v>986</v>
      </c>
      <c r="J301" s="6"/>
      <c r="K301" s="6"/>
      <c r="L301" s="52"/>
      <c r="M301" s="1418">
        <f t="shared" si="205"/>
        <v>-422</v>
      </c>
      <c r="N301" s="1418">
        <f t="shared" si="205"/>
        <v>-460</v>
      </c>
      <c r="O301" s="1418">
        <f t="shared" si="205"/>
        <v>-424</v>
      </c>
      <c r="P301" s="1418">
        <f t="shared" si="205"/>
        <v>-485</v>
      </c>
      <c r="Q301" s="1418">
        <f t="shared" si="205"/>
        <v>-441</v>
      </c>
      <c r="R301" s="1418">
        <f t="shared" si="205"/>
        <v>-622</v>
      </c>
      <c r="S301" s="1418">
        <f t="shared" si="205"/>
        <v>-392</v>
      </c>
      <c r="T301" s="1418">
        <f t="shared" si="205"/>
        <v>-535</v>
      </c>
      <c r="U301" s="1418">
        <f t="shared" si="205"/>
        <v>-527</v>
      </c>
      <c r="V301" s="1418">
        <f t="shared" si="205"/>
        <v>-265</v>
      </c>
      <c r="W301" s="1418">
        <f t="shared" si="205"/>
        <v>-386</v>
      </c>
      <c r="X301" s="1418">
        <f t="shared" si="205"/>
        <v>-147</v>
      </c>
      <c r="Y301" s="1418">
        <f t="shared" si="205"/>
        <v>-1306</v>
      </c>
      <c r="Z301" s="1418">
        <f t="shared" si="205"/>
        <v>-1548</v>
      </c>
      <c r="AA301" s="1418">
        <f t="shared" si="205"/>
        <v>-1454</v>
      </c>
      <c r="AB301" s="1418">
        <f t="shared" si="205"/>
        <v>-798</v>
      </c>
      <c r="AC301" s="1418">
        <f t="shared" si="205"/>
        <v>-2854</v>
      </c>
      <c r="AD301" s="1418">
        <f t="shared" si="205"/>
        <v>-2252</v>
      </c>
      <c r="AE301" s="1418">
        <f t="shared" si="205"/>
        <v>-5106</v>
      </c>
    </row>
    <row r="302" spans="1:31">
      <c r="A302" s="657">
        <v>1</v>
      </c>
      <c r="B302" s="97"/>
      <c r="C302" s="97"/>
      <c r="D302" s="49"/>
      <c r="E302" s="389" t="s">
        <v>184</v>
      </c>
      <c r="F302" s="872"/>
      <c r="G302" s="1077"/>
      <c r="H302" s="1077"/>
      <c r="I302" s="872"/>
      <c r="J302" s="872"/>
      <c r="K302" s="872"/>
      <c r="L302" s="2165"/>
      <c r="M302" s="2304">
        <v>2</v>
      </c>
      <c r="N302" s="2305">
        <v>4</v>
      </c>
      <c r="O302" s="2304">
        <v>3</v>
      </c>
      <c r="P302" s="2304">
        <v>7</v>
      </c>
      <c r="Q302" s="2304">
        <v>1</v>
      </c>
      <c r="R302" s="2304">
        <v>5</v>
      </c>
      <c r="S302" s="2304">
        <v>0</v>
      </c>
      <c r="T302" s="2304">
        <v>1</v>
      </c>
      <c r="U302" s="2304">
        <v>15</v>
      </c>
      <c r="V302" s="2304">
        <v>12</v>
      </c>
      <c r="W302" s="2304">
        <v>17</v>
      </c>
      <c r="X302" s="2304">
        <v>-3</v>
      </c>
      <c r="Y302" s="2171">
        <f>SUM(M302:O302)</f>
        <v>9</v>
      </c>
      <c r="Z302" s="2171">
        <f>SUM(P302:R302)</f>
        <v>13</v>
      </c>
      <c r="AA302" s="2171">
        <f>SUM(S302:U302)</f>
        <v>16</v>
      </c>
      <c r="AB302" s="2171">
        <f>SUM(V302:X302)</f>
        <v>26</v>
      </c>
      <c r="AC302" s="2171">
        <f>Y302+Z302</f>
        <v>22</v>
      </c>
      <c r="AD302" s="2171">
        <f>AB302+AA302</f>
        <v>42</v>
      </c>
      <c r="AE302" s="2171">
        <f>AC302+AD302</f>
        <v>64</v>
      </c>
    </row>
    <row r="303" spans="1:31">
      <c r="A303" s="657">
        <v>1</v>
      </c>
      <c r="B303" s="97"/>
      <c r="C303" s="97"/>
      <c r="D303" s="49"/>
      <c r="E303" s="203" t="s">
        <v>163</v>
      </c>
      <c r="F303" s="201"/>
      <c r="G303" s="202"/>
      <c r="H303" s="202"/>
      <c r="I303" s="201"/>
      <c r="J303" s="201"/>
      <c r="K303" s="201"/>
      <c r="L303" s="200"/>
      <c r="M303" s="110"/>
      <c r="N303" s="110"/>
      <c r="O303" s="110"/>
      <c r="P303" s="110"/>
      <c r="Q303" s="110">
        <v>4</v>
      </c>
      <c r="R303" s="110"/>
      <c r="S303" s="110">
        <v>1</v>
      </c>
      <c r="T303" s="110">
        <v>2</v>
      </c>
      <c r="U303" s="110">
        <v>0</v>
      </c>
      <c r="V303" s="110">
        <v>0</v>
      </c>
      <c r="W303" s="110">
        <v>0</v>
      </c>
      <c r="X303" s="110">
        <v>-4</v>
      </c>
      <c r="Y303" s="1390">
        <f>SUM(M303:O303)</f>
        <v>0</v>
      </c>
      <c r="Z303" s="1390">
        <f>SUM(P303:R303)</f>
        <v>4</v>
      </c>
      <c r="AA303" s="1390">
        <f>SUM(S303:U303)</f>
        <v>3</v>
      </c>
      <c r="AB303" s="1390">
        <f>SUM(V303:X303)</f>
        <v>-4</v>
      </c>
      <c r="AC303" s="1390">
        <f>Y303+Z303</f>
        <v>4</v>
      </c>
      <c r="AD303" s="1390">
        <f>AB303+AA303</f>
        <v>-1</v>
      </c>
      <c r="AE303" s="1390">
        <f>AC303+AD303</f>
        <v>3</v>
      </c>
    </row>
    <row r="304" spans="1:31">
      <c r="A304" s="657">
        <v>1</v>
      </c>
      <c r="B304" s="97"/>
      <c r="C304" s="97"/>
      <c r="D304" s="49"/>
      <c r="E304" s="653" t="s">
        <v>186</v>
      </c>
      <c r="F304" s="1416"/>
      <c r="G304" s="1417"/>
      <c r="H304" s="1417"/>
      <c r="I304" s="1417"/>
      <c r="J304" s="1417"/>
      <c r="K304" s="1417"/>
      <c r="L304" s="2188"/>
      <c r="M304" s="2189">
        <f t="shared" ref="M304:AE304" si="206">M295+M302-M303</f>
        <v>246</v>
      </c>
      <c r="N304" s="2189">
        <f t="shared" si="206"/>
        <v>334</v>
      </c>
      <c r="O304" s="2189">
        <f t="shared" si="206"/>
        <v>2058</v>
      </c>
      <c r="P304" s="2189">
        <f t="shared" si="206"/>
        <v>505</v>
      </c>
      <c r="Q304" s="2189">
        <f t="shared" si="206"/>
        <v>315</v>
      </c>
      <c r="R304" s="2189">
        <f t="shared" si="206"/>
        <v>757</v>
      </c>
      <c r="S304" s="2189">
        <f t="shared" si="206"/>
        <v>1188</v>
      </c>
      <c r="T304" s="2189">
        <f t="shared" si="206"/>
        <v>226</v>
      </c>
      <c r="U304" s="2189">
        <f t="shared" si="206"/>
        <v>605</v>
      </c>
      <c r="V304" s="2189">
        <f t="shared" si="206"/>
        <v>1045</v>
      </c>
      <c r="W304" s="2189">
        <f t="shared" si="206"/>
        <v>574</v>
      </c>
      <c r="X304" s="2189">
        <f t="shared" si="206"/>
        <v>908</v>
      </c>
      <c r="Y304" s="2189">
        <f t="shared" si="206"/>
        <v>2638</v>
      </c>
      <c r="Z304" s="2189">
        <f t="shared" si="206"/>
        <v>1577</v>
      </c>
      <c r="AA304" s="2189">
        <f t="shared" si="206"/>
        <v>2019</v>
      </c>
      <c r="AB304" s="2189">
        <f t="shared" si="206"/>
        <v>2527</v>
      </c>
      <c r="AC304" s="2189">
        <f t="shared" si="206"/>
        <v>4215</v>
      </c>
      <c r="AD304" s="2189">
        <f t="shared" si="206"/>
        <v>4546</v>
      </c>
      <c r="AE304" s="2189">
        <f t="shared" si="206"/>
        <v>8761</v>
      </c>
    </row>
    <row r="305" spans="1:31" ht="13.9" customHeight="1">
      <c r="A305" s="657">
        <v>1</v>
      </c>
      <c r="B305" s="97"/>
      <c r="C305" s="97"/>
      <c r="D305" s="49"/>
      <c r="E305" s="74"/>
      <c r="F305" s="1064" t="s">
        <v>142</v>
      </c>
      <c r="G305" s="4"/>
      <c r="H305" s="4"/>
      <c r="I305" s="3"/>
      <c r="J305" s="3"/>
      <c r="K305" s="3"/>
      <c r="L305" s="50"/>
      <c r="M305" s="206">
        <f t="shared" ref="M305:AE305" si="207">IFERROR(M304/M261,0)</f>
        <v>0.27455357142857145</v>
      </c>
      <c r="N305" s="206">
        <f t="shared" si="207"/>
        <v>0.34397528321318227</v>
      </c>
      <c r="O305" s="206">
        <f t="shared" si="207"/>
        <v>0.51308900523560208</v>
      </c>
      <c r="P305" s="206">
        <f t="shared" si="207"/>
        <v>0.27490473598258031</v>
      </c>
      <c r="Q305" s="206">
        <f t="shared" si="207"/>
        <v>0.26515151515151514</v>
      </c>
      <c r="R305" s="206">
        <f t="shared" si="207"/>
        <v>0.33510402833111996</v>
      </c>
      <c r="S305" s="206">
        <f t="shared" si="207"/>
        <v>0.43405188162221409</v>
      </c>
      <c r="T305" s="206">
        <f t="shared" si="207"/>
        <v>0.16715976331360946</v>
      </c>
      <c r="U305" s="206">
        <f t="shared" si="207"/>
        <v>0.37276648182378314</v>
      </c>
      <c r="V305" s="206">
        <f t="shared" si="207"/>
        <v>0.5309959349593496</v>
      </c>
      <c r="W305" s="206">
        <f t="shared" si="207"/>
        <v>0.36560509554140125</v>
      </c>
      <c r="X305" s="206">
        <f t="shared" si="207"/>
        <v>0.61103633916554512</v>
      </c>
      <c r="Y305" s="206">
        <f t="shared" si="207"/>
        <v>0.44879210615855736</v>
      </c>
      <c r="Z305" s="206">
        <f t="shared" si="207"/>
        <v>0.29844814534443603</v>
      </c>
      <c r="AA305" s="206">
        <f t="shared" si="207"/>
        <v>0.35346638655462187</v>
      </c>
      <c r="AB305" s="206">
        <f t="shared" si="207"/>
        <v>0.50298566878980888</v>
      </c>
      <c r="AC305" s="206">
        <f t="shared" si="207"/>
        <v>0.37762049811861675</v>
      </c>
      <c r="AD305" s="206">
        <f t="shared" si="207"/>
        <v>0.42343517138599107</v>
      </c>
      <c r="AE305" s="206">
        <f t="shared" si="207"/>
        <v>0.40008219928760619</v>
      </c>
    </row>
    <row r="306" spans="1:31">
      <c r="A306" s="657">
        <v>1</v>
      </c>
      <c r="B306" s="137"/>
      <c r="C306" s="137"/>
      <c r="M306" s="365"/>
      <c r="N306" s="365"/>
      <c r="O306" s="365"/>
      <c r="P306" s="365"/>
      <c r="Q306" s="365"/>
      <c r="R306" s="365"/>
      <c r="S306" s="365"/>
      <c r="T306" s="365"/>
      <c r="U306" s="365"/>
      <c r="V306" s="365"/>
      <c r="W306" s="365"/>
      <c r="X306" s="365"/>
    </row>
    <row r="307" spans="1:31">
      <c r="A307" s="657">
        <v>1</v>
      </c>
      <c r="B307" s="137"/>
      <c r="C307" s="137"/>
      <c r="D307" s="49" t="s">
        <v>994</v>
      </c>
      <c r="E307" s="48"/>
      <c r="F307" s="47"/>
      <c r="G307" s="48"/>
      <c r="H307" s="48"/>
      <c r="I307" s="47"/>
      <c r="J307" s="47"/>
      <c r="K307" s="47"/>
      <c r="L307" s="47"/>
      <c r="M307" s="64"/>
      <c r="N307" s="64"/>
      <c r="O307" s="64"/>
      <c r="P307" s="64"/>
      <c r="Q307" s="64"/>
      <c r="R307" s="64"/>
      <c r="S307" s="64"/>
      <c r="T307" s="64"/>
      <c r="U307" s="64"/>
      <c r="V307" s="64"/>
      <c r="W307" s="64"/>
      <c r="X307" s="64"/>
      <c r="Y307" s="365"/>
      <c r="Z307" s="365"/>
      <c r="AA307" s="365"/>
      <c r="AB307" s="365"/>
      <c r="AC307" s="365"/>
      <c r="AD307" s="365"/>
      <c r="AE307" s="365"/>
    </row>
    <row r="308" spans="1:31">
      <c r="A308" s="657">
        <v>1</v>
      </c>
      <c r="B308" s="137"/>
      <c r="C308" s="137"/>
      <c r="D308" s="49"/>
      <c r="E308" s="710" t="s">
        <v>9</v>
      </c>
      <c r="F308" s="1419"/>
      <c r="G308" s="1266"/>
      <c r="H308" s="1266"/>
      <c r="I308" s="1266"/>
      <c r="J308" s="1266"/>
      <c r="K308" s="1420" t="s">
        <v>602</v>
      </c>
      <c r="L308" s="2181"/>
      <c r="M308" s="2182">
        <f t="shared" ref="M308:AE308" si="208">SUM(M309:M310)</f>
        <v>0</v>
      </c>
      <c r="N308" s="2181">
        <f t="shared" si="208"/>
        <v>0</v>
      </c>
      <c r="O308" s="2201">
        <f t="shared" si="208"/>
        <v>0</v>
      </c>
      <c r="P308" s="2201">
        <f t="shared" ref="P308:X308" si="209">SUM(P309:P310)</f>
        <v>0</v>
      </c>
      <c r="Q308" s="2201">
        <f t="shared" si="209"/>
        <v>0</v>
      </c>
      <c r="R308" s="2201">
        <f t="shared" si="209"/>
        <v>0</v>
      </c>
      <c r="S308" s="2201">
        <f t="shared" si="209"/>
        <v>0</v>
      </c>
      <c r="T308" s="2202">
        <f t="shared" si="209"/>
        <v>0</v>
      </c>
      <c r="U308" s="2202">
        <f t="shared" si="209"/>
        <v>0</v>
      </c>
      <c r="V308" s="2202">
        <f t="shared" si="209"/>
        <v>0</v>
      </c>
      <c r="W308" s="2181">
        <f t="shared" si="209"/>
        <v>0</v>
      </c>
      <c r="X308" s="2181">
        <f t="shared" si="209"/>
        <v>0</v>
      </c>
      <c r="Y308" s="2182">
        <f t="shared" si="208"/>
        <v>0</v>
      </c>
      <c r="Z308" s="2182">
        <f t="shared" si="208"/>
        <v>0</v>
      </c>
      <c r="AA308" s="2182">
        <f t="shared" si="208"/>
        <v>0</v>
      </c>
      <c r="AB308" s="2182">
        <f t="shared" si="208"/>
        <v>0</v>
      </c>
      <c r="AC308" s="2182">
        <f t="shared" si="208"/>
        <v>0</v>
      </c>
      <c r="AD308" s="2182">
        <f t="shared" si="208"/>
        <v>0</v>
      </c>
      <c r="AE308" s="2182">
        <f t="shared" si="208"/>
        <v>0</v>
      </c>
    </row>
    <row r="309" spans="1:31">
      <c r="A309" s="657">
        <v>1</v>
      </c>
      <c r="B309" s="137"/>
      <c r="C309" s="137"/>
      <c r="D309" s="108"/>
      <c r="E309" s="124"/>
      <c r="F309" s="55"/>
      <c r="G309" s="55"/>
      <c r="H309" s="55"/>
      <c r="I309" s="713" t="s">
        <v>56</v>
      </c>
      <c r="J309" s="55"/>
      <c r="K309" s="55"/>
      <c r="L309" s="723"/>
      <c r="M309" s="1421">
        <f>M695+M702</f>
        <v>0</v>
      </c>
      <c r="N309" s="1421">
        <f t="shared" ref="N309:X309" si="210">N695+N702</f>
        <v>0</v>
      </c>
      <c r="O309" s="1422">
        <f t="shared" si="210"/>
        <v>0</v>
      </c>
      <c r="P309" s="1422">
        <f t="shared" si="210"/>
        <v>0</v>
      </c>
      <c r="Q309" s="1422">
        <f t="shared" si="210"/>
        <v>0</v>
      </c>
      <c r="R309" s="1422">
        <f t="shared" si="210"/>
        <v>0</v>
      </c>
      <c r="S309" s="1422">
        <f t="shared" si="210"/>
        <v>0</v>
      </c>
      <c r="T309" s="1423">
        <f t="shared" si="210"/>
        <v>0</v>
      </c>
      <c r="U309" s="1423">
        <f t="shared" si="210"/>
        <v>0</v>
      </c>
      <c r="V309" s="1423">
        <f t="shared" si="210"/>
        <v>0</v>
      </c>
      <c r="W309" s="1421">
        <f t="shared" si="210"/>
        <v>0</v>
      </c>
      <c r="X309" s="1421">
        <f t="shared" si="210"/>
        <v>0</v>
      </c>
      <c r="Y309" s="1421">
        <f>SUM(M309:O309)</f>
        <v>0</v>
      </c>
      <c r="Z309" s="1421">
        <f>SUM(P309:R309)</f>
        <v>0</v>
      </c>
      <c r="AA309" s="1421">
        <f>SUM(S309:U309)</f>
        <v>0</v>
      </c>
      <c r="AB309" s="1421">
        <f>SUM(V309:X309)</f>
        <v>0</v>
      </c>
      <c r="AC309" s="1421">
        <f>Y309+Z309</f>
        <v>0</v>
      </c>
      <c r="AD309" s="1421">
        <f>AB309+AA309</f>
        <v>0</v>
      </c>
      <c r="AE309" s="1421">
        <f>AC309+AD309</f>
        <v>0</v>
      </c>
    </row>
    <row r="310" spans="1:31">
      <c r="A310" s="657">
        <v>1</v>
      </c>
      <c r="B310" s="137"/>
      <c r="C310" s="137"/>
      <c r="D310" s="49"/>
      <c r="E310" s="53"/>
      <c r="F310" s="73"/>
      <c r="G310" s="97"/>
      <c r="H310" s="97"/>
      <c r="I310" s="73" t="s">
        <v>995</v>
      </c>
      <c r="J310" s="73"/>
      <c r="K310" s="73"/>
      <c r="L310" s="1110" t="s">
        <v>968</v>
      </c>
      <c r="M310" s="1402">
        <f>M698+M705</f>
        <v>0</v>
      </c>
      <c r="N310" s="1402">
        <f t="shared" ref="N310:X310" si="211">N698+N705</f>
        <v>0</v>
      </c>
      <c r="O310" s="1424">
        <f t="shared" si="211"/>
        <v>0</v>
      </c>
      <c r="P310" s="1424">
        <f t="shared" si="211"/>
        <v>0</v>
      </c>
      <c r="Q310" s="1424">
        <f t="shared" si="211"/>
        <v>0</v>
      </c>
      <c r="R310" s="1424">
        <f t="shared" si="211"/>
        <v>0</v>
      </c>
      <c r="S310" s="1424">
        <f t="shared" si="211"/>
        <v>0</v>
      </c>
      <c r="T310" s="1425">
        <f t="shared" si="211"/>
        <v>0</v>
      </c>
      <c r="U310" s="1425">
        <f t="shared" si="211"/>
        <v>0</v>
      </c>
      <c r="V310" s="1425">
        <f t="shared" si="211"/>
        <v>0</v>
      </c>
      <c r="W310" s="1402">
        <f t="shared" si="211"/>
        <v>0</v>
      </c>
      <c r="X310" s="1402">
        <f t="shared" si="211"/>
        <v>0</v>
      </c>
      <c r="Y310" s="1402">
        <f>SUM(M310:O310)</f>
        <v>0</v>
      </c>
      <c r="Z310" s="1402">
        <f>SUM(P310:R310)</f>
        <v>0</v>
      </c>
      <c r="AA310" s="1402">
        <f>SUM(S310:U310)</f>
        <v>0</v>
      </c>
      <c r="AB310" s="1402">
        <f>SUM(V310:X310)</f>
        <v>0</v>
      </c>
      <c r="AC310" s="1402">
        <f>Y310+Z310</f>
        <v>0</v>
      </c>
      <c r="AD310" s="1402">
        <f>AB310+AA310</f>
        <v>0</v>
      </c>
      <c r="AE310" s="1402">
        <f>AC310+AD310</f>
        <v>0</v>
      </c>
    </row>
    <row r="311" spans="1:31">
      <c r="A311" s="657">
        <v>1</v>
      </c>
      <c r="B311" s="272"/>
      <c r="C311" s="137"/>
      <c r="D311" s="49"/>
      <c r="E311" s="710" t="s">
        <v>135</v>
      </c>
      <c r="F311" s="1419"/>
      <c r="G311" s="1266"/>
      <c r="H311" s="1266"/>
      <c r="I311" s="1266"/>
      <c r="J311" s="1266"/>
      <c r="K311" s="1420" t="s">
        <v>604</v>
      </c>
      <c r="L311" s="2181"/>
      <c r="M311" s="2182">
        <f>SUM(M312:M313)</f>
        <v>2</v>
      </c>
      <c r="N311" s="2181">
        <f t="shared" ref="N311:AE311" si="212">SUM(N312:N313)</f>
        <v>4</v>
      </c>
      <c r="O311" s="2201">
        <f t="shared" si="212"/>
        <v>3</v>
      </c>
      <c r="P311" s="2201">
        <f t="shared" si="212"/>
        <v>7</v>
      </c>
      <c r="Q311" s="2201">
        <f t="shared" si="212"/>
        <v>5</v>
      </c>
      <c r="R311" s="2201">
        <f t="shared" si="212"/>
        <v>5</v>
      </c>
      <c r="S311" s="2201">
        <f t="shared" si="212"/>
        <v>1</v>
      </c>
      <c r="T311" s="2202">
        <f t="shared" si="212"/>
        <v>3</v>
      </c>
      <c r="U311" s="2202">
        <f t="shared" si="212"/>
        <v>15</v>
      </c>
      <c r="V311" s="2202">
        <f t="shared" si="212"/>
        <v>12</v>
      </c>
      <c r="W311" s="2181">
        <f t="shared" si="212"/>
        <v>17</v>
      </c>
      <c r="X311" s="2181">
        <f t="shared" si="212"/>
        <v>-7</v>
      </c>
      <c r="Y311" s="2182">
        <f t="shared" si="212"/>
        <v>9</v>
      </c>
      <c r="Z311" s="2182">
        <f t="shared" si="212"/>
        <v>17</v>
      </c>
      <c r="AA311" s="2182">
        <f t="shared" si="212"/>
        <v>19</v>
      </c>
      <c r="AB311" s="2182">
        <f t="shared" si="212"/>
        <v>22</v>
      </c>
      <c r="AC311" s="2182">
        <f t="shared" si="212"/>
        <v>26</v>
      </c>
      <c r="AD311" s="2182">
        <f t="shared" si="212"/>
        <v>41</v>
      </c>
      <c r="AE311" s="2182">
        <f t="shared" si="212"/>
        <v>67</v>
      </c>
    </row>
    <row r="312" spans="1:31">
      <c r="A312" s="657">
        <v>1</v>
      </c>
      <c r="B312" s="272"/>
      <c r="C312" s="137"/>
      <c r="D312" s="108"/>
      <c r="E312" s="124"/>
      <c r="F312" s="55"/>
      <c r="G312" s="55"/>
      <c r="H312" s="55"/>
      <c r="I312" s="713" t="s">
        <v>56</v>
      </c>
      <c r="J312" s="55"/>
      <c r="K312" s="55"/>
      <c r="L312" s="723"/>
      <c r="M312" s="2304">
        <v>2</v>
      </c>
      <c r="N312" s="2305">
        <v>4</v>
      </c>
      <c r="O312" s="2304">
        <v>3</v>
      </c>
      <c r="P312" s="2304">
        <v>7</v>
      </c>
      <c r="Q312" s="2304">
        <v>1</v>
      </c>
      <c r="R312" s="2304">
        <v>5</v>
      </c>
      <c r="S312" s="2304">
        <v>0</v>
      </c>
      <c r="T312" s="2304">
        <v>1</v>
      </c>
      <c r="U312" s="2304">
        <v>15</v>
      </c>
      <c r="V312" s="2304">
        <v>12</v>
      </c>
      <c r="W312" s="2304">
        <v>17</v>
      </c>
      <c r="X312" s="2304">
        <v>-3</v>
      </c>
      <c r="Y312" s="1385">
        <f>SUM(M312:O312)</f>
        <v>9</v>
      </c>
      <c r="Z312" s="1385">
        <f>SUM(P312:R312)</f>
        <v>13</v>
      </c>
      <c r="AA312" s="1385">
        <f>SUM(S312:U312)</f>
        <v>16</v>
      </c>
      <c r="AB312" s="1385">
        <f>SUM(V312:X312)</f>
        <v>26</v>
      </c>
      <c r="AC312" s="1385">
        <f>Y312+Z312</f>
        <v>22</v>
      </c>
      <c r="AD312" s="1385">
        <f>AB312+AA312</f>
        <v>42</v>
      </c>
      <c r="AE312" s="1385">
        <f>AC312+AD312</f>
        <v>64</v>
      </c>
    </row>
    <row r="313" spans="1:31">
      <c r="A313" s="657">
        <v>1</v>
      </c>
      <c r="B313" s="272"/>
      <c r="C313" s="137"/>
      <c r="D313" s="49"/>
      <c r="E313" s="53"/>
      <c r="F313" s="73"/>
      <c r="G313" s="97"/>
      <c r="H313" s="97"/>
      <c r="I313" s="73" t="s">
        <v>996</v>
      </c>
      <c r="J313" s="73"/>
      <c r="K313" s="73"/>
      <c r="L313" s="1110" t="s">
        <v>722</v>
      </c>
      <c r="M313" s="110"/>
      <c r="N313" s="110"/>
      <c r="O313" s="110"/>
      <c r="P313" s="110"/>
      <c r="Q313" s="110">
        <v>4</v>
      </c>
      <c r="R313" s="110"/>
      <c r="S313" s="110">
        <v>1</v>
      </c>
      <c r="T313" s="110">
        <v>2</v>
      </c>
      <c r="U313" s="110">
        <v>0</v>
      </c>
      <c r="V313" s="110">
        <v>0</v>
      </c>
      <c r="W313" s="110">
        <v>0</v>
      </c>
      <c r="X313" s="110">
        <v>-4</v>
      </c>
      <c r="Y313" s="1385">
        <f>SUM(M313:O313)</f>
        <v>0</v>
      </c>
      <c r="Z313" s="1385">
        <f>SUM(P313:R313)</f>
        <v>4</v>
      </c>
      <c r="AA313" s="1385">
        <f>SUM(S313:U313)</f>
        <v>3</v>
      </c>
      <c r="AB313" s="1385">
        <f>SUM(V313:X313)</f>
        <v>-4</v>
      </c>
      <c r="AC313" s="1385">
        <f>Y313+Z313</f>
        <v>4</v>
      </c>
      <c r="AD313" s="1385">
        <f>AB313+AA313</f>
        <v>-1</v>
      </c>
      <c r="AE313" s="1385">
        <f>AC313+AD313</f>
        <v>3</v>
      </c>
    </row>
    <row r="314" spans="1:31">
      <c r="A314" s="657">
        <v>1</v>
      </c>
      <c r="B314" s="137"/>
      <c r="C314" s="137"/>
      <c r="D314" s="49"/>
      <c r="E314" s="166" t="s">
        <v>141</v>
      </c>
      <c r="F314" s="165"/>
      <c r="G314" s="709"/>
      <c r="H314" s="709"/>
      <c r="I314" s="709"/>
      <c r="J314" s="709"/>
      <c r="K314" s="709"/>
      <c r="L314" s="715"/>
      <c r="M314" s="1426">
        <f t="shared" ref="M314:AE314" si="213">SUM(M318:M319)</f>
        <v>0</v>
      </c>
      <c r="N314" s="1426">
        <f t="shared" si="213"/>
        <v>0</v>
      </c>
      <c r="O314" s="1426">
        <f t="shared" si="213"/>
        <v>0</v>
      </c>
      <c r="P314" s="1426">
        <f t="shared" si="213"/>
        <v>0</v>
      </c>
      <c r="Q314" s="1426">
        <f t="shared" si="213"/>
        <v>0</v>
      </c>
      <c r="R314" s="1426">
        <f t="shared" si="213"/>
        <v>0</v>
      </c>
      <c r="S314" s="1426">
        <f t="shared" si="213"/>
        <v>0</v>
      </c>
      <c r="T314" s="1426">
        <f t="shared" si="213"/>
        <v>0</v>
      </c>
      <c r="U314" s="1426">
        <f t="shared" si="213"/>
        <v>0</v>
      </c>
      <c r="V314" s="1426">
        <f t="shared" si="213"/>
        <v>0</v>
      </c>
      <c r="W314" s="1426">
        <f t="shared" si="213"/>
        <v>0</v>
      </c>
      <c r="X314" s="1426">
        <f t="shared" si="213"/>
        <v>0</v>
      </c>
      <c r="Y314" s="1426">
        <f t="shared" si="213"/>
        <v>0</v>
      </c>
      <c r="Z314" s="1426">
        <f t="shared" si="213"/>
        <v>0</v>
      </c>
      <c r="AA314" s="1426">
        <f t="shared" si="213"/>
        <v>0</v>
      </c>
      <c r="AB314" s="1426">
        <f t="shared" si="213"/>
        <v>0</v>
      </c>
      <c r="AC314" s="1426">
        <f t="shared" si="213"/>
        <v>0</v>
      </c>
      <c r="AD314" s="1426">
        <f t="shared" si="213"/>
        <v>0</v>
      </c>
      <c r="AE314" s="1426">
        <f t="shared" si="213"/>
        <v>0</v>
      </c>
    </row>
    <row r="315" spans="1:31">
      <c r="A315" s="657">
        <v>1</v>
      </c>
      <c r="B315" s="137"/>
      <c r="C315" s="137"/>
      <c r="D315" s="49"/>
      <c r="E315" s="53"/>
      <c r="F315" s="1036" t="s">
        <v>208</v>
      </c>
      <c r="G315" s="97"/>
      <c r="H315" s="97"/>
      <c r="I315" s="97"/>
      <c r="J315" s="97"/>
      <c r="K315" s="950" t="s">
        <v>601</v>
      </c>
      <c r="L315" s="159"/>
      <c r="M315" s="158">
        <f>IFERROR(M314/M308,0)</f>
        <v>0</v>
      </c>
      <c r="N315" s="158">
        <f t="shared" ref="N315:AE315" si="214">IFERROR(N314/N308,0)</f>
        <v>0</v>
      </c>
      <c r="O315" s="158">
        <f t="shared" si="214"/>
        <v>0</v>
      </c>
      <c r="P315" s="158">
        <f t="shared" si="214"/>
        <v>0</v>
      </c>
      <c r="Q315" s="158">
        <f t="shared" si="214"/>
        <v>0</v>
      </c>
      <c r="R315" s="158">
        <f t="shared" si="214"/>
        <v>0</v>
      </c>
      <c r="S315" s="158">
        <f t="shared" si="214"/>
        <v>0</v>
      </c>
      <c r="T315" s="158">
        <f t="shared" si="214"/>
        <v>0</v>
      </c>
      <c r="U315" s="158">
        <f t="shared" si="214"/>
        <v>0</v>
      </c>
      <c r="V315" s="158">
        <f t="shared" si="214"/>
        <v>0</v>
      </c>
      <c r="W315" s="158">
        <f t="shared" si="214"/>
        <v>0</v>
      </c>
      <c r="X315" s="158">
        <f t="shared" si="214"/>
        <v>0</v>
      </c>
      <c r="Y315" s="158">
        <f t="shared" si="214"/>
        <v>0</v>
      </c>
      <c r="Z315" s="158">
        <f t="shared" si="214"/>
        <v>0</v>
      </c>
      <c r="AA315" s="158">
        <f t="shared" si="214"/>
        <v>0</v>
      </c>
      <c r="AB315" s="158">
        <f t="shared" si="214"/>
        <v>0</v>
      </c>
      <c r="AC315" s="158">
        <f t="shared" si="214"/>
        <v>0</v>
      </c>
      <c r="AD315" s="158">
        <f t="shared" si="214"/>
        <v>0</v>
      </c>
      <c r="AE315" s="158">
        <f t="shared" si="214"/>
        <v>0</v>
      </c>
    </row>
    <row r="316" spans="1:31" s="1038" customFormat="1" outlineLevel="1">
      <c r="A316" s="657">
        <v>1</v>
      </c>
      <c r="B316" s="272"/>
      <c r="C316" s="137"/>
      <c r="D316" s="1034"/>
      <c r="E316" s="1039"/>
      <c r="F316" s="1040"/>
      <c r="G316" s="1041"/>
      <c r="H316" s="1041"/>
      <c r="I316" s="1042" t="s">
        <v>997</v>
      </c>
      <c r="J316" s="1040"/>
      <c r="K316" s="1040"/>
      <c r="L316" s="1043"/>
      <c r="M316" s="1044">
        <f>IFERROR(M318/M309,0)</f>
        <v>0</v>
      </c>
      <c r="N316" s="1044">
        <f t="shared" ref="N316:AE317" si="215">IFERROR(N318/N309,0)</f>
        <v>0</v>
      </c>
      <c r="O316" s="1044">
        <f t="shared" si="215"/>
        <v>0</v>
      </c>
      <c r="P316" s="1044">
        <f t="shared" si="215"/>
        <v>0</v>
      </c>
      <c r="Q316" s="1044">
        <f t="shared" si="215"/>
        <v>0</v>
      </c>
      <c r="R316" s="1044">
        <f t="shared" si="215"/>
        <v>0</v>
      </c>
      <c r="S316" s="1044">
        <f t="shared" si="215"/>
        <v>0</v>
      </c>
      <c r="T316" s="1044">
        <f t="shared" si="215"/>
        <v>0</v>
      </c>
      <c r="U316" s="1044">
        <f t="shared" si="215"/>
        <v>0</v>
      </c>
      <c r="V316" s="1044">
        <f t="shared" si="215"/>
        <v>0</v>
      </c>
      <c r="W316" s="1044">
        <f t="shared" si="215"/>
        <v>0</v>
      </c>
      <c r="X316" s="1044">
        <f t="shared" si="215"/>
        <v>0</v>
      </c>
      <c r="Y316" s="1044">
        <f t="shared" si="215"/>
        <v>0</v>
      </c>
      <c r="Z316" s="1044">
        <f t="shared" si="215"/>
        <v>0</v>
      </c>
      <c r="AA316" s="1044">
        <f t="shared" si="215"/>
        <v>0</v>
      </c>
      <c r="AB316" s="1044">
        <f t="shared" si="215"/>
        <v>0</v>
      </c>
      <c r="AC316" s="1044">
        <f t="shared" si="215"/>
        <v>0</v>
      </c>
      <c r="AD316" s="1044">
        <f t="shared" si="215"/>
        <v>0</v>
      </c>
      <c r="AE316" s="1044">
        <f t="shared" si="215"/>
        <v>0</v>
      </c>
    </row>
    <row r="317" spans="1:31" s="1038" customFormat="1" outlineLevel="1">
      <c r="A317" s="657">
        <v>1</v>
      </c>
      <c r="B317" s="272"/>
      <c r="C317" s="137"/>
      <c r="D317" s="1034"/>
      <c r="E317" s="1039"/>
      <c r="F317" s="1040"/>
      <c r="G317" s="1041"/>
      <c r="H317" s="1041"/>
      <c r="I317" s="1042" t="s">
        <v>998</v>
      </c>
      <c r="J317" s="1040"/>
      <c r="K317" s="1040"/>
      <c r="L317" s="1043"/>
      <c r="M317" s="1044">
        <f t="shared" ref="M317:AE317" si="216">IFERROR(M319/M310,0)</f>
        <v>0</v>
      </c>
      <c r="N317" s="1044">
        <f t="shared" si="216"/>
        <v>0</v>
      </c>
      <c r="O317" s="1044">
        <f t="shared" si="216"/>
        <v>0</v>
      </c>
      <c r="P317" s="1044">
        <f t="shared" si="215"/>
        <v>0</v>
      </c>
      <c r="Q317" s="1044">
        <f t="shared" si="215"/>
        <v>0</v>
      </c>
      <c r="R317" s="1044">
        <f t="shared" si="215"/>
        <v>0</v>
      </c>
      <c r="S317" s="1044">
        <f t="shared" si="215"/>
        <v>0</v>
      </c>
      <c r="T317" s="1044">
        <f t="shared" si="215"/>
        <v>0</v>
      </c>
      <c r="U317" s="1044">
        <f t="shared" si="215"/>
        <v>0</v>
      </c>
      <c r="V317" s="1044">
        <f t="shared" si="215"/>
        <v>0</v>
      </c>
      <c r="W317" s="1044">
        <f t="shared" si="215"/>
        <v>0</v>
      </c>
      <c r="X317" s="1044">
        <f t="shared" si="215"/>
        <v>0</v>
      </c>
      <c r="Y317" s="1044">
        <f t="shared" si="216"/>
        <v>0</v>
      </c>
      <c r="Z317" s="1044">
        <f t="shared" si="216"/>
        <v>0</v>
      </c>
      <c r="AA317" s="1044">
        <f t="shared" si="216"/>
        <v>0</v>
      </c>
      <c r="AB317" s="1044">
        <f t="shared" si="216"/>
        <v>0</v>
      </c>
      <c r="AC317" s="1044">
        <f t="shared" si="216"/>
        <v>0</v>
      </c>
      <c r="AD317" s="1044">
        <f>IFERROR(AD319/AD310,0)</f>
        <v>0</v>
      </c>
      <c r="AE317" s="1044">
        <f t="shared" si="216"/>
        <v>0</v>
      </c>
    </row>
    <row r="318" spans="1:31">
      <c r="A318" s="657">
        <v>1</v>
      </c>
      <c r="B318" s="137"/>
      <c r="C318" s="137"/>
      <c r="D318" s="49"/>
      <c r="E318" s="54"/>
      <c r="F318" s="6"/>
      <c r="G318" s="7"/>
      <c r="H318" s="7"/>
      <c r="I318" s="713" t="s">
        <v>56</v>
      </c>
      <c r="J318" s="6"/>
      <c r="K318" s="6"/>
      <c r="L318" s="52"/>
      <c r="M318" s="1421">
        <f>M710+M717</f>
        <v>0</v>
      </c>
      <c r="N318" s="1385">
        <f t="shared" ref="N318:X318" si="217">N710+N717</f>
        <v>0</v>
      </c>
      <c r="O318" s="1385">
        <f t="shared" si="217"/>
        <v>0</v>
      </c>
      <c r="P318" s="1385">
        <f t="shared" si="217"/>
        <v>0</v>
      </c>
      <c r="Q318" s="1385">
        <f t="shared" si="217"/>
        <v>0</v>
      </c>
      <c r="R318" s="1385">
        <f t="shared" si="217"/>
        <v>0</v>
      </c>
      <c r="S318" s="1385">
        <f t="shared" si="217"/>
        <v>0</v>
      </c>
      <c r="T318" s="1385">
        <f t="shared" si="217"/>
        <v>0</v>
      </c>
      <c r="U318" s="1385">
        <f t="shared" si="217"/>
        <v>0</v>
      </c>
      <c r="V318" s="1385">
        <f t="shared" si="217"/>
        <v>0</v>
      </c>
      <c r="W318" s="1385">
        <f t="shared" si="217"/>
        <v>0</v>
      </c>
      <c r="X318" s="1385">
        <f t="shared" si="217"/>
        <v>0</v>
      </c>
      <c r="Y318" s="1385">
        <f>SUM(M318:O318)</f>
        <v>0</v>
      </c>
      <c r="Z318" s="1385">
        <f>SUM(P318:R318)</f>
        <v>0</v>
      </c>
      <c r="AA318" s="1385">
        <f>SUM(S318:U318)</f>
        <v>0</v>
      </c>
      <c r="AB318" s="1385">
        <f>SUM(V318:X318)</f>
        <v>0</v>
      </c>
      <c r="AC318" s="1385">
        <f>Y318+Z318</f>
        <v>0</v>
      </c>
      <c r="AD318" s="1385">
        <f>AB318+AA318</f>
        <v>0</v>
      </c>
      <c r="AE318" s="1385">
        <f>AC318+AD318</f>
        <v>0</v>
      </c>
    </row>
    <row r="319" spans="1:31">
      <c r="A319" s="657">
        <v>1</v>
      </c>
      <c r="B319" s="137"/>
      <c r="C319" s="137"/>
      <c r="D319" s="49"/>
      <c r="E319" s="54"/>
      <c r="F319" s="6"/>
      <c r="G319" s="7"/>
      <c r="H319" s="7"/>
      <c r="I319" s="73" t="s">
        <v>996</v>
      </c>
      <c r="J319" s="6"/>
      <c r="K319" s="6"/>
      <c r="L319" s="1111" t="s">
        <v>722</v>
      </c>
      <c r="M319" s="1421">
        <f>M713+M720</f>
        <v>0</v>
      </c>
      <c r="N319" s="1385">
        <f t="shared" ref="N319:X319" si="218">N713+N720</f>
        <v>0</v>
      </c>
      <c r="O319" s="1385">
        <f t="shared" si="218"/>
        <v>0</v>
      </c>
      <c r="P319" s="1385">
        <f t="shared" si="218"/>
        <v>0</v>
      </c>
      <c r="Q319" s="1385">
        <f t="shared" si="218"/>
        <v>0</v>
      </c>
      <c r="R319" s="1385">
        <f t="shared" si="218"/>
        <v>0</v>
      </c>
      <c r="S319" s="1385">
        <f t="shared" si="218"/>
        <v>0</v>
      </c>
      <c r="T319" s="1385">
        <f t="shared" si="218"/>
        <v>0</v>
      </c>
      <c r="U319" s="1385">
        <f t="shared" si="218"/>
        <v>0</v>
      </c>
      <c r="V319" s="1385">
        <f t="shared" si="218"/>
        <v>0</v>
      </c>
      <c r="W319" s="1385">
        <f t="shared" si="218"/>
        <v>0</v>
      </c>
      <c r="X319" s="1385">
        <f t="shared" si="218"/>
        <v>0</v>
      </c>
      <c r="Y319" s="1385">
        <f>SUM(M319:O319)</f>
        <v>0</v>
      </c>
      <c r="Z319" s="1385">
        <f>SUM(P319:R319)</f>
        <v>0</v>
      </c>
      <c r="AA319" s="1385">
        <f>SUM(S319:U319)</f>
        <v>0</v>
      </c>
      <c r="AB319" s="1385">
        <f>SUM(V319:X319)</f>
        <v>0</v>
      </c>
      <c r="AC319" s="1385">
        <f>Y319+Z319</f>
        <v>0</v>
      </c>
      <c r="AD319" s="1385">
        <f>AB319+AA319</f>
        <v>0</v>
      </c>
      <c r="AE319" s="1385">
        <f>AC319+AD319</f>
        <v>0</v>
      </c>
    </row>
    <row r="320" spans="1:31">
      <c r="A320" s="657">
        <v>1</v>
      </c>
      <c r="B320" s="137"/>
      <c r="C320" s="137"/>
      <c r="D320" s="49"/>
      <c r="E320" s="166" t="s">
        <v>101</v>
      </c>
      <c r="F320" s="165"/>
      <c r="G320" s="709"/>
      <c r="H320" s="709"/>
      <c r="I320" s="709"/>
      <c r="J320" s="709"/>
      <c r="K320" s="709"/>
      <c r="L320" s="715"/>
      <c r="M320" s="1426">
        <f>SUM(M321:M323)</f>
        <v>0</v>
      </c>
      <c r="N320" s="1426">
        <f t="shared" ref="N320:AE320" si="219">SUM(N321:N323)</f>
        <v>0</v>
      </c>
      <c r="O320" s="1426">
        <f t="shared" si="219"/>
        <v>0</v>
      </c>
      <c r="P320" s="1426">
        <f t="shared" si="219"/>
        <v>0</v>
      </c>
      <c r="Q320" s="1426">
        <f t="shared" si="219"/>
        <v>0</v>
      </c>
      <c r="R320" s="1426">
        <f t="shared" si="219"/>
        <v>0</v>
      </c>
      <c r="S320" s="1426">
        <f t="shared" si="219"/>
        <v>0</v>
      </c>
      <c r="T320" s="1426">
        <f t="shared" si="219"/>
        <v>0</v>
      </c>
      <c r="U320" s="1426">
        <f t="shared" si="219"/>
        <v>0</v>
      </c>
      <c r="V320" s="1426">
        <f t="shared" si="219"/>
        <v>0</v>
      </c>
      <c r="W320" s="1426">
        <f t="shared" si="219"/>
        <v>0</v>
      </c>
      <c r="X320" s="1426">
        <f t="shared" si="219"/>
        <v>0</v>
      </c>
      <c r="Y320" s="1426">
        <f t="shared" si="219"/>
        <v>0</v>
      </c>
      <c r="Z320" s="1426">
        <f t="shared" si="219"/>
        <v>0</v>
      </c>
      <c r="AA320" s="1426">
        <f t="shared" si="219"/>
        <v>0</v>
      </c>
      <c r="AB320" s="1426">
        <f t="shared" si="219"/>
        <v>0</v>
      </c>
      <c r="AC320" s="1426">
        <f t="shared" si="219"/>
        <v>0</v>
      </c>
      <c r="AD320" s="1426">
        <f t="shared" si="219"/>
        <v>0</v>
      </c>
      <c r="AE320" s="1426">
        <f t="shared" si="219"/>
        <v>0</v>
      </c>
    </row>
    <row r="321" spans="1:31">
      <c r="A321" s="657">
        <v>1</v>
      </c>
      <c r="B321" s="137"/>
      <c r="C321" s="137"/>
      <c r="D321" s="49"/>
      <c r="E321" s="54"/>
      <c r="F321" s="205" t="s">
        <v>180</v>
      </c>
      <c r="G321" s="7"/>
      <c r="H321" s="7"/>
      <c r="I321" s="6"/>
      <c r="J321" s="6"/>
      <c r="K321" s="6"/>
      <c r="L321" s="52"/>
      <c r="M321" s="98"/>
      <c r="N321" s="98"/>
      <c r="O321" s="98"/>
      <c r="P321" s="98"/>
      <c r="Q321" s="98"/>
      <c r="R321" s="98"/>
      <c r="S321" s="98"/>
      <c r="T321" s="98"/>
      <c r="U321" s="98"/>
      <c r="V321" s="98"/>
      <c r="W321" s="98"/>
      <c r="X321" s="98"/>
      <c r="Y321" s="1385">
        <f>SUM(M321:O321)</f>
        <v>0</v>
      </c>
      <c r="Z321" s="1385">
        <f>SUM(P321:R321)</f>
        <v>0</v>
      </c>
      <c r="AA321" s="1385">
        <f>SUM(S321:U321)</f>
        <v>0</v>
      </c>
      <c r="AB321" s="1385">
        <f>SUM(V321:X321)</f>
        <v>0</v>
      </c>
      <c r="AC321" s="1385">
        <f>Y321+Z321</f>
        <v>0</v>
      </c>
      <c r="AD321" s="1385">
        <f>AB321+AA321</f>
        <v>0</v>
      </c>
      <c r="AE321" s="1385">
        <f>AC321+AD321</f>
        <v>0</v>
      </c>
    </row>
    <row r="322" spans="1:31">
      <c r="A322" s="657">
        <v>1</v>
      </c>
      <c r="B322" s="137"/>
      <c r="C322" s="137"/>
      <c r="D322" s="49"/>
      <c r="E322" s="54"/>
      <c r="F322" s="69" t="s">
        <v>181</v>
      </c>
      <c r="G322" s="7"/>
      <c r="H322" s="7"/>
      <c r="I322" s="6"/>
      <c r="J322" s="6"/>
      <c r="K322" s="6"/>
      <c r="L322" s="52"/>
      <c r="M322" s="98"/>
      <c r="N322" s="98"/>
      <c r="O322" s="98"/>
      <c r="P322" s="98"/>
      <c r="Q322" s="98"/>
      <c r="R322" s="98"/>
      <c r="S322" s="98"/>
      <c r="T322" s="98"/>
      <c r="U322" s="98"/>
      <c r="V322" s="98"/>
      <c r="W322" s="98"/>
      <c r="X322" s="98"/>
      <c r="Y322" s="1385">
        <f>SUM(M322:O322)</f>
        <v>0</v>
      </c>
      <c r="Z322" s="1385">
        <f>SUM(P322:R322)</f>
        <v>0</v>
      </c>
      <c r="AA322" s="1385">
        <f>SUM(S322:U322)</f>
        <v>0</v>
      </c>
      <c r="AB322" s="1385">
        <f>SUM(V322:X322)</f>
        <v>0</v>
      </c>
      <c r="AC322" s="1385">
        <f>Y322+Z322</f>
        <v>0</v>
      </c>
      <c r="AD322" s="1385">
        <f>AB322+AA322</f>
        <v>0</v>
      </c>
      <c r="AE322" s="1385">
        <f>AC322+AD322</f>
        <v>0</v>
      </c>
    </row>
    <row r="323" spans="1:31">
      <c r="A323" s="657">
        <v>1</v>
      </c>
      <c r="B323" s="137"/>
      <c r="C323" s="137"/>
      <c r="D323" s="49"/>
      <c r="E323" s="1010"/>
      <c r="F323" s="994" t="s">
        <v>182</v>
      </c>
      <c r="G323" s="90"/>
      <c r="H323" s="90"/>
      <c r="I323" s="89"/>
      <c r="J323" s="89"/>
      <c r="K323" s="89"/>
      <c r="L323" s="223"/>
      <c r="M323" s="1014"/>
      <c r="N323" s="1014"/>
      <c r="O323" s="1014"/>
      <c r="P323" s="1014"/>
      <c r="Q323" s="1014"/>
      <c r="R323" s="1014"/>
      <c r="S323" s="1014"/>
      <c r="T323" s="1014"/>
      <c r="U323" s="1014"/>
      <c r="V323" s="1014"/>
      <c r="W323" s="1014"/>
      <c r="X323" s="1014"/>
      <c r="Y323" s="1389">
        <f>SUM(M323:O323)</f>
        <v>0</v>
      </c>
      <c r="Z323" s="1389">
        <f>SUM(P323:R323)</f>
        <v>0</v>
      </c>
      <c r="AA323" s="1389">
        <f>SUM(S323:U323)</f>
        <v>0</v>
      </c>
      <c r="AB323" s="1389">
        <f>SUM(V323:X323)</f>
        <v>0</v>
      </c>
      <c r="AC323" s="1389">
        <f>Y323+Z323</f>
        <v>0</v>
      </c>
      <c r="AD323" s="1389">
        <f>AB323+AA323</f>
        <v>0</v>
      </c>
      <c r="AE323" s="1389">
        <f>AC323+AD323</f>
        <v>0</v>
      </c>
    </row>
    <row r="324" spans="1:31">
      <c r="A324" s="657">
        <v>1</v>
      </c>
      <c r="B324" s="272"/>
      <c r="C324" s="137"/>
      <c r="D324" s="49"/>
      <c r="E324" s="1004"/>
      <c r="F324" s="1011" t="s">
        <v>619</v>
      </c>
      <c r="G324" s="1000"/>
      <c r="H324" s="1000"/>
      <c r="I324" s="1001"/>
      <c r="J324" s="1001"/>
      <c r="K324" s="1001"/>
      <c r="L324" s="1002"/>
      <c r="M324" s="1427">
        <f>SUM(M325:M326)</f>
        <v>0</v>
      </c>
      <c r="N324" s="1427">
        <f>SUM(N325:N326)</f>
        <v>0</v>
      </c>
      <c r="O324" s="1427">
        <f t="shared" ref="O324:AE324" si="220">SUM(O325:O326)</f>
        <v>0</v>
      </c>
      <c r="P324" s="1427">
        <f t="shared" si="220"/>
        <v>0</v>
      </c>
      <c r="Q324" s="1427">
        <f t="shared" si="220"/>
        <v>0</v>
      </c>
      <c r="R324" s="1427">
        <f t="shared" si="220"/>
        <v>0</v>
      </c>
      <c r="S324" s="1427">
        <f t="shared" si="220"/>
        <v>0</v>
      </c>
      <c r="T324" s="1427">
        <f t="shared" si="220"/>
        <v>0</v>
      </c>
      <c r="U324" s="1427">
        <f t="shared" si="220"/>
        <v>0</v>
      </c>
      <c r="V324" s="1427">
        <f t="shared" si="220"/>
        <v>0</v>
      </c>
      <c r="W324" s="1427">
        <f t="shared" si="220"/>
        <v>0</v>
      </c>
      <c r="X324" s="1427">
        <f t="shared" si="220"/>
        <v>0</v>
      </c>
      <c r="Y324" s="1428">
        <f t="shared" si="220"/>
        <v>0</v>
      </c>
      <c r="Z324" s="1428">
        <f t="shared" si="220"/>
        <v>0</v>
      </c>
      <c r="AA324" s="1428">
        <f t="shared" si="220"/>
        <v>0</v>
      </c>
      <c r="AB324" s="1428">
        <f t="shared" si="220"/>
        <v>0</v>
      </c>
      <c r="AC324" s="1428">
        <f t="shared" si="220"/>
        <v>0</v>
      </c>
      <c r="AD324" s="1428">
        <f t="shared" si="220"/>
        <v>0</v>
      </c>
      <c r="AE324" s="1428">
        <f t="shared" si="220"/>
        <v>0</v>
      </c>
    </row>
    <row r="325" spans="1:31">
      <c r="A325" s="657">
        <v>1</v>
      </c>
      <c r="B325" s="272"/>
      <c r="C325" s="137"/>
      <c r="D325" s="49"/>
      <c r="E325" s="54"/>
      <c r="F325" s="69"/>
      <c r="G325" s="6"/>
      <c r="H325" s="7"/>
      <c r="I325" s="6" t="s">
        <v>56</v>
      </c>
      <c r="J325" s="6"/>
      <c r="K325" s="6"/>
      <c r="L325" s="52"/>
      <c r="M325" s="1429"/>
      <c r="N325" s="1429"/>
      <c r="O325" s="1429"/>
      <c r="P325" s="1429"/>
      <c r="Q325" s="1429"/>
      <c r="R325" s="1429"/>
      <c r="S325" s="1429"/>
      <c r="T325" s="1429"/>
      <c r="U325" s="1429"/>
      <c r="V325" s="1429"/>
      <c r="W325" s="1429"/>
      <c r="X325" s="1429"/>
      <c r="Y325" s="1413">
        <f>SUM(M325:O325)</f>
        <v>0</v>
      </c>
      <c r="Z325" s="1413">
        <f>SUM(P325:R325)</f>
        <v>0</v>
      </c>
      <c r="AA325" s="1413">
        <f>SUM(S325:U325)</f>
        <v>0</v>
      </c>
      <c r="AB325" s="1413">
        <f>SUM(V325:X325)</f>
        <v>0</v>
      </c>
      <c r="AC325" s="1413">
        <f>Y325+Z325</f>
        <v>0</v>
      </c>
      <c r="AD325" s="1413">
        <f>AB325+AA325</f>
        <v>0</v>
      </c>
      <c r="AE325" s="1413">
        <f>AC325+AD325</f>
        <v>0</v>
      </c>
    </row>
    <row r="326" spans="1:31">
      <c r="A326" s="657">
        <v>1</v>
      </c>
      <c r="B326" s="272"/>
      <c r="C326" s="137"/>
      <c r="D326" s="49"/>
      <c r="E326" s="54"/>
      <c r="F326" s="994"/>
      <c r="G326" s="89"/>
      <c r="H326" s="90"/>
      <c r="I326" s="89" t="s">
        <v>996</v>
      </c>
      <c r="J326" s="89"/>
      <c r="K326" s="89"/>
      <c r="L326" s="1112" t="s">
        <v>722</v>
      </c>
      <c r="M326" s="1430"/>
      <c r="N326" s="1431"/>
      <c r="O326" s="1431"/>
      <c r="P326" s="1431"/>
      <c r="Q326" s="1431"/>
      <c r="R326" s="1431"/>
      <c r="S326" s="1431"/>
      <c r="T326" s="1431"/>
      <c r="U326" s="1431"/>
      <c r="V326" s="1431"/>
      <c r="W326" s="1431"/>
      <c r="X326" s="1431"/>
      <c r="Y326" s="1432">
        <f>SUM(M326:O326)</f>
        <v>0</v>
      </c>
      <c r="Z326" s="1432">
        <f>SUM(P326:R326)</f>
        <v>0</v>
      </c>
      <c r="AA326" s="1432">
        <f>SUM(S326:U326)</f>
        <v>0</v>
      </c>
      <c r="AB326" s="1432">
        <f>SUM(V326:X326)</f>
        <v>0</v>
      </c>
      <c r="AC326" s="1432">
        <f>Y326+Z326</f>
        <v>0</v>
      </c>
      <c r="AD326" s="1432">
        <f>AB326+AA326</f>
        <v>0</v>
      </c>
      <c r="AE326" s="1432">
        <f>AC326+AD326</f>
        <v>0</v>
      </c>
    </row>
    <row r="327" spans="1:31">
      <c r="A327" s="657">
        <v>1</v>
      </c>
      <c r="B327" s="137"/>
      <c r="C327" s="137"/>
      <c r="D327" s="49"/>
      <c r="E327" s="717" t="s">
        <v>143</v>
      </c>
      <c r="F327" s="1433"/>
      <c r="G327" s="1434"/>
      <c r="H327" s="1434"/>
      <c r="I327" s="1434"/>
      <c r="J327" s="1434"/>
      <c r="K327" s="1434"/>
      <c r="L327" s="2183"/>
      <c r="M327" s="2183">
        <f t="shared" ref="M327:AE327" si="221">M314-M320</f>
        <v>0</v>
      </c>
      <c r="N327" s="2183">
        <f t="shared" si="221"/>
        <v>0</v>
      </c>
      <c r="O327" s="2183">
        <f t="shared" si="221"/>
        <v>0</v>
      </c>
      <c r="P327" s="2183">
        <f t="shared" si="221"/>
        <v>0</v>
      </c>
      <c r="Q327" s="2183">
        <f t="shared" si="221"/>
        <v>0</v>
      </c>
      <c r="R327" s="2183">
        <f t="shared" si="221"/>
        <v>0</v>
      </c>
      <c r="S327" s="2183">
        <f t="shared" si="221"/>
        <v>0</v>
      </c>
      <c r="T327" s="2183">
        <f t="shared" si="221"/>
        <v>0</v>
      </c>
      <c r="U327" s="2183">
        <f t="shared" si="221"/>
        <v>0</v>
      </c>
      <c r="V327" s="2183">
        <f t="shared" si="221"/>
        <v>0</v>
      </c>
      <c r="W327" s="2183">
        <f t="shared" si="221"/>
        <v>0</v>
      </c>
      <c r="X327" s="2183">
        <f t="shared" si="221"/>
        <v>0</v>
      </c>
      <c r="Y327" s="2184">
        <f t="shared" si="221"/>
        <v>0</v>
      </c>
      <c r="Z327" s="2184">
        <f t="shared" si="221"/>
        <v>0</v>
      </c>
      <c r="AA327" s="2184">
        <f t="shared" si="221"/>
        <v>0</v>
      </c>
      <c r="AB327" s="2184">
        <f t="shared" si="221"/>
        <v>0</v>
      </c>
      <c r="AC327" s="2184">
        <f t="shared" si="221"/>
        <v>0</v>
      </c>
      <c r="AD327" s="2184">
        <f t="shared" si="221"/>
        <v>0</v>
      </c>
      <c r="AE327" s="2184">
        <f t="shared" si="221"/>
        <v>0</v>
      </c>
    </row>
    <row r="328" spans="1:31">
      <c r="A328" s="657">
        <v>1</v>
      </c>
      <c r="B328" s="137"/>
      <c r="C328" s="137"/>
      <c r="D328" s="49"/>
      <c r="E328" s="54"/>
      <c r="F328" s="1042" t="s">
        <v>142</v>
      </c>
      <c r="G328" s="7"/>
      <c r="H328" s="7"/>
      <c r="I328" s="6"/>
      <c r="J328" s="6"/>
      <c r="K328" s="6"/>
      <c r="L328" s="52"/>
      <c r="M328" s="997">
        <f t="shared" ref="M328:AE328" si="222">IFERROR(M327/M308,0)</f>
        <v>0</v>
      </c>
      <c r="N328" s="997">
        <f t="shared" si="222"/>
        <v>0</v>
      </c>
      <c r="O328" s="997">
        <f t="shared" si="222"/>
        <v>0</v>
      </c>
      <c r="P328" s="997">
        <f t="shared" si="222"/>
        <v>0</v>
      </c>
      <c r="Q328" s="997">
        <f t="shared" si="222"/>
        <v>0</v>
      </c>
      <c r="R328" s="997">
        <f t="shared" si="222"/>
        <v>0</v>
      </c>
      <c r="S328" s="997">
        <f t="shared" si="222"/>
        <v>0</v>
      </c>
      <c r="T328" s="997">
        <f t="shared" si="222"/>
        <v>0</v>
      </c>
      <c r="U328" s="997">
        <f t="shared" si="222"/>
        <v>0</v>
      </c>
      <c r="V328" s="997">
        <f t="shared" si="222"/>
        <v>0</v>
      </c>
      <c r="W328" s="997">
        <f t="shared" si="222"/>
        <v>0</v>
      </c>
      <c r="X328" s="997">
        <f t="shared" si="222"/>
        <v>0</v>
      </c>
      <c r="Y328" s="997">
        <f t="shared" si="222"/>
        <v>0</v>
      </c>
      <c r="Z328" s="997">
        <f t="shared" si="222"/>
        <v>0</v>
      </c>
      <c r="AA328" s="997">
        <f t="shared" si="222"/>
        <v>0</v>
      </c>
      <c r="AB328" s="997">
        <f t="shared" si="222"/>
        <v>0</v>
      </c>
      <c r="AC328" s="997">
        <f t="shared" si="222"/>
        <v>0</v>
      </c>
      <c r="AD328" s="997">
        <f t="shared" si="222"/>
        <v>0</v>
      </c>
      <c r="AE328" s="997">
        <f t="shared" si="222"/>
        <v>0</v>
      </c>
    </row>
    <row r="329" spans="1:31">
      <c r="A329" s="657">
        <v>1</v>
      </c>
      <c r="B329" s="272"/>
      <c r="C329" s="137"/>
      <c r="D329" s="49"/>
      <c r="E329" s="54"/>
      <c r="F329" s="6"/>
      <c r="G329" s="7"/>
      <c r="H329" s="7"/>
      <c r="I329" s="995" t="s">
        <v>56</v>
      </c>
      <c r="J329" s="6"/>
      <c r="K329" s="6"/>
      <c r="L329" s="52"/>
      <c r="M329" s="1418">
        <f t="shared" ref="M329:AE330" si="223">M318-M325</f>
        <v>0</v>
      </c>
      <c r="N329" s="1418">
        <f t="shared" si="223"/>
        <v>0</v>
      </c>
      <c r="O329" s="1418">
        <f t="shared" si="223"/>
        <v>0</v>
      </c>
      <c r="P329" s="1418">
        <f t="shared" si="223"/>
        <v>0</v>
      </c>
      <c r="Q329" s="1418">
        <f t="shared" si="223"/>
        <v>0</v>
      </c>
      <c r="R329" s="1418">
        <f t="shared" si="223"/>
        <v>0</v>
      </c>
      <c r="S329" s="1418">
        <f t="shared" si="223"/>
        <v>0</v>
      </c>
      <c r="T329" s="1418">
        <f t="shared" si="223"/>
        <v>0</v>
      </c>
      <c r="U329" s="1418">
        <f t="shared" si="223"/>
        <v>0</v>
      </c>
      <c r="V329" s="1418">
        <f t="shared" si="223"/>
        <v>0</v>
      </c>
      <c r="W329" s="1418">
        <f t="shared" si="223"/>
        <v>0</v>
      </c>
      <c r="X329" s="1418">
        <f t="shared" si="223"/>
        <v>0</v>
      </c>
      <c r="Y329" s="1418">
        <f t="shared" si="223"/>
        <v>0</v>
      </c>
      <c r="Z329" s="1418">
        <f t="shared" si="223"/>
        <v>0</v>
      </c>
      <c r="AA329" s="1418">
        <f t="shared" si="223"/>
        <v>0</v>
      </c>
      <c r="AB329" s="1418">
        <f t="shared" si="223"/>
        <v>0</v>
      </c>
      <c r="AC329" s="1418">
        <f t="shared" si="223"/>
        <v>0</v>
      </c>
      <c r="AD329" s="1418">
        <f t="shared" si="223"/>
        <v>0</v>
      </c>
      <c r="AE329" s="1418">
        <f t="shared" si="223"/>
        <v>0</v>
      </c>
    </row>
    <row r="330" spans="1:31">
      <c r="A330" s="657">
        <v>1</v>
      </c>
      <c r="B330" s="272"/>
      <c r="C330" s="137"/>
      <c r="D330" s="49"/>
      <c r="E330" s="54"/>
      <c r="F330" s="6"/>
      <c r="G330" s="7"/>
      <c r="H330" s="7"/>
      <c r="I330" s="995" t="s">
        <v>996</v>
      </c>
      <c r="J330" s="6"/>
      <c r="K330" s="6"/>
      <c r="L330" s="1111" t="s">
        <v>722</v>
      </c>
      <c r="M330" s="1418">
        <f t="shared" si="223"/>
        <v>0</v>
      </c>
      <c r="N330" s="1418">
        <f t="shared" si="223"/>
        <v>0</v>
      </c>
      <c r="O330" s="1418">
        <f t="shared" si="223"/>
        <v>0</v>
      </c>
      <c r="P330" s="1418">
        <f t="shared" si="223"/>
        <v>0</v>
      </c>
      <c r="Q330" s="1418">
        <f t="shared" si="223"/>
        <v>0</v>
      </c>
      <c r="R330" s="1418">
        <f t="shared" si="223"/>
        <v>0</v>
      </c>
      <c r="S330" s="1418">
        <f t="shared" si="223"/>
        <v>0</v>
      </c>
      <c r="T330" s="1418">
        <f t="shared" si="223"/>
        <v>0</v>
      </c>
      <c r="U330" s="1418">
        <f t="shared" si="223"/>
        <v>0</v>
      </c>
      <c r="V330" s="1418">
        <f t="shared" si="223"/>
        <v>0</v>
      </c>
      <c r="W330" s="1418">
        <f t="shared" si="223"/>
        <v>0</v>
      </c>
      <c r="X330" s="1418">
        <f t="shared" si="223"/>
        <v>0</v>
      </c>
      <c r="Y330" s="1418">
        <f t="shared" si="223"/>
        <v>0</v>
      </c>
      <c r="Z330" s="1418">
        <f t="shared" si="223"/>
        <v>0</v>
      </c>
      <c r="AA330" s="1418">
        <f t="shared" si="223"/>
        <v>0</v>
      </c>
      <c r="AB330" s="1418">
        <f t="shared" si="223"/>
        <v>0</v>
      </c>
      <c r="AC330" s="1418">
        <f t="shared" si="223"/>
        <v>0</v>
      </c>
      <c r="AD330" s="1418">
        <f t="shared" si="223"/>
        <v>0</v>
      </c>
      <c r="AE330" s="1418">
        <f t="shared" si="223"/>
        <v>0</v>
      </c>
    </row>
    <row r="331" spans="1:31">
      <c r="A331" s="657">
        <v>1</v>
      </c>
      <c r="B331" s="137"/>
      <c r="C331" s="137"/>
      <c r="D331" s="49"/>
      <c r="E331" s="389" t="s">
        <v>184</v>
      </c>
      <c r="F331" s="872"/>
      <c r="G331" s="1077"/>
      <c r="H331" s="1077"/>
      <c r="I331" s="872"/>
      <c r="J331" s="872"/>
      <c r="K331" s="872"/>
      <c r="L331" s="2165"/>
      <c r="M331" s="2180"/>
      <c r="N331" s="2180"/>
      <c r="O331" s="2180"/>
      <c r="P331" s="2180"/>
      <c r="Q331" s="2180"/>
      <c r="R331" s="2180"/>
      <c r="S331" s="2180"/>
      <c r="T331" s="2180"/>
      <c r="U331" s="2180"/>
      <c r="V331" s="2180"/>
      <c r="W331" s="2180"/>
      <c r="X331" s="2180"/>
      <c r="Y331" s="2171">
        <f>SUM(M331:O331)</f>
        <v>0</v>
      </c>
      <c r="Z331" s="2171">
        <f>SUM(P331:R331)</f>
        <v>0</v>
      </c>
      <c r="AA331" s="2171">
        <f>SUM(S331:U331)</f>
        <v>0</v>
      </c>
      <c r="AB331" s="2171">
        <f>SUM(V331:X331)</f>
        <v>0</v>
      </c>
      <c r="AC331" s="2171">
        <f>Y331+Z331</f>
        <v>0</v>
      </c>
      <c r="AD331" s="2171">
        <f>AB331+AA331</f>
        <v>0</v>
      </c>
      <c r="AE331" s="2171">
        <f>AC331+AD331</f>
        <v>0</v>
      </c>
    </row>
    <row r="332" spans="1:31">
      <c r="A332" s="657">
        <v>1</v>
      </c>
      <c r="B332" s="137"/>
      <c r="C332" s="137"/>
      <c r="D332" s="49"/>
      <c r="E332" s="203" t="s">
        <v>163</v>
      </c>
      <c r="F332" s="201"/>
      <c r="G332" s="202"/>
      <c r="H332" s="202"/>
      <c r="I332" s="201"/>
      <c r="J332" s="201"/>
      <c r="K332" s="201"/>
      <c r="L332" s="200"/>
      <c r="M332" s="212"/>
      <c r="N332" s="212"/>
      <c r="O332" s="212"/>
      <c r="P332" s="212"/>
      <c r="Q332" s="212"/>
      <c r="R332" s="212"/>
      <c r="S332" s="212"/>
      <c r="T332" s="212"/>
      <c r="U332" s="212"/>
      <c r="V332" s="212"/>
      <c r="W332" s="212"/>
      <c r="X332" s="212"/>
      <c r="Y332" s="1390">
        <f>SUM(M332:O332)</f>
        <v>0</v>
      </c>
      <c r="Z332" s="1390">
        <f>SUM(P332:R332)</f>
        <v>0</v>
      </c>
      <c r="AA332" s="1390">
        <f>SUM(S332:U332)</f>
        <v>0</v>
      </c>
      <c r="AB332" s="1390">
        <f>SUM(V332:X332)</f>
        <v>0</v>
      </c>
      <c r="AC332" s="1390">
        <f>Y332+Z332</f>
        <v>0</v>
      </c>
      <c r="AD332" s="1390">
        <f>AB332+AA332</f>
        <v>0</v>
      </c>
      <c r="AE332" s="1390">
        <f>AC332+AD332</f>
        <v>0</v>
      </c>
    </row>
    <row r="333" spans="1:31">
      <c r="A333" s="657">
        <v>1</v>
      </c>
      <c r="B333" s="137"/>
      <c r="C333" s="137"/>
      <c r="D333" s="49"/>
      <c r="E333" s="717" t="s">
        <v>186</v>
      </c>
      <c r="F333" s="1433"/>
      <c r="G333" s="1434"/>
      <c r="H333" s="1434"/>
      <c r="I333" s="1434"/>
      <c r="J333" s="1434"/>
      <c r="K333" s="1434"/>
      <c r="L333" s="2183"/>
      <c r="M333" s="2183">
        <f>M327+M331-M332</f>
        <v>0</v>
      </c>
      <c r="N333" s="2183">
        <f t="shared" ref="N333:AE333" si="224">N327+N331-N332</f>
        <v>0</v>
      </c>
      <c r="O333" s="2183">
        <f t="shared" si="224"/>
        <v>0</v>
      </c>
      <c r="P333" s="2183">
        <f t="shared" si="224"/>
        <v>0</v>
      </c>
      <c r="Q333" s="2183">
        <f t="shared" si="224"/>
        <v>0</v>
      </c>
      <c r="R333" s="2183">
        <f t="shared" si="224"/>
        <v>0</v>
      </c>
      <c r="S333" s="2183">
        <f t="shared" si="224"/>
        <v>0</v>
      </c>
      <c r="T333" s="2183">
        <f t="shared" si="224"/>
        <v>0</v>
      </c>
      <c r="U333" s="2183">
        <f t="shared" si="224"/>
        <v>0</v>
      </c>
      <c r="V333" s="2183">
        <f t="shared" si="224"/>
        <v>0</v>
      </c>
      <c r="W333" s="2183">
        <f t="shared" si="224"/>
        <v>0</v>
      </c>
      <c r="X333" s="2183">
        <f t="shared" si="224"/>
        <v>0</v>
      </c>
      <c r="Y333" s="2184">
        <f t="shared" si="224"/>
        <v>0</v>
      </c>
      <c r="Z333" s="2184">
        <f t="shared" si="224"/>
        <v>0</v>
      </c>
      <c r="AA333" s="2184">
        <f t="shared" si="224"/>
        <v>0</v>
      </c>
      <c r="AB333" s="2184">
        <f t="shared" si="224"/>
        <v>0</v>
      </c>
      <c r="AC333" s="2184">
        <f t="shared" si="224"/>
        <v>0</v>
      </c>
      <c r="AD333" s="2184">
        <f t="shared" si="224"/>
        <v>0</v>
      </c>
      <c r="AE333" s="2184">
        <f t="shared" si="224"/>
        <v>0</v>
      </c>
    </row>
    <row r="334" spans="1:31">
      <c r="A334" s="657">
        <v>1</v>
      </c>
      <c r="B334" s="137"/>
      <c r="C334" s="137"/>
      <c r="D334" s="49"/>
      <c r="E334" s="74"/>
      <c r="F334" s="1064" t="s">
        <v>142</v>
      </c>
      <c r="G334" s="4"/>
      <c r="H334" s="4"/>
      <c r="I334" s="3"/>
      <c r="J334" s="3"/>
      <c r="K334" s="3"/>
      <c r="L334" s="50"/>
      <c r="M334" s="206">
        <f t="shared" ref="M334:AE334" si="225">IFERROR(M333/M308,0)</f>
        <v>0</v>
      </c>
      <c r="N334" s="206">
        <f t="shared" si="225"/>
        <v>0</v>
      </c>
      <c r="O334" s="206">
        <f t="shared" si="225"/>
        <v>0</v>
      </c>
      <c r="P334" s="206">
        <f t="shared" si="225"/>
        <v>0</v>
      </c>
      <c r="Q334" s="206">
        <f t="shared" si="225"/>
        <v>0</v>
      </c>
      <c r="R334" s="206">
        <f t="shared" si="225"/>
        <v>0</v>
      </c>
      <c r="S334" s="206">
        <f t="shared" si="225"/>
        <v>0</v>
      </c>
      <c r="T334" s="206">
        <f t="shared" si="225"/>
        <v>0</v>
      </c>
      <c r="U334" s="206">
        <f t="shared" si="225"/>
        <v>0</v>
      </c>
      <c r="V334" s="206">
        <f t="shared" si="225"/>
        <v>0</v>
      </c>
      <c r="W334" s="206">
        <f t="shared" si="225"/>
        <v>0</v>
      </c>
      <c r="X334" s="206">
        <f t="shared" si="225"/>
        <v>0</v>
      </c>
      <c r="Y334" s="206">
        <f t="shared" si="225"/>
        <v>0</v>
      </c>
      <c r="Z334" s="206">
        <f t="shared" si="225"/>
        <v>0</v>
      </c>
      <c r="AA334" s="206">
        <f t="shared" si="225"/>
        <v>0</v>
      </c>
      <c r="AB334" s="206">
        <f t="shared" si="225"/>
        <v>0</v>
      </c>
      <c r="AC334" s="206">
        <f t="shared" si="225"/>
        <v>0</v>
      </c>
      <c r="AD334" s="206">
        <f t="shared" si="225"/>
        <v>0</v>
      </c>
      <c r="AE334" s="206">
        <f t="shared" si="225"/>
        <v>0</v>
      </c>
    </row>
    <row r="335" spans="1:31">
      <c r="A335" s="657">
        <v>1</v>
      </c>
      <c r="B335" s="137"/>
      <c r="C335" s="137"/>
      <c r="M335" s="365"/>
      <c r="N335" s="365"/>
      <c r="O335" s="365"/>
      <c r="P335" s="365"/>
      <c r="Q335" s="365"/>
      <c r="R335" s="365"/>
      <c r="S335" s="365"/>
      <c r="T335" s="365"/>
      <c r="U335" s="365"/>
      <c r="V335" s="365"/>
      <c r="W335" s="365"/>
      <c r="X335" s="365"/>
    </row>
    <row r="336" spans="1:31" ht="15.75">
      <c r="A336" s="657">
        <v>1</v>
      </c>
      <c r="B336" s="272"/>
      <c r="C336" s="1435" t="s">
        <v>442</v>
      </c>
      <c r="M336" s="365"/>
      <c r="N336" s="365"/>
      <c r="O336" s="365"/>
      <c r="P336" s="365"/>
      <c r="Q336" s="365"/>
      <c r="R336" s="365"/>
      <c r="S336" s="365"/>
      <c r="T336" s="365"/>
      <c r="U336" s="365"/>
      <c r="V336" s="365"/>
      <c r="W336" s="365"/>
      <c r="X336" s="365"/>
    </row>
    <row r="337" spans="1:31">
      <c r="A337" s="657">
        <v>1</v>
      </c>
      <c r="B337" s="137"/>
      <c r="C337" s="137"/>
      <c r="D337" s="37" t="s">
        <v>102</v>
      </c>
      <c r="H337" s="47"/>
      <c r="M337" s="365"/>
      <c r="N337" s="365"/>
      <c r="O337" s="365"/>
      <c r="P337" s="365"/>
      <c r="Q337" s="365"/>
      <c r="R337" s="365"/>
      <c r="S337" s="365"/>
      <c r="T337" s="365"/>
      <c r="U337" s="365"/>
      <c r="V337" s="365"/>
      <c r="W337" s="365"/>
      <c r="X337" s="365"/>
    </row>
    <row r="338" spans="1:31">
      <c r="A338" s="657">
        <v>1</v>
      </c>
      <c r="B338" s="20"/>
      <c r="C338" s="20"/>
      <c r="D338" s="888"/>
      <c r="E338" s="389"/>
      <c r="F338" s="872"/>
      <c r="G338" s="1077"/>
      <c r="H338" s="1077"/>
      <c r="I338" s="872"/>
      <c r="J338" s="872"/>
      <c r="K338" s="872"/>
      <c r="L338" s="2165"/>
      <c r="M338" s="1331">
        <f>M$7</f>
        <v>43922</v>
      </c>
      <c r="N338" s="1331">
        <f t="shared" ref="N338:AE338" si="226">N$7</f>
        <v>43952</v>
      </c>
      <c r="O338" s="1331">
        <f t="shared" si="226"/>
        <v>43983</v>
      </c>
      <c r="P338" s="1331">
        <f t="shared" si="226"/>
        <v>44013</v>
      </c>
      <c r="Q338" s="1331">
        <f t="shared" si="226"/>
        <v>44044</v>
      </c>
      <c r="R338" s="1331">
        <f t="shared" si="226"/>
        <v>44075</v>
      </c>
      <c r="S338" s="1331">
        <f t="shared" si="226"/>
        <v>44105</v>
      </c>
      <c r="T338" s="1331">
        <f t="shared" si="226"/>
        <v>44136</v>
      </c>
      <c r="U338" s="1331">
        <f t="shared" si="226"/>
        <v>44166</v>
      </c>
      <c r="V338" s="1331">
        <f t="shared" si="226"/>
        <v>44197</v>
      </c>
      <c r="W338" s="1331">
        <f t="shared" si="226"/>
        <v>44228</v>
      </c>
      <c r="X338" s="1331">
        <f t="shared" si="226"/>
        <v>44256</v>
      </c>
      <c r="Y338" s="1332" t="str">
        <f t="shared" si="226"/>
        <v>Q1</v>
      </c>
      <c r="Z338" s="1332" t="str">
        <f t="shared" si="226"/>
        <v>Q2</v>
      </c>
      <c r="AA338" s="1332" t="str">
        <f t="shared" si="226"/>
        <v>Q3</v>
      </c>
      <c r="AB338" s="1332" t="str">
        <f t="shared" si="226"/>
        <v>Q4</v>
      </c>
      <c r="AC338" s="1332" t="str">
        <f t="shared" si="226"/>
        <v>1st H</v>
      </c>
      <c r="AD338" s="1332" t="str">
        <f t="shared" si="226"/>
        <v>2nd H</v>
      </c>
      <c r="AE338" s="1332" t="str">
        <f t="shared" si="226"/>
        <v>Yr.</v>
      </c>
    </row>
    <row r="339" spans="1:31">
      <c r="A339" s="657">
        <v>1</v>
      </c>
      <c r="B339" s="137"/>
      <c r="C339" s="137"/>
      <c r="E339" s="1436" t="s">
        <v>222</v>
      </c>
      <c r="F339" s="1437"/>
      <c r="G339" s="1438"/>
      <c r="H339" s="1438"/>
      <c r="I339" s="1437"/>
      <c r="J339" s="1437"/>
      <c r="K339" s="1437"/>
      <c r="L339" s="2190"/>
      <c r="M339" s="1660">
        <f>M340+M356</f>
        <v>157979</v>
      </c>
      <c r="N339" s="1660">
        <f t="shared" ref="N339:AE339" si="227">N340+N356</f>
        <v>181169</v>
      </c>
      <c r="O339" s="1660">
        <f t="shared" si="227"/>
        <v>240029</v>
      </c>
      <c r="P339" s="1660">
        <f t="shared" si="227"/>
        <v>165864</v>
      </c>
      <c r="Q339" s="1660">
        <f t="shared" si="227"/>
        <v>175787</v>
      </c>
      <c r="R339" s="1660">
        <f t="shared" si="227"/>
        <v>318483</v>
      </c>
      <c r="S339" s="1660">
        <f t="shared" si="227"/>
        <v>113726</v>
      </c>
      <c r="T339" s="1660">
        <f t="shared" si="227"/>
        <v>189063</v>
      </c>
      <c r="U339" s="1660">
        <f t="shared" si="227"/>
        <v>264351</v>
      </c>
      <c r="V339" s="1660">
        <f t="shared" si="227"/>
        <v>175774</v>
      </c>
      <c r="W339" s="1660">
        <f t="shared" si="227"/>
        <v>205596</v>
      </c>
      <c r="X339" s="1660">
        <f t="shared" si="227"/>
        <v>120324</v>
      </c>
      <c r="Y339" s="1660">
        <f t="shared" si="227"/>
        <v>579177</v>
      </c>
      <c r="Z339" s="1660">
        <f t="shared" si="227"/>
        <v>660134</v>
      </c>
      <c r="AA339" s="1660">
        <f t="shared" si="227"/>
        <v>567140</v>
      </c>
      <c r="AB339" s="1660">
        <f t="shared" si="227"/>
        <v>501694</v>
      </c>
      <c r="AC339" s="1660">
        <f t="shared" si="227"/>
        <v>1239311</v>
      </c>
      <c r="AD339" s="1660">
        <f t="shared" si="227"/>
        <v>1068834</v>
      </c>
      <c r="AE339" s="1660">
        <f t="shared" si="227"/>
        <v>2308145</v>
      </c>
    </row>
    <row r="340" spans="1:31">
      <c r="A340" s="657">
        <v>1</v>
      </c>
      <c r="B340" s="137"/>
      <c r="C340" s="137"/>
      <c r="E340" s="184"/>
      <c r="F340" s="183"/>
      <c r="G340" s="134" t="s">
        <v>223</v>
      </c>
      <c r="H340" s="134"/>
      <c r="I340" s="552"/>
      <c r="J340" s="552"/>
      <c r="K340" s="552"/>
      <c r="L340" s="553"/>
      <c r="M340" s="631">
        <f>M341+M346+M355</f>
        <v>38836</v>
      </c>
      <c r="N340" s="631">
        <f t="shared" ref="N340:AE340" si="228">N341+N346+N355</f>
        <v>37862</v>
      </c>
      <c r="O340" s="631">
        <f t="shared" si="228"/>
        <v>46622</v>
      </c>
      <c r="P340" s="631">
        <f t="shared" si="228"/>
        <v>41315</v>
      </c>
      <c r="Q340" s="631">
        <f t="shared" si="228"/>
        <v>42017</v>
      </c>
      <c r="R340" s="631">
        <f t="shared" si="228"/>
        <v>47504</v>
      </c>
      <c r="S340" s="631">
        <f t="shared" si="228"/>
        <v>41737</v>
      </c>
      <c r="T340" s="631">
        <f t="shared" si="228"/>
        <v>39787</v>
      </c>
      <c r="U340" s="631">
        <f t="shared" si="228"/>
        <v>44016</v>
      </c>
      <c r="V340" s="631">
        <f t="shared" si="228"/>
        <v>46298</v>
      </c>
      <c r="W340" s="631">
        <f t="shared" si="228"/>
        <v>48860</v>
      </c>
      <c r="X340" s="631">
        <f t="shared" si="228"/>
        <v>31981</v>
      </c>
      <c r="Y340" s="631">
        <f t="shared" si="228"/>
        <v>123320</v>
      </c>
      <c r="Z340" s="631">
        <f t="shared" si="228"/>
        <v>130836</v>
      </c>
      <c r="AA340" s="631">
        <f t="shared" si="228"/>
        <v>125540</v>
      </c>
      <c r="AB340" s="631">
        <f t="shared" si="228"/>
        <v>127139</v>
      </c>
      <c r="AC340" s="631">
        <f t="shared" si="228"/>
        <v>254156</v>
      </c>
      <c r="AD340" s="631">
        <f t="shared" si="228"/>
        <v>252679</v>
      </c>
      <c r="AE340" s="631">
        <f t="shared" si="228"/>
        <v>506835</v>
      </c>
    </row>
    <row r="341" spans="1:31">
      <c r="A341" s="657">
        <v>1</v>
      </c>
      <c r="B341" s="137"/>
      <c r="C341" s="137"/>
      <c r="E341" s="184"/>
      <c r="F341" s="183"/>
      <c r="G341" s="134"/>
      <c r="H341" s="134"/>
      <c r="I341" s="18" t="s">
        <v>224</v>
      </c>
      <c r="J341" s="561"/>
      <c r="K341" s="561"/>
      <c r="L341" s="562"/>
      <c r="M341" s="1439">
        <f>M342+M345</f>
        <v>19607</v>
      </c>
      <c r="N341" s="1439">
        <f t="shared" ref="N341:AE341" si="229">N342+N345</f>
        <v>22242</v>
      </c>
      <c r="O341" s="1439">
        <f t="shared" si="229"/>
        <v>24845</v>
      </c>
      <c r="P341" s="1439">
        <f t="shared" si="229"/>
        <v>21611</v>
      </c>
      <c r="Q341" s="1439">
        <f t="shared" si="229"/>
        <v>24681</v>
      </c>
      <c r="R341" s="1439">
        <f t="shared" si="229"/>
        <v>26514</v>
      </c>
      <c r="S341" s="1439">
        <f t="shared" si="229"/>
        <v>24616</v>
      </c>
      <c r="T341" s="1439">
        <f t="shared" si="229"/>
        <v>22298</v>
      </c>
      <c r="U341" s="1439">
        <f t="shared" si="229"/>
        <v>23393</v>
      </c>
      <c r="V341" s="1439">
        <f t="shared" si="229"/>
        <v>27614</v>
      </c>
      <c r="W341" s="1439">
        <f t="shared" si="229"/>
        <v>27977</v>
      </c>
      <c r="X341" s="1439">
        <f t="shared" si="229"/>
        <v>17138</v>
      </c>
      <c r="Y341" s="1440">
        <f t="shared" si="229"/>
        <v>66694</v>
      </c>
      <c r="Z341" s="1439">
        <f t="shared" si="229"/>
        <v>72806</v>
      </c>
      <c r="AA341" s="1439">
        <f t="shared" si="229"/>
        <v>70307</v>
      </c>
      <c r="AB341" s="1439">
        <f t="shared" si="229"/>
        <v>72729</v>
      </c>
      <c r="AC341" s="1439">
        <f t="shared" si="229"/>
        <v>139500</v>
      </c>
      <c r="AD341" s="1439">
        <f t="shared" si="229"/>
        <v>143036</v>
      </c>
      <c r="AE341" s="1439">
        <f t="shared" si="229"/>
        <v>282536</v>
      </c>
    </row>
    <row r="342" spans="1:31">
      <c r="A342" s="657">
        <v>1</v>
      </c>
      <c r="B342" s="137"/>
      <c r="C342" s="137"/>
      <c r="E342" s="184"/>
      <c r="F342" s="183"/>
      <c r="G342" s="134"/>
      <c r="H342" s="134"/>
      <c r="I342" s="18"/>
      <c r="J342" s="189" t="s">
        <v>225</v>
      </c>
      <c r="K342" s="189"/>
      <c r="L342" s="188"/>
      <c r="M342" s="1441">
        <f>SUM(M343:M344)</f>
        <v>19607</v>
      </c>
      <c r="N342" s="1441">
        <f t="shared" ref="N342:AE342" si="230">SUM(N343:N344)</f>
        <v>22242</v>
      </c>
      <c r="O342" s="1441">
        <f t="shared" si="230"/>
        <v>24845</v>
      </c>
      <c r="P342" s="1441">
        <f t="shared" si="230"/>
        <v>21611</v>
      </c>
      <c r="Q342" s="1441">
        <f t="shared" si="230"/>
        <v>24681</v>
      </c>
      <c r="R342" s="1441">
        <f t="shared" si="230"/>
        <v>26514</v>
      </c>
      <c r="S342" s="1441">
        <f t="shared" si="230"/>
        <v>24616</v>
      </c>
      <c r="T342" s="1441">
        <f t="shared" si="230"/>
        <v>22298</v>
      </c>
      <c r="U342" s="1441">
        <f t="shared" si="230"/>
        <v>23393</v>
      </c>
      <c r="V342" s="1441">
        <f t="shared" si="230"/>
        <v>27614</v>
      </c>
      <c r="W342" s="1441">
        <f t="shared" si="230"/>
        <v>27977</v>
      </c>
      <c r="X342" s="1441">
        <f t="shared" si="230"/>
        <v>17138</v>
      </c>
      <c r="Y342" s="1442">
        <f t="shared" si="230"/>
        <v>66694</v>
      </c>
      <c r="Z342" s="1441">
        <f t="shared" si="230"/>
        <v>72806</v>
      </c>
      <c r="AA342" s="1441">
        <f t="shared" si="230"/>
        <v>70307</v>
      </c>
      <c r="AB342" s="1441">
        <f t="shared" si="230"/>
        <v>72729</v>
      </c>
      <c r="AC342" s="1441">
        <f t="shared" si="230"/>
        <v>139500</v>
      </c>
      <c r="AD342" s="1441">
        <f t="shared" si="230"/>
        <v>143036</v>
      </c>
      <c r="AE342" s="1441">
        <f t="shared" si="230"/>
        <v>282536</v>
      </c>
    </row>
    <row r="343" spans="1:31">
      <c r="A343" s="657">
        <v>1</v>
      </c>
      <c r="B343" s="137"/>
      <c r="C343" s="137"/>
      <c r="E343" s="184"/>
      <c r="F343" s="183"/>
      <c r="G343" s="134"/>
      <c r="H343" s="134"/>
      <c r="I343" s="18"/>
      <c r="J343" s="18"/>
      <c r="K343" s="189" t="s">
        <v>226</v>
      </c>
      <c r="L343" s="188"/>
      <c r="M343" s="191">
        <f>18535+350</f>
        <v>18885</v>
      </c>
      <c r="N343" s="191">
        <v>21182</v>
      </c>
      <c r="O343" s="191">
        <f>24442-672</f>
        <v>23770</v>
      </c>
      <c r="P343" s="191">
        <f>21412-224</f>
        <v>21188</v>
      </c>
      <c r="Q343" s="191">
        <f>24277-224</f>
        <v>24053</v>
      </c>
      <c r="R343" s="191">
        <f>25971-105-224</f>
        <v>25642</v>
      </c>
      <c r="S343" s="191">
        <f>23831-224</f>
        <v>23607</v>
      </c>
      <c r="T343" s="191">
        <f>22020-224</f>
        <v>21796</v>
      </c>
      <c r="U343" s="191">
        <f>22965-224</f>
        <v>22741</v>
      </c>
      <c r="V343" s="191">
        <f>27043-224</f>
        <v>26819</v>
      </c>
      <c r="W343" s="191">
        <f>26557-224</f>
        <v>26333</v>
      </c>
      <c r="X343" s="191">
        <f>23223-6400-224</f>
        <v>16599</v>
      </c>
      <c r="Y343" s="1442">
        <f>SUM(M343:O343)</f>
        <v>63837</v>
      </c>
      <c r="Z343" s="1442">
        <f>SUM(P343:R343)</f>
        <v>70883</v>
      </c>
      <c r="AA343" s="1442">
        <f>SUM(S343:U343)</f>
        <v>68144</v>
      </c>
      <c r="AB343" s="1442">
        <f>SUM(V343:X343)</f>
        <v>69751</v>
      </c>
      <c r="AC343" s="1442">
        <f>Y343+Z343</f>
        <v>134720</v>
      </c>
      <c r="AD343" s="1442">
        <f>AB343+AA343</f>
        <v>137895</v>
      </c>
      <c r="AE343" s="1442">
        <f>AC343+AD343</f>
        <v>272615</v>
      </c>
    </row>
    <row r="344" spans="1:31">
      <c r="A344" s="657">
        <v>1</v>
      </c>
      <c r="B344" s="137"/>
      <c r="C344" s="137"/>
      <c r="E344" s="184"/>
      <c r="F344" s="183"/>
      <c r="G344" s="134"/>
      <c r="H344" s="134"/>
      <c r="I344" s="18"/>
      <c r="J344" s="561"/>
      <c r="K344" s="561" t="s">
        <v>227</v>
      </c>
      <c r="L344" s="562"/>
      <c r="M344" s="564">
        <v>722</v>
      </c>
      <c r="N344" s="564">
        <v>1060</v>
      </c>
      <c r="O344" s="564">
        <v>1075</v>
      </c>
      <c r="P344" s="564">
        <v>423</v>
      </c>
      <c r="Q344" s="564">
        <v>628</v>
      </c>
      <c r="R344" s="564">
        <v>872</v>
      </c>
      <c r="S344" s="564">
        <v>1009</v>
      </c>
      <c r="T344" s="564">
        <v>502</v>
      </c>
      <c r="U344" s="564">
        <v>652</v>
      </c>
      <c r="V344" s="564">
        <v>795</v>
      </c>
      <c r="W344" s="564">
        <v>1644</v>
      </c>
      <c r="X344" s="564">
        <v>539</v>
      </c>
      <c r="Y344" s="1440">
        <f>SUM(M344:O344)</f>
        <v>2857</v>
      </c>
      <c r="Z344" s="1440">
        <f>SUM(P344:R344)</f>
        <v>1923</v>
      </c>
      <c r="AA344" s="1440">
        <f>SUM(S344:U344)</f>
        <v>2163</v>
      </c>
      <c r="AB344" s="1440">
        <f>SUM(V344:X344)</f>
        <v>2978</v>
      </c>
      <c r="AC344" s="1440">
        <f>Y344+Z344</f>
        <v>4780</v>
      </c>
      <c r="AD344" s="1440">
        <f>AB344+AA344</f>
        <v>5141</v>
      </c>
      <c r="AE344" s="1440">
        <f>AC344+AD344</f>
        <v>9921</v>
      </c>
    </row>
    <row r="345" spans="1:31" collapsed="1">
      <c r="A345" s="657">
        <v>1</v>
      </c>
      <c r="B345" s="137"/>
      <c r="C345" s="137"/>
      <c r="E345" s="184"/>
      <c r="F345" s="183"/>
      <c r="G345" s="134"/>
      <c r="H345" s="134"/>
      <c r="I345" s="16"/>
      <c r="J345" s="566" t="s">
        <v>228</v>
      </c>
      <c r="K345" s="566"/>
      <c r="L345" s="567"/>
      <c r="M345" s="1445"/>
      <c r="N345" s="1445"/>
      <c r="O345" s="1445"/>
      <c r="P345" s="1445"/>
      <c r="Q345" s="1445"/>
      <c r="R345" s="1445"/>
      <c r="S345" s="1445"/>
      <c r="T345" s="1445"/>
      <c r="U345" s="1445"/>
      <c r="V345" s="1445"/>
      <c r="W345" s="1445"/>
      <c r="X345" s="1445"/>
      <c r="Y345" s="1446">
        <f>SUM(M345:O345)</f>
        <v>0</v>
      </c>
      <c r="Z345" s="1446">
        <f>SUM(P345:R345)</f>
        <v>0</v>
      </c>
      <c r="AA345" s="1446">
        <f>SUM(S345:U345)</f>
        <v>0</v>
      </c>
      <c r="AB345" s="1446">
        <f>SUM(V345:X345)</f>
        <v>0</v>
      </c>
      <c r="AC345" s="1446">
        <f>Y345+Z345</f>
        <v>0</v>
      </c>
      <c r="AD345" s="1446">
        <f>AB345+AA345</f>
        <v>0</v>
      </c>
      <c r="AE345" s="1446">
        <f>AC345+AD345</f>
        <v>0</v>
      </c>
    </row>
    <row r="346" spans="1:31">
      <c r="A346" s="657">
        <v>1</v>
      </c>
      <c r="B346" s="137"/>
      <c r="C346" s="137"/>
      <c r="E346" s="184"/>
      <c r="F346" s="183"/>
      <c r="G346" s="134"/>
      <c r="H346" s="134"/>
      <c r="I346" s="18" t="s">
        <v>229</v>
      </c>
      <c r="J346" s="560"/>
      <c r="K346" s="560"/>
      <c r="L346" s="556"/>
      <c r="M346" s="1447">
        <f>M347+M354</f>
        <v>19229</v>
      </c>
      <c r="N346" s="1447">
        <f t="shared" ref="N346:AE346" si="231">N347+N354</f>
        <v>15620</v>
      </c>
      <c r="O346" s="1447">
        <f t="shared" si="231"/>
        <v>21777</v>
      </c>
      <c r="P346" s="1447">
        <f t="shared" si="231"/>
        <v>19704</v>
      </c>
      <c r="Q346" s="1447">
        <f t="shared" si="231"/>
        <v>17336</v>
      </c>
      <c r="R346" s="1447">
        <f t="shared" si="231"/>
        <v>20990</v>
      </c>
      <c r="S346" s="1447">
        <f t="shared" si="231"/>
        <v>17121</v>
      </c>
      <c r="T346" s="1447">
        <f t="shared" si="231"/>
        <v>17489</v>
      </c>
      <c r="U346" s="1447">
        <f t="shared" si="231"/>
        <v>20623</v>
      </c>
      <c r="V346" s="1447">
        <f t="shared" si="231"/>
        <v>18684</v>
      </c>
      <c r="W346" s="1447">
        <f t="shared" si="231"/>
        <v>20883</v>
      </c>
      <c r="X346" s="1447">
        <f t="shared" si="231"/>
        <v>14843</v>
      </c>
      <c r="Y346" s="1448">
        <f t="shared" si="231"/>
        <v>56626</v>
      </c>
      <c r="Z346" s="1448">
        <f t="shared" si="231"/>
        <v>58030</v>
      </c>
      <c r="AA346" s="1448">
        <f t="shared" si="231"/>
        <v>55233</v>
      </c>
      <c r="AB346" s="1448">
        <f t="shared" si="231"/>
        <v>54410</v>
      </c>
      <c r="AC346" s="1448">
        <f t="shared" si="231"/>
        <v>114656</v>
      </c>
      <c r="AD346" s="1448">
        <f t="shared" si="231"/>
        <v>109643</v>
      </c>
      <c r="AE346" s="1448">
        <f t="shared" si="231"/>
        <v>224299</v>
      </c>
    </row>
    <row r="347" spans="1:31">
      <c r="A347" s="657">
        <v>1</v>
      </c>
      <c r="B347" s="137"/>
      <c r="C347" s="137"/>
      <c r="E347" s="184"/>
      <c r="F347" s="183"/>
      <c r="G347" s="134"/>
      <c r="H347" s="134"/>
      <c r="I347" s="18"/>
      <c r="J347" s="189" t="s">
        <v>225</v>
      </c>
      <c r="K347" s="189"/>
      <c r="L347" s="188"/>
      <c r="M347" s="1441">
        <f>M348+M351</f>
        <v>19229</v>
      </c>
      <c r="N347" s="1441">
        <f t="shared" ref="N347:AE347" si="232">N348+N351</f>
        <v>15620</v>
      </c>
      <c r="O347" s="1441">
        <f t="shared" si="232"/>
        <v>21777</v>
      </c>
      <c r="P347" s="1441">
        <f t="shared" si="232"/>
        <v>19704</v>
      </c>
      <c r="Q347" s="1441">
        <f t="shared" si="232"/>
        <v>17336</v>
      </c>
      <c r="R347" s="1441">
        <f t="shared" si="232"/>
        <v>20990</v>
      </c>
      <c r="S347" s="1441">
        <f t="shared" si="232"/>
        <v>17121</v>
      </c>
      <c r="T347" s="1441">
        <f t="shared" si="232"/>
        <v>17489</v>
      </c>
      <c r="U347" s="1441">
        <f t="shared" si="232"/>
        <v>20623</v>
      </c>
      <c r="V347" s="1441">
        <f t="shared" si="232"/>
        <v>18684</v>
      </c>
      <c r="W347" s="1441">
        <f t="shared" si="232"/>
        <v>20883</v>
      </c>
      <c r="X347" s="1441">
        <f t="shared" si="232"/>
        <v>14843</v>
      </c>
      <c r="Y347" s="1442">
        <f t="shared" si="232"/>
        <v>56626</v>
      </c>
      <c r="Z347" s="1442">
        <f t="shared" si="232"/>
        <v>58030</v>
      </c>
      <c r="AA347" s="1442">
        <f t="shared" si="232"/>
        <v>55233</v>
      </c>
      <c r="AB347" s="1442">
        <f t="shared" si="232"/>
        <v>54410</v>
      </c>
      <c r="AC347" s="1442">
        <f t="shared" si="232"/>
        <v>114656</v>
      </c>
      <c r="AD347" s="1442">
        <f t="shared" si="232"/>
        <v>109643</v>
      </c>
      <c r="AE347" s="1442">
        <f t="shared" si="232"/>
        <v>224299</v>
      </c>
    </row>
    <row r="348" spans="1:31">
      <c r="A348" s="657">
        <v>1</v>
      </c>
      <c r="B348" s="137"/>
      <c r="C348" s="137"/>
      <c r="E348" s="184"/>
      <c r="F348" s="183"/>
      <c r="G348" s="134"/>
      <c r="H348" s="134"/>
      <c r="I348" s="18"/>
      <c r="J348" s="18"/>
      <c r="K348" s="189" t="s">
        <v>226</v>
      </c>
      <c r="L348" s="571"/>
      <c r="M348" s="1449">
        <f>SUM(M349:M350)</f>
        <v>18681</v>
      </c>
      <c r="N348" s="1449">
        <f t="shared" ref="N348:AE348" si="233">SUM(N349:N350)</f>
        <v>15147</v>
      </c>
      <c r="O348" s="1449">
        <f t="shared" si="233"/>
        <v>21042</v>
      </c>
      <c r="P348" s="1449">
        <f t="shared" si="233"/>
        <v>19094</v>
      </c>
      <c r="Q348" s="1449">
        <f t="shared" si="233"/>
        <v>16846</v>
      </c>
      <c r="R348" s="1449">
        <f t="shared" si="233"/>
        <v>20550</v>
      </c>
      <c r="S348" s="1449">
        <f t="shared" si="233"/>
        <v>16436</v>
      </c>
      <c r="T348" s="1449">
        <f t="shared" si="233"/>
        <v>17173</v>
      </c>
      <c r="U348" s="1449">
        <f t="shared" si="233"/>
        <v>20139</v>
      </c>
      <c r="V348" s="1449">
        <f t="shared" si="233"/>
        <v>18117</v>
      </c>
      <c r="W348" s="1449">
        <f t="shared" si="233"/>
        <v>20363</v>
      </c>
      <c r="X348" s="1449">
        <f t="shared" si="233"/>
        <v>14339</v>
      </c>
      <c r="Y348" s="1450">
        <f t="shared" si="233"/>
        <v>54870</v>
      </c>
      <c r="Z348" s="1450">
        <f t="shared" si="233"/>
        <v>56490</v>
      </c>
      <c r="AA348" s="1450">
        <f t="shared" si="233"/>
        <v>53748</v>
      </c>
      <c r="AB348" s="1450">
        <f t="shared" si="233"/>
        <v>52819</v>
      </c>
      <c r="AC348" s="1450">
        <f t="shared" si="233"/>
        <v>111360</v>
      </c>
      <c r="AD348" s="1450">
        <f t="shared" si="233"/>
        <v>106567</v>
      </c>
      <c r="AE348" s="1450">
        <f t="shared" si="233"/>
        <v>217927</v>
      </c>
    </row>
    <row r="349" spans="1:31">
      <c r="A349" s="657">
        <v>1</v>
      </c>
      <c r="B349" s="137"/>
      <c r="C349" s="137"/>
      <c r="E349" s="184"/>
      <c r="F349" s="183"/>
      <c r="G349" s="134"/>
      <c r="H349" s="134"/>
      <c r="I349" s="18"/>
      <c r="J349" s="18"/>
      <c r="K349" s="18"/>
      <c r="L349" s="150" t="s">
        <v>230</v>
      </c>
      <c r="M349" s="128">
        <f>18785-104</f>
        <v>18681</v>
      </c>
      <c r="N349" s="128">
        <f>15235-88</f>
        <v>15147</v>
      </c>
      <c r="O349" s="128">
        <f>21255-213</f>
        <v>21042</v>
      </c>
      <c r="P349" s="128">
        <v>19094</v>
      </c>
      <c r="Q349" s="128">
        <f>16887-41</f>
        <v>16846</v>
      </c>
      <c r="R349" s="128">
        <v>20550</v>
      </c>
      <c r="S349" s="128">
        <f>16456-20</f>
        <v>16436</v>
      </c>
      <c r="T349" s="128">
        <f>17299-126</f>
        <v>17173</v>
      </c>
      <c r="U349" s="128">
        <f>20190-51</f>
        <v>20139</v>
      </c>
      <c r="V349" s="128">
        <f>18204-87</f>
        <v>18117</v>
      </c>
      <c r="W349" s="128">
        <f>20385-22</f>
        <v>20363</v>
      </c>
      <c r="X349" s="128">
        <f>14240+99</f>
        <v>14339</v>
      </c>
      <c r="Y349" s="1377">
        <f>SUM(M349:O349)</f>
        <v>54870</v>
      </c>
      <c r="Z349" s="1377">
        <f>SUM(P349:R349)</f>
        <v>56490</v>
      </c>
      <c r="AA349" s="1377">
        <f>SUM(S349:U349)</f>
        <v>53748</v>
      </c>
      <c r="AB349" s="1377">
        <f>SUM(V349:X349)</f>
        <v>52819</v>
      </c>
      <c r="AC349" s="1377">
        <f>Y349+Z349</f>
        <v>111360</v>
      </c>
      <c r="AD349" s="1377">
        <f>AB349+AA349</f>
        <v>106567</v>
      </c>
      <c r="AE349" s="1377">
        <f>AC349+AD349</f>
        <v>217927</v>
      </c>
    </row>
    <row r="350" spans="1:31">
      <c r="A350" s="657">
        <v>1</v>
      </c>
      <c r="B350" s="137"/>
      <c r="C350" s="137"/>
      <c r="E350" s="184"/>
      <c r="F350" s="183"/>
      <c r="G350" s="134"/>
      <c r="H350" s="134"/>
      <c r="I350" s="18"/>
      <c r="J350" s="18"/>
      <c r="K350" s="18"/>
      <c r="L350" s="150" t="s">
        <v>231</v>
      </c>
      <c r="M350" s="1374"/>
      <c r="N350" s="1374"/>
      <c r="O350" s="1374"/>
      <c r="P350" s="1374"/>
      <c r="Q350" s="1374"/>
      <c r="R350" s="1374"/>
      <c r="S350" s="1374"/>
      <c r="T350" s="1374"/>
      <c r="U350" s="1374"/>
      <c r="V350" s="1374"/>
      <c r="W350" s="1374"/>
      <c r="X350" s="1374"/>
      <c r="Y350" s="1377">
        <f>SUM(M350:O350)</f>
        <v>0</v>
      </c>
      <c r="Z350" s="1377">
        <f>SUM(P350:R350)</f>
        <v>0</v>
      </c>
      <c r="AA350" s="1377">
        <f>SUM(S350:U350)</f>
        <v>0</v>
      </c>
      <c r="AB350" s="1377">
        <f>SUM(V350:X350)</f>
        <v>0</v>
      </c>
      <c r="AC350" s="1377">
        <f>Y350+Z350</f>
        <v>0</v>
      </c>
      <c r="AD350" s="1377">
        <f>AB350+AA350</f>
        <v>0</v>
      </c>
      <c r="AE350" s="1377">
        <f>AC350+AD350</f>
        <v>0</v>
      </c>
    </row>
    <row r="351" spans="1:31">
      <c r="A351" s="657">
        <v>1</v>
      </c>
      <c r="B351" s="137"/>
      <c r="C351" s="137"/>
      <c r="E351" s="184"/>
      <c r="F351" s="183"/>
      <c r="G351" s="134"/>
      <c r="H351" s="134"/>
      <c r="I351" s="18"/>
      <c r="J351" s="18"/>
      <c r="K351" s="189" t="s">
        <v>227</v>
      </c>
      <c r="L351" s="571"/>
      <c r="M351" s="1449">
        <f>SUM(M352:M353)</f>
        <v>548</v>
      </c>
      <c r="N351" s="1449">
        <f t="shared" ref="N351:AE351" si="234">SUM(N352:N353)</f>
        <v>473</v>
      </c>
      <c r="O351" s="1449">
        <f t="shared" si="234"/>
        <v>735</v>
      </c>
      <c r="P351" s="1449">
        <f t="shared" si="234"/>
        <v>610</v>
      </c>
      <c r="Q351" s="1449">
        <f t="shared" si="234"/>
        <v>490</v>
      </c>
      <c r="R351" s="1449">
        <f t="shared" si="234"/>
        <v>440</v>
      </c>
      <c r="S351" s="1449">
        <f t="shared" si="234"/>
        <v>685</v>
      </c>
      <c r="T351" s="1449">
        <f t="shared" si="234"/>
        <v>316</v>
      </c>
      <c r="U351" s="1449">
        <f t="shared" si="234"/>
        <v>484</v>
      </c>
      <c r="V351" s="1449">
        <f t="shared" si="234"/>
        <v>567</v>
      </c>
      <c r="W351" s="1449">
        <f t="shared" si="234"/>
        <v>520</v>
      </c>
      <c r="X351" s="1449">
        <f t="shared" si="234"/>
        <v>504</v>
      </c>
      <c r="Y351" s="1450">
        <f t="shared" si="234"/>
        <v>1756</v>
      </c>
      <c r="Z351" s="1450">
        <f t="shared" si="234"/>
        <v>1540</v>
      </c>
      <c r="AA351" s="1450">
        <f t="shared" si="234"/>
        <v>1485</v>
      </c>
      <c r="AB351" s="1450">
        <f t="shared" si="234"/>
        <v>1591</v>
      </c>
      <c r="AC351" s="1450">
        <f t="shared" si="234"/>
        <v>3296</v>
      </c>
      <c r="AD351" s="1450">
        <f t="shared" si="234"/>
        <v>3076</v>
      </c>
      <c r="AE351" s="1450">
        <f t="shared" si="234"/>
        <v>6372</v>
      </c>
    </row>
    <row r="352" spans="1:31">
      <c r="A352" s="657">
        <v>1</v>
      </c>
      <c r="B352" s="137"/>
      <c r="C352" s="137"/>
      <c r="E352" s="184"/>
      <c r="F352" s="183"/>
      <c r="G352" s="134"/>
      <c r="H352" s="134"/>
      <c r="I352" s="18"/>
      <c r="J352" s="18"/>
      <c r="K352" s="18"/>
      <c r="L352" s="150" t="s">
        <v>230</v>
      </c>
      <c r="M352" s="128">
        <v>548</v>
      </c>
      <c r="N352" s="128">
        <v>473</v>
      </c>
      <c r="O352" s="128">
        <v>735</v>
      </c>
      <c r="P352" s="128">
        <v>610</v>
      </c>
      <c r="Q352" s="128">
        <v>490</v>
      </c>
      <c r="R352" s="128">
        <v>440</v>
      </c>
      <c r="S352" s="128">
        <v>685</v>
      </c>
      <c r="T352" s="128">
        <v>316</v>
      </c>
      <c r="U352" s="128">
        <v>484</v>
      </c>
      <c r="V352" s="128">
        <v>567</v>
      </c>
      <c r="W352" s="128">
        <v>520</v>
      </c>
      <c r="X352" s="128">
        <v>504</v>
      </c>
      <c r="Y352" s="1377">
        <f>SUM(M352:O352)</f>
        <v>1756</v>
      </c>
      <c r="Z352" s="1377">
        <f>SUM(P352:R352)</f>
        <v>1540</v>
      </c>
      <c r="AA352" s="1377">
        <f>SUM(S352:U352)</f>
        <v>1485</v>
      </c>
      <c r="AB352" s="1377">
        <f>SUM(V352:X352)</f>
        <v>1591</v>
      </c>
      <c r="AC352" s="1377">
        <f>Y352+Z352</f>
        <v>3296</v>
      </c>
      <c r="AD352" s="1377">
        <f>AB352+AA352</f>
        <v>3076</v>
      </c>
      <c r="AE352" s="1377">
        <f>AC352+AD352</f>
        <v>6372</v>
      </c>
    </row>
    <row r="353" spans="1:31">
      <c r="A353" s="657">
        <v>1</v>
      </c>
      <c r="B353" s="137"/>
      <c r="C353" s="137"/>
      <c r="E353" s="184"/>
      <c r="F353" s="183"/>
      <c r="G353" s="134"/>
      <c r="H353" s="134"/>
      <c r="I353" s="18"/>
      <c r="J353" s="561"/>
      <c r="K353" s="561"/>
      <c r="L353" s="562" t="s">
        <v>231</v>
      </c>
      <c r="M353" s="1444"/>
      <c r="N353" s="1444"/>
      <c r="O353" s="1444"/>
      <c r="P353" s="1444"/>
      <c r="Q353" s="1444"/>
      <c r="R353" s="1444"/>
      <c r="S353" s="1444"/>
      <c r="T353" s="1444"/>
      <c r="U353" s="1444"/>
      <c r="V353" s="1444"/>
      <c r="W353" s="1444"/>
      <c r="X353" s="1444"/>
      <c r="Y353" s="1440">
        <f>SUM(M353:O353)</f>
        <v>0</v>
      </c>
      <c r="Z353" s="1440">
        <f>SUM(P353:R353)</f>
        <v>0</v>
      </c>
      <c r="AA353" s="1440">
        <f>SUM(S353:U353)</f>
        <v>0</v>
      </c>
      <c r="AB353" s="1440">
        <f>SUM(V353:X353)</f>
        <v>0</v>
      </c>
      <c r="AC353" s="1440">
        <f>Y353+Z353</f>
        <v>0</v>
      </c>
      <c r="AD353" s="1440">
        <f>AB353+AA353</f>
        <v>0</v>
      </c>
      <c r="AE353" s="1440">
        <f>AC353+AD353</f>
        <v>0</v>
      </c>
    </row>
    <row r="354" spans="1:31" collapsed="1">
      <c r="A354" s="657">
        <v>1</v>
      </c>
      <c r="B354" s="137"/>
      <c r="C354" s="137"/>
      <c r="E354" s="184"/>
      <c r="F354" s="183"/>
      <c r="G354" s="134"/>
      <c r="H354" s="134"/>
      <c r="I354" s="18"/>
      <c r="J354" s="566" t="s">
        <v>228</v>
      </c>
      <c r="K354" s="566"/>
      <c r="L354" s="567"/>
      <c r="M354" s="1445"/>
      <c r="N354" s="1445"/>
      <c r="O354" s="1445"/>
      <c r="P354" s="1445"/>
      <c r="Q354" s="1445"/>
      <c r="R354" s="1445"/>
      <c r="S354" s="1445"/>
      <c r="T354" s="1445"/>
      <c r="U354" s="1445"/>
      <c r="V354" s="1445"/>
      <c r="W354" s="1445"/>
      <c r="X354" s="1445"/>
      <c r="Y354" s="1446">
        <f>SUM(M354:O354)</f>
        <v>0</v>
      </c>
      <c r="Z354" s="1446">
        <f>SUM(P354:R354)</f>
        <v>0</v>
      </c>
      <c r="AA354" s="1446">
        <f>SUM(S354:U354)</f>
        <v>0</v>
      </c>
      <c r="AB354" s="1446">
        <f>SUM(V354:X354)</f>
        <v>0</v>
      </c>
      <c r="AC354" s="1446">
        <f>Y354+Z354</f>
        <v>0</v>
      </c>
      <c r="AD354" s="1446">
        <f>AB354+AA354</f>
        <v>0</v>
      </c>
      <c r="AE354" s="1446">
        <f>AC354+AD354</f>
        <v>0</v>
      </c>
    </row>
    <row r="355" spans="1:31">
      <c r="A355" s="657">
        <v>1</v>
      </c>
      <c r="B355" s="137"/>
      <c r="C355" s="137"/>
      <c r="E355" s="184"/>
      <c r="F355" s="183"/>
      <c r="G355" s="133"/>
      <c r="H355" s="133"/>
      <c r="I355" s="470" t="s">
        <v>138</v>
      </c>
      <c r="J355" s="470"/>
      <c r="K355" s="470"/>
      <c r="L355" s="471"/>
      <c r="M355" s="1451"/>
      <c r="N355" s="1451"/>
      <c r="O355" s="1451"/>
      <c r="P355" s="1451"/>
      <c r="Q355" s="1451"/>
      <c r="R355" s="1451"/>
      <c r="S355" s="1451"/>
      <c r="T355" s="1451"/>
      <c r="U355" s="1451"/>
      <c r="V355" s="1451"/>
      <c r="W355" s="1451"/>
      <c r="X355" s="1451"/>
      <c r="Y355" s="1452">
        <f>SUM(M355:O355)</f>
        <v>0</v>
      </c>
      <c r="Z355" s="1452">
        <f>SUM(P355:R355)</f>
        <v>0</v>
      </c>
      <c r="AA355" s="1452">
        <f>SUM(S355:U355)</f>
        <v>0</v>
      </c>
      <c r="AB355" s="1452">
        <f>SUM(V355:X355)</f>
        <v>0</v>
      </c>
      <c r="AC355" s="1452">
        <f>Y355+Z355</f>
        <v>0</v>
      </c>
      <c r="AD355" s="1452">
        <f>AB355+AA355</f>
        <v>0</v>
      </c>
      <c r="AE355" s="1452">
        <f>AC355+AD355</f>
        <v>0</v>
      </c>
    </row>
    <row r="356" spans="1:31">
      <c r="A356" s="657">
        <v>1</v>
      </c>
      <c r="B356" s="137"/>
      <c r="C356" s="137"/>
      <c r="E356" s="184"/>
      <c r="F356" s="183"/>
      <c r="G356" s="1453" t="s">
        <v>232</v>
      </c>
      <c r="H356" s="1453"/>
      <c r="I356" s="1453"/>
      <c r="J356" s="1453"/>
      <c r="K356" s="1453"/>
      <c r="L356" s="2191"/>
      <c r="M356" s="1663">
        <f>+M357+M362+M371</f>
        <v>119143</v>
      </c>
      <c r="N356" s="1663">
        <f t="shared" ref="N356:AE356" si="235">+N357+N362+N371</f>
        <v>143307</v>
      </c>
      <c r="O356" s="1663">
        <f t="shared" si="235"/>
        <v>193407</v>
      </c>
      <c r="P356" s="1663">
        <f t="shared" si="235"/>
        <v>124549</v>
      </c>
      <c r="Q356" s="1663">
        <f t="shared" si="235"/>
        <v>133770</v>
      </c>
      <c r="R356" s="1663">
        <f t="shared" si="235"/>
        <v>270979</v>
      </c>
      <c r="S356" s="1663">
        <f t="shared" si="235"/>
        <v>71989</v>
      </c>
      <c r="T356" s="1663">
        <f t="shared" si="235"/>
        <v>149276</v>
      </c>
      <c r="U356" s="1663">
        <f t="shared" si="235"/>
        <v>220335</v>
      </c>
      <c r="V356" s="1663">
        <f t="shared" si="235"/>
        <v>129476</v>
      </c>
      <c r="W356" s="1663">
        <f t="shared" si="235"/>
        <v>156736</v>
      </c>
      <c r="X356" s="1663">
        <f t="shared" si="235"/>
        <v>88343</v>
      </c>
      <c r="Y356" s="1663">
        <f t="shared" si="235"/>
        <v>455857</v>
      </c>
      <c r="Z356" s="1663">
        <f t="shared" si="235"/>
        <v>529298</v>
      </c>
      <c r="AA356" s="1663">
        <f t="shared" si="235"/>
        <v>441600</v>
      </c>
      <c r="AB356" s="1663">
        <f t="shared" si="235"/>
        <v>374555</v>
      </c>
      <c r="AC356" s="1663">
        <f t="shared" si="235"/>
        <v>985155</v>
      </c>
      <c r="AD356" s="1663">
        <f t="shared" si="235"/>
        <v>816155</v>
      </c>
      <c r="AE356" s="1663">
        <f t="shared" si="235"/>
        <v>1801310</v>
      </c>
    </row>
    <row r="357" spans="1:31">
      <c r="A357" s="657">
        <v>1</v>
      </c>
      <c r="B357" s="137"/>
      <c r="C357" s="137"/>
      <c r="E357" s="184"/>
      <c r="F357" s="183"/>
      <c r="G357" s="129"/>
      <c r="H357" s="129"/>
      <c r="I357" s="18" t="s">
        <v>224</v>
      </c>
      <c r="J357" s="561"/>
      <c r="K357" s="561"/>
      <c r="L357" s="562"/>
      <c r="M357" s="1439">
        <f>M358+M361</f>
        <v>80810</v>
      </c>
      <c r="N357" s="1439">
        <f t="shared" ref="N357:AE357" si="236">N358+N361</f>
        <v>103079</v>
      </c>
      <c r="O357" s="1439">
        <f t="shared" si="236"/>
        <v>159349</v>
      </c>
      <c r="P357" s="1439">
        <f t="shared" si="236"/>
        <v>91168</v>
      </c>
      <c r="Q357" s="1439">
        <f t="shared" si="236"/>
        <v>94765</v>
      </c>
      <c r="R357" s="1439">
        <f t="shared" si="236"/>
        <v>204007</v>
      </c>
      <c r="S357" s="1439">
        <f t="shared" si="236"/>
        <v>45179</v>
      </c>
      <c r="T357" s="1439">
        <f t="shared" si="236"/>
        <v>104749</v>
      </c>
      <c r="U357" s="1439">
        <f t="shared" si="236"/>
        <v>175630</v>
      </c>
      <c r="V357" s="1439">
        <f t="shared" si="236"/>
        <v>89259</v>
      </c>
      <c r="W357" s="1439">
        <f t="shared" si="236"/>
        <v>106286</v>
      </c>
      <c r="X357" s="1439">
        <f t="shared" si="236"/>
        <v>62750</v>
      </c>
      <c r="Y357" s="1440">
        <f t="shared" si="236"/>
        <v>343238</v>
      </c>
      <c r="Z357" s="1439">
        <f t="shared" si="236"/>
        <v>389940</v>
      </c>
      <c r="AA357" s="1439">
        <f t="shared" si="236"/>
        <v>325558</v>
      </c>
      <c r="AB357" s="1439">
        <f t="shared" si="236"/>
        <v>258295</v>
      </c>
      <c r="AC357" s="1439">
        <f t="shared" si="236"/>
        <v>733178</v>
      </c>
      <c r="AD357" s="1439">
        <f t="shared" si="236"/>
        <v>583853</v>
      </c>
      <c r="AE357" s="1439">
        <f t="shared" si="236"/>
        <v>1317031</v>
      </c>
    </row>
    <row r="358" spans="1:31">
      <c r="A358" s="657">
        <v>1</v>
      </c>
      <c r="B358" s="137"/>
      <c r="C358" s="137"/>
      <c r="E358" s="184"/>
      <c r="F358" s="183"/>
      <c r="G358" s="129"/>
      <c r="H358" s="129"/>
      <c r="I358" s="18"/>
      <c r="J358" s="189" t="s">
        <v>225</v>
      </c>
      <c r="K358" s="189"/>
      <c r="L358" s="188"/>
      <c r="M358" s="1441">
        <f>SUM(M359:M360)</f>
        <v>80810</v>
      </c>
      <c r="N358" s="1441">
        <f t="shared" ref="N358:AE358" si="237">SUM(N359:N360)</f>
        <v>103079</v>
      </c>
      <c r="O358" s="1441">
        <f t="shared" si="237"/>
        <v>159349</v>
      </c>
      <c r="P358" s="1441">
        <f t="shared" si="237"/>
        <v>91168</v>
      </c>
      <c r="Q358" s="1441">
        <f t="shared" si="237"/>
        <v>94765</v>
      </c>
      <c r="R358" s="1441">
        <f t="shared" si="237"/>
        <v>204007</v>
      </c>
      <c r="S358" s="1441">
        <f t="shared" si="237"/>
        <v>45179</v>
      </c>
      <c r="T358" s="1441">
        <f t="shared" si="237"/>
        <v>104749</v>
      </c>
      <c r="U358" s="1441">
        <f t="shared" si="237"/>
        <v>175630</v>
      </c>
      <c r="V358" s="1441">
        <f t="shared" si="237"/>
        <v>89259</v>
      </c>
      <c r="W358" s="1441">
        <f t="shared" si="237"/>
        <v>106286</v>
      </c>
      <c r="X358" s="1441">
        <f t="shared" si="237"/>
        <v>62750</v>
      </c>
      <c r="Y358" s="1442">
        <f t="shared" si="237"/>
        <v>343238</v>
      </c>
      <c r="Z358" s="1441">
        <f t="shared" si="237"/>
        <v>389940</v>
      </c>
      <c r="AA358" s="1441">
        <f t="shared" si="237"/>
        <v>325558</v>
      </c>
      <c r="AB358" s="1441">
        <f t="shared" si="237"/>
        <v>258295</v>
      </c>
      <c r="AC358" s="1441">
        <f t="shared" si="237"/>
        <v>733178</v>
      </c>
      <c r="AD358" s="1441">
        <f t="shared" si="237"/>
        <v>583853</v>
      </c>
      <c r="AE358" s="1441">
        <f t="shared" si="237"/>
        <v>1317031</v>
      </c>
    </row>
    <row r="359" spans="1:31">
      <c r="A359" s="657">
        <v>1</v>
      </c>
      <c r="B359" s="137"/>
      <c r="C359" s="137"/>
      <c r="E359" s="184"/>
      <c r="F359" s="183"/>
      <c r="G359" s="129"/>
      <c r="H359" s="129"/>
      <c r="I359" s="18"/>
      <c r="J359" s="18"/>
      <c r="K359" s="189" t="s">
        <v>226</v>
      </c>
      <c r="L359" s="188"/>
      <c r="M359" s="191">
        <f>42563+38247</f>
        <v>80810</v>
      </c>
      <c r="N359" s="191">
        <f>107795-4716</f>
        <v>103079</v>
      </c>
      <c r="O359" s="191">
        <f>165007-5658</f>
        <v>159349</v>
      </c>
      <c r="P359" s="191">
        <f>96169-5001</f>
        <v>91168</v>
      </c>
      <c r="Q359" s="191">
        <f>99905-5140</f>
        <v>94765</v>
      </c>
      <c r="R359" s="191">
        <f>212737-8730</f>
        <v>204007</v>
      </c>
      <c r="S359" s="191">
        <f>47639-2460</f>
        <v>45179</v>
      </c>
      <c r="T359" s="191">
        <f>110494-5745</f>
        <v>104749</v>
      </c>
      <c r="U359" s="191">
        <f>180679-5049</f>
        <v>175630</v>
      </c>
      <c r="V359" s="191">
        <f>94399-5140</f>
        <v>89259</v>
      </c>
      <c r="W359" s="191">
        <f>112036-5750</f>
        <v>106286</v>
      </c>
      <c r="X359" s="191">
        <f>64776-2026</f>
        <v>62750</v>
      </c>
      <c r="Y359" s="1442">
        <f>SUM(M359:O359)</f>
        <v>343238</v>
      </c>
      <c r="Z359" s="1442">
        <f>SUM(P359:R359)</f>
        <v>389940</v>
      </c>
      <c r="AA359" s="1442">
        <f>SUM(S359:U359)</f>
        <v>325558</v>
      </c>
      <c r="AB359" s="1442">
        <f>SUM(V359:X359)</f>
        <v>258295</v>
      </c>
      <c r="AC359" s="1442">
        <f>Y359+Z359</f>
        <v>733178</v>
      </c>
      <c r="AD359" s="1442">
        <f>AB359+AA359</f>
        <v>583853</v>
      </c>
      <c r="AE359" s="1442">
        <f>AC359+AD359</f>
        <v>1317031</v>
      </c>
    </row>
    <row r="360" spans="1:31" ht="15" customHeight="1">
      <c r="A360" s="657">
        <v>1</v>
      </c>
      <c r="B360" s="137"/>
      <c r="C360" s="137"/>
      <c r="E360" s="184"/>
      <c r="F360" s="183"/>
      <c r="G360" s="129"/>
      <c r="H360" s="129"/>
      <c r="I360" s="18"/>
      <c r="J360" s="561"/>
      <c r="K360" s="561" t="s">
        <v>227</v>
      </c>
      <c r="L360" s="562"/>
      <c r="M360" s="1444"/>
      <c r="N360" s="1444"/>
      <c r="O360" s="1444"/>
      <c r="P360" s="1444"/>
      <c r="Q360" s="1444"/>
      <c r="R360" s="1444"/>
      <c r="S360" s="1444"/>
      <c r="T360" s="1444"/>
      <c r="U360" s="1444"/>
      <c r="V360" s="1444"/>
      <c r="W360" s="1444"/>
      <c r="X360" s="1444"/>
      <c r="Y360" s="1440">
        <f>SUM(M360:O360)</f>
        <v>0</v>
      </c>
      <c r="Z360" s="1440">
        <f>SUM(P360:R360)</f>
        <v>0</v>
      </c>
      <c r="AA360" s="1440">
        <f>SUM(S360:U360)</f>
        <v>0</v>
      </c>
      <c r="AB360" s="1440">
        <f>SUM(V360:X360)</f>
        <v>0</v>
      </c>
      <c r="AC360" s="1440">
        <f>Y360+Z360</f>
        <v>0</v>
      </c>
      <c r="AD360" s="1440">
        <f>AB360+AA360</f>
        <v>0</v>
      </c>
      <c r="AE360" s="1440">
        <f>AC360+AD360</f>
        <v>0</v>
      </c>
    </row>
    <row r="361" spans="1:31" collapsed="1">
      <c r="A361" s="657">
        <v>1</v>
      </c>
      <c r="B361" s="137"/>
      <c r="C361" s="137"/>
      <c r="E361" s="184"/>
      <c r="F361" s="183"/>
      <c r="G361" s="129"/>
      <c r="H361" s="129"/>
      <c r="I361" s="16"/>
      <c r="J361" s="566" t="s">
        <v>228</v>
      </c>
      <c r="K361" s="566"/>
      <c r="L361" s="567"/>
      <c r="M361" s="1445"/>
      <c r="N361" s="1445"/>
      <c r="O361" s="1445"/>
      <c r="P361" s="1445"/>
      <c r="Q361" s="1445"/>
      <c r="R361" s="1445"/>
      <c r="S361" s="1445"/>
      <c r="T361" s="1445"/>
      <c r="U361" s="1445"/>
      <c r="V361" s="1445"/>
      <c r="W361" s="1445"/>
      <c r="X361" s="1445"/>
      <c r="Y361" s="1446">
        <f>SUM(M361:O361)</f>
        <v>0</v>
      </c>
      <c r="Z361" s="1446">
        <f>SUM(P361:R361)</f>
        <v>0</v>
      </c>
      <c r="AA361" s="1446">
        <f>SUM(S361:U361)</f>
        <v>0</v>
      </c>
      <c r="AB361" s="1446">
        <f>SUM(V361:X361)</f>
        <v>0</v>
      </c>
      <c r="AC361" s="1446">
        <f>Y361+Z361</f>
        <v>0</v>
      </c>
      <c r="AD361" s="1446">
        <f>AB361+AA361</f>
        <v>0</v>
      </c>
      <c r="AE361" s="1446">
        <f>AC361+AD361</f>
        <v>0</v>
      </c>
    </row>
    <row r="362" spans="1:31">
      <c r="A362" s="657">
        <v>1</v>
      </c>
      <c r="B362" s="137"/>
      <c r="C362" s="137"/>
      <c r="E362" s="184"/>
      <c r="F362" s="183"/>
      <c r="G362" s="129"/>
      <c r="H362" s="129"/>
      <c r="I362" s="18" t="s">
        <v>229</v>
      </c>
      <c r="J362" s="560"/>
      <c r="K362" s="560"/>
      <c r="L362" s="556"/>
      <c r="M362" s="1447">
        <f>M363+M370</f>
        <v>38333</v>
      </c>
      <c r="N362" s="1447">
        <f t="shared" ref="N362:AE362" si="238">N363+N370</f>
        <v>40228</v>
      </c>
      <c r="O362" s="1447">
        <f t="shared" si="238"/>
        <v>34058</v>
      </c>
      <c r="P362" s="1447">
        <f t="shared" si="238"/>
        <v>33381</v>
      </c>
      <c r="Q362" s="1447">
        <f t="shared" si="238"/>
        <v>39005</v>
      </c>
      <c r="R362" s="1447">
        <f t="shared" si="238"/>
        <v>66972</v>
      </c>
      <c r="S362" s="1447">
        <f t="shared" si="238"/>
        <v>26810</v>
      </c>
      <c r="T362" s="1447">
        <f t="shared" si="238"/>
        <v>44527</v>
      </c>
      <c r="U362" s="1447">
        <f t="shared" si="238"/>
        <v>44705</v>
      </c>
      <c r="V362" s="1447">
        <f t="shared" si="238"/>
        <v>40217</v>
      </c>
      <c r="W362" s="1447">
        <f t="shared" si="238"/>
        <v>50450</v>
      </c>
      <c r="X362" s="1447">
        <f t="shared" si="238"/>
        <v>25593</v>
      </c>
      <c r="Y362" s="1448">
        <f t="shared" si="238"/>
        <v>112619</v>
      </c>
      <c r="Z362" s="1448">
        <f t="shared" si="238"/>
        <v>139358</v>
      </c>
      <c r="AA362" s="1448">
        <f t="shared" si="238"/>
        <v>116042</v>
      </c>
      <c r="AB362" s="1448">
        <f t="shared" si="238"/>
        <v>116260</v>
      </c>
      <c r="AC362" s="1448">
        <f t="shared" si="238"/>
        <v>251977</v>
      </c>
      <c r="AD362" s="1448">
        <f t="shared" si="238"/>
        <v>232302</v>
      </c>
      <c r="AE362" s="1448">
        <f t="shared" si="238"/>
        <v>484279</v>
      </c>
    </row>
    <row r="363" spans="1:31">
      <c r="A363" s="657">
        <v>1</v>
      </c>
      <c r="B363" s="137"/>
      <c r="C363" s="137"/>
      <c r="E363" s="184"/>
      <c r="F363" s="183"/>
      <c r="G363" s="129"/>
      <c r="H363" s="129"/>
      <c r="I363" s="18"/>
      <c r="J363" s="189" t="s">
        <v>225</v>
      </c>
      <c r="K363" s="189"/>
      <c r="L363" s="188"/>
      <c r="M363" s="1441">
        <f>M364+M367</f>
        <v>38333</v>
      </c>
      <c r="N363" s="1441">
        <f t="shared" ref="N363:AE363" si="239">N364+N367</f>
        <v>40228</v>
      </c>
      <c r="O363" s="1441">
        <f t="shared" si="239"/>
        <v>34058</v>
      </c>
      <c r="P363" s="1441">
        <f t="shared" si="239"/>
        <v>33381</v>
      </c>
      <c r="Q363" s="1441">
        <f t="shared" si="239"/>
        <v>39005</v>
      </c>
      <c r="R363" s="1441">
        <f t="shared" si="239"/>
        <v>66972</v>
      </c>
      <c r="S363" s="1441">
        <f t="shared" si="239"/>
        <v>26810</v>
      </c>
      <c r="T363" s="1441">
        <f t="shared" si="239"/>
        <v>44527</v>
      </c>
      <c r="U363" s="1441">
        <f t="shared" si="239"/>
        <v>44705</v>
      </c>
      <c r="V363" s="1441">
        <f t="shared" si="239"/>
        <v>40217</v>
      </c>
      <c r="W363" s="1441">
        <f t="shared" si="239"/>
        <v>50450</v>
      </c>
      <c r="X363" s="1441">
        <f t="shared" si="239"/>
        <v>25593</v>
      </c>
      <c r="Y363" s="1442">
        <f t="shared" si="239"/>
        <v>112619</v>
      </c>
      <c r="Z363" s="1442">
        <f t="shared" si="239"/>
        <v>139358</v>
      </c>
      <c r="AA363" s="1442">
        <f t="shared" si="239"/>
        <v>116042</v>
      </c>
      <c r="AB363" s="1442">
        <f t="shared" si="239"/>
        <v>116260</v>
      </c>
      <c r="AC363" s="1442">
        <f t="shared" si="239"/>
        <v>251977</v>
      </c>
      <c r="AD363" s="1442">
        <f t="shared" si="239"/>
        <v>232302</v>
      </c>
      <c r="AE363" s="1442">
        <f t="shared" si="239"/>
        <v>484279</v>
      </c>
    </row>
    <row r="364" spans="1:31">
      <c r="A364" s="657">
        <v>1</v>
      </c>
      <c r="B364" s="137"/>
      <c r="C364" s="137"/>
      <c r="E364" s="184"/>
      <c r="F364" s="183"/>
      <c r="G364" s="129"/>
      <c r="H364" s="129"/>
      <c r="I364" s="18"/>
      <c r="J364" s="18"/>
      <c r="K364" s="189" t="s">
        <v>226</v>
      </c>
      <c r="L364" s="571"/>
      <c r="M364" s="1449">
        <f>SUM(M365:M366)</f>
        <v>38074</v>
      </c>
      <c r="N364" s="1449">
        <f t="shared" ref="N364:AE364" si="240">SUM(N365:N366)</f>
        <v>39902</v>
      </c>
      <c r="O364" s="1449">
        <f t="shared" si="240"/>
        <v>33571</v>
      </c>
      <c r="P364" s="1449">
        <f t="shared" si="240"/>
        <v>32157</v>
      </c>
      <c r="Q364" s="1449">
        <f t="shared" si="240"/>
        <v>38493</v>
      </c>
      <c r="R364" s="1449">
        <f t="shared" si="240"/>
        <v>66852</v>
      </c>
      <c r="S364" s="1449">
        <f t="shared" si="240"/>
        <v>26548</v>
      </c>
      <c r="T364" s="1449">
        <f t="shared" si="240"/>
        <v>44297</v>
      </c>
      <c r="U364" s="1449">
        <f t="shared" si="240"/>
        <v>44464</v>
      </c>
      <c r="V364" s="1449">
        <f t="shared" si="240"/>
        <v>40051</v>
      </c>
      <c r="W364" s="1449">
        <f t="shared" si="240"/>
        <v>50385</v>
      </c>
      <c r="X364" s="1449">
        <f t="shared" si="240"/>
        <v>25425</v>
      </c>
      <c r="Y364" s="1450">
        <f t="shared" si="240"/>
        <v>111547</v>
      </c>
      <c r="Z364" s="1450">
        <f t="shared" si="240"/>
        <v>137502</v>
      </c>
      <c r="AA364" s="1450">
        <f t="shared" si="240"/>
        <v>115309</v>
      </c>
      <c r="AB364" s="1450">
        <f t="shared" si="240"/>
        <v>115861</v>
      </c>
      <c r="AC364" s="1450">
        <f t="shared" si="240"/>
        <v>249049</v>
      </c>
      <c r="AD364" s="1450">
        <f t="shared" si="240"/>
        <v>231170</v>
      </c>
      <c r="AE364" s="1450">
        <f t="shared" si="240"/>
        <v>480219</v>
      </c>
    </row>
    <row r="365" spans="1:31" ht="15" customHeight="1">
      <c r="A365" s="657">
        <v>1</v>
      </c>
      <c r="B365" s="137"/>
      <c r="C365" s="137"/>
      <c r="E365" s="184"/>
      <c r="F365" s="183"/>
      <c r="G365" s="129"/>
      <c r="H365" s="129"/>
      <c r="I365" s="18"/>
      <c r="J365" s="18"/>
      <c r="K365" s="18"/>
      <c r="L365" s="150" t="s">
        <v>233</v>
      </c>
      <c r="M365" s="128">
        <f>24836+13238</f>
        <v>38074</v>
      </c>
      <c r="N365" s="128">
        <f>41111-1209</f>
        <v>39902</v>
      </c>
      <c r="O365" s="128">
        <f>32362+1209</f>
        <v>33571</v>
      </c>
      <c r="P365" s="128">
        <f>32667-510</f>
        <v>32157</v>
      </c>
      <c r="Q365" s="128">
        <f>39084-591</f>
        <v>38493</v>
      </c>
      <c r="R365" s="128">
        <f>68317-1465</f>
        <v>66852</v>
      </c>
      <c r="S365" s="128">
        <f>26953-405</f>
        <v>26548</v>
      </c>
      <c r="T365" s="128">
        <f>45345-1048</f>
        <v>44297</v>
      </c>
      <c r="U365" s="128">
        <f>46662-2198</f>
        <v>44464</v>
      </c>
      <c r="V365" s="128">
        <f>40655-604</f>
        <v>40051</v>
      </c>
      <c r="W365" s="128">
        <f>51043-658</f>
        <v>50385</v>
      </c>
      <c r="X365" s="128">
        <f>37285-11860</f>
        <v>25425</v>
      </c>
      <c r="Y365" s="1377">
        <f>SUM(M365:O365)</f>
        <v>111547</v>
      </c>
      <c r="Z365" s="1377">
        <f>SUM(P365:R365)</f>
        <v>137502</v>
      </c>
      <c r="AA365" s="1377">
        <f>SUM(S365:U365)</f>
        <v>115309</v>
      </c>
      <c r="AB365" s="1377">
        <f>SUM(V365:X365)</f>
        <v>115861</v>
      </c>
      <c r="AC365" s="1377">
        <f>Y365+Z365</f>
        <v>249049</v>
      </c>
      <c r="AD365" s="1377">
        <f>AB365+AA365</f>
        <v>231170</v>
      </c>
      <c r="AE365" s="1377">
        <f>AC365+AD365</f>
        <v>480219</v>
      </c>
    </row>
    <row r="366" spans="1:31">
      <c r="A366" s="657">
        <v>1</v>
      </c>
      <c r="B366" s="137"/>
      <c r="C366" s="137"/>
      <c r="E366" s="184"/>
      <c r="F366" s="183"/>
      <c r="G366" s="129"/>
      <c r="H366" s="129"/>
      <c r="I366" s="18"/>
      <c r="J366" s="18"/>
      <c r="K366" s="18"/>
      <c r="L366" s="150" t="s">
        <v>234</v>
      </c>
      <c r="M366" s="1374"/>
      <c r="N366" s="1374"/>
      <c r="O366" s="1374"/>
      <c r="P366" s="1374"/>
      <c r="Q366" s="1374"/>
      <c r="R366" s="1374"/>
      <c r="S366" s="1374"/>
      <c r="T366" s="1374"/>
      <c r="U366" s="1374"/>
      <c r="V366" s="1374"/>
      <c r="W366" s="1374"/>
      <c r="X366" s="1374"/>
      <c r="Y366" s="1377">
        <f>SUM(M366:O366)</f>
        <v>0</v>
      </c>
      <c r="Z366" s="1377">
        <f>SUM(P366:R366)</f>
        <v>0</v>
      </c>
      <c r="AA366" s="1377">
        <f>SUM(S366:U366)</f>
        <v>0</v>
      </c>
      <c r="AB366" s="1377">
        <f>SUM(V366:X366)</f>
        <v>0</v>
      </c>
      <c r="AC366" s="1377">
        <f>Y366+Z366</f>
        <v>0</v>
      </c>
      <c r="AD366" s="1377">
        <f>AB366+AA366</f>
        <v>0</v>
      </c>
      <c r="AE366" s="1377">
        <f>AC366+AD366</f>
        <v>0</v>
      </c>
    </row>
    <row r="367" spans="1:31">
      <c r="A367" s="657">
        <v>1</v>
      </c>
      <c r="B367" s="137"/>
      <c r="C367" s="137"/>
      <c r="E367" s="184"/>
      <c r="F367" s="183"/>
      <c r="G367" s="129"/>
      <c r="H367" s="129"/>
      <c r="I367" s="18"/>
      <c r="J367" s="18"/>
      <c r="K367" s="189" t="s">
        <v>227</v>
      </c>
      <c r="L367" s="571"/>
      <c r="M367" s="1449">
        <f>SUM(M368:M369)</f>
        <v>259</v>
      </c>
      <c r="N367" s="1449">
        <f>SUM(N368:N369)</f>
        <v>326</v>
      </c>
      <c r="O367" s="1449">
        <f>SUM(O368:O369)</f>
        <v>487</v>
      </c>
      <c r="P367" s="1449">
        <f t="shared" ref="P367:AE367" si="241">SUM(P368:P369)</f>
        <v>1224</v>
      </c>
      <c r="Q367" s="1449">
        <f t="shared" si="241"/>
        <v>512</v>
      </c>
      <c r="R367" s="1449">
        <f t="shared" si="241"/>
        <v>120</v>
      </c>
      <c r="S367" s="1449">
        <f t="shared" si="241"/>
        <v>262</v>
      </c>
      <c r="T367" s="1449">
        <f t="shared" si="241"/>
        <v>230</v>
      </c>
      <c r="U367" s="1449">
        <f t="shared" si="241"/>
        <v>241</v>
      </c>
      <c r="V367" s="1449">
        <f t="shared" si="241"/>
        <v>166</v>
      </c>
      <c r="W367" s="1449">
        <f t="shared" si="241"/>
        <v>65</v>
      </c>
      <c r="X367" s="1449">
        <f t="shared" si="241"/>
        <v>168</v>
      </c>
      <c r="Y367" s="1450">
        <f t="shared" si="241"/>
        <v>1072</v>
      </c>
      <c r="Z367" s="1450">
        <f t="shared" si="241"/>
        <v>1856</v>
      </c>
      <c r="AA367" s="1450">
        <f t="shared" si="241"/>
        <v>733</v>
      </c>
      <c r="AB367" s="1450">
        <f t="shared" si="241"/>
        <v>399</v>
      </c>
      <c r="AC367" s="1450">
        <f t="shared" si="241"/>
        <v>2928</v>
      </c>
      <c r="AD367" s="1450">
        <f t="shared" si="241"/>
        <v>1132</v>
      </c>
      <c r="AE367" s="1450">
        <f t="shared" si="241"/>
        <v>4060</v>
      </c>
    </row>
    <row r="368" spans="1:31">
      <c r="A368" s="657">
        <v>1</v>
      </c>
      <c r="B368" s="137"/>
      <c r="C368" s="137"/>
      <c r="E368" s="184"/>
      <c r="F368" s="183"/>
      <c r="G368" s="129"/>
      <c r="H368" s="129"/>
      <c r="I368" s="18"/>
      <c r="J368" s="18"/>
      <c r="K368" s="18"/>
      <c r="L368" s="150" t="s">
        <v>233</v>
      </c>
      <c r="M368" s="128">
        <v>259</v>
      </c>
      <c r="N368" s="128">
        <v>326</v>
      </c>
      <c r="O368" s="128">
        <v>487</v>
      </c>
      <c r="P368" s="128">
        <v>1224</v>
      </c>
      <c r="Q368" s="128">
        <v>512</v>
      </c>
      <c r="R368" s="128">
        <v>120</v>
      </c>
      <c r="S368" s="128">
        <v>262</v>
      </c>
      <c r="T368" s="128">
        <v>230</v>
      </c>
      <c r="U368" s="128">
        <v>241</v>
      </c>
      <c r="V368" s="128">
        <v>166</v>
      </c>
      <c r="W368" s="128">
        <v>65</v>
      </c>
      <c r="X368" s="128">
        <v>168</v>
      </c>
      <c r="Y368" s="1377">
        <f>SUM(M368:O368)</f>
        <v>1072</v>
      </c>
      <c r="Z368" s="1377">
        <f>SUM(P368:R368)</f>
        <v>1856</v>
      </c>
      <c r="AA368" s="1377">
        <f>SUM(S368:U368)</f>
        <v>733</v>
      </c>
      <c r="AB368" s="1377">
        <f>SUM(V368:X368)</f>
        <v>399</v>
      </c>
      <c r="AC368" s="1377">
        <f>Y368+Z368</f>
        <v>2928</v>
      </c>
      <c r="AD368" s="1377">
        <f>AB368+AA368</f>
        <v>1132</v>
      </c>
      <c r="AE368" s="1377">
        <f>AC368+AD368</f>
        <v>4060</v>
      </c>
    </row>
    <row r="369" spans="1:31">
      <c r="A369" s="657">
        <v>1</v>
      </c>
      <c r="B369" s="137"/>
      <c r="C369" s="137"/>
      <c r="E369" s="184"/>
      <c r="F369" s="183"/>
      <c r="G369" s="129"/>
      <c r="H369" s="129"/>
      <c r="I369" s="18"/>
      <c r="J369" s="561"/>
      <c r="K369" s="561"/>
      <c r="L369" s="562" t="s">
        <v>234</v>
      </c>
      <c r="M369" s="1444"/>
      <c r="N369" s="1444"/>
      <c r="O369" s="1444"/>
      <c r="P369" s="1444"/>
      <c r="Q369" s="1444"/>
      <c r="R369" s="1444"/>
      <c r="S369" s="1444"/>
      <c r="T369" s="1444"/>
      <c r="U369" s="1444"/>
      <c r="V369" s="1444"/>
      <c r="W369" s="1444"/>
      <c r="X369" s="1444"/>
      <c r="Y369" s="1440">
        <f>SUM(M369:O369)</f>
        <v>0</v>
      </c>
      <c r="Z369" s="1440">
        <f>SUM(P369:R369)</f>
        <v>0</v>
      </c>
      <c r="AA369" s="1440">
        <f>SUM(S369:U369)</f>
        <v>0</v>
      </c>
      <c r="AB369" s="1440">
        <f>SUM(V369:X369)</f>
        <v>0</v>
      </c>
      <c r="AC369" s="1440">
        <f>Y369+Z369</f>
        <v>0</v>
      </c>
      <c r="AD369" s="1440">
        <f>AB369+AA369</f>
        <v>0</v>
      </c>
      <c r="AE369" s="1440">
        <f>AC369+AD369</f>
        <v>0</v>
      </c>
    </row>
    <row r="370" spans="1:31" collapsed="1">
      <c r="A370" s="657">
        <v>1</v>
      </c>
      <c r="B370" s="137"/>
      <c r="C370" s="137"/>
      <c r="E370" s="184"/>
      <c r="F370" s="183"/>
      <c r="G370" s="129"/>
      <c r="H370" s="129"/>
      <c r="I370" s="18"/>
      <c r="J370" s="566" t="s">
        <v>228</v>
      </c>
      <c r="K370" s="566"/>
      <c r="L370" s="567"/>
      <c r="M370" s="1445"/>
      <c r="N370" s="1445"/>
      <c r="O370" s="1445"/>
      <c r="P370" s="1445"/>
      <c r="Q370" s="1445"/>
      <c r="R370" s="1445"/>
      <c r="S370" s="1445"/>
      <c r="T370" s="1445"/>
      <c r="U370" s="1445"/>
      <c r="V370" s="1445"/>
      <c r="W370" s="1445"/>
      <c r="X370" s="1445"/>
      <c r="Y370" s="1446">
        <f>SUM(M370:O370)</f>
        <v>0</v>
      </c>
      <c r="Z370" s="1446">
        <f>SUM(P370:R370)</f>
        <v>0</v>
      </c>
      <c r="AA370" s="1446">
        <f>SUM(S370:U370)</f>
        <v>0</v>
      </c>
      <c r="AB370" s="1446">
        <f>SUM(V370:X370)</f>
        <v>0</v>
      </c>
      <c r="AC370" s="1446">
        <f>Y370+Z370</f>
        <v>0</v>
      </c>
      <c r="AD370" s="1446">
        <f>AB370+AA370</f>
        <v>0</v>
      </c>
      <c r="AE370" s="1446">
        <f>AC370+AD370</f>
        <v>0</v>
      </c>
    </row>
    <row r="371" spans="1:31">
      <c r="A371" s="657">
        <v>1</v>
      </c>
      <c r="B371" s="137"/>
      <c r="C371" s="137"/>
      <c r="E371" s="182"/>
      <c r="F371" s="181"/>
      <c r="G371" s="127"/>
      <c r="H371" s="127"/>
      <c r="I371" s="470" t="s">
        <v>138</v>
      </c>
      <c r="J371" s="470"/>
      <c r="K371" s="470"/>
      <c r="L371" s="471"/>
      <c r="M371" s="1451"/>
      <c r="N371" s="1451"/>
      <c r="O371" s="1451"/>
      <c r="P371" s="1451"/>
      <c r="Q371" s="1451"/>
      <c r="R371" s="1451"/>
      <c r="S371" s="1451"/>
      <c r="T371" s="1451"/>
      <c r="U371" s="1451"/>
      <c r="V371" s="1451"/>
      <c r="W371" s="1451"/>
      <c r="X371" s="1451"/>
      <c r="Y371" s="1452">
        <f>SUM(M371:O371)</f>
        <v>0</v>
      </c>
      <c r="Z371" s="1452">
        <f>SUM(P371:R371)</f>
        <v>0</v>
      </c>
      <c r="AA371" s="1452">
        <f>SUM(S371:U371)</f>
        <v>0</v>
      </c>
      <c r="AB371" s="1452">
        <f>SUM(V371:X371)</f>
        <v>0</v>
      </c>
      <c r="AC371" s="1452">
        <f>Y371+Z371</f>
        <v>0</v>
      </c>
      <c r="AD371" s="1452">
        <f>AB371+AA371</f>
        <v>0</v>
      </c>
      <c r="AE371" s="1452">
        <f>AC371+AD371</f>
        <v>0</v>
      </c>
    </row>
    <row r="372" spans="1:31">
      <c r="A372" s="657">
        <v>1</v>
      </c>
      <c r="B372" s="137"/>
      <c r="C372" s="137"/>
      <c r="E372" s="1436" t="s">
        <v>235</v>
      </c>
      <c r="F372" s="1437"/>
      <c r="G372" s="1438"/>
      <c r="H372" s="1438"/>
      <c r="I372" s="1437"/>
      <c r="J372" s="1437"/>
      <c r="K372" s="1437"/>
      <c r="L372" s="2190"/>
      <c r="M372" s="2192">
        <f t="shared" ref="M372:AE372" si="242">M373+M397</f>
        <v>64475</v>
      </c>
      <c r="N372" s="2192">
        <f t="shared" si="242"/>
        <v>64884</v>
      </c>
      <c r="O372" s="2192">
        <f t="shared" si="242"/>
        <v>84110</v>
      </c>
      <c r="P372" s="2192">
        <f t="shared" si="242"/>
        <v>59566</v>
      </c>
      <c r="Q372" s="2192">
        <f t="shared" si="242"/>
        <v>63438</v>
      </c>
      <c r="R372" s="2192">
        <f t="shared" si="242"/>
        <v>106831</v>
      </c>
      <c r="S372" s="2192">
        <f t="shared" si="242"/>
        <v>48189</v>
      </c>
      <c r="T372" s="2192">
        <f t="shared" si="242"/>
        <v>73378</v>
      </c>
      <c r="U372" s="2192">
        <f t="shared" si="242"/>
        <v>98563</v>
      </c>
      <c r="V372" s="2192">
        <f t="shared" si="242"/>
        <v>51095</v>
      </c>
      <c r="W372" s="2192">
        <f t="shared" si="242"/>
        <v>77837</v>
      </c>
      <c r="X372" s="2192">
        <f t="shared" si="242"/>
        <v>52581</v>
      </c>
      <c r="Y372" s="2192">
        <f t="shared" si="242"/>
        <v>213469</v>
      </c>
      <c r="Z372" s="2192">
        <f t="shared" si="242"/>
        <v>229835</v>
      </c>
      <c r="AA372" s="2192">
        <f t="shared" si="242"/>
        <v>220130</v>
      </c>
      <c r="AB372" s="2192">
        <f t="shared" si="242"/>
        <v>181513</v>
      </c>
      <c r="AC372" s="2192">
        <f t="shared" si="242"/>
        <v>443304</v>
      </c>
      <c r="AD372" s="2192">
        <f t="shared" si="242"/>
        <v>401643</v>
      </c>
      <c r="AE372" s="2192">
        <f t="shared" si="242"/>
        <v>844947</v>
      </c>
    </row>
    <row r="373" spans="1:31">
      <c r="A373" s="657">
        <v>1</v>
      </c>
      <c r="B373" s="137"/>
      <c r="C373" s="137"/>
      <c r="E373" s="184"/>
      <c r="F373" s="183"/>
      <c r="G373" s="134" t="s">
        <v>223</v>
      </c>
      <c r="H373" s="134"/>
      <c r="I373" s="552"/>
      <c r="J373" s="552"/>
      <c r="K373" s="552"/>
      <c r="L373" s="553"/>
      <c r="M373" s="631">
        <f>M374+M379+M396</f>
        <v>20753</v>
      </c>
      <c r="N373" s="631">
        <f t="shared" ref="N373:AE373" si="243">N374+N379+N396</f>
        <v>17135</v>
      </c>
      <c r="O373" s="631">
        <f t="shared" si="243"/>
        <v>25459</v>
      </c>
      <c r="P373" s="631">
        <f t="shared" si="243"/>
        <v>21236</v>
      </c>
      <c r="Q373" s="631">
        <f t="shared" si="243"/>
        <v>20156</v>
      </c>
      <c r="R373" s="631">
        <f t="shared" si="243"/>
        <v>23794</v>
      </c>
      <c r="S373" s="631">
        <f t="shared" si="243"/>
        <v>20541</v>
      </c>
      <c r="T373" s="631">
        <f t="shared" si="243"/>
        <v>20645</v>
      </c>
      <c r="U373" s="631">
        <f t="shared" si="243"/>
        <v>22919</v>
      </c>
      <c r="V373" s="631">
        <f t="shared" si="243"/>
        <v>15348</v>
      </c>
      <c r="W373" s="631">
        <f t="shared" si="243"/>
        <v>23319</v>
      </c>
      <c r="X373" s="631">
        <f t="shared" si="243"/>
        <v>14101</v>
      </c>
      <c r="Y373" s="631">
        <f t="shared" si="243"/>
        <v>63347</v>
      </c>
      <c r="Z373" s="631">
        <f t="shared" si="243"/>
        <v>65186</v>
      </c>
      <c r="AA373" s="631">
        <f t="shared" si="243"/>
        <v>64105</v>
      </c>
      <c r="AB373" s="631">
        <f t="shared" si="243"/>
        <v>52768</v>
      </c>
      <c r="AC373" s="631">
        <f t="shared" si="243"/>
        <v>128533</v>
      </c>
      <c r="AD373" s="631">
        <f t="shared" si="243"/>
        <v>116873</v>
      </c>
      <c r="AE373" s="631">
        <f t="shared" si="243"/>
        <v>245406</v>
      </c>
    </row>
    <row r="374" spans="1:31" s="363" customFormat="1">
      <c r="A374" s="657">
        <v>1</v>
      </c>
      <c r="B374" s="137"/>
      <c r="C374" s="137"/>
      <c r="D374" s="37"/>
      <c r="E374" s="184"/>
      <c r="F374" s="423"/>
      <c r="G374" s="134"/>
      <c r="H374" s="134"/>
      <c r="I374" s="18" t="s">
        <v>224</v>
      </c>
      <c r="J374" s="561"/>
      <c r="K374" s="561"/>
      <c r="L374" s="562"/>
      <c r="M374" s="1439">
        <f>M375+M378</f>
        <v>8994</v>
      </c>
      <c r="N374" s="1439">
        <f t="shared" ref="N374:AE374" si="244">N375+N378</f>
        <v>9656</v>
      </c>
      <c r="O374" s="1439">
        <f t="shared" si="244"/>
        <v>12042</v>
      </c>
      <c r="P374" s="1439">
        <f t="shared" si="244"/>
        <v>9685</v>
      </c>
      <c r="Q374" s="1439">
        <f t="shared" si="244"/>
        <v>10691</v>
      </c>
      <c r="R374" s="1439">
        <f t="shared" si="244"/>
        <v>11824</v>
      </c>
      <c r="S374" s="1439">
        <f t="shared" si="244"/>
        <v>10921</v>
      </c>
      <c r="T374" s="1439">
        <f t="shared" si="244"/>
        <v>10698</v>
      </c>
      <c r="U374" s="1439">
        <f t="shared" si="244"/>
        <v>11036</v>
      </c>
      <c r="V374" s="1439">
        <f t="shared" si="244"/>
        <v>10447</v>
      </c>
      <c r="W374" s="1439">
        <f t="shared" si="244"/>
        <v>12633</v>
      </c>
      <c r="X374" s="1439">
        <f t="shared" si="244"/>
        <v>4214</v>
      </c>
      <c r="Y374" s="1440">
        <f t="shared" si="244"/>
        <v>30692</v>
      </c>
      <c r="Z374" s="1439">
        <f t="shared" si="244"/>
        <v>32200</v>
      </c>
      <c r="AA374" s="1439">
        <f t="shared" si="244"/>
        <v>32655</v>
      </c>
      <c r="AB374" s="1439">
        <f t="shared" si="244"/>
        <v>27294</v>
      </c>
      <c r="AC374" s="1439">
        <f t="shared" si="244"/>
        <v>62892</v>
      </c>
      <c r="AD374" s="1439">
        <f t="shared" si="244"/>
        <v>59949</v>
      </c>
      <c r="AE374" s="1439">
        <f t="shared" si="244"/>
        <v>122841</v>
      </c>
    </row>
    <row r="375" spans="1:31">
      <c r="A375" s="657">
        <v>1</v>
      </c>
      <c r="B375" s="137"/>
      <c r="C375" s="137"/>
      <c r="E375" s="184"/>
      <c r="F375" s="183"/>
      <c r="G375" s="134"/>
      <c r="H375" s="134"/>
      <c r="I375" s="18"/>
      <c r="J375" s="189" t="s">
        <v>225</v>
      </c>
      <c r="K375" s="189"/>
      <c r="L375" s="188"/>
      <c r="M375" s="1441">
        <f>SUM(M376:M377)</f>
        <v>8994</v>
      </c>
      <c r="N375" s="1441">
        <f t="shared" ref="N375:AE375" si="245">SUM(N376:N377)</f>
        <v>9656</v>
      </c>
      <c r="O375" s="1441">
        <f t="shared" si="245"/>
        <v>12042</v>
      </c>
      <c r="P375" s="1441">
        <f t="shared" si="245"/>
        <v>9685</v>
      </c>
      <c r="Q375" s="1441">
        <f t="shared" si="245"/>
        <v>10691</v>
      </c>
      <c r="R375" s="1441">
        <f t="shared" si="245"/>
        <v>11824</v>
      </c>
      <c r="S375" s="1441">
        <f t="shared" si="245"/>
        <v>10921</v>
      </c>
      <c r="T375" s="1441">
        <f t="shared" si="245"/>
        <v>10698</v>
      </c>
      <c r="U375" s="1441">
        <f t="shared" si="245"/>
        <v>11036</v>
      </c>
      <c r="V375" s="1441">
        <f t="shared" si="245"/>
        <v>10447</v>
      </c>
      <c r="W375" s="1441">
        <f t="shared" si="245"/>
        <v>12633</v>
      </c>
      <c r="X375" s="1441">
        <f t="shared" si="245"/>
        <v>4214</v>
      </c>
      <c r="Y375" s="1442">
        <f t="shared" si="245"/>
        <v>30692</v>
      </c>
      <c r="Z375" s="1441">
        <f t="shared" si="245"/>
        <v>32200</v>
      </c>
      <c r="AA375" s="1441">
        <f t="shared" si="245"/>
        <v>32655</v>
      </c>
      <c r="AB375" s="1441">
        <f t="shared" si="245"/>
        <v>27294</v>
      </c>
      <c r="AC375" s="1441">
        <f t="shared" si="245"/>
        <v>62892</v>
      </c>
      <c r="AD375" s="1441">
        <f t="shared" si="245"/>
        <v>59949</v>
      </c>
      <c r="AE375" s="1441">
        <f t="shared" si="245"/>
        <v>122841</v>
      </c>
    </row>
    <row r="376" spans="1:31">
      <c r="A376" s="657">
        <v>1</v>
      </c>
      <c r="B376" s="137"/>
      <c r="C376" s="137"/>
      <c r="E376" s="184"/>
      <c r="F376" s="183"/>
      <c r="G376" s="134"/>
      <c r="H376" s="134"/>
      <c r="I376" s="18"/>
      <c r="J376" s="18"/>
      <c r="K376" s="189" t="s">
        <v>226</v>
      </c>
      <c r="L376" s="188"/>
      <c r="M376" s="191">
        <f>15301-6781</f>
        <v>8520</v>
      </c>
      <c r="N376" s="191">
        <f>16173-7082</f>
        <v>9091</v>
      </c>
      <c r="O376" s="191">
        <f>18805-7010-336</f>
        <v>11459</v>
      </c>
      <c r="P376" s="191">
        <f>16866-7492-112</f>
        <v>9262</v>
      </c>
      <c r="Q376" s="191">
        <f>18182-7842-112</f>
        <v>10228</v>
      </c>
      <c r="R376" s="191">
        <f>18978-7691-112</f>
        <v>11175</v>
      </c>
      <c r="S376" s="191">
        <f>17837-7361-112</f>
        <v>10364</v>
      </c>
      <c r="T376" s="191">
        <f>17673-7365-112</f>
        <v>10196</v>
      </c>
      <c r="U376" s="191">
        <f>18310-7808-112</f>
        <v>10390</v>
      </c>
      <c r="V376" s="191">
        <f>20458-11074-112</f>
        <v>9272</v>
      </c>
      <c r="W376" s="191">
        <f>19482-7316-112</f>
        <v>12054</v>
      </c>
      <c r="X376" s="191">
        <f>18445-14107-112</f>
        <v>4226</v>
      </c>
      <c r="Y376" s="1442">
        <f>SUM(M376:O376)</f>
        <v>29070</v>
      </c>
      <c r="Z376" s="1442">
        <f>SUM(P376:R376)</f>
        <v>30665</v>
      </c>
      <c r="AA376" s="1442">
        <f>SUM(S376:U376)</f>
        <v>30950</v>
      </c>
      <c r="AB376" s="1442">
        <f>SUM(V376:X376)</f>
        <v>25552</v>
      </c>
      <c r="AC376" s="1442">
        <f>Y376+Z376</f>
        <v>59735</v>
      </c>
      <c r="AD376" s="1442">
        <f>AB376+AA376</f>
        <v>56502</v>
      </c>
      <c r="AE376" s="1442">
        <f>AC376+AD376</f>
        <v>116237</v>
      </c>
    </row>
    <row r="377" spans="1:31">
      <c r="A377" s="657">
        <v>1</v>
      </c>
      <c r="B377" s="137"/>
      <c r="C377" s="137"/>
      <c r="E377" s="184"/>
      <c r="F377" s="183"/>
      <c r="G377" s="134"/>
      <c r="H377" s="134"/>
      <c r="I377" s="18"/>
      <c r="J377" s="561"/>
      <c r="K377" s="561" t="s">
        <v>227</v>
      </c>
      <c r="L377" s="562"/>
      <c r="M377" s="564">
        <v>474</v>
      </c>
      <c r="N377" s="564">
        <v>565</v>
      </c>
      <c r="O377" s="564">
        <f>578+5</f>
        <v>583</v>
      </c>
      <c r="P377" s="564">
        <v>423</v>
      </c>
      <c r="Q377" s="564">
        <v>463</v>
      </c>
      <c r="R377" s="564">
        <v>649</v>
      </c>
      <c r="S377" s="564">
        <v>557</v>
      </c>
      <c r="T377" s="564">
        <v>502</v>
      </c>
      <c r="U377" s="564">
        <v>646</v>
      </c>
      <c r="V377" s="564">
        <f>625+550</f>
        <v>1175</v>
      </c>
      <c r="W377" s="564">
        <v>579</v>
      </c>
      <c r="X377" s="564">
        <f>539-551</f>
        <v>-12</v>
      </c>
      <c r="Y377" s="1440">
        <f>SUM(M377:O377)</f>
        <v>1622</v>
      </c>
      <c r="Z377" s="1440">
        <f>SUM(P377:R377)</f>
        <v>1535</v>
      </c>
      <c r="AA377" s="1440">
        <f>SUM(S377:U377)</f>
        <v>1705</v>
      </c>
      <c r="AB377" s="1440">
        <f>SUM(V377:X377)</f>
        <v>1742</v>
      </c>
      <c r="AC377" s="1440">
        <f>Y377+Z377</f>
        <v>3157</v>
      </c>
      <c r="AD377" s="1440">
        <f>AB377+AA377</f>
        <v>3447</v>
      </c>
      <c r="AE377" s="1440">
        <f>AC377+AD377</f>
        <v>6604</v>
      </c>
    </row>
    <row r="378" spans="1:31" collapsed="1">
      <c r="A378" s="657">
        <v>1</v>
      </c>
      <c r="B378" s="137"/>
      <c r="C378" s="137"/>
      <c r="E378" s="184"/>
      <c r="F378" s="183"/>
      <c r="G378" s="134"/>
      <c r="H378" s="134"/>
      <c r="I378" s="16"/>
      <c r="J378" s="566" t="s">
        <v>228</v>
      </c>
      <c r="K378" s="566"/>
      <c r="L378" s="567"/>
      <c r="M378" s="1445"/>
      <c r="N378" s="1445"/>
      <c r="O378" s="1445"/>
      <c r="P378" s="1445"/>
      <c r="Q378" s="1445"/>
      <c r="R378" s="1445"/>
      <c r="S378" s="1445"/>
      <c r="T378" s="1445"/>
      <c r="U378" s="1445"/>
      <c r="V378" s="1445"/>
      <c r="W378" s="1445"/>
      <c r="X378" s="1445"/>
      <c r="Y378" s="1446">
        <f>SUM(M378:O378)</f>
        <v>0</v>
      </c>
      <c r="Z378" s="1446">
        <f>SUM(P378:R378)</f>
        <v>0</v>
      </c>
      <c r="AA378" s="1446">
        <f>SUM(S378:U378)</f>
        <v>0</v>
      </c>
      <c r="AB378" s="1446">
        <f>SUM(V378:X378)</f>
        <v>0</v>
      </c>
      <c r="AC378" s="1446">
        <f>Y378+Z378</f>
        <v>0</v>
      </c>
      <c r="AD378" s="1446">
        <f>AB378+AA378</f>
        <v>0</v>
      </c>
      <c r="AE378" s="1446">
        <f>AC378+AD378</f>
        <v>0</v>
      </c>
    </row>
    <row r="379" spans="1:31" s="363" customFormat="1">
      <c r="A379" s="657">
        <v>1</v>
      </c>
      <c r="B379" s="137"/>
      <c r="C379" s="137"/>
      <c r="D379" s="37"/>
      <c r="E379" s="184"/>
      <c r="F379" s="423"/>
      <c r="G379" s="134"/>
      <c r="H379" s="134"/>
      <c r="I379" s="18" t="s">
        <v>229</v>
      </c>
      <c r="J379" s="560"/>
      <c r="K379" s="560"/>
      <c r="L379" s="556"/>
      <c r="M379" s="1447">
        <f>M380+M387+M388+M392+M395</f>
        <v>11759</v>
      </c>
      <c r="N379" s="1447">
        <f t="shared" ref="N379:AE379" si="246">N380+N387+N388+N392+N395</f>
        <v>7479</v>
      </c>
      <c r="O379" s="1447">
        <f t="shared" si="246"/>
        <v>13417</v>
      </c>
      <c r="P379" s="1447">
        <f t="shared" si="246"/>
        <v>11551</v>
      </c>
      <c r="Q379" s="1447">
        <f t="shared" si="246"/>
        <v>9465</v>
      </c>
      <c r="R379" s="1447">
        <f t="shared" si="246"/>
        <v>11970</v>
      </c>
      <c r="S379" s="1447">
        <f t="shared" si="246"/>
        <v>9620</v>
      </c>
      <c r="T379" s="1447">
        <f t="shared" si="246"/>
        <v>9947</v>
      </c>
      <c r="U379" s="1447">
        <f t="shared" si="246"/>
        <v>11883</v>
      </c>
      <c r="V379" s="1447">
        <f t="shared" si="246"/>
        <v>4901</v>
      </c>
      <c r="W379" s="1447">
        <f t="shared" si="246"/>
        <v>10686</v>
      </c>
      <c r="X379" s="1447">
        <f t="shared" si="246"/>
        <v>9887</v>
      </c>
      <c r="Y379" s="1448">
        <f t="shared" si="246"/>
        <v>32655</v>
      </c>
      <c r="Z379" s="1448">
        <f t="shared" si="246"/>
        <v>32986</v>
      </c>
      <c r="AA379" s="1448">
        <f t="shared" si="246"/>
        <v>31450</v>
      </c>
      <c r="AB379" s="1448">
        <f t="shared" si="246"/>
        <v>25474</v>
      </c>
      <c r="AC379" s="1448">
        <f t="shared" si="246"/>
        <v>65641</v>
      </c>
      <c r="AD379" s="1448">
        <f t="shared" si="246"/>
        <v>56924</v>
      </c>
      <c r="AE379" s="1448">
        <f t="shared" si="246"/>
        <v>122565</v>
      </c>
    </row>
    <row r="380" spans="1:31">
      <c r="A380" s="657">
        <v>1</v>
      </c>
      <c r="B380" s="137"/>
      <c r="C380" s="137"/>
      <c r="E380" s="184"/>
      <c r="F380" s="183"/>
      <c r="G380" s="134"/>
      <c r="H380" s="134"/>
      <c r="I380" s="18"/>
      <c r="J380" s="189" t="s">
        <v>225</v>
      </c>
      <c r="K380" s="189"/>
      <c r="L380" s="188"/>
      <c r="M380" s="1441">
        <f>M381+M384</f>
        <v>16184</v>
      </c>
      <c r="N380" s="1441">
        <f t="shared" ref="N380:X380" si="247">N381+N384</f>
        <v>12442</v>
      </c>
      <c r="O380" s="1441">
        <f t="shared" si="247"/>
        <v>18600</v>
      </c>
      <c r="P380" s="1441">
        <f t="shared" si="247"/>
        <v>16115</v>
      </c>
      <c r="Q380" s="1441">
        <f t="shared" si="247"/>
        <v>13872</v>
      </c>
      <c r="R380" s="1441">
        <f t="shared" si="247"/>
        <v>16482</v>
      </c>
      <c r="S380" s="1441">
        <f t="shared" si="247"/>
        <v>14115</v>
      </c>
      <c r="T380" s="1441">
        <f t="shared" si="247"/>
        <v>14143</v>
      </c>
      <c r="U380" s="1441">
        <f t="shared" si="247"/>
        <v>16908</v>
      </c>
      <c r="V380" s="1441">
        <f t="shared" si="247"/>
        <v>10309</v>
      </c>
      <c r="W380" s="1441">
        <f t="shared" si="247"/>
        <v>15971</v>
      </c>
      <c r="X380" s="1441">
        <f t="shared" si="247"/>
        <v>14991</v>
      </c>
      <c r="Y380" s="1442">
        <f>Y381+Y384</f>
        <v>47226</v>
      </c>
      <c r="Z380" s="1442">
        <f t="shared" ref="Z380:AE380" si="248">Z381+Z384</f>
        <v>46469</v>
      </c>
      <c r="AA380" s="1442">
        <f t="shared" si="248"/>
        <v>45166</v>
      </c>
      <c r="AB380" s="1442">
        <f t="shared" si="248"/>
        <v>41271</v>
      </c>
      <c r="AC380" s="1442">
        <f t="shared" si="248"/>
        <v>93695</v>
      </c>
      <c r="AD380" s="1442">
        <f t="shared" si="248"/>
        <v>86437</v>
      </c>
      <c r="AE380" s="1442">
        <f t="shared" si="248"/>
        <v>180132</v>
      </c>
    </row>
    <row r="381" spans="1:31">
      <c r="A381" s="657">
        <v>1</v>
      </c>
      <c r="B381" s="137"/>
      <c r="C381" s="137"/>
      <c r="E381" s="184"/>
      <c r="F381" s="183"/>
      <c r="G381" s="134"/>
      <c r="H381" s="134"/>
      <c r="I381" s="18"/>
      <c r="J381" s="18"/>
      <c r="K381" s="189" t="s">
        <v>226</v>
      </c>
      <c r="L381" s="571"/>
      <c r="M381" s="1449">
        <f>SUM(M382:M383)</f>
        <v>15729</v>
      </c>
      <c r="N381" s="1449">
        <f t="shared" ref="N381:X381" si="249">SUM(N382:N383)</f>
        <v>12143</v>
      </c>
      <c r="O381" s="1449">
        <f t="shared" si="249"/>
        <v>18062</v>
      </c>
      <c r="P381" s="1449">
        <f t="shared" si="249"/>
        <v>15983</v>
      </c>
      <c r="Q381" s="1449">
        <f t="shared" si="249"/>
        <v>13563</v>
      </c>
      <c r="R381" s="1449">
        <f t="shared" si="249"/>
        <v>16954</v>
      </c>
      <c r="S381" s="1449">
        <f t="shared" si="249"/>
        <v>13660</v>
      </c>
      <c r="T381" s="1449">
        <f t="shared" si="249"/>
        <v>14016</v>
      </c>
      <c r="U381" s="1449">
        <f t="shared" si="249"/>
        <v>16580</v>
      </c>
      <c r="V381" s="1449">
        <f t="shared" si="249"/>
        <v>12007</v>
      </c>
      <c r="W381" s="1449">
        <f t="shared" si="249"/>
        <v>15651</v>
      </c>
      <c r="X381" s="1449">
        <f t="shared" si="249"/>
        <v>11828</v>
      </c>
      <c r="Y381" s="1450">
        <f>SUM(Y382:Y383)</f>
        <v>45934</v>
      </c>
      <c r="Z381" s="1450">
        <f t="shared" ref="Z381:AE381" si="250">SUM(Z382:Z383)</f>
        <v>46500</v>
      </c>
      <c r="AA381" s="1450">
        <f t="shared" si="250"/>
        <v>44256</v>
      </c>
      <c r="AB381" s="1450">
        <f t="shared" si="250"/>
        <v>39486</v>
      </c>
      <c r="AC381" s="1450">
        <f t="shared" si="250"/>
        <v>92434</v>
      </c>
      <c r="AD381" s="1450">
        <f t="shared" si="250"/>
        <v>83742</v>
      </c>
      <c r="AE381" s="1450">
        <f t="shared" si="250"/>
        <v>176176</v>
      </c>
    </row>
    <row r="382" spans="1:31">
      <c r="A382" s="657">
        <v>1</v>
      </c>
      <c r="B382" s="137"/>
      <c r="C382" s="137"/>
      <c r="E382" s="184"/>
      <c r="F382" s="183"/>
      <c r="G382" s="134"/>
      <c r="H382" s="134"/>
      <c r="I382" s="18"/>
      <c r="J382" s="18"/>
      <c r="K382" s="18"/>
      <c r="L382" s="150" t="s">
        <v>230</v>
      </c>
      <c r="M382" s="128">
        <f>15882-4578+4425</f>
        <v>15729</v>
      </c>
      <c r="N382" s="128">
        <f>12324-5144+4963</f>
        <v>12143</v>
      </c>
      <c r="O382" s="128">
        <f>18334+5183-5455</f>
        <v>18062</v>
      </c>
      <c r="P382" s="128">
        <f>16086-4667+4564</f>
        <v>15983</v>
      </c>
      <c r="Q382" s="128">
        <f>13780-4624+4407</f>
        <v>13563</v>
      </c>
      <c r="R382" s="128">
        <f>17604-5162+4512</f>
        <v>16954</v>
      </c>
      <c r="S382" s="128">
        <f>13817-4652+4495</f>
        <v>13660</v>
      </c>
      <c r="T382" s="128">
        <f>14251-4431+4196</f>
        <v>14016</v>
      </c>
      <c r="U382" s="128">
        <f>16742-5187+5025</f>
        <v>16580</v>
      </c>
      <c r="V382" s="128">
        <f>14316-7717+5408</f>
        <v>12007</v>
      </c>
      <c r="W382" s="128">
        <f>15848-5482+5285</f>
        <v>15651</v>
      </c>
      <c r="X382" s="128">
        <f>11552-4828+5104</f>
        <v>11828</v>
      </c>
      <c r="Y382" s="1377">
        <f>SUM(M382:O382)</f>
        <v>45934</v>
      </c>
      <c r="Z382" s="1377">
        <f>SUM(P382:R382)</f>
        <v>46500</v>
      </c>
      <c r="AA382" s="1377">
        <f>SUM(S382:U382)</f>
        <v>44256</v>
      </c>
      <c r="AB382" s="1377">
        <f>SUM(V382:X382)</f>
        <v>39486</v>
      </c>
      <c r="AC382" s="1377">
        <f>Y382+Z382</f>
        <v>92434</v>
      </c>
      <c r="AD382" s="1377">
        <f>AB382+AA382</f>
        <v>83742</v>
      </c>
      <c r="AE382" s="1377">
        <f>AC382+AD382</f>
        <v>176176</v>
      </c>
    </row>
    <row r="383" spans="1:31">
      <c r="A383" s="657">
        <v>1</v>
      </c>
      <c r="B383" s="137"/>
      <c r="C383" s="137"/>
      <c r="E383" s="184"/>
      <c r="F383" s="183"/>
      <c r="G383" s="134"/>
      <c r="H383" s="134"/>
      <c r="I383" s="18"/>
      <c r="J383" s="18"/>
      <c r="K383" s="18"/>
      <c r="L383" s="150" t="s">
        <v>231</v>
      </c>
      <c r="M383" s="1374"/>
      <c r="N383" s="1374"/>
      <c r="O383" s="1374"/>
      <c r="P383" s="1374"/>
      <c r="Q383" s="1374"/>
      <c r="R383" s="1374"/>
      <c r="S383" s="1374"/>
      <c r="T383" s="1374"/>
      <c r="U383" s="1374"/>
      <c r="V383" s="1374"/>
      <c r="W383" s="1374"/>
      <c r="X383" s="1374"/>
      <c r="Y383" s="1377">
        <f>SUM(M383:O383)</f>
        <v>0</v>
      </c>
      <c r="Z383" s="1377">
        <f>SUM(P383:R383)</f>
        <v>0</v>
      </c>
      <c r="AA383" s="1377">
        <f>SUM(S383:U383)</f>
        <v>0</v>
      </c>
      <c r="AB383" s="1377">
        <f>SUM(V383:X383)</f>
        <v>0</v>
      </c>
      <c r="AC383" s="1377">
        <f>Y383+Z383</f>
        <v>0</v>
      </c>
      <c r="AD383" s="1377">
        <f>AB383+AA383</f>
        <v>0</v>
      </c>
      <c r="AE383" s="1377">
        <f>AC383+AD383</f>
        <v>0</v>
      </c>
    </row>
    <row r="384" spans="1:31">
      <c r="A384" s="657">
        <v>1</v>
      </c>
      <c r="B384" s="137"/>
      <c r="C384" s="137"/>
      <c r="E384" s="184"/>
      <c r="F384" s="183"/>
      <c r="G384" s="134"/>
      <c r="H384" s="134"/>
      <c r="I384" s="18"/>
      <c r="J384" s="18"/>
      <c r="K384" s="189" t="s">
        <v>227</v>
      </c>
      <c r="L384" s="571"/>
      <c r="M384" s="1449">
        <f>SUM(M385:M386)</f>
        <v>455</v>
      </c>
      <c r="N384" s="1449">
        <f t="shared" ref="N384:X384" si="251">SUM(N385:N386)</f>
        <v>299</v>
      </c>
      <c r="O384" s="1449">
        <f t="shared" si="251"/>
        <v>538</v>
      </c>
      <c r="P384" s="1449">
        <f t="shared" si="251"/>
        <v>132</v>
      </c>
      <c r="Q384" s="1449">
        <f t="shared" si="251"/>
        <v>309</v>
      </c>
      <c r="R384" s="1449">
        <f t="shared" si="251"/>
        <v>-472</v>
      </c>
      <c r="S384" s="1449">
        <f t="shared" si="251"/>
        <v>455</v>
      </c>
      <c r="T384" s="1449">
        <f t="shared" si="251"/>
        <v>127</v>
      </c>
      <c r="U384" s="1449">
        <f t="shared" si="251"/>
        <v>328</v>
      </c>
      <c r="V384" s="1449">
        <f t="shared" si="251"/>
        <v>-1698</v>
      </c>
      <c r="W384" s="1449">
        <f t="shared" si="251"/>
        <v>320</v>
      </c>
      <c r="X384" s="1449">
        <f t="shared" si="251"/>
        <v>3163</v>
      </c>
      <c r="Y384" s="1450">
        <f>SUM(Y385:Y386)</f>
        <v>1292</v>
      </c>
      <c r="Z384" s="1450">
        <f t="shared" ref="Z384:AE384" si="252">SUM(Z385:Z386)</f>
        <v>-31</v>
      </c>
      <c r="AA384" s="1450">
        <f t="shared" si="252"/>
        <v>910</v>
      </c>
      <c r="AB384" s="1450">
        <f t="shared" si="252"/>
        <v>1785</v>
      </c>
      <c r="AC384" s="1450">
        <f t="shared" si="252"/>
        <v>1261</v>
      </c>
      <c r="AD384" s="1450">
        <f t="shared" si="252"/>
        <v>2695</v>
      </c>
      <c r="AE384" s="1450">
        <f t="shared" si="252"/>
        <v>3956</v>
      </c>
    </row>
    <row r="385" spans="1:31">
      <c r="A385" s="657">
        <v>1</v>
      </c>
      <c r="B385" s="137"/>
      <c r="C385" s="137"/>
      <c r="E385" s="184"/>
      <c r="F385" s="183"/>
      <c r="G385" s="134"/>
      <c r="H385" s="134"/>
      <c r="I385" s="18"/>
      <c r="J385" s="18"/>
      <c r="K385" s="18"/>
      <c r="L385" s="150" t="s">
        <v>230</v>
      </c>
      <c r="M385" s="128">
        <v>455</v>
      </c>
      <c r="N385" s="128">
        <v>299</v>
      </c>
      <c r="O385" s="128">
        <f>537+1</f>
        <v>538</v>
      </c>
      <c r="P385" s="128">
        <v>132</v>
      </c>
      <c r="Q385" s="128">
        <v>309</v>
      </c>
      <c r="R385" s="128">
        <f>335-807</f>
        <v>-472</v>
      </c>
      <c r="S385" s="128">
        <v>455</v>
      </c>
      <c r="T385" s="128">
        <v>127</v>
      </c>
      <c r="U385" s="128">
        <v>328</v>
      </c>
      <c r="V385" s="128">
        <f>295-1993</f>
        <v>-1698</v>
      </c>
      <c r="W385" s="128">
        <v>320</v>
      </c>
      <c r="X385" s="128">
        <f>363+2800</f>
        <v>3163</v>
      </c>
      <c r="Y385" s="1377">
        <f>SUM(M385:O385)</f>
        <v>1292</v>
      </c>
      <c r="Z385" s="1377">
        <f>SUM(P385:R385)</f>
        <v>-31</v>
      </c>
      <c r="AA385" s="1377">
        <f>SUM(S385:U385)</f>
        <v>910</v>
      </c>
      <c r="AB385" s="1377">
        <f>SUM(V385:X385)</f>
        <v>1785</v>
      </c>
      <c r="AC385" s="1377">
        <f>Y385+Z385</f>
        <v>1261</v>
      </c>
      <c r="AD385" s="1377">
        <f>AB385+AA385</f>
        <v>2695</v>
      </c>
      <c r="AE385" s="1377">
        <f>AC385+AD385</f>
        <v>3956</v>
      </c>
    </row>
    <row r="386" spans="1:31">
      <c r="A386" s="657">
        <v>1</v>
      </c>
      <c r="B386" s="137"/>
      <c r="C386" s="137"/>
      <c r="E386" s="184"/>
      <c r="F386" s="183"/>
      <c r="G386" s="134"/>
      <c r="H386" s="134"/>
      <c r="I386" s="18"/>
      <c r="J386" s="561"/>
      <c r="K386" s="561"/>
      <c r="L386" s="562" t="s">
        <v>231</v>
      </c>
      <c r="M386" s="1444"/>
      <c r="N386" s="1444"/>
      <c r="O386" s="1444"/>
      <c r="P386" s="1444"/>
      <c r="Q386" s="1444"/>
      <c r="R386" s="1444"/>
      <c r="S386" s="1444"/>
      <c r="T386" s="1444"/>
      <c r="U386" s="1444"/>
      <c r="V386" s="1444"/>
      <c r="W386" s="1444"/>
      <c r="X386" s="1444"/>
      <c r="Y386" s="1440">
        <f>SUM(M386:O386)</f>
        <v>0</v>
      </c>
      <c r="Z386" s="1440">
        <f>SUM(P386:R386)</f>
        <v>0</v>
      </c>
      <c r="AA386" s="1440">
        <f>SUM(S386:U386)</f>
        <v>0</v>
      </c>
      <c r="AB386" s="1440">
        <f>SUM(V386:X386)</f>
        <v>0</v>
      </c>
      <c r="AC386" s="1440">
        <f>Y386+Z386</f>
        <v>0</v>
      </c>
      <c r="AD386" s="1440">
        <f>AB386+AA386</f>
        <v>0</v>
      </c>
      <c r="AE386" s="1440">
        <f>AC386+AD386</f>
        <v>0</v>
      </c>
    </row>
    <row r="387" spans="1:31" collapsed="1">
      <c r="A387" s="657">
        <v>1</v>
      </c>
      <c r="B387" s="137"/>
      <c r="C387" s="137"/>
      <c r="E387" s="184"/>
      <c r="F387" s="183"/>
      <c r="G387" s="134"/>
      <c r="H387" s="134"/>
      <c r="I387" s="18"/>
      <c r="J387" s="566" t="s">
        <v>228</v>
      </c>
      <c r="K387" s="566"/>
      <c r="L387" s="567"/>
      <c r="M387" s="1445"/>
      <c r="N387" s="1445"/>
      <c r="O387" s="1445"/>
      <c r="P387" s="1445"/>
      <c r="Q387" s="1445"/>
      <c r="R387" s="1445"/>
      <c r="S387" s="1445"/>
      <c r="T387" s="1445"/>
      <c r="U387" s="1445"/>
      <c r="V387" s="1445"/>
      <c r="W387" s="1445"/>
      <c r="X387" s="1445"/>
      <c r="Y387" s="1446">
        <f>SUM(M387:O387)</f>
        <v>0</v>
      </c>
      <c r="Z387" s="1446">
        <f>SUM(P387:R387)</f>
        <v>0</v>
      </c>
      <c r="AA387" s="1446">
        <f>SUM(S387:U387)</f>
        <v>0</v>
      </c>
      <c r="AB387" s="1446">
        <f>SUM(V387:X387)</f>
        <v>0</v>
      </c>
      <c r="AC387" s="1446">
        <f>Y387+Z387</f>
        <v>0</v>
      </c>
      <c r="AD387" s="1446">
        <f>AB387+AA387</f>
        <v>0</v>
      </c>
      <c r="AE387" s="1446">
        <f>AC387+AD387</f>
        <v>0</v>
      </c>
    </row>
    <row r="388" spans="1:31">
      <c r="A388" s="657">
        <v>1</v>
      </c>
      <c r="B388" s="137"/>
      <c r="C388" s="137"/>
      <c r="E388" s="184"/>
      <c r="F388" s="183"/>
      <c r="G388" s="134"/>
      <c r="H388" s="134"/>
      <c r="I388" s="18"/>
      <c r="J388" s="594" t="s">
        <v>536</v>
      </c>
      <c r="K388" s="594"/>
      <c r="L388" s="595"/>
      <c r="M388" s="1439">
        <f>SUM(M389:M391)</f>
        <v>-4425</v>
      </c>
      <c r="N388" s="1439">
        <f t="shared" ref="N388:AE388" si="253">SUM(N389:N391)</f>
        <v>-4914</v>
      </c>
      <c r="O388" s="1439">
        <f t="shared" si="253"/>
        <v>-5137</v>
      </c>
      <c r="P388" s="1439">
        <f t="shared" si="253"/>
        <v>-4518</v>
      </c>
      <c r="Q388" s="1439">
        <f t="shared" si="253"/>
        <v>-4361</v>
      </c>
      <c r="R388" s="1439">
        <f t="shared" si="253"/>
        <v>-4466</v>
      </c>
      <c r="S388" s="1439">
        <f t="shared" si="253"/>
        <v>-4449</v>
      </c>
      <c r="T388" s="1439">
        <f t="shared" si="253"/>
        <v>-4150</v>
      </c>
      <c r="U388" s="1439">
        <f t="shared" si="253"/>
        <v>-4979</v>
      </c>
      <c r="V388" s="1439">
        <f t="shared" si="253"/>
        <v>-5362</v>
      </c>
      <c r="W388" s="1439">
        <f t="shared" si="253"/>
        <v>-5239</v>
      </c>
      <c r="X388" s="1439">
        <f t="shared" si="253"/>
        <v>-5058</v>
      </c>
      <c r="Y388" s="1440">
        <f t="shared" si="253"/>
        <v>-14476</v>
      </c>
      <c r="Z388" s="1440">
        <f t="shared" si="253"/>
        <v>-13345</v>
      </c>
      <c r="AA388" s="1440">
        <f t="shared" si="253"/>
        <v>-13578</v>
      </c>
      <c r="AB388" s="1440">
        <f t="shared" si="253"/>
        <v>-15659</v>
      </c>
      <c r="AC388" s="1440">
        <f t="shared" si="253"/>
        <v>-27821</v>
      </c>
      <c r="AD388" s="1440">
        <f t="shared" si="253"/>
        <v>-29237</v>
      </c>
      <c r="AE388" s="1440">
        <f t="shared" si="253"/>
        <v>-57058</v>
      </c>
    </row>
    <row r="389" spans="1:31">
      <c r="A389" s="657">
        <v>1</v>
      </c>
      <c r="B389" s="137"/>
      <c r="C389" s="137"/>
      <c r="E389" s="184"/>
      <c r="F389" s="183"/>
      <c r="G389" s="134"/>
      <c r="H389" s="134"/>
      <c r="I389" s="18"/>
      <c r="J389" s="592"/>
      <c r="K389" s="592"/>
      <c r="L389" s="593" t="s">
        <v>421</v>
      </c>
      <c r="M389" s="191">
        <v>-2015</v>
      </c>
      <c r="N389" s="191">
        <v>-2112</v>
      </c>
      <c r="O389" s="191">
        <v>-2253</v>
      </c>
      <c r="P389" s="191">
        <v>-1854</v>
      </c>
      <c r="Q389" s="191">
        <v>-1890</v>
      </c>
      <c r="R389" s="191">
        <v>-2120</v>
      </c>
      <c r="S389" s="191">
        <v>-1848</v>
      </c>
      <c r="T389" s="191">
        <v>-1881</v>
      </c>
      <c r="U389" s="191">
        <v>-1740</v>
      </c>
      <c r="V389" s="191">
        <v>-2319</v>
      </c>
      <c r="W389" s="191">
        <v>-1949</v>
      </c>
      <c r="X389" s="191">
        <v>-1888</v>
      </c>
      <c r="Y389" s="1442">
        <f>SUM(M389:O389)</f>
        <v>-6380</v>
      </c>
      <c r="Z389" s="1442">
        <f>SUM(P389:R389)</f>
        <v>-5864</v>
      </c>
      <c r="AA389" s="1442">
        <f>SUM(S389:U389)</f>
        <v>-5469</v>
      </c>
      <c r="AB389" s="1442">
        <f>SUM(V389:X389)</f>
        <v>-6156</v>
      </c>
      <c r="AC389" s="1442">
        <f>Y389+Z389</f>
        <v>-12244</v>
      </c>
      <c r="AD389" s="1442">
        <f>AB389+AA389</f>
        <v>-11625</v>
      </c>
      <c r="AE389" s="1442">
        <f>AC389+AD389</f>
        <v>-23869</v>
      </c>
    </row>
    <row r="390" spans="1:31">
      <c r="A390" s="657">
        <v>1</v>
      </c>
      <c r="B390" s="272"/>
      <c r="C390" s="272"/>
      <c r="E390" s="184"/>
      <c r="F390" s="183"/>
      <c r="G390" s="134"/>
      <c r="H390" s="134"/>
      <c r="I390" s="18"/>
      <c r="J390" s="620"/>
      <c r="K390" s="620"/>
      <c r="L390" s="621" t="s">
        <v>422</v>
      </c>
      <c r="M390" s="128"/>
      <c r="N390" s="128">
        <v>-316</v>
      </c>
      <c r="O390" s="128">
        <v>-214</v>
      </c>
      <c r="P390" s="128">
        <v>-264</v>
      </c>
      <c r="Q390" s="128">
        <v>-157</v>
      </c>
      <c r="R390" s="128">
        <v>-302</v>
      </c>
      <c r="S390" s="128">
        <v>-235</v>
      </c>
      <c r="T390" s="128">
        <v>-181</v>
      </c>
      <c r="U390" s="128">
        <v>-333</v>
      </c>
      <c r="V390" s="128">
        <v>-245</v>
      </c>
      <c r="W390" s="128">
        <v>-317</v>
      </c>
      <c r="X390" s="128">
        <v>-697</v>
      </c>
      <c r="Y390" s="1377">
        <f>SUM(M390:O390)</f>
        <v>-530</v>
      </c>
      <c r="Z390" s="1377">
        <f>SUM(P390:R390)</f>
        <v>-723</v>
      </c>
      <c r="AA390" s="1377">
        <f>SUM(S390:U390)</f>
        <v>-749</v>
      </c>
      <c r="AB390" s="1377">
        <f>SUM(V390:X390)</f>
        <v>-1259</v>
      </c>
      <c r="AC390" s="1377">
        <f>Y390+Z390</f>
        <v>-1253</v>
      </c>
      <c r="AD390" s="1377">
        <f>AB390+AA390</f>
        <v>-2008</v>
      </c>
      <c r="AE390" s="1377">
        <f>AC390+AD390</f>
        <v>-3261</v>
      </c>
    </row>
    <row r="391" spans="1:31">
      <c r="A391" s="657">
        <v>1</v>
      </c>
      <c r="B391" s="137"/>
      <c r="C391" s="137"/>
      <c r="E391" s="184"/>
      <c r="F391" s="183"/>
      <c r="G391" s="134"/>
      <c r="H391" s="134"/>
      <c r="I391" s="18"/>
      <c r="J391" s="459"/>
      <c r="K391" s="459"/>
      <c r="L391" s="154" t="s">
        <v>431</v>
      </c>
      <c r="M391" s="135">
        <v>-2410</v>
      </c>
      <c r="N391" s="135">
        <v>-2486</v>
      </c>
      <c r="O391" s="191">
        <v>-2670</v>
      </c>
      <c r="P391" s="135">
        <v>-2400</v>
      </c>
      <c r="Q391" s="135">
        <v>-2314</v>
      </c>
      <c r="R391" s="135">
        <v>-2044</v>
      </c>
      <c r="S391" s="135">
        <v>-2366</v>
      </c>
      <c r="T391" s="135">
        <v>-2088</v>
      </c>
      <c r="U391" s="135">
        <v>-2906</v>
      </c>
      <c r="V391" s="135">
        <v>-2798</v>
      </c>
      <c r="W391" s="135">
        <v>-2973</v>
      </c>
      <c r="X391" s="135">
        <v>-2473</v>
      </c>
      <c r="Y391" s="1455">
        <f>SUM(M391:O391)</f>
        <v>-7566</v>
      </c>
      <c r="Z391" s="1455">
        <f>SUM(P391:R391)</f>
        <v>-6758</v>
      </c>
      <c r="AA391" s="1455">
        <f>SUM(S391:U391)</f>
        <v>-7360</v>
      </c>
      <c r="AB391" s="1455">
        <f>SUM(V391:X391)</f>
        <v>-8244</v>
      </c>
      <c r="AC391" s="1455">
        <f>Y391+Z391</f>
        <v>-14324</v>
      </c>
      <c r="AD391" s="1455">
        <f>AB391+AA391</f>
        <v>-15604</v>
      </c>
      <c r="AE391" s="1455">
        <f>AC391+AD391</f>
        <v>-29928</v>
      </c>
    </row>
    <row r="392" spans="1:31">
      <c r="A392" s="657">
        <v>1</v>
      </c>
      <c r="B392" s="137"/>
      <c r="C392" s="137"/>
      <c r="E392" s="184"/>
      <c r="F392" s="183"/>
      <c r="G392" s="134"/>
      <c r="H392" s="134"/>
      <c r="I392" s="18"/>
      <c r="J392" s="589" t="s">
        <v>537</v>
      </c>
      <c r="K392" s="589"/>
      <c r="L392" s="590"/>
      <c r="M392" s="1447">
        <f>SUM(M393:M394)</f>
        <v>0</v>
      </c>
      <c r="N392" s="1447">
        <f t="shared" ref="N392:X392" si="254">SUM(N393:N394)</f>
        <v>-49</v>
      </c>
      <c r="O392" s="1447">
        <f t="shared" si="254"/>
        <v>-46</v>
      </c>
      <c r="P392" s="1447">
        <f t="shared" si="254"/>
        <v>-46</v>
      </c>
      <c r="Q392" s="1447">
        <f t="shared" si="254"/>
        <v>-46</v>
      </c>
      <c r="R392" s="1447">
        <f t="shared" si="254"/>
        <v>-46</v>
      </c>
      <c r="S392" s="1447">
        <f t="shared" si="254"/>
        <v>-46</v>
      </c>
      <c r="T392" s="1447">
        <f t="shared" si="254"/>
        <v>-46</v>
      </c>
      <c r="U392" s="1447">
        <f t="shared" si="254"/>
        <v>-46</v>
      </c>
      <c r="V392" s="1447">
        <f t="shared" si="254"/>
        <v>-46</v>
      </c>
      <c r="W392" s="1447">
        <f t="shared" si="254"/>
        <v>-46</v>
      </c>
      <c r="X392" s="1447">
        <f t="shared" si="254"/>
        <v>-46</v>
      </c>
      <c r="Y392" s="1448">
        <f>SUM(Y393:Y394)</f>
        <v>-95</v>
      </c>
      <c r="Z392" s="1448">
        <f t="shared" ref="Z392:AE392" si="255">SUM(Z393:Z394)</f>
        <v>-138</v>
      </c>
      <c r="AA392" s="1448">
        <f>SUM(AA393:AA394)</f>
        <v>-138</v>
      </c>
      <c r="AB392" s="1448">
        <f t="shared" si="255"/>
        <v>-138</v>
      </c>
      <c r="AC392" s="1448">
        <f t="shared" si="255"/>
        <v>-233</v>
      </c>
      <c r="AD392" s="1448">
        <f t="shared" si="255"/>
        <v>-276</v>
      </c>
      <c r="AE392" s="1448">
        <f t="shared" si="255"/>
        <v>-509</v>
      </c>
    </row>
    <row r="393" spans="1:31">
      <c r="A393" s="657">
        <v>1</v>
      </c>
      <c r="B393" s="137"/>
      <c r="C393" s="137"/>
      <c r="E393" s="184"/>
      <c r="F393" s="183"/>
      <c r="G393" s="134"/>
      <c r="H393" s="134"/>
      <c r="I393" s="18"/>
      <c r="J393" s="592"/>
      <c r="K393" s="592"/>
      <c r="L393" s="593" t="s">
        <v>421</v>
      </c>
      <c r="M393" s="191"/>
      <c r="N393" s="191">
        <v>-49</v>
      </c>
      <c r="O393" s="191">
        <v>-46</v>
      </c>
      <c r="P393" s="191">
        <v>-46</v>
      </c>
      <c r="Q393" s="191">
        <v>-46</v>
      </c>
      <c r="R393" s="191">
        <v>-46</v>
      </c>
      <c r="S393" s="191">
        <v>-46</v>
      </c>
      <c r="T393" s="191">
        <v>-46</v>
      </c>
      <c r="U393" s="191">
        <v>-46</v>
      </c>
      <c r="V393" s="191">
        <v>-46</v>
      </c>
      <c r="W393" s="191">
        <v>-46</v>
      </c>
      <c r="X393" s="191">
        <v>-46</v>
      </c>
      <c r="Y393" s="1442">
        <f>SUM(M393:O393)</f>
        <v>-95</v>
      </c>
      <c r="Z393" s="1442">
        <f>SUM(P393:R393)</f>
        <v>-138</v>
      </c>
      <c r="AA393" s="1442">
        <f>SUM(S393:U393)</f>
        <v>-138</v>
      </c>
      <c r="AB393" s="1442">
        <f>SUM(V393:X393)</f>
        <v>-138</v>
      </c>
      <c r="AC393" s="1442">
        <f>Y393+Z393</f>
        <v>-233</v>
      </c>
      <c r="AD393" s="1442">
        <f>AB393+AA393</f>
        <v>-276</v>
      </c>
      <c r="AE393" s="1442">
        <f>AC393+AD393</f>
        <v>-509</v>
      </c>
    </row>
    <row r="394" spans="1:31">
      <c r="A394" s="657">
        <v>1</v>
      </c>
      <c r="B394" s="137"/>
      <c r="C394" s="137"/>
      <c r="E394" s="184"/>
      <c r="F394" s="183"/>
      <c r="G394" s="134"/>
      <c r="H394" s="134"/>
      <c r="I394" s="18"/>
      <c r="J394" s="459"/>
      <c r="K394" s="459"/>
      <c r="L394" s="154" t="s">
        <v>438</v>
      </c>
      <c r="M394" s="1454"/>
      <c r="N394" s="1454"/>
      <c r="O394" s="1454"/>
      <c r="P394" s="1454"/>
      <c r="Q394" s="1454"/>
      <c r="R394" s="1454"/>
      <c r="S394" s="1454"/>
      <c r="T394" s="1454"/>
      <c r="U394" s="1454"/>
      <c r="V394" s="1454"/>
      <c r="W394" s="1454"/>
      <c r="X394" s="1454"/>
      <c r="Y394" s="1455">
        <f>SUM(M394:O394)</f>
        <v>0</v>
      </c>
      <c r="Z394" s="1455">
        <f>SUM(P394:R394)</f>
        <v>0</v>
      </c>
      <c r="AA394" s="1455">
        <f>SUM(S394:U394)</f>
        <v>0</v>
      </c>
      <c r="AB394" s="1455">
        <f>SUM(V394:X394)</f>
        <v>0</v>
      </c>
      <c r="AC394" s="1455">
        <f>Y394+Z394</f>
        <v>0</v>
      </c>
      <c r="AD394" s="1455">
        <f>AB394+AA394</f>
        <v>0</v>
      </c>
      <c r="AE394" s="1455">
        <f>AC394+AD394</f>
        <v>0</v>
      </c>
    </row>
    <row r="395" spans="1:31">
      <c r="A395" s="657">
        <v>1</v>
      </c>
      <c r="B395" s="137"/>
      <c r="C395" s="137"/>
      <c r="E395" s="184"/>
      <c r="F395" s="183"/>
      <c r="G395" s="134"/>
      <c r="H395" s="134"/>
      <c r="I395" s="18"/>
      <c r="J395" s="621" t="s">
        <v>606</v>
      </c>
      <c r="K395" s="620"/>
      <c r="L395" s="621"/>
      <c r="M395" s="1374"/>
      <c r="N395" s="1374"/>
      <c r="O395" s="1374"/>
      <c r="P395" s="1374"/>
      <c r="Q395" s="1374"/>
      <c r="R395" s="1374"/>
      <c r="S395" s="1374"/>
      <c r="T395" s="1374"/>
      <c r="U395" s="1374"/>
      <c r="V395" s="1374"/>
      <c r="W395" s="1374"/>
      <c r="X395" s="1374"/>
      <c r="Y395" s="1377">
        <f>SUM(M395:O395)</f>
        <v>0</v>
      </c>
      <c r="Z395" s="1377">
        <f>SUM(P395:R395)</f>
        <v>0</v>
      </c>
      <c r="AA395" s="1377">
        <f>SUM(S395:U395)</f>
        <v>0</v>
      </c>
      <c r="AB395" s="1377">
        <f>SUM(V395:X395)</f>
        <v>0</v>
      </c>
      <c r="AC395" s="1377">
        <f>Y395+Z395</f>
        <v>0</v>
      </c>
      <c r="AD395" s="1377">
        <f>AB395+AA395</f>
        <v>0</v>
      </c>
      <c r="AE395" s="1377">
        <f>AC395+AD395</f>
        <v>0</v>
      </c>
    </row>
    <row r="396" spans="1:31" s="363" customFormat="1">
      <c r="A396" s="657">
        <v>1</v>
      </c>
      <c r="B396" s="137"/>
      <c r="C396" s="137"/>
      <c r="D396" s="37"/>
      <c r="E396" s="184"/>
      <c r="F396" s="423"/>
      <c r="G396" s="133"/>
      <c r="H396" s="133"/>
      <c r="I396" s="470" t="s">
        <v>138</v>
      </c>
      <c r="J396" s="470"/>
      <c r="K396" s="470"/>
      <c r="L396" s="471"/>
      <c r="M396" s="1451"/>
      <c r="N396" s="1451"/>
      <c r="O396" s="1451"/>
      <c r="P396" s="1451"/>
      <c r="Q396" s="1451"/>
      <c r="R396" s="1451"/>
      <c r="S396" s="1451"/>
      <c r="T396" s="1451"/>
      <c r="U396" s="1451"/>
      <c r="V396" s="1451"/>
      <c r="W396" s="1451"/>
      <c r="X396" s="1451"/>
      <c r="Y396" s="1452">
        <f>SUM(M396:O396)</f>
        <v>0</v>
      </c>
      <c r="Z396" s="1452">
        <f>SUM(P396:R396)</f>
        <v>0</v>
      </c>
      <c r="AA396" s="1452">
        <f>SUM(S396:U396)</f>
        <v>0</v>
      </c>
      <c r="AB396" s="1452">
        <f>SUM(V396:X396)</f>
        <v>0</v>
      </c>
      <c r="AC396" s="1452">
        <f>Y396+Z396</f>
        <v>0</v>
      </c>
      <c r="AD396" s="1452">
        <f>AB396+AA396</f>
        <v>0</v>
      </c>
      <c r="AE396" s="1452">
        <f>AC396+AD396</f>
        <v>0</v>
      </c>
    </row>
    <row r="397" spans="1:31">
      <c r="A397" s="657">
        <v>1</v>
      </c>
      <c r="B397" s="137"/>
      <c r="C397" s="137"/>
      <c r="E397" s="184"/>
      <c r="F397" s="183"/>
      <c r="G397" s="1453" t="s">
        <v>232</v>
      </c>
      <c r="H397" s="1453"/>
      <c r="I397" s="1453"/>
      <c r="J397" s="1453"/>
      <c r="K397" s="1453"/>
      <c r="L397" s="2191"/>
      <c r="M397" s="1663">
        <f t="shared" ref="M397:AE397" si="256">M398+M403+M420</f>
        <v>43722</v>
      </c>
      <c r="N397" s="1663">
        <f t="shared" si="256"/>
        <v>47749</v>
      </c>
      <c r="O397" s="1663">
        <f t="shared" si="256"/>
        <v>58651</v>
      </c>
      <c r="P397" s="1663">
        <f t="shared" si="256"/>
        <v>38330</v>
      </c>
      <c r="Q397" s="1663">
        <f t="shared" si="256"/>
        <v>43282</v>
      </c>
      <c r="R397" s="1663">
        <f t="shared" si="256"/>
        <v>83037</v>
      </c>
      <c r="S397" s="1663">
        <f t="shared" si="256"/>
        <v>27648</v>
      </c>
      <c r="T397" s="1663">
        <f t="shared" si="256"/>
        <v>52733</v>
      </c>
      <c r="U397" s="1663">
        <f t="shared" si="256"/>
        <v>75644</v>
      </c>
      <c r="V397" s="1663">
        <f t="shared" si="256"/>
        <v>35747</v>
      </c>
      <c r="W397" s="1663">
        <f t="shared" si="256"/>
        <v>54518</v>
      </c>
      <c r="X397" s="1663">
        <f t="shared" si="256"/>
        <v>38480</v>
      </c>
      <c r="Y397" s="1663">
        <f t="shared" si="256"/>
        <v>150122</v>
      </c>
      <c r="Z397" s="1663">
        <f t="shared" si="256"/>
        <v>164649</v>
      </c>
      <c r="AA397" s="1663">
        <f t="shared" si="256"/>
        <v>156025</v>
      </c>
      <c r="AB397" s="1663">
        <f t="shared" si="256"/>
        <v>128745</v>
      </c>
      <c r="AC397" s="1663">
        <f t="shared" si="256"/>
        <v>314771</v>
      </c>
      <c r="AD397" s="1663">
        <f t="shared" si="256"/>
        <v>284770</v>
      </c>
      <c r="AE397" s="1663">
        <f t="shared" si="256"/>
        <v>599541</v>
      </c>
    </row>
    <row r="398" spans="1:31" s="363" customFormat="1">
      <c r="A398" s="657">
        <v>1</v>
      </c>
      <c r="B398" s="137"/>
      <c r="C398" s="137"/>
      <c r="D398" s="37"/>
      <c r="E398" s="184"/>
      <c r="F398" s="423"/>
      <c r="G398" s="129"/>
      <c r="H398" s="129"/>
      <c r="I398" s="18" t="s">
        <v>224</v>
      </c>
      <c r="J398" s="561"/>
      <c r="K398" s="561"/>
      <c r="L398" s="562"/>
      <c r="M398" s="1439">
        <f>M399+M402</f>
        <v>26257</v>
      </c>
      <c r="N398" s="1439">
        <f t="shared" ref="N398:AE398" si="257">N399+N402</f>
        <v>30772</v>
      </c>
      <c r="O398" s="1439">
        <f t="shared" si="257"/>
        <v>46811</v>
      </c>
      <c r="P398" s="1439">
        <f t="shared" si="257"/>
        <v>25801</v>
      </c>
      <c r="Q398" s="1439">
        <f t="shared" si="257"/>
        <v>26219</v>
      </c>
      <c r="R398" s="1439">
        <f t="shared" si="257"/>
        <v>58468</v>
      </c>
      <c r="S398" s="1439">
        <f t="shared" si="257"/>
        <v>15648</v>
      </c>
      <c r="T398" s="1439">
        <f t="shared" si="257"/>
        <v>32834</v>
      </c>
      <c r="U398" s="1439">
        <f t="shared" si="257"/>
        <v>58582</v>
      </c>
      <c r="V398" s="1439">
        <f t="shared" si="257"/>
        <v>24344</v>
      </c>
      <c r="W398" s="1439">
        <f t="shared" si="257"/>
        <v>31166</v>
      </c>
      <c r="X398" s="1439">
        <f t="shared" si="257"/>
        <v>21683</v>
      </c>
      <c r="Y398" s="1440">
        <f t="shared" si="257"/>
        <v>103840</v>
      </c>
      <c r="Z398" s="1439">
        <f t="shared" si="257"/>
        <v>110488</v>
      </c>
      <c r="AA398" s="1439">
        <f t="shared" si="257"/>
        <v>107064</v>
      </c>
      <c r="AB398" s="1439">
        <f t="shared" si="257"/>
        <v>77193</v>
      </c>
      <c r="AC398" s="1439">
        <f t="shared" si="257"/>
        <v>214328</v>
      </c>
      <c r="AD398" s="1439">
        <f t="shared" si="257"/>
        <v>184257</v>
      </c>
      <c r="AE398" s="1439">
        <f t="shared" si="257"/>
        <v>398585</v>
      </c>
    </row>
    <row r="399" spans="1:31">
      <c r="A399" s="657">
        <v>1</v>
      </c>
      <c r="B399" s="137"/>
      <c r="C399" s="137"/>
      <c r="E399" s="184"/>
      <c r="F399" s="183"/>
      <c r="G399" s="129"/>
      <c r="H399" s="129"/>
      <c r="I399" s="18"/>
      <c r="J399" s="189" t="s">
        <v>225</v>
      </c>
      <c r="K399" s="189"/>
      <c r="L399" s="188"/>
      <c r="M399" s="1441">
        <f>SUM(M400:M401)</f>
        <v>26257</v>
      </c>
      <c r="N399" s="1441">
        <f t="shared" ref="N399:AE399" si="258">SUM(N400:N401)</f>
        <v>30772</v>
      </c>
      <c r="O399" s="1441">
        <f t="shared" si="258"/>
        <v>46811</v>
      </c>
      <c r="P399" s="1441">
        <f t="shared" si="258"/>
        <v>25801</v>
      </c>
      <c r="Q399" s="1441">
        <f t="shared" si="258"/>
        <v>26219</v>
      </c>
      <c r="R399" s="1441">
        <f t="shared" si="258"/>
        <v>58468</v>
      </c>
      <c r="S399" s="1441">
        <f t="shared" si="258"/>
        <v>15648</v>
      </c>
      <c r="T399" s="1441">
        <f t="shared" si="258"/>
        <v>32834</v>
      </c>
      <c r="U399" s="1441">
        <f t="shared" si="258"/>
        <v>58582</v>
      </c>
      <c r="V399" s="1441">
        <f t="shared" si="258"/>
        <v>24344</v>
      </c>
      <c r="W399" s="1441">
        <f t="shared" si="258"/>
        <v>31166</v>
      </c>
      <c r="X399" s="1441">
        <f t="shared" si="258"/>
        <v>21683</v>
      </c>
      <c r="Y399" s="1442">
        <f t="shared" si="258"/>
        <v>103840</v>
      </c>
      <c r="Z399" s="1441">
        <f t="shared" si="258"/>
        <v>110488</v>
      </c>
      <c r="AA399" s="1441">
        <f t="shared" si="258"/>
        <v>107064</v>
      </c>
      <c r="AB399" s="1441">
        <f t="shared" si="258"/>
        <v>77193</v>
      </c>
      <c r="AC399" s="1441">
        <f t="shared" si="258"/>
        <v>214328</v>
      </c>
      <c r="AD399" s="1441">
        <f t="shared" si="258"/>
        <v>184257</v>
      </c>
      <c r="AE399" s="1441">
        <f t="shared" si="258"/>
        <v>398585</v>
      </c>
    </row>
    <row r="400" spans="1:31">
      <c r="A400" s="657">
        <v>1</v>
      </c>
      <c r="B400" s="137"/>
      <c r="C400" s="137"/>
      <c r="E400" s="184"/>
      <c r="F400" s="183"/>
      <c r="G400" s="129"/>
      <c r="H400" s="129"/>
      <c r="I400" s="18"/>
      <c r="J400" s="18"/>
      <c r="K400" s="189" t="s">
        <v>226</v>
      </c>
      <c r="L400" s="188"/>
      <c r="M400" s="191">
        <f>15954+10605-302</f>
        <v>26257</v>
      </c>
      <c r="N400" s="191">
        <f>35560-4791</f>
        <v>30769</v>
      </c>
      <c r="O400" s="191">
        <f>52016-5205</f>
        <v>46811</v>
      </c>
      <c r="P400" s="191">
        <f>31226-5425</f>
        <v>25801</v>
      </c>
      <c r="Q400" s="191">
        <f>32908-6689</f>
        <v>26219</v>
      </c>
      <c r="R400" s="191">
        <f>67831-9363</f>
        <v>58468</v>
      </c>
      <c r="S400" s="191">
        <f>17977-680-1740</f>
        <v>15557</v>
      </c>
      <c r="T400" s="191">
        <f>38609-5745</f>
        <v>32864</v>
      </c>
      <c r="U400" s="191">
        <f>63569-4987</f>
        <v>58582</v>
      </c>
      <c r="V400" s="191">
        <f>29353-5009</f>
        <v>24344</v>
      </c>
      <c r="W400" s="191">
        <f>37456-6290</f>
        <v>31166</v>
      </c>
      <c r="X400" s="191">
        <f>19278+2405</f>
        <v>21683</v>
      </c>
      <c r="Y400" s="1442">
        <f>SUM(M400:O400)</f>
        <v>103837</v>
      </c>
      <c r="Z400" s="1442">
        <f>SUM(P400:R400)</f>
        <v>110488</v>
      </c>
      <c r="AA400" s="1442">
        <f>SUM(S400:U400)</f>
        <v>107003</v>
      </c>
      <c r="AB400" s="1442">
        <f>SUM(V400:X400)</f>
        <v>77193</v>
      </c>
      <c r="AC400" s="1442">
        <f>Y400+Z400</f>
        <v>214325</v>
      </c>
      <c r="AD400" s="1442">
        <f>AB400+AA400</f>
        <v>184196</v>
      </c>
      <c r="AE400" s="1442">
        <f>AC400+AD400</f>
        <v>398521</v>
      </c>
    </row>
    <row r="401" spans="1:31">
      <c r="A401" s="657">
        <v>1</v>
      </c>
      <c r="B401" s="137"/>
      <c r="C401" s="137"/>
      <c r="E401" s="184"/>
      <c r="F401" s="183"/>
      <c r="G401" s="129"/>
      <c r="H401" s="129"/>
      <c r="I401" s="18"/>
      <c r="J401" s="561"/>
      <c r="K401" s="561" t="s">
        <v>227</v>
      </c>
      <c r="L401" s="562"/>
      <c r="M401" s="564"/>
      <c r="N401" s="564">
        <v>3</v>
      </c>
      <c r="O401" s="564"/>
      <c r="P401" s="564"/>
      <c r="Q401" s="564"/>
      <c r="R401" s="564"/>
      <c r="S401" s="564">
        <v>91</v>
      </c>
      <c r="T401" s="564">
        <v>-30</v>
      </c>
      <c r="U401" s="564"/>
      <c r="V401" s="564"/>
      <c r="W401" s="564"/>
      <c r="X401" s="564"/>
      <c r="Y401" s="1440">
        <f>SUM(M401:O401)</f>
        <v>3</v>
      </c>
      <c r="Z401" s="1440">
        <f>SUM(P401:R401)</f>
        <v>0</v>
      </c>
      <c r="AA401" s="1440">
        <f>SUM(S401:U401)</f>
        <v>61</v>
      </c>
      <c r="AB401" s="1440">
        <f>SUM(V401:X401)</f>
        <v>0</v>
      </c>
      <c r="AC401" s="1440">
        <f>Y401+Z401</f>
        <v>3</v>
      </c>
      <c r="AD401" s="1440">
        <f>AB401+AA401</f>
        <v>61</v>
      </c>
      <c r="AE401" s="1440">
        <f>AC401+AD401</f>
        <v>64</v>
      </c>
    </row>
    <row r="402" spans="1:31" collapsed="1">
      <c r="A402" s="657">
        <v>1</v>
      </c>
      <c r="B402" s="137"/>
      <c r="C402" s="137"/>
      <c r="E402" s="184"/>
      <c r="F402" s="183"/>
      <c r="G402" s="129"/>
      <c r="H402" s="129"/>
      <c r="I402" s="16"/>
      <c r="J402" s="566" t="s">
        <v>228</v>
      </c>
      <c r="K402" s="566"/>
      <c r="L402" s="567"/>
      <c r="M402" s="1445"/>
      <c r="N402" s="1445"/>
      <c r="O402" s="1445"/>
      <c r="P402" s="1445"/>
      <c r="Q402" s="1445"/>
      <c r="R402" s="1445"/>
      <c r="S402" s="1445"/>
      <c r="T402" s="1445"/>
      <c r="U402" s="1445"/>
      <c r="V402" s="1445"/>
      <c r="W402" s="1445"/>
      <c r="X402" s="1445"/>
      <c r="Y402" s="1446">
        <f>SUM(M402:O402)</f>
        <v>0</v>
      </c>
      <c r="Z402" s="1446">
        <f>SUM(P402:R402)</f>
        <v>0</v>
      </c>
      <c r="AA402" s="1446">
        <f>SUM(S402:U402)</f>
        <v>0</v>
      </c>
      <c r="AB402" s="1446">
        <f>SUM(V402:X402)</f>
        <v>0</v>
      </c>
      <c r="AC402" s="1446">
        <f>Y402+Z402</f>
        <v>0</v>
      </c>
      <c r="AD402" s="1446">
        <f>AB402+AA402</f>
        <v>0</v>
      </c>
      <c r="AE402" s="1446">
        <f>AC402+AD402</f>
        <v>0</v>
      </c>
    </row>
    <row r="403" spans="1:31" s="363" customFormat="1">
      <c r="A403" s="657">
        <v>1</v>
      </c>
      <c r="B403" s="137"/>
      <c r="C403" s="137"/>
      <c r="D403" s="37"/>
      <c r="E403" s="184"/>
      <c r="F403" s="423"/>
      <c r="G403" s="129"/>
      <c r="H403" s="129"/>
      <c r="I403" s="18" t="s">
        <v>229</v>
      </c>
      <c r="J403" s="561"/>
      <c r="K403" s="561"/>
      <c r="L403" s="562"/>
      <c r="M403" s="1439">
        <f t="shared" ref="M403:AE403" si="259">M404+M412+M416+M419+M411</f>
        <v>17465</v>
      </c>
      <c r="N403" s="1439">
        <f t="shared" si="259"/>
        <v>16977</v>
      </c>
      <c r="O403" s="1439">
        <f t="shared" si="259"/>
        <v>11840</v>
      </c>
      <c r="P403" s="1439">
        <f t="shared" si="259"/>
        <v>12529</v>
      </c>
      <c r="Q403" s="1439">
        <f t="shared" si="259"/>
        <v>17063</v>
      </c>
      <c r="R403" s="1439">
        <f t="shared" si="259"/>
        <v>24569</v>
      </c>
      <c r="S403" s="1439">
        <f t="shared" si="259"/>
        <v>12000</v>
      </c>
      <c r="T403" s="1439">
        <f t="shared" si="259"/>
        <v>19899</v>
      </c>
      <c r="U403" s="1439">
        <f t="shared" si="259"/>
        <v>17062</v>
      </c>
      <c r="V403" s="1439">
        <f t="shared" si="259"/>
        <v>11403</v>
      </c>
      <c r="W403" s="1439">
        <f t="shared" si="259"/>
        <v>23352</v>
      </c>
      <c r="X403" s="1439">
        <f t="shared" si="259"/>
        <v>16797</v>
      </c>
      <c r="Y403" s="1439">
        <f t="shared" si="259"/>
        <v>46282</v>
      </c>
      <c r="Z403" s="1439">
        <f t="shared" si="259"/>
        <v>54161</v>
      </c>
      <c r="AA403" s="1439">
        <f t="shared" si="259"/>
        <v>48961</v>
      </c>
      <c r="AB403" s="1439">
        <f t="shared" si="259"/>
        <v>51552</v>
      </c>
      <c r="AC403" s="1439">
        <f t="shared" si="259"/>
        <v>100443</v>
      </c>
      <c r="AD403" s="1439">
        <f t="shared" si="259"/>
        <v>100513</v>
      </c>
      <c r="AE403" s="1439">
        <f t="shared" si="259"/>
        <v>200956</v>
      </c>
    </row>
    <row r="404" spans="1:31">
      <c r="A404" s="657">
        <v>1</v>
      </c>
      <c r="B404" s="137"/>
      <c r="C404" s="137"/>
      <c r="E404" s="184"/>
      <c r="F404" s="183"/>
      <c r="G404" s="129"/>
      <c r="H404" s="129"/>
      <c r="I404" s="18"/>
      <c r="J404" s="189" t="s">
        <v>225</v>
      </c>
      <c r="K404" s="189"/>
      <c r="L404" s="188"/>
      <c r="M404" s="1441">
        <f>M405+M408</f>
        <v>17590</v>
      </c>
      <c r="N404" s="1441">
        <f t="shared" ref="N404:X404" si="260">N405+N408</f>
        <v>17279</v>
      </c>
      <c r="O404" s="1441">
        <f t="shared" si="260"/>
        <v>12167</v>
      </c>
      <c r="P404" s="1441">
        <f t="shared" si="260"/>
        <v>13237</v>
      </c>
      <c r="Q404" s="1441">
        <f t="shared" si="260"/>
        <v>17180</v>
      </c>
      <c r="R404" s="1441">
        <f t="shared" si="260"/>
        <v>24619</v>
      </c>
      <c r="S404" s="1441">
        <f t="shared" si="260"/>
        <v>12103</v>
      </c>
      <c r="T404" s="1441">
        <f t="shared" si="260"/>
        <v>20051</v>
      </c>
      <c r="U404" s="1441">
        <f t="shared" si="260"/>
        <v>17216</v>
      </c>
      <c r="V404" s="1441">
        <f t="shared" si="260"/>
        <v>11553</v>
      </c>
      <c r="W404" s="1441">
        <f t="shared" si="260"/>
        <v>23464</v>
      </c>
      <c r="X404" s="1441">
        <f t="shared" si="260"/>
        <v>16956</v>
      </c>
      <c r="Y404" s="1442">
        <f>Y405+Y408</f>
        <v>47036</v>
      </c>
      <c r="Z404" s="1442">
        <f t="shared" ref="Z404:AE404" si="261">Z405+Z408</f>
        <v>55036</v>
      </c>
      <c r="AA404" s="1442">
        <f t="shared" si="261"/>
        <v>49370</v>
      </c>
      <c r="AB404" s="1442">
        <f t="shared" si="261"/>
        <v>51973</v>
      </c>
      <c r="AC404" s="1442">
        <f t="shared" si="261"/>
        <v>102072</v>
      </c>
      <c r="AD404" s="1442">
        <f t="shared" si="261"/>
        <v>101343</v>
      </c>
      <c r="AE404" s="1442">
        <f t="shared" si="261"/>
        <v>203415</v>
      </c>
    </row>
    <row r="405" spans="1:31">
      <c r="A405" s="657">
        <v>1</v>
      </c>
      <c r="B405" s="137"/>
      <c r="C405" s="137"/>
      <c r="E405" s="184"/>
      <c r="F405" s="183"/>
      <c r="G405" s="129"/>
      <c r="H405" s="129"/>
      <c r="I405" s="18"/>
      <c r="J405" s="18"/>
      <c r="K405" s="189" t="s">
        <v>226</v>
      </c>
      <c r="L405" s="188"/>
      <c r="M405" s="1441">
        <f>SUM(M406:M407)</f>
        <v>17535</v>
      </c>
      <c r="N405" s="1441">
        <f t="shared" ref="N405:AE405" si="262">SUM(N406:N407)</f>
        <v>17221</v>
      </c>
      <c r="O405" s="1441">
        <f t="shared" si="262"/>
        <v>11952</v>
      </c>
      <c r="P405" s="1441">
        <f t="shared" si="262"/>
        <v>12845</v>
      </c>
      <c r="Q405" s="1441">
        <f t="shared" si="262"/>
        <v>16972</v>
      </c>
      <c r="R405" s="1441">
        <f t="shared" si="262"/>
        <v>24845</v>
      </c>
      <c r="S405" s="1441">
        <f t="shared" si="262"/>
        <v>12103</v>
      </c>
      <c r="T405" s="1441">
        <f t="shared" si="262"/>
        <v>19932</v>
      </c>
      <c r="U405" s="1441">
        <f t="shared" si="262"/>
        <v>17227</v>
      </c>
      <c r="V405" s="1441">
        <f t="shared" si="262"/>
        <v>13607</v>
      </c>
      <c r="W405" s="1441">
        <f t="shared" si="262"/>
        <v>23511</v>
      </c>
      <c r="X405" s="1441">
        <f t="shared" si="262"/>
        <v>14560</v>
      </c>
      <c r="Y405" s="1442">
        <f t="shared" si="262"/>
        <v>46708</v>
      </c>
      <c r="Z405" s="1442">
        <f t="shared" si="262"/>
        <v>54662</v>
      </c>
      <c r="AA405" s="1442">
        <f t="shared" si="262"/>
        <v>49262</v>
      </c>
      <c r="AB405" s="1442">
        <f t="shared" si="262"/>
        <v>51678</v>
      </c>
      <c r="AC405" s="1442">
        <f t="shared" si="262"/>
        <v>101370</v>
      </c>
      <c r="AD405" s="1442">
        <f t="shared" si="262"/>
        <v>100940</v>
      </c>
      <c r="AE405" s="1442">
        <f t="shared" si="262"/>
        <v>202310</v>
      </c>
    </row>
    <row r="406" spans="1:31">
      <c r="A406" s="657">
        <v>1</v>
      </c>
      <c r="B406" s="137"/>
      <c r="C406" s="137"/>
      <c r="E406" s="184"/>
      <c r="F406" s="183"/>
      <c r="G406" s="129"/>
      <c r="H406" s="129"/>
      <c r="I406" s="18"/>
      <c r="J406" s="18"/>
      <c r="K406" s="18"/>
      <c r="L406" s="150" t="s">
        <v>233</v>
      </c>
      <c r="M406" s="128">
        <f>12725+4685+125</f>
        <v>17535</v>
      </c>
      <c r="N406" s="128">
        <f>18368-1449+302</f>
        <v>17221</v>
      </c>
      <c r="O406" s="128">
        <f>10687+327+938</f>
        <v>11952</v>
      </c>
      <c r="P406" s="128">
        <f>13484-1347+708</f>
        <v>12845</v>
      </c>
      <c r="Q406" s="128">
        <f>17549-694+117</f>
        <v>16972</v>
      </c>
      <c r="R406" s="128">
        <f>27965-3170+50</f>
        <v>24845</v>
      </c>
      <c r="S406" s="128">
        <f>12604-604+103</f>
        <v>12103</v>
      </c>
      <c r="T406" s="128">
        <f>20870-1090+152</f>
        <v>19932</v>
      </c>
      <c r="U406" s="128">
        <f>19086-2013+154</f>
        <v>17227</v>
      </c>
      <c r="V406" s="128">
        <f>18832-5375+150</f>
        <v>13607</v>
      </c>
      <c r="W406" s="128">
        <f>24170-771+112</f>
        <v>23511</v>
      </c>
      <c r="X406" s="128">
        <f>18153-3752+159</f>
        <v>14560</v>
      </c>
      <c r="Y406" s="1377">
        <f>SUM(M406:O406)</f>
        <v>46708</v>
      </c>
      <c r="Z406" s="1377">
        <f>SUM(P406:R406)</f>
        <v>54662</v>
      </c>
      <c r="AA406" s="1377">
        <f>SUM(S406:U406)</f>
        <v>49262</v>
      </c>
      <c r="AB406" s="1377">
        <f>SUM(V406:X406)</f>
        <v>51678</v>
      </c>
      <c r="AC406" s="1377">
        <f>Y406+Z406</f>
        <v>101370</v>
      </c>
      <c r="AD406" s="1377">
        <f>AB406+AA406</f>
        <v>100940</v>
      </c>
      <c r="AE406" s="1377">
        <f>AC406+AD406</f>
        <v>202310</v>
      </c>
    </row>
    <row r="407" spans="1:31">
      <c r="A407" s="657">
        <v>1</v>
      </c>
      <c r="B407" s="137"/>
      <c r="C407" s="137"/>
      <c r="E407" s="184"/>
      <c r="F407" s="183"/>
      <c r="G407" s="129"/>
      <c r="H407" s="129"/>
      <c r="I407" s="18"/>
      <c r="J407" s="18"/>
      <c r="K407" s="18"/>
      <c r="L407" s="150" t="s">
        <v>234</v>
      </c>
      <c r="M407" s="128"/>
      <c r="N407" s="128"/>
      <c r="O407" s="128"/>
      <c r="P407" s="128"/>
      <c r="Q407" s="128"/>
      <c r="R407" s="128"/>
      <c r="S407" s="128"/>
      <c r="T407" s="128"/>
      <c r="U407" s="128"/>
      <c r="V407" s="128"/>
      <c r="W407" s="128"/>
      <c r="X407" s="128"/>
      <c r="Y407" s="1377">
        <f>SUM(M407:O407)</f>
        <v>0</v>
      </c>
      <c r="Z407" s="1377">
        <f>SUM(P407:R407)</f>
        <v>0</v>
      </c>
      <c r="AA407" s="1377">
        <f>SUM(S407:U407)</f>
        <v>0</v>
      </c>
      <c r="AB407" s="1377">
        <f>SUM(V407:X407)</f>
        <v>0</v>
      </c>
      <c r="AC407" s="1377">
        <f>Y407+Z407</f>
        <v>0</v>
      </c>
      <c r="AD407" s="1377">
        <f>AB407+AA407</f>
        <v>0</v>
      </c>
      <c r="AE407" s="1377">
        <f>AC407+AD407</f>
        <v>0</v>
      </c>
    </row>
    <row r="408" spans="1:31">
      <c r="A408" s="657">
        <v>1</v>
      </c>
      <c r="B408" s="137"/>
      <c r="C408" s="137"/>
      <c r="E408" s="184"/>
      <c r="F408" s="183"/>
      <c r="G408" s="129"/>
      <c r="H408" s="129"/>
      <c r="I408" s="18"/>
      <c r="J408" s="18"/>
      <c r="K408" s="189" t="s">
        <v>227</v>
      </c>
      <c r="L408" s="188"/>
      <c r="M408" s="1441">
        <f>SUM(M409:M410)</f>
        <v>55</v>
      </c>
      <c r="N408" s="1441">
        <f t="shared" ref="N408:AE408" si="263">SUM(N409:N410)</f>
        <v>58</v>
      </c>
      <c r="O408" s="1441">
        <f t="shared" si="263"/>
        <v>215</v>
      </c>
      <c r="P408" s="1441">
        <f t="shared" si="263"/>
        <v>392</v>
      </c>
      <c r="Q408" s="1441">
        <f t="shared" si="263"/>
        <v>208</v>
      </c>
      <c r="R408" s="1441">
        <f t="shared" si="263"/>
        <v>-226</v>
      </c>
      <c r="S408" s="1441">
        <f t="shared" si="263"/>
        <v>0</v>
      </c>
      <c r="T408" s="1441">
        <f t="shared" si="263"/>
        <v>119</v>
      </c>
      <c r="U408" s="1441">
        <f t="shared" si="263"/>
        <v>-11</v>
      </c>
      <c r="V408" s="1441">
        <f t="shared" si="263"/>
        <v>-2054</v>
      </c>
      <c r="W408" s="1441">
        <f t="shared" si="263"/>
        <v>-47</v>
      </c>
      <c r="X408" s="1441">
        <f t="shared" si="263"/>
        <v>2396</v>
      </c>
      <c r="Y408" s="1442">
        <f t="shared" si="263"/>
        <v>328</v>
      </c>
      <c r="Z408" s="1442">
        <f t="shared" si="263"/>
        <v>374</v>
      </c>
      <c r="AA408" s="1442">
        <f t="shared" si="263"/>
        <v>108</v>
      </c>
      <c r="AB408" s="1442">
        <f t="shared" si="263"/>
        <v>295</v>
      </c>
      <c r="AC408" s="1442">
        <f t="shared" si="263"/>
        <v>702</v>
      </c>
      <c r="AD408" s="1442">
        <f t="shared" si="263"/>
        <v>403</v>
      </c>
      <c r="AE408" s="1442">
        <f t="shared" si="263"/>
        <v>1105</v>
      </c>
    </row>
    <row r="409" spans="1:31">
      <c r="A409" s="657">
        <v>1</v>
      </c>
      <c r="B409" s="137"/>
      <c r="C409" s="137"/>
      <c r="E409" s="184"/>
      <c r="F409" s="183"/>
      <c r="G409" s="129"/>
      <c r="H409" s="129"/>
      <c r="I409" s="18"/>
      <c r="J409" s="18"/>
      <c r="K409" s="18"/>
      <c r="L409" s="150" t="s">
        <v>233</v>
      </c>
      <c r="M409" s="128">
        <v>55</v>
      </c>
      <c r="N409" s="128">
        <v>58</v>
      </c>
      <c r="O409" s="128">
        <v>215</v>
      </c>
      <c r="P409" s="128">
        <v>392</v>
      </c>
      <c r="Q409" s="128">
        <v>208</v>
      </c>
      <c r="R409" s="128">
        <f>-6-220</f>
        <v>-226</v>
      </c>
      <c r="S409" s="128"/>
      <c r="T409" s="128">
        <v>119</v>
      </c>
      <c r="U409" s="128">
        <v>-11</v>
      </c>
      <c r="V409" s="128">
        <f>-42-2012</f>
        <v>-2054</v>
      </c>
      <c r="W409" s="128">
        <v>-47</v>
      </c>
      <c r="X409" s="128">
        <f>164+2232</f>
        <v>2396</v>
      </c>
      <c r="Y409" s="1377">
        <f>SUM(M409:O409)</f>
        <v>328</v>
      </c>
      <c r="Z409" s="1377">
        <f>SUM(P409:R409)</f>
        <v>374</v>
      </c>
      <c r="AA409" s="1377">
        <f>SUM(S409:U409)</f>
        <v>108</v>
      </c>
      <c r="AB409" s="1377">
        <f>SUM(V409:X409)</f>
        <v>295</v>
      </c>
      <c r="AC409" s="1377">
        <f>Y409+Z409</f>
        <v>702</v>
      </c>
      <c r="AD409" s="1377">
        <f>AB409+AA409</f>
        <v>403</v>
      </c>
      <c r="AE409" s="1377">
        <f>AC409+AD409</f>
        <v>1105</v>
      </c>
    </row>
    <row r="410" spans="1:31">
      <c r="A410" s="657">
        <v>1</v>
      </c>
      <c r="B410" s="137"/>
      <c r="C410" s="137"/>
      <c r="E410" s="184"/>
      <c r="F410" s="183"/>
      <c r="G410" s="129"/>
      <c r="H410" s="129"/>
      <c r="I410" s="18"/>
      <c r="J410" s="561"/>
      <c r="K410" s="561"/>
      <c r="L410" s="562" t="s">
        <v>234</v>
      </c>
      <c r="M410" s="1444"/>
      <c r="N410" s="1444"/>
      <c r="O410" s="1444"/>
      <c r="P410" s="1444"/>
      <c r="Q410" s="1444"/>
      <c r="R410" s="1444"/>
      <c r="S410" s="1444"/>
      <c r="T410" s="1444"/>
      <c r="U410" s="1444"/>
      <c r="V410" s="1444"/>
      <c r="W410" s="1444"/>
      <c r="X410" s="1444"/>
      <c r="Y410" s="1440">
        <f>SUM(M410:O410)</f>
        <v>0</v>
      </c>
      <c r="Z410" s="1440">
        <f>SUM(P410:R410)</f>
        <v>0</v>
      </c>
      <c r="AA410" s="1440">
        <f>SUM(S410:U410)</f>
        <v>0</v>
      </c>
      <c r="AB410" s="1440">
        <f>SUM(V410:X410)</f>
        <v>0</v>
      </c>
      <c r="AC410" s="1440">
        <f>Y410+Z410</f>
        <v>0</v>
      </c>
      <c r="AD410" s="1440">
        <f>AB410+AA410</f>
        <v>0</v>
      </c>
      <c r="AE410" s="1440">
        <f>AC410+AD410</f>
        <v>0</v>
      </c>
    </row>
    <row r="411" spans="1:31" collapsed="1">
      <c r="A411" s="657">
        <v>1</v>
      </c>
      <c r="B411" s="137"/>
      <c r="C411" s="137"/>
      <c r="E411" s="184"/>
      <c r="F411" s="183"/>
      <c r="G411" s="129"/>
      <c r="H411" s="129"/>
      <c r="I411" s="18"/>
      <c r="J411" s="16" t="s">
        <v>228</v>
      </c>
      <c r="K411" s="16"/>
      <c r="L411" s="148"/>
      <c r="M411" s="1454"/>
      <c r="N411" s="1454"/>
      <c r="O411" s="1454"/>
      <c r="P411" s="1454"/>
      <c r="Q411" s="1454"/>
      <c r="R411" s="1454"/>
      <c r="S411" s="1454"/>
      <c r="T411" s="1454"/>
      <c r="U411" s="1454"/>
      <c r="V411" s="1454"/>
      <c r="W411" s="1454"/>
      <c r="X411" s="1454"/>
      <c r="Y411" s="1455">
        <f>SUM(M411:O411)</f>
        <v>0</v>
      </c>
      <c r="Z411" s="1455">
        <f>SUM(P411:R411)</f>
        <v>0</v>
      </c>
      <c r="AA411" s="1455">
        <f>SUM(S411:U411)</f>
        <v>0</v>
      </c>
      <c r="AB411" s="1455">
        <f>SUM(V411:X411)</f>
        <v>0</v>
      </c>
      <c r="AC411" s="1455">
        <f>Y411+Z411</f>
        <v>0</v>
      </c>
      <c r="AD411" s="1455">
        <f>AB411+AA411</f>
        <v>0</v>
      </c>
      <c r="AE411" s="1455">
        <f>AC411+AD411</f>
        <v>0</v>
      </c>
    </row>
    <row r="412" spans="1:31">
      <c r="A412" s="657">
        <v>1</v>
      </c>
      <c r="B412" s="137"/>
      <c r="C412" s="137"/>
      <c r="E412" s="184"/>
      <c r="F412" s="183"/>
      <c r="G412" s="129"/>
      <c r="H412" s="129"/>
      <c r="I412" s="18"/>
      <c r="J412" s="594" t="s">
        <v>538</v>
      </c>
      <c r="K412" s="594"/>
      <c r="L412" s="595"/>
      <c r="M412" s="1439">
        <f>SUM(M413:M415)</f>
        <v>-125</v>
      </c>
      <c r="N412" s="1439">
        <f t="shared" ref="N412:AE412" si="264">SUM(N413:N415)</f>
        <v>-302</v>
      </c>
      <c r="O412" s="1439">
        <f t="shared" si="264"/>
        <v>-327</v>
      </c>
      <c r="P412" s="1439">
        <f t="shared" si="264"/>
        <v>-708</v>
      </c>
      <c r="Q412" s="1439">
        <f t="shared" si="264"/>
        <v>-117</v>
      </c>
      <c r="R412" s="1439">
        <f t="shared" si="264"/>
        <v>-50</v>
      </c>
      <c r="S412" s="1439">
        <f t="shared" si="264"/>
        <v>-103</v>
      </c>
      <c r="T412" s="1439">
        <f t="shared" si="264"/>
        <v>-152</v>
      </c>
      <c r="U412" s="1439">
        <f t="shared" si="264"/>
        <v>-154</v>
      </c>
      <c r="V412" s="1439">
        <f t="shared" si="264"/>
        <v>-150</v>
      </c>
      <c r="W412" s="1439">
        <f t="shared" si="264"/>
        <v>-112</v>
      </c>
      <c r="X412" s="1439">
        <f t="shared" si="264"/>
        <v>-159</v>
      </c>
      <c r="Y412" s="1440">
        <f t="shared" si="264"/>
        <v>-754</v>
      </c>
      <c r="Z412" s="1440">
        <f t="shared" si="264"/>
        <v>-875</v>
      </c>
      <c r="AA412" s="1440">
        <f t="shared" si="264"/>
        <v>-409</v>
      </c>
      <c r="AB412" s="1440">
        <f t="shared" si="264"/>
        <v>-421</v>
      </c>
      <c r="AC412" s="1440">
        <f t="shared" si="264"/>
        <v>-1629</v>
      </c>
      <c r="AD412" s="1440">
        <f t="shared" si="264"/>
        <v>-830</v>
      </c>
      <c r="AE412" s="1440">
        <f t="shared" si="264"/>
        <v>-2459</v>
      </c>
    </row>
    <row r="413" spans="1:31">
      <c r="A413" s="657">
        <v>1</v>
      </c>
      <c r="B413" s="137"/>
      <c r="C413" s="137"/>
      <c r="E413" s="184"/>
      <c r="F413" s="183"/>
      <c r="G413" s="129"/>
      <c r="H413" s="129"/>
      <c r="I413" s="18"/>
      <c r="J413" s="592"/>
      <c r="K413" s="592"/>
      <c r="L413" s="593" t="s">
        <v>421</v>
      </c>
      <c r="M413" s="191">
        <v>-45</v>
      </c>
      <c r="N413" s="191">
        <v>-62</v>
      </c>
      <c r="O413" s="191">
        <v>-58</v>
      </c>
      <c r="P413" s="191">
        <v>-47</v>
      </c>
      <c r="Q413" s="191">
        <v>-42</v>
      </c>
      <c r="R413" s="191">
        <v>-50</v>
      </c>
      <c r="S413" s="191">
        <v>-48</v>
      </c>
      <c r="T413" s="191">
        <v>-109</v>
      </c>
      <c r="U413" s="191">
        <v>-109</v>
      </c>
      <c r="V413" s="191">
        <v>-105</v>
      </c>
      <c r="W413" s="191">
        <v>-109</v>
      </c>
      <c r="X413" s="191">
        <v>-107</v>
      </c>
      <c r="Y413" s="1442">
        <f>SUM(M413:O413)</f>
        <v>-165</v>
      </c>
      <c r="Z413" s="1442">
        <f>SUM(P413:R413)</f>
        <v>-139</v>
      </c>
      <c r="AA413" s="1442">
        <f>SUM(S413:U413)</f>
        <v>-266</v>
      </c>
      <c r="AB413" s="1442">
        <f>SUM(V413:X413)</f>
        <v>-321</v>
      </c>
      <c r="AC413" s="1442">
        <f>Y413+Z413</f>
        <v>-304</v>
      </c>
      <c r="AD413" s="1442">
        <f>AB413+AA413</f>
        <v>-587</v>
      </c>
      <c r="AE413" s="1442">
        <f>AC413+AD413</f>
        <v>-891</v>
      </c>
    </row>
    <row r="414" spans="1:31">
      <c r="A414" s="657">
        <v>1</v>
      </c>
      <c r="B414" s="272"/>
      <c r="C414" s="272"/>
      <c r="E414" s="184"/>
      <c r="F414" s="183"/>
      <c r="G414" s="129"/>
      <c r="H414" s="129"/>
      <c r="I414" s="18"/>
      <c r="J414" s="620"/>
      <c r="K414" s="620"/>
      <c r="L414" s="621" t="s">
        <v>422</v>
      </c>
      <c r="M414" s="128"/>
      <c r="N414" s="128"/>
      <c r="O414" s="128"/>
      <c r="P414" s="128"/>
      <c r="Q414" s="128"/>
      <c r="R414" s="128"/>
      <c r="S414" s="128"/>
      <c r="T414" s="128"/>
      <c r="U414" s="128"/>
      <c r="V414" s="128"/>
      <c r="W414" s="128"/>
      <c r="X414" s="128"/>
      <c r="Y414" s="1377">
        <f>SUM(M414:O414)</f>
        <v>0</v>
      </c>
      <c r="Z414" s="1377">
        <f>SUM(P414:R414)</f>
        <v>0</v>
      </c>
      <c r="AA414" s="1377">
        <f>SUM(S414:U414)</f>
        <v>0</v>
      </c>
      <c r="AB414" s="1377">
        <f>SUM(V414:X414)</f>
        <v>0</v>
      </c>
      <c r="AC414" s="1377">
        <f>Y414+Z414</f>
        <v>0</v>
      </c>
      <c r="AD414" s="1377">
        <f>AB414+AA414</f>
        <v>0</v>
      </c>
      <c r="AE414" s="1377">
        <f>AC414+AD414</f>
        <v>0</v>
      </c>
    </row>
    <row r="415" spans="1:31">
      <c r="A415" s="657">
        <v>1</v>
      </c>
      <c r="B415" s="137"/>
      <c r="C415" s="137"/>
      <c r="E415" s="184"/>
      <c r="F415" s="183"/>
      <c r="G415" s="129"/>
      <c r="H415" s="129"/>
      <c r="I415" s="18"/>
      <c r="J415" s="459"/>
      <c r="K415" s="459"/>
      <c r="L415" s="154" t="s">
        <v>438</v>
      </c>
      <c r="M415" s="135">
        <v>-80</v>
      </c>
      <c r="N415" s="135">
        <v>-240</v>
      </c>
      <c r="O415" s="135">
        <v>-269</v>
      </c>
      <c r="P415" s="135">
        <v>-661</v>
      </c>
      <c r="Q415" s="135">
        <v>-75</v>
      </c>
      <c r="R415" s="135"/>
      <c r="S415" s="135">
        <v>-55</v>
      </c>
      <c r="T415" s="135">
        <v>-43</v>
      </c>
      <c r="U415" s="135">
        <v>-45</v>
      </c>
      <c r="V415" s="135">
        <v>-45</v>
      </c>
      <c r="W415" s="135">
        <v>-3</v>
      </c>
      <c r="X415" s="135">
        <v>-52</v>
      </c>
      <c r="Y415" s="1455">
        <f>SUM(M415:O415)</f>
        <v>-589</v>
      </c>
      <c r="Z415" s="1455">
        <f>SUM(P415:R415)</f>
        <v>-736</v>
      </c>
      <c r="AA415" s="1455">
        <f>SUM(S415:U415)</f>
        <v>-143</v>
      </c>
      <c r="AB415" s="1455">
        <f>SUM(V415:X415)</f>
        <v>-100</v>
      </c>
      <c r="AC415" s="1455">
        <f>Y415+Z415</f>
        <v>-1325</v>
      </c>
      <c r="AD415" s="1455">
        <f>AB415+AA415</f>
        <v>-243</v>
      </c>
      <c r="AE415" s="1455">
        <f>AC415+AD415</f>
        <v>-1568</v>
      </c>
    </row>
    <row r="416" spans="1:31">
      <c r="A416" s="657">
        <v>1</v>
      </c>
      <c r="B416" s="137"/>
      <c r="C416" s="137"/>
      <c r="E416" s="184"/>
      <c r="F416" s="183"/>
      <c r="G416" s="129"/>
      <c r="H416" s="129"/>
      <c r="I416" s="18"/>
      <c r="J416" s="589" t="s">
        <v>539</v>
      </c>
      <c r="K416" s="589"/>
      <c r="L416" s="590"/>
      <c r="M416" s="1447">
        <f>SUM(M417:M418)</f>
        <v>0</v>
      </c>
      <c r="N416" s="1447">
        <f t="shared" ref="N416:AE416" si="265">SUM(N417:N418)</f>
        <v>0</v>
      </c>
      <c r="O416" s="1447">
        <f t="shared" si="265"/>
        <v>0</v>
      </c>
      <c r="P416" s="1447">
        <f t="shared" si="265"/>
        <v>0</v>
      </c>
      <c r="Q416" s="1447">
        <f t="shared" si="265"/>
        <v>0</v>
      </c>
      <c r="R416" s="1447">
        <f t="shared" si="265"/>
        <v>0</v>
      </c>
      <c r="S416" s="1447">
        <f t="shared" si="265"/>
        <v>0</v>
      </c>
      <c r="T416" s="1447">
        <f t="shared" si="265"/>
        <v>0</v>
      </c>
      <c r="U416" s="1447">
        <f t="shared" si="265"/>
        <v>0</v>
      </c>
      <c r="V416" s="1447">
        <f t="shared" si="265"/>
        <v>0</v>
      </c>
      <c r="W416" s="1447">
        <f t="shared" si="265"/>
        <v>0</v>
      </c>
      <c r="X416" s="1447">
        <f t="shared" si="265"/>
        <v>0</v>
      </c>
      <c r="Y416" s="1448">
        <f t="shared" si="265"/>
        <v>0</v>
      </c>
      <c r="Z416" s="1448">
        <f t="shared" si="265"/>
        <v>0</v>
      </c>
      <c r="AA416" s="1448">
        <f t="shared" si="265"/>
        <v>0</v>
      </c>
      <c r="AB416" s="1448">
        <f t="shared" si="265"/>
        <v>0</v>
      </c>
      <c r="AC416" s="1448">
        <f t="shared" si="265"/>
        <v>0</v>
      </c>
      <c r="AD416" s="1448">
        <f t="shared" si="265"/>
        <v>0</v>
      </c>
      <c r="AE416" s="1448">
        <f t="shared" si="265"/>
        <v>0</v>
      </c>
    </row>
    <row r="417" spans="1:31">
      <c r="A417" s="657">
        <v>1</v>
      </c>
      <c r="B417" s="137"/>
      <c r="C417" s="137"/>
      <c r="E417" s="184"/>
      <c r="F417" s="183"/>
      <c r="G417" s="129"/>
      <c r="H417" s="129"/>
      <c r="I417" s="18"/>
      <c r="J417" s="592"/>
      <c r="K417" s="592"/>
      <c r="L417" s="593" t="s">
        <v>436</v>
      </c>
      <c r="M417" s="1443"/>
      <c r="N417" s="1443"/>
      <c r="O417" s="1443"/>
      <c r="P417" s="1443"/>
      <c r="Q417" s="1443"/>
      <c r="R417" s="1443"/>
      <c r="S417" s="1443"/>
      <c r="T417" s="1443"/>
      <c r="U417" s="1443"/>
      <c r="V417" s="1443"/>
      <c r="W417" s="1443"/>
      <c r="X417" s="1443"/>
      <c r="Y417" s="1442">
        <f>SUM(M417:O417)</f>
        <v>0</v>
      </c>
      <c r="Z417" s="1442">
        <f>SUM(P417:R417)</f>
        <v>0</v>
      </c>
      <c r="AA417" s="1442">
        <f>SUM(S417:U417)</f>
        <v>0</v>
      </c>
      <c r="AB417" s="1442">
        <f>SUM(V417:X417)</f>
        <v>0</v>
      </c>
      <c r="AC417" s="1442">
        <f>Y417+Z417</f>
        <v>0</v>
      </c>
      <c r="AD417" s="1442">
        <f>AB417+AA417</f>
        <v>0</v>
      </c>
      <c r="AE417" s="1442">
        <f>AC417+AD417</f>
        <v>0</v>
      </c>
    </row>
    <row r="418" spans="1:31">
      <c r="A418" s="657">
        <v>1</v>
      </c>
      <c r="B418" s="137"/>
      <c r="C418" s="137"/>
      <c r="E418" s="184"/>
      <c r="F418" s="183"/>
      <c r="G418" s="129"/>
      <c r="H418" s="129"/>
      <c r="I418" s="18"/>
      <c r="J418" s="459"/>
      <c r="K418" s="459"/>
      <c r="L418" s="154" t="s">
        <v>438</v>
      </c>
      <c r="M418" s="1454"/>
      <c r="N418" s="1454"/>
      <c r="O418" s="1454"/>
      <c r="P418" s="1454"/>
      <c r="Q418" s="1454"/>
      <c r="R418" s="1454"/>
      <c r="S418" s="1454"/>
      <c r="T418" s="1454"/>
      <c r="U418" s="1454"/>
      <c r="V418" s="1454"/>
      <c r="W418" s="1454"/>
      <c r="X418" s="1454"/>
      <c r="Y418" s="1455">
        <f>SUM(M418:O418)</f>
        <v>0</v>
      </c>
      <c r="Z418" s="1455">
        <f>SUM(P418:R418)</f>
        <v>0</v>
      </c>
      <c r="AA418" s="1455">
        <f>SUM(S418:U418)</f>
        <v>0</v>
      </c>
      <c r="AB418" s="1455">
        <f>SUM(V418:X418)</f>
        <v>0</v>
      </c>
      <c r="AC418" s="1455">
        <f>Y418+Z418</f>
        <v>0</v>
      </c>
      <c r="AD418" s="1455">
        <f>AB418+AA418</f>
        <v>0</v>
      </c>
      <c r="AE418" s="1455">
        <f>AC418+AD418</f>
        <v>0</v>
      </c>
    </row>
    <row r="419" spans="1:31">
      <c r="A419" s="657">
        <v>1</v>
      </c>
      <c r="B419" s="137"/>
      <c r="C419" s="137"/>
      <c r="E419" s="184"/>
      <c r="F419" s="183"/>
      <c r="G419" s="129"/>
      <c r="H419" s="129"/>
      <c r="I419" s="18"/>
      <c r="J419" s="942" t="s">
        <v>607</v>
      </c>
      <c r="K419" s="943"/>
      <c r="L419" s="942"/>
      <c r="M419" s="1451"/>
      <c r="N419" s="1451"/>
      <c r="O419" s="1451"/>
      <c r="P419" s="1451"/>
      <c r="Q419" s="1451"/>
      <c r="R419" s="1451"/>
      <c r="S419" s="1451"/>
      <c r="T419" s="1451"/>
      <c r="U419" s="1451"/>
      <c r="V419" s="1451"/>
      <c r="W419" s="1451"/>
      <c r="X419" s="1451"/>
      <c r="Y419" s="1452">
        <f>SUM(M419:O419)</f>
        <v>0</v>
      </c>
      <c r="Z419" s="1452">
        <f>SUM(P419:R419)</f>
        <v>0</v>
      </c>
      <c r="AA419" s="1452">
        <f>SUM(S419:U419)</f>
        <v>0</v>
      </c>
      <c r="AB419" s="1452">
        <f>SUM(V419:X419)</f>
        <v>0</v>
      </c>
      <c r="AC419" s="1452">
        <f>Y419+Z419</f>
        <v>0</v>
      </c>
      <c r="AD419" s="1452">
        <f>AB419+AA419</f>
        <v>0</v>
      </c>
      <c r="AE419" s="1452">
        <f>AC419+AD419</f>
        <v>0</v>
      </c>
    </row>
    <row r="420" spans="1:31" s="363" customFormat="1">
      <c r="A420" s="657">
        <v>1</v>
      </c>
      <c r="B420" s="137"/>
      <c r="C420" s="137"/>
      <c r="D420" s="37"/>
      <c r="E420" s="182"/>
      <c r="F420" s="424"/>
      <c r="G420" s="127"/>
      <c r="H420" s="127"/>
      <c r="I420" s="470" t="s">
        <v>138</v>
      </c>
      <c r="J420" s="470"/>
      <c r="K420" s="470"/>
      <c r="L420" s="471"/>
      <c r="M420" s="1451"/>
      <c r="N420" s="1451"/>
      <c r="O420" s="1451"/>
      <c r="P420" s="1451"/>
      <c r="Q420" s="1451"/>
      <c r="R420" s="1451"/>
      <c r="S420" s="1451"/>
      <c r="T420" s="1451"/>
      <c r="U420" s="1451"/>
      <c r="V420" s="1451"/>
      <c r="W420" s="1451"/>
      <c r="X420" s="1451"/>
      <c r="Y420" s="1452">
        <f>SUM(M420:O420)</f>
        <v>0</v>
      </c>
      <c r="Z420" s="1452">
        <f>SUM(P420:R420)</f>
        <v>0</v>
      </c>
      <c r="AA420" s="1452">
        <f>SUM(S420:U420)</f>
        <v>0</v>
      </c>
      <c r="AB420" s="1452">
        <f>SUM(V420:X420)</f>
        <v>0</v>
      </c>
      <c r="AC420" s="1452">
        <f>Y420+Z420</f>
        <v>0</v>
      </c>
      <c r="AD420" s="1452">
        <f>AB420+AA420</f>
        <v>0</v>
      </c>
      <c r="AE420" s="1452">
        <f>AC420+AD420</f>
        <v>0</v>
      </c>
    </row>
    <row r="421" spans="1:31">
      <c r="A421" s="657">
        <v>1</v>
      </c>
      <c r="B421" s="137"/>
      <c r="C421" s="137"/>
      <c r="E421" s="137"/>
      <c r="F421" s="136"/>
      <c r="G421" s="137"/>
      <c r="H421" s="137"/>
      <c r="I421" s="136"/>
      <c r="J421" s="136"/>
      <c r="K421" s="136"/>
      <c r="L421" s="136"/>
      <c r="M421" s="365"/>
      <c r="N421" s="365"/>
      <c r="O421" s="365"/>
      <c r="P421" s="365"/>
      <c r="Q421" s="365"/>
      <c r="R421" s="365"/>
      <c r="S421" s="365"/>
      <c r="T421" s="365"/>
      <c r="U421" s="365"/>
      <c r="V421" s="365"/>
      <c r="W421" s="365"/>
      <c r="X421" s="365"/>
      <c r="Y421" s="268"/>
      <c r="Z421" s="268"/>
      <c r="AA421" s="268"/>
      <c r="AB421" s="268"/>
      <c r="AC421" s="268"/>
      <c r="AD421" s="268"/>
      <c r="AE421" s="268"/>
    </row>
    <row r="422" spans="1:31">
      <c r="A422" s="657">
        <v>1</v>
      </c>
      <c r="B422" s="137"/>
      <c r="C422" s="137"/>
      <c r="D422" s="37" t="s">
        <v>548</v>
      </c>
      <c r="L422" s="446"/>
      <c r="M422" s="152"/>
      <c r="N422" s="152"/>
      <c r="O422" s="152"/>
      <c r="P422" s="152"/>
      <c r="Q422" s="152"/>
      <c r="R422" s="152"/>
      <c r="S422" s="152"/>
      <c r="T422" s="152"/>
      <c r="U422" s="152"/>
      <c r="V422" s="152"/>
      <c r="W422" s="152"/>
      <c r="X422" s="152"/>
      <c r="Y422" s="1"/>
      <c r="Z422" s="1"/>
      <c r="AA422" s="1"/>
      <c r="AB422" s="1"/>
      <c r="AC422" s="1"/>
      <c r="AD422" s="1"/>
      <c r="AE422" s="1"/>
    </row>
    <row r="423" spans="1:31">
      <c r="A423" s="657">
        <v>1</v>
      </c>
      <c r="B423" s="137"/>
      <c r="C423" s="137"/>
      <c r="E423" s="1456" t="s">
        <v>222</v>
      </c>
      <c r="F423" s="1019"/>
      <c r="G423" s="1457"/>
      <c r="H423" s="1457"/>
      <c r="I423" s="1019"/>
      <c r="J423" s="1019"/>
      <c r="K423" s="1019"/>
      <c r="L423" s="2193"/>
      <c r="M423" s="1458">
        <f>M424+M439</f>
        <v>350631</v>
      </c>
      <c r="N423" s="1459">
        <f t="shared" ref="N423:AE423" si="266">N424+N439</f>
        <v>383825</v>
      </c>
      <c r="O423" s="1459">
        <f t="shared" si="266"/>
        <v>349604</v>
      </c>
      <c r="P423" s="1459">
        <f t="shared" si="266"/>
        <v>352108</v>
      </c>
      <c r="Q423" s="1459">
        <f t="shared" si="266"/>
        <v>346017</v>
      </c>
      <c r="R423" s="1459">
        <f t="shared" si="266"/>
        <v>486538</v>
      </c>
      <c r="S423" s="1459">
        <f t="shared" si="266"/>
        <v>317482</v>
      </c>
      <c r="T423" s="1459">
        <f t="shared" si="266"/>
        <v>334396</v>
      </c>
      <c r="U423" s="1459">
        <f t="shared" si="266"/>
        <v>448702</v>
      </c>
      <c r="V423" s="1459">
        <f t="shared" si="266"/>
        <v>431020</v>
      </c>
      <c r="W423" s="1459">
        <f t="shared" si="266"/>
        <v>417245</v>
      </c>
      <c r="X423" s="1459">
        <f t="shared" si="266"/>
        <v>268842</v>
      </c>
      <c r="Y423" s="1459">
        <f t="shared" si="266"/>
        <v>1084060</v>
      </c>
      <c r="Z423" s="1459">
        <f t="shared" si="266"/>
        <v>1184663</v>
      </c>
      <c r="AA423" s="1459">
        <f t="shared" si="266"/>
        <v>1100580</v>
      </c>
      <c r="AB423" s="1459">
        <f t="shared" si="266"/>
        <v>1117107</v>
      </c>
      <c r="AC423" s="1459">
        <f t="shared" si="266"/>
        <v>2268723</v>
      </c>
      <c r="AD423" s="1459">
        <f t="shared" si="266"/>
        <v>2217687</v>
      </c>
      <c r="AE423" s="1459">
        <f t="shared" si="266"/>
        <v>4486410</v>
      </c>
    </row>
    <row r="424" spans="1:31">
      <c r="A424" s="657">
        <v>1</v>
      </c>
      <c r="B424" s="137"/>
      <c r="C424" s="137"/>
      <c r="E424" s="141"/>
      <c r="F424" s="140"/>
      <c r="G424" s="134" t="s">
        <v>223</v>
      </c>
      <c r="H424" s="134"/>
      <c r="I424" s="552"/>
      <c r="J424" s="552"/>
      <c r="K424" s="552"/>
      <c r="L424" s="553"/>
      <c r="M424" s="1460">
        <f>M425+M428+M433+M438</f>
        <v>311943</v>
      </c>
      <c r="N424" s="1461">
        <f t="shared" ref="N424:AE424" si="267">N425+N428+N433+N438</f>
        <v>347913</v>
      </c>
      <c r="O424" s="1461">
        <f t="shared" si="267"/>
        <v>296787</v>
      </c>
      <c r="P424" s="1461">
        <f t="shared" si="267"/>
        <v>309628</v>
      </c>
      <c r="Q424" s="1461">
        <f t="shared" si="267"/>
        <v>308311</v>
      </c>
      <c r="R424" s="1461">
        <f t="shared" si="267"/>
        <v>386386</v>
      </c>
      <c r="S424" s="1461">
        <f t="shared" si="267"/>
        <v>301873</v>
      </c>
      <c r="T424" s="1461">
        <f t="shared" si="267"/>
        <v>301681</v>
      </c>
      <c r="U424" s="1461">
        <f t="shared" si="267"/>
        <v>380937</v>
      </c>
      <c r="V424" s="1461">
        <f t="shared" si="267"/>
        <v>382678</v>
      </c>
      <c r="W424" s="1461">
        <f t="shared" si="267"/>
        <v>352552</v>
      </c>
      <c r="X424" s="1461">
        <f t="shared" si="267"/>
        <v>231678</v>
      </c>
      <c r="Y424" s="1461">
        <f t="shared" si="267"/>
        <v>956643</v>
      </c>
      <c r="Z424" s="1461">
        <f t="shared" si="267"/>
        <v>1004325</v>
      </c>
      <c r="AA424" s="1461">
        <f t="shared" si="267"/>
        <v>984491</v>
      </c>
      <c r="AB424" s="1461">
        <f t="shared" si="267"/>
        <v>966908</v>
      </c>
      <c r="AC424" s="1461">
        <f t="shared" si="267"/>
        <v>1960968</v>
      </c>
      <c r="AD424" s="1461">
        <f t="shared" si="267"/>
        <v>1951399</v>
      </c>
      <c r="AE424" s="1461">
        <f t="shared" si="267"/>
        <v>3912367</v>
      </c>
    </row>
    <row r="425" spans="1:31">
      <c r="A425" s="657">
        <v>1</v>
      </c>
      <c r="B425" s="137"/>
      <c r="C425" s="137"/>
      <c r="E425" s="141"/>
      <c r="F425" s="140"/>
      <c r="G425" s="134"/>
      <c r="H425" s="134"/>
      <c r="I425" s="18" t="s">
        <v>224</v>
      </c>
      <c r="J425" s="561"/>
      <c r="K425" s="561"/>
      <c r="L425" s="562"/>
      <c r="M425" s="1462">
        <f>SUM(M426:M427)</f>
        <v>82518</v>
      </c>
      <c r="N425" s="1439">
        <f t="shared" ref="N425:AE425" si="268">SUM(N426:N427)</f>
        <v>106154</v>
      </c>
      <c r="O425" s="1439">
        <f t="shared" si="268"/>
        <v>91342</v>
      </c>
      <c r="P425" s="1439">
        <f t="shared" si="268"/>
        <v>83505</v>
      </c>
      <c r="Q425" s="1439">
        <f t="shared" si="268"/>
        <v>84134</v>
      </c>
      <c r="R425" s="1439">
        <f t="shared" si="268"/>
        <v>148432</v>
      </c>
      <c r="S425" s="1439">
        <f t="shared" si="268"/>
        <v>65232</v>
      </c>
      <c r="T425" s="1439">
        <f t="shared" si="268"/>
        <v>84394</v>
      </c>
      <c r="U425" s="1439">
        <f t="shared" si="268"/>
        <v>114251</v>
      </c>
      <c r="V425" s="1439">
        <f t="shared" si="268"/>
        <v>102766</v>
      </c>
      <c r="W425" s="1439">
        <f t="shared" si="268"/>
        <v>82222</v>
      </c>
      <c r="X425" s="1439">
        <f t="shared" si="268"/>
        <v>50902</v>
      </c>
      <c r="Y425" s="1439">
        <f t="shared" si="268"/>
        <v>280014</v>
      </c>
      <c r="Z425" s="1439">
        <f t="shared" si="268"/>
        <v>316071</v>
      </c>
      <c r="AA425" s="1439">
        <f t="shared" si="268"/>
        <v>263877</v>
      </c>
      <c r="AB425" s="1439">
        <f t="shared" si="268"/>
        <v>235890</v>
      </c>
      <c r="AC425" s="1439">
        <f t="shared" si="268"/>
        <v>596085</v>
      </c>
      <c r="AD425" s="1439">
        <f t="shared" si="268"/>
        <v>499767</v>
      </c>
      <c r="AE425" s="1439">
        <f t="shared" si="268"/>
        <v>1095852</v>
      </c>
    </row>
    <row r="426" spans="1:31">
      <c r="A426" s="657">
        <v>1</v>
      </c>
      <c r="B426" s="137"/>
      <c r="C426" s="137"/>
      <c r="E426" s="141"/>
      <c r="F426" s="140"/>
      <c r="G426" s="134"/>
      <c r="H426" s="134"/>
      <c r="I426" s="18"/>
      <c r="J426" s="189" t="s">
        <v>225</v>
      </c>
      <c r="K426" s="189"/>
      <c r="L426" s="188"/>
      <c r="M426" s="559">
        <f>80950+1568</f>
        <v>82518</v>
      </c>
      <c r="N426" s="191">
        <v>106154</v>
      </c>
      <c r="O426" s="191">
        <v>91342</v>
      </c>
      <c r="P426" s="191">
        <f>83585-80</f>
        <v>83505</v>
      </c>
      <c r="Q426" s="191">
        <f>84209-75</f>
        <v>84134</v>
      </c>
      <c r="R426" s="191">
        <f>148432</f>
        <v>148432</v>
      </c>
      <c r="S426" s="191">
        <v>65232</v>
      </c>
      <c r="T426" s="191">
        <v>84394</v>
      </c>
      <c r="U426" s="191">
        <f>114605-354</f>
        <v>114251</v>
      </c>
      <c r="V426" s="191">
        <v>102766</v>
      </c>
      <c r="W426" s="191">
        <f>82438-216</f>
        <v>82222</v>
      </c>
      <c r="X426" s="191">
        <f>89869-38967</f>
        <v>50902</v>
      </c>
      <c r="Y426" s="1441">
        <f>SUM(M426:O426)</f>
        <v>280014</v>
      </c>
      <c r="Z426" s="1441">
        <f>SUM(P426:R426)</f>
        <v>316071</v>
      </c>
      <c r="AA426" s="1441">
        <f>SUM(S426:U426)</f>
        <v>263877</v>
      </c>
      <c r="AB426" s="1441">
        <f>SUM(V426:X426)</f>
        <v>235890</v>
      </c>
      <c r="AC426" s="1441">
        <f>Y426+Z426</f>
        <v>596085</v>
      </c>
      <c r="AD426" s="1441">
        <f>AB426+AA426</f>
        <v>499767</v>
      </c>
      <c r="AE426" s="1441">
        <f>AC426+AD426</f>
        <v>1095852</v>
      </c>
    </row>
    <row r="427" spans="1:31">
      <c r="A427" s="657">
        <v>1</v>
      </c>
      <c r="B427" s="137"/>
      <c r="C427" s="137"/>
      <c r="E427" s="141"/>
      <c r="F427" s="140"/>
      <c r="G427" s="134"/>
      <c r="H427" s="134"/>
      <c r="I427" s="18"/>
      <c r="J427" s="16" t="s">
        <v>228</v>
      </c>
      <c r="K427" s="16"/>
      <c r="L427" s="148"/>
      <c r="M427" s="1464"/>
      <c r="N427" s="1454"/>
      <c r="O427" s="1454"/>
      <c r="P427" s="1454"/>
      <c r="Q427" s="1454"/>
      <c r="R427" s="1454"/>
      <c r="S427" s="1454"/>
      <c r="T427" s="1454"/>
      <c r="U427" s="1454"/>
      <c r="V427" s="1454"/>
      <c r="W427" s="1454"/>
      <c r="X427" s="1454"/>
      <c r="Y427" s="1357">
        <f>SUM(M427:O427)</f>
        <v>0</v>
      </c>
      <c r="Z427" s="1357">
        <f>SUM(P427:R427)</f>
        <v>0</v>
      </c>
      <c r="AA427" s="1357">
        <f>SUM(S427:U427)</f>
        <v>0</v>
      </c>
      <c r="AB427" s="1357">
        <f>SUM(V427:X427)</f>
        <v>0</v>
      </c>
      <c r="AC427" s="1357">
        <f>Y427+Z427</f>
        <v>0</v>
      </c>
      <c r="AD427" s="1357">
        <f>AB427+AA427</f>
        <v>0</v>
      </c>
      <c r="AE427" s="1357">
        <f>AC427+AD427</f>
        <v>0</v>
      </c>
    </row>
    <row r="428" spans="1:31">
      <c r="A428" s="657">
        <v>1</v>
      </c>
      <c r="B428" s="137"/>
      <c r="C428" s="137"/>
      <c r="E428" s="141"/>
      <c r="F428" s="140"/>
      <c r="G428" s="134"/>
      <c r="H428" s="134"/>
      <c r="I428" s="972" t="s">
        <v>229</v>
      </c>
      <c r="J428" s="560"/>
      <c r="K428" s="560"/>
      <c r="L428" s="556"/>
      <c r="M428" s="1465">
        <f>M429+M432</f>
        <v>229425</v>
      </c>
      <c r="N428" s="1447">
        <f t="shared" ref="N428:AE428" si="269">N429+N432</f>
        <v>241759</v>
      </c>
      <c r="O428" s="1447">
        <f t="shared" si="269"/>
        <v>205445</v>
      </c>
      <c r="P428" s="1447">
        <f t="shared" si="269"/>
        <v>226123</v>
      </c>
      <c r="Q428" s="1447">
        <f t="shared" si="269"/>
        <v>224177</v>
      </c>
      <c r="R428" s="1447">
        <f t="shared" si="269"/>
        <v>237954</v>
      </c>
      <c r="S428" s="1447">
        <f t="shared" si="269"/>
        <v>236641</v>
      </c>
      <c r="T428" s="1447">
        <f t="shared" si="269"/>
        <v>217287</v>
      </c>
      <c r="U428" s="1447">
        <f t="shared" si="269"/>
        <v>266686</v>
      </c>
      <c r="V428" s="1447">
        <f t="shared" si="269"/>
        <v>279912</v>
      </c>
      <c r="W428" s="1447">
        <f t="shared" si="269"/>
        <v>270330</v>
      </c>
      <c r="X428" s="1447">
        <f t="shared" si="269"/>
        <v>180776</v>
      </c>
      <c r="Y428" s="1447">
        <f t="shared" si="269"/>
        <v>676629</v>
      </c>
      <c r="Z428" s="1447">
        <f t="shared" si="269"/>
        <v>688254</v>
      </c>
      <c r="AA428" s="1447">
        <f t="shared" si="269"/>
        <v>720614</v>
      </c>
      <c r="AB428" s="1447">
        <f t="shared" si="269"/>
        <v>731018</v>
      </c>
      <c r="AC428" s="1447">
        <f t="shared" si="269"/>
        <v>1364883</v>
      </c>
      <c r="AD428" s="1447">
        <f t="shared" si="269"/>
        <v>1451632</v>
      </c>
      <c r="AE428" s="1447">
        <f t="shared" si="269"/>
        <v>2816515</v>
      </c>
    </row>
    <row r="429" spans="1:31">
      <c r="A429" s="657">
        <v>1</v>
      </c>
      <c r="B429" s="137"/>
      <c r="C429" s="137"/>
      <c r="E429" s="141"/>
      <c r="F429" s="140"/>
      <c r="G429" s="134"/>
      <c r="H429" s="134"/>
      <c r="I429" s="18"/>
      <c r="J429" s="189" t="s">
        <v>225</v>
      </c>
      <c r="K429" s="189"/>
      <c r="L429" s="571"/>
      <c r="M429" s="1466">
        <f>SUM(M430:M431)</f>
        <v>229425</v>
      </c>
      <c r="N429" s="1449">
        <f t="shared" ref="N429:AE429" si="270">SUM(N430:N431)</f>
        <v>241759</v>
      </c>
      <c r="O429" s="1449">
        <f t="shared" si="270"/>
        <v>205445</v>
      </c>
      <c r="P429" s="1449">
        <f t="shared" si="270"/>
        <v>226123</v>
      </c>
      <c r="Q429" s="1449">
        <f t="shared" si="270"/>
        <v>224177</v>
      </c>
      <c r="R429" s="1449">
        <f t="shared" si="270"/>
        <v>237954</v>
      </c>
      <c r="S429" s="1449">
        <f t="shared" si="270"/>
        <v>236641</v>
      </c>
      <c r="T429" s="1449">
        <f t="shared" si="270"/>
        <v>217287</v>
      </c>
      <c r="U429" s="1449">
        <f t="shared" si="270"/>
        <v>266686</v>
      </c>
      <c r="V429" s="1449">
        <f t="shared" si="270"/>
        <v>279912</v>
      </c>
      <c r="W429" s="1449">
        <f t="shared" si="270"/>
        <v>270330</v>
      </c>
      <c r="X429" s="1449">
        <f t="shared" si="270"/>
        <v>180776</v>
      </c>
      <c r="Y429" s="1449">
        <f t="shared" si="270"/>
        <v>676629</v>
      </c>
      <c r="Z429" s="1449">
        <f t="shared" si="270"/>
        <v>688254</v>
      </c>
      <c r="AA429" s="1449">
        <f t="shared" si="270"/>
        <v>720614</v>
      </c>
      <c r="AB429" s="1449">
        <f t="shared" si="270"/>
        <v>731018</v>
      </c>
      <c r="AC429" s="1449">
        <f t="shared" si="270"/>
        <v>1364883</v>
      </c>
      <c r="AD429" s="1449">
        <f t="shared" si="270"/>
        <v>1451632</v>
      </c>
      <c r="AE429" s="1449">
        <f t="shared" si="270"/>
        <v>2816515</v>
      </c>
    </row>
    <row r="430" spans="1:31">
      <c r="A430" s="657">
        <v>1</v>
      </c>
      <c r="B430" s="137"/>
      <c r="C430" s="137"/>
      <c r="E430" s="141"/>
      <c r="F430" s="140"/>
      <c r="G430" s="134"/>
      <c r="H430" s="134"/>
      <c r="I430" s="18"/>
      <c r="J430" s="18"/>
      <c r="K430" s="18"/>
      <c r="L430" s="188" t="s">
        <v>230</v>
      </c>
      <c r="M430" s="559">
        <v>229425</v>
      </c>
      <c r="N430" s="191">
        <f>244008-2249</f>
        <v>241759</v>
      </c>
      <c r="O430" s="191">
        <f>207078-1633</f>
        <v>205445</v>
      </c>
      <c r="P430" s="191">
        <f>230452-4329</f>
        <v>226123</v>
      </c>
      <c r="Q430" s="191">
        <f>225286-1109</f>
        <v>224177</v>
      </c>
      <c r="R430" s="191">
        <f>238952-998</f>
        <v>237954</v>
      </c>
      <c r="S430" s="191">
        <f>238034-1393</f>
        <v>236641</v>
      </c>
      <c r="T430" s="191">
        <f>219988-2701</f>
        <v>217287</v>
      </c>
      <c r="U430" s="191">
        <f>271727-5041</f>
        <v>266686</v>
      </c>
      <c r="V430" s="191">
        <f>282050-2138</f>
        <v>279912</v>
      </c>
      <c r="W430" s="191">
        <f>272628-2298</f>
        <v>270330</v>
      </c>
      <c r="X430" s="191">
        <f>188238-7462</f>
        <v>180776</v>
      </c>
      <c r="Y430" s="1441">
        <f>SUM(M430:O430)</f>
        <v>676629</v>
      </c>
      <c r="Z430" s="1441">
        <f>SUM(P430:R430)</f>
        <v>688254</v>
      </c>
      <c r="AA430" s="1441">
        <f>SUM(S430:U430)</f>
        <v>720614</v>
      </c>
      <c r="AB430" s="1441">
        <f>SUM(V430:X430)</f>
        <v>731018</v>
      </c>
      <c r="AC430" s="1441">
        <f>Y430+Z430</f>
        <v>1364883</v>
      </c>
      <c r="AD430" s="1441">
        <f>AB430+AA430</f>
        <v>1451632</v>
      </c>
      <c r="AE430" s="1441">
        <f>AC430+AD430</f>
        <v>2816515</v>
      </c>
    </row>
    <row r="431" spans="1:31">
      <c r="A431" s="657">
        <v>1</v>
      </c>
      <c r="B431" s="137"/>
      <c r="C431" s="137"/>
      <c r="E431" s="141"/>
      <c r="F431" s="140"/>
      <c r="G431" s="134"/>
      <c r="H431" s="134"/>
      <c r="I431" s="18"/>
      <c r="J431" s="561"/>
      <c r="K431" s="561"/>
      <c r="L431" s="562" t="s">
        <v>231</v>
      </c>
      <c r="M431" s="1467"/>
      <c r="N431" s="1444"/>
      <c r="O431" s="1444"/>
      <c r="P431" s="1444"/>
      <c r="Q431" s="1444"/>
      <c r="R431" s="1444"/>
      <c r="S431" s="1444"/>
      <c r="T431" s="1444"/>
      <c r="U431" s="1444"/>
      <c r="V431" s="1444"/>
      <c r="W431" s="1444"/>
      <c r="X431" s="1444"/>
      <c r="Y431" s="1439">
        <f>SUM(M431:O431)</f>
        <v>0</v>
      </c>
      <c r="Z431" s="1439">
        <f>SUM(P431:R431)</f>
        <v>0</v>
      </c>
      <c r="AA431" s="1439">
        <f>SUM(S431:U431)</f>
        <v>0</v>
      </c>
      <c r="AB431" s="1439">
        <f>SUM(V431:X431)</f>
        <v>0</v>
      </c>
      <c r="AC431" s="1439">
        <f>Y431+Z431</f>
        <v>0</v>
      </c>
      <c r="AD431" s="1439">
        <f>AB431+AA431</f>
        <v>0</v>
      </c>
      <c r="AE431" s="1439">
        <f>AC431+AD431</f>
        <v>0</v>
      </c>
    </row>
    <row r="432" spans="1:31">
      <c r="A432" s="657">
        <v>1</v>
      </c>
      <c r="B432" s="137"/>
      <c r="C432" s="137"/>
      <c r="E432" s="141"/>
      <c r="F432" s="140"/>
      <c r="G432" s="134"/>
      <c r="H432" s="134"/>
      <c r="I432" s="18"/>
      <c r="J432" s="566" t="s">
        <v>228</v>
      </c>
      <c r="K432" s="566"/>
      <c r="L432" s="567"/>
      <c r="M432" s="1468"/>
      <c r="N432" s="1445"/>
      <c r="O432" s="1445"/>
      <c r="P432" s="1445"/>
      <c r="Q432" s="1445"/>
      <c r="R432" s="1445"/>
      <c r="S432" s="1445"/>
      <c r="T432" s="1445"/>
      <c r="U432" s="1445"/>
      <c r="V432" s="1445"/>
      <c r="W432" s="1445"/>
      <c r="X432" s="1445"/>
      <c r="Y432" s="1469">
        <f>SUM(M432:O432)</f>
        <v>0</v>
      </c>
      <c r="Z432" s="1469">
        <f>SUM(P432:R432)</f>
        <v>0</v>
      </c>
      <c r="AA432" s="1469">
        <f>SUM(S432:U432)</f>
        <v>0</v>
      </c>
      <c r="AB432" s="1469">
        <f>SUM(V432:X432)</f>
        <v>0</v>
      </c>
      <c r="AC432" s="1469">
        <f>Y432+Z432</f>
        <v>0</v>
      </c>
      <c r="AD432" s="1469">
        <f>AB432+AA432</f>
        <v>0</v>
      </c>
      <c r="AE432" s="1469">
        <f>AC432+AD432</f>
        <v>0</v>
      </c>
    </row>
    <row r="433" spans="1:31">
      <c r="A433" s="657">
        <v>1</v>
      </c>
      <c r="B433" s="137"/>
      <c r="C433" s="137"/>
      <c r="E433" s="141"/>
      <c r="F433" s="140"/>
      <c r="G433" s="134"/>
      <c r="H433" s="134"/>
      <c r="I433" s="972" t="s">
        <v>218</v>
      </c>
      <c r="J433" s="560"/>
      <c r="K433" s="560"/>
      <c r="L433" s="556"/>
      <c r="M433" s="1465">
        <f>SUM(M434:M437)</f>
        <v>0</v>
      </c>
      <c r="N433" s="1447">
        <f t="shared" ref="N433:AE433" si="271">SUM(N434:N437)</f>
        <v>0</v>
      </c>
      <c r="O433" s="1447">
        <f t="shared" si="271"/>
        <v>0</v>
      </c>
      <c r="P433" s="1447">
        <f t="shared" si="271"/>
        <v>0</v>
      </c>
      <c r="Q433" s="1447">
        <f t="shared" si="271"/>
        <v>0</v>
      </c>
      <c r="R433" s="1447">
        <f t="shared" si="271"/>
        <v>0</v>
      </c>
      <c r="S433" s="1447">
        <f t="shared" si="271"/>
        <v>0</v>
      </c>
      <c r="T433" s="1447">
        <f t="shared" si="271"/>
        <v>0</v>
      </c>
      <c r="U433" s="1447">
        <f t="shared" si="271"/>
        <v>0</v>
      </c>
      <c r="V433" s="1447">
        <f t="shared" si="271"/>
        <v>0</v>
      </c>
      <c r="W433" s="1447">
        <f t="shared" si="271"/>
        <v>0</v>
      </c>
      <c r="X433" s="1447">
        <f t="shared" si="271"/>
        <v>0</v>
      </c>
      <c r="Y433" s="1447">
        <f t="shared" si="271"/>
        <v>0</v>
      </c>
      <c r="Z433" s="1447">
        <f t="shared" si="271"/>
        <v>0</v>
      </c>
      <c r="AA433" s="1447">
        <f t="shared" si="271"/>
        <v>0</v>
      </c>
      <c r="AB433" s="1447">
        <f t="shared" si="271"/>
        <v>0</v>
      </c>
      <c r="AC433" s="1447">
        <f t="shared" si="271"/>
        <v>0</v>
      </c>
      <c r="AD433" s="1447">
        <f t="shared" si="271"/>
        <v>0</v>
      </c>
      <c r="AE433" s="1447">
        <f t="shared" si="271"/>
        <v>0</v>
      </c>
    </row>
    <row r="434" spans="1:31">
      <c r="A434" s="657">
        <v>1</v>
      </c>
      <c r="B434" s="137"/>
      <c r="C434" s="137"/>
      <c r="E434" s="141"/>
      <c r="F434" s="140"/>
      <c r="G434" s="134"/>
      <c r="H434" s="134"/>
      <c r="I434" s="18"/>
      <c r="J434" s="189"/>
      <c r="K434" s="189"/>
      <c r="L434" s="188" t="s">
        <v>140</v>
      </c>
      <c r="M434" s="1463"/>
      <c r="N434" s="1443"/>
      <c r="O434" s="1443"/>
      <c r="P434" s="1443"/>
      <c r="Q434" s="1443"/>
      <c r="R434" s="1443"/>
      <c r="S434" s="1443"/>
      <c r="T434" s="1443"/>
      <c r="U434" s="1443"/>
      <c r="V434" s="1443"/>
      <c r="W434" s="1443"/>
      <c r="X434" s="1443"/>
      <c r="Y434" s="1441">
        <f>SUM(M434:O434)</f>
        <v>0</v>
      </c>
      <c r="Z434" s="1441">
        <f>SUM(P434:R434)</f>
        <v>0</v>
      </c>
      <c r="AA434" s="1441">
        <f>SUM(S434:U434)</f>
        <v>0</v>
      </c>
      <c r="AB434" s="1441">
        <f>SUM(V434:X434)</f>
        <v>0</v>
      </c>
      <c r="AC434" s="1441">
        <f>Y434+Z434</f>
        <v>0</v>
      </c>
      <c r="AD434" s="1441">
        <f>AB434+AA434</f>
        <v>0</v>
      </c>
      <c r="AE434" s="1441">
        <f>AC434+AD434</f>
        <v>0</v>
      </c>
    </row>
    <row r="435" spans="1:31">
      <c r="A435" s="657">
        <v>1</v>
      </c>
      <c r="B435" s="137"/>
      <c r="C435" s="137"/>
      <c r="E435" s="141"/>
      <c r="F435" s="140"/>
      <c r="G435" s="134"/>
      <c r="H435" s="134"/>
      <c r="I435" s="18"/>
      <c r="J435" s="18"/>
      <c r="K435" s="18"/>
      <c r="L435" s="150" t="s">
        <v>237</v>
      </c>
      <c r="M435" s="1470"/>
      <c r="N435" s="1374"/>
      <c r="O435" s="1374"/>
      <c r="P435" s="1374"/>
      <c r="Q435" s="1374"/>
      <c r="R435" s="1374"/>
      <c r="S435" s="1374"/>
      <c r="T435" s="1374"/>
      <c r="U435" s="1374"/>
      <c r="V435" s="1374"/>
      <c r="W435" s="1374"/>
      <c r="X435" s="1374"/>
      <c r="Y435" s="1356">
        <f>SUM(M435:O435)</f>
        <v>0</v>
      </c>
      <c r="Z435" s="1356">
        <f>SUM(P435:R435)</f>
        <v>0</v>
      </c>
      <c r="AA435" s="1356">
        <f>SUM(S435:U435)</f>
        <v>0</v>
      </c>
      <c r="AB435" s="1356">
        <f>SUM(V435:X435)</f>
        <v>0</v>
      </c>
      <c r="AC435" s="1356">
        <f>Y435+Z435</f>
        <v>0</v>
      </c>
      <c r="AD435" s="1356">
        <f>AB435+AA435</f>
        <v>0</v>
      </c>
      <c r="AE435" s="1356">
        <f>AC435+AD435</f>
        <v>0</v>
      </c>
    </row>
    <row r="436" spans="1:31">
      <c r="A436" s="657">
        <v>1</v>
      </c>
      <c r="B436" s="137"/>
      <c r="C436" s="137"/>
      <c r="E436" s="141"/>
      <c r="F436" s="140"/>
      <c r="G436" s="134"/>
      <c r="H436" s="134"/>
      <c r="I436" s="18"/>
      <c r="J436" s="18"/>
      <c r="K436" s="18"/>
      <c r="L436" s="150" t="s">
        <v>238</v>
      </c>
      <c r="M436" s="1470"/>
      <c r="N436" s="1374"/>
      <c r="O436" s="1374"/>
      <c r="P436" s="1374"/>
      <c r="Q436" s="1374"/>
      <c r="R436" s="1374"/>
      <c r="S436" s="1374"/>
      <c r="T436" s="1374"/>
      <c r="U436" s="1374"/>
      <c r="V436" s="1374"/>
      <c r="W436" s="1374"/>
      <c r="X436" s="1374"/>
      <c r="Y436" s="1356">
        <f>SUM(M436:O436)</f>
        <v>0</v>
      </c>
      <c r="Z436" s="1356">
        <f>SUM(P436:R436)</f>
        <v>0</v>
      </c>
      <c r="AA436" s="1356">
        <f>SUM(S436:U436)</f>
        <v>0</v>
      </c>
      <c r="AB436" s="1356">
        <f>SUM(V436:X436)</f>
        <v>0</v>
      </c>
      <c r="AC436" s="1356">
        <f>Y436+Z436</f>
        <v>0</v>
      </c>
      <c r="AD436" s="1356">
        <f>AB436+AA436</f>
        <v>0</v>
      </c>
      <c r="AE436" s="1356">
        <f>AC436+AD436</f>
        <v>0</v>
      </c>
    </row>
    <row r="437" spans="1:31">
      <c r="A437" s="657">
        <v>1</v>
      </c>
      <c r="B437" s="137"/>
      <c r="C437" s="137"/>
      <c r="E437" s="141"/>
      <c r="F437" s="140"/>
      <c r="G437" s="134"/>
      <c r="H437" s="134"/>
      <c r="I437" s="18"/>
      <c r="J437" s="16"/>
      <c r="K437" s="16"/>
      <c r="L437" s="148" t="s">
        <v>138</v>
      </c>
      <c r="M437" s="1464"/>
      <c r="N437" s="1454"/>
      <c r="O437" s="1454"/>
      <c r="P437" s="1454"/>
      <c r="Q437" s="1454"/>
      <c r="R437" s="1454"/>
      <c r="S437" s="1454"/>
      <c r="T437" s="1454"/>
      <c r="U437" s="1454"/>
      <c r="V437" s="1454"/>
      <c r="W437" s="1454"/>
      <c r="X437" s="1454"/>
      <c r="Y437" s="1357">
        <f>SUM(M437:O437)</f>
        <v>0</v>
      </c>
      <c r="Z437" s="1357">
        <f>SUM(P437:R437)</f>
        <v>0</v>
      </c>
      <c r="AA437" s="1357">
        <f>SUM(S437:U437)</f>
        <v>0</v>
      </c>
      <c r="AB437" s="1357">
        <f>SUM(V437:X437)</f>
        <v>0</v>
      </c>
      <c r="AC437" s="1357">
        <f>Y437+Z437</f>
        <v>0</v>
      </c>
      <c r="AD437" s="1357">
        <f>AB437+AA437</f>
        <v>0</v>
      </c>
      <c r="AE437" s="1357">
        <f>AC437+AD437</f>
        <v>0</v>
      </c>
    </row>
    <row r="438" spans="1:31">
      <c r="A438" s="657">
        <v>1</v>
      </c>
      <c r="B438" s="137"/>
      <c r="C438" s="137"/>
      <c r="E438" s="141"/>
      <c r="F438" s="140"/>
      <c r="G438" s="134"/>
      <c r="H438" s="134"/>
      <c r="I438" s="470" t="s">
        <v>138</v>
      </c>
      <c r="J438" s="16"/>
      <c r="K438" s="16"/>
      <c r="L438" s="16"/>
      <c r="M438" s="1451"/>
      <c r="N438" s="1454"/>
      <c r="O438" s="1454"/>
      <c r="P438" s="1454"/>
      <c r="Q438" s="1454"/>
      <c r="R438" s="1454"/>
      <c r="S438" s="1454"/>
      <c r="T438" s="1454"/>
      <c r="U438" s="1454"/>
      <c r="V438" s="1454"/>
      <c r="W438" s="1454"/>
      <c r="X438" s="1454"/>
      <c r="Y438" s="1357">
        <f>SUM(M438:O438)</f>
        <v>0</v>
      </c>
      <c r="Z438" s="1357">
        <f>SUM(P438:R438)</f>
        <v>0</v>
      </c>
      <c r="AA438" s="1357">
        <f>SUM(S438:U438)</f>
        <v>0</v>
      </c>
      <c r="AB438" s="1357">
        <f>SUM(V438:X438)</f>
        <v>0</v>
      </c>
      <c r="AC438" s="1357">
        <f>Y438+Z438</f>
        <v>0</v>
      </c>
      <c r="AD438" s="1357">
        <f>AB438+AA438</f>
        <v>0</v>
      </c>
      <c r="AE438" s="1357">
        <f>AC438+AD438</f>
        <v>0</v>
      </c>
    </row>
    <row r="439" spans="1:31">
      <c r="A439" s="657">
        <v>1</v>
      </c>
      <c r="B439" s="137"/>
      <c r="C439" s="137"/>
      <c r="E439" s="141"/>
      <c r="F439" s="140"/>
      <c r="G439" s="1453" t="s">
        <v>232</v>
      </c>
      <c r="H439" s="1453"/>
      <c r="I439" s="1005"/>
      <c r="J439" s="1005"/>
      <c r="K439" s="1005"/>
      <c r="L439" s="1005"/>
      <c r="M439" s="1471">
        <f>M440+M443+M448+M453</f>
        <v>38688</v>
      </c>
      <c r="N439" s="1471">
        <f t="shared" ref="N439:AE439" si="272">N440+N443+N448+N453</f>
        <v>35912</v>
      </c>
      <c r="O439" s="1471">
        <f t="shared" si="272"/>
        <v>52817</v>
      </c>
      <c r="P439" s="1471">
        <f t="shared" si="272"/>
        <v>42480</v>
      </c>
      <c r="Q439" s="1471">
        <f t="shared" si="272"/>
        <v>37706</v>
      </c>
      <c r="R439" s="1471">
        <f t="shared" si="272"/>
        <v>100152</v>
      </c>
      <c r="S439" s="1471">
        <f t="shared" si="272"/>
        <v>15609</v>
      </c>
      <c r="T439" s="1471">
        <f t="shared" si="272"/>
        <v>32715</v>
      </c>
      <c r="U439" s="1471">
        <f t="shared" si="272"/>
        <v>67765</v>
      </c>
      <c r="V439" s="1471">
        <f t="shared" si="272"/>
        <v>48342</v>
      </c>
      <c r="W439" s="1471">
        <f t="shared" si="272"/>
        <v>64693</v>
      </c>
      <c r="X439" s="1471">
        <f t="shared" si="272"/>
        <v>37164</v>
      </c>
      <c r="Y439" s="1471">
        <f t="shared" si="272"/>
        <v>127417</v>
      </c>
      <c r="Z439" s="1471">
        <f t="shared" si="272"/>
        <v>180338</v>
      </c>
      <c r="AA439" s="1471">
        <f t="shared" si="272"/>
        <v>116089</v>
      </c>
      <c r="AB439" s="1471">
        <f t="shared" si="272"/>
        <v>150199</v>
      </c>
      <c r="AC439" s="1471">
        <f t="shared" si="272"/>
        <v>307755</v>
      </c>
      <c r="AD439" s="1471">
        <f t="shared" si="272"/>
        <v>266288</v>
      </c>
      <c r="AE439" s="1471">
        <f t="shared" si="272"/>
        <v>574043</v>
      </c>
    </row>
    <row r="440" spans="1:31">
      <c r="A440" s="657">
        <v>1</v>
      </c>
      <c r="B440" s="137"/>
      <c r="C440" s="137"/>
      <c r="E440" s="141"/>
      <c r="F440" s="140"/>
      <c r="G440" s="129"/>
      <c r="H440" s="129"/>
      <c r="I440" s="18" t="s">
        <v>224</v>
      </c>
      <c r="J440" s="561"/>
      <c r="K440" s="561"/>
      <c r="L440" s="562"/>
      <c r="M440" s="1462">
        <f>SUM(M441:M442)</f>
        <v>3263</v>
      </c>
      <c r="N440" s="1439">
        <f t="shared" ref="N440:AE440" si="273">SUM(N441:N442)</f>
        <v>5321</v>
      </c>
      <c r="O440" s="1439">
        <f t="shared" si="273"/>
        <v>19691</v>
      </c>
      <c r="P440" s="1439">
        <f t="shared" si="273"/>
        <v>8550</v>
      </c>
      <c r="Q440" s="1439">
        <f t="shared" si="273"/>
        <v>3621</v>
      </c>
      <c r="R440" s="1439">
        <f t="shared" si="273"/>
        <v>57863</v>
      </c>
      <c r="S440" s="1439">
        <f t="shared" si="273"/>
        <v>3777</v>
      </c>
      <c r="T440" s="1439">
        <f t="shared" si="273"/>
        <v>3088</v>
      </c>
      <c r="U440" s="1439">
        <f t="shared" si="273"/>
        <v>36659</v>
      </c>
      <c r="V440" s="1439">
        <f t="shared" si="273"/>
        <v>8017</v>
      </c>
      <c r="W440" s="1439">
        <f t="shared" si="273"/>
        <v>22345</v>
      </c>
      <c r="X440" s="1439">
        <f t="shared" si="273"/>
        <v>11718</v>
      </c>
      <c r="Y440" s="1439">
        <f t="shared" si="273"/>
        <v>28275</v>
      </c>
      <c r="Z440" s="1439">
        <f t="shared" si="273"/>
        <v>70034</v>
      </c>
      <c r="AA440" s="1439">
        <f t="shared" si="273"/>
        <v>43524</v>
      </c>
      <c r="AB440" s="1439">
        <f t="shared" si="273"/>
        <v>42080</v>
      </c>
      <c r="AC440" s="1439">
        <f t="shared" si="273"/>
        <v>98309</v>
      </c>
      <c r="AD440" s="1439">
        <f t="shared" si="273"/>
        <v>85604</v>
      </c>
      <c r="AE440" s="1439">
        <f t="shared" si="273"/>
        <v>183913</v>
      </c>
    </row>
    <row r="441" spans="1:31">
      <c r="A441" s="657">
        <v>1</v>
      </c>
      <c r="B441" s="137"/>
      <c r="C441" s="137"/>
      <c r="E441" s="141"/>
      <c r="F441" s="140"/>
      <c r="G441" s="129"/>
      <c r="H441" s="129"/>
      <c r="I441" s="18"/>
      <c r="J441" s="189" t="s">
        <v>225</v>
      </c>
      <c r="K441" s="189"/>
      <c r="L441" s="188"/>
      <c r="M441" s="559">
        <f>3361-98</f>
        <v>3263</v>
      </c>
      <c r="N441" s="191">
        <f>5375-54</f>
        <v>5321</v>
      </c>
      <c r="O441" s="191">
        <f>19567+124</f>
        <v>19691</v>
      </c>
      <c r="P441" s="191">
        <f>8995-445</f>
        <v>8550</v>
      </c>
      <c r="Q441" s="191">
        <f>3815-194</f>
        <v>3621</v>
      </c>
      <c r="R441" s="191">
        <f>64368-6505</f>
        <v>57863</v>
      </c>
      <c r="S441" s="191">
        <f>3977-200</f>
        <v>3777</v>
      </c>
      <c r="T441" s="191">
        <f>3248-160</f>
        <v>3088</v>
      </c>
      <c r="U441" s="191">
        <f>40715-4056</f>
        <v>36659</v>
      </c>
      <c r="V441" s="191">
        <f>8442-425</f>
        <v>8017</v>
      </c>
      <c r="W441" s="191">
        <f>23545-1200</f>
        <v>22345</v>
      </c>
      <c r="X441" s="191">
        <f>18666-6948</f>
        <v>11718</v>
      </c>
      <c r="Y441" s="1441">
        <f>SUM(M441:O441)</f>
        <v>28275</v>
      </c>
      <c r="Z441" s="1441">
        <f>SUM(P441:R441)</f>
        <v>70034</v>
      </c>
      <c r="AA441" s="1441">
        <f>SUM(S441:U441)</f>
        <v>43524</v>
      </c>
      <c r="AB441" s="1441">
        <f>SUM(V441:X441)</f>
        <v>42080</v>
      </c>
      <c r="AC441" s="1441">
        <f>Y441+Z441</f>
        <v>98309</v>
      </c>
      <c r="AD441" s="1441">
        <f>AB441+AA441</f>
        <v>85604</v>
      </c>
      <c r="AE441" s="1441">
        <f>AC441+AD441</f>
        <v>183913</v>
      </c>
    </row>
    <row r="442" spans="1:31">
      <c r="A442" s="657">
        <v>1</v>
      </c>
      <c r="B442" s="137"/>
      <c r="C442" s="137"/>
      <c r="E442" s="141"/>
      <c r="F442" s="140"/>
      <c r="G442" s="129"/>
      <c r="H442" s="129"/>
      <c r="I442" s="18"/>
      <c r="J442" s="16" t="s">
        <v>228</v>
      </c>
      <c r="K442" s="16"/>
      <c r="L442" s="148"/>
      <c r="M442" s="1464"/>
      <c r="N442" s="1454"/>
      <c r="O442" s="1454"/>
      <c r="P442" s="1454"/>
      <c r="Q442" s="1454"/>
      <c r="R442" s="1454"/>
      <c r="S442" s="1454"/>
      <c r="T442" s="1454"/>
      <c r="U442" s="1454"/>
      <c r="V442" s="1454"/>
      <c r="W442" s="1454"/>
      <c r="X442" s="1454"/>
      <c r="Y442" s="1357">
        <f>SUM(M442:O442)</f>
        <v>0</v>
      </c>
      <c r="Z442" s="1357">
        <f>SUM(P442:R442)</f>
        <v>0</v>
      </c>
      <c r="AA442" s="1357">
        <f>SUM(S442:U442)</f>
        <v>0</v>
      </c>
      <c r="AB442" s="1357">
        <f>SUM(V442:X442)</f>
        <v>0</v>
      </c>
      <c r="AC442" s="1357">
        <f>Y442+Z442</f>
        <v>0</v>
      </c>
      <c r="AD442" s="1357">
        <f>AB442+AA442</f>
        <v>0</v>
      </c>
      <c r="AE442" s="1357">
        <f>AC442+AD442</f>
        <v>0</v>
      </c>
    </row>
    <row r="443" spans="1:31">
      <c r="A443" s="657">
        <v>1</v>
      </c>
      <c r="B443" s="137"/>
      <c r="C443" s="137"/>
      <c r="E443" s="141"/>
      <c r="F443" s="140"/>
      <c r="G443" s="129"/>
      <c r="H443" s="129"/>
      <c r="I443" s="972" t="s">
        <v>229</v>
      </c>
      <c r="J443" s="560"/>
      <c r="K443" s="560"/>
      <c r="L443" s="556"/>
      <c r="M443" s="1465">
        <f>M444+M447</f>
        <v>35425</v>
      </c>
      <c r="N443" s="1447">
        <f t="shared" ref="N443:AE443" si="274">N444+N447</f>
        <v>30591</v>
      </c>
      <c r="O443" s="1447">
        <f t="shared" si="274"/>
        <v>33126</v>
      </c>
      <c r="P443" s="1447">
        <f t="shared" si="274"/>
        <v>33930</v>
      </c>
      <c r="Q443" s="1447">
        <f t="shared" si="274"/>
        <v>34085</v>
      </c>
      <c r="R443" s="1447">
        <f t="shared" si="274"/>
        <v>42289</v>
      </c>
      <c r="S443" s="1447">
        <f t="shared" si="274"/>
        <v>11832</v>
      </c>
      <c r="T443" s="1447">
        <f t="shared" si="274"/>
        <v>29627</v>
      </c>
      <c r="U443" s="1447">
        <f t="shared" si="274"/>
        <v>31106</v>
      </c>
      <c r="V443" s="1447">
        <f t="shared" si="274"/>
        <v>40325</v>
      </c>
      <c r="W443" s="1447">
        <f t="shared" si="274"/>
        <v>42348</v>
      </c>
      <c r="X443" s="1447">
        <f t="shared" si="274"/>
        <v>25446</v>
      </c>
      <c r="Y443" s="1447">
        <f t="shared" si="274"/>
        <v>99142</v>
      </c>
      <c r="Z443" s="1447">
        <f t="shared" si="274"/>
        <v>110304</v>
      </c>
      <c r="AA443" s="1447">
        <f t="shared" si="274"/>
        <v>72565</v>
      </c>
      <c r="AB443" s="1447">
        <f t="shared" si="274"/>
        <v>108119</v>
      </c>
      <c r="AC443" s="1447">
        <f t="shared" si="274"/>
        <v>209446</v>
      </c>
      <c r="AD443" s="1447">
        <f t="shared" si="274"/>
        <v>180684</v>
      </c>
      <c r="AE443" s="1447">
        <f t="shared" si="274"/>
        <v>390130</v>
      </c>
    </row>
    <row r="444" spans="1:31">
      <c r="A444" s="657">
        <v>1</v>
      </c>
      <c r="B444" s="137"/>
      <c r="C444" s="137"/>
      <c r="E444" s="141"/>
      <c r="F444" s="140"/>
      <c r="G444" s="129"/>
      <c r="H444" s="129"/>
      <c r="I444" s="18"/>
      <c r="J444" s="189" t="s">
        <v>225</v>
      </c>
      <c r="K444" s="189"/>
      <c r="L444" s="571"/>
      <c r="M444" s="1466">
        <f>SUM(M445:M446)</f>
        <v>35425</v>
      </c>
      <c r="N444" s="1449">
        <f t="shared" ref="N444:AE444" si="275">SUM(N445:N446)</f>
        <v>30591</v>
      </c>
      <c r="O444" s="1449">
        <f t="shared" si="275"/>
        <v>33126</v>
      </c>
      <c r="P444" s="1449">
        <f t="shared" si="275"/>
        <v>33930</v>
      </c>
      <c r="Q444" s="1449">
        <f t="shared" si="275"/>
        <v>34085</v>
      </c>
      <c r="R444" s="1449">
        <f t="shared" si="275"/>
        <v>42289</v>
      </c>
      <c r="S444" s="1449">
        <f t="shared" si="275"/>
        <v>11832</v>
      </c>
      <c r="T444" s="1449">
        <f t="shared" si="275"/>
        <v>29627</v>
      </c>
      <c r="U444" s="1449">
        <f t="shared" si="275"/>
        <v>31106</v>
      </c>
      <c r="V444" s="1449">
        <f t="shared" si="275"/>
        <v>40325</v>
      </c>
      <c r="W444" s="1449">
        <f t="shared" si="275"/>
        <v>42348</v>
      </c>
      <c r="X444" s="1449">
        <f t="shared" si="275"/>
        <v>25446</v>
      </c>
      <c r="Y444" s="1449">
        <f t="shared" si="275"/>
        <v>99142</v>
      </c>
      <c r="Z444" s="1449">
        <f t="shared" si="275"/>
        <v>110304</v>
      </c>
      <c r="AA444" s="1449">
        <f t="shared" si="275"/>
        <v>72565</v>
      </c>
      <c r="AB444" s="1449">
        <f t="shared" si="275"/>
        <v>108119</v>
      </c>
      <c r="AC444" s="1449">
        <f t="shared" si="275"/>
        <v>209446</v>
      </c>
      <c r="AD444" s="1449">
        <f t="shared" si="275"/>
        <v>180684</v>
      </c>
      <c r="AE444" s="1449">
        <f t="shared" si="275"/>
        <v>390130</v>
      </c>
    </row>
    <row r="445" spans="1:31">
      <c r="A445" s="657">
        <v>1</v>
      </c>
      <c r="B445" s="137"/>
      <c r="C445" s="137"/>
      <c r="E445" s="141"/>
      <c r="F445" s="140"/>
      <c r="G445" s="129"/>
      <c r="H445" s="129"/>
      <c r="I445" s="18"/>
      <c r="J445" s="18"/>
      <c r="K445" s="18"/>
      <c r="L445" s="188" t="s">
        <v>233</v>
      </c>
      <c r="M445" s="559">
        <f>35049+376</f>
        <v>35425</v>
      </c>
      <c r="N445" s="191">
        <f>31620-1029</f>
        <v>30591</v>
      </c>
      <c r="O445" s="191">
        <f>32098+1028</f>
        <v>33126</v>
      </c>
      <c r="P445" s="191">
        <f>34465-535</f>
        <v>33930</v>
      </c>
      <c r="Q445" s="191">
        <f>34617-532</f>
        <v>34085</v>
      </c>
      <c r="R445" s="191">
        <f>41221+1068</f>
        <v>42289</v>
      </c>
      <c r="S445" s="191">
        <f>12015-183</f>
        <v>11832</v>
      </c>
      <c r="T445" s="191">
        <f>30089-462</f>
        <v>29627</v>
      </c>
      <c r="U445" s="191">
        <f>30461+645</f>
        <v>31106</v>
      </c>
      <c r="V445" s="191">
        <f>40957-632</f>
        <v>40325</v>
      </c>
      <c r="W445" s="191">
        <f>43116-768</f>
        <v>42348</v>
      </c>
      <c r="X445" s="191">
        <f>30722-5276</f>
        <v>25446</v>
      </c>
      <c r="Y445" s="1441">
        <f>SUM(M445:O445)</f>
        <v>99142</v>
      </c>
      <c r="Z445" s="1441">
        <f>SUM(P445:R445)</f>
        <v>110304</v>
      </c>
      <c r="AA445" s="1441">
        <f>SUM(S445:U445)</f>
        <v>72565</v>
      </c>
      <c r="AB445" s="1441">
        <f>SUM(V445:X445)</f>
        <v>108119</v>
      </c>
      <c r="AC445" s="1441">
        <f>Y445+Z445</f>
        <v>209446</v>
      </c>
      <c r="AD445" s="1441">
        <f>AB445+AA445</f>
        <v>180684</v>
      </c>
      <c r="AE445" s="1441">
        <f>AC445+AD445</f>
        <v>390130</v>
      </c>
    </row>
    <row r="446" spans="1:31">
      <c r="A446" s="657">
        <v>1</v>
      </c>
      <c r="B446" s="137"/>
      <c r="C446" s="137"/>
      <c r="E446" s="141"/>
      <c r="F446" s="140"/>
      <c r="G446" s="129"/>
      <c r="H446" s="129"/>
      <c r="I446" s="18"/>
      <c r="J446" s="561"/>
      <c r="K446" s="561"/>
      <c r="L446" s="562" t="s">
        <v>234</v>
      </c>
      <c r="M446" s="1467"/>
      <c r="N446" s="1444"/>
      <c r="O446" s="1444"/>
      <c r="P446" s="1444"/>
      <c r="Q446" s="1444"/>
      <c r="R446" s="1444"/>
      <c r="S446" s="1444"/>
      <c r="T446" s="1444"/>
      <c r="U446" s="1444"/>
      <c r="V446" s="1444"/>
      <c r="W446" s="1444"/>
      <c r="X446" s="1444"/>
      <c r="Y446" s="1439">
        <f>SUM(M446:O446)</f>
        <v>0</v>
      </c>
      <c r="Z446" s="1439">
        <f>SUM(P446:R446)</f>
        <v>0</v>
      </c>
      <c r="AA446" s="1439">
        <f>SUM(S446:U446)</f>
        <v>0</v>
      </c>
      <c r="AB446" s="1439">
        <f>SUM(V446:X446)</f>
        <v>0</v>
      </c>
      <c r="AC446" s="1439">
        <f>Y446+Z446</f>
        <v>0</v>
      </c>
      <c r="AD446" s="1439">
        <f>AB446+AA446</f>
        <v>0</v>
      </c>
      <c r="AE446" s="1439">
        <f>AC446+AD446</f>
        <v>0</v>
      </c>
    </row>
    <row r="447" spans="1:31">
      <c r="A447" s="657">
        <v>1</v>
      </c>
      <c r="B447" s="137"/>
      <c r="C447" s="137"/>
      <c r="E447" s="141"/>
      <c r="F447" s="140"/>
      <c r="G447" s="129"/>
      <c r="H447" s="129"/>
      <c r="I447" s="18"/>
      <c r="J447" s="566" t="s">
        <v>228</v>
      </c>
      <c r="K447" s="566"/>
      <c r="L447" s="567"/>
      <c r="M447" s="1468"/>
      <c r="N447" s="1445"/>
      <c r="O447" s="1445"/>
      <c r="P447" s="1445"/>
      <c r="Q447" s="1445"/>
      <c r="R447" s="1445"/>
      <c r="S447" s="1445"/>
      <c r="T447" s="1445"/>
      <c r="U447" s="1445"/>
      <c r="V447" s="1445"/>
      <c r="W447" s="1445"/>
      <c r="X447" s="1445"/>
      <c r="Y447" s="1469">
        <f>SUM(M447:O447)</f>
        <v>0</v>
      </c>
      <c r="Z447" s="1469">
        <f>SUM(P447:R447)</f>
        <v>0</v>
      </c>
      <c r="AA447" s="1469">
        <f>SUM(S447:U447)</f>
        <v>0</v>
      </c>
      <c r="AB447" s="1469">
        <f>SUM(V447:X447)</f>
        <v>0</v>
      </c>
      <c r="AC447" s="1469">
        <f>Y447+Z447</f>
        <v>0</v>
      </c>
      <c r="AD447" s="1469">
        <f>AB447+AA447</f>
        <v>0</v>
      </c>
      <c r="AE447" s="1469">
        <f>AC447+AD447</f>
        <v>0</v>
      </c>
    </row>
    <row r="448" spans="1:31">
      <c r="A448" s="657">
        <v>1</v>
      </c>
      <c r="B448" s="137"/>
      <c r="C448" s="137"/>
      <c r="E448" s="141"/>
      <c r="F448" s="140"/>
      <c r="G448" s="129"/>
      <c r="H448" s="129"/>
      <c r="I448" s="972" t="s">
        <v>218</v>
      </c>
      <c r="J448" s="560"/>
      <c r="K448" s="560"/>
      <c r="L448" s="556"/>
      <c r="M448" s="1465">
        <f>SUM(M449:M452)</f>
        <v>0</v>
      </c>
      <c r="N448" s="1447">
        <f t="shared" ref="N448:AE448" si="276">SUM(N449:N452)</f>
        <v>0</v>
      </c>
      <c r="O448" s="1447">
        <f t="shared" si="276"/>
        <v>0</v>
      </c>
      <c r="P448" s="1447">
        <f t="shared" si="276"/>
        <v>0</v>
      </c>
      <c r="Q448" s="1447">
        <f t="shared" si="276"/>
        <v>0</v>
      </c>
      <c r="R448" s="1447">
        <f t="shared" si="276"/>
        <v>0</v>
      </c>
      <c r="S448" s="1447">
        <f t="shared" si="276"/>
        <v>0</v>
      </c>
      <c r="T448" s="1447">
        <f t="shared" si="276"/>
        <v>0</v>
      </c>
      <c r="U448" s="1447">
        <f t="shared" si="276"/>
        <v>0</v>
      </c>
      <c r="V448" s="1447">
        <f t="shared" si="276"/>
        <v>0</v>
      </c>
      <c r="W448" s="1447">
        <f t="shared" si="276"/>
        <v>0</v>
      </c>
      <c r="X448" s="1447">
        <f t="shared" si="276"/>
        <v>0</v>
      </c>
      <c r="Y448" s="1447">
        <f t="shared" si="276"/>
        <v>0</v>
      </c>
      <c r="Z448" s="1447">
        <f t="shared" si="276"/>
        <v>0</v>
      </c>
      <c r="AA448" s="1447">
        <f t="shared" si="276"/>
        <v>0</v>
      </c>
      <c r="AB448" s="1447">
        <f t="shared" si="276"/>
        <v>0</v>
      </c>
      <c r="AC448" s="1447">
        <f t="shared" si="276"/>
        <v>0</v>
      </c>
      <c r="AD448" s="1447">
        <f t="shared" si="276"/>
        <v>0</v>
      </c>
      <c r="AE448" s="1447">
        <f t="shared" si="276"/>
        <v>0</v>
      </c>
    </row>
    <row r="449" spans="1:32">
      <c r="A449" s="657">
        <v>1</v>
      </c>
      <c r="B449" s="137"/>
      <c r="C449" s="137"/>
      <c r="E449" s="141"/>
      <c r="F449" s="140"/>
      <c r="G449" s="129"/>
      <c r="H449" s="129"/>
      <c r="I449" s="18"/>
      <c r="J449" s="189"/>
      <c r="K449" s="189"/>
      <c r="L449" s="188" t="s">
        <v>140</v>
      </c>
      <c r="M449" s="1463"/>
      <c r="N449" s="1443"/>
      <c r="O449" s="1443"/>
      <c r="P449" s="1443"/>
      <c r="Q449" s="1443"/>
      <c r="R449" s="1443"/>
      <c r="S449" s="1443"/>
      <c r="T449" s="1443"/>
      <c r="U449" s="1443"/>
      <c r="V449" s="1443"/>
      <c r="W449" s="1443"/>
      <c r="X449" s="1443"/>
      <c r="Y449" s="1441">
        <f>SUM(M449:O449)</f>
        <v>0</v>
      </c>
      <c r="Z449" s="1441">
        <f>SUM(P449:R449)</f>
        <v>0</v>
      </c>
      <c r="AA449" s="1441">
        <f>SUM(S449:U449)</f>
        <v>0</v>
      </c>
      <c r="AB449" s="1441">
        <f>SUM(V449:X449)</f>
        <v>0</v>
      </c>
      <c r="AC449" s="1441">
        <f>Y449+Z449</f>
        <v>0</v>
      </c>
      <c r="AD449" s="1441">
        <f>AB449+AA449</f>
        <v>0</v>
      </c>
      <c r="AE449" s="1441">
        <f>AC449+AD449</f>
        <v>0</v>
      </c>
    </row>
    <row r="450" spans="1:32">
      <c r="A450" s="657">
        <v>1</v>
      </c>
      <c r="B450" s="137"/>
      <c r="C450" s="137"/>
      <c r="E450" s="141"/>
      <c r="F450" s="140"/>
      <c r="G450" s="129"/>
      <c r="H450" s="129"/>
      <c r="I450" s="18"/>
      <c r="J450" s="18"/>
      <c r="K450" s="18"/>
      <c r="L450" s="150" t="s">
        <v>237</v>
      </c>
      <c r="M450" s="1470"/>
      <c r="N450" s="1374"/>
      <c r="O450" s="1374"/>
      <c r="P450" s="1374"/>
      <c r="Q450" s="1374"/>
      <c r="R450" s="1374"/>
      <c r="S450" s="1374"/>
      <c r="T450" s="1374"/>
      <c r="U450" s="1374"/>
      <c r="V450" s="1374"/>
      <c r="W450" s="1374"/>
      <c r="X450" s="1374"/>
      <c r="Y450" s="1356">
        <f>SUM(M450:O450)</f>
        <v>0</v>
      </c>
      <c r="Z450" s="1356">
        <f>SUM(P450:R450)</f>
        <v>0</v>
      </c>
      <c r="AA450" s="1356">
        <f>SUM(S450:U450)</f>
        <v>0</v>
      </c>
      <c r="AB450" s="1356">
        <f>SUM(V450:X450)</f>
        <v>0</v>
      </c>
      <c r="AC450" s="1356">
        <f>Y450+Z450</f>
        <v>0</v>
      </c>
      <c r="AD450" s="1356">
        <f>AB450+AA450</f>
        <v>0</v>
      </c>
      <c r="AE450" s="1356">
        <f>AC450+AD450</f>
        <v>0</v>
      </c>
    </row>
    <row r="451" spans="1:32">
      <c r="A451" s="657">
        <v>1</v>
      </c>
      <c r="B451" s="137"/>
      <c r="C451" s="137"/>
      <c r="E451" s="141"/>
      <c r="F451" s="140"/>
      <c r="G451" s="129"/>
      <c r="H451" s="129"/>
      <c r="I451" s="18"/>
      <c r="J451" s="18"/>
      <c r="K451" s="18"/>
      <c r="L451" s="150" t="s">
        <v>238</v>
      </c>
      <c r="M451" s="1470"/>
      <c r="N451" s="1374"/>
      <c r="O451" s="1374"/>
      <c r="P451" s="1374"/>
      <c r="Q451" s="1374"/>
      <c r="R451" s="1374"/>
      <c r="S451" s="1374"/>
      <c r="T451" s="1374"/>
      <c r="U451" s="1374"/>
      <c r="V451" s="1374"/>
      <c r="W451" s="1374"/>
      <c r="X451" s="1374"/>
      <c r="Y451" s="1356">
        <f>SUM(M451:O451)</f>
        <v>0</v>
      </c>
      <c r="Z451" s="1356">
        <f>SUM(P451:R451)</f>
        <v>0</v>
      </c>
      <c r="AA451" s="1356">
        <f>SUM(S451:U451)</f>
        <v>0</v>
      </c>
      <c r="AB451" s="1356">
        <f>SUM(V451:X451)</f>
        <v>0</v>
      </c>
      <c r="AC451" s="1356">
        <f>Y451+Z451</f>
        <v>0</v>
      </c>
      <c r="AD451" s="1356">
        <f>AB451+AA451</f>
        <v>0</v>
      </c>
      <c r="AE451" s="1356">
        <f>AC451+AD451</f>
        <v>0</v>
      </c>
    </row>
    <row r="452" spans="1:32">
      <c r="A452" s="657">
        <v>1</v>
      </c>
      <c r="B452" s="137"/>
      <c r="C452" s="137"/>
      <c r="E452" s="141"/>
      <c r="F452" s="140"/>
      <c r="G452" s="129"/>
      <c r="H452" s="129"/>
      <c r="I452" s="18"/>
      <c r="J452" s="16"/>
      <c r="K452" s="16"/>
      <c r="L452" s="148" t="s">
        <v>138</v>
      </c>
      <c r="M452" s="1464"/>
      <c r="N452" s="1454"/>
      <c r="O452" s="1454"/>
      <c r="P452" s="1454"/>
      <c r="Q452" s="1454"/>
      <c r="R452" s="1454"/>
      <c r="S452" s="1454"/>
      <c r="T452" s="1454"/>
      <c r="U452" s="1454"/>
      <c r="V452" s="1454"/>
      <c r="W452" s="1454"/>
      <c r="X452" s="1454"/>
      <c r="Y452" s="1357">
        <f>SUM(M452:O452)</f>
        <v>0</v>
      </c>
      <c r="Z452" s="1357">
        <f>SUM(P452:R452)</f>
        <v>0</v>
      </c>
      <c r="AA452" s="1357">
        <f>SUM(S452:U452)</f>
        <v>0</v>
      </c>
      <c r="AB452" s="1357">
        <f>SUM(V452:X452)</f>
        <v>0</v>
      </c>
      <c r="AC452" s="1357">
        <f>Y452+Z452</f>
        <v>0</v>
      </c>
      <c r="AD452" s="1357">
        <f>AB452+AA452</f>
        <v>0</v>
      </c>
      <c r="AE452" s="1357">
        <f>AC452+AD452</f>
        <v>0</v>
      </c>
    </row>
    <row r="453" spans="1:32">
      <c r="A453" s="657">
        <v>1</v>
      </c>
      <c r="B453" s="137"/>
      <c r="C453" s="137"/>
      <c r="E453" s="141"/>
      <c r="F453" s="140"/>
      <c r="G453" s="127"/>
      <c r="H453" s="127"/>
      <c r="I453" s="470" t="s">
        <v>138</v>
      </c>
      <c r="J453" s="16"/>
      <c r="K453" s="16"/>
      <c r="L453" s="16"/>
      <c r="M453" s="1451"/>
      <c r="N453" s="1454"/>
      <c r="O453" s="1454"/>
      <c r="P453" s="1454"/>
      <c r="Q453" s="1454"/>
      <c r="R453" s="1454"/>
      <c r="S453" s="1454"/>
      <c r="T453" s="1454"/>
      <c r="U453" s="1454"/>
      <c r="V453" s="1454"/>
      <c r="W453" s="1454"/>
      <c r="X453" s="1454"/>
      <c r="Y453" s="1357">
        <f>SUM(M453:O453)</f>
        <v>0</v>
      </c>
      <c r="Z453" s="1357">
        <f>SUM(P453:R453)</f>
        <v>0</v>
      </c>
      <c r="AA453" s="1357">
        <f>SUM(S453:U453)</f>
        <v>0</v>
      </c>
      <c r="AB453" s="1357">
        <f>SUM(V453:X453)</f>
        <v>0</v>
      </c>
      <c r="AC453" s="1357">
        <f>Y453+Z453</f>
        <v>0</v>
      </c>
      <c r="AD453" s="1357">
        <f>AB453+AA453</f>
        <v>0</v>
      </c>
      <c r="AE453" s="1357">
        <f>AC453+AD453</f>
        <v>0</v>
      </c>
    </row>
    <row r="454" spans="1:32">
      <c r="A454" s="657">
        <v>1</v>
      </c>
      <c r="B454" s="137"/>
      <c r="C454" s="137"/>
      <c r="E454" s="1456" t="s">
        <v>235</v>
      </c>
      <c r="F454" s="1019"/>
      <c r="G454" s="1457"/>
      <c r="H454" s="1457"/>
      <c r="I454" s="1019"/>
      <c r="J454" s="1019"/>
      <c r="K454" s="1019"/>
      <c r="L454" s="1019"/>
      <c r="M454" s="1459">
        <f t="shared" ref="M454:AE454" si="277">M455+M478</f>
        <v>131913</v>
      </c>
      <c r="N454" s="1459">
        <f t="shared" si="277"/>
        <v>165963</v>
      </c>
      <c r="O454" s="1459">
        <f t="shared" si="277"/>
        <v>134539</v>
      </c>
      <c r="P454" s="1459">
        <f t="shared" si="277"/>
        <v>131395</v>
      </c>
      <c r="Q454" s="1459">
        <f t="shared" si="277"/>
        <v>132620</v>
      </c>
      <c r="R454" s="1459">
        <f t="shared" si="277"/>
        <v>179296</v>
      </c>
      <c r="S454" s="1459">
        <f t="shared" si="277"/>
        <v>118909</v>
      </c>
      <c r="T454" s="1459">
        <f t="shared" si="277"/>
        <v>131348</v>
      </c>
      <c r="U454" s="1459">
        <f t="shared" si="277"/>
        <v>181138</v>
      </c>
      <c r="V454" s="1459">
        <f t="shared" si="277"/>
        <v>156490</v>
      </c>
      <c r="W454" s="1459">
        <f t="shared" si="277"/>
        <v>152724</v>
      </c>
      <c r="X454" s="1459">
        <f t="shared" si="277"/>
        <v>54588</v>
      </c>
      <c r="Y454" s="1459">
        <f t="shared" si="277"/>
        <v>432415</v>
      </c>
      <c r="Z454" s="1459">
        <f t="shared" si="277"/>
        <v>443311</v>
      </c>
      <c r="AA454" s="1459">
        <f t="shared" si="277"/>
        <v>431395</v>
      </c>
      <c r="AB454" s="1459">
        <f t="shared" si="277"/>
        <v>363802</v>
      </c>
      <c r="AC454" s="1459">
        <f t="shared" si="277"/>
        <v>875726</v>
      </c>
      <c r="AD454" s="1459">
        <f t="shared" si="277"/>
        <v>795197</v>
      </c>
      <c r="AE454" s="1459">
        <f t="shared" si="277"/>
        <v>1670923</v>
      </c>
    </row>
    <row r="455" spans="1:32">
      <c r="A455" s="657">
        <v>1</v>
      </c>
      <c r="B455" s="137"/>
      <c r="C455" s="137"/>
      <c r="E455" s="141"/>
      <c r="F455" s="140"/>
      <c r="G455" s="134" t="s">
        <v>223</v>
      </c>
      <c r="H455" s="134"/>
      <c r="I455" s="552"/>
      <c r="J455" s="552"/>
      <c r="K455" s="552"/>
      <c r="L455" s="552"/>
      <c r="M455" s="1461">
        <f>M456+M459+M472+M477</f>
        <v>119036</v>
      </c>
      <c r="N455" s="1461">
        <f t="shared" ref="N455:AE455" si="278">N456+N459+N472+N477</f>
        <v>154869</v>
      </c>
      <c r="O455" s="1461">
        <f t="shared" si="278"/>
        <v>114935</v>
      </c>
      <c r="P455" s="1461">
        <f t="shared" si="278"/>
        <v>117775</v>
      </c>
      <c r="Q455" s="1461">
        <f t="shared" si="278"/>
        <v>122284</v>
      </c>
      <c r="R455" s="1461">
        <f t="shared" si="278"/>
        <v>147727</v>
      </c>
      <c r="S455" s="1461">
        <f t="shared" si="278"/>
        <v>114785</v>
      </c>
      <c r="T455" s="1461">
        <f t="shared" si="278"/>
        <v>120077</v>
      </c>
      <c r="U455" s="1461">
        <f t="shared" si="278"/>
        <v>157047</v>
      </c>
      <c r="V455" s="1461">
        <f t="shared" si="278"/>
        <v>140947</v>
      </c>
      <c r="W455" s="1461">
        <f t="shared" si="278"/>
        <v>131332</v>
      </c>
      <c r="X455" s="1461">
        <f t="shared" si="278"/>
        <v>52768</v>
      </c>
      <c r="Y455" s="1461">
        <f t="shared" si="278"/>
        <v>388840</v>
      </c>
      <c r="Z455" s="1461">
        <f t="shared" si="278"/>
        <v>387786</v>
      </c>
      <c r="AA455" s="1461">
        <f t="shared" si="278"/>
        <v>391909</v>
      </c>
      <c r="AB455" s="1461">
        <f t="shared" si="278"/>
        <v>325047</v>
      </c>
      <c r="AC455" s="1461">
        <f t="shared" si="278"/>
        <v>776626</v>
      </c>
      <c r="AD455" s="1461">
        <f t="shared" si="278"/>
        <v>716956</v>
      </c>
      <c r="AE455" s="1461">
        <f t="shared" si="278"/>
        <v>1493582</v>
      </c>
    </row>
    <row r="456" spans="1:32">
      <c r="A456" s="657">
        <v>1</v>
      </c>
      <c r="B456" s="137"/>
      <c r="C456" s="137"/>
      <c r="E456" s="141"/>
      <c r="F456" s="140"/>
      <c r="G456" s="134"/>
      <c r="H456" s="134"/>
      <c r="I456" s="18" t="s">
        <v>224</v>
      </c>
      <c r="J456" s="561"/>
      <c r="K456" s="561"/>
      <c r="L456" s="562"/>
      <c r="M456" s="1462">
        <f>SUM(M457:M458)</f>
        <v>34435</v>
      </c>
      <c r="N456" s="1439">
        <f t="shared" ref="N456:X456" si="279">SUM(N457:N458)</f>
        <v>45933</v>
      </c>
      <c r="O456" s="1439">
        <f t="shared" si="279"/>
        <v>24686</v>
      </c>
      <c r="P456" s="1439">
        <f t="shared" si="279"/>
        <v>31341</v>
      </c>
      <c r="Q456" s="1439">
        <f t="shared" si="279"/>
        <v>29434</v>
      </c>
      <c r="R456" s="1439">
        <f t="shared" si="279"/>
        <v>58021</v>
      </c>
      <c r="S456" s="1439">
        <f t="shared" si="279"/>
        <v>24985</v>
      </c>
      <c r="T456" s="1439">
        <f t="shared" si="279"/>
        <v>32410</v>
      </c>
      <c r="U456" s="1439">
        <f t="shared" si="279"/>
        <v>42167</v>
      </c>
      <c r="V456" s="1439">
        <f t="shared" si="279"/>
        <v>36703</v>
      </c>
      <c r="W456" s="1439">
        <f t="shared" si="279"/>
        <v>26111</v>
      </c>
      <c r="X456" s="1439">
        <f t="shared" si="279"/>
        <v>-7343</v>
      </c>
      <c r="Y456" s="1439">
        <f>SUM(Y457:Y458)</f>
        <v>105054</v>
      </c>
      <c r="Z456" s="1439">
        <f t="shared" ref="Z456:AE456" si="280">SUM(Z457:Z458)</f>
        <v>118796</v>
      </c>
      <c r="AA456" s="1439">
        <f t="shared" si="280"/>
        <v>99562</v>
      </c>
      <c r="AB456" s="1439">
        <f t="shared" si="280"/>
        <v>55471</v>
      </c>
      <c r="AC456" s="1439">
        <f t="shared" si="280"/>
        <v>223850</v>
      </c>
      <c r="AD456" s="1439">
        <f t="shared" si="280"/>
        <v>155033</v>
      </c>
      <c r="AE456" s="1439">
        <f t="shared" si="280"/>
        <v>378883</v>
      </c>
    </row>
    <row r="457" spans="1:32">
      <c r="A457" s="657">
        <v>1</v>
      </c>
      <c r="B457" s="137"/>
      <c r="C457" s="137"/>
      <c r="E457" s="141"/>
      <c r="F457" s="140"/>
      <c r="G457" s="134"/>
      <c r="H457" s="134"/>
      <c r="I457" s="18"/>
      <c r="J457" s="189" t="s">
        <v>225</v>
      </c>
      <c r="K457" s="189"/>
      <c r="L457" s="188"/>
      <c r="M457" s="559">
        <f>33465+970</f>
        <v>34435</v>
      </c>
      <c r="N457" s="191">
        <f>43374+2559</f>
        <v>45933</v>
      </c>
      <c r="O457" s="191">
        <f>34552-9866</f>
        <v>24686</v>
      </c>
      <c r="P457" s="191">
        <f>31647-306</f>
        <v>31341</v>
      </c>
      <c r="Q457" s="191">
        <f>31584-2150</f>
        <v>29434</v>
      </c>
      <c r="R457" s="191">
        <f>59207-1186</f>
        <v>58021</v>
      </c>
      <c r="S457" s="191">
        <f>24760+225</f>
        <v>24985</v>
      </c>
      <c r="T457" s="191">
        <f>31205+1205</f>
        <v>32410</v>
      </c>
      <c r="U457" s="191">
        <f>41409+758</f>
        <v>42167</v>
      </c>
      <c r="V457" s="191">
        <f>35911+792</f>
        <v>36703</v>
      </c>
      <c r="W457" s="191">
        <f>27840-1729</f>
        <v>26111</v>
      </c>
      <c r="X457" s="191">
        <f>28951-36294</f>
        <v>-7343</v>
      </c>
      <c r="Y457" s="1441">
        <f>SUM(M457:O457)</f>
        <v>105054</v>
      </c>
      <c r="Z457" s="1441">
        <f>SUM(P457:R457)</f>
        <v>118796</v>
      </c>
      <c r="AA457" s="1441">
        <f>SUM(S457:U457)</f>
        <v>99562</v>
      </c>
      <c r="AB457" s="1441">
        <f>SUM(V457:X457)</f>
        <v>55471</v>
      </c>
      <c r="AC457" s="1441">
        <f>Y457+Z457</f>
        <v>223850</v>
      </c>
      <c r="AD457" s="1441">
        <f>AB457+AA457</f>
        <v>155033</v>
      </c>
      <c r="AE457" s="1441">
        <f>AC457+AD457</f>
        <v>378883</v>
      </c>
    </row>
    <row r="458" spans="1:32">
      <c r="A458" s="657">
        <v>1</v>
      </c>
      <c r="B458" s="137"/>
      <c r="C458" s="137"/>
      <c r="E458" s="141"/>
      <c r="F458" s="140"/>
      <c r="G458" s="134"/>
      <c r="H458" s="134"/>
      <c r="I458" s="18"/>
      <c r="J458" s="16" t="s">
        <v>228</v>
      </c>
      <c r="K458" s="16"/>
      <c r="L458" s="148"/>
      <c r="M458" s="1464"/>
      <c r="N458" s="1454"/>
      <c r="O458" s="1454"/>
      <c r="P458" s="1454"/>
      <c r="Q458" s="1454"/>
      <c r="R458" s="1454"/>
      <c r="S458" s="1454"/>
      <c r="T458" s="1454"/>
      <c r="U458" s="1454"/>
      <c r="V458" s="1454"/>
      <c r="W458" s="1454"/>
      <c r="X458" s="1454"/>
      <c r="Y458" s="1357">
        <f>SUM(M458:O458)</f>
        <v>0</v>
      </c>
      <c r="Z458" s="1357">
        <f>SUM(P458:R458)</f>
        <v>0</v>
      </c>
      <c r="AA458" s="1357">
        <f>SUM(S458:U458)</f>
        <v>0</v>
      </c>
      <c r="AB458" s="1357">
        <f>SUM(V458:X458)</f>
        <v>0</v>
      </c>
      <c r="AC458" s="1357">
        <f>Y458+Z458</f>
        <v>0</v>
      </c>
      <c r="AD458" s="1357">
        <f>AB458+AA458</f>
        <v>0</v>
      </c>
      <c r="AE458" s="1357">
        <f>AC458+AD458</f>
        <v>0</v>
      </c>
    </row>
    <row r="459" spans="1:32">
      <c r="A459" s="657">
        <v>1</v>
      </c>
      <c r="B459" s="137"/>
      <c r="C459" s="137"/>
      <c r="E459" s="141"/>
      <c r="F459" s="140"/>
      <c r="G459" s="134"/>
      <c r="H459" s="134"/>
      <c r="I459" s="972" t="s">
        <v>229</v>
      </c>
      <c r="J459" s="560"/>
      <c r="K459" s="560"/>
      <c r="L459" s="556"/>
      <c r="M459" s="1465">
        <f>M460+M463+M464+M468+M471</f>
        <v>84601</v>
      </c>
      <c r="N459" s="1447">
        <f t="shared" ref="N459:AE459" si="281">N460+N463+N464+N468+N471</f>
        <v>108936</v>
      </c>
      <c r="O459" s="1447">
        <f t="shared" si="281"/>
        <v>90249</v>
      </c>
      <c r="P459" s="1447">
        <f t="shared" si="281"/>
        <v>86434</v>
      </c>
      <c r="Q459" s="1447">
        <f t="shared" si="281"/>
        <v>92850</v>
      </c>
      <c r="R459" s="1447">
        <f t="shared" si="281"/>
        <v>89706</v>
      </c>
      <c r="S459" s="1447">
        <f t="shared" si="281"/>
        <v>89800</v>
      </c>
      <c r="T459" s="1447">
        <f t="shared" si="281"/>
        <v>87667</v>
      </c>
      <c r="U459" s="1447">
        <f t="shared" si="281"/>
        <v>114880</v>
      </c>
      <c r="V459" s="1447">
        <f t="shared" si="281"/>
        <v>104244</v>
      </c>
      <c r="W459" s="1447">
        <f t="shared" si="281"/>
        <v>105221</v>
      </c>
      <c r="X459" s="1447">
        <f t="shared" si="281"/>
        <v>60111</v>
      </c>
      <c r="Y459" s="1447">
        <f t="shared" si="281"/>
        <v>283786</v>
      </c>
      <c r="Z459" s="1447">
        <f t="shared" si="281"/>
        <v>268990</v>
      </c>
      <c r="AA459" s="1447">
        <f t="shared" si="281"/>
        <v>292347</v>
      </c>
      <c r="AB459" s="1447">
        <f t="shared" si="281"/>
        <v>269576</v>
      </c>
      <c r="AC459" s="1447">
        <f t="shared" si="281"/>
        <v>552776</v>
      </c>
      <c r="AD459" s="1447">
        <f t="shared" si="281"/>
        <v>561923</v>
      </c>
      <c r="AE459" s="1447">
        <f t="shared" si="281"/>
        <v>1114699</v>
      </c>
      <c r="AF459" s="445"/>
    </row>
    <row r="460" spans="1:32">
      <c r="A460" s="657">
        <v>1</v>
      </c>
      <c r="B460" s="137"/>
      <c r="C460" s="137"/>
      <c r="E460" s="141"/>
      <c r="F460" s="140"/>
      <c r="G460" s="134"/>
      <c r="H460" s="134"/>
      <c r="I460" s="18"/>
      <c r="J460" s="189" t="s">
        <v>225</v>
      </c>
      <c r="K460" s="189"/>
      <c r="L460" s="571"/>
      <c r="M460" s="1466">
        <f>SUM(M461:M462)</f>
        <v>96009</v>
      </c>
      <c r="N460" s="1449">
        <f t="shared" ref="N460:AE460" si="282">SUM(N461:N462)</f>
        <v>120242</v>
      </c>
      <c r="O460" s="1449">
        <f t="shared" si="282"/>
        <v>102705</v>
      </c>
      <c r="P460" s="1449">
        <f t="shared" si="282"/>
        <v>98707</v>
      </c>
      <c r="Q460" s="1449">
        <f t="shared" si="282"/>
        <v>105730</v>
      </c>
      <c r="R460" s="1449">
        <f t="shared" si="282"/>
        <v>103012</v>
      </c>
      <c r="S460" s="1449">
        <f t="shared" si="282"/>
        <v>102823</v>
      </c>
      <c r="T460" s="1449">
        <f t="shared" si="282"/>
        <v>99912</v>
      </c>
      <c r="U460" s="1449">
        <f t="shared" si="282"/>
        <v>127411</v>
      </c>
      <c r="V460" s="1449">
        <f t="shared" si="282"/>
        <v>117602</v>
      </c>
      <c r="W460" s="1449">
        <f t="shared" si="282"/>
        <v>117464</v>
      </c>
      <c r="X460" s="1449">
        <f t="shared" si="282"/>
        <v>77438</v>
      </c>
      <c r="Y460" s="1449">
        <f t="shared" si="282"/>
        <v>318956</v>
      </c>
      <c r="Z460" s="1449">
        <f t="shared" si="282"/>
        <v>307449</v>
      </c>
      <c r="AA460" s="1449">
        <f t="shared" si="282"/>
        <v>330146</v>
      </c>
      <c r="AB460" s="1449">
        <f t="shared" si="282"/>
        <v>312504</v>
      </c>
      <c r="AC460" s="1449">
        <f t="shared" si="282"/>
        <v>626405</v>
      </c>
      <c r="AD460" s="1449">
        <f t="shared" si="282"/>
        <v>642650</v>
      </c>
      <c r="AE460" s="1449">
        <f t="shared" si="282"/>
        <v>1269055</v>
      </c>
    </row>
    <row r="461" spans="1:32">
      <c r="A461" s="657">
        <v>1</v>
      </c>
      <c r="B461" s="137"/>
      <c r="C461" s="137"/>
      <c r="E461" s="141"/>
      <c r="F461" s="140"/>
      <c r="G461" s="134"/>
      <c r="H461" s="134"/>
      <c r="I461" s="18"/>
      <c r="J461" s="18"/>
      <c r="K461" s="18"/>
      <c r="L461" s="188" t="s">
        <v>230</v>
      </c>
      <c r="M461" s="559">
        <f>96010-11409+11408</f>
        <v>96009</v>
      </c>
      <c r="N461" s="191">
        <f>122508-13572+11306</f>
        <v>120242</v>
      </c>
      <c r="O461" s="191">
        <f>104150+12456-13901</f>
        <v>102705</v>
      </c>
      <c r="P461" s="191">
        <f>103815-17381+12273</f>
        <v>98707</v>
      </c>
      <c r="Q461" s="191">
        <f>107984-15134+12880</f>
        <v>105730</v>
      </c>
      <c r="R461" s="191">
        <f>107605-17899+13306</f>
        <v>103012</v>
      </c>
      <c r="S461" s="191">
        <f>105486-15686+13023</f>
        <v>102823</v>
      </c>
      <c r="T461" s="191">
        <f>102613-14946+12245</f>
        <v>99912</v>
      </c>
      <c r="U461" s="191">
        <f>132452-17572+12531</f>
        <v>127411</v>
      </c>
      <c r="V461" s="191">
        <f>126988-22744+13358</f>
        <v>117602</v>
      </c>
      <c r="W461" s="191">
        <f>119766-14545+12243</f>
        <v>117464</v>
      </c>
      <c r="X461" s="191">
        <f>85531-25420+17327</f>
        <v>77438</v>
      </c>
      <c r="Y461" s="1441">
        <f>SUM(M461:O461)</f>
        <v>318956</v>
      </c>
      <c r="Z461" s="1441">
        <f>SUM(P461:R461)</f>
        <v>307449</v>
      </c>
      <c r="AA461" s="1441">
        <f>SUM(S461:U461)</f>
        <v>330146</v>
      </c>
      <c r="AB461" s="1441">
        <f>SUM(V461:X461)</f>
        <v>312504</v>
      </c>
      <c r="AC461" s="1441">
        <f>Y461+Z461</f>
        <v>626405</v>
      </c>
      <c r="AD461" s="1441">
        <f>AB461+AA461</f>
        <v>642650</v>
      </c>
      <c r="AE461" s="1441">
        <f>AC461+AD461</f>
        <v>1269055</v>
      </c>
    </row>
    <row r="462" spans="1:32">
      <c r="A462" s="657">
        <v>1</v>
      </c>
      <c r="B462" s="137"/>
      <c r="C462" s="137"/>
      <c r="E462" s="141"/>
      <c r="F462" s="140"/>
      <c r="G462" s="134"/>
      <c r="H462" s="134"/>
      <c r="I462" s="18"/>
      <c r="J462" s="561"/>
      <c r="K462" s="561"/>
      <c r="L462" s="562" t="s">
        <v>231</v>
      </c>
      <c r="M462" s="1467"/>
      <c r="N462" s="1444"/>
      <c r="O462" s="1444"/>
      <c r="P462" s="1444"/>
      <c r="Q462" s="1444"/>
      <c r="R462" s="1444"/>
      <c r="S462" s="1444"/>
      <c r="T462" s="1444"/>
      <c r="U462" s="1444"/>
      <c r="V462" s="1444"/>
      <c r="W462" s="1444"/>
      <c r="X462" s="1444"/>
      <c r="Y462" s="1439">
        <f>SUM(M462:O462)</f>
        <v>0</v>
      </c>
      <c r="Z462" s="1439">
        <f>SUM(P462:R462)</f>
        <v>0</v>
      </c>
      <c r="AA462" s="1439">
        <f>SUM(S462:U462)</f>
        <v>0</v>
      </c>
      <c r="AB462" s="1439">
        <f>SUM(V462:X462)</f>
        <v>0</v>
      </c>
      <c r="AC462" s="1439">
        <f>Y462+Z462</f>
        <v>0</v>
      </c>
      <c r="AD462" s="1439">
        <f>AB462+AA462</f>
        <v>0</v>
      </c>
      <c r="AE462" s="1439">
        <f>AC462+AD462</f>
        <v>0</v>
      </c>
    </row>
    <row r="463" spans="1:32">
      <c r="A463" s="657">
        <v>1</v>
      </c>
      <c r="B463" s="137"/>
      <c r="C463" s="137"/>
      <c r="E463" s="141"/>
      <c r="F463" s="140"/>
      <c r="G463" s="134"/>
      <c r="H463" s="134"/>
      <c r="I463" s="18"/>
      <c r="J463" s="566" t="s">
        <v>228</v>
      </c>
      <c r="K463" s="18"/>
      <c r="L463" s="18"/>
      <c r="M463" s="1374"/>
      <c r="N463" s="1374"/>
      <c r="O463" s="1374"/>
      <c r="P463" s="1374"/>
      <c r="Q463" s="1374"/>
      <c r="R463" s="1374"/>
      <c r="S463" s="1374"/>
      <c r="T463" s="1374"/>
      <c r="U463" s="1374"/>
      <c r="V463" s="1374"/>
      <c r="W463" s="1374"/>
      <c r="X463" s="1374"/>
      <c r="Y463" s="1356">
        <f>SUM(M463:O463)</f>
        <v>0</v>
      </c>
      <c r="Z463" s="1356">
        <f>SUM(P463:R463)</f>
        <v>0</v>
      </c>
      <c r="AA463" s="1356">
        <f>SUM(S463:U463)</f>
        <v>0</v>
      </c>
      <c r="AB463" s="1356">
        <f>SUM(V463:X463)</f>
        <v>0</v>
      </c>
      <c r="AC463" s="1356">
        <f>Y463+Z463</f>
        <v>0</v>
      </c>
      <c r="AD463" s="1356">
        <f>AB463+AA463</f>
        <v>0</v>
      </c>
      <c r="AE463" s="1356">
        <f>AC463+AD463</f>
        <v>0</v>
      </c>
    </row>
    <row r="464" spans="1:32">
      <c r="A464" s="657">
        <v>1</v>
      </c>
      <c r="B464" s="137"/>
      <c r="C464" s="137"/>
      <c r="E464" s="141"/>
      <c r="F464" s="140"/>
      <c r="G464" s="134"/>
      <c r="H464" s="134"/>
      <c r="I464" s="410"/>
      <c r="J464" s="574" t="s">
        <v>338</v>
      </c>
      <c r="K464" s="574"/>
      <c r="L464" s="574"/>
      <c r="M464" s="1447">
        <f t="shared" ref="M464:AE464" si="283">SUM(M465:M467)</f>
        <v>-10970</v>
      </c>
      <c r="N464" s="1447">
        <f t="shared" si="283"/>
        <v>-10864</v>
      </c>
      <c r="O464" s="1447">
        <f t="shared" si="283"/>
        <v>-12045</v>
      </c>
      <c r="P464" s="1447">
        <f t="shared" si="283"/>
        <v>-11862</v>
      </c>
      <c r="Q464" s="1447">
        <f t="shared" si="283"/>
        <v>-12469</v>
      </c>
      <c r="R464" s="1447">
        <f t="shared" si="283"/>
        <v>-12895</v>
      </c>
      <c r="S464" s="1447">
        <f t="shared" si="283"/>
        <v>-12612</v>
      </c>
      <c r="T464" s="1447">
        <f t="shared" si="283"/>
        <v>-11834</v>
      </c>
      <c r="U464" s="1447">
        <f t="shared" si="283"/>
        <v>-12120</v>
      </c>
      <c r="V464" s="1447">
        <f t="shared" si="283"/>
        <v>-12947</v>
      </c>
      <c r="W464" s="1447">
        <f t="shared" si="283"/>
        <v>-11832</v>
      </c>
      <c r="X464" s="1447">
        <f t="shared" si="283"/>
        <v>-16916</v>
      </c>
      <c r="Y464" s="1447">
        <f t="shared" si="283"/>
        <v>-33879</v>
      </c>
      <c r="Z464" s="1447">
        <f t="shared" si="283"/>
        <v>-37226</v>
      </c>
      <c r="AA464" s="1447">
        <f t="shared" si="283"/>
        <v>-36566</v>
      </c>
      <c r="AB464" s="1447">
        <f t="shared" si="283"/>
        <v>-41695</v>
      </c>
      <c r="AC464" s="1447">
        <f t="shared" si="283"/>
        <v>-71105</v>
      </c>
      <c r="AD464" s="1447">
        <f t="shared" si="283"/>
        <v>-78261</v>
      </c>
      <c r="AE464" s="1447">
        <f t="shared" si="283"/>
        <v>-149366</v>
      </c>
    </row>
    <row r="465" spans="1:31">
      <c r="A465" s="657">
        <v>1</v>
      </c>
      <c r="B465" s="137"/>
      <c r="C465" s="137"/>
      <c r="E465" s="141"/>
      <c r="F465" s="140"/>
      <c r="G465" s="134"/>
      <c r="H465" s="134"/>
      <c r="I465" s="410"/>
      <c r="J465" s="575"/>
      <c r="K465" s="575"/>
      <c r="L465" s="593" t="s">
        <v>421</v>
      </c>
      <c r="M465" s="191">
        <v>-10970</v>
      </c>
      <c r="N465" s="191">
        <v>-10606</v>
      </c>
      <c r="O465" s="191">
        <v>-10869</v>
      </c>
      <c r="P465" s="191">
        <v>-10193</v>
      </c>
      <c r="Q465" s="191">
        <v>-10842</v>
      </c>
      <c r="R465" s="191">
        <f>-11033-10</f>
        <v>-11043</v>
      </c>
      <c r="S465" s="191">
        <v>-10477</v>
      </c>
      <c r="T465" s="191">
        <v>-10316</v>
      </c>
      <c r="U465" s="191">
        <v>-10199</v>
      </c>
      <c r="V465" s="191">
        <v>-10386</v>
      </c>
      <c r="W465" s="191">
        <v>-10368</v>
      </c>
      <c r="X465" s="191">
        <v>-10019</v>
      </c>
      <c r="Y465" s="1441">
        <f>SUM(M465:O465)</f>
        <v>-32445</v>
      </c>
      <c r="Z465" s="1441">
        <f>SUM(P465:R465)</f>
        <v>-32078</v>
      </c>
      <c r="AA465" s="1441">
        <f>SUM(S465:U465)</f>
        <v>-30992</v>
      </c>
      <c r="AB465" s="1441">
        <f>SUM(V465:X465)</f>
        <v>-30773</v>
      </c>
      <c r="AC465" s="1441">
        <f>Y465+Z465</f>
        <v>-64523</v>
      </c>
      <c r="AD465" s="1441">
        <f>AB465+AA465</f>
        <v>-61765</v>
      </c>
      <c r="AE465" s="1441">
        <f>AC465+AD465</f>
        <v>-126288</v>
      </c>
    </row>
    <row r="466" spans="1:31">
      <c r="A466" s="657">
        <v>1</v>
      </c>
      <c r="B466" s="272"/>
      <c r="C466" s="272"/>
      <c r="E466" s="141"/>
      <c r="F466" s="140"/>
      <c r="G466" s="134"/>
      <c r="H466" s="134"/>
      <c r="I466" s="410"/>
      <c r="J466" s="460"/>
      <c r="K466" s="460"/>
      <c r="L466" s="621" t="s">
        <v>422</v>
      </c>
      <c r="M466" s="128"/>
      <c r="N466" s="128">
        <v>-258</v>
      </c>
      <c r="O466" s="128">
        <v>-1176</v>
      </c>
      <c r="P466" s="128">
        <v>-1669</v>
      </c>
      <c r="Q466" s="128">
        <v>-1627</v>
      </c>
      <c r="R466" s="128">
        <v>-1852</v>
      </c>
      <c r="S466" s="128">
        <v>-2135</v>
      </c>
      <c r="T466" s="128">
        <v>-1518</v>
      </c>
      <c r="U466" s="128">
        <v>-1921</v>
      </c>
      <c r="V466" s="128">
        <v>-2561</v>
      </c>
      <c r="W466" s="128">
        <v>-1464</v>
      </c>
      <c r="X466" s="128">
        <v>-6897</v>
      </c>
      <c r="Y466" s="1356">
        <f>SUM(M466:O466)</f>
        <v>-1434</v>
      </c>
      <c r="Z466" s="1356">
        <f>SUM(P466:R466)</f>
        <v>-5148</v>
      </c>
      <c r="AA466" s="1356">
        <f>SUM(S466:U466)</f>
        <v>-5574</v>
      </c>
      <c r="AB466" s="1356">
        <f>SUM(V466:X466)</f>
        <v>-10922</v>
      </c>
      <c r="AC466" s="1356">
        <f>Y466+Z466</f>
        <v>-6582</v>
      </c>
      <c r="AD466" s="1356">
        <f>AB466+AA466</f>
        <v>-16496</v>
      </c>
      <c r="AE466" s="1356">
        <f>AC466+AD466</f>
        <v>-23078</v>
      </c>
    </row>
    <row r="467" spans="1:31">
      <c r="A467" s="657">
        <v>1</v>
      </c>
      <c r="B467" s="137"/>
      <c r="C467" s="137"/>
      <c r="E467" s="141"/>
      <c r="F467" s="140"/>
      <c r="G467" s="134"/>
      <c r="H467" s="134"/>
      <c r="I467" s="410"/>
      <c r="J467" s="460"/>
      <c r="K467" s="460"/>
      <c r="L467" s="154" t="s">
        <v>431</v>
      </c>
      <c r="M467" s="135"/>
      <c r="N467" s="135"/>
      <c r="O467" s="135"/>
      <c r="P467" s="135"/>
      <c r="Q467" s="135"/>
      <c r="R467" s="135"/>
      <c r="S467" s="135"/>
      <c r="T467" s="135"/>
      <c r="U467" s="135"/>
      <c r="V467" s="135"/>
      <c r="W467" s="135"/>
      <c r="X467" s="135"/>
      <c r="Y467" s="1357">
        <f>SUM(M467:O467)</f>
        <v>0</v>
      </c>
      <c r="Z467" s="1357">
        <f>SUM(P467:R467)</f>
        <v>0</v>
      </c>
      <c r="AA467" s="1357">
        <f>SUM(S467:U467)</f>
        <v>0</v>
      </c>
      <c r="AB467" s="1357">
        <f>SUM(V467:X467)</f>
        <v>0</v>
      </c>
      <c r="AC467" s="1357">
        <f>Y467+Z467</f>
        <v>0</v>
      </c>
      <c r="AD467" s="1357">
        <f>AB467+AA467</f>
        <v>0</v>
      </c>
      <c r="AE467" s="1357">
        <f>AC467+AD467</f>
        <v>0</v>
      </c>
    </row>
    <row r="468" spans="1:31">
      <c r="A468" s="657">
        <v>1</v>
      </c>
      <c r="B468" s="137"/>
      <c r="C468" s="137"/>
      <c r="E468" s="141"/>
      <c r="F468" s="140"/>
      <c r="G468" s="134"/>
      <c r="H468" s="134"/>
      <c r="I468" s="410"/>
      <c r="J468" s="574" t="s">
        <v>540</v>
      </c>
      <c r="K468" s="574"/>
      <c r="L468" s="574"/>
      <c r="M468" s="1447">
        <f t="shared" ref="M468:AE468" si="284">SUM(M469:M470)</f>
        <v>-438</v>
      </c>
      <c r="N468" s="1447">
        <f t="shared" si="284"/>
        <v>-442</v>
      </c>
      <c r="O468" s="1447">
        <f t="shared" si="284"/>
        <v>-411</v>
      </c>
      <c r="P468" s="1447">
        <f t="shared" si="284"/>
        <v>-411</v>
      </c>
      <c r="Q468" s="1447">
        <f t="shared" si="284"/>
        <v>-411</v>
      </c>
      <c r="R468" s="1447">
        <f t="shared" si="284"/>
        <v>-411</v>
      </c>
      <c r="S468" s="1447">
        <f t="shared" si="284"/>
        <v>-411</v>
      </c>
      <c r="T468" s="1447">
        <f t="shared" si="284"/>
        <v>-411</v>
      </c>
      <c r="U468" s="1447">
        <f t="shared" si="284"/>
        <v>-411</v>
      </c>
      <c r="V468" s="1447">
        <f t="shared" si="284"/>
        <v>-411</v>
      </c>
      <c r="W468" s="1447">
        <f t="shared" si="284"/>
        <v>-411</v>
      </c>
      <c r="X468" s="1447">
        <f t="shared" si="284"/>
        <v>-411</v>
      </c>
      <c r="Y468" s="1447">
        <f t="shared" si="284"/>
        <v>-1291</v>
      </c>
      <c r="Z468" s="1447">
        <f t="shared" si="284"/>
        <v>-1233</v>
      </c>
      <c r="AA468" s="1447">
        <f t="shared" si="284"/>
        <v>-1233</v>
      </c>
      <c r="AB468" s="1447">
        <f t="shared" si="284"/>
        <v>-1233</v>
      </c>
      <c r="AC468" s="1447">
        <f t="shared" si="284"/>
        <v>-2524</v>
      </c>
      <c r="AD468" s="1447">
        <f t="shared" si="284"/>
        <v>-2466</v>
      </c>
      <c r="AE468" s="1447">
        <f t="shared" si="284"/>
        <v>-4990</v>
      </c>
    </row>
    <row r="469" spans="1:31">
      <c r="A469" s="657">
        <v>1</v>
      </c>
      <c r="B469" s="137"/>
      <c r="C469" s="137"/>
      <c r="E469" s="141"/>
      <c r="F469" s="140"/>
      <c r="G469" s="134"/>
      <c r="H469" s="134"/>
      <c r="I469" s="410"/>
      <c r="J469" s="576"/>
      <c r="K469" s="575"/>
      <c r="L469" s="575" t="s">
        <v>436</v>
      </c>
      <c r="M469" s="191">
        <v>-438</v>
      </c>
      <c r="N469" s="191">
        <v>-442</v>
      </c>
      <c r="O469" s="191">
        <v>-411</v>
      </c>
      <c r="P469" s="191">
        <v>-411</v>
      </c>
      <c r="Q469" s="191">
        <v>-411</v>
      </c>
      <c r="R469" s="191">
        <v>-411</v>
      </c>
      <c r="S469" s="191">
        <v>-411</v>
      </c>
      <c r="T469" s="191">
        <v>-411</v>
      </c>
      <c r="U469" s="191">
        <v>-411</v>
      </c>
      <c r="V469" s="191">
        <v>-411</v>
      </c>
      <c r="W469" s="191">
        <v>-411</v>
      </c>
      <c r="X469" s="191">
        <v>-411</v>
      </c>
      <c r="Y469" s="1441">
        <f>SUM(M469:O469)</f>
        <v>-1291</v>
      </c>
      <c r="Z469" s="1441">
        <f>SUM(P469:R469)</f>
        <v>-1233</v>
      </c>
      <c r="AA469" s="1441">
        <f>SUM(S469:U469)</f>
        <v>-1233</v>
      </c>
      <c r="AB469" s="1441">
        <f>SUM(V469:X469)</f>
        <v>-1233</v>
      </c>
      <c r="AC469" s="1441">
        <f>Y469+Z469</f>
        <v>-2524</v>
      </c>
      <c r="AD469" s="1441">
        <f>AB469+AA469</f>
        <v>-2466</v>
      </c>
      <c r="AE469" s="1441">
        <f>AC469+AD469</f>
        <v>-4990</v>
      </c>
    </row>
    <row r="470" spans="1:31">
      <c r="A470" s="657">
        <v>1</v>
      </c>
      <c r="B470" s="137"/>
      <c r="C470" s="137"/>
      <c r="E470" s="141"/>
      <c r="F470" s="140"/>
      <c r="G470" s="134"/>
      <c r="H470" s="134"/>
      <c r="I470" s="410"/>
      <c r="J470" s="462"/>
      <c r="K470" s="461"/>
      <c r="L470" s="461" t="s">
        <v>438</v>
      </c>
      <c r="M470" s="1454"/>
      <c r="N470" s="1454"/>
      <c r="O470" s="1454"/>
      <c r="P470" s="1454"/>
      <c r="Q470" s="1454"/>
      <c r="R470" s="1454"/>
      <c r="S470" s="1454"/>
      <c r="T470" s="1454"/>
      <c r="U470" s="1454"/>
      <c r="V470" s="1454"/>
      <c r="W470" s="1454"/>
      <c r="X470" s="1454"/>
      <c r="Y470" s="1357">
        <f>SUM(M470:O470)</f>
        <v>0</v>
      </c>
      <c r="Z470" s="1357">
        <f>SUM(P470:R470)</f>
        <v>0</v>
      </c>
      <c r="AA470" s="1357">
        <f>SUM(S470:U470)</f>
        <v>0</v>
      </c>
      <c r="AB470" s="1357">
        <f>SUM(V470:X470)</f>
        <v>0</v>
      </c>
      <c r="AC470" s="1357">
        <f>Y470+Z470</f>
        <v>0</v>
      </c>
      <c r="AD470" s="1357">
        <f>AB470+AA470</f>
        <v>0</v>
      </c>
      <c r="AE470" s="1357">
        <f>AC470+AD470</f>
        <v>0</v>
      </c>
    </row>
    <row r="471" spans="1:31">
      <c r="A471" s="657">
        <v>1</v>
      </c>
      <c r="B471" s="137"/>
      <c r="C471" s="137"/>
      <c r="E471" s="141"/>
      <c r="F471" s="140"/>
      <c r="G471" s="134"/>
      <c r="H471" s="134"/>
      <c r="I471" s="410"/>
      <c r="J471" s="621" t="s">
        <v>606</v>
      </c>
      <c r="K471" s="460"/>
      <c r="L471" s="621"/>
      <c r="M471" s="1374"/>
      <c r="N471" s="1374"/>
      <c r="O471" s="1374"/>
      <c r="P471" s="1374"/>
      <c r="Q471" s="1374"/>
      <c r="R471" s="1374"/>
      <c r="S471" s="1374"/>
      <c r="T471" s="1374"/>
      <c r="U471" s="1374"/>
      <c r="V471" s="1374"/>
      <c r="W471" s="1374"/>
      <c r="X471" s="1374"/>
      <c r="Y471" s="1356">
        <f>SUM(M471:O471)</f>
        <v>0</v>
      </c>
      <c r="Z471" s="1356">
        <f>SUM(P471:R471)</f>
        <v>0</v>
      </c>
      <c r="AA471" s="1356">
        <f>SUM(S471:U471)</f>
        <v>0</v>
      </c>
      <c r="AB471" s="1356">
        <f>SUM(V471:X471)</f>
        <v>0</v>
      </c>
      <c r="AC471" s="1356">
        <f>Y471+Z471</f>
        <v>0</v>
      </c>
      <c r="AD471" s="1356">
        <f>AB471+AA471</f>
        <v>0</v>
      </c>
      <c r="AE471" s="1356">
        <f>AC471+AD471</f>
        <v>0</v>
      </c>
    </row>
    <row r="472" spans="1:31">
      <c r="A472" s="657">
        <v>1</v>
      </c>
      <c r="B472" s="137"/>
      <c r="C472" s="137"/>
      <c r="E472" s="141"/>
      <c r="F472" s="140"/>
      <c r="G472" s="134"/>
      <c r="H472" s="134"/>
      <c r="I472" s="972" t="s">
        <v>218</v>
      </c>
      <c r="J472" s="560"/>
      <c r="K472" s="560"/>
      <c r="L472" s="560"/>
      <c r="M472" s="1447">
        <f>SUM(M473:M476)</f>
        <v>0</v>
      </c>
      <c r="N472" s="1447">
        <f t="shared" ref="N472:AE472" si="285">SUM(N473:N476)</f>
        <v>0</v>
      </c>
      <c r="O472" s="1447">
        <f t="shared" si="285"/>
        <v>0</v>
      </c>
      <c r="P472" s="1447">
        <f t="shared" si="285"/>
        <v>0</v>
      </c>
      <c r="Q472" s="1447">
        <f t="shared" si="285"/>
        <v>0</v>
      </c>
      <c r="R472" s="1447">
        <f t="shared" si="285"/>
        <v>0</v>
      </c>
      <c r="S472" s="1447">
        <f t="shared" si="285"/>
        <v>0</v>
      </c>
      <c r="T472" s="1447">
        <f t="shared" si="285"/>
        <v>0</v>
      </c>
      <c r="U472" s="1447">
        <f t="shared" si="285"/>
        <v>0</v>
      </c>
      <c r="V472" s="1447">
        <f t="shared" si="285"/>
        <v>0</v>
      </c>
      <c r="W472" s="1447">
        <f t="shared" si="285"/>
        <v>0</v>
      </c>
      <c r="X472" s="1447">
        <f t="shared" si="285"/>
        <v>0</v>
      </c>
      <c r="Y472" s="1447">
        <f t="shared" si="285"/>
        <v>0</v>
      </c>
      <c r="Z472" s="1447">
        <f t="shared" si="285"/>
        <v>0</v>
      </c>
      <c r="AA472" s="1447">
        <f t="shared" si="285"/>
        <v>0</v>
      </c>
      <c r="AB472" s="1447">
        <f t="shared" si="285"/>
        <v>0</v>
      </c>
      <c r="AC472" s="1447">
        <f t="shared" si="285"/>
        <v>0</v>
      </c>
      <c r="AD472" s="1447">
        <f t="shared" si="285"/>
        <v>0</v>
      </c>
      <c r="AE472" s="1447">
        <f t="shared" si="285"/>
        <v>0</v>
      </c>
    </row>
    <row r="473" spans="1:31">
      <c r="A473" s="657">
        <v>1</v>
      </c>
      <c r="B473" s="137"/>
      <c r="C473" s="137"/>
      <c r="E473" s="141"/>
      <c r="F473" s="140"/>
      <c r="G473" s="134"/>
      <c r="H473" s="134"/>
      <c r="I473" s="18"/>
      <c r="J473" s="189"/>
      <c r="K473" s="189"/>
      <c r="L473" s="189" t="s">
        <v>140</v>
      </c>
      <c r="M473" s="1443"/>
      <c r="N473" s="1443"/>
      <c r="O473" s="1443"/>
      <c r="P473" s="1443"/>
      <c r="Q473" s="1443"/>
      <c r="R473" s="1443"/>
      <c r="S473" s="1443"/>
      <c r="T473" s="1443"/>
      <c r="U473" s="1443"/>
      <c r="V473" s="1443"/>
      <c r="W473" s="1443"/>
      <c r="X473" s="1443"/>
      <c r="Y473" s="1441">
        <f>SUM(M473:O473)</f>
        <v>0</v>
      </c>
      <c r="Z473" s="1441">
        <f>SUM(P473:R473)</f>
        <v>0</v>
      </c>
      <c r="AA473" s="1441">
        <f>SUM(S473:U473)</f>
        <v>0</v>
      </c>
      <c r="AB473" s="1441">
        <f>SUM(V473:X473)</f>
        <v>0</v>
      </c>
      <c r="AC473" s="1441">
        <f>Y473+Z473</f>
        <v>0</v>
      </c>
      <c r="AD473" s="1441">
        <f>AB473+AA473</f>
        <v>0</v>
      </c>
      <c r="AE473" s="1441">
        <f>AC473+AD473</f>
        <v>0</v>
      </c>
    </row>
    <row r="474" spans="1:31">
      <c r="A474" s="657">
        <v>1</v>
      </c>
      <c r="B474" s="137"/>
      <c r="C474" s="137"/>
      <c r="E474" s="141"/>
      <c r="F474" s="140"/>
      <c r="G474" s="134"/>
      <c r="H474" s="134"/>
      <c r="I474" s="18"/>
      <c r="J474" s="18"/>
      <c r="K474" s="18"/>
      <c r="L474" s="18" t="s">
        <v>237</v>
      </c>
      <c r="M474" s="1374"/>
      <c r="N474" s="1374"/>
      <c r="O474" s="1374"/>
      <c r="P474" s="1374"/>
      <c r="Q474" s="1374"/>
      <c r="R474" s="1374"/>
      <c r="S474" s="1374"/>
      <c r="T474" s="1374"/>
      <c r="U474" s="1374"/>
      <c r="V474" s="1374"/>
      <c r="W474" s="1374"/>
      <c r="X474" s="1374"/>
      <c r="Y474" s="1356">
        <f>SUM(M474:O474)</f>
        <v>0</v>
      </c>
      <c r="Z474" s="1356">
        <f>SUM(P474:R474)</f>
        <v>0</v>
      </c>
      <c r="AA474" s="1356">
        <f>SUM(S474:U474)</f>
        <v>0</v>
      </c>
      <c r="AB474" s="1356">
        <f>SUM(V474:X474)</f>
        <v>0</v>
      </c>
      <c r="AC474" s="1356">
        <f>Y474+Z474</f>
        <v>0</v>
      </c>
      <c r="AD474" s="1356">
        <f>AB474+AA474</f>
        <v>0</v>
      </c>
      <c r="AE474" s="1356">
        <f>AC474+AD474</f>
        <v>0</v>
      </c>
    </row>
    <row r="475" spans="1:31">
      <c r="A475" s="657">
        <v>1</v>
      </c>
      <c r="B475" s="137"/>
      <c r="C475" s="137"/>
      <c r="E475" s="141"/>
      <c r="F475" s="140"/>
      <c r="G475" s="134"/>
      <c r="H475" s="134"/>
      <c r="I475" s="18"/>
      <c r="J475" s="18"/>
      <c r="K475" s="18"/>
      <c r="L475" s="18" t="s">
        <v>238</v>
      </c>
      <c r="M475" s="1374"/>
      <c r="N475" s="1374"/>
      <c r="O475" s="1374"/>
      <c r="P475" s="1374"/>
      <c r="Q475" s="1374"/>
      <c r="R475" s="1374"/>
      <c r="S475" s="1374"/>
      <c r="T475" s="1374"/>
      <c r="U475" s="1374"/>
      <c r="V475" s="1374"/>
      <c r="W475" s="1374"/>
      <c r="X475" s="1374"/>
      <c r="Y475" s="1356">
        <f>SUM(M475:O475)</f>
        <v>0</v>
      </c>
      <c r="Z475" s="1356">
        <f>SUM(P475:R475)</f>
        <v>0</v>
      </c>
      <c r="AA475" s="1356">
        <f>SUM(S475:U475)</f>
        <v>0</v>
      </c>
      <c r="AB475" s="1356">
        <f>SUM(V475:X475)</f>
        <v>0</v>
      </c>
      <c r="AC475" s="1356">
        <f>Y475+Z475</f>
        <v>0</v>
      </c>
      <c r="AD475" s="1356">
        <f>AB475+AA475</f>
        <v>0</v>
      </c>
      <c r="AE475" s="1356">
        <f>AC475+AD475</f>
        <v>0</v>
      </c>
    </row>
    <row r="476" spans="1:31">
      <c r="A476" s="657">
        <v>1</v>
      </c>
      <c r="B476" s="137"/>
      <c r="C476" s="137"/>
      <c r="E476" s="141"/>
      <c r="F476" s="140"/>
      <c r="G476" s="134"/>
      <c r="H476" s="134"/>
      <c r="I476" s="16"/>
      <c r="J476" s="16"/>
      <c r="K476" s="16"/>
      <c r="L476" s="16" t="s">
        <v>138</v>
      </c>
      <c r="M476" s="1454"/>
      <c r="N476" s="1454"/>
      <c r="O476" s="1454"/>
      <c r="P476" s="1454"/>
      <c r="Q476" s="1454"/>
      <c r="R476" s="1454"/>
      <c r="S476" s="1454"/>
      <c r="T476" s="1454"/>
      <c r="U476" s="1454"/>
      <c r="V476" s="1454"/>
      <c r="W476" s="1454"/>
      <c r="X476" s="1454"/>
      <c r="Y476" s="1357">
        <f>SUM(M476:O476)</f>
        <v>0</v>
      </c>
      <c r="Z476" s="1357">
        <f>SUM(P476:R476)</f>
        <v>0</v>
      </c>
      <c r="AA476" s="1357">
        <f>SUM(S476:U476)</f>
        <v>0</v>
      </c>
      <c r="AB476" s="1357">
        <f>SUM(V476:X476)</f>
        <v>0</v>
      </c>
      <c r="AC476" s="1357">
        <f>Y476+Z476</f>
        <v>0</v>
      </c>
      <c r="AD476" s="1357">
        <f>AB476+AA476</f>
        <v>0</v>
      </c>
      <c r="AE476" s="1357">
        <f>AC476+AD476</f>
        <v>0</v>
      </c>
    </row>
    <row r="477" spans="1:31">
      <c r="A477" s="657">
        <v>1</v>
      </c>
      <c r="B477" s="137"/>
      <c r="C477" s="137"/>
      <c r="E477" s="141"/>
      <c r="F477" s="140"/>
      <c r="G477" s="134"/>
      <c r="H477" s="134"/>
      <c r="I477" s="18" t="s">
        <v>138</v>
      </c>
      <c r="J477" s="18"/>
      <c r="K477" s="18"/>
      <c r="L477" s="18"/>
      <c r="M477" s="1374"/>
      <c r="N477" s="1374"/>
      <c r="O477" s="1374"/>
      <c r="P477" s="1374"/>
      <c r="Q477" s="1374"/>
      <c r="R477" s="1374"/>
      <c r="S477" s="1374"/>
      <c r="T477" s="1374"/>
      <c r="U477" s="1374"/>
      <c r="V477" s="1374"/>
      <c r="W477" s="1374"/>
      <c r="X477" s="1374"/>
      <c r="Y477" s="1356">
        <f>SUM(M477:O477)</f>
        <v>0</v>
      </c>
      <c r="Z477" s="1356">
        <f>SUM(P477:R477)</f>
        <v>0</v>
      </c>
      <c r="AA477" s="1356">
        <f>SUM(S477:U477)</f>
        <v>0</v>
      </c>
      <c r="AB477" s="1356">
        <f>SUM(V477:X477)</f>
        <v>0</v>
      </c>
      <c r="AC477" s="1356">
        <f>Y477+Z477</f>
        <v>0</v>
      </c>
      <c r="AD477" s="1356">
        <f>AB477+AA477</f>
        <v>0</v>
      </c>
      <c r="AE477" s="1356">
        <f>AC477+AD477</f>
        <v>0</v>
      </c>
    </row>
    <row r="478" spans="1:31">
      <c r="A478" s="657">
        <v>1</v>
      </c>
      <c r="B478" s="137"/>
      <c r="C478" s="137"/>
      <c r="E478" s="141"/>
      <c r="F478" s="140"/>
      <c r="G478" s="1453" t="s">
        <v>232</v>
      </c>
      <c r="H478" s="1453"/>
      <c r="I478" s="1005"/>
      <c r="J478" s="1005"/>
      <c r="K478" s="1005"/>
      <c r="L478" s="1005"/>
      <c r="M478" s="1471">
        <f t="shared" ref="M478:AE478" si="286">+M479+M482+M495+M500</f>
        <v>12877</v>
      </c>
      <c r="N478" s="1471">
        <f t="shared" si="286"/>
        <v>11094</v>
      </c>
      <c r="O478" s="1471">
        <f t="shared" si="286"/>
        <v>19604</v>
      </c>
      <c r="P478" s="1471">
        <f t="shared" si="286"/>
        <v>13620</v>
      </c>
      <c r="Q478" s="1471">
        <f t="shared" si="286"/>
        <v>10336</v>
      </c>
      <c r="R478" s="1471">
        <f t="shared" si="286"/>
        <v>31569</v>
      </c>
      <c r="S478" s="1471">
        <f t="shared" si="286"/>
        <v>4124</v>
      </c>
      <c r="T478" s="1471">
        <f t="shared" si="286"/>
        <v>11271</v>
      </c>
      <c r="U478" s="1471">
        <f t="shared" si="286"/>
        <v>24091</v>
      </c>
      <c r="V478" s="1471">
        <f t="shared" si="286"/>
        <v>15543</v>
      </c>
      <c r="W478" s="1471">
        <f t="shared" si="286"/>
        <v>21392</v>
      </c>
      <c r="X478" s="1471">
        <f t="shared" si="286"/>
        <v>1820</v>
      </c>
      <c r="Y478" s="1471">
        <f t="shared" si="286"/>
        <v>43575</v>
      </c>
      <c r="Z478" s="1471">
        <f t="shared" si="286"/>
        <v>55525</v>
      </c>
      <c r="AA478" s="1471">
        <f t="shared" si="286"/>
        <v>39486</v>
      </c>
      <c r="AB478" s="1471">
        <f t="shared" si="286"/>
        <v>38755</v>
      </c>
      <c r="AC478" s="1471">
        <f t="shared" si="286"/>
        <v>99100</v>
      </c>
      <c r="AD478" s="1471">
        <f t="shared" si="286"/>
        <v>78241</v>
      </c>
      <c r="AE478" s="1471">
        <f t="shared" si="286"/>
        <v>177341</v>
      </c>
    </row>
    <row r="479" spans="1:31">
      <c r="A479" s="657">
        <v>1</v>
      </c>
      <c r="B479" s="137"/>
      <c r="C479" s="137"/>
      <c r="E479" s="141"/>
      <c r="F479" s="140"/>
      <c r="G479" s="129"/>
      <c r="H479" s="129"/>
      <c r="I479" s="18" t="s">
        <v>224</v>
      </c>
      <c r="J479" s="561"/>
      <c r="K479" s="561"/>
      <c r="L479" s="562"/>
      <c r="M479" s="1462">
        <f>SUM(M480:M481)</f>
        <v>477</v>
      </c>
      <c r="N479" s="1439">
        <f t="shared" ref="N479:AE479" si="287">SUM(N480:N481)</f>
        <v>993</v>
      </c>
      <c r="O479" s="1439">
        <f t="shared" si="287"/>
        <v>7157</v>
      </c>
      <c r="P479" s="1439">
        <f t="shared" si="287"/>
        <v>2559</v>
      </c>
      <c r="Q479" s="1439">
        <f t="shared" si="287"/>
        <v>605</v>
      </c>
      <c r="R479" s="1439">
        <f t="shared" si="287"/>
        <v>15472</v>
      </c>
      <c r="S479" s="1439">
        <f t="shared" si="287"/>
        <v>395</v>
      </c>
      <c r="T479" s="1439">
        <f t="shared" si="287"/>
        <v>958</v>
      </c>
      <c r="U479" s="1439">
        <f t="shared" si="287"/>
        <v>12648</v>
      </c>
      <c r="V479" s="1439">
        <f t="shared" si="287"/>
        <v>1924</v>
      </c>
      <c r="W479" s="1439">
        <f t="shared" si="287"/>
        <v>6650</v>
      </c>
      <c r="X479" s="1439">
        <f t="shared" si="287"/>
        <v>-1420</v>
      </c>
      <c r="Y479" s="1439">
        <f t="shared" si="287"/>
        <v>8627</v>
      </c>
      <c r="Z479" s="1439">
        <f t="shared" si="287"/>
        <v>18636</v>
      </c>
      <c r="AA479" s="1439">
        <f t="shared" si="287"/>
        <v>14001</v>
      </c>
      <c r="AB479" s="1439">
        <f t="shared" si="287"/>
        <v>7154</v>
      </c>
      <c r="AC479" s="1439">
        <f t="shared" si="287"/>
        <v>27263</v>
      </c>
      <c r="AD479" s="1439">
        <f t="shared" si="287"/>
        <v>21155</v>
      </c>
      <c r="AE479" s="1439">
        <f t="shared" si="287"/>
        <v>48418</v>
      </c>
    </row>
    <row r="480" spans="1:31">
      <c r="A480" s="657">
        <v>1</v>
      </c>
      <c r="B480" s="137"/>
      <c r="C480" s="137"/>
      <c r="E480" s="141"/>
      <c r="F480" s="140"/>
      <c r="G480" s="129"/>
      <c r="H480" s="129"/>
      <c r="I480" s="18"/>
      <c r="J480" s="189" t="s">
        <v>225</v>
      </c>
      <c r="K480" s="189"/>
      <c r="L480" s="188"/>
      <c r="M480" s="559">
        <f>781-606+302</f>
        <v>477</v>
      </c>
      <c r="N480" s="191">
        <f>873+120</f>
        <v>993</v>
      </c>
      <c r="O480" s="191">
        <f>7087+70</f>
        <v>7157</v>
      </c>
      <c r="P480" s="191">
        <f>3204-645</f>
        <v>2559</v>
      </c>
      <c r="Q480" s="191">
        <f>1039-434</f>
        <v>605</v>
      </c>
      <c r="R480" s="191">
        <f>22447-6975</f>
        <v>15472</v>
      </c>
      <c r="S480" s="191">
        <f>-64-221+680</f>
        <v>395</v>
      </c>
      <c r="T480" s="191">
        <f>1118-160</f>
        <v>958</v>
      </c>
      <c r="U480" s="191">
        <f>16685-4037</f>
        <v>12648</v>
      </c>
      <c r="V480" s="191">
        <f>2359-435</f>
        <v>1924</v>
      </c>
      <c r="W480" s="191">
        <f>7916-1266</f>
        <v>6650</v>
      </c>
      <c r="X480" s="191">
        <f>6006-7426</f>
        <v>-1420</v>
      </c>
      <c r="Y480" s="1441">
        <f>SUM(M480:O480)</f>
        <v>8627</v>
      </c>
      <c r="Z480" s="1441">
        <f>SUM(P480:R480)</f>
        <v>18636</v>
      </c>
      <c r="AA480" s="1441">
        <f>SUM(S480:U480)</f>
        <v>14001</v>
      </c>
      <c r="AB480" s="1441">
        <f>SUM(V480:X480)</f>
        <v>7154</v>
      </c>
      <c r="AC480" s="1441">
        <f>Y480+Z480</f>
        <v>27263</v>
      </c>
      <c r="AD480" s="1441">
        <f>AB480+AA480</f>
        <v>21155</v>
      </c>
      <c r="AE480" s="1441">
        <f>AC480+AD480</f>
        <v>48418</v>
      </c>
    </row>
    <row r="481" spans="1:31">
      <c r="A481" s="657">
        <v>1</v>
      </c>
      <c r="B481" s="137"/>
      <c r="C481" s="137"/>
      <c r="E481" s="141"/>
      <c r="F481" s="140"/>
      <c r="G481" s="129"/>
      <c r="H481" s="129"/>
      <c r="I481" s="18"/>
      <c r="J481" s="16" t="s">
        <v>228</v>
      </c>
      <c r="K481" s="16"/>
      <c r="L481" s="148"/>
      <c r="M481" s="1464"/>
      <c r="N481" s="1454"/>
      <c r="O481" s="1454"/>
      <c r="P481" s="1454"/>
      <c r="Q481" s="1454"/>
      <c r="R481" s="1454"/>
      <c r="S481" s="1454"/>
      <c r="T481" s="1454"/>
      <c r="U481" s="1454"/>
      <c r="V481" s="1454"/>
      <c r="W481" s="1454"/>
      <c r="X481" s="1454"/>
      <c r="Y481" s="1357">
        <f>SUM(M481:O481)</f>
        <v>0</v>
      </c>
      <c r="Z481" s="1357">
        <f>SUM(P481:R481)</f>
        <v>0</v>
      </c>
      <c r="AA481" s="1357">
        <f>SUM(S481:U481)</f>
        <v>0</v>
      </c>
      <c r="AB481" s="1357">
        <f>SUM(V481:X481)</f>
        <v>0</v>
      </c>
      <c r="AC481" s="1357">
        <f>Y481+Z481</f>
        <v>0</v>
      </c>
      <c r="AD481" s="1357">
        <f>AB481+AA481</f>
        <v>0</v>
      </c>
      <c r="AE481" s="1357">
        <f>AC481+AD481</f>
        <v>0</v>
      </c>
    </row>
    <row r="482" spans="1:31">
      <c r="A482" s="657">
        <v>1</v>
      </c>
      <c r="B482" s="137"/>
      <c r="C482" s="137"/>
      <c r="E482" s="141"/>
      <c r="F482" s="140"/>
      <c r="G482" s="129"/>
      <c r="H482" s="129"/>
      <c r="I482" s="972" t="s">
        <v>229</v>
      </c>
      <c r="J482" s="560"/>
      <c r="K482" s="560"/>
      <c r="L482" s="556"/>
      <c r="M482" s="1465">
        <f>M483+M486+M487+M491+M494</f>
        <v>12400</v>
      </c>
      <c r="N482" s="1447">
        <f t="shared" ref="N482:AE482" si="288">N483+N486+N487+N491+N494</f>
        <v>10101</v>
      </c>
      <c r="O482" s="1447">
        <f t="shared" si="288"/>
        <v>12447</v>
      </c>
      <c r="P482" s="1447">
        <f t="shared" si="288"/>
        <v>11061</v>
      </c>
      <c r="Q482" s="1447">
        <f t="shared" si="288"/>
        <v>9731</v>
      </c>
      <c r="R482" s="1447">
        <f t="shared" si="288"/>
        <v>16097</v>
      </c>
      <c r="S482" s="1447">
        <f t="shared" si="288"/>
        <v>3729</v>
      </c>
      <c r="T482" s="1447">
        <f t="shared" si="288"/>
        <v>10313</v>
      </c>
      <c r="U482" s="1447">
        <f t="shared" si="288"/>
        <v>11443</v>
      </c>
      <c r="V482" s="1447">
        <f t="shared" si="288"/>
        <v>13619</v>
      </c>
      <c r="W482" s="1447">
        <f t="shared" si="288"/>
        <v>14742</v>
      </c>
      <c r="X482" s="1447">
        <f t="shared" si="288"/>
        <v>3240</v>
      </c>
      <c r="Y482" s="1447">
        <f t="shared" si="288"/>
        <v>34948</v>
      </c>
      <c r="Z482" s="1447">
        <f t="shared" si="288"/>
        <v>36889</v>
      </c>
      <c r="AA482" s="1447">
        <f t="shared" si="288"/>
        <v>25485</v>
      </c>
      <c r="AB482" s="1447">
        <f t="shared" si="288"/>
        <v>31601</v>
      </c>
      <c r="AC482" s="1447">
        <f t="shared" si="288"/>
        <v>71837</v>
      </c>
      <c r="AD482" s="1447">
        <f t="shared" si="288"/>
        <v>57086</v>
      </c>
      <c r="AE482" s="1447">
        <f t="shared" si="288"/>
        <v>128923</v>
      </c>
    </row>
    <row r="483" spans="1:31">
      <c r="A483" s="657">
        <v>1</v>
      </c>
      <c r="B483" s="137"/>
      <c r="C483" s="137"/>
      <c r="E483" s="141"/>
      <c r="F483" s="140"/>
      <c r="G483" s="129"/>
      <c r="H483" s="129"/>
      <c r="I483" s="18"/>
      <c r="J483" s="189" t="s">
        <v>225</v>
      </c>
      <c r="K483" s="189"/>
      <c r="L483" s="571"/>
      <c r="M483" s="1466">
        <f>SUM(M484:M485)</f>
        <v>12400</v>
      </c>
      <c r="N483" s="1449">
        <f t="shared" ref="N483:AE483" si="289">SUM(N484:N485)</f>
        <v>10101</v>
      </c>
      <c r="O483" s="1449">
        <f t="shared" si="289"/>
        <v>12447</v>
      </c>
      <c r="P483" s="1449">
        <f t="shared" si="289"/>
        <v>11061</v>
      </c>
      <c r="Q483" s="1449">
        <f t="shared" si="289"/>
        <v>9731</v>
      </c>
      <c r="R483" s="1449">
        <f t="shared" si="289"/>
        <v>16097</v>
      </c>
      <c r="S483" s="1449">
        <f t="shared" si="289"/>
        <v>3729</v>
      </c>
      <c r="T483" s="1449">
        <f t="shared" si="289"/>
        <v>10313</v>
      </c>
      <c r="U483" s="1449">
        <f t="shared" si="289"/>
        <v>11443</v>
      </c>
      <c r="V483" s="1449">
        <f t="shared" si="289"/>
        <v>13619</v>
      </c>
      <c r="W483" s="1449">
        <f t="shared" si="289"/>
        <v>14742</v>
      </c>
      <c r="X483" s="1449">
        <f t="shared" si="289"/>
        <v>3240</v>
      </c>
      <c r="Y483" s="1449">
        <f t="shared" si="289"/>
        <v>34948</v>
      </c>
      <c r="Z483" s="1449">
        <f t="shared" si="289"/>
        <v>36889</v>
      </c>
      <c r="AA483" s="1449">
        <f t="shared" si="289"/>
        <v>25485</v>
      </c>
      <c r="AB483" s="1449">
        <f t="shared" si="289"/>
        <v>31601</v>
      </c>
      <c r="AC483" s="1449">
        <f t="shared" si="289"/>
        <v>71837</v>
      </c>
      <c r="AD483" s="1449">
        <f t="shared" si="289"/>
        <v>57086</v>
      </c>
      <c r="AE483" s="1449">
        <f t="shared" si="289"/>
        <v>128923</v>
      </c>
    </row>
    <row r="484" spans="1:31">
      <c r="A484" s="657">
        <v>1</v>
      </c>
      <c r="B484" s="137"/>
      <c r="C484" s="137"/>
      <c r="E484" s="141"/>
      <c r="F484" s="140"/>
      <c r="G484" s="129"/>
      <c r="H484" s="129"/>
      <c r="I484" s="18"/>
      <c r="J484" s="18"/>
      <c r="K484" s="18"/>
      <c r="L484" s="188" t="s">
        <v>233</v>
      </c>
      <c r="M484" s="559">
        <f>12265+135</f>
        <v>12400</v>
      </c>
      <c r="N484" s="191">
        <f>11130-1029</f>
        <v>10101</v>
      </c>
      <c r="O484" s="191">
        <f>11389+1058</f>
        <v>12447</v>
      </c>
      <c r="P484" s="191">
        <f>11904-843</f>
        <v>11061</v>
      </c>
      <c r="Q484" s="191">
        <f>10544-813</f>
        <v>9731</v>
      </c>
      <c r="R484" s="191">
        <f>15191+906</f>
        <v>16097</v>
      </c>
      <c r="S484" s="191">
        <f>3976-247</f>
        <v>3729</v>
      </c>
      <c r="T484" s="191">
        <f>10775-462</f>
        <v>10313</v>
      </c>
      <c r="U484" s="191">
        <f>11028+415</f>
        <v>11443</v>
      </c>
      <c r="V484" s="191">
        <f>15260-1641</f>
        <v>13619</v>
      </c>
      <c r="W484" s="191">
        <f>15400-658</f>
        <v>14742</v>
      </c>
      <c r="X484" s="191">
        <f>10500-7260</f>
        <v>3240</v>
      </c>
      <c r="Y484" s="1441">
        <f>SUM(M484:O484)</f>
        <v>34948</v>
      </c>
      <c r="Z484" s="1441">
        <f>SUM(P484:R484)</f>
        <v>36889</v>
      </c>
      <c r="AA484" s="1441">
        <f>SUM(S484:U484)</f>
        <v>25485</v>
      </c>
      <c r="AB484" s="1441">
        <f>SUM(V484:X484)</f>
        <v>31601</v>
      </c>
      <c r="AC484" s="1441">
        <f>Y484+Z484</f>
        <v>71837</v>
      </c>
      <c r="AD484" s="1441">
        <f>AB484+AA484</f>
        <v>57086</v>
      </c>
      <c r="AE484" s="1441">
        <f>AC484+AD484</f>
        <v>128923</v>
      </c>
    </row>
    <row r="485" spans="1:31">
      <c r="A485" s="657">
        <v>1</v>
      </c>
      <c r="B485" s="137"/>
      <c r="C485" s="137"/>
      <c r="E485" s="141"/>
      <c r="F485" s="140"/>
      <c r="G485" s="129"/>
      <c r="H485" s="129"/>
      <c r="I485" s="18"/>
      <c r="J485" s="561"/>
      <c r="K485" s="561"/>
      <c r="L485" s="562" t="s">
        <v>234</v>
      </c>
      <c r="M485" s="1467"/>
      <c r="N485" s="1444"/>
      <c r="O485" s="1444"/>
      <c r="P485" s="1444"/>
      <c r="Q485" s="1444"/>
      <c r="R485" s="1444"/>
      <c r="S485" s="1444"/>
      <c r="T485" s="1444"/>
      <c r="U485" s="1444"/>
      <c r="V485" s="1444"/>
      <c r="W485" s="1444"/>
      <c r="X485" s="1444"/>
      <c r="Y485" s="1439">
        <f>SUM(M485:O485)</f>
        <v>0</v>
      </c>
      <c r="Z485" s="1439">
        <f>SUM(P485:R485)</f>
        <v>0</v>
      </c>
      <c r="AA485" s="1439">
        <f>SUM(S485:U485)</f>
        <v>0</v>
      </c>
      <c r="AB485" s="1439">
        <f>SUM(V485:X485)</f>
        <v>0</v>
      </c>
      <c r="AC485" s="1439">
        <f>Y485+Z485</f>
        <v>0</v>
      </c>
      <c r="AD485" s="1439">
        <f>AB485+AA485</f>
        <v>0</v>
      </c>
      <c r="AE485" s="1439">
        <f>AC485+AD485</f>
        <v>0</v>
      </c>
    </row>
    <row r="486" spans="1:31">
      <c r="A486" s="657">
        <v>1</v>
      </c>
      <c r="B486" s="137"/>
      <c r="C486" s="137"/>
      <c r="E486" s="141"/>
      <c r="F486" s="140"/>
      <c r="G486" s="129"/>
      <c r="H486" s="129"/>
      <c r="I486" s="18"/>
      <c r="J486" s="566" t="s">
        <v>228</v>
      </c>
      <c r="K486" s="18"/>
      <c r="L486" s="18"/>
      <c r="M486" s="1374"/>
      <c r="N486" s="1374"/>
      <c r="O486" s="1374"/>
      <c r="P486" s="1374"/>
      <c r="Q486" s="1374"/>
      <c r="R486" s="1374"/>
      <c r="S486" s="1374"/>
      <c r="T486" s="1374"/>
      <c r="U486" s="1374"/>
      <c r="V486" s="1374"/>
      <c r="W486" s="1374"/>
      <c r="X486" s="1374"/>
      <c r="Y486" s="1356">
        <f>SUM(M486:O486)</f>
        <v>0</v>
      </c>
      <c r="Z486" s="1356">
        <f>SUM(P486:R486)</f>
        <v>0</v>
      </c>
      <c r="AA486" s="1356">
        <f>SUM(S486:U486)</f>
        <v>0</v>
      </c>
      <c r="AB486" s="1356">
        <f>SUM(V486:X486)</f>
        <v>0</v>
      </c>
      <c r="AC486" s="1356">
        <f>Y486+Z486</f>
        <v>0</v>
      </c>
      <c r="AD486" s="1356">
        <f>AB486+AA486</f>
        <v>0</v>
      </c>
      <c r="AE486" s="1356">
        <f>AC486+AD486</f>
        <v>0</v>
      </c>
    </row>
    <row r="487" spans="1:31">
      <c r="A487" s="657">
        <v>1</v>
      </c>
      <c r="B487" s="137"/>
      <c r="C487" s="137"/>
      <c r="E487" s="141"/>
      <c r="F487" s="140"/>
      <c r="G487" s="129"/>
      <c r="H487" s="129"/>
      <c r="I487" s="410"/>
      <c r="J487" s="574" t="s">
        <v>339</v>
      </c>
      <c r="K487" s="574"/>
      <c r="L487" s="574"/>
      <c r="M487" s="1447">
        <f t="shared" ref="M487:AE487" si="290">SUM(M488:M490)</f>
        <v>0</v>
      </c>
      <c r="N487" s="1447">
        <f t="shared" si="290"/>
        <v>0</v>
      </c>
      <c r="O487" s="1447">
        <f t="shared" si="290"/>
        <v>0</v>
      </c>
      <c r="P487" s="1447">
        <f t="shared" si="290"/>
        <v>0</v>
      </c>
      <c r="Q487" s="1447">
        <f t="shared" si="290"/>
        <v>0</v>
      </c>
      <c r="R487" s="1447">
        <f t="shared" si="290"/>
        <v>0</v>
      </c>
      <c r="S487" s="1447">
        <f t="shared" si="290"/>
        <v>0</v>
      </c>
      <c r="T487" s="1447">
        <f t="shared" si="290"/>
        <v>0</v>
      </c>
      <c r="U487" s="1447">
        <f t="shared" si="290"/>
        <v>0</v>
      </c>
      <c r="V487" s="1447">
        <f t="shared" si="290"/>
        <v>0</v>
      </c>
      <c r="W487" s="1447">
        <f t="shared" si="290"/>
        <v>0</v>
      </c>
      <c r="X487" s="1447">
        <f t="shared" si="290"/>
        <v>0</v>
      </c>
      <c r="Y487" s="1447">
        <f t="shared" si="290"/>
        <v>0</v>
      </c>
      <c r="Z487" s="1447">
        <f t="shared" si="290"/>
        <v>0</v>
      </c>
      <c r="AA487" s="1447">
        <f t="shared" si="290"/>
        <v>0</v>
      </c>
      <c r="AB487" s="1447">
        <f t="shared" si="290"/>
        <v>0</v>
      </c>
      <c r="AC487" s="1447">
        <f t="shared" si="290"/>
        <v>0</v>
      </c>
      <c r="AD487" s="1447">
        <f t="shared" si="290"/>
        <v>0</v>
      </c>
      <c r="AE487" s="1447">
        <f t="shared" si="290"/>
        <v>0</v>
      </c>
    </row>
    <row r="488" spans="1:31">
      <c r="A488" s="657">
        <v>1</v>
      </c>
      <c r="B488" s="137"/>
      <c r="C488" s="137"/>
      <c r="E488" s="141"/>
      <c r="F488" s="140"/>
      <c r="G488" s="129"/>
      <c r="H488" s="129"/>
      <c r="I488" s="410"/>
      <c r="J488" s="575"/>
      <c r="K488" s="575"/>
      <c r="L488" s="593" t="s">
        <v>421</v>
      </c>
      <c r="M488" s="1443"/>
      <c r="N488" s="1443"/>
      <c r="O488" s="1443"/>
      <c r="P488" s="1443"/>
      <c r="Q488" s="1443"/>
      <c r="R488" s="1443"/>
      <c r="S488" s="1443"/>
      <c r="T488" s="1443"/>
      <c r="U488" s="1443"/>
      <c r="V488" s="1443"/>
      <c r="W488" s="1443"/>
      <c r="X488" s="1443"/>
      <c r="Y488" s="1441">
        <f>SUM(M488:O488)</f>
        <v>0</v>
      </c>
      <c r="Z488" s="1441">
        <f>SUM(P488:R488)</f>
        <v>0</v>
      </c>
      <c r="AA488" s="1441">
        <f>SUM(S488:U488)</f>
        <v>0</v>
      </c>
      <c r="AB488" s="1441">
        <f>SUM(V488:X488)</f>
        <v>0</v>
      </c>
      <c r="AC488" s="1441">
        <f>Y488+Z488</f>
        <v>0</v>
      </c>
      <c r="AD488" s="1441">
        <f>AB488+AA488</f>
        <v>0</v>
      </c>
      <c r="AE488" s="1441">
        <f>AC488+AD488</f>
        <v>0</v>
      </c>
    </row>
    <row r="489" spans="1:31">
      <c r="A489" s="657">
        <v>1</v>
      </c>
      <c r="B489" s="272"/>
      <c r="C489" s="272"/>
      <c r="E489" s="141"/>
      <c r="F489" s="140"/>
      <c r="G489" s="129"/>
      <c r="H489" s="129"/>
      <c r="I489" s="410"/>
      <c r="J489" s="460"/>
      <c r="K489" s="460"/>
      <c r="L489" s="621" t="s">
        <v>422</v>
      </c>
      <c r="M489" s="1374"/>
      <c r="N489" s="1374"/>
      <c r="O489" s="1374"/>
      <c r="P489" s="1374"/>
      <c r="Q489" s="1374"/>
      <c r="R489" s="1374"/>
      <c r="S489" s="1374"/>
      <c r="T489" s="1374"/>
      <c r="U489" s="1374"/>
      <c r="V489" s="1374"/>
      <c r="W489" s="1374"/>
      <c r="X489" s="1374"/>
      <c r="Y489" s="1356">
        <f>SUM(M489:O489)</f>
        <v>0</v>
      </c>
      <c r="Z489" s="1356">
        <f>SUM(P489:R489)</f>
        <v>0</v>
      </c>
      <c r="AA489" s="1356">
        <f>SUM(S489:U489)</f>
        <v>0</v>
      </c>
      <c r="AB489" s="1356">
        <f>SUM(V489:X489)</f>
        <v>0</v>
      </c>
      <c r="AC489" s="1356">
        <f>Y489+Z489</f>
        <v>0</v>
      </c>
      <c r="AD489" s="1356">
        <f>AB489+AA489</f>
        <v>0</v>
      </c>
      <c r="AE489" s="1356">
        <f>AC489+AD489</f>
        <v>0</v>
      </c>
    </row>
    <row r="490" spans="1:31">
      <c r="A490" s="657">
        <v>1</v>
      </c>
      <c r="B490" s="137"/>
      <c r="C490" s="137"/>
      <c r="E490" s="141"/>
      <c r="F490" s="140"/>
      <c r="G490" s="129"/>
      <c r="H490" s="129"/>
      <c r="I490" s="410"/>
      <c r="J490" s="460"/>
      <c r="K490" s="460"/>
      <c r="L490" s="154" t="s">
        <v>431</v>
      </c>
      <c r="M490" s="1454"/>
      <c r="N490" s="1454"/>
      <c r="O490" s="1454"/>
      <c r="P490" s="1454"/>
      <c r="Q490" s="1454"/>
      <c r="R490" s="1454"/>
      <c r="S490" s="1454"/>
      <c r="T490" s="1454"/>
      <c r="U490" s="1454"/>
      <c r="V490" s="1454"/>
      <c r="W490" s="1454"/>
      <c r="X490" s="1454"/>
      <c r="Y490" s="1357">
        <f>SUM(M490:O490)</f>
        <v>0</v>
      </c>
      <c r="Z490" s="1357">
        <f>SUM(P490:R490)</f>
        <v>0</v>
      </c>
      <c r="AA490" s="1357">
        <f>SUM(S490:U490)</f>
        <v>0</v>
      </c>
      <c r="AB490" s="1357">
        <f>SUM(V490:X490)</f>
        <v>0</v>
      </c>
      <c r="AC490" s="1357">
        <f>Y490+Z490</f>
        <v>0</v>
      </c>
      <c r="AD490" s="1357">
        <f>AB490+AA490</f>
        <v>0</v>
      </c>
      <c r="AE490" s="1357">
        <f>AC490+AD490</f>
        <v>0</v>
      </c>
    </row>
    <row r="491" spans="1:31">
      <c r="A491" s="657">
        <v>1</v>
      </c>
      <c r="B491" s="137"/>
      <c r="C491" s="137"/>
      <c r="E491" s="141"/>
      <c r="F491" s="140"/>
      <c r="G491" s="129"/>
      <c r="H491" s="129"/>
      <c r="I491" s="410"/>
      <c r="J491" s="574" t="s">
        <v>432</v>
      </c>
      <c r="K491" s="574"/>
      <c r="L491" s="574"/>
      <c r="M491" s="1447">
        <f>SUM(M492:M493)</f>
        <v>0</v>
      </c>
      <c r="N491" s="1447">
        <f t="shared" ref="N491:AE491" si="291">SUM(N492:N493)</f>
        <v>0</v>
      </c>
      <c r="O491" s="1447">
        <f t="shared" si="291"/>
        <v>0</v>
      </c>
      <c r="P491" s="1447">
        <f t="shared" si="291"/>
        <v>0</v>
      </c>
      <c r="Q491" s="1447">
        <f t="shared" si="291"/>
        <v>0</v>
      </c>
      <c r="R491" s="1447">
        <f t="shared" si="291"/>
        <v>0</v>
      </c>
      <c r="S491" s="1447">
        <f t="shared" si="291"/>
        <v>0</v>
      </c>
      <c r="T491" s="1447">
        <f t="shared" si="291"/>
        <v>0</v>
      </c>
      <c r="U491" s="1447">
        <f t="shared" si="291"/>
        <v>0</v>
      </c>
      <c r="V491" s="1447">
        <f t="shared" si="291"/>
        <v>0</v>
      </c>
      <c r="W491" s="1447">
        <f t="shared" si="291"/>
        <v>0</v>
      </c>
      <c r="X491" s="1447">
        <f t="shared" si="291"/>
        <v>0</v>
      </c>
      <c r="Y491" s="1447">
        <f t="shared" si="291"/>
        <v>0</v>
      </c>
      <c r="Z491" s="1447">
        <f t="shared" si="291"/>
        <v>0</v>
      </c>
      <c r="AA491" s="1447">
        <f t="shared" si="291"/>
        <v>0</v>
      </c>
      <c r="AB491" s="1447">
        <f t="shared" si="291"/>
        <v>0</v>
      </c>
      <c r="AC491" s="1447">
        <f t="shared" si="291"/>
        <v>0</v>
      </c>
      <c r="AD491" s="1447">
        <f t="shared" si="291"/>
        <v>0</v>
      </c>
      <c r="AE491" s="1447">
        <f t="shared" si="291"/>
        <v>0</v>
      </c>
    </row>
    <row r="492" spans="1:31">
      <c r="A492" s="657">
        <v>1</v>
      </c>
      <c r="B492" s="137"/>
      <c r="C492" s="137"/>
      <c r="E492" s="141"/>
      <c r="F492" s="140"/>
      <c r="G492" s="129"/>
      <c r="H492" s="129"/>
      <c r="I492" s="410"/>
      <c r="J492" s="576"/>
      <c r="K492" s="575"/>
      <c r="L492" s="575" t="s">
        <v>436</v>
      </c>
      <c r="M492" s="1443"/>
      <c r="N492" s="1443"/>
      <c r="O492" s="1443"/>
      <c r="P492" s="1443"/>
      <c r="Q492" s="1443"/>
      <c r="R492" s="1443"/>
      <c r="S492" s="1443"/>
      <c r="T492" s="1443"/>
      <c r="U492" s="1443"/>
      <c r="V492" s="1443"/>
      <c r="W492" s="1443"/>
      <c r="X492" s="1443"/>
      <c r="Y492" s="1441">
        <f>SUM(M492:O492)</f>
        <v>0</v>
      </c>
      <c r="Z492" s="1441">
        <f>SUM(P492:R492)</f>
        <v>0</v>
      </c>
      <c r="AA492" s="1441">
        <f>SUM(S492:U492)</f>
        <v>0</v>
      </c>
      <c r="AB492" s="1441">
        <f>SUM(V492:X492)</f>
        <v>0</v>
      </c>
      <c r="AC492" s="1441">
        <f>Y492+Z492</f>
        <v>0</v>
      </c>
      <c r="AD492" s="1441">
        <f>AB492+AA492</f>
        <v>0</v>
      </c>
      <c r="AE492" s="1441">
        <f>AC492+AD492</f>
        <v>0</v>
      </c>
    </row>
    <row r="493" spans="1:31">
      <c r="A493" s="657">
        <v>1</v>
      </c>
      <c r="B493" s="137"/>
      <c r="C493" s="137"/>
      <c r="E493" s="141"/>
      <c r="F493" s="140"/>
      <c r="G493" s="129"/>
      <c r="H493" s="129"/>
      <c r="I493" s="410"/>
      <c r="J493" s="461"/>
      <c r="K493" s="461"/>
      <c r="L493" s="461" t="s">
        <v>438</v>
      </c>
      <c r="M493" s="1454"/>
      <c r="N493" s="1454"/>
      <c r="O493" s="1454"/>
      <c r="P493" s="1454"/>
      <c r="Q493" s="1454"/>
      <c r="R493" s="1454"/>
      <c r="S493" s="1454"/>
      <c r="T493" s="1454"/>
      <c r="U493" s="1454"/>
      <c r="V493" s="1454"/>
      <c r="W493" s="1454"/>
      <c r="X493" s="1454"/>
      <c r="Y493" s="1357">
        <f>SUM(M493:O493)</f>
        <v>0</v>
      </c>
      <c r="Z493" s="1357">
        <f>SUM(P493:R493)</f>
        <v>0</v>
      </c>
      <c r="AA493" s="1357">
        <f>SUM(S493:U493)</f>
        <v>0</v>
      </c>
      <c r="AB493" s="1357">
        <f>SUM(V493:X493)</f>
        <v>0</v>
      </c>
      <c r="AC493" s="1357">
        <f>Y493+Z493</f>
        <v>0</v>
      </c>
      <c r="AD493" s="1357">
        <f>AB493+AA493</f>
        <v>0</v>
      </c>
      <c r="AE493" s="1357">
        <f>AC493+AD493</f>
        <v>0</v>
      </c>
    </row>
    <row r="494" spans="1:31">
      <c r="A494" s="657">
        <v>1</v>
      </c>
      <c r="B494" s="137"/>
      <c r="C494" s="137"/>
      <c r="E494" s="141"/>
      <c r="F494" s="140"/>
      <c r="G494" s="129"/>
      <c r="H494" s="129"/>
      <c r="I494" s="410"/>
      <c r="J494" s="621" t="s">
        <v>607</v>
      </c>
      <c r="K494" s="460"/>
      <c r="L494" s="621"/>
      <c r="M494" s="1374"/>
      <c r="N494" s="1374"/>
      <c r="O494" s="1374"/>
      <c r="P494" s="1374"/>
      <c r="Q494" s="1374"/>
      <c r="R494" s="1374"/>
      <c r="S494" s="1374"/>
      <c r="T494" s="1374"/>
      <c r="U494" s="1374"/>
      <c r="V494" s="1374"/>
      <c r="W494" s="1374"/>
      <c r="X494" s="1374"/>
      <c r="Y494" s="1356">
        <f>SUM(M494:O494)</f>
        <v>0</v>
      </c>
      <c r="Z494" s="1356">
        <f>SUM(P494:R494)</f>
        <v>0</v>
      </c>
      <c r="AA494" s="1356">
        <f>SUM(S494:U494)</f>
        <v>0</v>
      </c>
      <c r="AB494" s="1356">
        <f>SUM(V494:X494)</f>
        <v>0</v>
      </c>
      <c r="AC494" s="1356">
        <f>Y494+Z494</f>
        <v>0</v>
      </c>
      <c r="AD494" s="1356">
        <f>AB494+AA494</f>
        <v>0</v>
      </c>
      <c r="AE494" s="1356">
        <f>AC494+AD494</f>
        <v>0</v>
      </c>
    </row>
    <row r="495" spans="1:31">
      <c r="A495" s="657">
        <v>1</v>
      </c>
      <c r="B495" s="137"/>
      <c r="C495" s="137"/>
      <c r="E495" s="141"/>
      <c r="F495" s="140"/>
      <c r="G495" s="129"/>
      <c r="H495" s="129"/>
      <c r="I495" s="972" t="s">
        <v>218</v>
      </c>
      <c r="J495" s="560"/>
      <c r="K495" s="560"/>
      <c r="L495" s="560"/>
      <c r="M495" s="1447">
        <f>SUM(M496:M499)</f>
        <v>0</v>
      </c>
      <c r="N495" s="1447">
        <f t="shared" ref="N495:AE495" si="292">SUM(N496:N499)</f>
        <v>0</v>
      </c>
      <c r="O495" s="1447">
        <f t="shared" si="292"/>
        <v>0</v>
      </c>
      <c r="P495" s="1447">
        <f t="shared" si="292"/>
        <v>0</v>
      </c>
      <c r="Q495" s="1447">
        <f t="shared" si="292"/>
        <v>0</v>
      </c>
      <c r="R495" s="1447">
        <f t="shared" si="292"/>
        <v>0</v>
      </c>
      <c r="S495" s="1447">
        <f t="shared" si="292"/>
        <v>0</v>
      </c>
      <c r="T495" s="1447">
        <f t="shared" si="292"/>
        <v>0</v>
      </c>
      <c r="U495" s="1447">
        <f t="shared" si="292"/>
        <v>0</v>
      </c>
      <c r="V495" s="1447">
        <f t="shared" si="292"/>
        <v>0</v>
      </c>
      <c r="W495" s="1447">
        <f t="shared" si="292"/>
        <v>0</v>
      </c>
      <c r="X495" s="1447">
        <f t="shared" si="292"/>
        <v>0</v>
      </c>
      <c r="Y495" s="1447">
        <f t="shared" si="292"/>
        <v>0</v>
      </c>
      <c r="Z495" s="1447">
        <f t="shared" si="292"/>
        <v>0</v>
      </c>
      <c r="AA495" s="1447">
        <f t="shared" si="292"/>
        <v>0</v>
      </c>
      <c r="AB495" s="1447">
        <f t="shared" si="292"/>
        <v>0</v>
      </c>
      <c r="AC495" s="1447">
        <f t="shared" si="292"/>
        <v>0</v>
      </c>
      <c r="AD495" s="1447">
        <f t="shared" si="292"/>
        <v>0</v>
      </c>
      <c r="AE495" s="1447">
        <f t="shared" si="292"/>
        <v>0</v>
      </c>
    </row>
    <row r="496" spans="1:31">
      <c r="A496" s="657">
        <v>1</v>
      </c>
      <c r="B496" s="137"/>
      <c r="C496" s="137"/>
      <c r="E496" s="141"/>
      <c r="F496" s="140"/>
      <c r="G496" s="129"/>
      <c r="H496" s="129"/>
      <c r="I496" s="18"/>
      <c r="J496" s="189"/>
      <c r="K496" s="189"/>
      <c r="L496" s="189" t="s">
        <v>140</v>
      </c>
      <c r="M496" s="1443"/>
      <c r="N496" s="1443"/>
      <c r="O496" s="1443"/>
      <c r="P496" s="1443"/>
      <c r="Q496" s="1443"/>
      <c r="R496" s="1443"/>
      <c r="S496" s="1443"/>
      <c r="T496" s="1443"/>
      <c r="U496" s="1443"/>
      <c r="V496" s="1443"/>
      <c r="W496" s="1443"/>
      <c r="X496" s="1443"/>
      <c r="Y496" s="1441">
        <f>SUM(M496:O496)</f>
        <v>0</v>
      </c>
      <c r="Z496" s="1441">
        <f>SUM(P496:R496)</f>
        <v>0</v>
      </c>
      <c r="AA496" s="1441">
        <f>SUM(S496:U496)</f>
        <v>0</v>
      </c>
      <c r="AB496" s="1441">
        <f>SUM(V496:X496)</f>
        <v>0</v>
      </c>
      <c r="AC496" s="1441">
        <f>Y496+Z496</f>
        <v>0</v>
      </c>
      <c r="AD496" s="1441">
        <f>AB496+AA496</f>
        <v>0</v>
      </c>
      <c r="AE496" s="1441">
        <f>AC496+AD496</f>
        <v>0</v>
      </c>
    </row>
    <row r="497" spans="1:31">
      <c r="A497" s="657">
        <v>1</v>
      </c>
      <c r="B497" s="137"/>
      <c r="C497" s="137"/>
      <c r="E497" s="141"/>
      <c r="F497" s="140"/>
      <c r="G497" s="129"/>
      <c r="H497" s="129"/>
      <c r="I497" s="18"/>
      <c r="J497" s="18"/>
      <c r="K497" s="18"/>
      <c r="L497" s="18" t="s">
        <v>237</v>
      </c>
      <c r="M497" s="1374"/>
      <c r="N497" s="1374"/>
      <c r="O497" s="1374"/>
      <c r="P497" s="1374"/>
      <c r="Q497" s="1374"/>
      <c r="R497" s="1374"/>
      <c r="S497" s="1374"/>
      <c r="T497" s="1374"/>
      <c r="U497" s="1374"/>
      <c r="V497" s="1374"/>
      <c r="W497" s="1374"/>
      <c r="X497" s="1374"/>
      <c r="Y497" s="1356">
        <f>SUM(M497:O497)</f>
        <v>0</v>
      </c>
      <c r="Z497" s="1356">
        <f>SUM(P497:R497)</f>
        <v>0</v>
      </c>
      <c r="AA497" s="1356">
        <f>SUM(S497:U497)</f>
        <v>0</v>
      </c>
      <c r="AB497" s="1356">
        <f>SUM(V497:X497)</f>
        <v>0</v>
      </c>
      <c r="AC497" s="1356">
        <f>Y497+Z497</f>
        <v>0</v>
      </c>
      <c r="AD497" s="1356">
        <f>AB497+AA497</f>
        <v>0</v>
      </c>
      <c r="AE497" s="1356">
        <f>AC497+AD497</f>
        <v>0</v>
      </c>
    </row>
    <row r="498" spans="1:31">
      <c r="A498" s="657">
        <v>1</v>
      </c>
      <c r="B498" s="137"/>
      <c r="C498" s="137"/>
      <c r="E498" s="141"/>
      <c r="F498" s="140"/>
      <c r="G498" s="129"/>
      <c r="H498" s="129"/>
      <c r="I498" s="18"/>
      <c r="J498" s="18"/>
      <c r="K498" s="18"/>
      <c r="L498" s="18" t="s">
        <v>238</v>
      </c>
      <c r="M498" s="1374"/>
      <c r="N498" s="1374"/>
      <c r="O498" s="1374"/>
      <c r="P498" s="1374"/>
      <c r="Q498" s="1374"/>
      <c r="R498" s="1374"/>
      <c r="S498" s="1374"/>
      <c r="T498" s="1374"/>
      <c r="U498" s="1374"/>
      <c r="V498" s="1374"/>
      <c r="W498" s="1374"/>
      <c r="X498" s="1374"/>
      <c r="Y498" s="1356">
        <f>SUM(M498:O498)</f>
        <v>0</v>
      </c>
      <c r="Z498" s="1356">
        <f>SUM(P498:R498)</f>
        <v>0</v>
      </c>
      <c r="AA498" s="1356">
        <f>SUM(S498:U498)</f>
        <v>0</v>
      </c>
      <c r="AB498" s="1356">
        <f>SUM(V498:X498)</f>
        <v>0</v>
      </c>
      <c r="AC498" s="1356">
        <f>Y498+Z498</f>
        <v>0</v>
      </c>
      <c r="AD498" s="1356">
        <f>AB498+AA498</f>
        <v>0</v>
      </c>
      <c r="AE498" s="1356">
        <f>AC498+AD498</f>
        <v>0</v>
      </c>
    </row>
    <row r="499" spans="1:31">
      <c r="A499" s="657">
        <v>1</v>
      </c>
      <c r="B499" s="137"/>
      <c r="C499" s="137"/>
      <c r="E499" s="141"/>
      <c r="F499" s="140"/>
      <c r="G499" s="129"/>
      <c r="H499" s="129"/>
      <c r="I499" s="18"/>
      <c r="J499" s="16"/>
      <c r="K499" s="16"/>
      <c r="L499" s="16" t="s">
        <v>138</v>
      </c>
      <c r="M499" s="1454"/>
      <c r="N499" s="1454"/>
      <c r="O499" s="1454"/>
      <c r="P499" s="1454"/>
      <c r="Q499" s="1454"/>
      <c r="R499" s="1454"/>
      <c r="S499" s="1454"/>
      <c r="T499" s="1454"/>
      <c r="U499" s="1454"/>
      <c r="V499" s="1454"/>
      <c r="W499" s="1454"/>
      <c r="X499" s="1454"/>
      <c r="Y499" s="1357">
        <f>SUM(M499:O499)</f>
        <v>0</v>
      </c>
      <c r="Z499" s="1357">
        <f>SUM(P499:R499)</f>
        <v>0</v>
      </c>
      <c r="AA499" s="1357">
        <f>SUM(S499:U499)</f>
        <v>0</v>
      </c>
      <c r="AB499" s="1357">
        <f>SUM(V499:X499)</f>
        <v>0</v>
      </c>
      <c r="AC499" s="1357">
        <f>Y499+Z499</f>
        <v>0</v>
      </c>
      <c r="AD499" s="1357">
        <f>AB499+AA499</f>
        <v>0</v>
      </c>
      <c r="AE499" s="1357">
        <f>AC499+AD499</f>
        <v>0</v>
      </c>
    </row>
    <row r="500" spans="1:31">
      <c r="A500" s="657">
        <v>1</v>
      </c>
      <c r="B500" s="137"/>
      <c r="C500" s="137"/>
      <c r="E500" s="139"/>
      <c r="F500" s="138"/>
      <c r="G500" s="127"/>
      <c r="H500" s="127"/>
      <c r="I500" s="470" t="s">
        <v>138</v>
      </c>
      <c r="J500" s="16"/>
      <c r="K500" s="16"/>
      <c r="L500" s="16"/>
      <c r="M500" s="1454"/>
      <c r="N500" s="1454"/>
      <c r="O500" s="1454"/>
      <c r="P500" s="1454"/>
      <c r="Q500" s="1454"/>
      <c r="R500" s="1454"/>
      <c r="S500" s="1454"/>
      <c r="T500" s="1454"/>
      <c r="U500" s="1454"/>
      <c r="V500" s="1454"/>
      <c r="W500" s="1454"/>
      <c r="X500" s="1454"/>
      <c r="Y500" s="1357">
        <f>SUM(M500:O500)</f>
        <v>0</v>
      </c>
      <c r="Z500" s="1357">
        <f>SUM(P500:R500)</f>
        <v>0</v>
      </c>
      <c r="AA500" s="1357">
        <f>SUM(S500:U500)</f>
        <v>0</v>
      </c>
      <c r="AB500" s="1357">
        <f>SUM(V500:X500)</f>
        <v>0</v>
      </c>
      <c r="AC500" s="1357">
        <f>Y500+Z500</f>
        <v>0</v>
      </c>
      <c r="AD500" s="1357">
        <f>AB500+AA500</f>
        <v>0</v>
      </c>
      <c r="AE500" s="1357">
        <f>AC500+AD500</f>
        <v>0</v>
      </c>
    </row>
    <row r="501" spans="1:31">
      <c r="A501" s="657">
        <v>1</v>
      </c>
      <c r="B501" s="137"/>
      <c r="C501" s="137"/>
      <c r="E501" s="137"/>
      <c r="F501" s="136"/>
      <c r="G501" s="137"/>
      <c r="H501" s="137"/>
      <c r="I501" s="136"/>
      <c r="J501" s="136"/>
      <c r="K501" s="136"/>
      <c r="L501" s="136"/>
      <c r="M501" s="365"/>
      <c r="N501" s="365"/>
      <c r="O501" s="365"/>
      <c r="P501" s="365"/>
      <c r="Q501" s="365"/>
      <c r="R501" s="365"/>
      <c r="S501" s="365"/>
      <c r="T501" s="365"/>
      <c r="U501" s="365"/>
      <c r="V501" s="365"/>
      <c r="W501" s="365"/>
      <c r="X501" s="365"/>
      <c r="Y501" s="365"/>
      <c r="Z501" s="365"/>
      <c r="AA501" s="365"/>
      <c r="AB501" s="365"/>
      <c r="AC501" s="365"/>
      <c r="AD501" s="365"/>
      <c r="AE501" s="365"/>
    </row>
    <row r="502" spans="1:31">
      <c r="A502" s="657">
        <v>1</v>
      </c>
      <c r="B502" s="137"/>
      <c r="C502" s="137"/>
      <c r="D502" s="37" t="s">
        <v>549</v>
      </c>
      <c r="E502" s="137"/>
      <c r="F502" s="136"/>
      <c r="G502" s="137"/>
      <c r="H502" s="137"/>
      <c r="I502" s="136"/>
      <c r="J502" s="136"/>
      <c r="K502" s="136"/>
      <c r="L502" s="446"/>
      <c r="M502" s="365"/>
      <c r="N502" s="365"/>
      <c r="O502" s="365"/>
      <c r="P502" s="365"/>
      <c r="Q502" s="365"/>
      <c r="R502" s="365"/>
      <c r="S502" s="365"/>
      <c r="T502" s="365"/>
      <c r="U502" s="365"/>
      <c r="V502" s="365"/>
      <c r="W502" s="365"/>
      <c r="X502" s="365"/>
      <c r="Y502" s="1"/>
      <c r="Z502" s="1"/>
      <c r="AA502" s="1"/>
      <c r="AB502" s="1"/>
      <c r="AC502" s="1"/>
      <c r="AD502" s="1"/>
      <c r="AE502" s="1"/>
    </row>
    <row r="503" spans="1:31">
      <c r="A503" s="657">
        <v>1</v>
      </c>
      <c r="B503" s="137"/>
      <c r="C503" s="137"/>
      <c r="E503" s="699" t="s">
        <v>222</v>
      </c>
      <c r="F503" s="984"/>
      <c r="G503" s="1399"/>
      <c r="H503" s="1399"/>
      <c r="I503" s="984"/>
      <c r="J503" s="984"/>
      <c r="K503" s="984"/>
      <c r="L503" s="984"/>
      <c r="M503" s="1472">
        <f>M504+M519</f>
        <v>2286</v>
      </c>
      <c r="N503" s="1472">
        <f t="shared" ref="N503:AE503" si="293">N504+N519</f>
        <v>1291</v>
      </c>
      <c r="O503" s="1472">
        <f t="shared" si="293"/>
        <v>2136</v>
      </c>
      <c r="P503" s="1472">
        <f t="shared" si="293"/>
        <v>11530</v>
      </c>
      <c r="Q503" s="1472">
        <f t="shared" si="293"/>
        <v>1823</v>
      </c>
      <c r="R503" s="1472">
        <f t="shared" si="293"/>
        <v>11025</v>
      </c>
      <c r="S503" s="1472">
        <f t="shared" si="293"/>
        <v>2110</v>
      </c>
      <c r="T503" s="1472">
        <f t="shared" si="293"/>
        <v>21888</v>
      </c>
      <c r="U503" s="1472">
        <f t="shared" si="293"/>
        <v>36</v>
      </c>
      <c r="V503" s="1472">
        <f t="shared" si="293"/>
        <v>2976</v>
      </c>
      <c r="W503" s="1472">
        <f t="shared" si="293"/>
        <v>32291</v>
      </c>
      <c r="X503" s="1472">
        <f t="shared" si="293"/>
        <v>1404</v>
      </c>
      <c r="Y503" s="1472">
        <f t="shared" si="293"/>
        <v>5713</v>
      </c>
      <c r="Z503" s="1472">
        <f t="shared" si="293"/>
        <v>24378</v>
      </c>
      <c r="AA503" s="1472">
        <f t="shared" si="293"/>
        <v>24034</v>
      </c>
      <c r="AB503" s="1472">
        <f t="shared" si="293"/>
        <v>36671</v>
      </c>
      <c r="AC503" s="1472">
        <f t="shared" si="293"/>
        <v>30091</v>
      </c>
      <c r="AD503" s="1472">
        <f t="shared" si="293"/>
        <v>60705</v>
      </c>
      <c r="AE503" s="1472">
        <f t="shared" si="293"/>
        <v>90796</v>
      </c>
    </row>
    <row r="504" spans="1:31">
      <c r="A504" s="657">
        <v>1</v>
      </c>
      <c r="B504" s="137"/>
      <c r="C504" s="137"/>
      <c r="E504" s="686"/>
      <c r="F504" s="687"/>
      <c r="G504" s="134" t="s">
        <v>223</v>
      </c>
      <c r="H504" s="134"/>
      <c r="I504" s="552"/>
      <c r="J504" s="552"/>
      <c r="K504" s="552"/>
      <c r="L504" s="552"/>
      <c r="M504" s="1461">
        <f>M505+M512</f>
        <v>2047</v>
      </c>
      <c r="N504" s="1461">
        <f t="shared" ref="N504:AE504" si="294">N505+N512</f>
        <v>1232</v>
      </c>
      <c r="O504" s="1461">
        <f t="shared" si="294"/>
        <v>1956</v>
      </c>
      <c r="P504" s="1461">
        <f t="shared" si="294"/>
        <v>11228</v>
      </c>
      <c r="Q504" s="1461">
        <f t="shared" si="294"/>
        <v>1702</v>
      </c>
      <c r="R504" s="1461">
        <f t="shared" si="294"/>
        <v>11025</v>
      </c>
      <c r="S504" s="1461">
        <f t="shared" si="294"/>
        <v>2110</v>
      </c>
      <c r="T504" s="1461">
        <f t="shared" si="294"/>
        <v>21888</v>
      </c>
      <c r="U504" s="1461">
        <f t="shared" si="294"/>
        <v>36</v>
      </c>
      <c r="V504" s="1461">
        <f t="shared" si="294"/>
        <v>2976</v>
      </c>
      <c r="W504" s="1461">
        <f t="shared" si="294"/>
        <v>32291</v>
      </c>
      <c r="X504" s="1461">
        <f t="shared" si="294"/>
        <v>1404</v>
      </c>
      <c r="Y504" s="1461">
        <f t="shared" si="294"/>
        <v>5235</v>
      </c>
      <c r="Z504" s="1461">
        <f t="shared" si="294"/>
        <v>23955</v>
      </c>
      <c r="AA504" s="1461">
        <f t="shared" si="294"/>
        <v>24034</v>
      </c>
      <c r="AB504" s="1461">
        <f t="shared" si="294"/>
        <v>36671</v>
      </c>
      <c r="AC504" s="1461">
        <f t="shared" si="294"/>
        <v>29190</v>
      </c>
      <c r="AD504" s="1461">
        <f t="shared" si="294"/>
        <v>60705</v>
      </c>
      <c r="AE504" s="1461">
        <f t="shared" si="294"/>
        <v>89895</v>
      </c>
    </row>
    <row r="505" spans="1:31">
      <c r="A505" s="657">
        <v>1</v>
      </c>
      <c r="B505" s="137"/>
      <c r="C505" s="137"/>
      <c r="E505" s="686"/>
      <c r="F505" s="687"/>
      <c r="G505" s="134"/>
      <c r="H505" s="134"/>
      <c r="I505" s="136" t="s">
        <v>330</v>
      </c>
      <c r="J505" s="605"/>
      <c r="K505" s="605"/>
      <c r="L505" s="605"/>
      <c r="M505" s="1439">
        <f>SUM(M506:M511)</f>
        <v>0</v>
      </c>
      <c r="N505" s="1439">
        <f t="shared" ref="N505:AE505" si="295">SUM(N506:N511)</f>
        <v>0</v>
      </c>
      <c r="O505" s="1439">
        <f t="shared" si="295"/>
        <v>0</v>
      </c>
      <c r="P505" s="1439">
        <f t="shared" si="295"/>
        <v>9950</v>
      </c>
      <c r="Q505" s="1439">
        <f t="shared" si="295"/>
        <v>0</v>
      </c>
      <c r="R505" s="1439">
        <f t="shared" si="295"/>
        <v>9200</v>
      </c>
      <c r="S505" s="1439">
        <f t="shared" si="295"/>
        <v>0</v>
      </c>
      <c r="T505" s="1439">
        <f t="shared" si="295"/>
        <v>19430</v>
      </c>
      <c r="U505" s="1439">
        <f t="shared" si="295"/>
        <v>-2943</v>
      </c>
      <c r="V505" s="1439">
        <f t="shared" si="295"/>
        <v>0</v>
      </c>
      <c r="W505" s="1439">
        <f t="shared" si="295"/>
        <v>28800</v>
      </c>
      <c r="X505" s="1439">
        <f t="shared" si="295"/>
        <v>-500</v>
      </c>
      <c r="Y505" s="1439">
        <f t="shared" si="295"/>
        <v>0</v>
      </c>
      <c r="Z505" s="1439">
        <f t="shared" si="295"/>
        <v>19150</v>
      </c>
      <c r="AA505" s="1439">
        <f t="shared" si="295"/>
        <v>16487</v>
      </c>
      <c r="AB505" s="1439">
        <f t="shared" si="295"/>
        <v>28300</v>
      </c>
      <c r="AC505" s="1439">
        <f t="shared" si="295"/>
        <v>19150</v>
      </c>
      <c r="AD505" s="1439">
        <f t="shared" si="295"/>
        <v>44787</v>
      </c>
      <c r="AE505" s="1439">
        <f t="shared" si="295"/>
        <v>63937</v>
      </c>
    </row>
    <row r="506" spans="1:31">
      <c r="A506" s="657">
        <v>1</v>
      </c>
      <c r="B506" s="137"/>
      <c r="C506" s="137"/>
      <c r="E506" s="686"/>
      <c r="F506" s="687"/>
      <c r="G506" s="134"/>
      <c r="H506" s="134"/>
      <c r="I506" s="136"/>
      <c r="J506" s="606" t="s">
        <v>325</v>
      </c>
      <c r="K506" s="586"/>
      <c r="L506" s="586"/>
      <c r="M506" s="191"/>
      <c r="N506" s="191">
        <v>0</v>
      </c>
      <c r="O506" s="191"/>
      <c r="P506" s="191"/>
      <c r="Q506" s="191"/>
      <c r="R506" s="191"/>
      <c r="S506" s="191"/>
      <c r="T506" s="191"/>
      <c r="U506" s="191">
        <v>-2943</v>
      </c>
      <c r="V506" s="191"/>
      <c r="W506" s="191"/>
      <c r="X506" s="191"/>
      <c r="Y506" s="1441">
        <f t="shared" ref="Y506:Y511" si="296">SUM(M506:O506)</f>
        <v>0</v>
      </c>
      <c r="Z506" s="1441">
        <f t="shared" ref="Z506:Z511" si="297">SUM(P506:R506)</f>
        <v>0</v>
      </c>
      <c r="AA506" s="1441">
        <f t="shared" ref="AA506:AA511" si="298">SUM(S506:U506)</f>
        <v>-2943</v>
      </c>
      <c r="AB506" s="1441">
        <f t="shared" ref="AB506:AB511" si="299">SUM(V506:X506)</f>
        <v>0</v>
      </c>
      <c r="AC506" s="1441">
        <f t="shared" ref="AC506:AC511" si="300">Y506+Z506</f>
        <v>0</v>
      </c>
      <c r="AD506" s="1441">
        <f t="shared" ref="AD506:AD511" si="301">AB506+AA506</f>
        <v>-2943</v>
      </c>
      <c r="AE506" s="1441">
        <f t="shared" ref="AE506:AE511" si="302">AC506+AD506</f>
        <v>-2943</v>
      </c>
    </row>
    <row r="507" spans="1:31">
      <c r="A507" s="657">
        <v>1</v>
      </c>
      <c r="B507" s="137"/>
      <c r="C507" s="137"/>
      <c r="E507" s="686"/>
      <c r="F507" s="687"/>
      <c r="G507" s="134"/>
      <c r="H507" s="134"/>
      <c r="I507" s="136"/>
      <c r="J507" s="427" t="s">
        <v>220</v>
      </c>
      <c r="K507" s="136"/>
      <c r="L507" s="136"/>
      <c r="M507" s="128"/>
      <c r="N507" s="128">
        <v>0</v>
      </c>
      <c r="O507" s="128"/>
      <c r="P507" s="128">
        <f>12050-2100</f>
        <v>9950</v>
      </c>
      <c r="Q507" s="128"/>
      <c r="R507" s="128">
        <v>9200</v>
      </c>
      <c r="S507" s="128"/>
      <c r="T507" s="128"/>
      <c r="U507" s="128"/>
      <c r="V507" s="128"/>
      <c r="W507" s="128"/>
      <c r="X507" s="128">
        <v>-500</v>
      </c>
      <c r="Y507" s="1356">
        <f t="shared" si="296"/>
        <v>0</v>
      </c>
      <c r="Z507" s="1356">
        <f t="shared" si="297"/>
        <v>19150</v>
      </c>
      <c r="AA507" s="1356">
        <f t="shared" si="298"/>
        <v>0</v>
      </c>
      <c r="AB507" s="1356">
        <f t="shared" si="299"/>
        <v>-500</v>
      </c>
      <c r="AC507" s="1356">
        <f t="shared" si="300"/>
        <v>19150</v>
      </c>
      <c r="AD507" s="1356">
        <f t="shared" si="301"/>
        <v>-500</v>
      </c>
      <c r="AE507" s="1356">
        <f t="shared" si="302"/>
        <v>18650</v>
      </c>
    </row>
    <row r="508" spans="1:31">
      <c r="A508" s="657">
        <v>1</v>
      </c>
      <c r="B508" s="137"/>
      <c r="C508" s="137"/>
      <c r="E508" s="686"/>
      <c r="F508" s="687"/>
      <c r="G508" s="134"/>
      <c r="H508" s="134"/>
      <c r="I508" s="136"/>
      <c r="J508" s="427" t="s">
        <v>139</v>
      </c>
      <c r="K508" s="136"/>
      <c r="L508" s="136"/>
      <c r="M508" s="128"/>
      <c r="N508" s="128">
        <v>0</v>
      </c>
      <c r="O508" s="128"/>
      <c r="P508" s="128"/>
      <c r="Q508" s="128"/>
      <c r="R508" s="128"/>
      <c r="S508" s="128"/>
      <c r="T508" s="128">
        <v>19430</v>
      </c>
      <c r="U508" s="128"/>
      <c r="V508" s="128"/>
      <c r="W508" s="128">
        <v>28800</v>
      </c>
      <c r="X508" s="128">
        <v>0</v>
      </c>
      <c r="Y508" s="1356">
        <f t="shared" si="296"/>
        <v>0</v>
      </c>
      <c r="Z508" s="1356">
        <f t="shared" si="297"/>
        <v>0</v>
      </c>
      <c r="AA508" s="1356">
        <f t="shared" si="298"/>
        <v>19430</v>
      </c>
      <c r="AB508" s="1356">
        <f t="shared" si="299"/>
        <v>28800</v>
      </c>
      <c r="AC508" s="1356">
        <f t="shared" si="300"/>
        <v>0</v>
      </c>
      <c r="AD508" s="1356">
        <f t="shared" si="301"/>
        <v>48230</v>
      </c>
      <c r="AE508" s="1356">
        <f t="shared" si="302"/>
        <v>48230</v>
      </c>
    </row>
    <row r="509" spans="1:31">
      <c r="A509" s="657">
        <v>1</v>
      </c>
      <c r="B509" s="137"/>
      <c r="C509" s="137"/>
      <c r="E509" s="686"/>
      <c r="F509" s="687"/>
      <c r="G509" s="134"/>
      <c r="H509" s="134"/>
      <c r="I509" s="136"/>
      <c r="J509" s="427" t="s">
        <v>221</v>
      </c>
      <c r="K509" s="136"/>
      <c r="L509" s="136"/>
      <c r="M509" s="128"/>
      <c r="N509" s="128">
        <v>0</v>
      </c>
      <c r="O509" s="128"/>
      <c r="P509" s="128"/>
      <c r="Q509" s="128"/>
      <c r="R509" s="128"/>
      <c r="S509" s="128"/>
      <c r="T509" s="128"/>
      <c r="U509" s="128"/>
      <c r="V509" s="128"/>
      <c r="W509" s="128"/>
      <c r="X509" s="128"/>
      <c r="Y509" s="1356">
        <f t="shared" si="296"/>
        <v>0</v>
      </c>
      <c r="Z509" s="1356">
        <f t="shared" si="297"/>
        <v>0</v>
      </c>
      <c r="AA509" s="1356">
        <f t="shared" si="298"/>
        <v>0</v>
      </c>
      <c r="AB509" s="1356">
        <f t="shared" si="299"/>
        <v>0</v>
      </c>
      <c r="AC509" s="1356">
        <f t="shared" si="300"/>
        <v>0</v>
      </c>
      <c r="AD509" s="1356">
        <f t="shared" si="301"/>
        <v>0</v>
      </c>
      <c r="AE509" s="1356">
        <f t="shared" si="302"/>
        <v>0</v>
      </c>
    </row>
    <row r="510" spans="1:31">
      <c r="A510" s="657">
        <v>1</v>
      </c>
      <c r="B510" s="137"/>
      <c r="C510" s="137"/>
      <c r="E510" s="686"/>
      <c r="F510" s="687"/>
      <c r="G510" s="134"/>
      <c r="H510" s="134"/>
      <c r="I510" s="136"/>
      <c r="J510" s="427" t="s">
        <v>317</v>
      </c>
      <c r="K510" s="136"/>
      <c r="L510" s="136"/>
      <c r="M510" s="128"/>
      <c r="N510" s="128">
        <v>0</v>
      </c>
      <c r="O510" s="128"/>
      <c r="P510" s="128"/>
      <c r="Q510" s="128"/>
      <c r="R510" s="128"/>
      <c r="S510" s="128"/>
      <c r="T510" s="128"/>
      <c r="U510" s="128"/>
      <c r="V510" s="128"/>
      <c r="W510" s="128"/>
      <c r="X510" s="128"/>
      <c r="Y510" s="1356">
        <f t="shared" si="296"/>
        <v>0</v>
      </c>
      <c r="Z510" s="1356">
        <f t="shared" si="297"/>
        <v>0</v>
      </c>
      <c r="AA510" s="1356">
        <f t="shared" si="298"/>
        <v>0</v>
      </c>
      <c r="AB510" s="1356">
        <f t="shared" si="299"/>
        <v>0</v>
      </c>
      <c r="AC510" s="1356">
        <f t="shared" si="300"/>
        <v>0</v>
      </c>
      <c r="AD510" s="1356">
        <f t="shared" si="301"/>
        <v>0</v>
      </c>
      <c r="AE510" s="1356">
        <f t="shared" si="302"/>
        <v>0</v>
      </c>
    </row>
    <row r="511" spans="1:31">
      <c r="A511" s="657">
        <v>1</v>
      </c>
      <c r="B511" s="137"/>
      <c r="C511" s="137"/>
      <c r="E511" s="686"/>
      <c r="F511" s="687"/>
      <c r="G511" s="134"/>
      <c r="H511" s="134"/>
      <c r="I511" s="418"/>
      <c r="J511" s="418" t="s">
        <v>138</v>
      </c>
      <c r="K511" s="418"/>
      <c r="L511" s="418"/>
      <c r="M511" s="135"/>
      <c r="N511" s="135">
        <v>0</v>
      </c>
      <c r="O511" s="135"/>
      <c r="P511" s="135"/>
      <c r="Q511" s="135"/>
      <c r="R511" s="135"/>
      <c r="S511" s="135"/>
      <c r="T511" s="135"/>
      <c r="U511" s="135"/>
      <c r="V511" s="135"/>
      <c r="W511" s="135"/>
      <c r="X511" s="135"/>
      <c r="Y511" s="1357">
        <f t="shared" si="296"/>
        <v>0</v>
      </c>
      <c r="Z511" s="1357">
        <f t="shared" si="297"/>
        <v>0</v>
      </c>
      <c r="AA511" s="1357">
        <f t="shared" si="298"/>
        <v>0</v>
      </c>
      <c r="AB511" s="1357">
        <f t="shared" si="299"/>
        <v>0</v>
      </c>
      <c r="AC511" s="1357">
        <f t="shared" si="300"/>
        <v>0</v>
      </c>
      <c r="AD511" s="1357">
        <f t="shared" si="301"/>
        <v>0</v>
      </c>
      <c r="AE511" s="1357">
        <f t="shared" si="302"/>
        <v>0</v>
      </c>
    </row>
    <row r="512" spans="1:31">
      <c r="A512" s="657">
        <v>1</v>
      </c>
      <c r="B512" s="137"/>
      <c r="C512" s="137"/>
      <c r="E512" s="686"/>
      <c r="F512" s="687"/>
      <c r="G512" s="134"/>
      <c r="H512" s="134"/>
      <c r="I512" s="136" t="s">
        <v>332</v>
      </c>
      <c r="J512" s="605"/>
      <c r="K512" s="605"/>
      <c r="L512" s="605"/>
      <c r="M512" s="1439">
        <f t="shared" ref="M512:AE512" si="303">SUM(M513:M518)</f>
        <v>2047</v>
      </c>
      <c r="N512" s="1439">
        <f t="shared" si="303"/>
        <v>1232</v>
      </c>
      <c r="O512" s="1439">
        <f t="shared" si="303"/>
        <v>1956</v>
      </c>
      <c r="P512" s="1439">
        <f t="shared" si="303"/>
        <v>1278</v>
      </c>
      <c r="Q512" s="1439">
        <f t="shared" si="303"/>
        <v>1702</v>
      </c>
      <c r="R512" s="1439">
        <f t="shared" si="303"/>
        <v>1825</v>
      </c>
      <c r="S512" s="1439">
        <f t="shared" si="303"/>
        <v>2110</v>
      </c>
      <c r="T512" s="1439">
        <f t="shared" si="303"/>
        <v>2458</v>
      </c>
      <c r="U512" s="1439">
        <f t="shared" si="303"/>
        <v>2979</v>
      </c>
      <c r="V512" s="1439">
        <f t="shared" si="303"/>
        <v>2976</v>
      </c>
      <c r="W512" s="1439">
        <f t="shared" si="303"/>
        <v>3491</v>
      </c>
      <c r="X512" s="1439">
        <f t="shared" si="303"/>
        <v>1904</v>
      </c>
      <c r="Y512" s="1439">
        <f t="shared" si="303"/>
        <v>5235</v>
      </c>
      <c r="Z512" s="1439">
        <f t="shared" si="303"/>
        <v>4805</v>
      </c>
      <c r="AA512" s="1439">
        <f t="shared" si="303"/>
        <v>7547</v>
      </c>
      <c r="AB512" s="1439">
        <f t="shared" si="303"/>
        <v>8371</v>
      </c>
      <c r="AC512" s="1439">
        <f t="shared" si="303"/>
        <v>10040</v>
      </c>
      <c r="AD512" s="1439">
        <f t="shared" si="303"/>
        <v>15918</v>
      </c>
      <c r="AE512" s="1439">
        <f t="shared" si="303"/>
        <v>25958</v>
      </c>
    </row>
    <row r="513" spans="1:31">
      <c r="A513" s="657">
        <v>1</v>
      </c>
      <c r="B513" s="137"/>
      <c r="C513" s="137"/>
      <c r="E513" s="686"/>
      <c r="F513" s="687"/>
      <c r="G513" s="134"/>
      <c r="H513" s="134"/>
      <c r="I513" s="136"/>
      <c r="J513" s="606" t="s">
        <v>325</v>
      </c>
      <c r="K513" s="586"/>
      <c r="L513" s="586"/>
      <c r="M513" s="191">
        <v>7</v>
      </c>
      <c r="N513" s="191">
        <v>4</v>
      </c>
      <c r="O513" s="191">
        <v>6</v>
      </c>
      <c r="P513" s="191"/>
      <c r="Q513" s="191"/>
      <c r="R513" s="191">
        <v>18</v>
      </c>
      <c r="S513" s="191">
        <v>4</v>
      </c>
      <c r="T513" s="191"/>
      <c r="U513" s="191"/>
      <c r="V513" s="191">
        <v>4</v>
      </c>
      <c r="W513" s="191"/>
      <c r="X513" s="191"/>
      <c r="Y513" s="1441">
        <f t="shared" ref="Y513:Y518" si="304">SUM(M513:O513)</f>
        <v>17</v>
      </c>
      <c r="Z513" s="1441">
        <f t="shared" ref="Z513:Z518" si="305">SUM(P513:R513)</f>
        <v>18</v>
      </c>
      <c r="AA513" s="1441">
        <f t="shared" ref="AA513:AA518" si="306">SUM(S513:U513)</f>
        <v>4</v>
      </c>
      <c r="AB513" s="1441">
        <f t="shared" ref="AB513:AB518" si="307">SUM(V513:X513)</f>
        <v>4</v>
      </c>
      <c r="AC513" s="1441">
        <f t="shared" ref="AC513:AC518" si="308">Y513+Z513</f>
        <v>35</v>
      </c>
      <c r="AD513" s="1441">
        <f t="shared" ref="AD513:AD518" si="309">AB513+AA513</f>
        <v>8</v>
      </c>
      <c r="AE513" s="1441">
        <f t="shared" ref="AE513:AE518" si="310">AC513+AD513</f>
        <v>43</v>
      </c>
    </row>
    <row r="514" spans="1:31">
      <c r="A514" s="657">
        <v>1</v>
      </c>
      <c r="B514" s="137"/>
      <c r="C514" s="137"/>
      <c r="E514" s="686"/>
      <c r="F514" s="687"/>
      <c r="G514" s="134"/>
      <c r="H514" s="134"/>
      <c r="I514" s="136"/>
      <c r="J514" s="427" t="s">
        <v>220</v>
      </c>
      <c r="K514" s="136"/>
      <c r="L514" s="136"/>
      <c r="M514" s="128">
        <v>1224</v>
      </c>
      <c r="N514" s="128">
        <v>467</v>
      </c>
      <c r="O514" s="128">
        <v>466</v>
      </c>
      <c r="P514" s="128">
        <f>12418-12050</f>
        <v>368</v>
      </c>
      <c r="Q514" s="128">
        <v>574</v>
      </c>
      <c r="R514" s="128">
        <v>204</v>
      </c>
      <c r="S514" s="128">
        <f>1039-187</f>
        <v>852</v>
      </c>
      <c r="T514" s="128">
        <v>489</v>
      </c>
      <c r="U514" s="128">
        <v>696</v>
      </c>
      <c r="V514" s="128">
        <v>1112</v>
      </c>
      <c r="W514" s="128">
        <v>1786</v>
      </c>
      <c r="X514" s="128">
        <v>660</v>
      </c>
      <c r="Y514" s="1356">
        <f t="shared" si="304"/>
        <v>2157</v>
      </c>
      <c r="Z514" s="1356">
        <f t="shared" si="305"/>
        <v>1146</v>
      </c>
      <c r="AA514" s="1356">
        <f t="shared" si="306"/>
        <v>2037</v>
      </c>
      <c r="AB514" s="1356">
        <f t="shared" si="307"/>
        <v>3558</v>
      </c>
      <c r="AC514" s="1356">
        <f t="shared" si="308"/>
        <v>3303</v>
      </c>
      <c r="AD514" s="1356">
        <f t="shared" si="309"/>
        <v>5595</v>
      </c>
      <c r="AE514" s="1356">
        <f t="shared" si="310"/>
        <v>8898</v>
      </c>
    </row>
    <row r="515" spans="1:31">
      <c r="A515" s="657">
        <v>1</v>
      </c>
      <c r="B515" s="137"/>
      <c r="C515" s="137"/>
      <c r="E515" s="686"/>
      <c r="F515" s="687"/>
      <c r="G515" s="134"/>
      <c r="H515" s="134"/>
      <c r="I515" s="136"/>
      <c r="J515" s="427" t="s">
        <v>139</v>
      </c>
      <c r="K515" s="136"/>
      <c r="L515" s="136"/>
      <c r="M515" s="128">
        <v>816</v>
      </c>
      <c r="N515" s="128">
        <v>761</v>
      </c>
      <c r="O515" s="128">
        <v>1484</v>
      </c>
      <c r="P515" s="128">
        <v>910</v>
      </c>
      <c r="Q515" s="128">
        <v>1128</v>
      </c>
      <c r="R515" s="128">
        <v>1603</v>
      </c>
      <c r="S515" s="128">
        <f>1375-121</f>
        <v>1254</v>
      </c>
      <c r="T515" s="128">
        <v>1969</v>
      </c>
      <c r="U515" s="128">
        <v>2283</v>
      </c>
      <c r="V515" s="128">
        <v>1860</v>
      </c>
      <c r="W515" s="128">
        <v>1705</v>
      </c>
      <c r="X515" s="128">
        <f>992+252</f>
        <v>1244</v>
      </c>
      <c r="Y515" s="1356">
        <f t="shared" si="304"/>
        <v>3061</v>
      </c>
      <c r="Z515" s="1356">
        <f t="shared" si="305"/>
        <v>3641</v>
      </c>
      <c r="AA515" s="1356">
        <f t="shared" si="306"/>
        <v>5506</v>
      </c>
      <c r="AB515" s="1356">
        <f t="shared" si="307"/>
        <v>4809</v>
      </c>
      <c r="AC515" s="1356">
        <f t="shared" si="308"/>
        <v>6702</v>
      </c>
      <c r="AD515" s="1356">
        <f t="shared" si="309"/>
        <v>10315</v>
      </c>
      <c r="AE515" s="1356">
        <f t="shared" si="310"/>
        <v>17017</v>
      </c>
    </row>
    <row r="516" spans="1:31">
      <c r="A516" s="657">
        <v>1</v>
      </c>
      <c r="B516" s="137"/>
      <c r="C516" s="137"/>
      <c r="E516" s="686"/>
      <c r="F516" s="687"/>
      <c r="G516" s="134"/>
      <c r="H516" s="134"/>
      <c r="I516" s="136"/>
      <c r="J516" s="427" t="s">
        <v>221</v>
      </c>
      <c r="K516" s="136"/>
      <c r="L516" s="136"/>
      <c r="M516" s="128"/>
      <c r="N516" s="128">
        <v>0</v>
      </c>
      <c r="O516" s="128"/>
      <c r="P516" s="128"/>
      <c r="Q516" s="128"/>
      <c r="R516" s="128"/>
      <c r="S516" s="128"/>
      <c r="T516" s="128"/>
      <c r="U516" s="128"/>
      <c r="V516" s="128"/>
      <c r="W516" s="128"/>
      <c r="X516" s="128"/>
      <c r="Y516" s="1356">
        <f t="shared" si="304"/>
        <v>0</v>
      </c>
      <c r="Z516" s="1356">
        <f t="shared" si="305"/>
        <v>0</v>
      </c>
      <c r="AA516" s="1356">
        <f t="shared" si="306"/>
        <v>0</v>
      </c>
      <c r="AB516" s="1356">
        <f t="shared" si="307"/>
        <v>0</v>
      </c>
      <c r="AC516" s="1356">
        <f t="shared" si="308"/>
        <v>0</v>
      </c>
      <c r="AD516" s="1356">
        <f t="shared" si="309"/>
        <v>0</v>
      </c>
      <c r="AE516" s="1356">
        <f t="shared" si="310"/>
        <v>0</v>
      </c>
    </row>
    <row r="517" spans="1:31">
      <c r="A517" s="657">
        <v>1</v>
      </c>
      <c r="B517" s="137"/>
      <c r="C517" s="137"/>
      <c r="E517" s="686"/>
      <c r="F517" s="687"/>
      <c r="G517" s="134"/>
      <c r="H517" s="134"/>
      <c r="I517" s="136"/>
      <c r="J517" s="427" t="s">
        <v>317</v>
      </c>
      <c r="K517" s="136"/>
      <c r="L517" s="136"/>
      <c r="M517" s="128"/>
      <c r="N517" s="128">
        <v>0</v>
      </c>
      <c r="O517" s="128"/>
      <c r="P517" s="128"/>
      <c r="Q517" s="128"/>
      <c r="R517" s="128"/>
      <c r="S517" s="128"/>
      <c r="T517" s="128"/>
      <c r="U517" s="128"/>
      <c r="V517" s="128"/>
      <c r="W517" s="128"/>
      <c r="X517" s="128"/>
      <c r="Y517" s="1356">
        <f t="shared" si="304"/>
        <v>0</v>
      </c>
      <c r="Z517" s="1356">
        <f t="shared" si="305"/>
        <v>0</v>
      </c>
      <c r="AA517" s="1356">
        <f t="shared" si="306"/>
        <v>0</v>
      </c>
      <c r="AB517" s="1356">
        <f t="shared" si="307"/>
        <v>0</v>
      </c>
      <c r="AC517" s="1356">
        <f t="shared" si="308"/>
        <v>0</v>
      </c>
      <c r="AD517" s="1356">
        <f t="shared" si="309"/>
        <v>0</v>
      </c>
      <c r="AE517" s="1356">
        <f t="shared" si="310"/>
        <v>0</v>
      </c>
    </row>
    <row r="518" spans="1:31">
      <c r="A518" s="657">
        <v>1</v>
      </c>
      <c r="B518" s="137"/>
      <c r="C518" s="137"/>
      <c r="E518" s="686"/>
      <c r="F518" s="687"/>
      <c r="G518" s="133"/>
      <c r="H518" s="133"/>
      <c r="I518" s="136"/>
      <c r="J518" s="418" t="s">
        <v>138</v>
      </c>
      <c r="K518" s="418"/>
      <c r="L518" s="418"/>
      <c r="M518" s="135"/>
      <c r="N518" s="135">
        <v>0</v>
      </c>
      <c r="O518" s="135"/>
      <c r="P518" s="135"/>
      <c r="Q518" s="135"/>
      <c r="R518" s="135"/>
      <c r="S518" s="135"/>
      <c r="T518" s="135"/>
      <c r="U518" s="135"/>
      <c r="V518" s="135"/>
      <c r="W518" s="135"/>
      <c r="X518" s="135"/>
      <c r="Y518" s="1357">
        <f t="shared" si="304"/>
        <v>0</v>
      </c>
      <c r="Z518" s="1357">
        <f t="shared" si="305"/>
        <v>0</v>
      </c>
      <c r="AA518" s="1357">
        <f t="shared" si="306"/>
        <v>0</v>
      </c>
      <c r="AB518" s="1357">
        <f t="shared" si="307"/>
        <v>0</v>
      </c>
      <c r="AC518" s="1357">
        <f t="shared" si="308"/>
        <v>0</v>
      </c>
      <c r="AD518" s="1357">
        <f t="shared" si="309"/>
        <v>0</v>
      </c>
      <c r="AE518" s="1357">
        <f t="shared" si="310"/>
        <v>0</v>
      </c>
    </row>
    <row r="519" spans="1:31">
      <c r="A519" s="657">
        <v>1</v>
      </c>
      <c r="B519" s="137"/>
      <c r="C519" s="137"/>
      <c r="E519" s="686"/>
      <c r="F519" s="687"/>
      <c r="G519" s="129" t="s">
        <v>232</v>
      </c>
      <c r="H519" s="129"/>
      <c r="I519" s="1005"/>
      <c r="J519" s="1005"/>
      <c r="K519" s="1005"/>
      <c r="L519" s="1005"/>
      <c r="M519" s="1471">
        <f t="shared" ref="M519:AE519" si="311">M520+M527</f>
        <v>239</v>
      </c>
      <c r="N519" s="1471">
        <f t="shared" si="311"/>
        <v>59</v>
      </c>
      <c r="O519" s="1471">
        <f t="shared" si="311"/>
        <v>180</v>
      </c>
      <c r="P519" s="1471">
        <f t="shared" si="311"/>
        <v>302</v>
      </c>
      <c r="Q519" s="1471">
        <f t="shared" si="311"/>
        <v>121</v>
      </c>
      <c r="R519" s="1471">
        <f t="shared" si="311"/>
        <v>0</v>
      </c>
      <c r="S519" s="1471">
        <f t="shared" si="311"/>
        <v>0</v>
      </c>
      <c r="T519" s="1471">
        <f t="shared" si="311"/>
        <v>0</v>
      </c>
      <c r="U519" s="1471">
        <f t="shared" si="311"/>
        <v>0</v>
      </c>
      <c r="V519" s="1471">
        <f t="shared" si="311"/>
        <v>0</v>
      </c>
      <c r="W519" s="1471">
        <f t="shared" si="311"/>
        <v>0</v>
      </c>
      <c r="X519" s="1471">
        <f t="shared" si="311"/>
        <v>0</v>
      </c>
      <c r="Y519" s="1471">
        <f t="shared" si="311"/>
        <v>478</v>
      </c>
      <c r="Z519" s="1471">
        <f t="shared" si="311"/>
        <v>423</v>
      </c>
      <c r="AA519" s="1471">
        <f t="shared" si="311"/>
        <v>0</v>
      </c>
      <c r="AB519" s="1471">
        <f t="shared" si="311"/>
        <v>0</v>
      </c>
      <c r="AC519" s="1471">
        <f t="shared" si="311"/>
        <v>901</v>
      </c>
      <c r="AD519" s="1471">
        <f t="shared" si="311"/>
        <v>0</v>
      </c>
      <c r="AE519" s="1471">
        <f t="shared" si="311"/>
        <v>901</v>
      </c>
    </row>
    <row r="520" spans="1:31">
      <c r="A520" s="657">
        <v>1</v>
      </c>
      <c r="B520" s="137"/>
      <c r="C520" s="137"/>
      <c r="E520" s="686"/>
      <c r="F520" s="687"/>
      <c r="G520" s="129"/>
      <c r="H520" s="129"/>
      <c r="I520" s="136" t="s">
        <v>330</v>
      </c>
      <c r="J520" s="605"/>
      <c r="K520" s="605"/>
      <c r="L520" s="605"/>
      <c r="M520" s="1439">
        <f t="shared" ref="M520:AE520" si="312">SUM(M521:M526)</f>
        <v>0</v>
      </c>
      <c r="N520" s="1439">
        <f t="shared" si="312"/>
        <v>0</v>
      </c>
      <c r="O520" s="1439">
        <f t="shared" si="312"/>
        <v>0</v>
      </c>
      <c r="P520" s="1439">
        <f t="shared" si="312"/>
        <v>0</v>
      </c>
      <c r="Q520" s="1439">
        <f t="shared" si="312"/>
        <v>121</v>
      </c>
      <c r="R520" s="1439">
        <f t="shared" si="312"/>
        <v>0</v>
      </c>
      <c r="S520" s="1439">
        <f t="shared" si="312"/>
        <v>0</v>
      </c>
      <c r="T520" s="1439">
        <f t="shared" si="312"/>
        <v>0</v>
      </c>
      <c r="U520" s="1439">
        <f t="shared" si="312"/>
        <v>0</v>
      </c>
      <c r="V520" s="1439">
        <f t="shared" si="312"/>
        <v>0</v>
      </c>
      <c r="W520" s="1439">
        <f t="shared" si="312"/>
        <v>0</v>
      </c>
      <c r="X520" s="1439">
        <f t="shared" si="312"/>
        <v>0</v>
      </c>
      <c r="Y520" s="1439">
        <f t="shared" si="312"/>
        <v>0</v>
      </c>
      <c r="Z520" s="1439">
        <f t="shared" si="312"/>
        <v>121</v>
      </c>
      <c r="AA520" s="1439">
        <f t="shared" si="312"/>
        <v>0</v>
      </c>
      <c r="AB520" s="1439">
        <f t="shared" si="312"/>
        <v>0</v>
      </c>
      <c r="AC520" s="1439">
        <f t="shared" si="312"/>
        <v>121</v>
      </c>
      <c r="AD520" s="1439">
        <f t="shared" si="312"/>
        <v>0</v>
      </c>
      <c r="AE520" s="1439">
        <f t="shared" si="312"/>
        <v>121</v>
      </c>
    </row>
    <row r="521" spans="1:31">
      <c r="A521" s="657">
        <v>1</v>
      </c>
      <c r="B521" s="137"/>
      <c r="C521" s="137"/>
      <c r="E521" s="686"/>
      <c r="F521" s="687"/>
      <c r="G521" s="129"/>
      <c r="H521" s="129"/>
      <c r="I521" s="136"/>
      <c r="J521" s="606" t="s">
        <v>325</v>
      </c>
      <c r="K521" s="586"/>
      <c r="L521" s="586"/>
      <c r="M521" s="191"/>
      <c r="N521" s="191">
        <v>0</v>
      </c>
      <c r="O521" s="191"/>
      <c r="P521" s="191"/>
      <c r="Q521" s="191"/>
      <c r="R521" s="191"/>
      <c r="S521" s="191"/>
      <c r="T521" s="191"/>
      <c r="U521" s="191"/>
      <c r="V521" s="191"/>
      <c r="W521" s="191"/>
      <c r="X521" s="191"/>
      <c r="Y521" s="1441">
        <f t="shared" ref="Y521:Y526" si="313">SUM(M521:O521)</f>
        <v>0</v>
      </c>
      <c r="Z521" s="1441">
        <f t="shared" ref="Z521:Z526" si="314">SUM(P521:R521)</f>
        <v>0</v>
      </c>
      <c r="AA521" s="1441">
        <f t="shared" ref="AA521:AA526" si="315">SUM(S521:U521)</f>
        <v>0</v>
      </c>
      <c r="AB521" s="1441">
        <f t="shared" ref="AB521:AB526" si="316">SUM(V521:X521)</f>
        <v>0</v>
      </c>
      <c r="AC521" s="1441">
        <f t="shared" ref="AC521:AC526" si="317">Y521+Z521</f>
        <v>0</v>
      </c>
      <c r="AD521" s="1441">
        <f t="shared" ref="AD521:AD526" si="318">AB521+AA521</f>
        <v>0</v>
      </c>
      <c r="AE521" s="1441">
        <f t="shared" ref="AE521:AE526" si="319">AC521+AD521</f>
        <v>0</v>
      </c>
    </row>
    <row r="522" spans="1:31">
      <c r="A522" s="657">
        <v>1</v>
      </c>
      <c r="B522" s="137"/>
      <c r="C522" s="137"/>
      <c r="E522" s="686"/>
      <c r="F522" s="687"/>
      <c r="G522" s="129"/>
      <c r="H522" s="129"/>
      <c r="I522" s="136"/>
      <c r="J522" s="427" t="s">
        <v>220</v>
      </c>
      <c r="K522" s="136"/>
      <c r="L522" s="136"/>
      <c r="M522" s="128"/>
      <c r="N522" s="128">
        <v>0</v>
      </c>
      <c r="O522" s="128"/>
      <c r="P522" s="128"/>
      <c r="Q522" s="128"/>
      <c r="R522" s="128"/>
      <c r="S522" s="128"/>
      <c r="T522" s="128"/>
      <c r="U522" s="128"/>
      <c r="V522" s="128"/>
      <c r="W522" s="128"/>
      <c r="X522" s="128"/>
      <c r="Y522" s="1356">
        <f t="shared" si="313"/>
        <v>0</v>
      </c>
      <c r="Z522" s="1356">
        <f t="shared" si="314"/>
        <v>0</v>
      </c>
      <c r="AA522" s="1356">
        <f t="shared" si="315"/>
        <v>0</v>
      </c>
      <c r="AB522" s="1356">
        <f t="shared" si="316"/>
        <v>0</v>
      </c>
      <c r="AC522" s="1356">
        <f t="shared" si="317"/>
        <v>0</v>
      </c>
      <c r="AD522" s="1356">
        <f t="shared" si="318"/>
        <v>0</v>
      </c>
      <c r="AE522" s="1356">
        <f t="shared" si="319"/>
        <v>0</v>
      </c>
    </row>
    <row r="523" spans="1:31">
      <c r="A523" s="657">
        <v>1</v>
      </c>
      <c r="B523" s="137"/>
      <c r="C523" s="137"/>
      <c r="E523" s="686"/>
      <c r="F523" s="687"/>
      <c r="G523" s="129"/>
      <c r="H523" s="129"/>
      <c r="I523" s="136"/>
      <c r="J523" s="427" t="s">
        <v>139</v>
      </c>
      <c r="K523" s="136"/>
      <c r="L523" s="136"/>
      <c r="M523" s="128"/>
      <c r="N523" s="128">
        <v>0</v>
      </c>
      <c r="O523" s="128"/>
      <c r="P523" s="128"/>
      <c r="Q523" s="128">
        <v>121</v>
      </c>
      <c r="R523" s="128"/>
      <c r="S523" s="128"/>
      <c r="T523" s="128"/>
      <c r="U523" s="128"/>
      <c r="V523" s="128"/>
      <c r="W523" s="128"/>
      <c r="X523" s="128">
        <v>0</v>
      </c>
      <c r="Y523" s="1356">
        <f t="shared" si="313"/>
        <v>0</v>
      </c>
      <c r="Z523" s="1356">
        <f t="shared" si="314"/>
        <v>121</v>
      </c>
      <c r="AA523" s="1356">
        <f t="shared" si="315"/>
        <v>0</v>
      </c>
      <c r="AB523" s="1356">
        <f t="shared" si="316"/>
        <v>0</v>
      </c>
      <c r="AC523" s="1356">
        <f t="shared" si="317"/>
        <v>121</v>
      </c>
      <c r="AD523" s="1356">
        <f t="shared" si="318"/>
        <v>0</v>
      </c>
      <c r="AE523" s="1356">
        <f t="shared" si="319"/>
        <v>121</v>
      </c>
    </row>
    <row r="524" spans="1:31">
      <c r="A524" s="657">
        <v>1</v>
      </c>
      <c r="B524" s="137"/>
      <c r="C524" s="137"/>
      <c r="E524" s="686"/>
      <c r="F524" s="687"/>
      <c r="G524" s="129"/>
      <c r="H524" s="129"/>
      <c r="I524" s="136"/>
      <c r="J524" s="427" t="s">
        <v>221</v>
      </c>
      <c r="K524" s="136"/>
      <c r="L524" s="136"/>
      <c r="M524" s="128"/>
      <c r="N524" s="128">
        <v>0</v>
      </c>
      <c r="O524" s="128"/>
      <c r="P524" s="128"/>
      <c r="Q524" s="128"/>
      <c r="R524" s="128"/>
      <c r="S524" s="128"/>
      <c r="T524" s="128"/>
      <c r="U524" s="128"/>
      <c r="V524" s="128"/>
      <c r="W524" s="128"/>
      <c r="X524" s="128"/>
      <c r="Y524" s="1356">
        <f t="shared" si="313"/>
        <v>0</v>
      </c>
      <c r="Z524" s="1356">
        <f t="shared" si="314"/>
        <v>0</v>
      </c>
      <c r="AA524" s="1356">
        <f t="shared" si="315"/>
        <v>0</v>
      </c>
      <c r="AB524" s="1356">
        <f t="shared" si="316"/>
        <v>0</v>
      </c>
      <c r="AC524" s="1356">
        <f t="shared" si="317"/>
        <v>0</v>
      </c>
      <c r="AD524" s="1356">
        <f t="shared" si="318"/>
        <v>0</v>
      </c>
      <c r="AE524" s="1356">
        <f t="shared" si="319"/>
        <v>0</v>
      </c>
    </row>
    <row r="525" spans="1:31">
      <c r="A525" s="657">
        <v>1</v>
      </c>
      <c r="B525" s="137"/>
      <c r="C525" s="137"/>
      <c r="E525" s="686"/>
      <c r="F525" s="687"/>
      <c r="G525" s="129"/>
      <c r="H525" s="129"/>
      <c r="I525" s="136"/>
      <c r="J525" s="427" t="s">
        <v>317</v>
      </c>
      <c r="K525" s="136"/>
      <c r="L525" s="136"/>
      <c r="M525" s="128"/>
      <c r="N525" s="128">
        <v>0</v>
      </c>
      <c r="O525" s="128"/>
      <c r="P525" s="128"/>
      <c r="Q525" s="128"/>
      <c r="R525" s="128"/>
      <c r="S525" s="128"/>
      <c r="T525" s="128"/>
      <c r="U525" s="128"/>
      <c r="V525" s="128"/>
      <c r="W525" s="128"/>
      <c r="X525" s="128"/>
      <c r="Y525" s="1356">
        <f t="shared" si="313"/>
        <v>0</v>
      </c>
      <c r="Z525" s="1356">
        <f t="shared" si="314"/>
        <v>0</v>
      </c>
      <c r="AA525" s="1356">
        <f t="shared" si="315"/>
        <v>0</v>
      </c>
      <c r="AB525" s="1356">
        <f t="shared" si="316"/>
        <v>0</v>
      </c>
      <c r="AC525" s="1356">
        <f t="shared" si="317"/>
        <v>0</v>
      </c>
      <c r="AD525" s="1356">
        <f t="shared" si="318"/>
        <v>0</v>
      </c>
      <c r="AE525" s="1356">
        <f t="shared" si="319"/>
        <v>0</v>
      </c>
    </row>
    <row r="526" spans="1:31">
      <c r="A526" s="657">
        <v>1</v>
      </c>
      <c r="B526" s="137"/>
      <c r="C526" s="137"/>
      <c r="E526" s="686"/>
      <c r="F526" s="687"/>
      <c r="G526" s="129"/>
      <c r="H526" s="129"/>
      <c r="I526" s="136"/>
      <c r="J526" s="418" t="s">
        <v>138</v>
      </c>
      <c r="K526" s="418"/>
      <c r="L526" s="418"/>
      <c r="M526" s="135"/>
      <c r="N526" s="135">
        <v>0</v>
      </c>
      <c r="O526" s="135"/>
      <c r="P526" s="135"/>
      <c r="Q526" s="135"/>
      <c r="R526" s="135"/>
      <c r="S526" s="135"/>
      <c r="T526" s="135"/>
      <c r="U526" s="135"/>
      <c r="V526" s="135"/>
      <c r="W526" s="135"/>
      <c r="X526" s="135"/>
      <c r="Y526" s="1357">
        <f t="shared" si="313"/>
        <v>0</v>
      </c>
      <c r="Z526" s="1357">
        <f t="shared" si="314"/>
        <v>0</v>
      </c>
      <c r="AA526" s="1357">
        <f t="shared" si="315"/>
        <v>0</v>
      </c>
      <c r="AB526" s="1357">
        <f t="shared" si="316"/>
        <v>0</v>
      </c>
      <c r="AC526" s="1357">
        <f t="shared" si="317"/>
        <v>0</v>
      </c>
      <c r="AD526" s="1357">
        <f t="shared" si="318"/>
        <v>0</v>
      </c>
      <c r="AE526" s="1357">
        <f t="shared" si="319"/>
        <v>0</v>
      </c>
    </row>
    <row r="527" spans="1:31">
      <c r="A527" s="657">
        <v>1</v>
      </c>
      <c r="B527" s="137"/>
      <c r="C527" s="137"/>
      <c r="E527" s="686"/>
      <c r="F527" s="687"/>
      <c r="G527" s="129"/>
      <c r="H527" s="129"/>
      <c r="I527" s="1292" t="s">
        <v>332</v>
      </c>
      <c r="J527" s="605"/>
      <c r="K527" s="605"/>
      <c r="L527" s="605"/>
      <c r="M527" s="1439">
        <f t="shared" ref="M527:AE527" si="320">SUM(M528:M533)</f>
        <v>239</v>
      </c>
      <c r="N527" s="1439">
        <f t="shared" si="320"/>
        <v>59</v>
      </c>
      <c r="O527" s="1439">
        <f t="shared" si="320"/>
        <v>180</v>
      </c>
      <c r="P527" s="1439">
        <f t="shared" si="320"/>
        <v>302</v>
      </c>
      <c r="Q527" s="1439">
        <f t="shared" si="320"/>
        <v>0</v>
      </c>
      <c r="R527" s="1439">
        <f t="shared" si="320"/>
        <v>0</v>
      </c>
      <c r="S527" s="1439">
        <f t="shared" si="320"/>
        <v>0</v>
      </c>
      <c r="T527" s="1439">
        <f t="shared" si="320"/>
        <v>0</v>
      </c>
      <c r="U527" s="1439">
        <f t="shared" si="320"/>
        <v>0</v>
      </c>
      <c r="V527" s="1439">
        <f t="shared" si="320"/>
        <v>0</v>
      </c>
      <c r="W527" s="1439">
        <f t="shared" si="320"/>
        <v>0</v>
      </c>
      <c r="X527" s="1439">
        <f t="shared" si="320"/>
        <v>0</v>
      </c>
      <c r="Y527" s="1439">
        <f t="shared" si="320"/>
        <v>478</v>
      </c>
      <c r="Z527" s="1439">
        <f t="shared" si="320"/>
        <v>302</v>
      </c>
      <c r="AA527" s="1439">
        <f t="shared" si="320"/>
        <v>0</v>
      </c>
      <c r="AB527" s="1439">
        <f t="shared" si="320"/>
        <v>0</v>
      </c>
      <c r="AC527" s="1439">
        <f t="shared" si="320"/>
        <v>780</v>
      </c>
      <c r="AD527" s="1439">
        <f t="shared" si="320"/>
        <v>0</v>
      </c>
      <c r="AE527" s="1439">
        <f t="shared" si="320"/>
        <v>780</v>
      </c>
    </row>
    <row r="528" spans="1:31">
      <c r="A528" s="657">
        <v>1</v>
      </c>
      <c r="B528" s="137"/>
      <c r="C528" s="137"/>
      <c r="E528" s="686"/>
      <c r="F528" s="687"/>
      <c r="G528" s="129"/>
      <c r="H528" s="129"/>
      <c r="I528" s="136"/>
      <c r="J528" s="606" t="s">
        <v>325</v>
      </c>
      <c r="K528" s="586"/>
      <c r="L528" s="586"/>
      <c r="M528" s="191"/>
      <c r="N528" s="191">
        <v>0</v>
      </c>
      <c r="O528" s="191"/>
      <c r="P528" s="191"/>
      <c r="Q528" s="191"/>
      <c r="R528" s="191"/>
      <c r="S528" s="191"/>
      <c r="T528" s="191"/>
      <c r="U528" s="191"/>
      <c r="V528" s="191"/>
      <c r="W528" s="191"/>
      <c r="X528" s="191"/>
      <c r="Y528" s="1441">
        <f t="shared" ref="Y528:Y533" si="321">SUM(M528:O528)</f>
        <v>0</v>
      </c>
      <c r="Z528" s="1441">
        <f t="shared" ref="Z528:Z533" si="322">SUM(P528:R528)</f>
        <v>0</v>
      </c>
      <c r="AA528" s="1441">
        <f t="shared" ref="AA528:AA533" si="323">SUM(S528:U528)</f>
        <v>0</v>
      </c>
      <c r="AB528" s="1441">
        <f t="shared" ref="AB528:AB533" si="324">SUM(V528:X528)</f>
        <v>0</v>
      </c>
      <c r="AC528" s="1441">
        <f t="shared" ref="AC528:AC533" si="325">Y528+Z528</f>
        <v>0</v>
      </c>
      <c r="AD528" s="1441">
        <f t="shared" ref="AD528:AD533" si="326">AB528+AA528</f>
        <v>0</v>
      </c>
      <c r="AE528" s="1441">
        <f t="shared" ref="AE528:AE533" si="327">AC528+AD528</f>
        <v>0</v>
      </c>
    </row>
    <row r="529" spans="1:31">
      <c r="A529" s="657">
        <v>1</v>
      </c>
      <c r="B529" s="137"/>
      <c r="C529" s="137"/>
      <c r="E529" s="686"/>
      <c r="F529" s="687"/>
      <c r="G529" s="129"/>
      <c r="H529" s="129"/>
      <c r="I529" s="136"/>
      <c r="J529" s="427" t="s">
        <v>220</v>
      </c>
      <c r="K529" s="136"/>
      <c r="L529" s="136"/>
      <c r="M529" s="128"/>
      <c r="N529" s="128">
        <v>0</v>
      </c>
      <c r="O529" s="128"/>
      <c r="P529" s="128"/>
      <c r="Q529" s="128"/>
      <c r="R529" s="128"/>
      <c r="S529" s="128"/>
      <c r="T529" s="128"/>
      <c r="U529" s="128"/>
      <c r="V529" s="128"/>
      <c r="W529" s="128"/>
      <c r="X529" s="128"/>
      <c r="Y529" s="1356">
        <f t="shared" si="321"/>
        <v>0</v>
      </c>
      <c r="Z529" s="1356">
        <f t="shared" si="322"/>
        <v>0</v>
      </c>
      <c r="AA529" s="1356">
        <f t="shared" si="323"/>
        <v>0</v>
      </c>
      <c r="AB529" s="1356">
        <f t="shared" si="324"/>
        <v>0</v>
      </c>
      <c r="AC529" s="1356">
        <f t="shared" si="325"/>
        <v>0</v>
      </c>
      <c r="AD529" s="1356">
        <f t="shared" si="326"/>
        <v>0</v>
      </c>
      <c r="AE529" s="1356">
        <f t="shared" si="327"/>
        <v>0</v>
      </c>
    </row>
    <row r="530" spans="1:31">
      <c r="A530" s="657">
        <v>1</v>
      </c>
      <c r="B530" s="137"/>
      <c r="C530" s="137"/>
      <c r="E530" s="686"/>
      <c r="F530" s="687"/>
      <c r="G530" s="129"/>
      <c r="H530" s="129"/>
      <c r="I530" s="136"/>
      <c r="J530" s="427" t="s">
        <v>139</v>
      </c>
      <c r="K530" s="136"/>
      <c r="L530" s="136"/>
      <c r="M530" s="128">
        <v>239</v>
      </c>
      <c r="N530" s="128">
        <v>59</v>
      </c>
      <c r="O530" s="128">
        <v>180</v>
      </c>
      <c r="P530" s="128">
        <v>302</v>
      </c>
      <c r="Q530" s="128"/>
      <c r="R530" s="128"/>
      <c r="S530" s="128"/>
      <c r="T530" s="128"/>
      <c r="U530" s="128"/>
      <c r="V530" s="128"/>
      <c r="W530" s="128"/>
      <c r="X530" s="128"/>
      <c r="Y530" s="1356">
        <f t="shared" si="321"/>
        <v>478</v>
      </c>
      <c r="Z530" s="1356">
        <f t="shared" si="322"/>
        <v>302</v>
      </c>
      <c r="AA530" s="1356">
        <f t="shared" si="323"/>
        <v>0</v>
      </c>
      <c r="AB530" s="1356">
        <f t="shared" si="324"/>
        <v>0</v>
      </c>
      <c r="AC530" s="1356">
        <f t="shared" si="325"/>
        <v>780</v>
      </c>
      <c r="AD530" s="1356">
        <f t="shared" si="326"/>
        <v>0</v>
      </c>
      <c r="AE530" s="1356">
        <f t="shared" si="327"/>
        <v>780</v>
      </c>
    </row>
    <row r="531" spans="1:31">
      <c r="A531" s="657">
        <v>1</v>
      </c>
      <c r="B531" s="137"/>
      <c r="C531" s="137"/>
      <c r="E531" s="686"/>
      <c r="F531" s="687"/>
      <c r="G531" s="129"/>
      <c r="H531" s="129"/>
      <c r="I531" s="136"/>
      <c r="J531" s="427" t="s">
        <v>221</v>
      </c>
      <c r="K531" s="136"/>
      <c r="L531" s="136"/>
      <c r="M531" s="128"/>
      <c r="N531" s="128">
        <v>0</v>
      </c>
      <c r="O531" s="128"/>
      <c r="P531" s="128"/>
      <c r="Q531" s="128"/>
      <c r="R531" s="128"/>
      <c r="S531" s="128"/>
      <c r="T531" s="128"/>
      <c r="U531" s="128"/>
      <c r="V531" s="128"/>
      <c r="W531" s="128"/>
      <c r="X531" s="128"/>
      <c r="Y531" s="1356">
        <f t="shared" si="321"/>
        <v>0</v>
      </c>
      <c r="Z531" s="1356">
        <f t="shared" si="322"/>
        <v>0</v>
      </c>
      <c r="AA531" s="1356">
        <f t="shared" si="323"/>
        <v>0</v>
      </c>
      <c r="AB531" s="1356">
        <f t="shared" si="324"/>
        <v>0</v>
      </c>
      <c r="AC531" s="1356">
        <f t="shared" si="325"/>
        <v>0</v>
      </c>
      <c r="AD531" s="1356">
        <f t="shared" si="326"/>
        <v>0</v>
      </c>
      <c r="AE531" s="1356">
        <f t="shared" si="327"/>
        <v>0</v>
      </c>
    </row>
    <row r="532" spans="1:31">
      <c r="A532" s="657">
        <v>1</v>
      </c>
      <c r="B532" s="137"/>
      <c r="C532" s="137"/>
      <c r="E532" s="686"/>
      <c r="F532" s="687"/>
      <c r="G532" s="129"/>
      <c r="H532" s="129"/>
      <c r="I532" s="136"/>
      <c r="J532" s="427" t="s">
        <v>317</v>
      </c>
      <c r="K532" s="136"/>
      <c r="L532" s="136"/>
      <c r="M532" s="128"/>
      <c r="N532" s="128">
        <v>0</v>
      </c>
      <c r="O532" s="128"/>
      <c r="P532" s="128"/>
      <c r="Q532" s="128"/>
      <c r="R532" s="128"/>
      <c r="S532" s="128"/>
      <c r="T532" s="128"/>
      <c r="U532" s="128"/>
      <c r="V532" s="128"/>
      <c r="W532" s="128"/>
      <c r="X532" s="128"/>
      <c r="Y532" s="1356">
        <f t="shared" si="321"/>
        <v>0</v>
      </c>
      <c r="Z532" s="1356">
        <f t="shared" si="322"/>
        <v>0</v>
      </c>
      <c r="AA532" s="1356">
        <f t="shared" si="323"/>
        <v>0</v>
      </c>
      <c r="AB532" s="1356">
        <f t="shared" si="324"/>
        <v>0</v>
      </c>
      <c r="AC532" s="1356">
        <f t="shared" si="325"/>
        <v>0</v>
      </c>
      <c r="AD532" s="1356">
        <f t="shared" si="326"/>
        <v>0</v>
      </c>
      <c r="AE532" s="1356">
        <f t="shared" si="327"/>
        <v>0</v>
      </c>
    </row>
    <row r="533" spans="1:31">
      <c r="A533" s="657">
        <v>1</v>
      </c>
      <c r="B533" s="137"/>
      <c r="C533" s="137"/>
      <c r="E533" s="686"/>
      <c r="F533" s="687"/>
      <c r="G533" s="129"/>
      <c r="H533" s="129"/>
      <c r="I533" s="136"/>
      <c r="J533" s="418" t="s">
        <v>138</v>
      </c>
      <c r="K533" s="418"/>
      <c r="L533" s="418"/>
      <c r="M533" s="135"/>
      <c r="N533" s="135">
        <v>0</v>
      </c>
      <c r="O533" s="135"/>
      <c r="P533" s="135"/>
      <c r="Q533" s="135"/>
      <c r="R533" s="135"/>
      <c r="S533" s="135"/>
      <c r="T533" s="135"/>
      <c r="U533" s="135"/>
      <c r="V533" s="135"/>
      <c r="W533" s="135"/>
      <c r="X533" s="135"/>
      <c r="Y533" s="1357">
        <f t="shared" si="321"/>
        <v>0</v>
      </c>
      <c r="Z533" s="1357">
        <f t="shared" si="322"/>
        <v>0</v>
      </c>
      <c r="AA533" s="1357">
        <f t="shared" si="323"/>
        <v>0</v>
      </c>
      <c r="AB533" s="1357">
        <f t="shared" si="324"/>
        <v>0</v>
      </c>
      <c r="AC533" s="1357">
        <f t="shared" si="325"/>
        <v>0</v>
      </c>
      <c r="AD533" s="1357">
        <f t="shared" si="326"/>
        <v>0</v>
      </c>
      <c r="AE533" s="1357">
        <f t="shared" si="327"/>
        <v>0</v>
      </c>
    </row>
    <row r="534" spans="1:31">
      <c r="A534" s="657">
        <v>1</v>
      </c>
      <c r="B534" s="137"/>
      <c r="C534" s="137"/>
      <c r="E534" s="699" t="s">
        <v>235</v>
      </c>
      <c r="F534" s="984"/>
      <c r="G534" s="1399"/>
      <c r="H534" s="1399"/>
      <c r="I534" s="984"/>
      <c r="J534" s="984"/>
      <c r="K534" s="984"/>
      <c r="L534" s="984"/>
      <c r="M534" s="1472">
        <f t="shared" ref="M534:AE534" si="328">M535+M579</f>
        <v>-816</v>
      </c>
      <c r="N534" s="1472">
        <f t="shared" si="328"/>
        <v>-3154</v>
      </c>
      <c r="O534" s="1472">
        <f t="shared" si="328"/>
        <v>-2755</v>
      </c>
      <c r="P534" s="1472">
        <f t="shared" si="328"/>
        <v>4348</v>
      </c>
      <c r="Q534" s="1472">
        <f t="shared" si="328"/>
        <v>-3243</v>
      </c>
      <c r="R534" s="1472">
        <f t="shared" si="328"/>
        <v>-919</v>
      </c>
      <c r="S534" s="1472">
        <f t="shared" si="328"/>
        <v>-1049</v>
      </c>
      <c r="T534" s="1472">
        <f t="shared" si="328"/>
        <v>3703</v>
      </c>
      <c r="U534" s="1472">
        <f t="shared" si="328"/>
        <v>-1240</v>
      </c>
      <c r="V534" s="1472">
        <f t="shared" si="328"/>
        <v>-659</v>
      </c>
      <c r="W534" s="1472">
        <f t="shared" si="328"/>
        <v>3289</v>
      </c>
      <c r="X534" s="1472">
        <f t="shared" si="328"/>
        <v>-1536</v>
      </c>
      <c r="Y534" s="1472">
        <f t="shared" si="328"/>
        <v>-6725</v>
      </c>
      <c r="Z534" s="1472">
        <f t="shared" si="328"/>
        <v>186</v>
      </c>
      <c r="AA534" s="1472">
        <f t="shared" si="328"/>
        <v>1414</v>
      </c>
      <c r="AB534" s="1472">
        <f t="shared" si="328"/>
        <v>1094</v>
      </c>
      <c r="AC534" s="1472">
        <f t="shared" si="328"/>
        <v>-6539</v>
      </c>
      <c r="AD534" s="1472">
        <f t="shared" si="328"/>
        <v>2508</v>
      </c>
      <c r="AE534" s="1472">
        <f t="shared" si="328"/>
        <v>-4031</v>
      </c>
    </row>
    <row r="535" spans="1:31">
      <c r="A535" s="657">
        <v>1</v>
      </c>
      <c r="B535" s="137"/>
      <c r="C535" s="137"/>
      <c r="E535" s="686"/>
      <c r="F535" s="687"/>
      <c r="G535" s="134" t="s">
        <v>223</v>
      </c>
      <c r="H535" s="134"/>
      <c r="I535" s="552"/>
      <c r="J535" s="552"/>
      <c r="K535" s="552"/>
      <c r="L535" s="552"/>
      <c r="M535" s="1461">
        <f>M536+M543</f>
        <v>-888</v>
      </c>
      <c r="N535" s="1461">
        <f t="shared" ref="N535:AE535" si="329">N536+N543</f>
        <v>-3101</v>
      </c>
      <c r="O535" s="1461">
        <f t="shared" si="329"/>
        <v>-2752</v>
      </c>
      <c r="P535" s="1461">
        <f t="shared" si="329"/>
        <v>4433</v>
      </c>
      <c r="Q535" s="1461">
        <f t="shared" si="329"/>
        <v>-3277</v>
      </c>
      <c r="R535" s="1461">
        <f t="shared" si="329"/>
        <v>-919</v>
      </c>
      <c r="S535" s="1461">
        <f t="shared" si="329"/>
        <v>-1049</v>
      </c>
      <c r="T535" s="1461">
        <f t="shared" si="329"/>
        <v>3703</v>
      </c>
      <c r="U535" s="1461">
        <f t="shared" si="329"/>
        <v>-1240</v>
      </c>
      <c r="V535" s="1461">
        <f t="shared" si="329"/>
        <v>-659</v>
      </c>
      <c r="W535" s="1461">
        <f t="shared" si="329"/>
        <v>3289</v>
      </c>
      <c r="X535" s="1461">
        <f t="shared" si="329"/>
        <v>-1536</v>
      </c>
      <c r="Y535" s="1461">
        <f t="shared" si="329"/>
        <v>-6741</v>
      </c>
      <c r="Z535" s="1461">
        <f t="shared" si="329"/>
        <v>237</v>
      </c>
      <c r="AA535" s="1461">
        <f t="shared" si="329"/>
        <v>1414</v>
      </c>
      <c r="AB535" s="1461">
        <f t="shared" si="329"/>
        <v>1094</v>
      </c>
      <c r="AC535" s="1461">
        <f t="shared" si="329"/>
        <v>-6504</v>
      </c>
      <c r="AD535" s="1461">
        <f t="shared" si="329"/>
        <v>2508</v>
      </c>
      <c r="AE535" s="1461">
        <f t="shared" si="329"/>
        <v>-3996</v>
      </c>
    </row>
    <row r="536" spans="1:31">
      <c r="A536" s="657">
        <v>1</v>
      </c>
      <c r="B536" s="137"/>
      <c r="C536" s="137"/>
      <c r="E536" s="686"/>
      <c r="F536" s="687"/>
      <c r="G536" s="134"/>
      <c r="H536" s="134"/>
      <c r="I536" s="136" t="s">
        <v>330</v>
      </c>
      <c r="J536" s="605"/>
      <c r="K536" s="605"/>
      <c r="L536" s="605"/>
      <c r="M536" s="1439">
        <f t="shared" ref="M536:AE536" si="330">SUM(M537:M542)</f>
        <v>0</v>
      </c>
      <c r="N536" s="1439">
        <f t="shared" si="330"/>
        <v>0</v>
      </c>
      <c r="O536" s="1439">
        <f t="shared" si="330"/>
        <v>0</v>
      </c>
      <c r="P536" s="1439">
        <f t="shared" si="330"/>
        <v>5929</v>
      </c>
      <c r="Q536" s="1439">
        <f t="shared" si="330"/>
        <v>0</v>
      </c>
      <c r="R536" s="1439">
        <f t="shared" si="330"/>
        <v>2197</v>
      </c>
      <c r="S536" s="1439">
        <f t="shared" si="330"/>
        <v>0</v>
      </c>
      <c r="T536" s="1439">
        <f t="shared" si="330"/>
        <v>4052</v>
      </c>
      <c r="U536" s="1439">
        <f t="shared" si="330"/>
        <v>-352</v>
      </c>
      <c r="V536" s="1439">
        <f t="shared" si="330"/>
        <v>0</v>
      </c>
      <c r="W536" s="1439">
        <f t="shared" si="330"/>
        <v>2551</v>
      </c>
      <c r="X536" s="1439">
        <f t="shared" si="330"/>
        <v>-810</v>
      </c>
      <c r="Y536" s="1439">
        <f t="shared" si="330"/>
        <v>0</v>
      </c>
      <c r="Z536" s="1439">
        <f t="shared" si="330"/>
        <v>8126</v>
      </c>
      <c r="AA536" s="1439">
        <f t="shared" si="330"/>
        <v>3700</v>
      </c>
      <c r="AB536" s="1439">
        <f t="shared" si="330"/>
        <v>1741</v>
      </c>
      <c r="AC536" s="1439">
        <f t="shared" si="330"/>
        <v>8126</v>
      </c>
      <c r="AD536" s="1439">
        <f t="shared" si="330"/>
        <v>5441</v>
      </c>
      <c r="AE536" s="1439">
        <f t="shared" si="330"/>
        <v>13567</v>
      </c>
    </row>
    <row r="537" spans="1:31">
      <c r="A537" s="657">
        <v>1</v>
      </c>
      <c r="B537" s="137"/>
      <c r="C537" s="137"/>
      <c r="E537" s="686"/>
      <c r="F537" s="687"/>
      <c r="G537" s="134"/>
      <c r="H537" s="134"/>
      <c r="I537" s="136"/>
      <c r="J537" s="606" t="s">
        <v>325</v>
      </c>
      <c r="K537" s="586"/>
      <c r="L537" s="586"/>
      <c r="M537" s="191"/>
      <c r="N537" s="191"/>
      <c r="O537" s="191"/>
      <c r="P537" s="191">
        <f>595-11</f>
        <v>584</v>
      </c>
      <c r="Q537" s="128"/>
      <c r="R537" s="191">
        <v>-1398</v>
      </c>
      <c r="S537" s="191"/>
      <c r="T537" s="191"/>
      <c r="U537" s="191">
        <v>-352</v>
      </c>
      <c r="V537" s="191"/>
      <c r="W537" s="191"/>
      <c r="X537" s="191"/>
      <c r="Y537" s="1441">
        <f t="shared" ref="Y537:Y542" si="331">SUM(M537:O537)</f>
        <v>0</v>
      </c>
      <c r="Z537" s="1441">
        <f t="shared" ref="Z537:Z542" si="332">SUM(P537:R537)</f>
        <v>-814</v>
      </c>
      <c r="AA537" s="1441">
        <f t="shared" ref="AA537:AA542" si="333">SUM(S537:U537)</f>
        <v>-352</v>
      </c>
      <c r="AB537" s="1441">
        <f t="shared" ref="AB537:AB542" si="334">SUM(V537:X537)</f>
        <v>0</v>
      </c>
      <c r="AC537" s="1441">
        <f t="shared" ref="AC537:AC542" si="335">Y537+Z537</f>
        <v>-814</v>
      </c>
      <c r="AD537" s="1441">
        <f t="shared" ref="AD537:AD542" si="336">AB537+AA537</f>
        <v>-352</v>
      </c>
      <c r="AE537" s="1441">
        <f t="shared" ref="AE537:AE542" si="337">AC537+AD537</f>
        <v>-1166</v>
      </c>
    </row>
    <row r="538" spans="1:31">
      <c r="A538" s="657">
        <v>1</v>
      </c>
      <c r="B538" s="137"/>
      <c r="C538" s="137"/>
      <c r="E538" s="686"/>
      <c r="F538" s="687"/>
      <c r="G538" s="134"/>
      <c r="H538" s="134"/>
      <c r="I538" s="136"/>
      <c r="J538" s="427" t="s">
        <v>220</v>
      </c>
      <c r="K538" s="136"/>
      <c r="L538" s="136"/>
      <c r="M538" s="128"/>
      <c r="N538" s="128"/>
      <c r="O538" s="128"/>
      <c r="P538" s="128">
        <f>7445-2100</f>
        <v>5345</v>
      </c>
      <c r="Q538" s="128"/>
      <c r="R538" s="128">
        <f>3115+459</f>
        <v>3574</v>
      </c>
      <c r="S538" s="128"/>
      <c r="T538" s="128"/>
      <c r="U538" s="128"/>
      <c r="V538" s="128"/>
      <c r="W538" s="128"/>
      <c r="X538" s="128">
        <v>-500</v>
      </c>
      <c r="Y538" s="1356">
        <f t="shared" si="331"/>
        <v>0</v>
      </c>
      <c r="Z538" s="1356">
        <f t="shared" si="332"/>
        <v>8919</v>
      </c>
      <c r="AA538" s="1356">
        <f t="shared" si="333"/>
        <v>0</v>
      </c>
      <c r="AB538" s="1356">
        <f t="shared" si="334"/>
        <v>-500</v>
      </c>
      <c r="AC538" s="1356">
        <f t="shared" si="335"/>
        <v>8919</v>
      </c>
      <c r="AD538" s="1356">
        <f t="shared" si="336"/>
        <v>-500</v>
      </c>
      <c r="AE538" s="1356">
        <f t="shared" si="337"/>
        <v>8419</v>
      </c>
    </row>
    <row r="539" spans="1:31">
      <c r="A539" s="657">
        <v>1</v>
      </c>
      <c r="B539" s="137"/>
      <c r="C539" s="137"/>
      <c r="E539" s="686"/>
      <c r="F539" s="687"/>
      <c r="G539" s="134"/>
      <c r="H539" s="134"/>
      <c r="I539" s="136"/>
      <c r="J539" s="427" t="s">
        <v>139</v>
      </c>
      <c r="K539" s="136"/>
      <c r="L539" s="136"/>
      <c r="M539" s="191"/>
      <c r="N539" s="128"/>
      <c r="O539" s="128"/>
      <c r="P539" s="128"/>
      <c r="Q539" s="128"/>
      <c r="R539" s="128">
        <v>21</v>
      </c>
      <c r="S539" s="128"/>
      <c r="T539" s="128">
        <v>4052</v>
      </c>
      <c r="U539" s="128"/>
      <c r="V539" s="128"/>
      <c r="W539" s="128">
        <v>2551</v>
      </c>
      <c r="X539" s="128">
        <v>-310</v>
      </c>
      <c r="Y539" s="1356">
        <f t="shared" si="331"/>
        <v>0</v>
      </c>
      <c r="Z539" s="1356">
        <f t="shared" si="332"/>
        <v>21</v>
      </c>
      <c r="AA539" s="1356">
        <f t="shared" si="333"/>
        <v>4052</v>
      </c>
      <c r="AB539" s="1356">
        <f t="shared" si="334"/>
        <v>2241</v>
      </c>
      <c r="AC539" s="1356">
        <f t="shared" si="335"/>
        <v>21</v>
      </c>
      <c r="AD539" s="1356">
        <f t="shared" si="336"/>
        <v>6293</v>
      </c>
      <c r="AE539" s="1356">
        <f t="shared" si="337"/>
        <v>6314</v>
      </c>
    </row>
    <row r="540" spans="1:31">
      <c r="A540" s="657">
        <v>1</v>
      </c>
      <c r="B540" s="137"/>
      <c r="C540" s="137"/>
      <c r="E540" s="686"/>
      <c r="F540" s="687"/>
      <c r="G540" s="134"/>
      <c r="H540" s="134"/>
      <c r="I540" s="136"/>
      <c r="J540" s="427" t="s">
        <v>221</v>
      </c>
      <c r="K540" s="136"/>
      <c r="L540" s="136"/>
      <c r="M540" s="128"/>
      <c r="N540" s="128"/>
      <c r="O540" s="128"/>
      <c r="P540" s="128"/>
      <c r="Q540" s="128"/>
      <c r="R540" s="128"/>
      <c r="S540" s="128"/>
      <c r="T540" s="128"/>
      <c r="U540" s="128"/>
      <c r="V540" s="128"/>
      <c r="W540" s="128"/>
      <c r="X540" s="128"/>
      <c r="Y540" s="1356">
        <f t="shared" si="331"/>
        <v>0</v>
      </c>
      <c r="Z540" s="1356">
        <f t="shared" si="332"/>
        <v>0</v>
      </c>
      <c r="AA540" s="1356">
        <f t="shared" si="333"/>
        <v>0</v>
      </c>
      <c r="AB540" s="1356">
        <f t="shared" si="334"/>
        <v>0</v>
      </c>
      <c r="AC540" s="1356">
        <f t="shared" si="335"/>
        <v>0</v>
      </c>
      <c r="AD540" s="1356">
        <f t="shared" si="336"/>
        <v>0</v>
      </c>
      <c r="AE540" s="1356">
        <f t="shared" si="337"/>
        <v>0</v>
      </c>
    </row>
    <row r="541" spans="1:31">
      <c r="A541" s="657">
        <v>1</v>
      </c>
      <c r="B541" s="137"/>
      <c r="C541" s="137"/>
      <c r="E541" s="686"/>
      <c r="F541" s="687"/>
      <c r="G541" s="134"/>
      <c r="H541" s="134"/>
      <c r="I541" s="136"/>
      <c r="J541" s="427" t="s">
        <v>317</v>
      </c>
      <c r="K541" s="136"/>
      <c r="L541" s="136"/>
      <c r="M541" s="128"/>
      <c r="N541" s="128"/>
      <c r="O541" s="128"/>
      <c r="P541" s="128"/>
      <c r="Q541" s="128"/>
      <c r="R541" s="128"/>
      <c r="S541" s="128"/>
      <c r="T541" s="128"/>
      <c r="U541" s="128"/>
      <c r="V541" s="128"/>
      <c r="W541" s="128"/>
      <c r="X541" s="128"/>
      <c r="Y541" s="1356">
        <f t="shared" si="331"/>
        <v>0</v>
      </c>
      <c r="Z541" s="1356">
        <f t="shared" si="332"/>
        <v>0</v>
      </c>
      <c r="AA541" s="1356">
        <f t="shared" si="333"/>
        <v>0</v>
      </c>
      <c r="AB541" s="1356">
        <f t="shared" si="334"/>
        <v>0</v>
      </c>
      <c r="AC541" s="1356">
        <f t="shared" si="335"/>
        <v>0</v>
      </c>
      <c r="AD541" s="1356">
        <f t="shared" si="336"/>
        <v>0</v>
      </c>
      <c r="AE541" s="1356">
        <f t="shared" si="337"/>
        <v>0</v>
      </c>
    </row>
    <row r="542" spans="1:31">
      <c r="A542" s="657">
        <v>1</v>
      </c>
      <c r="B542" s="137"/>
      <c r="C542" s="137"/>
      <c r="E542" s="686"/>
      <c r="F542" s="687"/>
      <c r="G542" s="134"/>
      <c r="H542" s="134"/>
      <c r="I542" s="136"/>
      <c r="J542" s="418" t="s">
        <v>138</v>
      </c>
      <c r="K542" s="418"/>
      <c r="L542" s="418"/>
      <c r="M542" s="135"/>
      <c r="N542" s="135"/>
      <c r="O542" s="135"/>
      <c r="P542" s="135"/>
      <c r="Q542" s="135"/>
      <c r="R542" s="135"/>
      <c r="S542" s="135"/>
      <c r="T542" s="135"/>
      <c r="U542" s="135"/>
      <c r="V542" s="135"/>
      <c r="W542" s="135"/>
      <c r="X542" s="135"/>
      <c r="Y542" s="1357">
        <f t="shared" si="331"/>
        <v>0</v>
      </c>
      <c r="Z542" s="1357">
        <f t="shared" si="332"/>
        <v>0</v>
      </c>
      <c r="AA542" s="1357">
        <f t="shared" si="333"/>
        <v>0</v>
      </c>
      <c r="AB542" s="1357">
        <f t="shared" si="334"/>
        <v>0</v>
      </c>
      <c r="AC542" s="1357">
        <f t="shared" si="335"/>
        <v>0</v>
      </c>
      <c r="AD542" s="1357">
        <f t="shared" si="336"/>
        <v>0</v>
      </c>
      <c r="AE542" s="1357">
        <f t="shared" si="337"/>
        <v>0</v>
      </c>
    </row>
    <row r="543" spans="1:31">
      <c r="A543" s="657">
        <v>1</v>
      </c>
      <c r="B543" s="137"/>
      <c r="C543" s="137"/>
      <c r="E543" s="686"/>
      <c r="F543" s="687"/>
      <c r="G543" s="134"/>
      <c r="H543" s="134"/>
      <c r="I543" s="1292" t="s">
        <v>332</v>
      </c>
      <c r="J543" s="477"/>
      <c r="K543" s="477"/>
      <c r="L543" s="477"/>
      <c r="M543" s="1353">
        <f>M544+M550+M556+M562+M568+M574+M577+M578</f>
        <v>-888</v>
      </c>
      <c r="N543" s="1353">
        <f t="shared" ref="N543:AE543" si="338">N544+N550+N556+N562+N568+N574+N577+N578</f>
        <v>-3101</v>
      </c>
      <c r="O543" s="1353">
        <f t="shared" si="338"/>
        <v>-2752</v>
      </c>
      <c r="P543" s="1353">
        <f t="shared" si="338"/>
        <v>-1496</v>
      </c>
      <c r="Q543" s="1353">
        <f t="shared" si="338"/>
        <v>-3277</v>
      </c>
      <c r="R543" s="1353">
        <f t="shared" si="338"/>
        <v>-3116</v>
      </c>
      <c r="S543" s="1353">
        <f t="shared" si="338"/>
        <v>-1049</v>
      </c>
      <c r="T543" s="1353">
        <f t="shared" si="338"/>
        <v>-349</v>
      </c>
      <c r="U543" s="1353">
        <f t="shared" si="338"/>
        <v>-888</v>
      </c>
      <c r="V543" s="1353">
        <f t="shared" si="338"/>
        <v>-659</v>
      </c>
      <c r="W543" s="1353">
        <f t="shared" si="338"/>
        <v>738</v>
      </c>
      <c r="X543" s="1353">
        <f t="shared" si="338"/>
        <v>-726</v>
      </c>
      <c r="Y543" s="1353">
        <f t="shared" si="338"/>
        <v>-6741</v>
      </c>
      <c r="Z543" s="1353">
        <f t="shared" si="338"/>
        <v>-7889</v>
      </c>
      <c r="AA543" s="1353">
        <f t="shared" si="338"/>
        <v>-2286</v>
      </c>
      <c r="AB543" s="1353">
        <f t="shared" si="338"/>
        <v>-647</v>
      </c>
      <c r="AC543" s="1353">
        <f t="shared" si="338"/>
        <v>-14630</v>
      </c>
      <c r="AD543" s="1353">
        <f t="shared" si="338"/>
        <v>-2933</v>
      </c>
      <c r="AE543" s="1353">
        <f t="shared" si="338"/>
        <v>-17563</v>
      </c>
    </row>
    <row r="544" spans="1:31">
      <c r="A544" s="657">
        <v>1</v>
      </c>
      <c r="B544" s="137"/>
      <c r="C544" s="137"/>
      <c r="E544" s="686"/>
      <c r="F544" s="687"/>
      <c r="G544" s="134"/>
      <c r="H544" s="134"/>
      <c r="I544" s="136"/>
      <c r="J544" s="136" t="s">
        <v>219</v>
      </c>
      <c r="K544" s="605"/>
      <c r="L544" s="605"/>
      <c r="M544" s="1439">
        <f>M545+M546</f>
        <v>-1589</v>
      </c>
      <c r="N544" s="1439">
        <f t="shared" ref="N544:AD544" si="339">N545+N546</f>
        <v>-392</v>
      </c>
      <c r="O544" s="1439">
        <f t="shared" si="339"/>
        <v>-2275</v>
      </c>
      <c r="P544" s="1439">
        <f t="shared" si="339"/>
        <v>-1149</v>
      </c>
      <c r="Q544" s="1439">
        <f t="shared" si="339"/>
        <v>-2870</v>
      </c>
      <c r="R544" s="1439">
        <f t="shared" si="339"/>
        <v>-2918</v>
      </c>
      <c r="S544" s="1439">
        <f t="shared" si="339"/>
        <v>-1224</v>
      </c>
      <c r="T544" s="1439">
        <f t="shared" si="339"/>
        <v>-675</v>
      </c>
      <c r="U544" s="1439">
        <f t="shared" si="339"/>
        <v>-856</v>
      </c>
      <c r="V544" s="1439">
        <f t="shared" si="339"/>
        <v>-1048</v>
      </c>
      <c r="W544" s="1439">
        <f t="shared" si="339"/>
        <v>-909</v>
      </c>
      <c r="X544" s="1439">
        <f t="shared" si="339"/>
        <v>-765</v>
      </c>
      <c r="Y544" s="1439">
        <f t="shared" si="339"/>
        <v>-4256</v>
      </c>
      <c r="Z544" s="1439">
        <f t="shared" si="339"/>
        <v>-6937</v>
      </c>
      <c r="AA544" s="1439">
        <f t="shared" si="339"/>
        <v>-2755</v>
      </c>
      <c r="AB544" s="1439">
        <f t="shared" si="339"/>
        <v>-2722</v>
      </c>
      <c r="AC544" s="1439">
        <f t="shared" si="339"/>
        <v>-11193</v>
      </c>
      <c r="AD544" s="1439">
        <f t="shared" si="339"/>
        <v>-5477</v>
      </c>
      <c r="AE544" s="1439">
        <f>AE545+AE546</f>
        <v>-16670</v>
      </c>
    </row>
    <row r="545" spans="1:31">
      <c r="A545" s="657">
        <v>1</v>
      </c>
      <c r="B545" s="137"/>
      <c r="C545" s="137"/>
      <c r="E545" s="686"/>
      <c r="F545" s="687"/>
      <c r="G545" s="134"/>
      <c r="H545" s="134"/>
      <c r="I545" s="136"/>
      <c r="J545" s="136"/>
      <c r="K545" s="609" t="s">
        <v>423</v>
      </c>
      <c r="L545" s="609"/>
      <c r="M545" s="191">
        <v>-1459</v>
      </c>
      <c r="N545" s="610">
        <v>-266</v>
      </c>
      <c r="O545" s="610">
        <f>-2275+127</f>
        <v>-2148</v>
      </c>
      <c r="P545" s="610">
        <f>-1000</f>
        <v>-1000</v>
      </c>
      <c r="Q545" s="128">
        <v>-2736</v>
      </c>
      <c r="R545" s="610">
        <v>-2784</v>
      </c>
      <c r="S545" s="191">
        <v>-1102</v>
      </c>
      <c r="T545" s="610">
        <v>-549</v>
      </c>
      <c r="U545" s="610">
        <v>-682</v>
      </c>
      <c r="V545" s="610">
        <v>-927</v>
      </c>
      <c r="W545" s="610">
        <v>-781</v>
      </c>
      <c r="X545" s="610">
        <v>-646</v>
      </c>
      <c r="Y545" s="1449">
        <f>SUM(M545:O545)</f>
        <v>-3873</v>
      </c>
      <c r="Z545" s="1449">
        <f>SUM(P545:R545)</f>
        <v>-6520</v>
      </c>
      <c r="AA545" s="1449">
        <f>SUM(S545:U545)</f>
        <v>-2333</v>
      </c>
      <c r="AB545" s="1449">
        <f>SUM(V545:X545)</f>
        <v>-2354</v>
      </c>
      <c r="AC545" s="1449">
        <f>Y545+Z545</f>
        <v>-10393</v>
      </c>
      <c r="AD545" s="1449">
        <f>AB545+AA545</f>
        <v>-4687</v>
      </c>
      <c r="AE545" s="1449">
        <f>AC545+AD545</f>
        <v>-15080</v>
      </c>
    </row>
    <row r="546" spans="1:31" s="272" customFormat="1">
      <c r="A546" s="657">
        <v>1</v>
      </c>
      <c r="B546" s="137"/>
      <c r="C546" s="137"/>
      <c r="D546" s="37"/>
      <c r="E546" s="686"/>
      <c r="F546" s="687"/>
      <c r="G546" s="134"/>
      <c r="H546" s="134"/>
      <c r="I546" s="136"/>
      <c r="J546" s="136"/>
      <c r="K546" s="611" t="s">
        <v>236</v>
      </c>
      <c r="L546" s="611"/>
      <c r="M546" s="1450">
        <f t="shared" ref="M546:X546" si="340">SUM(M547:M549)</f>
        <v>-130</v>
      </c>
      <c r="N546" s="1450">
        <f t="shared" si="340"/>
        <v>-126</v>
      </c>
      <c r="O546" s="1450">
        <f t="shared" si="340"/>
        <v>-127</v>
      </c>
      <c r="P546" s="1450">
        <f t="shared" si="340"/>
        <v>-149</v>
      </c>
      <c r="Q546" s="1450">
        <f t="shared" si="340"/>
        <v>-134</v>
      </c>
      <c r="R546" s="1450">
        <f t="shared" si="340"/>
        <v>-134</v>
      </c>
      <c r="S546" s="1450">
        <f t="shared" si="340"/>
        <v>-122</v>
      </c>
      <c r="T546" s="1450">
        <f t="shared" si="340"/>
        <v>-126</v>
      </c>
      <c r="U546" s="1450">
        <f t="shared" si="340"/>
        <v>-174</v>
      </c>
      <c r="V546" s="1450">
        <f t="shared" si="340"/>
        <v>-121</v>
      </c>
      <c r="W546" s="1450">
        <f t="shared" si="340"/>
        <v>-128</v>
      </c>
      <c r="X546" s="1450">
        <f t="shared" si="340"/>
        <v>-119</v>
      </c>
      <c r="Y546" s="1450">
        <f>SUM(M546:O546)</f>
        <v>-383</v>
      </c>
      <c r="Z546" s="1450">
        <f>SUM(P546:R546)</f>
        <v>-417</v>
      </c>
      <c r="AA546" s="1450">
        <f>SUM(S546:U546)</f>
        <v>-422</v>
      </c>
      <c r="AB546" s="1450">
        <f>SUM(V546:X546)</f>
        <v>-368</v>
      </c>
      <c r="AC546" s="1450">
        <f>Y546+Z546</f>
        <v>-800</v>
      </c>
      <c r="AD546" s="1450">
        <f>AB546+AA546</f>
        <v>-790</v>
      </c>
      <c r="AE546" s="1450">
        <f>AC546+AD546</f>
        <v>-1590</v>
      </c>
    </row>
    <row r="547" spans="1:31" s="272" customFormat="1">
      <c r="A547" s="657">
        <v>1</v>
      </c>
      <c r="B547" s="137"/>
      <c r="C547" s="137"/>
      <c r="D547" s="37"/>
      <c r="E547" s="686"/>
      <c r="F547" s="687"/>
      <c r="G547" s="134"/>
      <c r="H547" s="134"/>
      <c r="I547" s="136"/>
      <c r="J547" s="136"/>
      <c r="K547" s="612"/>
      <c r="L547" s="593" t="s">
        <v>421</v>
      </c>
      <c r="M547" s="191">
        <v>-130</v>
      </c>
      <c r="N547" s="191">
        <v>-126</v>
      </c>
      <c r="O547" s="191">
        <v>-127</v>
      </c>
      <c r="P547" s="191">
        <v>-149</v>
      </c>
      <c r="Q547" s="191">
        <v>-134</v>
      </c>
      <c r="R547" s="191">
        <v>-134</v>
      </c>
      <c r="S547" s="191">
        <v>-122</v>
      </c>
      <c r="T547" s="191">
        <v>-126</v>
      </c>
      <c r="U547" s="191">
        <v>-174</v>
      </c>
      <c r="V547" s="191">
        <v>-121</v>
      </c>
      <c r="W547" s="191">
        <v>-128</v>
      </c>
      <c r="X547" s="191">
        <v>-119</v>
      </c>
      <c r="Y547" s="1442">
        <f>SUM(M547:O547)</f>
        <v>-383</v>
      </c>
      <c r="Z547" s="1442">
        <f>SUM(P547:R547)</f>
        <v>-417</v>
      </c>
      <c r="AA547" s="1442">
        <f>SUM(S547:U547)</f>
        <v>-422</v>
      </c>
      <c r="AB547" s="1442">
        <f>SUM(V547:X547)</f>
        <v>-368</v>
      </c>
      <c r="AC547" s="1442">
        <f>Y547+Z547</f>
        <v>-800</v>
      </c>
      <c r="AD547" s="1442">
        <f>AB547+AA547</f>
        <v>-790</v>
      </c>
      <c r="AE547" s="1442">
        <f>AC547+AD547</f>
        <v>-1590</v>
      </c>
    </row>
    <row r="548" spans="1:31" s="272" customFormat="1">
      <c r="A548" s="657">
        <v>1</v>
      </c>
      <c r="B548" s="137"/>
      <c r="C548" s="137"/>
      <c r="D548" s="37"/>
      <c r="E548" s="686"/>
      <c r="F548" s="687"/>
      <c r="G548" s="134"/>
      <c r="H548" s="134"/>
      <c r="I548" s="136"/>
      <c r="J548" s="136"/>
      <c r="K548" s="463"/>
      <c r="L548" s="621" t="s">
        <v>422</v>
      </c>
      <c r="M548" s="128"/>
      <c r="N548" s="128"/>
      <c r="O548" s="128"/>
      <c r="P548" s="128"/>
      <c r="Q548" s="128"/>
      <c r="R548" s="128"/>
      <c r="S548" s="128"/>
      <c r="T548" s="128"/>
      <c r="U548" s="128"/>
      <c r="V548" s="128"/>
      <c r="W548" s="128"/>
      <c r="X548" s="128"/>
      <c r="Y548" s="1377">
        <f>SUM(M548:O548)</f>
        <v>0</v>
      </c>
      <c r="Z548" s="1377">
        <f>SUM(P548:R548)</f>
        <v>0</v>
      </c>
      <c r="AA548" s="1377">
        <f>SUM(S548:U548)</f>
        <v>0</v>
      </c>
      <c r="AB548" s="1377">
        <f>SUM(V548:X548)</f>
        <v>0</v>
      </c>
      <c r="AC548" s="1377">
        <f>Y548+Z548</f>
        <v>0</v>
      </c>
      <c r="AD548" s="1377">
        <f>AB548+AA548</f>
        <v>0</v>
      </c>
      <c r="AE548" s="1377">
        <f>AC548+AD548</f>
        <v>0</v>
      </c>
    </row>
    <row r="549" spans="1:31" s="272" customFormat="1">
      <c r="A549" s="657">
        <v>1</v>
      </c>
      <c r="B549" s="137"/>
      <c r="C549" s="137"/>
      <c r="D549" s="37"/>
      <c r="E549" s="686"/>
      <c r="F549" s="687"/>
      <c r="G549" s="134"/>
      <c r="H549" s="134"/>
      <c r="I549" s="136"/>
      <c r="J549" s="418"/>
      <c r="K549" s="464"/>
      <c r="L549" s="154" t="s">
        <v>431</v>
      </c>
      <c r="M549" s="135"/>
      <c r="N549" s="135"/>
      <c r="O549" s="135"/>
      <c r="P549" s="135"/>
      <c r="Q549" s="135"/>
      <c r="R549" s="135"/>
      <c r="S549" s="135"/>
      <c r="T549" s="135"/>
      <c r="U549" s="135"/>
      <c r="V549" s="135"/>
      <c r="W549" s="135"/>
      <c r="X549" s="135"/>
      <c r="Y549" s="1377">
        <f>SUM(M549:O549)</f>
        <v>0</v>
      </c>
      <c r="Z549" s="1377">
        <f>SUM(P549:R549)</f>
        <v>0</v>
      </c>
      <c r="AA549" s="1377">
        <f>SUM(S549:U549)</f>
        <v>0</v>
      </c>
      <c r="AB549" s="1377">
        <f>SUM(V549:X549)</f>
        <v>0</v>
      </c>
      <c r="AC549" s="1377">
        <f>Y549+Z549</f>
        <v>0</v>
      </c>
      <c r="AD549" s="1377">
        <f>AB549+AA549</f>
        <v>0</v>
      </c>
      <c r="AE549" s="1377">
        <f>AC549+AD549</f>
        <v>0</v>
      </c>
    </row>
    <row r="550" spans="1:31">
      <c r="A550" s="657">
        <v>1</v>
      </c>
      <c r="B550" s="137"/>
      <c r="C550" s="137"/>
      <c r="E550" s="686"/>
      <c r="F550" s="687"/>
      <c r="G550" s="134"/>
      <c r="H550" s="134"/>
      <c r="I550" s="136"/>
      <c r="J550" s="136" t="s">
        <v>220</v>
      </c>
      <c r="K550" s="605"/>
      <c r="L550" s="605"/>
      <c r="M550" s="1449">
        <f t="shared" ref="M550:AE550" si="341">M551+M552</f>
        <v>1035</v>
      </c>
      <c r="N550" s="1449">
        <f t="shared" si="341"/>
        <v>365</v>
      </c>
      <c r="O550" s="1449">
        <f t="shared" si="341"/>
        <v>390</v>
      </c>
      <c r="P550" s="1449">
        <f t="shared" si="341"/>
        <v>241</v>
      </c>
      <c r="Q550" s="1449">
        <f t="shared" si="341"/>
        <v>422</v>
      </c>
      <c r="R550" s="1449">
        <f t="shared" si="341"/>
        <v>560</v>
      </c>
      <c r="S550" s="1449">
        <f t="shared" si="341"/>
        <v>698</v>
      </c>
      <c r="T550" s="1449">
        <f t="shared" si="341"/>
        <v>349</v>
      </c>
      <c r="U550" s="1449">
        <f t="shared" si="341"/>
        <v>475</v>
      </c>
      <c r="V550" s="1449">
        <f t="shared" si="341"/>
        <v>904</v>
      </c>
      <c r="W550" s="1449">
        <f t="shared" si="341"/>
        <v>1484</v>
      </c>
      <c r="X550" s="1449">
        <f t="shared" si="341"/>
        <v>405</v>
      </c>
      <c r="Y550" s="1449">
        <f t="shared" si="341"/>
        <v>1790</v>
      </c>
      <c r="Z550" s="1449">
        <f t="shared" si="341"/>
        <v>1223</v>
      </c>
      <c r="AA550" s="1449">
        <f t="shared" si="341"/>
        <v>1522</v>
      </c>
      <c r="AB550" s="1449">
        <f t="shared" si="341"/>
        <v>2793</v>
      </c>
      <c r="AC550" s="1449">
        <f t="shared" si="341"/>
        <v>3013</v>
      </c>
      <c r="AD550" s="1449">
        <f t="shared" si="341"/>
        <v>4315</v>
      </c>
      <c r="AE550" s="1449">
        <f t="shared" si="341"/>
        <v>7328</v>
      </c>
    </row>
    <row r="551" spans="1:31">
      <c r="A551" s="657">
        <v>1</v>
      </c>
      <c r="B551" s="137"/>
      <c r="C551" s="137"/>
      <c r="E551" s="686"/>
      <c r="F551" s="687"/>
      <c r="G551" s="134"/>
      <c r="H551" s="134"/>
      <c r="I551" s="136"/>
      <c r="J551" s="136"/>
      <c r="K551" s="609" t="s">
        <v>424</v>
      </c>
      <c r="L551" s="609"/>
      <c r="M551" s="128">
        <v>1074</v>
      </c>
      <c r="N551" s="610">
        <v>403</v>
      </c>
      <c r="O551" s="610">
        <f>390+38</f>
        <v>428</v>
      </c>
      <c r="P551" s="610">
        <v>280</v>
      </c>
      <c r="Q551" s="128">
        <v>461</v>
      </c>
      <c r="R551" s="610">
        <v>599</v>
      </c>
      <c r="S551" s="128">
        <f>922-187</f>
        <v>735</v>
      </c>
      <c r="T551" s="610">
        <v>386</v>
      </c>
      <c r="U551" s="610">
        <v>512</v>
      </c>
      <c r="V551" s="610">
        <v>941</v>
      </c>
      <c r="W551" s="610">
        <v>1521</v>
      </c>
      <c r="X551" s="610">
        <v>442</v>
      </c>
      <c r="Y551" s="1449">
        <f>SUM(M551:O551)</f>
        <v>1905</v>
      </c>
      <c r="Z551" s="1449">
        <f>SUM(P551:R551)</f>
        <v>1340</v>
      </c>
      <c r="AA551" s="1449">
        <f>SUM(S551:U551)</f>
        <v>1633</v>
      </c>
      <c r="AB551" s="1449">
        <f>SUM(V551:X551)</f>
        <v>2904</v>
      </c>
      <c r="AC551" s="1449">
        <f>Y551+Z551</f>
        <v>3245</v>
      </c>
      <c r="AD551" s="1449">
        <f>AB551+AA551</f>
        <v>4537</v>
      </c>
      <c r="AE551" s="1449">
        <f>AC551+AD551</f>
        <v>7782</v>
      </c>
    </row>
    <row r="552" spans="1:31" s="272" customFormat="1">
      <c r="A552" s="657">
        <v>1</v>
      </c>
      <c r="B552" s="137"/>
      <c r="C552" s="137"/>
      <c r="D552" s="37"/>
      <c r="E552" s="686"/>
      <c r="F552" s="687"/>
      <c r="G552" s="134"/>
      <c r="H552" s="134"/>
      <c r="I552" s="136"/>
      <c r="J552" s="136"/>
      <c r="K552" s="611" t="s">
        <v>236</v>
      </c>
      <c r="L552" s="611"/>
      <c r="M552" s="1450">
        <f t="shared" ref="M552:X552" si="342">SUM(M553:M555)</f>
        <v>-39</v>
      </c>
      <c r="N552" s="1450">
        <f t="shared" si="342"/>
        <v>-38</v>
      </c>
      <c r="O552" s="1450">
        <f t="shared" si="342"/>
        <v>-38</v>
      </c>
      <c r="P552" s="1450">
        <f t="shared" si="342"/>
        <v>-39</v>
      </c>
      <c r="Q552" s="1450">
        <f t="shared" si="342"/>
        <v>-39</v>
      </c>
      <c r="R552" s="1450">
        <f t="shared" si="342"/>
        <v>-39</v>
      </c>
      <c r="S552" s="1450">
        <f t="shared" si="342"/>
        <v>-37</v>
      </c>
      <c r="T552" s="1450">
        <f t="shared" si="342"/>
        <v>-37</v>
      </c>
      <c r="U552" s="1450">
        <f t="shared" si="342"/>
        <v>-37</v>
      </c>
      <c r="V552" s="1450">
        <f t="shared" si="342"/>
        <v>-37</v>
      </c>
      <c r="W552" s="1450">
        <f t="shared" si="342"/>
        <v>-37</v>
      </c>
      <c r="X552" s="1450">
        <f t="shared" si="342"/>
        <v>-37</v>
      </c>
      <c r="Y552" s="1450">
        <f>SUM(M552:O552)</f>
        <v>-115</v>
      </c>
      <c r="Z552" s="1450">
        <f>SUM(P552:R552)</f>
        <v>-117</v>
      </c>
      <c r="AA552" s="1450">
        <f>SUM(S552:U552)</f>
        <v>-111</v>
      </c>
      <c r="AB552" s="1450">
        <f>SUM(V552:X552)</f>
        <v>-111</v>
      </c>
      <c r="AC552" s="1450">
        <f>Y552+Z552</f>
        <v>-232</v>
      </c>
      <c r="AD552" s="1450">
        <f>AB552+AA552</f>
        <v>-222</v>
      </c>
      <c r="AE552" s="1450">
        <f>AC552+AD552</f>
        <v>-454</v>
      </c>
    </row>
    <row r="553" spans="1:31" s="272" customFormat="1">
      <c r="A553" s="657">
        <v>1</v>
      </c>
      <c r="B553" s="137"/>
      <c r="C553" s="137"/>
      <c r="D553" s="37"/>
      <c r="E553" s="686"/>
      <c r="F553" s="687"/>
      <c r="G553" s="134"/>
      <c r="H553" s="134"/>
      <c r="I553" s="136"/>
      <c r="J553" s="136"/>
      <c r="K553" s="612"/>
      <c r="L553" s="593" t="s">
        <v>421</v>
      </c>
      <c r="M553" s="191">
        <v>-39</v>
      </c>
      <c r="N553" s="191">
        <v>-38</v>
      </c>
      <c r="O553" s="191">
        <v>-38</v>
      </c>
      <c r="P553" s="191">
        <v>-39</v>
      </c>
      <c r="Q553" s="191">
        <v>-39</v>
      </c>
      <c r="R553" s="191">
        <v>-39</v>
      </c>
      <c r="S553" s="191">
        <v>-37</v>
      </c>
      <c r="T553" s="191">
        <v>-37</v>
      </c>
      <c r="U553" s="191">
        <v>-37</v>
      </c>
      <c r="V553" s="191">
        <v>-37</v>
      </c>
      <c r="W553" s="191">
        <v>-37</v>
      </c>
      <c r="X553" s="191">
        <v>-37</v>
      </c>
      <c r="Y553" s="1442">
        <f>SUM(M553:O553)</f>
        <v>-115</v>
      </c>
      <c r="Z553" s="1442">
        <f>SUM(P553:R553)</f>
        <v>-117</v>
      </c>
      <c r="AA553" s="1442">
        <f>SUM(S553:U553)</f>
        <v>-111</v>
      </c>
      <c r="AB553" s="1442">
        <f>SUM(V553:X553)</f>
        <v>-111</v>
      </c>
      <c r="AC553" s="1442">
        <f>Y553+Z553</f>
        <v>-232</v>
      </c>
      <c r="AD553" s="1442">
        <f>AB553+AA553</f>
        <v>-222</v>
      </c>
      <c r="AE553" s="1442">
        <f>AC553+AD553</f>
        <v>-454</v>
      </c>
    </row>
    <row r="554" spans="1:31" s="272" customFormat="1">
      <c r="A554" s="657">
        <v>1</v>
      </c>
      <c r="B554" s="137"/>
      <c r="C554" s="137"/>
      <c r="D554" s="37"/>
      <c r="E554" s="686"/>
      <c r="F554" s="687"/>
      <c r="G554" s="134"/>
      <c r="H554" s="134"/>
      <c r="I554" s="136"/>
      <c r="J554" s="136"/>
      <c r="K554" s="463"/>
      <c r="L554" s="621" t="s">
        <v>422</v>
      </c>
      <c r="M554" s="128"/>
      <c r="N554" s="128"/>
      <c r="O554" s="128"/>
      <c r="P554" s="128"/>
      <c r="Q554" s="128"/>
      <c r="R554" s="128"/>
      <c r="S554" s="128"/>
      <c r="T554" s="128"/>
      <c r="U554" s="128"/>
      <c r="V554" s="128"/>
      <c r="W554" s="128"/>
      <c r="X554" s="128"/>
      <c r="Y554" s="1377">
        <f>SUM(M554:O554)</f>
        <v>0</v>
      </c>
      <c r="Z554" s="1377">
        <f>SUM(P554:R554)</f>
        <v>0</v>
      </c>
      <c r="AA554" s="1377">
        <f>SUM(S554:U554)</f>
        <v>0</v>
      </c>
      <c r="AB554" s="1377">
        <f>SUM(V554:X554)</f>
        <v>0</v>
      </c>
      <c r="AC554" s="1377">
        <f>Y554+Z554</f>
        <v>0</v>
      </c>
      <c r="AD554" s="1377">
        <f>AB554+AA554</f>
        <v>0</v>
      </c>
      <c r="AE554" s="1377">
        <f>AC554+AD554</f>
        <v>0</v>
      </c>
    </row>
    <row r="555" spans="1:31" s="272" customFormat="1">
      <c r="A555" s="657">
        <v>1</v>
      </c>
      <c r="B555" s="137"/>
      <c r="C555" s="137"/>
      <c r="D555" s="37"/>
      <c r="E555" s="686"/>
      <c r="F555" s="687"/>
      <c r="G555" s="134"/>
      <c r="H555" s="134"/>
      <c r="I555" s="136"/>
      <c r="J555" s="418"/>
      <c r="K555" s="464"/>
      <c r="L555" s="154" t="s">
        <v>431</v>
      </c>
      <c r="M555" s="135"/>
      <c r="N555" s="135"/>
      <c r="O555" s="135"/>
      <c r="P555" s="135"/>
      <c r="Q555" s="135"/>
      <c r="R555" s="135"/>
      <c r="S555" s="135"/>
      <c r="T555" s="135"/>
      <c r="U555" s="135"/>
      <c r="V555" s="135"/>
      <c r="W555" s="135"/>
      <c r="X555" s="135"/>
      <c r="Y555" s="1377">
        <f>SUM(M555:O555)</f>
        <v>0</v>
      </c>
      <c r="Z555" s="1377">
        <f>SUM(P555:R555)</f>
        <v>0</v>
      </c>
      <c r="AA555" s="1377">
        <f>SUM(S555:U555)</f>
        <v>0</v>
      </c>
      <c r="AB555" s="1377">
        <f>SUM(V555:X555)</f>
        <v>0</v>
      </c>
      <c r="AC555" s="1377">
        <f>Y555+Z555</f>
        <v>0</v>
      </c>
      <c r="AD555" s="1377">
        <f>AB555+AA555</f>
        <v>0</v>
      </c>
      <c r="AE555" s="1377">
        <f>AC555+AD555</f>
        <v>0</v>
      </c>
    </row>
    <row r="556" spans="1:31">
      <c r="A556" s="657">
        <v>1</v>
      </c>
      <c r="B556" s="137"/>
      <c r="C556" s="137"/>
      <c r="E556" s="686"/>
      <c r="F556" s="687"/>
      <c r="G556" s="134"/>
      <c r="H556" s="134"/>
      <c r="I556" s="136"/>
      <c r="J556" s="136" t="s">
        <v>139</v>
      </c>
      <c r="K556" s="605"/>
      <c r="L556" s="605"/>
      <c r="M556" s="1449">
        <f t="shared" ref="M556:AE556" si="343">M557+M558</f>
        <v>-334</v>
      </c>
      <c r="N556" s="1449">
        <f t="shared" si="343"/>
        <v>-3074</v>
      </c>
      <c r="O556" s="1449">
        <f t="shared" si="343"/>
        <v>-867</v>
      </c>
      <c r="P556" s="1449">
        <f t="shared" si="343"/>
        <v>-588</v>
      </c>
      <c r="Q556" s="1449">
        <f t="shared" si="343"/>
        <v>-829</v>
      </c>
      <c r="R556" s="1449">
        <f t="shared" si="343"/>
        <v>-758</v>
      </c>
      <c r="S556" s="1449">
        <f t="shared" si="343"/>
        <v>-523</v>
      </c>
      <c r="T556" s="1449">
        <f t="shared" si="343"/>
        <v>-23</v>
      </c>
      <c r="U556" s="1449">
        <f t="shared" si="343"/>
        <v>-507</v>
      </c>
      <c r="V556" s="1449">
        <f t="shared" si="343"/>
        <v>-515</v>
      </c>
      <c r="W556" s="1449">
        <f t="shared" si="343"/>
        <v>163</v>
      </c>
      <c r="X556" s="1449">
        <f t="shared" si="343"/>
        <v>-366</v>
      </c>
      <c r="Y556" s="1449">
        <f t="shared" si="343"/>
        <v>-4275</v>
      </c>
      <c r="Z556" s="1449">
        <f t="shared" si="343"/>
        <v>-2175</v>
      </c>
      <c r="AA556" s="1449">
        <f t="shared" si="343"/>
        <v>-1053</v>
      </c>
      <c r="AB556" s="1449">
        <f t="shared" si="343"/>
        <v>-718</v>
      </c>
      <c r="AC556" s="1449">
        <f t="shared" si="343"/>
        <v>-6450</v>
      </c>
      <c r="AD556" s="1449">
        <f t="shared" si="343"/>
        <v>-1771</v>
      </c>
      <c r="AE556" s="1449">
        <f t="shared" si="343"/>
        <v>-8221</v>
      </c>
    </row>
    <row r="557" spans="1:31">
      <c r="A557" s="657">
        <v>1</v>
      </c>
      <c r="B557" s="137"/>
      <c r="C557" s="137"/>
      <c r="E557" s="686"/>
      <c r="F557" s="687"/>
      <c r="G557" s="134"/>
      <c r="H557" s="134"/>
      <c r="I557" s="136"/>
      <c r="J557" s="136"/>
      <c r="K557" s="609" t="s">
        <v>263</v>
      </c>
      <c r="L557" s="609"/>
      <c r="M557" s="191">
        <f>290-72</f>
        <v>218</v>
      </c>
      <c r="N557" s="610">
        <v>-2522</v>
      </c>
      <c r="O557" s="610">
        <f>298+622-1165</f>
        <v>-245</v>
      </c>
      <c r="P557" s="610">
        <f>-56-2</f>
        <v>-58</v>
      </c>
      <c r="Q557" s="128">
        <f>-236</f>
        <v>-236</v>
      </c>
      <c r="R557" s="610">
        <f>-136+4</f>
        <v>-132</v>
      </c>
      <c r="S557" s="128">
        <f>40-121-13</f>
        <v>-94</v>
      </c>
      <c r="T557" s="610">
        <v>506</v>
      </c>
      <c r="U557" s="610">
        <v>-13</v>
      </c>
      <c r="V557" s="610">
        <v>-29</v>
      </c>
      <c r="W557" s="610">
        <f>386+339</f>
        <v>725</v>
      </c>
      <c r="X557" s="610">
        <f>227-27+33</f>
        <v>233</v>
      </c>
      <c r="Y557" s="1449">
        <f>SUM(M557:O557)</f>
        <v>-2549</v>
      </c>
      <c r="Z557" s="1449">
        <f>SUM(P557:R557)</f>
        <v>-426</v>
      </c>
      <c r="AA557" s="1449">
        <f>SUM(S557:U557)</f>
        <v>399</v>
      </c>
      <c r="AB557" s="1449">
        <f>SUM(V557:X557)</f>
        <v>929</v>
      </c>
      <c r="AC557" s="1449">
        <f>Y557+Z557</f>
        <v>-2975</v>
      </c>
      <c r="AD557" s="1449">
        <f>AB557+AA557</f>
        <v>1328</v>
      </c>
      <c r="AE557" s="1449">
        <f>AC557+AD557</f>
        <v>-1647</v>
      </c>
    </row>
    <row r="558" spans="1:31" s="272" customFormat="1">
      <c r="A558" s="657">
        <v>1</v>
      </c>
      <c r="B558" s="137"/>
      <c r="C558" s="137"/>
      <c r="D558" s="37"/>
      <c r="E558" s="686"/>
      <c r="F558" s="687"/>
      <c r="G558" s="134"/>
      <c r="H558" s="134"/>
      <c r="I558" s="136"/>
      <c r="J558" s="136"/>
      <c r="K558" s="611" t="s">
        <v>236</v>
      </c>
      <c r="L558" s="611"/>
      <c r="M558" s="1450">
        <f t="shared" ref="M558:X558" si="344">SUM(M559:M561)</f>
        <v>-552</v>
      </c>
      <c r="N558" s="1450">
        <f t="shared" si="344"/>
        <v>-552</v>
      </c>
      <c r="O558" s="1450">
        <f t="shared" si="344"/>
        <v>-622</v>
      </c>
      <c r="P558" s="1450">
        <f t="shared" si="344"/>
        <v>-530</v>
      </c>
      <c r="Q558" s="1450">
        <f t="shared" si="344"/>
        <v>-593</v>
      </c>
      <c r="R558" s="1450">
        <f t="shared" si="344"/>
        <v>-626</v>
      </c>
      <c r="S558" s="1450">
        <f t="shared" si="344"/>
        <v>-429</v>
      </c>
      <c r="T558" s="1450">
        <f t="shared" si="344"/>
        <v>-529</v>
      </c>
      <c r="U558" s="1450">
        <f t="shared" si="344"/>
        <v>-494</v>
      </c>
      <c r="V558" s="1450">
        <f t="shared" si="344"/>
        <v>-486</v>
      </c>
      <c r="W558" s="1450">
        <f t="shared" si="344"/>
        <v>-562</v>
      </c>
      <c r="X558" s="1450">
        <f t="shared" si="344"/>
        <v>-599</v>
      </c>
      <c r="Y558" s="1450">
        <f>SUM(M558:O558)</f>
        <v>-1726</v>
      </c>
      <c r="Z558" s="1450">
        <f>SUM(P558:R558)</f>
        <v>-1749</v>
      </c>
      <c r="AA558" s="1450">
        <f>SUM(S558:U558)</f>
        <v>-1452</v>
      </c>
      <c r="AB558" s="1450">
        <f>SUM(V558:X558)</f>
        <v>-1647</v>
      </c>
      <c r="AC558" s="1450">
        <f>Y558+Z558</f>
        <v>-3475</v>
      </c>
      <c r="AD558" s="1450">
        <f>AB558+AA558</f>
        <v>-3099</v>
      </c>
      <c r="AE558" s="1450">
        <f>AC558+AD558</f>
        <v>-6574</v>
      </c>
    </row>
    <row r="559" spans="1:31" s="272" customFormat="1">
      <c r="A559" s="657">
        <v>1</v>
      </c>
      <c r="B559" s="137"/>
      <c r="C559" s="137"/>
      <c r="D559" s="37"/>
      <c r="E559" s="686"/>
      <c r="F559" s="687"/>
      <c r="G559" s="134"/>
      <c r="H559" s="134"/>
      <c r="I559" s="136"/>
      <c r="J559" s="136"/>
      <c r="K559" s="612"/>
      <c r="L559" s="593" t="s">
        <v>421</v>
      </c>
      <c r="M559" s="191">
        <v>-552</v>
      </c>
      <c r="N559" s="191">
        <v>-545</v>
      </c>
      <c r="O559" s="191">
        <v>-604</v>
      </c>
      <c r="P559" s="191">
        <v>-517</v>
      </c>
      <c r="Q559" s="191">
        <v>-587</v>
      </c>
      <c r="R559" s="191">
        <v>-583</v>
      </c>
      <c r="S559" s="191">
        <v>-415</v>
      </c>
      <c r="T559" s="191">
        <v>-516</v>
      </c>
      <c r="U559" s="191">
        <v>-456</v>
      </c>
      <c r="V559" s="191">
        <v>-456</v>
      </c>
      <c r="W559" s="191">
        <v>-524</v>
      </c>
      <c r="X559" s="191">
        <v>-513</v>
      </c>
      <c r="Y559" s="1442">
        <f>SUM(M559:O559)</f>
        <v>-1701</v>
      </c>
      <c r="Z559" s="1442">
        <f>SUM(P559:R559)</f>
        <v>-1687</v>
      </c>
      <c r="AA559" s="1442">
        <f>SUM(S559:U559)</f>
        <v>-1387</v>
      </c>
      <c r="AB559" s="1442">
        <f>SUM(V559:X559)</f>
        <v>-1493</v>
      </c>
      <c r="AC559" s="1442">
        <f>Y559+Z559</f>
        <v>-3388</v>
      </c>
      <c r="AD559" s="1442">
        <f>AB559+AA559</f>
        <v>-2880</v>
      </c>
      <c r="AE559" s="1442">
        <f>AC559+AD559</f>
        <v>-6268</v>
      </c>
    </row>
    <row r="560" spans="1:31" s="272" customFormat="1">
      <c r="A560" s="657">
        <v>1</v>
      </c>
      <c r="B560" s="137"/>
      <c r="C560" s="137"/>
      <c r="D560" s="37"/>
      <c r="E560" s="686"/>
      <c r="F560" s="687"/>
      <c r="G560" s="134"/>
      <c r="H560" s="134"/>
      <c r="I560" s="136"/>
      <c r="J560" s="136"/>
      <c r="K560" s="463"/>
      <c r="L560" s="621" t="s">
        <v>422</v>
      </c>
      <c r="M560" s="128"/>
      <c r="N560" s="128">
        <v>-7</v>
      </c>
      <c r="O560" s="128">
        <v>-18</v>
      </c>
      <c r="P560" s="128">
        <v>-13</v>
      </c>
      <c r="Q560" s="128">
        <v>-6</v>
      </c>
      <c r="R560" s="128">
        <v>-43</v>
      </c>
      <c r="S560" s="128">
        <v>-14</v>
      </c>
      <c r="T560" s="128">
        <v>-13</v>
      </c>
      <c r="U560" s="128">
        <v>-38</v>
      </c>
      <c r="V560" s="128">
        <v>-30</v>
      </c>
      <c r="W560" s="128">
        <v>-38</v>
      </c>
      <c r="X560" s="128">
        <v>-86</v>
      </c>
      <c r="Y560" s="1377">
        <f>SUM(M560:O560)</f>
        <v>-25</v>
      </c>
      <c r="Z560" s="1377">
        <f>SUM(P560:R560)</f>
        <v>-62</v>
      </c>
      <c r="AA560" s="1377">
        <f>SUM(S560:U560)</f>
        <v>-65</v>
      </c>
      <c r="AB560" s="1377">
        <f>SUM(V560:X560)</f>
        <v>-154</v>
      </c>
      <c r="AC560" s="1377">
        <f>Y560+Z560</f>
        <v>-87</v>
      </c>
      <c r="AD560" s="1377">
        <f>AB560+AA560</f>
        <v>-219</v>
      </c>
      <c r="AE560" s="1377">
        <f>AC560+AD560</f>
        <v>-306</v>
      </c>
    </row>
    <row r="561" spans="1:31" s="272" customFormat="1">
      <c r="A561" s="657">
        <v>1</v>
      </c>
      <c r="B561" s="137"/>
      <c r="C561" s="137"/>
      <c r="D561" s="37"/>
      <c r="E561" s="686"/>
      <c r="F561" s="687"/>
      <c r="G561" s="134"/>
      <c r="H561" s="134"/>
      <c r="I561" s="136"/>
      <c r="J561" s="418"/>
      <c r="K561" s="464"/>
      <c r="L561" s="154" t="s">
        <v>431</v>
      </c>
      <c r="M561" s="135"/>
      <c r="N561" s="135"/>
      <c r="O561" s="135"/>
      <c r="P561" s="135"/>
      <c r="Q561" s="135"/>
      <c r="R561" s="135"/>
      <c r="S561" s="135"/>
      <c r="T561" s="135"/>
      <c r="U561" s="135"/>
      <c r="V561" s="135"/>
      <c r="W561" s="135"/>
      <c r="X561" s="135"/>
      <c r="Y561" s="1377">
        <f>SUM(M561:O561)</f>
        <v>0</v>
      </c>
      <c r="Z561" s="1377">
        <f>SUM(P561:R561)</f>
        <v>0</v>
      </c>
      <c r="AA561" s="1377">
        <f>SUM(S561:U561)</f>
        <v>0</v>
      </c>
      <c r="AB561" s="1377">
        <f>SUM(V561:X561)</f>
        <v>0</v>
      </c>
      <c r="AC561" s="1377">
        <f>Y561+Z561</f>
        <v>0</v>
      </c>
      <c r="AD561" s="1377">
        <f>AB561+AA561</f>
        <v>0</v>
      </c>
      <c r="AE561" s="1377">
        <f>AC561+AD561</f>
        <v>0</v>
      </c>
    </row>
    <row r="562" spans="1:31">
      <c r="A562" s="657">
        <v>1</v>
      </c>
      <c r="B562" s="137"/>
      <c r="C562" s="137"/>
      <c r="E562" s="686"/>
      <c r="F562" s="687"/>
      <c r="G562" s="134"/>
      <c r="H562" s="134"/>
      <c r="I562" s="136"/>
      <c r="J562" s="136" t="s">
        <v>221</v>
      </c>
      <c r="K562" s="605"/>
      <c r="L562" s="605"/>
      <c r="M562" s="1449">
        <f t="shared" ref="M562:AE562" si="345">M563+M564</f>
        <v>0</v>
      </c>
      <c r="N562" s="1449">
        <f t="shared" si="345"/>
        <v>0</v>
      </c>
      <c r="O562" s="1449">
        <f t="shared" si="345"/>
        <v>0</v>
      </c>
      <c r="P562" s="1449">
        <f t="shared" si="345"/>
        <v>0</v>
      </c>
      <c r="Q562" s="1449">
        <f t="shared" si="345"/>
        <v>0</v>
      </c>
      <c r="R562" s="1449">
        <f t="shared" si="345"/>
        <v>0</v>
      </c>
      <c r="S562" s="1449">
        <f t="shared" si="345"/>
        <v>0</v>
      </c>
      <c r="T562" s="1449">
        <f t="shared" si="345"/>
        <v>0</v>
      </c>
      <c r="U562" s="1449">
        <f t="shared" si="345"/>
        <v>0</v>
      </c>
      <c r="V562" s="1449">
        <f t="shared" si="345"/>
        <v>0</v>
      </c>
      <c r="W562" s="1449">
        <f t="shared" si="345"/>
        <v>0</v>
      </c>
      <c r="X562" s="1449">
        <f t="shared" si="345"/>
        <v>0</v>
      </c>
      <c r="Y562" s="1449">
        <f t="shared" si="345"/>
        <v>0</v>
      </c>
      <c r="Z562" s="1449">
        <f t="shared" si="345"/>
        <v>0</v>
      </c>
      <c r="AA562" s="1449">
        <f t="shared" si="345"/>
        <v>0</v>
      </c>
      <c r="AB562" s="1449">
        <f t="shared" si="345"/>
        <v>0</v>
      </c>
      <c r="AC562" s="1449">
        <f t="shared" si="345"/>
        <v>0</v>
      </c>
      <c r="AD562" s="1449">
        <f t="shared" si="345"/>
        <v>0</v>
      </c>
      <c r="AE562" s="1449">
        <f t="shared" si="345"/>
        <v>0</v>
      </c>
    </row>
    <row r="563" spans="1:31">
      <c r="A563" s="657">
        <v>1</v>
      </c>
      <c r="B563" s="137"/>
      <c r="C563" s="137"/>
      <c r="E563" s="686"/>
      <c r="F563" s="687"/>
      <c r="G563" s="134"/>
      <c r="H563" s="134"/>
      <c r="I563" s="136"/>
      <c r="J563" s="136"/>
      <c r="K563" s="609" t="s">
        <v>426</v>
      </c>
      <c r="L563" s="609"/>
      <c r="M563" s="1473"/>
      <c r="N563" s="1473"/>
      <c r="O563" s="1473"/>
      <c r="P563" s="1473"/>
      <c r="Q563" s="1473"/>
      <c r="R563" s="1473"/>
      <c r="S563" s="1473"/>
      <c r="T563" s="1473"/>
      <c r="U563" s="1473"/>
      <c r="V563" s="1473"/>
      <c r="W563" s="1473"/>
      <c r="X563" s="1473"/>
      <c r="Y563" s="1449">
        <f>SUM(M563:O563)</f>
        <v>0</v>
      </c>
      <c r="Z563" s="1449">
        <f>SUM(P563:R563)</f>
        <v>0</v>
      </c>
      <c r="AA563" s="1449">
        <f>SUM(S563:U563)</f>
        <v>0</v>
      </c>
      <c r="AB563" s="1449">
        <f>SUM(V563:X563)</f>
        <v>0</v>
      </c>
      <c r="AC563" s="1449">
        <f>Y563+Z563</f>
        <v>0</v>
      </c>
      <c r="AD563" s="1449">
        <f>AB563+AA563</f>
        <v>0</v>
      </c>
      <c r="AE563" s="1449">
        <f>AC563+AD563</f>
        <v>0</v>
      </c>
    </row>
    <row r="564" spans="1:31" s="272" customFormat="1">
      <c r="A564" s="657">
        <v>1</v>
      </c>
      <c r="B564" s="137"/>
      <c r="C564" s="137"/>
      <c r="D564" s="37"/>
      <c r="E564" s="686"/>
      <c r="F564" s="687"/>
      <c r="G564" s="134"/>
      <c r="H564" s="134"/>
      <c r="I564" s="136"/>
      <c r="J564" s="136"/>
      <c r="K564" s="611" t="s">
        <v>236</v>
      </c>
      <c r="L564" s="611"/>
      <c r="M564" s="1450">
        <f t="shared" ref="M564:X564" si="346">SUM(M565:M567)</f>
        <v>0</v>
      </c>
      <c r="N564" s="1450">
        <f t="shared" si="346"/>
        <v>0</v>
      </c>
      <c r="O564" s="1450">
        <f t="shared" si="346"/>
        <v>0</v>
      </c>
      <c r="P564" s="1450">
        <f t="shared" si="346"/>
        <v>0</v>
      </c>
      <c r="Q564" s="1450">
        <f t="shared" si="346"/>
        <v>0</v>
      </c>
      <c r="R564" s="1450">
        <f t="shared" si="346"/>
        <v>0</v>
      </c>
      <c r="S564" s="1450">
        <f t="shared" si="346"/>
        <v>0</v>
      </c>
      <c r="T564" s="1450">
        <f t="shared" si="346"/>
        <v>0</v>
      </c>
      <c r="U564" s="1450">
        <f t="shared" si="346"/>
        <v>0</v>
      </c>
      <c r="V564" s="1450">
        <f t="shared" si="346"/>
        <v>0</v>
      </c>
      <c r="W564" s="1450">
        <f t="shared" si="346"/>
        <v>0</v>
      </c>
      <c r="X564" s="1450">
        <f t="shared" si="346"/>
        <v>0</v>
      </c>
      <c r="Y564" s="1450">
        <f>SUM(M564:O564)</f>
        <v>0</v>
      </c>
      <c r="Z564" s="1450">
        <f>SUM(P564:R564)</f>
        <v>0</v>
      </c>
      <c r="AA564" s="1450">
        <f>SUM(S564:U564)</f>
        <v>0</v>
      </c>
      <c r="AB564" s="1450">
        <f>SUM(V564:X564)</f>
        <v>0</v>
      </c>
      <c r="AC564" s="1450">
        <f>Y564+Z564</f>
        <v>0</v>
      </c>
      <c r="AD564" s="1450">
        <f>AB564+AA564</f>
        <v>0</v>
      </c>
      <c r="AE564" s="1450">
        <f>AC564+AD564</f>
        <v>0</v>
      </c>
    </row>
    <row r="565" spans="1:31" s="272" customFormat="1">
      <c r="A565" s="657">
        <v>1</v>
      </c>
      <c r="B565" s="137"/>
      <c r="C565" s="137"/>
      <c r="D565" s="37"/>
      <c r="E565" s="686"/>
      <c r="F565" s="687"/>
      <c r="G565" s="134"/>
      <c r="H565" s="134"/>
      <c r="I565" s="136"/>
      <c r="J565" s="136"/>
      <c r="K565" s="612"/>
      <c r="L565" s="593" t="s">
        <v>421</v>
      </c>
      <c r="M565" s="1443"/>
      <c r="N565" s="1443"/>
      <c r="O565" s="1443"/>
      <c r="P565" s="1443"/>
      <c r="Q565" s="1443"/>
      <c r="R565" s="1443"/>
      <c r="S565" s="1443"/>
      <c r="T565" s="1443"/>
      <c r="U565" s="1443"/>
      <c r="V565" s="1443"/>
      <c r="W565" s="1443"/>
      <c r="X565" s="1443"/>
      <c r="Y565" s="1442">
        <f>SUM(M565:O565)</f>
        <v>0</v>
      </c>
      <c r="Z565" s="1442">
        <f>SUM(P565:R565)</f>
        <v>0</v>
      </c>
      <c r="AA565" s="1442">
        <f>SUM(S565:U565)</f>
        <v>0</v>
      </c>
      <c r="AB565" s="1442">
        <f>SUM(V565:X565)</f>
        <v>0</v>
      </c>
      <c r="AC565" s="1442">
        <f>Y565+Z565</f>
        <v>0</v>
      </c>
      <c r="AD565" s="1442">
        <f>AB565+AA565</f>
        <v>0</v>
      </c>
      <c r="AE565" s="1442">
        <f>AC565+AD565</f>
        <v>0</v>
      </c>
    </row>
    <row r="566" spans="1:31" s="272" customFormat="1">
      <c r="A566" s="657">
        <v>1</v>
      </c>
      <c r="B566" s="137"/>
      <c r="C566" s="137"/>
      <c r="D566" s="37"/>
      <c r="E566" s="686"/>
      <c r="F566" s="687"/>
      <c r="G566" s="134"/>
      <c r="H566" s="134"/>
      <c r="I566" s="136"/>
      <c r="J566" s="136"/>
      <c r="K566" s="463"/>
      <c r="L566" s="621" t="s">
        <v>422</v>
      </c>
      <c r="M566" s="1374"/>
      <c r="N566" s="1374"/>
      <c r="O566" s="1374"/>
      <c r="P566" s="1374"/>
      <c r="Q566" s="1374"/>
      <c r="R566" s="1374"/>
      <c r="S566" s="1374"/>
      <c r="T566" s="1374"/>
      <c r="U566" s="1374"/>
      <c r="V566" s="1374"/>
      <c r="W566" s="1374"/>
      <c r="X566" s="1374"/>
      <c r="Y566" s="1377">
        <f>SUM(M566:O566)</f>
        <v>0</v>
      </c>
      <c r="Z566" s="1377">
        <f>SUM(P566:R566)</f>
        <v>0</v>
      </c>
      <c r="AA566" s="1377">
        <f>SUM(S566:U566)</f>
        <v>0</v>
      </c>
      <c r="AB566" s="1377">
        <f>SUM(V566:X566)</f>
        <v>0</v>
      </c>
      <c r="AC566" s="1377">
        <f>Y566+Z566</f>
        <v>0</v>
      </c>
      <c r="AD566" s="1377">
        <f>AB566+AA566</f>
        <v>0</v>
      </c>
      <c r="AE566" s="1377">
        <f>AC566+AD566</f>
        <v>0</v>
      </c>
    </row>
    <row r="567" spans="1:31" s="272" customFormat="1">
      <c r="A567" s="657">
        <v>1</v>
      </c>
      <c r="B567" s="137"/>
      <c r="C567" s="137"/>
      <c r="D567" s="37"/>
      <c r="E567" s="686"/>
      <c r="F567" s="687"/>
      <c r="G567" s="134"/>
      <c r="H567" s="134"/>
      <c r="I567" s="136"/>
      <c r="J567" s="418"/>
      <c r="K567" s="464"/>
      <c r="L567" s="154" t="s">
        <v>431</v>
      </c>
      <c r="M567" s="1454"/>
      <c r="N567" s="1454"/>
      <c r="O567" s="1454"/>
      <c r="P567" s="1454"/>
      <c r="Q567" s="1454"/>
      <c r="R567" s="1454"/>
      <c r="S567" s="1454"/>
      <c r="T567" s="1454"/>
      <c r="U567" s="1454"/>
      <c r="V567" s="1454"/>
      <c r="W567" s="1454"/>
      <c r="X567" s="1454"/>
      <c r="Y567" s="1377">
        <f>SUM(M567:O567)</f>
        <v>0</v>
      </c>
      <c r="Z567" s="1377">
        <f>SUM(P567:R567)</f>
        <v>0</v>
      </c>
      <c r="AA567" s="1377">
        <f>SUM(S567:U567)</f>
        <v>0</v>
      </c>
      <c r="AB567" s="1377">
        <f>SUM(V567:X567)</f>
        <v>0</v>
      </c>
      <c r="AC567" s="1377">
        <f>Y567+Z567</f>
        <v>0</v>
      </c>
      <c r="AD567" s="1377">
        <f>AB567+AA567</f>
        <v>0</v>
      </c>
      <c r="AE567" s="1377">
        <f>AC567+AD567</f>
        <v>0</v>
      </c>
    </row>
    <row r="568" spans="1:31">
      <c r="A568" s="657">
        <v>1</v>
      </c>
      <c r="B568" s="137"/>
      <c r="C568" s="137"/>
      <c r="E568" s="686"/>
      <c r="F568" s="687"/>
      <c r="G568" s="134"/>
      <c r="H568" s="134"/>
      <c r="I568" s="136"/>
      <c r="J568" s="136" t="s">
        <v>317</v>
      </c>
      <c r="K568" s="605"/>
      <c r="L568" s="605"/>
      <c r="M568" s="1449">
        <f t="shared" ref="M568:AE568" si="347">M569+M570</f>
        <v>0</v>
      </c>
      <c r="N568" s="1449">
        <f t="shared" si="347"/>
        <v>0</v>
      </c>
      <c r="O568" s="1449">
        <f t="shared" si="347"/>
        <v>0</v>
      </c>
      <c r="P568" s="1449">
        <f t="shared" si="347"/>
        <v>0</v>
      </c>
      <c r="Q568" s="1449">
        <f t="shared" si="347"/>
        <v>0</v>
      </c>
      <c r="R568" s="1449">
        <f t="shared" si="347"/>
        <v>0</v>
      </c>
      <c r="S568" s="1449">
        <f t="shared" si="347"/>
        <v>0</v>
      </c>
      <c r="T568" s="1449">
        <f t="shared" si="347"/>
        <v>0</v>
      </c>
      <c r="U568" s="1449">
        <f t="shared" si="347"/>
        <v>0</v>
      </c>
      <c r="V568" s="1449">
        <f t="shared" si="347"/>
        <v>0</v>
      </c>
      <c r="W568" s="1449">
        <f t="shared" si="347"/>
        <v>0</v>
      </c>
      <c r="X568" s="1449">
        <f t="shared" si="347"/>
        <v>0</v>
      </c>
      <c r="Y568" s="1449">
        <f t="shared" si="347"/>
        <v>0</v>
      </c>
      <c r="Z568" s="1449">
        <f t="shared" si="347"/>
        <v>0</v>
      </c>
      <c r="AA568" s="1449">
        <f t="shared" si="347"/>
        <v>0</v>
      </c>
      <c r="AB568" s="1449">
        <f t="shared" si="347"/>
        <v>0</v>
      </c>
      <c r="AC568" s="1449">
        <f t="shared" si="347"/>
        <v>0</v>
      </c>
      <c r="AD568" s="1449">
        <f t="shared" si="347"/>
        <v>0</v>
      </c>
      <c r="AE568" s="1449">
        <f t="shared" si="347"/>
        <v>0</v>
      </c>
    </row>
    <row r="569" spans="1:31">
      <c r="A569" s="657">
        <v>1</v>
      </c>
      <c r="B569" s="137"/>
      <c r="C569" s="137"/>
      <c r="E569" s="686"/>
      <c r="F569" s="687"/>
      <c r="G569" s="134"/>
      <c r="H569" s="134"/>
      <c r="I569" s="136"/>
      <c r="J569" s="136"/>
      <c r="K569" s="609" t="s">
        <v>427</v>
      </c>
      <c r="L569" s="609"/>
      <c r="M569" s="1473"/>
      <c r="N569" s="1473"/>
      <c r="O569" s="1473"/>
      <c r="P569" s="1473"/>
      <c r="Q569" s="1473"/>
      <c r="R569" s="1473"/>
      <c r="S569" s="1473"/>
      <c r="T569" s="1473"/>
      <c r="U569" s="1473"/>
      <c r="V569" s="1473"/>
      <c r="W569" s="1473"/>
      <c r="X569" s="1473"/>
      <c r="Y569" s="1449">
        <f t="shared" ref="Y569:Y578" si="348">SUM(M569:O569)</f>
        <v>0</v>
      </c>
      <c r="Z569" s="1449">
        <f t="shared" ref="Z569:Z578" si="349">SUM(P569:R569)</f>
        <v>0</v>
      </c>
      <c r="AA569" s="1449">
        <f t="shared" ref="AA569:AA578" si="350">SUM(S569:U569)</f>
        <v>0</v>
      </c>
      <c r="AB569" s="1449">
        <f t="shared" ref="AB569:AB578" si="351">SUM(V569:X569)</f>
        <v>0</v>
      </c>
      <c r="AC569" s="1449">
        <f t="shared" ref="AC569:AC578" si="352">Y569+Z569</f>
        <v>0</v>
      </c>
      <c r="AD569" s="1449">
        <f t="shared" ref="AD569:AD578" si="353">AB569+AA569</f>
        <v>0</v>
      </c>
      <c r="AE569" s="1449">
        <f t="shared" ref="AE569:AE578" si="354">AC569+AD569</f>
        <v>0</v>
      </c>
    </row>
    <row r="570" spans="1:31" s="272" customFormat="1">
      <c r="A570" s="657">
        <v>1</v>
      </c>
      <c r="B570" s="137"/>
      <c r="C570" s="137"/>
      <c r="D570" s="37"/>
      <c r="E570" s="686"/>
      <c r="F570" s="687"/>
      <c r="G570" s="134"/>
      <c r="H570" s="134"/>
      <c r="I570" s="136"/>
      <c r="J570" s="136"/>
      <c r="K570" s="611" t="s">
        <v>236</v>
      </c>
      <c r="L570" s="611"/>
      <c r="M570" s="1450">
        <f t="shared" ref="M570:X570" si="355">SUM(M571:M573)</f>
        <v>0</v>
      </c>
      <c r="N570" s="1450">
        <f t="shared" si="355"/>
        <v>0</v>
      </c>
      <c r="O570" s="1450">
        <f t="shared" si="355"/>
        <v>0</v>
      </c>
      <c r="P570" s="1450">
        <f t="shared" si="355"/>
        <v>0</v>
      </c>
      <c r="Q570" s="1450">
        <f t="shared" si="355"/>
        <v>0</v>
      </c>
      <c r="R570" s="1450">
        <f t="shared" si="355"/>
        <v>0</v>
      </c>
      <c r="S570" s="1450">
        <f t="shared" si="355"/>
        <v>0</v>
      </c>
      <c r="T570" s="1450">
        <f t="shared" si="355"/>
        <v>0</v>
      </c>
      <c r="U570" s="1450">
        <f t="shared" si="355"/>
        <v>0</v>
      </c>
      <c r="V570" s="1450">
        <f t="shared" si="355"/>
        <v>0</v>
      </c>
      <c r="W570" s="1450">
        <f t="shared" si="355"/>
        <v>0</v>
      </c>
      <c r="X570" s="1450">
        <f t="shared" si="355"/>
        <v>0</v>
      </c>
      <c r="Y570" s="1450">
        <f t="shared" si="348"/>
        <v>0</v>
      </c>
      <c r="Z570" s="1450">
        <f t="shared" si="349"/>
        <v>0</v>
      </c>
      <c r="AA570" s="1450">
        <f t="shared" si="350"/>
        <v>0</v>
      </c>
      <c r="AB570" s="1450">
        <f t="shared" si="351"/>
        <v>0</v>
      </c>
      <c r="AC570" s="1450">
        <f t="shared" si="352"/>
        <v>0</v>
      </c>
      <c r="AD570" s="1450">
        <f t="shared" si="353"/>
        <v>0</v>
      </c>
      <c r="AE570" s="1450">
        <f t="shared" si="354"/>
        <v>0</v>
      </c>
    </row>
    <row r="571" spans="1:31" s="272" customFormat="1">
      <c r="A571" s="657">
        <v>1</v>
      </c>
      <c r="B571" s="137"/>
      <c r="C571" s="137"/>
      <c r="D571" s="37"/>
      <c r="E571" s="686"/>
      <c r="F571" s="687"/>
      <c r="G571" s="134"/>
      <c r="H571" s="134"/>
      <c r="I571" s="136"/>
      <c r="J571" s="136"/>
      <c r="K571" s="612"/>
      <c r="L571" s="593" t="s">
        <v>421</v>
      </c>
      <c r="M571" s="1443"/>
      <c r="N571" s="1443"/>
      <c r="O571" s="1443"/>
      <c r="P571" s="1443"/>
      <c r="Q571" s="1443"/>
      <c r="R571" s="1443"/>
      <c r="S571" s="1443"/>
      <c r="T571" s="1443"/>
      <c r="U571" s="1443"/>
      <c r="V571" s="1443"/>
      <c r="W571" s="1443"/>
      <c r="X571" s="1443"/>
      <c r="Y571" s="1442">
        <f t="shared" si="348"/>
        <v>0</v>
      </c>
      <c r="Z571" s="1442">
        <f t="shared" si="349"/>
        <v>0</v>
      </c>
      <c r="AA571" s="1442">
        <f t="shared" si="350"/>
        <v>0</v>
      </c>
      <c r="AB571" s="1442">
        <f t="shared" si="351"/>
        <v>0</v>
      </c>
      <c r="AC571" s="1442">
        <f t="shared" si="352"/>
        <v>0</v>
      </c>
      <c r="AD571" s="1442">
        <f t="shared" si="353"/>
        <v>0</v>
      </c>
      <c r="AE571" s="1442">
        <f t="shared" si="354"/>
        <v>0</v>
      </c>
    </row>
    <row r="572" spans="1:31" s="272" customFormat="1">
      <c r="A572" s="657">
        <v>1</v>
      </c>
      <c r="B572" s="137"/>
      <c r="C572" s="137"/>
      <c r="D572" s="37"/>
      <c r="E572" s="686"/>
      <c r="F572" s="687"/>
      <c r="G572" s="134"/>
      <c r="H572" s="134"/>
      <c r="I572" s="136"/>
      <c r="J572" s="136"/>
      <c r="K572" s="463"/>
      <c r="L572" s="621" t="s">
        <v>422</v>
      </c>
      <c r="M572" s="1374"/>
      <c r="N572" s="1374"/>
      <c r="O572" s="1374"/>
      <c r="P572" s="1374"/>
      <c r="Q572" s="1374"/>
      <c r="R572" s="1374"/>
      <c r="S572" s="1374"/>
      <c r="T572" s="1374"/>
      <c r="U572" s="1374"/>
      <c r="V572" s="1374"/>
      <c r="W572" s="1374"/>
      <c r="X572" s="1374"/>
      <c r="Y572" s="1377">
        <f t="shared" si="348"/>
        <v>0</v>
      </c>
      <c r="Z572" s="1377">
        <f t="shared" si="349"/>
        <v>0</v>
      </c>
      <c r="AA572" s="1377">
        <f t="shared" si="350"/>
        <v>0</v>
      </c>
      <c r="AB572" s="1377">
        <f t="shared" si="351"/>
        <v>0</v>
      </c>
      <c r="AC572" s="1377">
        <f t="shared" si="352"/>
        <v>0</v>
      </c>
      <c r="AD572" s="1377">
        <f t="shared" si="353"/>
        <v>0</v>
      </c>
      <c r="AE572" s="1377">
        <f t="shared" si="354"/>
        <v>0</v>
      </c>
    </row>
    <row r="573" spans="1:31" s="272" customFormat="1">
      <c r="A573" s="657">
        <v>1</v>
      </c>
      <c r="B573" s="137"/>
      <c r="C573" s="137"/>
      <c r="D573" s="37"/>
      <c r="E573" s="686"/>
      <c r="F573" s="687"/>
      <c r="G573" s="134"/>
      <c r="H573" s="134"/>
      <c r="I573" s="136"/>
      <c r="J573" s="418"/>
      <c r="K573" s="464"/>
      <c r="L573" s="154" t="s">
        <v>431</v>
      </c>
      <c r="M573" s="1454"/>
      <c r="N573" s="1454"/>
      <c r="O573" s="1454"/>
      <c r="P573" s="1454"/>
      <c r="Q573" s="1454"/>
      <c r="R573" s="1454"/>
      <c r="S573" s="1454"/>
      <c r="T573" s="1454"/>
      <c r="U573" s="1454"/>
      <c r="V573" s="1454"/>
      <c r="W573" s="1454"/>
      <c r="X573" s="1454"/>
      <c r="Y573" s="1377">
        <f t="shared" si="348"/>
        <v>0</v>
      </c>
      <c r="Z573" s="1377">
        <f t="shared" si="349"/>
        <v>0</v>
      </c>
      <c r="AA573" s="1377">
        <f t="shared" si="350"/>
        <v>0</v>
      </c>
      <c r="AB573" s="1377">
        <f t="shared" si="351"/>
        <v>0</v>
      </c>
      <c r="AC573" s="1377">
        <f t="shared" si="352"/>
        <v>0</v>
      </c>
      <c r="AD573" s="1377">
        <f t="shared" si="353"/>
        <v>0</v>
      </c>
      <c r="AE573" s="1377">
        <f t="shared" si="354"/>
        <v>0</v>
      </c>
    </row>
    <row r="574" spans="1:31" s="272" customFormat="1">
      <c r="A574" s="657">
        <v>1</v>
      </c>
      <c r="B574" s="137"/>
      <c r="C574" s="137"/>
      <c r="D574" s="37"/>
      <c r="E574" s="686"/>
      <c r="F574" s="687"/>
      <c r="G574" s="134"/>
      <c r="H574" s="134"/>
      <c r="I574" s="136"/>
      <c r="J574" s="1474" t="s">
        <v>541</v>
      </c>
      <c r="K574" s="579"/>
      <c r="L574" s="579"/>
      <c r="M574" s="1448">
        <f>SUM(M575:M576)</f>
        <v>0</v>
      </c>
      <c r="N574" s="1448">
        <f t="shared" ref="N574:X574" si="356">SUM(N575:N576)</f>
        <v>0</v>
      </c>
      <c r="O574" s="1448">
        <f t="shared" si="356"/>
        <v>0</v>
      </c>
      <c r="P574" s="1448">
        <f t="shared" si="356"/>
        <v>0</v>
      </c>
      <c r="Q574" s="1448">
        <f t="shared" si="356"/>
        <v>0</v>
      </c>
      <c r="R574" s="1448">
        <f t="shared" si="356"/>
        <v>0</v>
      </c>
      <c r="S574" s="1448">
        <f t="shared" si="356"/>
        <v>0</v>
      </c>
      <c r="T574" s="1448">
        <f t="shared" si="356"/>
        <v>0</v>
      </c>
      <c r="U574" s="1448">
        <f t="shared" si="356"/>
        <v>0</v>
      </c>
      <c r="V574" s="1448">
        <f t="shared" si="356"/>
        <v>0</v>
      </c>
      <c r="W574" s="1448">
        <f t="shared" si="356"/>
        <v>0</v>
      </c>
      <c r="X574" s="1448">
        <f t="shared" si="356"/>
        <v>0</v>
      </c>
      <c r="Y574" s="1448">
        <f t="shared" si="348"/>
        <v>0</v>
      </c>
      <c r="Z574" s="1448">
        <f t="shared" si="349"/>
        <v>0</v>
      </c>
      <c r="AA574" s="1448">
        <f t="shared" si="350"/>
        <v>0</v>
      </c>
      <c r="AB574" s="1448">
        <f t="shared" si="351"/>
        <v>0</v>
      </c>
      <c r="AC574" s="1448">
        <f t="shared" si="352"/>
        <v>0</v>
      </c>
      <c r="AD574" s="1448">
        <f t="shared" si="353"/>
        <v>0</v>
      </c>
      <c r="AE574" s="1448">
        <f t="shared" si="354"/>
        <v>0</v>
      </c>
    </row>
    <row r="575" spans="1:31" s="272" customFormat="1">
      <c r="A575" s="657">
        <v>1</v>
      </c>
      <c r="B575" s="137"/>
      <c r="C575" s="137"/>
      <c r="D575" s="37"/>
      <c r="E575" s="686"/>
      <c r="F575" s="687"/>
      <c r="G575" s="134"/>
      <c r="H575" s="134"/>
      <c r="I575" s="136"/>
      <c r="J575" s="463"/>
      <c r="K575" s="612"/>
      <c r="L575" s="612" t="s">
        <v>436</v>
      </c>
      <c r="M575" s="1443"/>
      <c r="N575" s="1443"/>
      <c r="O575" s="1443"/>
      <c r="P575" s="1443"/>
      <c r="Q575" s="1443"/>
      <c r="R575" s="1443"/>
      <c r="S575" s="1443"/>
      <c r="T575" s="1443"/>
      <c r="U575" s="1443"/>
      <c r="V575" s="1443"/>
      <c r="W575" s="1443"/>
      <c r="X575" s="1443"/>
      <c r="Y575" s="1442">
        <f t="shared" si="348"/>
        <v>0</v>
      </c>
      <c r="Z575" s="1442">
        <f t="shared" si="349"/>
        <v>0</v>
      </c>
      <c r="AA575" s="1442">
        <f t="shared" si="350"/>
        <v>0</v>
      </c>
      <c r="AB575" s="1442">
        <f t="shared" si="351"/>
        <v>0</v>
      </c>
      <c r="AC575" s="1442">
        <f t="shared" si="352"/>
        <v>0</v>
      </c>
      <c r="AD575" s="1442">
        <f t="shared" si="353"/>
        <v>0</v>
      </c>
      <c r="AE575" s="1442">
        <f t="shared" si="354"/>
        <v>0</v>
      </c>
    </row>
    <row r="576" spans="1:31" s="272" customFormat="1">
      <c r="A576" s="657">
        <v>1</v>
      </c>
      <c r="B576" s="137"/>
      <c r="C576" s="137"/>
      <c r="D576" s="37"/>
      <c r="E576" s="686"/>
      <c r="F576" s="687"/>
      <c r="G576" s="134"/>
      <c r="H576" s="134"/>
      <c r="I576" s="136"/>
      <c r="J576" s="464"/>
      <c r="K576" s="464"/>
      <c r="L576" s="464" t="s">
        <v>438</v>
      </c>
      <c r="M576" s="1454"/>
      <c r="N576" s="1454"/>
      <c r="O576" s="1454"/>
      <c r="P576" s="1454"/>
      <c r="Q576" s="1454"/>
      <c r="R576" s="1454"/>
      <c r="S576" s="1454"/>
      <c r="T576" s="1454"/>
      <c r="U576" s="1454"/>
      <c r="V576" s="1454"/>
      <c r="W576" s="1454"/>
      <c r="X576" s="1454"/>
      <c r="Y576" s="1377">
        <f t="shared" si="348"/>
        <v>0</v>
      </c>
      <c r="Z576" s="1377">
        <f t="shared" si="349"/>
        <v>0</v>
      </c>
      <c r="AA576" s="1377">
        <f t="shared" si="350"/>
        <v>0</v>
      </c>
      <c r="AB576" s="1377">
        <f t="shared" si="351"/>
        <v>0</v>
      </c>
      <c r="AC576" s="1377">
        <f t="shared" si="352"/>
        <v>0</v>
      </c>
      <c r="AD576" s="1377">
        <f t="shared" si="353"/>
        <v>0</v>
      </c>
      <c r="AE576" s="1377">
        <f t="shared" si="354"/>
        <v>0</v>
      </c>
    </row>
    <row r="577" spans="1:31" s="272" customFormat="1">
      <c r="A577" s="657">
        <v>1</v>
      </c>
      <c r="B577" s="137"/>
      <c r="C577" s="137"/>
      <c r="D577" s="37"/>
      <c r="E577" s="686"/>
      <c r="F577" s="687"/>
      <c r="G577" s="134"/>
      <c r="H577" s="134"/>
      <c r="I577" s="136"/>
      <c r="J577" s="463" t="s">
        <v>610</v>
      </c>
      <c r="K577" s="463"/>
      <c r="L577" s="464"/>
      <c r="M577" s="1454"/>
      <c r="N577" s="1454"/>
      <c r="O577" s="1454"/>
      <c r="P577" s="1454"/>
      <c r="Q577" s="1454"/>
      <c r="R577" s="1454"/>
      <c r="S577" s="1454"/>
      <c r="T577" s="1454"/>
      <c r="U577" s="1454"/>
      <c r="V577" s="1454"/>
      <c r="W577" s="1454"/>
      <c r="X577" s="1454"/>
      <c r="Y577" s="1377">
        <f>SUM(M577:O577)</f>
        <v>0</v>
      </c>
      <c r="Z577" s="1377">
        <f>SUM(P577:R577)</f>
        <v>0</v>
      </c>
      <c r="AA577" s="1377">
        <f>SUM(S577:U577)</f>
        <v>0</v>
      </c>
      <c r="AB577" s="1377">
        <f>SUM(V577:X577)</f>
        <v>0</v>
      </c>
      <c r="AC577" s="1377">
        <f>Y577+Z577</f>
        <v>0</v>
      </c>
      <c r="AD577" s="1377">
        <f>AB577+AA577</f>
        <v>0</v>
      </c>
      <c r="AE577" s="1377">
        <f>AC577+AD577</f>
        <v>0</v>
      </c>
    </row>
    <row r="578" spans="1:31">
      <c r="A578" s="657">
        <v>1</v>
      </c>
      <c r="B578" s="137"/>
      <c r="C578" s="137"/>
      <c r="E578" s="686"/>
      <c r="F578" s="687"/>
      <c r="G578" s="133"/>
      <c r="H578" s="133"/>
      <c r="I578" s="418"/>
      <c r="J578" s="477" t="s">
        <v>138</v>
      </c>
      <c r="K578" s="477"/>
      <c r="L578" s="477"/>
      <c r="M578" s="1451"/>
      <c r="N578" s="1451"/>
      <c r="O578" s="1451"/>
      <c r="P578" s="1451"/>
      <c r="Q578" s="1451"/>
      <c r="R578" s="1451"/>
      <c r="S578" s="1451"/>
      <c r="T578" s="1451"/>
      <c r="U578" s="1451"/>
      <c r="V578" s="1451"/>
      <c r="W578" s="1451"/>
      <c r="X578" s="1451"/>
      <c r="Y578" s="1353">
        <f t="shared" si="348"/>
        <v>0</v>
      </c>
      <c r="Z578" s="1353">
        <f t="shared" si="349"/>
        <v>0</v>
      </c>
      <c r="AA578" s="1353">
        <f t="shared" si="350"/>
        <v>0</v>
      </c>
      <c r="AB578" s="1353">
        <f t="shared" si="351"/>
        <v>0</v>
      </c>
      <c r="AC578" s="1353">
        <f t="shared" si="352"/>
        <v>0</v>
      </c>
      <c r="AD578" s="1353">
        <f t="shared" si="353"/>
        <v>0</v>
      </c>
      <c r="AE578" s="1353">
        <f t="shared" si="354"/>
        <v>0</v>
      </c>
    </row>
    <row r="579" spans="1:31">
      <c r="A579" s="657">
        <v>1</v>
      </c>
      <c r="B579" s="137"/>
      <c r="C579" s="137"/>
      <c r="E579" s="686"/>
      <c r="F579" s="687"/>
      <c r="G579" s="129" t="s">
        <v>232</v>
      </c>
      <c r="H579" s="129"/>
      <c r="I579" s="1005"/>
      <c r="J579" s="1005"/>
      <c r="K579" s="1005"/>
      <c r="L579" s="1005"/>
      <c r="M579" s="1471">
        <f t="shared" ref="M579:AE579" si="357">M580+M587</f>
        <v>72</v>
      </c>
      <c r="N579" s="1471">
        <f t="shared" si="357"/>
        <v>-53</v>
      </c>
      <c r="O579" s="1471">
        <f t="shared" si="357"/>
        <v>-3</v>
      </c>
      <c r="P579" s="1471">
        <f t="shared" si="357"/>
        <v>-85</v>
      </c>
      <c r="Q579" s="1471">
        <f t="shared" si="357"/>
        <v>34</v>
      </c>
      <c r="R579" s="1471">
        <f t="shared" si="357"/>
        <v>0</v>
      </c>
      <c r="S579" s="1471">
        <f t="shared" si="357"/>
        <v>0</v>
      </c>
      <c r="T579" s="1471">
        <f t="shared" si="357"/>
        <v>0</v>
      </c>
      <c r="U579" s="1471">
        <f t="shared" si="357"/>
        <v>0</v>
      </c>
      <c r="V579" s="1471">
        <f t="shared" si="357"/>
        <v>0</v>
      </c>
      <c r="W579" s="1471">
        <f t="shared" si="357"/>
        <v>0</v>
      </c>
      <c r="X579" s="1471">
        <f t="shared" si="357"/>
        <v>0</v>
      </c>
      <c r="Y579" s="1471">
        <f t="shared" si="357"/>
        <v>16</v>
      </c>
      <c r="Z579" s="1471">
        <f t="shared" si="357"/>
        <v>-51</v>
      </c>
      <c r="AA579" s="1471">
        <f t="shared" si="357"/>
        <v>0</v>
      </c>
      <c r="AB579" s="1471">
        <f t="shared" si="357"/>
        <v>0</v>
      </c>
      <c r="AC579" s="1471">
        <f t="shared" si="357"/>
        <v>-35</v>
      </c>
      <c r="AD579" s="1471">
        <f t="shared" si="357"/>
        <v>0</v>
      </c>
      <c r="AE579" s="1471">
        <f t="shared" si="357"/>
        <v>-35</v>
      </c>
    </row>
    <row r="580" spans="1:31">
      <c r="A580" s="657">
        <v>1</v>
      </c>
      <c r="B580" s="137"/>
      <c r="C580" s="137"/>
      <c r="E580" s="686"/>
      <c r="F580" s="687"/>
      <c r="G580" s="134"/>
      <c r="H580" s="134"/>
      <c r="I580" s="136" t="s">
        <v>330</v>
      </c>
      <c r="J580" s="605"/>
      <c r="K580" s="605"/>
      <c r="L580" s="605"/>
      <c r="M580" s="1439">
        <f t="shared" ref="M580:AE580" si="358">SUM(M581:M586)</f>
        <v>0</v>
      </c>
      <c r="N580" s="1439">
        <f t="shared" si="358"/>
        <v>0</v>
      </c>
      <c r="O580" s="1439">
        <f t="shared" si="358"/>
        <v>0</v>
      </c>
      <c r="P580" s="1439">
        <f t="shared" si="358"/>
        <v>0</v>
      </c>
      <c r="Q580" s="1439">
        <f t="shared" si="358"/>
        <v>0</v>
      </c>
      <c r="R580" s="1439">
        <f t="shared" si="358"/>
        <v>0</v>
      </c>
      <c r="S580" s="1439">
        <f t="shared" si="358"/>
        <v>0</v>
      </c>
      <c r="T580" s="1439">
        <f t="shared" si="358"/>
        <v>0</v>
      </c>
      <c r="U580" s="1439">
        <f t="shared" si="358"/>
        <v>0</v>
      </c>
      <c r="V580" s="1439">
        <f t="shared" si="358"/>
        <v>0</v>
      </c>
      <c r="W580" s="1439">
        <f t="shared" si="358"/>
        <v>0</v>
      </c>
      <c r="X580" s="1439">
        <f t="shared" si="358"/>
        <v>0</v>
      </c>
      <c r="Y580" s="1439">
        <f t="shared" si="358"/>
        <v>0</v>
      </c>
      <c r="Z580" s="1439">
        <f t="shared" si="358"/>
        <v>0</v>
      </c>
      <c r="AA580" s="1439">
        <f t="shared" si="358"/>
        <v>0</v>
      </c>
      <c r="AB580" s="1439">
        <f t="shared" si="358"/>
        <v>0</v>
      </c>
      <c r="AC580" s="1439">
        <f t="shared" si="358"/>
        <v>0</v>
      </c>
      <c r="AD580" s="1439">
        <f t="shared" si="358"/>
        <v>0</v>
      </c>
      <c r="AE580" s="1439">
        <f t="shared" si="358"/>
        <v>0</v>
      </c>
    </row>
    <row r="581" spans="1:31">
      <c r="A581" s="657">
        <v>1</v>
      </c>
      <c r="B581" s="137"/>
      <c r="C581" s="137"/>
      <c r="E581" s="686"/>
      <c r="F581" s="687"/>
      <c r="G581" s="134"/>
      <c r="H581" s="134"/>
      <c r="I581" s="136"/>
      <c r="J581" s="606" t="s">
        <v>325</v>
      </c>
      <c r="K581" s="586"/>
      <c r="L581" s="586"/>
      <c r="M581" s="1443"/>
      <c r="N581" s="1443"/>
      <c r="O581" s="1443"/>
      <c r="P581" s="1443"/>
      <c r="Q581" s="1443"/>
      <c r="R581" s="1443"/>
      <c r="S581" s="1443"/>
      <c r="T581" s="1443"/>
      <c r="U581" s="1443"/>
      <c r="V581" s="1443"/>
      <c r="W581" s="1443"/>
      <c r="X581" s="1443"/>
      <c r="Y581" s="1441">
        <f t="shared" ref="Y581:Y586" si="359">SUM(M581:O581)</f>
        <v>0</v>
      </c>
      <c r="Z581" s="1441">
        <f t="shared" ref="Z581:Z586" si="360">SUM(P581:R581)</f>
        <v>0</v>
      </c>
      <c r="AA581" s="1441">
        <f t="shared" ref="AA581:AA586" si="361">SUM(S581:U581)</f>
        <v>0</v>
      </c>
      <c r="AB581" s="1441">
        <f t="shared" ref="AB581:AB586" si="362">SUM(V581:X581)</f>
        <v>0</v>
      </c>
      <c r="AC581" s="1441">
        <f t="shared" ref="AC581:AC586" si="363">Y581+Z581</f>
        <v>0</v>
      </c>
      <c r="AD581" s="1441">
        <f t="shared" ref="AD581:AD586" si="364">AB581+AA581</f>
        <v>0</v>
      </c>
      <c r="AE581" s="1441">
        <f t="shared" ref="AE581:AE586" si="365">AC581+AD581</f>
        <v>0</v>
      </c>
    </row>
    <row r="582" spans="1:31">
      <c r="A582" s="657">
        <v>1</v>
      </c>
      <c r="B582" s="137"/>
      <c r="C582" s="137"/>
      <c r="E582" s="686"/>
      <c r="F582" s="687"/>
      <c r="G582" s="134"/>
      <c r="H582" s="134"/>
      <c r="I582" s="136"/>
      <c r="J582" s="427" t="s">
        <v>220</v>
      </c>
      <c r="K582" s="136"/>
      <c r="L582" s="136"/>
      <c r="M582" s="1374"/>
      <c r="N582" s="1374"/>
      <c r="O582" s="1374"/>
      <c r="P582" s="1374"/>
      <c r="Q582" s="1374"/>
      <c r="R582" s="1374"/>
      <c r="S582" s="1374"/>
      <c r="T582" s="1374"/>
      <c r="U582" s="1374"/>
      <c r="V582" s="1374"/>
      <c r="W582" s="1374"/>
      <c r="X582" s="1374"/>
      <c r="Y582" s="1356">
        <f t="shared" si="359"/>
        <v>0</v>
      </c>
      <c r="Z582" s="1356">
        <f t="shared" si="360"/>
        <v>0</v>
      </c>
      <c r="AA582" s="1356">
        <f t="shared" si="361"/>
        <v>0</v>
      </c>
      <c r="AB582" s="1356">
        <f t="shared" si="362"/>
        <v>0</v>
      </c>
      <c r="AC582" s="1356">
        <f t="shared" si="363"/>
        <v>0</v>
      </c>
      <c r="AD582" s="1356">
        <f t="shared" si="364"/>
        <v>0</v>
      </c>
      <c r="AE582" s="1356">
        <f t="shared" si="365"/>
        <v>0</v>
      </c>
    </row>
    <row r="583" spans="1:31">
      <c r="A583" s="657">
        <v>1</v>
      </c>
      <c r="B583" s="137"/>
      <c r="C583" s="137"/>
      <c r="E583" s="686"/>
      <c r="F583" s="687"/>
      <c r="G583" s="134"/>
      <c r="H583" s="134"/>
      <c r="I583" s="136"/>
      <c r="J583" s="427" t="s">
        <v>139</v>
      </c>
      <c r="K583" s="136"/>
      <c r="L583" s="136"/>
      <c r="M583" s="1374"/>
      <c r="N583" s="1374"/>
      <c r="O583" s="1374"/>
      <c r="P583" s="1374"/>
      <c r="Q583" s="1374"/>
      <c r="R583" s="1374"/>
      <c r="S583" s="1374"/>
      <c r="T583" s="1374"/>
      <c r="U583" s="1374"/>
      <c r="V583" s="1374"/>
      <c r="W583" s="1374"/>
      <c r="X583" s="1374"/>
      <c r="Y583" s="1356">
        <f t="shared" si="359"/>
        <v>0</v>
      </c>
      <c r="Z583" s="1356">
        <f t="shared" si="360"/>
        <v>0</v>
      </c>
      <c r="AA583" s="1356">
        <f t="shared" si="361"/>
        <v>0</v>
      </c>
      <c r="AB583" s="1356">
        <f t="shared" si="362"/>
        <v>0</v>
      </c>
      <c r="AC583" s="1356">
        <f t="shared" si="363"/>
        <v>0</v>
      </c>
      <c r="AD583" s="1356">
        <f t="shared" si="364"/>
        <v>0</v>
      </c>
      <c r="AE583" s="1356">
        <f t="shared" si="365"/>
        <v>0</v>
      </c>
    </row>
    <row r="584" spans="1:31">
      <c r="A584" s="657">
        <v>1</v>
      </c>
      <c r="B584" s="137"/>
      <c r="C584" s="137"/>
      <c r="E584" s="686"/>
      <c r="F584" s="687"/>
      <c r="G584" s="134"/>
      <c r="H584" s="134"/>
      <c r="I584" s="136"/>
      <c r="J584" s="427" t="s">
        <v>221</v>
      </c>
      <c r="K584" s="136"/>
      <c r="L584" s="136"/>
      <c r="M584" s="1374"/>
      <c r="N584" s="1374"/>
      <c r="O584" s="1374"/>
      <c r="P584" s="1374"/>
      <c r="Q584" s="1374"/>
      <c r="R584" s="1374"/>
      <c r="S584" s="1374"/>
      <c r="T584" s="1374"/>
      <c r="U584" s="1374"/>
      <c r="V584" s="1374"/>
      <c r="W584" s="1374"/>
      <c r="X584" s="1374"/>
      <c r="Y584" s="1356">
        <f t="shared" si="359"/>
        <v>0</v>
      </c>
      <c r="Z584" s="1356">
        <f t="shared" si="360"/>
        <v>0</v>
      </c>
      <c r="AA584" s="1356">
        <f t="shared" si="361"/>
        <v>0</v>
      </c>
      <c r="AB584" s="1356">
        <f t="shared" si="362"/>
        <v>0</v>
      </c>
      <c r="AC584" s="1356">
        <f t="shared" si="363"/>
        <v>0</v>
      </c>
      <c r="AD584" s="1356">
        <f t="shared" si="364"/>
        <v>0</v>
      </c>
      <c r="AE584" s="1356">
        <f t="shared" si="365"/>
        <v>0</v>
      </c>
    </row>
    <row r="585" spans="1:31">
      <c r="A585" s="657">
        <v>1</v>
      </c>
      <c r="B585" s="137"/>
      <c r="C585" s="137"/>
      <c r="E585" s="686"/>
      <c r="F585" s="687"/>
      <c r="G585" s="134"/>
      <c r="H585" s="134"/>
      <c r="I585" s="136"/>
      <c r="J585" s="427" t="s">
        <v>317</v>
      </c>
      <c r="K585" s="136"/>
      <c r="L585" s="136"/>
      <c r="M585" s="1374"/>
      <c r="N585" s="1374"/>
      <c r="O585" s="1374"/>
      <c r="P585" s="1374"/>
      <c r="Q585" s="1374"/>
      <c r="R585" s="1374"/>
      <c r="S585" s="1374"/>
      <c r="T585" s="1374"/>
      <c r="U585" s="1374"/>
      <c r="V585" s="1374"/>
      <c r="W585" s="1374"/>
      <c r="X585" s="1374"/>
      <c r="Y585" s="1356">
        <f t="shared" si="359"/>
        <v>0</v>
      </c>
      <c r="Z585" s="1356">
        <f t="shared" si="360"/>
        <v>0</v>
      </c>
      <c r="AA585" s="1356">
        <f t="shared" si="361"/>
        <v>0</v>
      </c>
      <c r="AB585" s="1356">
        <f t="shared" si="362"/>
        <v>0</v>
      </c>
      <c r="AC585" s="1356">
        <f t="shared" si="363"/>
        <v>0</v>
      </c>
      <c r="AD585" s="1356">
        <f t="shared" si="364"/>
        <v>0</v>
      </c>
      <c r="AE585" s="1356">
        <f t="shared" si="365"/>
        <v>0</v>
      </c>
    </row>
    <row r="586" spans="1:31">
      <c r="A586" s="657">
        <v>1</v>
      </c>
      <c r="B586" s="137"/>
      <c r="C586" s="137"/>
      <c r="E586" s="686"/>
      <c r="F586" s="687"/>
      <c r="G586" s="134"/>
      <c r="H586" s="134"/>
      <c r="I586" s="136"/>
      <c r="J586" s="418" t="s">
        <v>138</v>
      </c>
      <c r="K586" s="418"/>
      <c r="L586" s="418"/>
      <c r="M586" s="1454"/>
      <c r="N586" s="1454"/>
      <c r="O586" s="1454"/>
      <c r="P586" s="1454"/>
      <c r="Q586" s="1454"/>
      <c r="R586" s="1454"/>
      <c r="S586" s="1454"/>
      <c r="T586" s="1454"/>
      <c r="U586" s="1454"/>
      <c r="V586" s="1454"/>
      <c r="W586" s="1454"/>
      <c r="X586" s="1454"/>
      <c r="Y586" s="1357">
        <f t="shared" si="359"/>
        <v>0</v>
      </c>
      <c r="Z586" s="1357">
        <f t="shared" si="360"/>
        <v>0</v>
      </c>
      <c r="AA586" s="1357">
        <f t="shared" si="361"/>
        <v>0</v>
      </c>
      <c r="AB586" s="1357">
        <f t="shared" si="362"/>
        <v>0</v>
      </c>
      <c r="AC586" s="1357">
        <f t="shared" si="363"/>
        <v>0</v>
      </c>
      <c r="AD586" s="1357">
        <f t="shared" si="364"/>
        <v>0</v>
      </c>
      <c r="AE586" s="1357">
        <f t="shared" si="365"/>
        <v>0</v>
      </c>
    </row>
    <row r="587" spans="1:31">
      <c r="A587" s="657">
        <v>1</v>
      </c>
      <c r="B587" s="137"/>
      <c r="C587" s="137"/>
      <c r="E587" s="686"/>
      <c r="F587" s="687"/>
      <c r="G587" s="134"/>
      <c r="H587" s="134"/>
      <c r="I587" s="1292" t="s">
        <v>332</v>
      </c>
      <c r="J587" s="1292"/>
      <c r="K587" s="1292"/>
      <c r="L587" s="1292"/>
      <c r="M587" s="1355">
        <f t="shared" ref="M587:AE587" si="366">M588+M594+M600+M606+M612+M618+M621+M622</f>
        <v>72</v>
      </c>
      <c r="N587" s="1355">
        <f t="shared" si="366"/>
        <v>-53</v>
      </c>
      <c r="O587" s="1355">
        <f t="shared" si="366"/>
        <v>-3</v>
      </c>
      <c r="P587" s="1355">
        <f t="shared" si="366"/>
        <v>-85</v>
      </c>
      <c r="Q587" s="1355">
        <f t="shared" si="366"/>
        <v>34</v>
      </c>
      <c r="R587" s="1355">
        <f t="shared" si="366"/>
        <v>0</v>
      </c>
      <c r="S587" s="1355">
        <f t="shared" si="366"/>
        <v>0</v>
      </c>
      <c r="T587" s="1355">
        <f t="shared" si="366"/>
        <v>0</v>
      </c>
      <c r="U587" s="1355">
        <f t="shared" si="366"/>
        <v>0</v>
      </c>
      <c r="V587" s="1355">
        <f t="shared" si="366"/>
        <v>0</v>
      </c>
      <c r="W587" s="1355">
        <f t="shared" si="366"/>
        <v>0</v>
      </c>
      <c r="X587" s="1355">
        <f t="shared" si="366"/>
        <v>0</v>
      </c>
      <c r="Y587" s="1355">
        <f t="shared" si="366"/>
        <v>16</v>
      </c>
      <c r="Z587" s="1355">
        <f t="shared" si="366"/>
        <v>-51</v>
      </c>
      <c r="AA587" s="1355">
        <f t="shared" si="366"/>
        <v>0</v>
      </c>
      <c r="AB587" s="1355">
        <f t="shared" si="366"/>
        <v>0</v>
      </c>
      <c r="AC587" s="1355">
        <f t="shared" si="366"/>
        <v>-35</v>
      </c>
      <c r="AD587" s="1355">
        <f t="shared" si="366"/>
        <v>0</v>
      </c>
      <c r="AE587" s="1355">
        <f t="shared" si="366"/>
        <v>-35</v>
      </c>
    </row>
    <row r="588" spans="1:31">
      <c r="A588" s="657">
        <v>1</v>
      </c>
      <c r="B588" s="137"/>
      <c r="C588" s="137"/>
      <c r="E588" s="686"/>
      <c r="F588" s="687"/>
      <c r="G588" s="134"/>
      <c r="H588" s="134"/>
      <c r="I588" s="136"/>
      <c r="J588" s="136" t="s">
        <v>219</v>
      </c>
      <c r="K588" s="605"/>
      <c r="L588" s="605"/>
      <c r="M588" s="1439">
        <f t="shared" ref="M588:AE588" si="367">M589+M590</f>
        <v>0</v>
      </c>
      <c r="N588" s="1439">
        <f t="shared" si="367"/>
        <v>0</v>
      </c>
      <c r="O588" s="1439">
        <f t="shared" si="367"/>
        <v>0</v>
      </c>
      <c r="P588" s="1439">
        <f t="shared" si="367"/>
        <v>0</v>
      </c>
      <c r="Q588" s="1439">
        <f t="shared" si="367"/>
        <v>0</v>
      </c>
      <c r="R588" s="1439">
        <f t="shared" si="367"/>
        <v>0</v>
      </c>
      <c r="S588" s="1439">
        <f t="shared" si="367"/>
        <v>0</v>
      </c>
      <c r="T588" s="1439">
        <f t="shared" si="367"/>
        <v>0</v>
      </c>
      <c r="U588" s="1439">
        <f t="shared" si="367"/>
        <v>0</v>
      </c>
      <c r="V588" s="1439">
        <f t="shared" si="367"/>
        <v>0</v>
      </c>
      <c r="W588" s="1439">
        <f t="shared" si="367"/>
        <v>0</v>
      </c>
      <c r="X588" s="1439">
        <f t="shared" si="367"/>
        <v>0</v>
      </c>
      <c r="Y588" s="1439">
        <f t="shared" si="367"/>
        <v>0</v>
      </c>
      <c r="Z588" s="1439">
        <f t="shared" si="367"/>
        <v>0</v>
      </c>
      <c r="AA588" s="1439">
        <f t="shared" si="367"/>
        <v>0</v>
      </c>
      <c r="AB588" s="1439">
        <f t="shared" si="367"/>
        <v>0</v>
      </c>
      <c r="AC588" s="1439">
        <f t="shared" si="367"/>
        <v>0</v>
      </c>
      <c r="AD588" s="1439">
        <f t="shared" si="367"/>
        <v>0</v>
      </c>
      <c r="AE588" s="1439">
        <f t="shared" si="367"/>
        <v>0</v>
      </c>
    </row>
    <row r="589" spans="1:31">
      <c r="A589" s="657">
        <v>1</v>
      </c>
      <c r="B589" s="137"/>
      <c r="C589" s="137"/>
      <c r="E589" s="686"/>
      <c r="F589" s="687"/>
      <c r="G589" s="134"/>
      <c r="H589" s="134"/>
      <c r="I589" s="136"/>
      <c r="J589" s="136"/>
      <c r="K589" s="609" t="s">
        <v>423</v>
      </c>
      <c r="L589" s="609"/>
      <c r="M589" s="1473"/>
      <c r="N589" s="1473"/>
      <c r="O589" s="1473"/>
      <c r="P589" s="1473"/>
      <c r="Q589" s="1473"/>
      <c r="R589" s="1473"/>
      <c r="S589" s="1473"/>
      <c r="T589" s="1473"/>
      <c r="U589" s="1473"/>
      <c r="V589" s="1473"/>
      <c r="W589" s="1473"/>
      <c r="X589" s="1473"/>
      <c r="Y589" s="1449">
        <f>SUM(M589:O589)</f>
        <v>0</v>
      </c>
      <c r="Z589" s="1449">
        <f>SUM(P589:R589)</f>
        <v>0</v>
      </c>
      <c r="AA589" s="1449">
        <f>SUM(S589:U589)</f>
        <v>0</v>
      </c>
      <c r="AB589" s="1449">
        <f>SUM(V589:X589)</f>
        <v>0</v>
      </c>
      <c r="AC589" s="1449">
        <f>Y589+Z589</f>
        <v>0</v>
      </c>
      <c r="AD589" s="1449">
        <f>AB589+AA589</f>
        <v>0</v>
      </c>
      <c r="AE589" s="1449">
        <f>AC589+AD589</f>
        <v>0</v>
      </c>
    </row>
    <row r="590" spans="1:31" s="272" customFormat="1">
      <c r="A590" s="657">
        <v>1</v>
      </c>
      <c r="B590" s="137"/>
      <c r="C590" s="137"/>
      <c r="D590" s="37"/>
      <c r="E590" s="686"/>
      <c r="F590" s="687"/>
      <c r="G590" s="134"/>
      <c r="H590" s="134"/>
      <c r="I590" s="136"/>
      <c r="J590" s="136"/>
      <c r="K590" s="611" t="s">
        <v>236</v>
      </c>
      <c r="L590" s="611"/>
      <c r="M590" s="1450">
        <f t="shared" ref="M590:X590" si="368">SUM(M591:M593)</f>
        <v>0</v>
      </c>
      <c r="N590" s="1450">
        <f t="shared" si="368"/>
        <v>0</v>
      </c>
      <c r="O590" s="1450">
        <f t="shared" si="368"/>
        <v>0</v>
      </c>
      <c r="P590" s="1450">
        <f t="shared" si="368"/>
        <v>0</v>
      </c>
      <c r="Q590" s="1450">
        <f t="shared" si="368"/>
        <v>0</v>
      </c>
      <c r="R590" s="1450">
        <f t="shared" si="368"/>
        <v>0</v>
      </c>
      <c r="S590" s="1450">
        <f t="shared" si="368"/>
        <v>0</v>
      </c>
      <c r="T590" s="1450">
        <f t="shared" si="368"/>
        <v>0</v>
      </c>
      <c r="U590" s="1450">
        <f t="shared" si="368"/>
        <v>0</v>
      </c>
      <c r="V590" s="1450">
        <f t="shared" si="368"/>
        <v>0</v>
      </c>
      <c r="W590" s="1450">
        <f t="shared" si="368"/>
        <v>0</v>
      </c>
      <c r="X590" s="1450">
        <f t="shared" si="368"/>
        <v>0</v>
      </c>
      <c r="Y590" s="1450">
        <f>SUM(M590:O590)</f>
        <v>0</v>
      </c>
      <c r="Z590" s="1450">
        <f>SUM(P590:R590)</f>
        <v>0</v>
      </c>
      <c r="AA590" s="1450">
        <f>SUM(S590:U590)</f>
        <v>0</v>
      </c>
      <c r="AB590" s="1450">
        <f>SUM(V590:X590)</f>
        <v>0</v>
      </c>
      <c r="AC590" s="1450">
        <f>Y590+Z590</f>
        <v>0</v>
      </c>
      <c r="AD590" s="1450">
        <f>AB590+AA590</f>
        <v>0</v>
      </c>
      <c r="AE590" s="1450">
        <f>AC590+AD590</f>
        <v>0</v>
      </c>
    </row>
    <row r="591" spans="1:31" s="272" customFormat="1">
      <c r="A591" s="657">
        <v>1</v>
      </c>
      <c r="B591" s="137"/>
      <c r="C591" s="137"/>
      <c r="D591" s="37"/>
      <c r="E591" s="686"/>
      <c r="F591" s="687"/>
      <c r="G591" s="134"/>
      <c r="H591" s="134"/>
      <c r="I591" s="136"/>
      <c r="J591" s="136"/>
      <c r="K591" s="612"/>
      <c r="L591" s="593" t="s">
        <v>421</v>
      </c>
      <c r="M591" s="1443"/>
      <c r="N591" s="1443"/>
      <c r="O591" s="1443"/>
      <c r="P591" s="1443"/>
      <c r="Q591" s="1443"/>
      <c r="R591" s="1443"/>
      <c r="S591" s="1443"/>
      <c r="T591" s="1443"/>
      <c r="U591" s="1443"/>
      <c r="V591" s="1443"/>
      <c r="W591" s="1443"/>
      <c r="X591" s="1443"/>
      <c r="Y591" s="1442">
        <f>SUM(M591:O591)</f>
        <v>0</v>
      </c>
      <c r="Z591" s="1442">
        <f>SUM(P591:R591)</f>
        <v>0</v>
      </c>
      <c r="AA591" s="1442">
        <f>SUM(S591:U591)</f>
        <v>0</v>
      </c>
      <c r="AB591" s="1442">
        <f>SUM(V591:X591)</f>
        <v>0</v>
      </c>
      <c r="AC591" s="1442">
        <f>Y591+Z591</f>
        <v>0</v>
      </c>
      <c r="AD591" s="1442">
        <f>AB591+AA591</f>
        <v>0</v>
      </c>
      <c r="AE591" s="1442">
        <f>AC591+AD591</f>
        <v>0</v>
      </c>
    </row>
    <row r="592" spans="1:31" s="272" customFormat="1">
      <c r="A592" s="657">
        <v>1</v>
      </c>
      <c r="B592" s="137"/>
      <c r="C592" s="137"/>
      <c r="D592" s="37"/>
      <c r="E592" s="686"/>
      <c r="F592" s="687"/>
      <c r="G592" s="134"/>
      <c r="H592" s="134"/>
      <c r="I592" s="136"/>
      <c r="J592" s="136"/>
      <c r="K592" s="463"/>
      <c r="L592" s="621" t="s">
        <v>422</v>
      </c>
      <c r="M592" s="1374"/>
      <c r="N592" s="1374"/>
      <c r="O592" s="1374"/>
      <c r="P592" s="1374"/>
      <c r="Q592" s="1374"/>
      <c r="R592" s="1374"/>
      <c r="S592" s="1374"/>
      <c r="T592" s="1374"/>
      <c r="U592" s="1374"/>
      <c r="V592" s="1374"/>
      <c r="W592" s="1374"/>
      <c r="X592" s="1374"/>
      <c r="Y592" s="1377">
        <f>SUM(M592:O592)</f>
        <v>0</v>
      </c>
      <c r="Z592" s="1377">
        <f>SUM(P592:R592)</f>
        <v>0</v>
      </c>
      <c r="AA592" s="1377">
        <f>SUM(S592:U592)</f>
        <v>0</v>
      </c>
      <c r="AB592" s="1377">
        <f>SUM(V592:X592)</f>
        <v>0</v>
      </c>
      <c r="AC592" s="1377">
        <f>Y592+Z592</f>
        <v>0</v>
      </c>
      <c r="AD592" s="1377">
        <f>AB592+AA592</f>
        <v>0</v>
      </c>
      <c r="AE592" s="1377">
        <f>AC592+AD592</f>
        <v>0</v>
      </c>
    </row>
    <row r="593" spans="1:31" s="272" customFormat="1">
      <c r="A593" s="657">
        <v>1</v>
      </c>
      <c r="B593" s="137"/>
      <c r="C593" s="137"/>
      <c r="D593" s="37"/>
      <c r="E593" s="686"/>
      <c r="F593" s="687"/>
      <c r="G593" s="134"/>
      <c r="H593" s="134"/>
      <c r="I593" s="136"/>
      <c r="J593" s="418"/>
      <c r="K593" s="464"/>
      <c r="L593" s="154" t="s">
        <v>431</v>
      </c>
      <c r="M593" s="1454"/>
      <c r="N593" s="1454"/>
      <c r="O593" s="1454"/>
      <c r="P593" s="1454"/>
      <c r="Q593" s="1454"/>
      <c r="R593" s="1454"/>
      <c r="S593" s="1454"/>
      <c r="T593" s="1454"/>
      <c r="U593" s="1454"/>
      <c r="V593" s="1454"/>
      <c r="W593" s="1454"/>
      <c r="X593" s="1454"/>
      <c r="Y593" s="1377">
        <f>SUM(M593:O593)</f>
        <v>0</v>
      </c>
      <c r="Z593" s="1377">
        <f>SUM(P593:R593)</f>
        <v>0</v>
      </c>
      <c r="AA593" s="1377">
        <f>SUM(S593:U593)</f>
        <v>0</v>
      </c>
      <c r="AB593" s="1377">
        <f>SUM(V593:X593)</f>
        <v>0</v>
      </c>
      <c r="AC593" s="1377">
        <f>Y593+Z593</f>
        <v>0</v>
      </c>
      <c r="AD593" s="1377">
        <f>AB593+AA593</f>
        <v>0</v>
      </c>
      <c r="AE593" s="1377">
        <f>AC593+AD593</f>
        <v>0</v>
      </c>
    </row>
    <row r="594" spans="1:31">
      <c r="A594" s="657">
        <v>1</v>
      </c>
      <c r="B594" s="137"/>
      <c r="C594" s="137"/>
      <c r="E594" s="686"/>
      <c r="F594" s="687"/>
      <c r="G594" s="134"/>
      <c r="H594" s="134"/>
      <c r="I594" s="136"/>
      <c r="J594" s="136" t="s">
        <v>220</v>
      </c>
      <c r="K594" s="605"/>
      <c r="L594" s="605"/>
      <c r="M594" s="1449">
        <f t="shared" ref="M594:AE594" si="369">M595+M596</f>
        <v>0</v>
      </c>
      <c r="N594" s="1449">
        <f t="shared" si="369"/>
        <v>0</v>
      </c>
      <c r="O594" s="1449">
        <f t="shared" si="369"/>
        <v>0</v>
      </c>
      <c r="P594" s="1449">
        <f t="shared" si="369"/>
        <v>0</v>
      </c>
      <c r="Q594" s="1449">
        <f t="shared" si="369"/>
        <v>0</v>
      </c>
      <c r="R594" s="1449">
        <f t="shared" si="369"/>
        <v>0</v>
      </c>
      <c r="S594" s="1449">
        <f t="shared" si="369"/>
        <v>0</v>
      </c>
      <c r="T594" s="1449">
        <f t="shared" si="369"/>
        <v>0</v>
      </c>
      <c r="U594" s="1449">
        <f t="shared" si="369"/>
        <v>0</v>
      </c>
      <c r="V594" s="1449">
        <f t="shared" si="369"/>
        <v>0</v>
      </c>
      <c r="W594" s="1449">
        <f t="shared" si="369"/>
        <v>0</v>
      </c>
      <c r="X594" s="1449">
        <f t="shared" si="369"/>
        <v>0</v>
      </c>
      <c r="Y594" s="1449">
        <f t="shared" si="369"/>
        <v>0</v>
      </c>
      <c r="Z594" s="1449">
        <f t="shared" si="369"/>
        <v>0</v>
      </c>
      <c r="AA594" s="1449">
        <f t="shared" si="369"/>
        <v>0</v>
      </c>
      <c r="AB594" s="1449">
        <f t="shared" si="369"/>
        <v>0</v>
      </c>
      <c r="AC594" s="1449">
        <f t="shared" si="369"/>
        <v>0</v>
      </c>
      <c r="AD594" s="1449">
        <f t="shared" si="369"/>
        <v>0</v>
      </c>
      <c r="AE594" s="1449">
        <f t="shared" si="369"/>
        <v>0</v>
      </c>
    </row>
    <row r="595" spans="1:31">
      <c r="A595" s="657">
        <v>1</v>
      </c>
      <c r="B595" s="137"/>
      <c r="C595" s="137"/>
      <c r="E595" s="686"/>
      <c r="F595" s="687"/>
      <c r="G595" s="134"/>
      <c r="H595" s="134"/>
      <c r="I595" s="136"/>
      <c r="J595" s="136"/>
      <c r="K595" s="609" t="s">
        <v>429</v>
      </c>
      <c r="L595" s="609"/>
      <c r="M595" s="1473"/>
      <c r="N595" s="1473"/>
      <c r="O595" s="1473"/>
      <c r="P595" s="1473"/>
      <c r="Q595" s="1473"/>
      <c r="R595" s="1473"/>
      <c r="S595" s="1473"/>
      <c r="T595" s="1473"/>
      <c r="U595" s="1473"/>
      <c r="V595" s="1473"/>
      <c r="W595" s="1473"/>
      <c r="X595" s="1473"/>
      <c r="Y595" s="1449">
        <f>SUM(M595:O595)</f>
        <v>0</v>
      </c>
      <c r="Z595" s="1449">
        <f>SUM(P595:R595)</f>
        <v>0</v>
      </c>
      <c r="AA595" s="1449">
        <f>SUM(S595:U595)</f>
        <v>0</v>
      </c>
      <c r="AB595" s="1449">
        <f>SUM(V595:X595)</f>
        <v>0</v>
      </c>
      <c r="AC595" s="1449">
        <f>Y595+Z595</f>
        <v>0</v>
      </c>
      <c r="AD595" s="1449">
        <f>AB595+AA595</f>
        <v>0</v>
      </c>
      <c r="AE595" s="1449">
        <f>AC595+AD595</f>
        <v>0</v>
      </c>
    </row>
    <row r="596" spans="1:31" s="272" customFormat="1">
      <c r="A596" s="657">
        <v>1</v>
      </c>
      <c r="B596" s="137"/>
      <c r="C596" s="137"/>
      <c r="D596" s="37"/>
      <c r="E596" s="686"/>
      <c r="F596" s="687"/>
      <c r="G596" s="134"/>
      <c r="H596" s="134"/>
      <c r="I596" s="136"/>
      <c r="J596" s="136"/>
      <c r="K596" s="611" t="s">
        <v>236</v>
      </c>
      <c r="L596" s="611"/>
      <c r="M596" s="1450">
        <f t="shared" ref="M596:X596" si="370">SUM(M597:M599)</f>
        <v>0</v>
      </c>
      <c r="N596" s="1450">
        <f t="shared" si="370"/>
        <v>0</v>
      </c>
      <c r="O596" s="1450">
        <f t="shared" si="370"/>
        <v>0</v>
      </c>
      <c r="P596" s="1450">
        <f t="shared" si="370"/>
        <v>0</v>
      </c>
      <c r="Q596" s="1450">
        <f t="shared" si="370"/>
        <v>0</v>
      </c>
      <c r="R596" s="1450">
        <f t="shared" si="370"/>
        <v>0</v>
      </c>
      <c r="S596" s="1450">
        <f t="shared" si="370"/>
        <v>0</v>
      </c>
      <c r="T596" s="1450">
        <f t="shared" si="370"/>
        <v>0</v>
      </c>
      <c r="U596" s="1450">
        <f t="shared" si="370"/>
        <v>0</v>
      </c>
      <c r="V596" s="1450">
        <f t="shared" si="370"/>
        <v>0</v>
      </c>
      <c r="W596" s="1450">
        <f t="shared" si="370"/>
        <v>0</v>
      </c>
      <c r="X596" s="1450">
        <f t="shared" si="370"/>
        <v>0</v>
      </c>
      <c r="Y596" s="1450">
        <f>SUM(M596:O596)</f>
        <v>0</v>
      </c>
      <c r="Z596" s="1450">
        <f>SUM(P596:R596)</f>
        <v>0</v>
      </c>
      <c r="AA596" s="1450">
        <f>SUM(S596:U596)</f>
        <v>0</v>
      </c>
      <c r="AB596" s="1450">
        <f>SUM(V596:X596)</f>
        <v>0</v>
      </c>
      <c r="AC596" s="1450">
        <f>Y596+Z596</f>
        <v>0</v>
      </c>
      <c r="AD596" s="1450">
        <f>AB596+AA596</f>
        <v>0</v>
      </c>
      <c r="AE596" s="1450">
        <f>AC596+AD596</f>
        <v>0</v>
      </c>
    </row>
    <row r="597" spans="1:31" s="272" customFormat="1">
      <c r="A597" s="657">
        <v>1</v>
      </c>
      <c r="B597" s="137"/>
      <c r="C597" s="137"/>
      <c r="D597" s="37"/>
      <c r="E597" s="686"/>
      <c r="F597" s="687"/>
      <c r="G597" s="134"/>
      <c r="H597" s="134"/>
      <c r="I597" s="136"/>
      <c r="J597" s="136"/>
      <c r="K597" s="612"/>
      <c r="L597" s="593" t="s">
        <v>421</v>
      </c>
      <c r="M597" s="1443"/>
      <c r="N597" s="1443"/>
      <c r="O597" s="1443"/>
      <c r="P597" s="1443"/>
      <c r="Q597" s="1443"/>
      <c r="R597" s="1443"/>
      <c r="S597" s="1443"/>
      <c r="T597" s="1443"/>
      <c r="U597" s="1443"/>
      <c r="V597" s="1443"/>
      <c r="W597" s="1443"/>
      <c r="X597" s="1443"/>
      <c r="Y597" s="1442">
        <f>SUM(M597:O597)</f>
        <v>0</v>
      </c>
      <c r="Z597" s="1442">
        <f>SUM(P597:R597)</f>
        <v>0</v>
      </c>
      <c r="AA597" s="1442">
        <f>SUM(S597:U597)</f>
        <v>0</v>
      </c>
      <c r="AB597" s="1442">
        <f>SUM(V597:X597)</f>
        <v>0</v>
      </c>
      <c r="AC597" s="1442">
        <f>Y597+Z597</f>
        <v>0</v>
      </c>
      <c r="AD597" s="1442">
        <f>AB597+AA597</f>
        <v>0</v>
      </c>
      <c r="AE597" s="1442">
        <f>AC597+AD597</f>
        <v>0</v>
      </c>
    </row>
    <row r="598" spans="1:31" s="272" customFormat="1">
      <c r="A598" s="657">
        <v>1</v>
      </c>
      <c r="B598" s="137"/>
      <c r="C598" s="137"/>
      <c r="D598" s="37"/>
      <c r="E598" s="686"/>
      <c r="F598" s="687"/>
      <c r="G598" s="134"/>
      <c r="H598" s="134"/>
      <c r="I598" s="136"/>
      <c r="J598" s="136"/>
      <c r="K598" s="463"/>
      <c r="L598" s="621" t="s">
        <v>422</v>
      </c>
      <c r="M598" s="1374"/>
      <c r="N598" s="1374"/>
      <c r="O598" s="1374"/>
      <c r="P598" s="1374"/>
      <c r="Q598" s="1374"/>
      <c r="R598" s="1374"/>
      <c r="S598" s="1374"/>
      <c r="T598" s="1374"/>
      <c r="U598" s="1374"/>
      <c r="V598" s="1374"/>
      <c r="W598" s="1374"/>
      <c r="X598" s="1374"/>
      <c r="Y598" s="1377">
        <f>SUM(M598:O598)</f>
        <v>0</v>
      </c>
      <c r="Z598" s="1377">
        <f>SUM(P598:R598)</f>
        <v>0</v>
      </c>
      <c r="AA598" s="1377">
        <f>SUM(S598:U598)</f>
        <v>0</v>
      </c>
      <c r="AB598" s="1377">
        <f>SUM(V598:X598)</f>
        <v>0</v>
      </c>
      <c r="AC598" s="1377">
        <f>Y598+Z598</f>
        <v>0</v>
      </c>
      <c r="AD598" s="1377">
        <f>AB598+AA598</f>
        <v>0</v>
      </c>
      <c r="AE598" s="1377">
        <f>AC598+AD598</f>
        <v>0</v>
      </c>
    </row>
    <row r="599" spans="1:31" s="272" customFormat="1">
      <c r="A599" s="657">
        <v>1</v>
      </c>
      <c r="B599" s="137"/>
      <c r="C599" s="137"/>
      <c r="D599" s="37"/>
      <c r="E599" s="686"/>
      <c r="F599" s="687"/>
      <c r="G599" s="134"/>
      <c r="H599" s="134"/>
      <c r="I599" s="136"/>
      <c r="J599" s="418"/>
      <c r="K599" s="464"/>
      <c r="L599" s="154" t="s">
        <v>431</v>
      </c>
      <c r="M599" s="1454"/>
      <c r="N599" s="1454"/>
      <c r="O599" s="1454"/>
      <c r="P599" s="1454"/>
      <c r="Q599" s="1454"/>
      <c r="R599" s="1454"/>
      <c r="S599" s="1454"/>
      <c r="T599" s="1454"/>
      <c r="U599" s="1454"/>
      <c r="V599" s="1454"/>
      <c r="W599" s="1454"/>
      <c r="X599" s="1454"/>
      <c r="Y599" s="1377">
        <f>SUM(M599:O599)</f>
        <v>0</v>
      </c>
      <c r="Z599" s="1377">
        <f>SUM(P599:R599)</f>
        <v>0</v>
      </c>
      <c r="AA599" s="1377">
        <f>SUM(S599:U599)</f>
        <v>0</v>
      </c>
      <c r="AB599" s="1377">
        <f>SUM(V599:X599)</f>
        <v>0</v>
      </c>
      <c r="AC599" s="1377">
        <f>Y599+Z599</f>
        <v>0</v>
      </c>
      <c r="AD599" s="1377">
        <f>AB599+AA599</f>
        <v>0</v>
      </c>
      <c r="AE599" s="1377">
        <f>AC599+AD599</f>
        <v>0</v>
      </c>
    </row>
    <row r="600" spans="1:31">
      <c r="A600" s="657">
        <v>1</v>
      </c>
      <c r="B600" s="137"/>
      <c r="C600" s="137"/>
      <c r="E600" s="686"/>
      <c r="F600" s="687"/>
      <c r="G600" s="134"/>
      <c r="H600" s="134"/>
      <c r="I600" s="136"/>
      <c r="J600" s="136" t="s">
        <v>139</v>
      </c>
      <c r="K600" s="605"/>
      <c r="L600" s="605"/>
      <c r="M600" s="1449">
        <f t="shared" ref="M600:AE600" si="371">M601+M602</f>
        <v>72</v>
      </c>
      <c r="N600" s="1449">
        <f t="shared" si="371"/>
        <v>-53</v>
      </c>
      <c r="O600" s="1449">
        <f t="shared" si="371"/>
        <v>-3</v>
      </c>
      <c r="P600" s="1449">
        <f t="shared" si="371"/>
        <v>-85</v>
      </c>
      <c r="Q600" s="1449">
        <f t="shared" si="371"/>
        <v>34</v>
      </c>
      <c r="R600" s="1449">
        <f t="shared" si="371"/>
        <v>0</v>
      </c>
      <c r="S600" s="1449">
        <f t="shared" si="371"/>
        <v>0</v>
      </c>
      <c r="T600" s="1449">
        <f t="shared" si="371"/>
        <v>0</v>
      </c>
      <c r="U600" s="1449">
        <f t="shared" si="371"/>
        <v>0</v>
      </c>
      <c r="V600" s="1449">
        <f t="shared" si="371"/>
        <v>0</v>
      </c>
      <c r="W600" s="1449">
        <f t="shared" si="371"/>
        <v>0</v>
      </c>
      <c r="X600" s="1449">
        <f t="shared" si="371"/>
        <v>0</v>
      </c>
      <c r="Y600" s="1449">
        <f t="shared" si="371"/>
        <v>16</v>
      </c>
      <c r="Z600" s="1449">
        <f t="shared" si="371"/>
        <v>-51</v>
      </c>
      <c r="AA600" s="1449">
        <f t="shared" si="371"/>
        <v>0</v>
      </c>
      <c r="AB600" s="1449">
        <f t="shared" si="371"/>
        <v>0</v>
      </c>
      <c r="AC600" s="1449">
        <f t="shared" si="371"/>
        <v>-35</v>
      </c>
      <c r="AD600" s="1449">
        <f t="shared" si="371"/>
        <v>0</v>
      </c>
      <c r="AE600" s="1449">
        <f t="shared" si="371"/>
        <v>-35</v>
      </c>
    </row>
    <row r="601" spans="1:31">
      <c r="A601" s="657">
        <v>1</v>
      </c>
      <c r="B601" s="137"/>
      <c r="C601" s="137"/>
      <c r="E601" s="686"/>
      <c r="F601" s="687"/>
      <c r="G601" s="134"/>
      <c r="H601" s="134"/>
      <c r="I601" s="136"/>
      <c r="J601" s="136"/>
      <c r="K601" s="609" t="s">
        <v>263</v>
      </c>
      <c r="L601" s="609"/>
      <c r="M601" s="128">
        <v>72</v>
      </c>
      <c r="N601" s="610">
        <v>-53</v>
      </c>
      <c r="O601" s="610">
        <f>30-33</f>
        <v>-3</v>
      </c>
      <c r="P601" s="610">
        <v>-85</v>
      </c>
      <c r="Q601" s="610">
        <v>34</v>
      </c>
      <c r="R601" s="610"/>
      <c r="S601" s="610"/>
      <c r="T601" s="610"/>
      <c r="U601" s="610"/>
      <c r="V601" s="610"/>
      <c r="W601" s="610"/>
      <c r="X601" s="610"/>
      <c r="Y601" s="1449">
        <f>SUM(M601:O601)</f>
        <v>16</v>
      </c>
      <c r="Z601" s="1449">
        <f>SUM(P601:R601)</f>
        <v>-51</v>
      </c>
      <c r="AA601" s="1449">
        <f>SUM(S601:U601)</f>
        <v>0</v>
      </c>
      <c r="AB601" s="1449">
        <f>SUM(V601:X601)</f>
        <v>0</v>
      </c>
      <c r="AC601" s="1449">
        <f>Y601+Z601</f>
        <v>-35</v>
      </c>
      <c r="AD601" s="1449">
        <f>AB601+AA601</f>
        <v>0</v>
      </c>
      <c r="AE601" s="1449">
        <f>AC601+AD601</f>
        <v>-35</v>
      </c>
    </row>
    <row r="602" spans="1:31" s="272" customFormat="1">
      <c r="A602" s="657">
        <v>1</v>
      </c>
      <c r="B602" s="137"/>
      <c r="C602" s="137"/>
      <c r="D602" s="37"/>
      <c r="E602" s="686"/>
      <c r="F602" s="687"/>
      <c r="G602" s="134"/>
      <c r="H602" s="134"/>
      <c r="I602" s="136"/>
      <c r="J602" s="136"/>
      <c r="K602" s="611" t="s">
        <v>236</v>
      </c>
      <c r="L602" s="611"/>
      <c r="M602" s="1450">
        <f t="shared" ref="M602:X602" si="372">SUM(M603:M605)</f>
        <v>0</v>
      </c>
      <c r="N602" s="1450">
        <f t="shared" si="372"/>
        <v>0</v>
      </c>
      <c r="O602" s="1450">
        <f t="shared" si="372"/>
        <v>0</v>
      </c>
      <c r="P602" s="1450">
        <f t="shared" si="372"/>
        <v>0</v>
      </c>
      <c r="Q602" s="1450">
        <f t="shared" si="372"/>
        <v>0</v>
      </c>
      <c r="R602" s="1450">
        <f t="shared" si="372"/>
        <v>0</v>
      </c>
      <c r="S602" s="1450">
        <f t="shared" si="372"/>
        <v>0</v>
      </c>
      <c r="T602" s="1450">
        <f t="shared" si="372"/>
        <v>0</v>
      </c>
      <c r="U602" s="1450">
        <f t="shared" si="372"/>
        <v>0</v>
      </c>
      <c r="V602" s="1450">
        <f t="shared" si="372"/>
        <v>0</v>
      </c>
      <c r="W602" s="1450">
        <f t="shared" si="372"/>
        <v>0</v>
      </c>
      <c r="X602" s="1450">
        <f t="shared" si="372"/>
        <v>0</v>
      </c>
      <c r="Y602" s="1450">
        <f>SUM(M602:O602)</f>
        <v>0</v>
      </c>
      <c r="Z602" s="1450">
        <f>SUM(P602:R602)</f>
        <v>0</v>
      </c>
      <c r="AA602" s="1450">
        <f>SUM(S602:U602)</f>
        <v>0</v>
      </c>
      <c r="AB602" s="1450">
        <f>SUM(V602:X602)</f>
        <v>0</v>
      </c>
      <c r="AC602" s="1450">
        <f>Y602+Z602</f>
        <v>0</v>
      </c>
      <c r="AD602" s="1450">
        <f>AB602+AA602</f>
        <v>0</v>
      </c>
      <c r="AE602" s="1450">
        <f>AC602+AD602</f>
        <v>0</v>
      </c>
    </row>
    <row r="603" spans="1:31" s="272" customFormat="1">
      <c r="A603" s="657">
        <v>1</v>
      </c>
      <c r="B603" s="137"/>
      <c r="C603" s="137"/>
      <c r="D603" s="37"/>
      <c r="E603" s="686"/>
      <c r="F603" s="687"/>
      <c r="G603" s="134"/>
      <c r="H603" s="134"/>
      <c r="I603" s="136"/>
      <c r="J603" s="136"/>
      <c r="K603" s="612"/>
      <c r="L603" s="593" t="s">
        <v>421</v>
      </c>
      <c r="M603" s="1443"/>
      <c r="N603" s="1443"/>
      <c r="O603" s="1443"/>
      <c r="P603" s="1443"/>
      <c r="Q603" s="1443"/>
      <c r="R603" s="1443"/>
      <c r="S603" s="1443"/>
      <c r="T603" s="1443"/>
      <c r="U603" s="1443"/>
      <c r="V603" s="1443"/>
      <c r="W603" s="1443"/>
      <c r="X603" s="1443"/>
      <c r="Y603" s="1442">
        <f>SUM(M603:O603)</f>
        <v>0</v>
      </c>
      <c r="Z603" s="1442">
        <f>SUM(P603:R603)</f>
        <v>0</v>
      </c>
      <c r="AA603" s="1442">
        <f>SUM(S603:U603)</f>
        <v>0</v>
      </c>
      <c r="AB603" s="1442">
        <f>SUM(V603:X603)</f>
        <v>0</v>
      </c>
      <c r="AC603" s="1442">
        <f>Y603+Z603</f>
        <v>0</v>
      </c>
      <c r="AD603" s="1442">
        <f>AB603+AA603</f>
        <v>0</v>
      </c>
      <c r="AE603" s="1442">
        <f>AC603+AD603</f>
        <v>0</v>
      </c>
    </row>
    <row r="604" spans="1:31" s="272" customFormat="1">
      <c r="A604" s="657">
        <v>1</v>
      </c>
      <c r="B604" s="137"/>
      <c r="C604" s="137"/>
      <c r="D604" s="37"/>
      <c r="E604" s="686"/>
      <c r="F604" s="687"/>
      <c r="G604" s="134"/>
      <c r="H604" s="134"/>
      <c r="I604" s="136"/>
      <c r="J604" s="136"/>
      <c r="K604" s="463"/>
      <c r="L604" s="621" t="s">
        <v>422</v>
      </c>
      <c r="M604" s="1374"/>
      <c r="N604" s="1374"/>
      <c r="O604" s="1374"/>
      <c r="P604" s="1374"/>
      <c r="Q604" s="1374"/>
      <c r="R604" s="1374"/>
      <c r="S604" s="1374"/>
      <c r="T604" s="1374"/>
      <c r="U604" s="1374"/>
      <c r="V604" s="1374"/>
      <c r="W604" s="1374"/>
      <c r="X604" s="1374"/>
      <c r="Y604" s="1377">
        <f>SUM(M604:O604)</f>
        <v>0</v>
      </c>
      <c r="Z604" s="1377">
        <f>SUM(P604:R604)</f>
        <v>0</v>
      </c>
      <c r="AA604" s="1377">
        <f>SUM(S604:U604)</f>
        <v>0</v>
      </c>
      <c r="AB604" s="1377">
        <f>SUM(V604:X604)</f>
        <v>0</v>
      </c>
      <c r="AC604" s="1377">
        <f>Y604+Z604</f>
        <v>0</v>
      </c>
      <c r="AD604" s="1377">
        <f>AB604+AA604</f>
        <v>0</v>
      </c>
      <c r="AE604" s="1377">
        <f>AC604+AD604</f>
        <v>0</v>
      </c>
    </row>
    <row r="605" spans="1:31" s="272" customFormat="1">
      <c r="A605" s="657">
        <v>1</v>
      </c>
      <c r="B605" s="137"/>
      <c r="C605" s="137"/>
      <c r="D605" s="37"/>
      <c r="E605" s="686"/>
      <c r="F605" s="687"/>
      <c r="G605" s="134"/>
      <c r="H605" s="134"/>
      <c r="I605" s="136"/>
      <c r="J605" s="418"/>
      <c r="K605" s="464"/>
      <c r="L605" s="154" t="s">
        <v>431</v>
      </c>
      <c r="M605" s="1454"/>
      <c r="N605" s="1454"/>
      <c r="O605" s="1454"/>
      <c r="P605" s="1454"/>
      <c r="Q605" s="1454"/>
      <c r="R605" s="1454"/>
      <c r="S605" s="1454"/>
      <c r="T605" s="1454"/>
      <c r="U605" s="1454"/>
      <c r="V605" s="1454"/>
      <c r="W605" s="1454"/>
      <c r="X605" s="1454"/>
      <c r="Y605" s="1377">
        <f>SUM(M605:O605)</f>
        <v>0</v>
      </c>
      <c r="Z605" s="1377">
        <f>SUM(P605:R605)</f>
        <v>0</v>
      </c>
      <c r="AA605" s="1377">
        <f>SUM(S605:U605)</f>
        <v>0</v>
      </c>
      <c r="AB605" s="1377">
        <f>SUM(V605:X605)</f>
        <v>0</v>
      </c>
      <c r="AC605" s="1377">
        <f>Y605+Z605</f>
        <v>0</v>
      </c>
      <c r="AD605" s="1377">
        <f>AB605+AA605</f>
        <v>0</v>
      </c>
      <c r="AE605" s="1377">
        <f>AC605+AD605</f>
        <v>0</v>
      </c>
    </row>
    <row r="606" spans="1:31">
      <c r="A606" s="657">
        <v>1</v>
      </c>
      <c r="B606" s="137"/>
      <c r="C606" s="137"/>
      <c r="E606" s="686"/>
      <c r="F606" s="687"/>
      <c r="G606" s="134"/>
      <c r="H606" s="134"/>
      <c r="I606" s="136"/>
      <c r="J606" s="136" t="s">
        <v>221</v>
      </c>
      <c r="K606" s="605"/>
      <c r="L606" s="605"/>
      <c r="M606" s="1449">
        <f t="shared" ref="M606:AE606" si="373">M607+M608</f>
        <v>0</v>
      </c>
      <c r="N606" s="1449">
        <f t="shared" si="373"/>
        <v>0</v>
      </c>
      <c r="O606" s="1449">
        <f t="shared" si="373"/>
        <v>0</v>
      </c>
      <c r="P606" s="1449">
        <f t="shared" si="373"/>
        <v>0</v>
      </c>
      <c r="Q606" s="1449">
        <f t="shared" si="373"/>
        <v>0</v>
      </c>
      <c r="R606" s="1449">
        <f t="shared" si="373"/>
        <v>0</v>
      </c>
      <c r="S606" s="1449">
        <f t="shared" si="373"/>
        <v>0</v>
      </c>
      <c r="T606" s="1449">
        <f t="shared" si="373"/>
        <v>0</v>
      </c>
      <c r="U606" s="1449">
        <f t="shared" si="373"/>
        <v>0</v>
      </c>
      <c r="V606" s="1449">
        <f t="shared" si="373"/>
        <v>0</v>
      </c>
      <c r="W606" s="1449">
        <f t="shared" si="373"/>
        <v>0</v>
      </c>
      <c r="X606" s="1449">
        <f t="shared" si="373"/>
        <v>0</v>
      </c>
      <c r="Y606" s="1449">
        <f t="shared" si="373"/>
        <v>0</v>
      </c>
      <c r="Z606" s="1449">
        <f t="shared" si="373"/>
        <v>0</v>
      </c>
      <c r="AA606" s="1449">
        <f t="shared" si="373"/>
        <v>0</v>
      </c>
      <c r="AB606" s="1449">
        <f t="shared" si="373"/>
        <v>0</v>
      </c>
      <c r="AC606" s="1449">
        <f t="shared" si="373"/>
        <v>0</v>
      </c>
      <c r="AD606" s="1449">
        <f t="shared" si="373"/>
        <v>0</v>
      </c>
      <c r="AE606" s="1449">
        <f t="shared" si="373"/>
        <v>0</v>
      </c>
    </row>
    <row r="607" spans="1:31">
      <c r="A607" s="657">
        <v>1</v>
      </c>
      <c r="B607" s="137"/>
      <c r="C607" s="137"/>
      <c r="E607" s="686"/>
      <c r="F607" s="687"/>
      <c r="G607" s="134"/>
      <c r="H607" s="134"/>
      <c r="I607" s="136"/>
      <c r="J607" s="136"/>
      <c r="K607" s="609" t="s">
        <v>426</v>
      </c>
      <c r="L607" s="609"/>
      <c r="M607" s="1473"/>
      <c r="N607" s="1473"/>
      <c r="O607" s="1473"/>
      <c r="P607" s="1473"/>
      <c r="Q607" s="1473"/>
      <c r="R607" s="1473"/>
      <c r="S607" s="1473"/>
      <c r="T607" s="1473"/>
      <c r="U607" s="1473"/>
      <c r="V607" s="1473"/>
      <c r="W607" s="1473"/>
      <c r="X607" s="1473"/>
      <c r="Y607" s="1449">
        <f>SUM(M607:O607)</f>
        <v>0</v>
      </c>
      <c r="Z607" s="1449">
        <f>SUM(P607:R607)</f>
        <v>0</v>
      </c>
      <c r="AA607" s="1449">
        <f>SUM(S607:U607)</f>
        <v>0</v>
      </c>
      <c r="AB607" s="1449">
        <f>SUM(V607:X607)</f>
        <v>0</v>
      </c>
      <c r="AC607" s="1449">
        <f>Y607+Z607</f>
        <v>0</v>
      </c>
      <c r="AD607" s="1449">
        <f>AB607+AA607</f>
        <v>0</v>
      </c>
      <c r="AE607" s="1449">
        <f>AC607+AD607</f>
        <v>0</v>
      </c>
    </row>
    <row r="608" spans="1:31" s="272" customFormat="1">
      <c r="A608" s="657">
        <v>1</v>
      </c>
      <c r="B608" s="137"/>
      <c r="C608" s="137"/>
      <c r="D608" s="37"/>
      <c r="E608" s="686"/>
      <c r="F608" s="687"/>
      <c r="G608" s="134"/>
      <c r="H608" s="134"/>
      <c r="I608" s="136"/>
      <c r="J608" s="136"/>
      <c r="K608" s="611" t="s">
        <v>236</v>
      </c>
      <c r="L608" s="611"/>
      <c r="M608" s="1450">
        <f t="shared" ref="M608:X608" si="374">SUM(M609:M611)</f>
        <v>0</v>
      </c>
      <c r="N608" s="1450">
        <f t="shared" si="374"/>
        <v>0</v>
      </c>
      <c r="O608" s="1450">
        <f t="shared" si="374"/>
        <v>0</v>
      </c>
      <c r="P608" s="1450">
        <f t="shared" si="374"/>
        <v>0</v>
      </c>
      <c r="Q608" s="1450">
        <f t="shared" si="374"/>
        <v>0</v>
      </c>
      <c r="R608" s="1450">
        <f t="shared" si="374"/>
        <v>0</v>
      </c>
      <c r="S608" s="1450">
        <f t="shared" si="374"/>
        <v>0</v>
      </c>
      <c r="T608" s="1450">
        <f t="shared" si="374"/>
        <v>0</v>
      </c>
      <c r="U608" s="1450">
        <f t="shared" si="374"/>
        <v>0</v>
      </c>
      <c r="V608" s="1450">
        <f t="shared" si="374"/>
        <v>0</v>
      </c>
      <c r="W608" s="1450">
        <f t="shared" si="374"/>
        <v>0</v>
      </c>
      <c r="X608" s="1450">
        <f t="shared" si="374"/>
        <v>0</v>
      </c>
      <c r="Y608" s="1450">
        <f>SUM(M608:O608)</f>
        <v>0</v>
      </c>
      <c r="Z608" s="1450">
        <f>SUM(P608:R608)</f>
        <v>0</v>
      </c>
      <c r="AA608" s="1450">
        <f>SUM(S608:U608)</f>
        <v>0</v>
      </c>
      <c r="AB608" s="1450">
        <f>SUM(V608:X608)</f>
        <v>0</v>
      </c>
      <c r="AC608" s="1450">
        <f>Y608+Z608</f>
        <v>0</v>
      </c>
      <c r="AD608" s="1450">
        <f>AB608+AA608</f>
        <v>0</v>
      </c>
      <c r="AE608" s="1450">
        <f>AC608+AD608</f>
        <v>0</v>
      </c>
    </row>
    <row r="609" spans="1:31" s="272" customFormat="1">
      <c r="A609" s="657">
        <v>1</v>
      </c>
      <c r="B609" s="137"/>
      <c r="C609" s="137"/>
      <c r="D609" s="37"/>
      <c r="E609" s="686"/>
      <c r="F609" s="687"/>
      <c r="G609" s="134"/>
      <c r="H609" s="134"/>
      <c r="I609" s="136"/>
      <c r="J609" s="136"/>
      <c r="K609" s="612"/>
      <c r="L609" s="593" t="s">
        <v>421</v>
      </c>
      <c r="M609" s="1443"/>
      <c r="N609" s="1443"/>
      <c r="O609" s="1443"/>
      <c r="P609" s="1443"/>
      <c r="Q609" s="1443"/>
      <c r="R609" s="1443"/>
      <c r="S609" s="1443"/>
      <c r="T609" s="1443"/>
      <c r="U609" s="1443"/>
      <c r="V609" s="1443"/>
      <c r="W609" s="1443"/>
      <c r="X609" s="1443"/>
      <c r="Y609" s="1442">
        <f>SUM(M609:O609)</f>
        <v>0</v>
      </c>
      <c r="Z609" s="1442">
        <f>SUM(P609:R609)</f>
        <v>0</v>
      </c>
      <c r="AA609" s="1442">
        <f>SUM(S609:U609)</f>
        <v>0</v>
      </c>
      <c r="AB609" s="1442">
        <f>SUM(V609:X609)</f>
        <v>0</v>
      </c>
      <c r="AC609" s="1442">
        <f>Y609+Z609</f>
        <v>0</v>
      </c>
      <c r="AD609" s="1442">
        <f>AB609+AA609</f>
        <v>0</v>
      </c>
      <c r="AE609" s="1442">
        <f>AC609+AD609</f>
        <v>0</v>
      </c>
    </row>
    <row r="610" spans="1:31" s="272" customFormat="1">
      <c r="A610" s="657">
        <v>1</v>
      </c>
      <c r="B610" s="137"/>
      <c r="C610" s="137"/>
      <c r="D610" s="37"/>
      <c r="E610" s="686"/>
      <c r="F610" s="687"/>
      <c r="G610" s="134"/>
      <c r="H610" s="134"/>
      <c r="I610" s="136"/>
      <c r="J610" s="136"/>
      <c r="K610" s="463"/>
      <c r="L610" s="621" t="s">
        <v>422</v>
      </c>
      <c r="M610" s="1374"/>
      <c r="N610" s="1374"/>
      <c r="O610" s="1374"/>
      <c r="P610" s="1374"/>
      <c r="Q610" s="1374"/>
      <c r="R610" s="1374"/>
      <c r="S610" s="1374"/>
      <c r="T610" s="1374"/>
      <c r="U610" s="1374"/>
      <c r="V610" s="1374"/>
      <c r="W610" s="1374"/>
      <c r="X610" s="1374"/>
      <c r="Y610" s="1377">
        <f>SUM(M610:O610)</f>
        <v>0</v>
      </c>
      <c r="Z610" s="1377">
        <f>SUM(P610:R610)</f>
        <v>0</v>
      </c>
      <c r="AA610" s="1377">
        <f>SUM(S610:U610)</f>
        <v>0</v>
      </c>
      <c r="AB610" s="1377">
        <f>SUM(V610:X610)</f>
        <v>0</v>
      </c>
      <c r="AC610" s="1377">
        <f>Y610+Z610</f>
        <v>0</v>
      </c>
      <c r="AD610" s="1377">
        <f>AB610+AA610</f>
        <v>0</v>
      </c>
      <c r="AE610" s="1377">
        <f>AC610+AD610</f>
        <v>0</v>
      </c>
    </row>
    <row r="611" spans="1:31" s="272" customFormat="1">
      <c r="A611" s="657">
        <v>1</v>
      </c>
      <c r="B611" s="137"/>
      <c r="C611" s="137"/>
      <c r="D611" s="37"/>
      <c r="E611" s="686"/>
      <c r="F611" s="687"/>
      <c r="G611" s="134"/>
      <c r="H611" s="134"/>
      <c r="I611" s="136"/>
      <c r="J611" s="418"/>
      <c r="K611" s="464"/>
      <c r="L611" s="154" t="s">
        <v>431</v>
      </c>
      <c r="M611" s="1454"/>
      <c r="N611" s="1454"/>
      <c r="O611" s="1454"/>
      <c r="P611" s="1454"/>
      <c r="Q611" s="1454"/>
      <c r="R611" s="1454"/>
      <c r="S611" s="1454"/>
      <c r="T611" s="1454"/>
      <c r="U611" s="1454"/>
      <c r="V611" s="1454"/>
      <c r="W611" s="1454"/>
      <c r="X611" s="1454"/>
      <c r="Y611" s="1377">
        <f>SUM(M611:O611)</f>
        <v>0</v>
      </c>
      <c r="Z611" s="1377">
        <f>SUM(P611:R611)</f>
        <v>0</v>
      </c>
      <c r="AA611" s="1377">
        <f>SUM(S611:U611)</f>
        <v>0</v>
      </c>
      <c r="AB611" s="1377">
        <f>SUM(V611:X611)</f>
        <v>0</v>
      </c>
      <c r="AC611" s="1377">
        <f>Y611+Z611</f>
        <v>0</v>
      </c>
      <c r="AD611" s="1377">
        <f>AB611+AA611</f>
        <v>0</v>
      </c>
      <c r="AE611" s="1377">
        <f>AC611+AD611</f>
        <v>0</v>
      </c>
    </row>
    <row r="612" spans="1:31">
      <c r="A612" s="657">
        <v>1</v>
      </c>
      <c r="B612" s="137"/>
      <c r="C612" s="137"/>
      <c r="E612" s="686"/>
      <c r="F612" s="687"/>
      <c r="G612" s="134"/>
      <c r="H612" s="134"/>
      <c r="I612" s="136"/>
      <c r="J612" s="136" t="s">
        <v>317</v>
      </c>
      <c r="K612" s="605"/>
      <c r="L612" s="605"/>
      <c r="M612" s="1449">
        <f t="shared" ref="M612:AE612" si="375">M613+M614</f>
        <v>0</v>
      </c>
      <c r="N612" s="1449">
        <f t="shared" si="375"/>
        <v>0</v>
      </c>
      <c r="O612" s="1449">
        <f t="shared" si="375"/>
        <v>0</v>
      </c>
      <c r="P612" s="1449">
        <f t="shared" si="375"/>
        <v>0</v>
      </c>
      <c r="Q612" s="1449">
        <f t="shared" si="375"/>
        <v>0</v>
      </c>
      <c r="R612" s="1449">
        <f t="shared" si="375"/>
        <v>0</v>
      </c>
      <c r="S612" s="1449">
        <f t="shared" si="375"/>
        <v>0</v>
      </c>
      <c r="T612" s="1449">
        <f t="shared" si="375"/>
        <v>0</v>
      </c>
      <c r="U612" s="1449">
        <f t="shared" si="375"/>
        <v>0</v>
      </c>
      <c r="V612" s="1449">
        <f t="shared" si="375"/>
        <v>0</v>
      </c>
      <c r="W612" s="1449">
        <f t="shared" si="375"/>
        <v>0</v>
      </c>
      <c r="X612" s="1449">
        <f t="shared" si="375"/>
        <v>0</v>
      </c>
      <c r="Y612" s="1449">
        <f t="shared" si="375"/>
        <v>0</v>
      </c>
      <c r="Z612" s="1449">
        <f t="shared" si="375"/>
        <v>0</v>
      </c>
      <c r="AA612" s="1449">
        <f t="shared" si="375"/>
        <v>0</v>
      </c>
      <c r="AB612" s="1449">
        <f t="shared" si="375"/>
        <v>0</v>
      </c>
      <c r="AC612" s="1449">
        <f t="shared" si="375"/>
        <v>0</v>
      </c>
      <c r="AD612" s="1449">
        <f t="shared" si="375"/>
        <v>0</v>
      </c>
      <c r="AE612" s="1449">
        <f t="shared" si="375"/>
        <v>0</v>
      </c>
    </row>
    <row r="613" spans="1:31">
      <c r="A613" s="657">
        <v>1</v>
      </c>
      <c r="B613" s="137"/>
      <c r="C613" s="137"/>
      <c r="E613" s="686"/>
      <c r="F613" s="687"/>
      <c r="G613" s="134"/>
      <c r="H613" s="134"/>
      <c r="I613" s="136"/>
      <c r="J613" s="136"/>
      <c r="K613" s="609" t="s">
        <v>427</v>
      </c>
      <c r="L613" s="609"/>
      <c r="M613" s="1473"/>
      <c r="N613" s="1473"/>
      <c r="O613" s="1473"/>
      <c r="P613" s="1473"/>
      <c r="Q613" s="1473"/>
      <c r="R613" s="1473"/>
      <c r="S613" s="1473"/>
      <c r="T613" s="1473"/>
      <c r="U613" s="1473"/>
      <c r="V613" s="1473"/>
      <c r="W613" s="1473"/>
      <c r="X613" s="1473"/>
      <c r="Y613" s="1449">
        <f>SUM(M613:O613)</f>
        <v>0</v>
      </c>
      <c r="Z613" s="1449">
        <f>SUM(P613:R613)</f>
        <v>0</v>
      </c>
      <c r="AA613" s="1449">
        <f t="shared" ref="AA613:AA622" si="376">SUM(S613:U613)</f>
        <v>0</v>
      </c>
      <c r="AB613" s="1449">
        <f t="shared" ref="AB613:AB622" si="377">SUM(V613:X613)</f>
        <v>0</v>
      </c>
      <c r="AC613" s="1449">
        <f t="shared" ref="AC613:AC622" si="378">Y613+Z613</f>
        <v>0</v>
      </c>
      <c r="AD613" s="1449">
        <f t="shared" ref="AD613:AD622" si="379">AB613+AA613</f>
        <v>0</v>
      </c>
      <c r="AE613" s="1449">
        <f t="shared" ref="AE613:AE622" si="380">AC613+AD613</f>
        <v>0</v>
      </c>
    </row>
    <row r="614" spans="1:31" s="272" customFormat="1">
      <c r="A614" s="657">
        <v>1</v>
      </c>
      <c r="B614" s="137"/>
      <c r="C614" s="137"/>
      <c r="D614" s="37"/>
      <c r="E614" s="686"/>
      <c r="F614" s="687"/>
      <c r="G614" s="134"/>
      <c r="H614" s="134"/>
      <c r="I614" s="136"/>
      <c r="J614" s="136"/>
      <c r="K614" s="611" t="s">
        <v>236</v>
      </c>
      <c r="L614" s="611"/>
      <c r="M614" s="1450">
        <f t="shared" ref="M614:X614" si="381">SUM(M615:M617)</f>
        <v>0</v>
      </c>
      <c r="N614" s="1450">
        <f t="shared" si="381"/>
        <v>0</v>
      </c>
      <c r="O614" s="1450">
        <f t="shared" si="381"/>
        <v>0</v>
      </c>
      <c r="P614" s="1450">
        <f t="shared" si="381"/>
        <v>0</v>
      </c>
      <c r="Q614" s="1450">
        <f t="shared" si="381"/>
        <v>0</v>
      </c>
      <c r="R614" s="1450">
        <f t="shared" si="381"/>
        <v>0</v>
      </c>
      <c r="S614" s="1450">
        <f t="shared" si="381"/>
        <v>0</v>
      </c>
      <c r="T614" s="1450">
        <f t="shared" si="381"/>
        <v>0</v>
      </c>
      <c r="U614" s="1450">
        <f t="shared" si="381"/>
        <v>0</v>
      </c>
      <c r="V614" s="1450">
        <f t="shared" si="381"/>
        <v>0</v>
      </c>
      <c r="W614" s="1450">
        <f t="shared" si="381"/>
        <v>0</v>
      </c>
      <c r="X614" s="1450">
        <f t="shared" si="381"/>
        <v>0</v>
      </c>
      <c r="Y614" s="1450">
        <f t="shared" ref="Y614:Y622" si="382">SUM(M614:O614)</f>
        <v>0</v>
      </c>
      <c r="Z614" s="1450">
        <f t="shared" ref="Z614:Z622" si="383">SUM(P614:R614)</f>
        <v>0</v>
      </c>
      <c r="AA614" s="1450">
        <f t="shared" si="376"/>
        <v>0</v>
      </c>
      <c r="AB614" s="1450">
        <f t="shared" si="377"/>
        <v>0</v>
      </c>
      <c r="AC614" s="1450">
        <f t="shared" si="378"/>
        <v>0</v>
      </c>
      <c r="AD614" s="1450">
        <f t="shared" si="379"/>
        <v>0</v>
      </c>
      <c r="AE614" s="1450">
        <f t="shared" si="380"/>
        <v>0</v>
      </c>
    </row>
    <row r="615" spans="1:31" s="272" customFormat="1">
      <c r="A615" s="657">
        <v>1</v>
      </c>
      <c r="B615" s="137"/>
      <c r="C615" s="137"/>
      <c r="D615" s="37"/>
      <c r="E615" s="686"/>
      <c r="F615" s="687"/>
      <c r="G615" s="134"/>
      <c r="H615" s="134"/>
      <c r="I615" s="136"/>
      <c r="J615" s="136"/>
      <c r="K615" s="612"/>
      <c r="L615" s="593" t="s">
        <v>421</v>
      </c>
      <c r="M615" s="1443"/>
      <c r="N615" s="1443"/>
      <c r="O615" s="1443"/>
      <c r="P615" s="1443"/>
      <c r="Q615" s="1443"/>
      <c r="R615" s="1443"/>
      <c r="S615" s="1443"/>
      <c r="T615" s="1443"/>
      <c r="U615" s="1443"/>
      <c r="V615" s="1443"/>
      <c r="W615" s="1443"/>
      <c r="X615" s="1443"/>
      <c r="Y615" s="1442">
        <f t="shared" si="382"/>
        <v>0</v>
      </c>
      <c r="Z615" s="1442">
        <f t="shared" si="383"/>
        <v>0</v>
      </c>
      <c r="AA615" s="1442">
        <f t="shared" si="376"/>
        <v>0</v>
      </c>
      <c r="AB615" s="1442">
        <f t="shared" si="377"/>
        <v>0</v>
      </c>
      <c r="AC615" s="1442">
        <f t="shared" si="378"/>
        <v>0</v>
      </c>
      <c r="AD615" s="1442">
        <f t="shared" si="379"/>
        <v>0</v>
      </c>
      <c r="AE615" s="1442">
        <f t="shared" si="380"/>
        <v>0</v>
      </c>
    </row>
    <row r="616" spans="1:31" s="272" customFormat="1">
      <c r="A616" s="657">
        <v>1</v>
      </c>
      <c r="B616" s="137"/>
      <c r="C616" s="137"/>
      <c r="D616" s="37"/>
      <c r="E616" s="686"/>
      <c r="F616" s="687"/>
      <c r="G616" s="134"/>
      <c r="H616" s="134"/>
      <c r="I616" s="136"/>
      <c r="J616" s="136"/>
      <c r="K616" s="463"/>
      <c r="L616" s="621" t="s">
        <v>422</v>
      </c>
      <c r="M616" s="1374"/>
      <c r="N616" s="1374"/>
      <c r="O616" s="1374"/>
      <c r="P616" s="1374"/>
      <c r="Q616" s="1374"/>
      <c r="R616" s="1374"/>
      <c r="S616" s="1374"/>
      <c r="T616" s="1374"/>
      <c r="U616" s="1374"/>
      <c r="V616" s="1374"/>
      <c r="W616" s="1374"/>
      <c r="X616" s="1374"/>
      <c r="Y616" s="1377">
        <f t="shared" si="382"/>
        <v>0</v>
      </c>
      <c r="Z616" s="1377">
        <f t="shared" si="383"/>
        <v>0</v>
      </c>
      <c r="AA616" s="1377">
        <f t="shared" si="376"/>
        <v>0</v>
      </c>
      <c r="AB616" s="1377">
        <f t="shared" si="377"/>
        <v>0</v>
      </c>
      <c r="AC616" s="1377">
        <f t="shared" si="378"/>
        <v>0</v>
      </c>
      <c r="AD616" s="1377">
        <f t="shared" si="379"/>
        <v>0</v>
      </c>
      <c r="AE616" s="1377">
        <f t="shared" si="380"/>
        <v>0</v>
      </c>
    </row>
    <row r="617" spans="1:31" s="272" customFormat="1">
      <c r="A617" s="657">
        <v>1</v>
      </c>
      <c r="B617" s="137"/>
      <c r="C617" s="137"/>
      <c r="D617" s="37"/>
      <c r="E617" s="686"/>
      <c r="F617" s="687"/>
      <c r="G617" s="134"/>
      <c r="H617" s="134"/>
      <c r="I617" s="136"/>
      <c r="J617" s="418"/>
      <c r="K617" s="464"/>
      <c r="L617" s="154" t="s">
        <v>431</v>
      </c>
      <c r="M617" s="1454"/>
      <c r="N617" s="1454"/>
      <c r="O617" s="1454"/>
      <c r="P617" s="1454"/>
      <c r="Q617" s="1454"/>
      <c r="R617" s="1454"/>
      <c r="S617" s="1454"/>
      <c r="T617" s="1454"/>
      <c r="U617" s="1454"/>
      <c r="V617" s="1454"/>
      <c r="W617" s="1454"/>
      <c r="X617" s="1454"/>
      <c r="Y617" s="1377">
        <f t="shared" si="382"/>
        <v>0</v>
      </c>
      <c r="Z617" s="1377">
        <f t="shared" si="383"/>
        <v>0</v>
      </c>
      <c r="AA617" s="1377">
        <f t="shared" si="376"/>
        <v>0</v>
      </c>
      <c r="AB617" s="1377">
        <f t="shared" si="377"/>
        <v>0</v>
      </c>
      <c r="AC617" s="1377">
        <f t="shared" si="378"/>
        <v>0</v>
      </c>
      <c r="AD617" s="1377">
        <f t="shared" si="379"/>
        <v>0</v>
      </c>
      <c r="AE617" s="1377">
        <f t="shared" si="380"/>
        <v>0</v>
      </c>
    </row>
    <row r="618" spans="1:31" s="272" customFormat="1">
      <c r="A618" s="657">
        <v>1</v>
      </c>
      <c r="B618" s="137"/>
      <c r="C618" s="137"/>
      <c r="D618" s="37"/>
      <c r="E618" s="686"/>
      <c r="F618" s="687"/>
      <c r="G618" s="134"/>
      <c r="H618" s="134"/>
      <c r="I618" s="136"/>
      <c r="J618" s="1474" t="s">
        <v>542</v>
      </c>
      <c r="K618" s="579"/>
      <c r="L618" s="579"/>
      <c r="M618" s="1448">
        <f>SUM(M619:M620)</f>
        <v>0</v>
      </c>
      <c r="N618" s="1448">
        <f t="shared" ref="N618:X618" si="384">SUM(N619:N620)</f>
        <v>0</v>
      </c>
      <c r="O618" s="1448">
        <f t="shared" si="384"/>
        <v>0</v>
      </c>
      <c r="P618" s="1448">
        <f t="shared" si="384"/>
        <v>0</v>
      </c>
      <c r="Q618" s="1448">
        <f t="shared" si="384"/>
        <v>0</v>
      </c>
      <c r="R618" s="1448">
        <f t="shared" si="384"/>
        <v>0</v>
      </c>
      <c r="S618" s="1448">
        <f t="shared" si="384"/>
        <v>0</v>
      </c>
      <c r="T618" s="1448">
        <f t="shared" si="384"/>
        <v>0</v>
      </c>
      <c r="U618" s="1448">
        <f t="shared" si="384"/>
        <v>0</v>
      </c>
      <c r="V618" s="1448">
        <f t="shared" si="384"/>
        <v>0</v>
      </c>
      <c r="W618" s="1448">
        <f t="shared" si="384"/>
        <v>0</v>
      </c>
      <c r="X618" s="1448">
        <f t="shared" si="384"/>
        <v>0</v>
      </c>
      <c r="Y618" s="1448">
        <f t="shared" si="382"/>
        <v>0</v>
      </c>
      <c r="Z618" s="1448">
        <f t="shared" si="383"/>
        <v>0</v>
      </c>
      <c r="AA618" s="1448">
        <f t="shared" si="376"/>
        <v>0</v>
      </c>
      <c r="AB618" s="1448">
        <f t="shared" si="377"/>
        <v>0</v>
      </c>
      <c r="AC618" s="1448">
        <f t="shared" si="378"/>
        <v>0</v>
      </c>
      <c r="AD618" s="1448">
        <f t="shared" si="379"/>
        <v>0</v>
      </c>
      <c r="AE618" s="1448">
        <f t="shared" si="380"/>
        <v>0</v>
      </c>
    </row>
    <row r="619" spans="1:31" s="272" customFormat="1">
      <c r="A619" s="657">
        <v>1</v>
      </c>
      <c r="B619" s="137"/>
      <c r="C619" s="137"/>
      <c r="D619" s="37"/>
      <c r="E619" s="686"/>
      <c r="F619" s="687"/>
      <c r="G619" s="134"/>
      <c r="H619" s="134"/>
      <c r="I619" s="136"/>
      <c r="J619" s="463"/>
      <c r="K619" s="612"/>
      <c r="L619" s="612" t="s">
        <v>436</v>
      </c>
      <c r="M619" s="1443"/>
      <c r="N619" s="1443"/>
      <c r="O619" s="1443"/>
      <c r="P619" s="1443"/>
      <c r="Q619" s="1443"/>
      <c r="R619" s="1443"/>
      <c r="S619" s="1443"/>
      <c r="T619" s="1443"/>
      <c r="U619" s="1443"/>
      <c r="V619" s="1443"/>
      <c r="W619" s="1443"/>
      <c r="X619" s="1443"/>
      <c r="Y619" s="1442">
        <f t="shared" si="382"/>
        <v>0</v>
      </c>
      <c r="Z619" s="1442">
        <f t="shared" si="383"/>
        <v>0</v>
      </c>
      <c r="AA619" s="1442">
        <f t="shared" si="376"/>
        <v>0</v>
      </c>
      <c r="AB619" s="1442">
        <f t="shared" si="377"/>
        <v>0</v>
      </c>
      <c r="AC619" s="1442">
        <f t="shared" si="378"/>
        <v>0</v>
      </c>
      <c r="AD619" s="1442">
        <f t="shared" si="379"/>
        <v>0</v>
      </c>
      <c r="AE619" s="1442">
        <f t="shared" si="380"/>
        <v>0</v>
      </c>
    </row>
    <row r="620" spans="1:31" s="272" customFormat="1">
      <c r="A620" s="657">
        <v>1</v>
      </c>
      <c r="B620" s="137"/>
      <c r="C620" s="137"/>
      <c r="D620" s="37"/>
      <c r="E620" s="686"/>
      <c r="F620" s="687"/>
      <c r="G620" s="134"/>
      <c r="H620" s="134"/>
      <c r="I620" s="136"/>
      <c r="J620" s="464"/>
      <c r="K620" s="464"/>
      <c r="L620" s="464" t="s">
        <v>438</v>
      </c>
      <c r="M620" s="1454"/>
      <c r="N620" s="1454"/>
      <c r="O620" s="1454"/>
      <c r="P620" s="1454"/>
      <c r="Q620" s="1454"/>
      <c r="R620" s="1454"/>
      <c r="S620" s="1454"/>
      <c r="T620" s="1454"/>
      <c r="U620" s="1454"/>
      <c r="V620" s="1454"/>
      <c r="W620" s="1454"/>
      <c r="X620" s="1454"/>
      <c r="Y620" s="1377">
        <f t="shared" si="382"/>
        <v>0</v>
      </c>
      <c r="Z620" s="1377">
        <f t="shared" si="383"/>
        <v>0</v>
      </c>
      <c r="AA620" s="1377">
        <f t="shared" si="376"/>
        <v>0</v>
      </c>
      <c r="AB620" s="1377">
        <f t="shared" si="377"/>
        <v>0</v>
      </c>
      <c r="AC620" s="1377">
        <f t="shared" si="378"/>
        <v>0</v>
      </c>
      <c r="AD620" s="1377">
        <f t="shared" si="379"/>
        <v>0</v>
      </c>
      <c r="AE620" s="1377">
        <f t="shared" si="380"/>
        <v>0</v>
      </c>
    </row>
    <row r="621" spans="1:31" s="272" customFormat="1">
      <c r="A621" s="657">
        <v>1</v>
      </c>
      <c r="B621" s="137"/>
      <c r="C621" s="137"/>
      <c r="D621" s="37"/>
      <c r="E621" s="686"/>
      <c r="F621" s="687"/>
      <c r="G621" s="134"/>
      <c r="H621" s="134"/>
      <c r="I621" s="136"/>
      <c r="J621" s="463" t="s">
        <v>611</v>
      </c>
      <c r="K621" s="463"/>
      <c r="L621" s="612"/>
      <c r="M621" s="1443"/>
      <c r="N621" s="1443"/>
      <c r="O621" s="1443"/>
      <c r="P621" s="1443"/>
      <c r="Q621" s="1443"/>
      <c r="R621" s="1443"/>
      <c r="S621" s="1443"/>
      <c r="T621" s="1443"/>
      <c r="U621" s="1443"/>
      <c r="V621" s="1443"/>
      <c r="W621" s="1443"/>
      <c r="X621" s="1443"/>
      <c r="Y621" s="1442">
        <f>SUM(M621:O621)</f>
        <v>0</v>
      </c>
      <c r="Z621" s="1442">
        <f>SUM(P621:R621)</f>
        <v>0</v>
      </c>
      <c r="AA621" s="1442">
        <f>SUM(S621:U621)</f>
        <v>0</v>
      </c>
      <c r="AB621" s="1442">
        <f>SUM(V621:X621)</f>
        <v>0</v>
      </c>
      <c r="AC621" s="1442">
        <f>Y621+Z621</f>
        <v>0</v>
      </c>
      <c r="AD621" s="1442">
        <f>AB621+AA621</f>
        <v>0</v>
      </c>
      <c r="AE621" s="1442">
        <f>AC621+AD621</f>
        <v>0</v>
      </c>
    </row>
    <row r="622" spans="1:31">
      <c r="A622" s="657">
        <v>1</v>
      </c>
      <c r="B622" s="137"/>
      <c r="C622" s="137"/>
      <c r="E622" s="688"/>
      <c r="F622" s="689"/>
      <c r="G622" s="133"/>
      <c r="H622" s="133"/>
      <c r="I622" s="418"/>
      <c r="J622" s="477" t="s">
        <v>138</v>
      </c>
      <c r="K622" s="477"/>
      <c r="L622" s="1475"/>
      <c r="M622" s="1451"/>
      <c r="N622" s="1451"/>
      <c r="O622" s="1451"/>
      <c r="P622" s="1451"/>
      <c r="Q622" s="1451"/>
      <c r="R622" s="1451"/>
      <c r="S622" s="1451"/>
      <c r="T622" s="1451"/>
      <c r="U622" s="1451"/>
      <c r="V622" s="1451"/>
      <c r="W622" s="1451"/>
      <c r="X622" s="1451"/>
      <c r="Y622" s="1353">
        <f t="shared" si="382"/>
        <v>0</v>
      </c>
      <c r="Z622" s="1353">
        <f t="shared" si="383"/>
        <v>0</v>
      </c>
      <c r="AA622" s="1353">
        <f t="shared" si="376"/>
        <v>0</v>
      </c>
      <c r="AB622" s="1353">
        <f t="shared" si="377"/>
        <v>0</v>
      </c>
      <c r="AC622" s="1353">
        <f t="shared" si="378"/>
        <v>0</v>
      </c>
      <c r="AD622" s="1353">
        <f t="shared" si="379"/>
        <v>0</v>
      </c>
      <c r="AE622" s="1353">
        <f t="shared" si="380"/>
        <v>0</v>
      </c>
    </row>
    <row r="623" spans="1:31" s="136" customFormat="1">
      <c r="A623" s="657">
        <v>1</v>
      </c>
      <c r="B623" s="97"/>
      <c r="C623" s="97"/>
      <c r="D623" s="97"/>
      <c r="E623" s="20"/>
      <c r="F623" s="55"/>
      <c r="G623" s="137"/>
      <c r="H623" s="137"/>
      <c r="I623" s="55"/>
      <c r="J623" s="73"/>
      <c r="K623" s="73"/>
      <c r="L623" s="73"/>
      <c r="M623" s="1476"/>
      <c r="N623" s="1476"/>
      <c r="O623" s="1476"/>
      <c r="P623" s="1476"/>
      <c r="Q623" s="1476"/>
      <c r="R623" s="1476"/>
      <c r="S623" s="1476"/>
      <c r="T623" s="1476"/>
      <c r="U623" s="1476"/>
      <c r="V623" s="1476"/>
      <c r="W623" s="1476"/>
      <c r="X623" s="1476"/>
      <c r="Y623" s="1476"/>
      <c r="Z623" s="1476"/>
      <c r="AA623" s="1476"/>
      <c r="AB623" s="1476"/>
      <c r="AC623" s="1476"/>
      <c r="AD623" s="1476"/>
      <c r="AE623" s="1476"/>
    </row>
    <row r="624" spans="1:31">
      <c r="A624" s="657">
        <v>1</v>
      </c>
      <c r="B624" s="137"/>
      <c r="C624" s="137"/>
      <c r="D624" s="49" t="s">
        <v>984</v>
      </c>
      <c r="L624" s="446"/>
      <c r="Y624" s="1"/>
      <c r="Z624" s="1"/>
      <c r="AA624" s="1"/>
      <c r="AB624" s="1"/>
      <c r="AC624" s="1"/>
      <c r="AD624" s="1"/>
      <c r="AE624" s="1"/>
    </row>
    <row r="625" spans="1:31">
      <c r="A625" s="657">
        <v>1</v>
      </c>
      <c r="B625" s="137"/>
      <c r="C625" s="137"/>
      <c r="E625" s="640" t="s">
        <v>222</v>
      </c>
      <c r="F625" s="1409"/>
      <c r="G625" s="930"/>
      <c r="H625" s="930"/>
      <c r="I625" s="930"/>
      <c r="J625" s="930"/>
      <c r="K625" s="930"/>
      <c r="L625" s="930"/>
      <c r="M625" s="1477">
        <f t="shared" ref="M625:AE625" si="385">M626+M652</f>
        <v>896</v>
      </c>
      <c r="N625" s="1477">
        <f t="shared" si="385"/>
        <v>971</v>
      </c>
      <c r="O625" s="1477">
        <f t="shared" si="385"/>
        <v>4011</v>
      </c>
      <c r="P625" s="1477">
        <f t="shared" si="385"/>
        <v>1837</v>
      </c>
      <c r="Q625" s="1477">
        <f t="shared" si="385"/>
        <v>1188</v>
      </c>
      <c r="R625" s="1477">
        <f t="shared" si="385"/>
        <v>2259</v>
      </c>
      <c r="S625" s="1477">
        <f t="shared" si="385"/>
        <v>2737</v>
      </c>
      <c r="T625" s="1477">
        <f t="shared" si="385"/>
        <v>1352</v>
      </c>
      <c r="U625" s="1477">
        <f t="shared" si="385"/>
        <v>1623</v>
      </c>
      <c r="V625" s="1477">
        <f t="shared" si="385"/>
        <v>1968</v>
      </c>
      <c r="W625" s="1477">
        <f t="shared" si="385"/>
        <v>1570</v>
      </c>
      <c r="X625" s="1477">
        <f t="shared" si="385"/>
        <v>1486</v>
      </c>
      <c r="Y625" s="1477">
        <f t="shared" si="385"/>
        <v>5878</v>
      </c>
      <c r="Z625" s="1477">
        <f t="shared" si="385"/>
        <v>5284</v>
      </c>
      <c r="AA625" s="1477">
        <f t="shared" si="385"/>
        <v>5712</v>
      </c>
      <c r="AB625" s="1477">
        <f t="shared" si="385"/>
        <v>5024</v>
      </c>
      <c r="AC625" s="1477">
        <f t="shared" si="385"/>
        <v>11162</v>
      </c>
      <c r="AD625" s="1477">
        <f t="shared" si="385"/>
        <v>10736</v>
      </c>
      <c r="AE625" s="2186">
        <f t="shared" si="385"/>
        <v>21898</v>
      </c>
    </row>
    <row r="626" spans="1:31">
      <c r="A626" s="657">
        <v>1</v>
      </c>
      <c r="B626" s="137"/>
      <c r="C626" s="137"/>
      <c r="E626" s="173"/>
      <c r="F626" s="172"/>
      <c r="G626" s="134" t="s">
        <v>223</v>
      </c>
      <c r="H626" s="134"/>
      <c r="I626" s="552"/>
      <c r="J626" s="552"/>
      <c r="K626" s="552"/>
      <c r="L626" s="552"/>
      <c r="M626" s="1461">
        <f>M627+M632+M637+M642+M647</f>
        <v>927</v>
      </c>
      <c r="N626" s="1461">
        <f t="shared" ref="N626:AE626" si="386">N627+N632+N637+N642+N647</f>
        <v>971</v>
      </c>
      <c r="O626" s="1461">
        <f t="shared" si="386"/>
        <v>2273</v>
      </c>
      <c r="P626" s="1461">
        <f t="shared" si="386"/>
        <v>1109</v>
      </c>
      <c r="Q626" s="1461">
        <f t="shared" si="386"/>
        <v>1083</v>
      </c>
      <c r="R626" s="1461">
        <f t="shared" si="386"/>
        <v>1694</v>
      </c>
      <c r="S626" s="1461">
        <f t="shared" si="386"/>
        <v>1629</v>
      </c>
      <c r="T626" s="1461">
        <f t="shared" si="386"/>
        <v>766</v>
      </c>
      <c r="U626" s="1461">
        <f t="shared" si="386"/>
        <v>1319</v>
      </c>
      <c r="V626" s="1461">
        <f t="shared" si="386"/>
        <v>1532</v>
      </c>
      <c r="W626" s="1461">
        <f t="shared" si="386"/>
        <v>1525</v>
      </c>
      <c r="X626" s="1461">
        <f t="shared" si="386"/>
        <v>1486</v>
      </c>
      <c r="Y626" s="1461">
        <f t="shared" si="386"/>
        <v>4171</v>
      </c>
      <c r="Z626" s="1461">
        <f t="shared" si="386"/>
        <v>3886</v>
      </c>
      <c r="AA626" s="1461">
        <f t="shared" si="386"/>
        <v>3714</v>
      </c>
      <c r="AB626" s="1461">
        <f t="shared" si="386"/>
        <v>4543</v>
      </c>
      <c r="AC626" s="1461">
        <f t="shared" si="386"/>
        <v>8057</v>
      </c>
      <c r="AD626" s="1461">
        <f t="shared" si="386"/>
        <v>8257</v>
      </c>
      <c r="AE626" s="1478">
        <f t="shared" si="386"/>
        <v>16314</v>
      </c>
    </row>
    <row r="627" spans="1:31">
      <c r="A627" s="657">
        <v>1</v>
      </c>
      <c r="B627" s="137"/>
      <c r="C627" s="137"/>
      <c r="E627" s="173"/>
      <c r="F627" s="172"/>
      <c r="G627" s="134"/>
      <c r="H627" s="134"/>
      <c r="I627" s="18" t="s">
        <v>999</v>
      </c>
      <c r="J627" s="561"/>
      <c r="K627" s="561"/>
      <c r="L627" s="561"/>
      <c r="M627" s="1439">
        <f>SUM(M628:M631)</f>
        <v>0</v>
      </c>
      <c r="N627" s="1439">
        <f t="shared" ref="N627:AE627" si="387">SUM(N628:N631)</f>
        <v>0</v>
      </c>
      <c r="O627" s="1439">
        <f t="shared" si="387"/>
        <v>0</v>
      </c>
      <c r="P627" s="1439">
        <f t="shared" si="387"/>
        <v>0</v>
      </c>
      <c r="Q627" s="1439">
        <f t="shared" si="387"/>
        <v>0</v>
      </c>
      <c r="R627" s="1439">
        <f t="shared" si="387"/>
        <v>0</v>
      </c>
      <c r="S627" s="1439">
        <f t="shared" si="387"/>
        <v>0</v>
      </c>
      <c r="T627" s="1439">
        <f t="shared" si="387"/>
        <v>0</v>
      </c>
      <c r="U627" s="1439">
        <f t="shared" si="387"/>
        <v>0</v>
      </c>
      <c r="V627" s="1439">
        <f t="shared" si="387"/>
        <v>0</v>
      </c>
      <c r="W627" s="1439">
        <f t="shared" si="387"/>
        <v>0</v>
      </c>
      <c r="X627" s="1439">
        <f t="shared" si="387"/>
        <v>0</v>
      </c>
      <c r="Y627" s="1439">
        <f t="shared" si="387"/>
        <v>0</v>
      </c>
      <c r="Z627" s="1439">
        <f t="shared" si="387"/>
        <v>0</v>
      </c>
      <c r="AA627" s="1439">
        <f t="shared" si="387"/>
        <v>0</v>
      </c>
      <c r="AB627" s="1439">
        <f t="shared" si="387"/>
        <v>0</v>
      </c>
      <c r="AC627" s="1439">
        <f t="shared" si="387"/>
        <v>0</v>
      </c>
      <c r="AD627" s="1439">
        <f t="shared" si="387"/>
        <v>0</v>
      </c>
      <c r="AE627" s="1479">
        <f t="shared" si="387"/>
        <v>0</v>
      </c>
    </row>
    <row r="628" spans="1:31">
      <c r="A628" s="657">
        <v>1</v>
      </c>
      <c r="B628" s="137"/>
      <c r="C628" s="137"/>
      <c r="E628" s="173"/>
      <c r="F628" s="172"/>
      <c r="G628" s="134"/>
      <c r="H628" s="134"/>
      <c r="I628" s="18"/>
      <c r="J628" s="189" t="s">
        <v>613</v>
      </c>
      <c r="K628" s="189"/>
      <c r="L628" s="189"/>
      <c r="M628" s="1443"/>
      <c r="N628" s="1443"/>
      <c r="O628" s="1443"/>
      <c r="P628" s="1443"/>
      <c r="Q628" s="1443"/>
      <c r="R628" s="1443"/>
      <c r="S628" s="1443"/>
      <c r="T628" s="1443"/>
      <c r="U628" s="1443"/>
      <c r="V628" s="1443"/>
      <c r="W628" s="1443"/>
      <c r="X628" s="1443"/>
      <c r="Y628" s="1441">
        <f>SUM(M628:O628)</f>
        <v>0</v>
      </c>
      <c r="Z628" s="1441">
        <f>SUM(P628:R628)</f>
        <v>0</v>
      </c>
      <c r="AA628" s="1441">
        <f>SUM(S628:U628)</f>
        <v>0</v>
      </c>
      <c r="AB628" s="1441">
        <f>SUM(V628:X628)</f>
        <v>0</v>
      </c>
      <c r="AC628" s="1441">
        <f>Y628+Z628</f>
        <v>0</v>
      </c>
      <c r="AD628" s="1441">
        <f>AB628+AA628</f>
        <v>0</v>
      </c>
      <c r="AE628" s="1480">
        <f>AC628+AD628</f>
        <v>0</v>
      </c>
    </row>
    <row r="629" spans="1:31">
      <c r="A629" s="657">
        <v>1</v>
      </c>
      <c r="B629" s="137"/>
      <c r="C629" s="137"/>
      <c r="E629" s="173"/>
      <c r="F629" s="172"/>
      <c r="G629" s="134"/>
      <c r="H629" s="134"/>
      <c r="I629" s="18"/>
      <c r="J629" s="18" t="s">
        <v>614</v>
      </c>
      <c r="K629" s="18"/>
      <c r="L629" s="18"/>
      <c r="M629" s="1374"/>
      <c r="N629" s="1374"/>
      <c r="O629" s="1374"/>
      <c r="P629" s="1374"/>
      <c r="Q629" s="1374"/>
      <c r="R629" s="1374"/>
      <c r="S629" s="1374"/>
      <c r="T629" s="1374"/>
      <c r="U629" s="1374"/>
      <c r="V629" s="1374"/>
      <c r="W629" s="1374"/>
      <c r="X629" s="1374"/>
      <c r="Y629" s="1356">
        <f>SUM(M629:O629)</f>
        <v>0</v>
      </c>
      <c r="Z629" s="1356">
        <f>SUM(P629:R629)</f>
        <v>0</v>
      </c>
      <c r="AA629" s="1356">
        <f>SUM(S629:U629)</f>
        <v>0</v>
      </c>
      <c r="AB629" s="1356">
        <f>SUM(V629:X629)</f>
        <v>0</v>
      </c>
      <c r="AC629" s="1356">
        <f>Y629+Z629</f>
        <v>0</v>
      </c>
      <c r="AD629" s="1356">
        <f>AB629+AA629</f>
        <v>0</v>
      </c>
      <c r="AE629" s="1481">
        <f>AC629+AD629</f>
        <v>0</v>
      </c>
    </row>
    <row r="630" spans="1:31">
      <c r="A630" s="657">
        <v>1</v>
      </c>
      <c r="B630" s="137"/>
      <c r="C630" s="137"/>
      <c r="E630" s="173"/>
      <c r="F630" s="172"/>
      <c r="G630" s="134"/>
      <c r="H630" s="134"/>
      <c r="I630" s="18"/>
      <c r="J630" s="18" t="s">
        <v>41</v>
      </c>
      <c r="K630" s="18"/>
      <c r="L630" s="18"/>
      <c r="M630" s="1374"/>
      <c r="N630" s="1374"/>
      <c r="O630" s="1374"/>
      <c r="P630" s="1374"/>
      <c r="Q630" s="1374"/>
      <c r="R630" s="1374"/>
      <c r="S630" s="1374"/>
      <c r="T630" s="1374"/>
      <c r="U630" s="1374"/>
      <c r="V630" s="1374"/>
      <c r="W630" s="1374"/>
      <c r="X630" s="1374"/>
      <c r="Y630" s="1356">
        <f>SUM(M630:O630)</f>
        <v>0</v>
      </c>
      <c r="Z630" s="1356">
        <f>SUM(P630:R630)</f>
        <v>0</v>
      </c>
      <c r="AA630" s="1356">
        <f>SUM(S630:U630)</f>
        <v>0</v>
      </c>
      <c r="AB630" s="1356">
        <f>SUM(V630:X630)</f>
        <v>0</v>
      </c>
      <c r="AC630" s="1356">
        <f>Y630+Z630</f>
        <v>0</v>
      </c>
      <c r="AD630" s="1356">
        <f>AB630+AA630</f>
        <v>0</v>
      </c>
      <c r="AE630" s="1481">
        <f>AC630+AD630</f>
        <v>0</v>
      </c>
    </row>
    <row r="631" spans="1:31">
      <c r="A631" s="657">
        <v>1</v>
      </c>
      <c r="B631" s="137"/>
      <c r="C631" s="137"/>
      <c r="E631" s="173"/>
      <c r="F631" s="172"/>
      <c r="G631" s="134"/>
      <c r="H631" s="134"/>
      <c r="I631" s="18"/>
      <c r="J631" s="18" t="s">
        <v>42</v>
      </c>
      <c r="K631" s="18"/>
      <c r="L631" s="18"/>
      <c r="M631" s="1374"/>
      <c r="N631" s="1374"/>
      <c r="O631" s="1374"/>
      <c r="P631" s="1374"/>
      <c r="Q631" s="1374"/>
      <c r="R631" s="1374"/>
      <c r="S631" s="1374"/>
      <c r="T631" s="1374"/>
      <c r="U631" s="1374"/>
      <c r="V631" s="1374"/>
      <c r="W631" s="1374"/>
      <c r="X631" s="1374"/>
      <c r="Y631" s="1356">
        <f>SUM(M631:O631)</f>
        <v>0</v>
      </c>
      <c r="Z631" s="1356">
        <f>SUM(P631:R631)</f>
        <v>0</v>
      </c>
      <c r="AA631" s="1356">
        <f>SUM(S631:U631)</f>
        <v>0</v>
      </c>
      <c r="AB631" s="1356">
        <f>SUM(V631:X631)</f>
        <v>0</v>
      </c>
      <c r="AC631" s="1356">
        <f>Y631+Z631</f>
        <v>0</v>
      </c>
      <c r="AD631" s="1356">
        <f>AB631+AA631</f>
        <v>0</v>
      </c>
      <c r="AE631" s="1481">
        <f>AC631+AD631</f>
        <v>0</v>
      </c>
    </row>
    <row r="632" spans="1:31">
      <c r="A632" s="657">
        <v>1</v>
      </c>
      <c r="B632" s="137"/>
      <c r="C632" s="137"/>
      <c r="E632" s="173"/>
      <c r="F632" s="172"/>
      <c r="G632" s="134"/>
      <c r="H632" s="134"/>
      <c r="I632" s="972" t="s">
        <v>1000</v>
      </c>
      <c r="J632" s="560"/>
      <c r="K632" s="560"/>
      <c r="L632" s="560"/>
      <c r="M632" s="1447">
        <f>SUM(M633:M636)</f>
        <v>446</v>
      </c>
      <c r="N632" s="1447">
        <f t="shared" ref="N632:AE632" si="388">SUM(N633:N636)</f>
        <v>111</v>
      </c>
      <c r="O632" s="1447">
        <f t="shared" si="388"/>
        <v>0</v>
      </c>
      <c r="P632" s="1447">
        <f t="shared" si="388"/>
        <v>0</v>
      </c>
      <c r="Q632" s="1447">
        <f t="shared" si="388"/>
        <v>0</v>
      </c>
      <c r="R632" s="1447">
        <f t="shared" si="388"/>
        <v>0</v>
      </c>
      <c r="S632" s="1447">
        <f t="shared" si="388"/>
        <v>26</v>
      </c>
      <c r="T632" s="1447">
        <f t="shared" si="388"/>
        <v>0</v>
      </c>
      <c r="U632" s="1447">
        <f t="shared" si="388"/>
        <v>23</v>
      </c>
      <c r="V632" s="1447">
        <f t="shared" si="388"/>
        <v>92</v>
      </c>
      <c r="W632" s="1447">
        <f t="shared" si="388"/>
        <v>0</v>
      </c>
      <c r="X632" s="1447">
        <f t="shared" si="388"/>
        <v>341</v>
      </c>
      <c r="Y632" s="1447">
        <f t="shared" si="388"/>
        <v>557</v>
      </c>
      <c r="Z632" s="1447">
        <f t="shared" si="388"/>
        <v>0</v>
      </c>
      <c r="AA632" s="1447">
        <f t="shared" si="388"/>
        <v>49</v>
      </c>
      <c r="AB632" s="1447">
        <f t="shared" si="388"/>
        <v>433</v>
      </c>
      <c r="AC632" s="1447">
        <f t="shared" si="388"/>
        <v>557</v>
      </c>
      <c r="AD632" s="1447">
        <f t="shared" si="388"/>
        <v>482</v>
      </c>
      <c r="AE632" s="1482">
        <f t="shared" si="388"/>
        <v>1039</v>
      </c>
    </row>
    <row r="633" spans="1:31">
      <c r="A633" s="657">
        <v>1</v>
      </c>
      <c r="B633" s="137"/>
      <c r="C633" s="137"/>
      <c r="E633" s="173"/>
      <c r="F633" s="172"/>
      <c r="G633" s="134"/>
      <c r="H633" s="134"/>
      <c r="I633" s="18"/>
      <c r="J633" s="189" t="s">
        <v>613</v>
      </c>
      <c r="K633" s="189"/>
      <c r="L633" s="189"/>
      <c r="M633" s="191"/>
      <c r="N633" s="583"/>
      <c r="O633" s="191"/>
      <c r="P633" s="191"/>
      <c r="Q633" s="191"/>
      <c r="R633" s="191"/>
      <c r="S633" s="191"/>
      <c r="T633" s="191"/>
      <c r="U633" s="191"/>
      <c r="V633" s="191"/>
      <c r="W633" s="191"/>
      <c r="X633" s="191"/>
      <c r="Y633" s="1441">
        <f>SUM(M633:O633)</f>
        <v>0</v>
      </c>
      <c r="Z633" s="1441">
        <f>SUM(P633:R633)</f>
        <v>0</v>
      </c>
      <c r="AA633" s="1441">
        <f>SUM(S633:U633)</f>
        <v>0</v>
      </c>
      <c r="AB633" s="1441">
        <f>SUM(V633:X633)</f>
        <v>0</v>
      </c>
      <c r="AC633" s="1441">
        <f>Y633+Z633</f>
        <v>0</v>
      </c>
      <c r="AD633" s="1441">
        <f>AB633+AA633</f>
        <v>0</v>
      </c>
      <c r="AE633" s="1480">
        <f>AC633+AD633</f>
        <v>0</v>
      </c>
    </row>
    <row r="634" spans="1:31">
      <c r="A634" s="657">
        <v>1</v>
      </c>
      <c r="B634" s="137"/>
      <c r="C634" s="137"/>
      <c r="E634" s="173"/>
      <c r="F634" s="172"/>
      <c r="G634" s="134"/>
      <c r="H634" s="134"/>
      <c r="I634" s="18"/>
      <c r="J634" s="18" t="s">
        <v>614</v>
      </c>
      <c r="K634" s="18"/>
      <c r="L634" s="18"/>
      <c r="M634" s="128">
        <v>446</v>
      </c>
      <c r="N634" s="175">
        <v>111</v>
      </c>
      <c r="O634" s="128"/>
      <c r="P634" s="128"/>
      <c r="Q634" s="128"/>
      <c r="R634" s="128"/>
      <c r="S634" s="128">
        <v>26</v>
      </c>
      <c r="T634" s="128"/>
      <c r="U634" s="128">
        <v>23</v>
      </c>
      <c r="V634" s="128">
        <v>92</v>
      </c>
      <c r="W634" s="128"/>
      <c r="X634" s="128">
        <v>341</v>
      </c>
      <c r="Y634" s="1356">
        <f>SUM(M634:O634)</f>
        <v>557</v>
      </c>
      <c r="Z634" s="1356">
        <f>SUM(P634:R634)</f>
        <v>0</v>
      </c>
      <c r="AA634" s="1356">
        <f>SUM(S634:U634)</f>
        <v>49</v>
      </c>
      <c r="AB634" s="1356">
        <f>SUM(V634:X634)</f>
        <v>433</v>
      </c>
      <c r="AC634" s="1356">
        <f>Y634+Z634</f>
        <v>557</v>
      </c>
      <c r="AD634" s="1356">
        <f>AB634+AA634</f>
        <v>482</v>
      </c>
      <c r="AE634" s="1481">
        <f>AC634+AD634</f>
        <v>1039</v>
      </c>
    </row>
    <row r="635" spans="1:31">
      <c r="A635" s="657">
        <v>1</v>
      </c>
      <c r="B635" s="137"/>
      <c r="C635" s="137"/>
      <c r="E635" s="173"/>
      <c r="F635" s="172"/>
      <c r="G635" s="134"/>
      <c r="H635" s="134"/>
      <c r="I635" s="18"/>
      <c r="J635" s="18" t="s">
        <v>41</v>
      </c>
      <c r="K635" s="18"/>
      <c r="L635" s="18"/>
      <c r="M635" s="128"/>
      <c r="N635" s="175"/>
      <c r="O635" s="128"/>
      <c r="P635" s="128"/>
      <c r="Q635" s="128"/>
      <c r="R635" s="128"/>
      <c r="S635" s="128"/>
      <c r="T635" s="128"/>
      <c r="U635" s="128"/>
      <c r="V635" s="128"/>
      <c r="W635" s="128"/>
      <c r="X635" s="128"/>
      <c r="Y635" s="1356">
        <f>SUM(M635:O635)</f>
        <v>0</v>
      </c>
      <c r="Z635" s="1356">
        <f>SUM(P635:R635)</f>
        <v>0</v>
      </c>
      <c r="AA635" s="1356">
        <f>SUM(S635:U635)</f>
        <v>0</v>
      </c>
      <c r="AB635" s="1356">
        <f>SUM(V635:X635)</f>
        <v>0</v>
      </c>
      <c r="AC635" s="1356">
        <f>Y635+Z635</f>
        <v>0</v>
      </c>
      <c r="AD635" s="1356">
        <f>AB635+AA635</f>
        <v>0</v>
      </c>
      <c r="AE635" s="1481">
        <f>AC635+AD635</f>
        <v>0</v>
      </c>
    </row>
    <row r="636" spans="1:31">
      <c r="A636" s="657">
        <v>1</v>
      </c>
      <c r="B636" s="137"/>
      <c r="C636" s="137"/>
      <c r="E636" s="173"/>
      <c r="F636" s="172"/>
      <c r="G636" s="134"/>
      <c r="H636" s="134"/>
      <c r="I636" s="18"/>
      <c r="J636" s="18" t="s">
        <v>42</v>
      </c>
      <c r="K636" s="18"/>
      <c r="L636" s="18"/>
      <c r="M636" s="128"/>
      <c r="N636" s="175"/>
      <c r="O636" s="128"/>
      <c r="P636" s="128"/>
      <c r="Q636" s="128"/>
      <c r="R636" s="128"/>
      <c r="S636" s="128"/>
      <c r="T636" s="128"/>
      <c r="U636" s="128"/>
      <c r="V636" s="128"/>
      <c r="W636" s="128"/>
      <c r="X636" s="128"/>
      <c r="Y636" s="1356">
        <f>SUM(M636:O636)</f>
        <v>0</v>
      </c>
      <c r="Z636" s="1356">
        <f>SUM(P636:R636)</f>
        <v>0</v>
      </c>
      <c r="AA636" s="1356">
        <f>SUM(S636:U636)</f>
        <v>0</v>
      </c>
      <c r="AB636" s="1356">
        <f>SUM(V636:X636)</f>
        <v>0</v>
      </c>
      <c r="AC636" s="1356">
        <f>Y636+Z636</f>
        <v>0</v>
      </c>
      <c r="AD636" s="1356">
        <f>AB636+AA636</f>
        <v>0</v>
      </c>
      <c r="AE636" s="1481">
        <f>AC636+AD636</f>
        <v>0</v>
      </c>
    </row>
    <row r="637" spans="1:31">
      <c r="A637" s="657">
        <v>1</v>
      </c>
      <c r="B637" s="137"/>
      <c r="C637" s="137"/>
      <c r="E637" s="173"/>
      <c r="F637" s="172"/>
      <c r="G637" s="134"/>
      <c r="H637" s="134"/>
      <c r="I637" s="972" t="s">
        <v>992</v>
      </c>
      <c r="J637" s="560"/>
      <c r="K637" s="560"/>
      <c r="L637" s="560"/>
      <c r="M637" s="1447">
        <f>SUM(M638:M641)</f>
        <v>0</v>
      </c>
      <c r="N637" s="1447">
        <f t="shared" ref="N637:AE637" si="389">SUM(N638:N641)</f>
        <v>0</v>
      </c>
      <c r="O637" s="1447">
        <f t="shared" si="389"/>
        <v>0</v>
      </c>
      <c r="P637" s="1447">
        <f t="shared" si="389"/>
        <v>0</v>
      </c>
      <c r="Q637" s="1447">
        <f t="shared" si="389"/>
        <v>0</v>
      </c>
      <c r="R637" s="1447">
        <f t="shared" si="389"/>
        <v>0</v>
      </c>
      <c r="S637" s="1447">
        <f t="shared" si="389"/>
        <v>0</v>
      </c>
      <c r="T637" s="1447">
        <f t="shared" si="389"/>
        <v>0</v>
      </c>
      <c r="U637" s="1447">
        <f t="shared" si="389"/>
        <v>0</v>
      </c>
      <c r="V637" s="1447">
        <f t="shared" si="389"/>
        <v>0</v>
      </c>
      <c r="W637" s="1447">
        <f t="shared" si="389"/>
        <v>0</v>
      </c>
      <c r="X637" s="1447">
        <f t="shared" si="389"/>
        <v>0</v>
      </c>
      <c r="Y637" s="1447">
        <f t="shared" si="389"/>
        <v>0</v>
      </c>
      <c r="Z637" s="1447">
        <f t="shared" si="389"/>
        <v>0</v>
      </c>
      <c r="AA637" s="1447">
        <f t="shared" si="389"/>
        <v>0</v>
      </c>
      <c r="AB637" s="1447">
        <f t="shared" si="389"/>
        <v>0</v>
      </c>
      <c r="AC637" s="1447">
        <f t="shared" si="389"/>
        <v>0</v>
      </c>
      <c r="AD637" s="1447">
        <f t="shared" si="389"/>
        <v>0</v>
      </c>
      <c r="AE637" s="1482">
        <f t="shared" si="389"/>
        <v>0</v>
      </c>
    </row>
    <row r="638" spans="1:31">
      <c r="A638" s="657">
        <v>1</v>
      </c>
      <c r="B638" s="137"/>
      <c r="C638" s="137"/>
      <c r="E638" s="173"/>
      <c r="F638" s="172"/>
      <c r="G638" s="134"/>
      <c r="H638" s="134"/>
      <c r="I638" s="18"/>
      <c r="J638" s="189" t="s">
        <v>613</v>
      </c>
      <c r="K638" s="189"/>
      <c r="L638" s="189"/>
      <c r="M638" s="1443"/>
      <c r="N638" s="1443"/>
      <c r="O638" s="1443"/>
      <c r="P638" s="1443"/>
      <c r="Q638" s="1443"/>
      <c r="R638" s="1443"/>
      <c r="S638" s="1443"/>
      <c r="T638" s="1443"/>
      <c r="U638" s="1443"/>
      <c r="V638" s="1443"/>
      <c r="W638" s="1443"/>
      <c r="X638" s="1443"/>
      <c r="Y638" s="1441">
        <f>SUM(M638:O638)</f>
        <v>0</v>
      </c>
      <c r="Z638" s="1441">
        <f>SUM(P638:R638)</f>
        <v>0</v>
      </c>
      <c r="AA638" s="1441">
        <f>SUM(S638:U638)</f>
        <v>0</v>
      </c>
      <c r="AB638" s="1441">
        <f>SUM(V638:X638)</f>
        <v>0</v>
      </c>
      <c r="AC638" s="1441">
        <f>Y638+Z638</f>
        <v>0</v>
      </c>
      <c r="AD638" s="1441">
        <f>AB638+AA638</f>
        <v>0</v>
      </c>
      <c r="AE638" s="1480">
        <f>AC638+AD638</f>
        <v>0</v>
      </c>
    </row>
    <row r="639" spans="1:31">
      <c r="A639" s="657">
        <v>1</v>
      </c>
      <c r="B639" s="137"/>
      <c r="C639" s="137"/>
      <c r="E639" s="173"/>
      <c r="F639" s="172"/>
      <c r="G639" s="134"/>
      <c r="H639" s="134"/>
      <c r="I639" s="18"/>
      <c r="J639" s="18" t="s">
        <v>614</v>
      </c>
      <c r="K639" s="18"/>
      <c r="L639" s="18"/>
      <c r="M639" s="1374"/>
      <c r="N639" s="1374"/>
      <c r="O639" s="1374"/>
      <c r="P639" s="1374"/>
      <c r="Q639" s="1374"/>
      <c r="R639" s="1374"/>
      <c r="S639" s="1374"/>
      <c r="T639" s="1374"/>
      <c r="U639" s="1374"/>
      <c r="V639" s="1374"/>
      <c r="W639" s="1374"/>
      <c r="X639" s="1374"/>
      <c r="Y639" s="1356">
        <f>SUM(M639:O639)</f>
        <v>0</v>
      </c>
      <c r="Z639" s="1356">
        <f>SUM(P639:R639)</f>
        <v>0</v>
      </c>
      <c r="AA639" s="1356">
        <f>SUM(S639:U639)</f>
        <v>0</v>
      </c>
      <c r="AB639" s="1356">
        <f>SUM(V639:X639)</f>
        <v>0</v>
      </c>
      <c r="AC639" s="1356">
        <f>Y639+Z639</f>
        <v>0</v>
      </c>
      <c r="AD639" s="1356">
        <f>AB639+AA639</f>
        <v>0</v>
      </c>
      <c r="AE639" s="1481">
        <f>AC639+AD639</f>
        <v>0</v>
      </c>
    </row>
    <row r="640" spans="1:31">
      <c r="A640" s="657">
        <v>1</v>
      </c>
      <c r="B640" s="137"/>
      <c r="C640" s="137"/>
      <c r="E640" s="173"/>
      <c r="F640" s="172"/>
      <c r="G640" s="134"/>
      <c r="H640" s="134"/>
      <c r="I640" s="18"/>
      <c r="J640" s="18" t="s">
        <v>41</v>
      </c>
      <c r="K640" s="18"/>
      <c r="L640" s="18"/>
      <c r="M640" s="1374"/>
      <c r="N640" s="1374"/>
      <c r="O640" s="1374"/>
      <c r="P640" s="1374"/>
      <c r="Q640" s="1374"/>
      <c r="R640" s="1374"/>
      <c r="S640" s="1374"/>
      <c r="T640" s="1374"/>
      <c r="U640" s="1374"/>
      <c r="V640" s="1374"/>
      <c r="W640" s="1374"/>
      <c r="X640" s="1374"/>
      <c r="Y640" s="1356">
        <f>SUM(M640:O640)</f>
        <v>0</v>
      </c>
      <c r="Z640" s="1356">
        <f>SUM(P640:R640)</f>
        <v>0</v>
      </c>
      <c r="AA640" s="1356">
        <f>SUM(S640:U640)</f>
        <v>0</v>
      </c>
      <c r="AB640" s="1356">
        <f>SUM(V640:X640)</f>
        <v>0</v>
      </c>
      <c r="AC640" s="1356">
        <f>Y640+Z640</f>
        <v>0</v>
      </c>
      <c r="AD640" s="1356">
        <f>AB640+AA640</f>
        <v>0</v>
      </c>
      <c r="AE640" s="1481">
        <f>AC640+AD640</f>
        <v>0</v>
      </c>
    </row>
    <row r="641" spans="1:31">
      <c r="A641" s="657">
        <v>1</v>
      </c>
      <c r="B641" s="137"/>
      <c r="C641" s="137"/>
      <c r="E641" s="173"/>
      <c r="F641" s="172"/>
      <c r="G641" s="134"/>
      <c r="H641" s="134"/>
      <c r="I641" s="18"/>
      <c r="J641" s="18" t="s">
        <v>42</v>
      </c>
      <c r="K641" s="18"/>
      <c r="L641" s="18"/>
      <c r="M641" s="1374"/>
      <c r="N641" s="1374"/>
      <c r="O641" s="1374"/>
      <c r="P641" s="1374"/>
      <c r="Q641" s="1374"/>
      <c r="R641" s="1374"/>
      <c r="S641" s="1374"/>
      <c r="T641" s="1374"/>
      <c r="U641" s="1374"/>
      <c r="V641" s="1374"/>
      <c r="W641" s="1374"/>
      <c r="X641" s="1374"/>
      <c r="Y641" s="1356">
        <f>SUM(M641:O641)</f>
        <v>0</v>
      </c>
      <c r="Z641" s="1356">
        <f>SUM(P641:R641)</f>
        <v>0</v>
      </c>
      <c r="AA641" s="1356">
        <f>SUM(S641:U641)</f>
        <v>0</v>
      </c>
      <c r="AB641" s="1356">
        <f>SUM(V641:X641)</f>
        <v>0</v>
      </c>
      <c r="AC641" s="1356">
        <f>Y641+Z641</f>
        <v>0</v>
      </c>
      <c r="AD641" s="1356">
        <f>AB641+AA641</f>
        <v>0</v>
      </c>
      <c r="AE641" s="1481">
        <f>AC641+AD641</f>
        <v>0</v>
      </c>
    </row>
    <row r="642" spans="1:31">
      <c r="A642" s="657">
        <v>1</v>
      </c>
      <c r="B642" s="137"/>
      <c r="C642" s="137"/>
      <c r="E642" s="173"/>
      <c r="F642" s="172"/>
      <c r="G642" s="134"/>
      <c r="H642" s="134"/>
      <c r="I642" s="1292" t="s">
        <v>1001</v>
      </c>
      <c r="J642" s="585"/>
      <c r="K642" s="585"/>
      <c r="L642" s="585"/>
      <c r="M642" s="1447">
        <f t="shared" ref="M642:AE642" si="390">SUM(M643:M646)</f>
        <v>481</v>
      </c>
      <c r="N642" s="1447">
        <f t="shared" si="390"/>
        <v>860</v>
      </c>
      <c r="O642" s="1447">
        <f t="shared" si="390"/>
        <v>2273</v>
      </c>
      <c r="P642" s="1447">
        <f t="shared" si="390"/>
        <v>1109</v>
      </c>
      <c r="Q642" s="1447">
        <f t="shared" si="390"/>
        <v>1083</v>
      </c>
      <c r="R642" s="1447">
        <f t="shared" si="390"/>
        <v>1694</v>
      </c>
      <c r="S642" s="1447">
        <f t="shared" si="390"/>
        <v>1603</v>
      </c>
      <c r="T642" s="1447">
        <f t="shared" si="390"/>
        <v>766</v>
      </c>
      <c r="U642" s="1447">
        <f t="shared" si="390"/>
        <v>1296</v>
      </c>
      <c r="V642" s="1447">
        <f t="shared" si="390"/>
        <v>1440</v>
      </c>
      <c r="W642" s="1447">
        <f t="shared" si="390"/>
        <v>1525</v>
      </c>
      <c r="X642" s="1447">
        <f t="shared" si="390"/>
        <v>1145</v>
      </c>
      <c r="Y642" s="1447">
        <f t="shared" si="390"/>
        <v>3614</v>
      </c>
      <c r="Z642" s="1447">
        <f t="shared" si="390"/>
        <v>3886</v>
      </c>
      <c r="AA642" s="1447">
        <f t="shared" si="390"/>
        <v>3665</v>
      </c>
      <c r="AB642" s="1447">
        <f t="shared" si="390"/>
        <v>4110</v>
      </c>
      <c r="AC642" s="1447">
        <f t="shared" si="390"/>
        <v>7500</v>
      </c>
      <c r="AD642" s="1447">
        <f t="shared" si="390"/>
        <v>7775</v>
      </c>
      <c r="AE642" s="1482">
        <f t="shared" si="390"/>
        <v>15275</v>
      </c>
    </row>
    <row r="643" spans="1:31">
      <c r="A643" s="657">
        <v>1</v>
      </c>
      <c r="B643" s="137"/>
      <c r="C643" s="137"/>
      <c r="E643" s="173"/>
      <c r="F643" s="172"/>
      <c r="G643" s="134"/>
      <c r="H643" s="134"/>
      <c r="I643" s="136"/>
      <c r="J643" s="189" t="s">
        <v>613</v>
      </c>
      <c r="K643" s="586"/>
      <c r="L643" s="189"/>
      <c r="M643" s="191"/>
      <c r="N643" s="191"/>
      <c r="O643" s="191"/>
      <c r="P643" s="191"/>
      <c r="Q643" s="191"/>
      <c r="R643" s="191"/>
      <c r="S643" s="191"/>
      <c r="T643" s="191"/>
      <c r="U643" s="191"/>
      <c r="V643" s="191"/>
      <c r="W643" s="191"/>
      <c r="X643" s="191"/>
      <c r="Y643" s="1441">
        <f>SUM(M643:O643)</f>
        <v>0</v>
      </c>
      <c r="Z643" s="1441">
        <f>SUM(P643:R643)</f>
        <v>0</v>
      </c>
      <c r="AA643" s="1441">
        <f>SUM(S643:U643)</f>
        <v>0</v>
      </c>
      <c r="AB643" s="1441">
        <f>SUM(V643:X643)</f>
        <v>0</v>
      </c>
      <c r="AC643" s="1441">
        <f>Y643+Z643</f>
        <v>0</v>
      </c>
      <c r="AD643" s="1441">
        <f>AB643+AA643</f>
        <v>0</v>
      </c>
      <c r="AE643" s="1480">
        <f>AC643+AD643</f>
        <v>0</v>
      </c>
    </row>
    <row r="644" spans="1:31">
      <c r="A644" s="657">
        <v>1</v>
      </c>
      <c r="B644" s="137"/>
      <c r="C644" s="137"/>
      <c r="E644" s="173"/>
      <c r="F644" s="172"/>
      <c r="G644" s="134"/>
      <c r="H644" s="134"/>
      <c r="I644" s="136"/>
      <c r="J644" s="18" t="s">
        <v>614</v>
      </c>
      <c r="K644" s="136"/>
      <c r="L644" s="18"/>
      <c r="M644" s="128">
        <v>481</v>
      </c>
      <c r="N644" s="128">
        <v>860</v>
      </c>
      <c r="O644" s="128">
        <f>1601+672</f>
        <v>2273</v>
      </c>
      <c r="P644" s="128">
        <f>885+224</f>
        <v>1109</v>
      </c>
      <c r="Q644" s="128">
        <f>859+224</f>
        <v>1083</v>
      </c>
      <c r="R644" s="128">
        <f>1470+224</f>
        <v>1694</v>
      </c>
      <c r="S644" s="128">
        <f>1379+224</f>
        <v>1603</v>
      </c>
      <c r="T644" s="128">
        <f>542+224</f>
        <v>766</v>
      </c>
      <c r="U644" s="128">
        <f>1072+224</f>
        <v>1296</v>
      </c>
      <c r="V644" s="128">
        <f>1216+224</f>
        <v>1440</v>
      </c>
      <c r="W644" s="128">
        <f>1301+224</f>
        <v>1525</v>
      </c>
      <c r="X644" s="128">
        <f>921+224</f>
        <v>1145</v>
      </c>
      <c r="Y644" s="1356">
        <f>SUM(M644:O644)</f>
        <v>3614</v>
      </c>
      <c r="Z644" s="1356">
        <f>SUM(P644:R644)</f>
        <v>3886</v>
      </c>
      <c r="AA644" s="1356">
        <f>SUM(S644:U644)</f>
        <v>3665</v>
      </c>
      <c r="AB644" s="1356">
        <f>SUM(V644:X644)</f>
        <v>4110</v>
      </c>
      <c r="AC644" s="1356">
        <f>Y644+Z644</f>
        <v>7500</v>
      </c>
      <c r="AD644" s="1356">
        <f>AB644+AA644</f>
        <v>7775</v>
      </c>
      <c r="AE644" s="1481">
        <f>AC644+AD644</f>
        <v>15275</v>
      </c>
    </row>
    <row r="645" spans="1:31">
      <c r="A645" s="657">
        <v>1</v>
      </c>
      <c r="B645" s="137"/>
      <c r="C645" s="137"/>
      <c r="E645" s="173"/>
      <c r="F645" s="172"/>
      <c r="G645" s="134"/>
      <c r="H645" s="134"/>
      <c r="I645" s="136"/>
      <c r="J645" s="18" t="s">
        <v>41</v>
      </c>
      <c r="K645" s="136"/>
      <c r="L645" s="18"/>
      <c r="M645" s="128"/>
      <c r="N645" s="128"/>
      <c r="O645" s="128"/>
      <c r="P645" s="128"/>
      <c r="Q645" s="128"/>
      <c r="R645" s="128"/>
      <c r="S645" s="128"/>
      <c r="T645" s="128"/>
      <c r="U645" s="128"/>
      <c r="V645" s="128"/>
      <c r="W645" s="128"/>
      <c r="X645" s="128"/>
      <c r="Y645" s="1356">
        <f>SUM(M645:O645)</f>
        <v>0</v>
      </c>
      <c r="Z645" s="1356">
        <f>SUM(P645:R645)</f>
        <v>0</v>
      </c>
      <c r="AA645" s="1356">
        <f>SUM(S645:U645)</f>
        <v>0</v>
      </c>
      <c r="AB645" s="1356">
        <f>SUM(V645:X645)</f>
        <v>0</v>
      </c>
      <c r="AC645" s="1356">
        <f>Y645+Z645</f>
        <v>0</v>
      </c>
      <c r="AD645" s="1356">
        <f>AB645+AA645</f>
        <v>0</v>
      </c>
      <c r="AE645" s="1481">
        <f>AC645+AD645</f>
        <v>0</v>
      </c>
    </row>
    <row r="646" spans="1:31">
      <c r="A646" s="657">
        <v>1</v>
      </c>
      <c r="B646" s="137"/>
      <c r="C646" s="137"/>
      <c r="E646" s="173"/>
      <c r="F646" s="172"/>
      <c r="G646" s="134"/>
      <c r="H646" s="134"/>
      <c r="I646" s="418"/>
      <c r="J646" s="18" t="s">
        <v>42</v>
      </c>
      <c r="K646" s="136"/>
      <c r="L646" s="18"/>
      <c r="M646" s="128"/>
      <c r="N646" s="128"/>
      <c r="O646" s="128"/>
      <c r="P646" s="128"/>
      <c r="Q646" s="128"/>
      <c r="R646" s="128"/>
      <c r="S646" s="128"/>
      <c r="T646" s="128"/>
      <c r="U646" s="128"/>
      <c r="V646" s="128"/>
      <c r="W646" s="128"/>
      <c r="X646" s="128"/>
      <c r="Y646" s="1356">
        <f>SUM(M646:O646)</f>
        <v>0</v>
      </c>
      <c r="Z646" s="1356">
        <f>SUM(P646:R646)</f>
        <v>0</v>
      </c>
      <c r="AA646" s="1356">
        <f>SUM(S646:U646)</f>
        <v>0</v>
      </c>
      <c r="AB646" s="1356">
        <f>SUM(V646:X646)</f>
        <v>0</v>
      </c>
      <c r="AC646" s="1356">
        <f>Y646+Z646</f>
        <v>0</v>
      </c>
      <c r="AD646" s="1356">
        <f>AB646+AA646</f>
        <v>0</v>
      </c>
      <c r="AE646" s="1481">
        <f>AC646+AD646</f>
        <v>0</v>
      </c>
    </row>
    <row r="647" spans="1:31">
      <c r="A647" s="657">
        <v>1</v>
      </c>
      <c r="B647" s="137"/>
      <c r="C647" s="137"/>
      <c r="E647" s="173"/>
      <c r="F647" s="172"/>
      <c r="G647" s="134"/>
      <c r="H647" s="134"/>
      <c r="I647" s="136" t="s">
        <v>986</v>
      </c>
      <c r="J647" s="585"/>
      <c r="K647" s="585"/>
      <c r="L647" s="585"/>
      <c r="M647" s="1447">
        <f>SUM(M648:M651)</f>
        <v>0</v>
      </c>
      <c r="N647" s="1447">
        <f t="shared" ref="N647:AE647" si="391">SUM(N648:N651)</f>
        <v>0</v>
      </c>
      <c r="O647" s="1447">
        <f t="shared" si="391"/>
        <v>0</v>
      </c>
      <c r="P647" s="1447">
        <f t="shared" si="391"/>
        <v>0</v>
      </c>
      <c r="Q647" s="1447">
        <f t="shared" si="391"/>
        <v>0</v>
      </c>
      <c r="R647" s="1447">
        <f t="shared" si="391"/>
        <v>0</v>
      </c>
      <c r="S647" s="1447">
        <f t="shared" si="391"/>
        <v>0</v>
      </c>
      <c r="T647" s="1447">
        <f t="shared" si="391"/>
        <v>0</v>
      </c>
      <c r="U647" s="1447">
        <f t="shared" si="391"/>
        <v>0</v>
      </c>
      <c r="V647" s="1447">
        <f t="shared" si="391"/>
        <v>0</v>
      </c>
      <c r="W647" s="1447">
        <f t="shared" si="391"/>
        <v>0</v>
      </c>
      <c r="X647" s="1447">
        <f t="shared" si="391"/>
        <v>0</v>
      </c>
      <c r="Y647" s="1447">
        <f t="shared" si="391"/>
        <v>0</v>
      </c>
      <c r="Z647" s="1447">
        <f t="shared" si="391"/>
        <v>0</v>
      </c>
      <c r="AA647" s="1447">
        <f t="shared" si="391"/>
        <v>0</v>
      </c>
      <c r="AB647" s="1447">
        <f t="shared" si="391"/>
        <v>0</v>
      </c>
      <c r="AC647" s="1447">
        <f t="shared" si="391"/>
        <v>0</v>
      </c>
      <c r="AD647" s="1447">
        <f t="shared" si="391"/>
        <v>0</v>
      </c>
      <c r="AE647" s="1482">
        <f t="shared" si="391"/>
        <v>0</v>
      </c>
    </row>
    <row r="648" spans="1:31">
      <c r="A648" s="657">
        <v>1</v>
      </c>
      <c r="B648" s="137"/>
      <c r="C648" s="137"/>
      <c r="E648" s="173"/>
      <c r="F648" s="172"/>
      <c r="G648" s="134"/>
      <c r="H648" s="134"/>
      <c r="I648" s="18"/>
      <c r="J648" s="189" t="s">
        <v>613</v>
      </c>
      <c r="K648" s="189"/>
      <c r="L648" s="189"/>
      <c r="M648" s="1443"/>
      <c r="N648" s="1443"/>
      <c r="O648" s="1443"/>
      <c r="P648" s="1443"/>
      <c r="Q648" s="1443"/>
      <c r="R648" s="1443"/>
      <c r="S648" s="1443"/>
      <c r="T648" s="1443"/>
      <c r="U648" s="1443"/>
      <c r="V648" s="1443"/>
      <c r="W648" s="1443"/>
      <c r="X648" s="1443"/>
      <c r="Y648" s="1441">
        <f>SUM(M648:O648)</f>
        <v>0</v>
      </c>
      <c r="Z648" s="1441">
        <f>SUM(P648:R648)</f>
        <v>0</v>
      </c>
      <c r="AA648" s="1441">
        <f>SUM(S648:U648)</f>
        <v>0</v>
      </c>
      <c r="AB648" s="1441">
        <f>SUM(V648:X648)</f>
        <v>0</v>
      </c>
      <c r="AC648" s="1441">
        <f>Y648+Z648</f>
        <v>0</v>
      </c>
      <c r="AD648" s="1441">
        <f>AB648+AA648</f>
        <v>0</v>
      </c>
      <c r="AE648" s="1480">
        <f>AC648+AD648</f>
        <v>0</v>
      </c>
    </row>
    <row r="649" spans="1:31">
      <c r="A649" s="657">
        <v>1</v>
      </c>
      <c r="B649" s="137"/>
      <c r="C649" s="137"/>
      <c r="E649" s="173"/>
      <c r="F649" s="172"/>
      <c r="G649" s="134"/>
      <c r="H649" s="134"/>
      <c r="I649" s="18"/>
      <c r="J649" s="18" t="s">
        <v>614</v>
      </c>
      <c r="K649" s="18"/>
      <c r="L649" s="18"/>
      <c r="M649" s="1374"/>
      <c r="N649" s="1374"/>
      <c r="O649" s="1374"/>
      <c r="P649" s="1374"/>
      <c r="Q649" s="1374"/>
      <c r="R649" s="1374"/>
      <c r="S649" s="1374"/>
      <c r="T649" s="1374"/>
      <c r="U649" s="1374"/>
      <c r="V649" s="1374"/>
      <c r="W649" s="1374"/>
      <c r="X649" s="1374"/>
      <c r="Y649" s="1356">
        <f>SUM(M649:O649)</f>
        <v>0</v>
      </c>
      <c r="Z649" s="1356">
        <f>SUM(P649:R649)</f>
        <v>0</v>
      </c>
      <c r="AA649" s="1356">
        <f>SUM(S649:U649)</f>
        <v>0</v>
      </c>
      <c r="AB649" s="1356">
        <f>SUM(V649:X649)</f>
        <v>0</v>
      </c>
      <c r="AC649" s="1356">
        <f>Y649+Z649</f>
        <v>0</v>
      </c>
      <c r="AD649" s="1356">
        <f>AB649+AA649</f>
        <v>0</v>
      </c>
      <c r="AE649" s="1481">
        <f>AC649+AD649</f>
        <v>0</v>
      </c>
    </row>
    <row r="650" spans="1:31">
      <c r="A650" s="657">
        <v>1</v>
      </c>
      <c r="B650" s="137"/>
      <c r="C650" s="137"/>
      <c r="E650" s="173"/>
      <c r="F650" s="172"/>
      <c r="G650" s="134"/>
      <c r="H650" s="134"/>
      <c r="I650" s="18"/>
      <c r="J650" s="18" t="s">
        <v>41</v>
      </c>
      <c r="K650" s="18"/>
      <c r="L650" s="18"/>
      <c r="M650" s="1374"/>
      <c r="N650" s="1374"/>
      <c r="O650" s="1374"/>
      <c r="P650" s="1374"/>
      <c r="Q650" s="1374"/>
      <c r="R650" s="1374"/>
      <c r="S650" s="1374"/>
      <c r="T650" s="1374"/>
      <c r="U650" s="1374"/>
      <c r="V650" s="1374"/>
      <c r="W650" s="1374"/>
      <c r="X650" s="1374"/>
      <c r="Y650" s="1356">
        <f>SUM(M650:O650)</f>
        <v>0</v>
      </c>
      <c r="Z650" s="1356">
        <f>SUM(P650:R650)</f>
        <v>0</v>
      </c>
      <c r="AA650" s="1356">
        <f>SUM(S650:U650)</f>
        <v>0</v>
      </c>
      <c r="AB650" s="1356">
        <f>SUM(V650:X650)</f>
        <v>0</v>
      </c>
      <c r="AC650" s="1356">
        <f>Y650+Z650</f>
        <v>0</v>
      </c>
      <c r="AD650" s="1356">
        <f>AB650+AA650</f>
        <v>0</v>
      </c>
      <c r="AE650" s="1481">
        <f>AC650+AD650</f>
        <v>0</v>
      </c>
    </row>
    <row r="651" spans="1:31">
      <c r="A651" s="657">
        <v>1</v>
      </c>
      <c r="B651" s="137"/>
      <c r="C651" s="137"/>
      <c r="E651" s="173"/>
      <c r="F651" s="172"/>
      <c r="G651" s="133"/>
      <c r="H651" s="133"/>
      <c r="I651" s="16"/>
      <c r="J651" s="16" t="s">
        <v>42</v>
      </c>
      <c r="K651" s="16"/>
      <c r="L651" s="148"/>
      <c r="M651" s="1454"/>
      <c r="N651" s="1454"/>
      <c r="O651" s="1454"/>
      <c r="P651" s="1454"/>
      <c r="Q651" s="1454"/>
      <c r="R651" s="1454"/>
      <c r="S651" s="1454"/>
      <c r="T651" s="1454"/>
      <c r="U651" s="1454"/>
      <c r="V651" s="1454"/>
      <c r="W651" s="1454"/>
      <c r="X651" s="1454"/>
      <c r="Y651" s="1357">
        <f>SUM(M651:O651)</f>
        <v>0</v>
      </c>
      <c r="Z651" s="1357">
        <f>SUM(P651:R651)</f>
        <v>0</v>
      </c>
      <c r="AA651" s="1357">
        <f>SUM(S651:U651)</f>
        <v>0</v>
      </c>
      <c r="AB651" s="1357">
        <f>SUM(V651:X651)</f>
        <v>0</v>
      </c>
      <c r="AC651" s="1357">
        <f>Y651+Z651</f>
        <v>0</v>
      </c>
      <c r="AD651" s="1357">
        <f>AB651+AA651</f>
        <v>0</v>
      </c>
      <c r="AE651" s="1483">
        <f>AC651+AD651</f>
        <v>0</v>
      </c>
    </row>
    <row r="652" spans="1:31">
      <c r="A652" s="657">
        <v>1</v>
      </c>
      <c r="B652" s="137"/>
      <c r="C652" s="137"/>
      <c r="E652" s="173"/>
      <c r="F652" s="172"/>
      <c r="G652" s="129" t="s">
        <v>232</v>
      </c>
      <c r="H652" s="129"/>
      <c r="I652" s="1005"/>
      <c r="J652" s="1005"/>
      <c r="K652" s="1005"/>
      <c r="L652" s="1005"/>
      <c r="M652" s="1471">
        <f t="shared" ref="M652:AE652" si="392">SUM(M653:M657)</f>
        <v>-31</v>
      </c>
      <c r="N652" s="1471">
        <f t="shared" si="392"/>
        <v>0</v>
      </c>
      <c r="O652" s="1471">
        <f t="shared" si="392"/>
        <v>1738</v>
      </c>
      <c r="P652" s="1471">
        <f t="shared" si="392"/>
        <v>728</v>
      </c>
      <c r="Q652" s="1471">
        <f t="shared" si="392"/>
        <v>105</v>
      </c>
      <c r="R652" s="1471">
        <f t="shared" si="392"/>
        <v>565</v>
      </c>
      <c r="S652" s="1471">
        <f t="shared" si="392"/>
        <v>1108</v>
      </c>
      <c r="T652" s="1471">
        <f t="shared" si="392"/>
        <v>586</v>
      </c>
      <c r="U652" s="1471">
        <f t="shared" si="392"/>
        <v>304</v>
      </c>
      <c r="V652" s="1471">
        <f t="shared" si="392"/>
        <v>436</v>
      </c>
      <c r="W652" s="1471">
        <f t="shared" si="392"/>
        <v>45</v>
      </c>
      <c r="X652" s="1471">
        <f t="shared" si="392"/>
        <v>0</v>
      </c>
      <c r="Y652" s="1471">
        <f t="shared" si="392"/>
        <v>1707</v>
      </c>
      <c r="Z652" s="1471">
        <f t="shared" si="392"/>
        <v>1398</v>
      </c>
      <c r="AA652" s="1471">
        <f t="shared" si="392"/>
        <v>1998</v>
      </c>
      <c r="AB652" s="1471">
        <f t="shared" si="392"/>
        <v>481</v>
      </c>
      <c r="AC652" s="1471">
        <f t="shared" si="392"/>
        <v>3105</v>
      </c>
      <c r="AD652" s="1471">
        <f t="shared" si="392"/>
        <v>2479</v>
      </c>
      <c r="AE652" s="2196">
        <f t="shared" si="392"/>
        <v>5584</v>
      </c>
    </row>
    <row r="653" spans="1:31">
      <c r="A653" s="657">
        <v>1</v>
      </c>
      <c r="B653" s="137"/>
      <c r="C653" s="137"/>
      <c r="E653" s="173"/>
      <c r="F653" s="172"/>
      <c r="G653" s="129"/>
      <c r="H653" s="129"/>
      <c r="I653" s="16" t="s">
        <v>999</v>
      </c>
      <c r="J653" s="16"/>
      <c r="K653" s="16"/>
      <c r="L653" s="16"/>
      <c r="M653" s="1454"/>
      <c r="N653" s="1454"/>
      <c r="O653" s="1454"/>
      <c r="P653" s="1454"/>
      <c r="Q653" s="1454"/>
      <c r="R653" s="1454"/>
      <c r="S653" s="1454"/>
      <c r="T653" s="1454"/>
      <c r="U653" s="1454"/>
      <c r="V653" s="1454"/>
      <c r="W653" s="1454"/>
      <c r="X653" s="1454"/>
      <c r="Y653" s="1357">
        <f>SUM(M653:O653)</f>
        <v>0</v>
      </c>
      <c r="Z653" s="1357">
        <f>SUM(P653:R653)</f>
        <v>0</v>
      </c>
      <c r="AA653" s="1357">
        <f>SUM(S653:U653)</f>
        <v>0</v>
      </c>
      <c r="AB653" s="1357">
        <f>SUM(V653:X653)</f>
        <v>0</v>
      </c>
      <c r="AC653" s="1357">
        <f>Y653+Z653</f>
        <v>0</v>
      </c>
      <c r="AD653" s="1357">
        <f>AB653+AA653</f>
        <v>0</v>
      </c>
      <c r="AE653" s="1483">
        <f>AC653+AD653</f>
        <v>0</v>
      </c>
    </row>
    <row r="654" spans="1:31">
      <c r="A654" s="657">
        <v>1</v>
      </c>
      <c r="B654" s="137"/>
      <c r="C654" s="137"/>
      <c r="E654" s="173"/>
      <c r="F654" s="172"/>
      <c r="G654" s="129"/>
      <c r="H654" s="129"/>
      <c r="I654" s="470" t="s">
        <v>1000</v>
      </c>
      <c r="J654" s="972"/>
      <c r="K654" s="972"/>
      <c r="L654" s="972"/>
      <c r="M654" s="1484"/>
      <c r="N654" s="1484"/>
      <c r="O654" s="1484"/>
      <c r="P654" s="1484"/>
      <c r="Q654" s="1484"/>
      <c r="R654" s="1484"/>
      <c r="S654" s="1484"/>
      <c r="T654" s="1484"/>
      <c r="U654" s="1484"/>
      <c r="V654" s="1484"/>
      <c r="W654" s="1484"/>
      <c r="X654" s="1484"/>
      <c r="Y654" s="1355">
        <f>SUM(M654:O654)</f>
        <v>0</v>
      </c>
      <c r="Z654" s="1355">
        <f>SUM(P654:R654)</f>
        <v>0</v>
      </c>
      <c r="AA654" s="1355">
        <f>SUM(S654:U654)</f>
        <v>0</v>
      </c>
      <c r="AB654" s="1355">
        <f>SUM(V654:X654)</f>
        <v>0</v>
      </c>
      <c r="AC654" s="1355">
        <f>Y654+Z654</f>
        <v>0</v>
      </c>
      <c r="AD654" s="1355">
        <f>AB654+AA654</f>
        <v>0</v>
      </c>
      <c r="AE654" s="2203">
        <f>AC654+AD654</f>
        <v>0</v>
      </c>
    </row>
    <row r="655" spans="1:31">
      <c r="A655" s="657">
        <v>1</v>
      </c>
      <c r="B655" s="137"/>
      <c r="C655" s="137"/>
      <c r="E655" s="173"/>
      <c r="F655" s="172"/>
      <c r="G655" s="129"/>
      <c r="H655" s="129"/>
      <c r="I655" s="470" t="s">
        <v>992</v>
      </c>
      <c r="J655" s="972"/>
      <c r="K655" s="972"/>
      <c r="L655" s="972"/>
      <c r="M655" s="1484"/>
      <c r="N655" s="1484"/>
      <c r="O655" s="1484"/>
      <c r="P655" s="1484"/>
      <c r="Q655" s="1484"/>
      <c r="R655" s="1484"/>
      <c r="S655" s="1484"/>
      <c r="T655" s="1484"/>
      <c r="U655" s="1484"/>
      <c r="V655" s="1484"/>
      <c r="W655" s="1484"/>
      <c r="X655" s="1484"/>
      <c r="Y655" s="1355">
        <f>SUM(M655:O655)</f>
        <v>0</v>
      </c>
      <c r="Z655" s="1355">
        <f>SUM(P655:R655)</f>
        <v>0</v>
      </c>
      <c r="AA655" s="1355">
        <f>SUM(S655:U655)</f>
        <v>0</v>
      </c>
      <c r="AB655" s="1355">
        <f>SUM(V655:X655)</f>
        <v>0</v>
      </c>
      <c r="AC655" s="1355">
        <f>Y655+Z655</f>
        <v>0</v>
      </c>
      <c r="AD655" s="1355">
        <f>AB655+AA655</f>
        <v>0</v>
      </c>
      <c r="AE655" s="2203">
        <f>AC655+AD655</f>
        <v>0</v>
      </c>
    </row>
    <row r="656" spans="1:31">
      <c r="A656" s="657">
        <v>1</v>
      </c>
      <c r="B656" s="137"/>
      <c r="C656" s="137"/>
      <c r="E656" s="173"/>
      <c r="F656" s="172"/>
      <c r="G656" s="129"/>
      <c r="H656" s="129"/>
      <c r="I656" s="477" t="s">
        <v>985</v>
      </c>
      <c r="J656" s="477"/>
      <c r="K656" s="477"/>
      <c r="L656" s="1475"/>
      <c r="M656" s="944">
        <v>-31</v>
      </c>
      <c r="N656" s="2310"/>
      <c r="O656" s="944">
        <v>1738</v>
      </c>
      <c r="P656" s="944">
        <v>728</v>
      </c>
      <c r="Q656" s="944">
        <v>105</v>
      </c>
      <c r="R656" s="944">
        <v>565</v>
      </c>
      <c r="S656" s="944">
        <v>1108</v>
      </c>
      <c r="T656" s="944">
        <v>586</v>
      </c>
      <c r="U656" s="944">
        <v>304</v>
      </c>
      <c r="V656" s="944">
        <v>436</v>
      </c>
      <c r="W656" s="944">
        <v>45</v>
      </c>
      <c r="X656" s="944"/>
      <c r="Y656" s="1353">
        <f>SUM(M656:O656)</f>
        <v>1707</v>
      </c>
      <c r="Z656" s="1353">
        <f>SUM(P656:R656)</f>
        <v>1398</v>
      </c>
      <c r="AA656" s="1353">
        <f>SUM(S656:U656)</f>
        <v>1998</v>
      </c>
      <c r="AB656" s="1353">
        <f>SUM(V656:X656)</f>
        <v>481</v>
      </c>
      <c r="AC656" s="1353">
        <f>Y656+Z656</f>
        <v>3105</v>
      </c>
      <c r="AD656" s="1353">
        <f>AB656+AA656</f>
        <v>2479</v>
      </c>
      <c r="AE656" s="1485">
        <f>AC656+AD656</f>
        <v>5584</v>
      </c>
    </row>
    <row r="657" spans="1:31">
      <c r="A657" s="657">
        <v>1</v>
      </c>
      <c r="B657" s="137"/>
      <c r="C657" s="137"/>
      <c r="E657" s="173"/>
      <c r="F657" s="172"/>
      <c r="G657" s="127"/>
      <c r="H657" s="127"/>
      <c r="I657" s="16" t="s">
        <v>986</v>
      </c>
      <c r="J657" s="16"/>
      <c r="K657" s="16"/>
      <c r="L657" s="16"/>
      <c r="M657" s="1454"/>
      <c r="N657" s="1454"/>
      <c r="O657" s="1454"/>
      <c r="P657" s="1454"/>
      <c r="Q657" s="1454"/>
      <c r="R657" s="1454"/>
      <c r="S657" s="1454"/>
      <c r="T657" s="1454"/>
      <c r="U657" s="1454"/>
      <c r="V657" s="1454"/>
      <c r="W657" s="1454"/>
      <c r="X657" s="1454"/>
      <c r="Y657" s="1357">
        <f>SUM(M657:O657)</f>
        <v>0</v>
      </c>
      <c r="Z657" s="1357">
        <f>SUM(P657:R657)</f>
        <v>0</v>
      </c>
      <c r="AA657" s="1357">
        <f>SUM(S657:U657)</f>
        <v>0</v>
      </c>
      <c r="AB657" s="1357">
        <f>SUM(V657:X657)</f>
        <v>0</v>
      </c>
      <c r="AC657" s="1357">
        <f>Y657+Z657</f>
        <v>0</v>
      </c>
      <c r="AD657" s="1357">
        <f>AB657+AA657</f>
        <v>0</v>
      </c>
      <c r="AE657" s="1483">
        <f>AC657+AD657</f>
        <v>0</v>
      </c>
    </row>
    <row r="658" spans="1:31">
      <c r="A658" s="657">
        <v>1</v>
      </c>
      <c r="B658" s="137"/>
      <c r="C658" s="137"/>
      <c r="E658" s="640" t="s">
        <v>235</v>
      </c>
      <c r="F658" s="1409"/>
      <c r="G658" s="930"/>
      <c r="H658" s="930"/>
      <c r="I658" s="930"/>
      <c r="J658" s="930"/>
      <c r="K658" s="930"/>
      <c r="L658" s="930"/>
      <c r="M658" s="1477">
        <f t="shared" ref="M658:AE658" si="393">+M659+M685</f>
        <v>666</v>
      </c>
      <c r="N658" s="1477">
        <f t="shared" si="393"/>
        <v>790</v>
      </c>
      <c r="O658" s="1477">
        <f t="shared" si="393"/>
        <v>2479</v>
      </c>
      <c r="P658" s="1477">
        <f t="shared" si="393"/>
        <v>983</v>
      </c>
      <c r="Q658" s="1477">
        <f t="shared" si="393"/>
        <v>759</v>
      </c>
      <c r="R658" s="1477">
        <f t="shared" si="393"/>
        <v>1374</v>
      </c>
      <c r="S658" s="1477">
        <f t="shared" si="393"/>
        <v>1581</v>
      </c>
      <c r="T658" s="1477">
        <f t="shared" si="393"/>
        <v>762</v>
      </c>
      <c r="U658" s="1477">
        <f t="shared" si="393"/>
        <v>1117</v>
      </c>
      <c r="V658" s="1477">
        <f t="shared" si="393"/>
        <v>1298</v>
      </c>
      <c r="W658" s="1477">
        <f t="shared" si="393"/>
        <v>943</v>
      </c>
      <c r="X658" s="1477">
        <f t="shared" si="393"/>
        <v>1054</v>
      </c>
      <c r="Y658" s="1477">
        <f t="shared" si="393"/>
        <v>3935</v>
      </c>
      <c r="Z658" s="1477">
        <f t="shared" si="393"/>
        <v>3116</v>
      </c>
      <c r="AA658" s="1477">
        <f t="shared" si="393"/>
        <v>3460</v>
      </c>
      <c r="AB658" s="1477">
        <f t="shared" si="393"/>
        <v>3295</v>
      </c>
      <c r="AC658" s="1477">
        <f t="shared" si="393"/>
        <v>7051</v>
      </c>
      <c r="AD658" s="1477">
        <f t="shared" si="393"/>
        <v>6755</v>
      </c>
      <c r="AE658" s="2186">
        <f t="shared" si="393"/>
        <v>13806</v>
      </c>
    </row>
    <row r="659" spans="1:31">
      <c r="A659" s="657">
        <v>1</v>
      </c>
      <c r="B659" s="137"/>
      <c r="C659" s="137"/>
      <c r="E659" s="173"/>
      <c r="F659" s="172"/>
      <c r="G659" s="134" t="s">
        <v>223</v>
      </c>
      <c r="H659" s="134"/>
      <c r="I659" s="552"/>
      <c r="J659" s="552"/>
      <c r="K659" s="552"/>
      <c r="L659" s="552"/>
      <c r="M659" s="1461">
        <f t="shared" ref="M659:AE659" si="394">M660+M665+M670+M675+M680</f>
        <v>682</v>
      </c>
      <c r="N659" s="1461">
        <f t="shared" si="394"/>
        <v>790</v>
      </c>
      <c r="O659" s="1461">
        <f t="shared" si="394"/>
        <v>1357</v>
      </c>
      <c r="P659" s="1461">
        <f t="shared" si="394"/>
        <v>414</v>
      </c>
      <c r="Q659" s="1461">
        <f t="shared" si="394"/>
        <v>702</v>
      </c>
      <c r="R659" s="1461">
        <f t="shared" si="394"/>
        <v>970</v>
      </c>
      <c r="S659" s="1461">
        <f t="shared" si="394"/>
        <v>952</v>
      </c>
      <c r="T659" s="1461">
        <f t="shared" si="394"/>
        <v>358</v>
      </c>
      <c r="U659" s="1461">
        <f t="shared" si="394"/>
        <v>914</v>
      </c>
      <c r="V659" s="1461">
        <f t="shared" si="394"/>
        <v>1029</v>
      </c>
      <c r="W659" s="1461">
        <f t="shared" si="394"/>
        <v>921</v>
      </c>
      <c r="X659" s="1461">
        <f t="shared" si="394"/>
        <v>1054</v>
      </c>
      <c r="Y659" s="1461">
        <f t="shared" si="394"/>
        <v>2829</v>
      </c>
      <c r="Z659" s="1461">
        <f t="shared" si="394"/>
        <v>2086</v>
      </c>
      <c r="AA659" s="1461">
        <f t="shared" si="394"/>
        <v>2224</v>
      </c>
      <c r="AB659" s="1461">
        <f t="shared" si="394"/>
        <v>3004</v>
      </c>
      <c r="AC659" s="1461">
        <f t="shared" si="394"/>
        <v>4915</v>
      </c>
      <c r="AD659" s="1461">
        <f t="shared" si="394"/>
        <v>5228</v>
      </c>
      <c r="AE659" s="1478">
        <f t="shared" si="394"/>
        <v>10143</v>
      </c>
    </row>
    <row r="660" spans="1:31">
      <c r="A660" s="657">
        <v>1</v>
      </c>
      <c r="B660" s="137"/>
      <c r="C660" s="137"/>
      <c r="E660" s="173"/>
      <c r="F660" s="172"/>
      <c r="G660" s="134"/>
      <c r="H660" s="134"/>
      <c r="I660" s="18" t="s">
        <v>999</v>
      </c>
      <c r="J660" s="561"/>
      <c r="K660" s="561"/>
      <c r="L660" s="561"/>
      <c r="M660" s="1439">
        <f>SUM(M661:M664)</f>
        <v>0</v>
      </c>
      <c r="N660" s="1439">
        <f t="shared" ref="N660:AE660" si="395">SUM(N661:N664)</f>
        <v>0</v>
      </c>
      <c r="O660" s="1439">
        <f t="shared" si="395"/>
        <v>0</v>
      </c>
      <c r="P660" s="1439">
        <f t="shared" si="395"/>
        <v>0</v>
      </c>
      <c r="Q660" s="1439">
        <f t="shared" si="395"/>
        <v>0</v>
      </c>
      <c r="R660" s="1439">
        <f t="shared" si="395"/>
        <v>0</v>
      </c>
      <c r="S660" s="1439">
        <f t="shared" si="395"/>
        <v>0</v>
      </c>
      <c r="T660" s="1439">
        <f t="shared" si="395"/>
        <v>0</v>
      </c>
      <c r="U660" s="1439">
        <f t="shared" si="395"/>
        <v>0</v>
      </c>
      <c r="V660" s="1439">
        <f t="shared" si="395"/>
        <v>0</v>
      </c>
      <c r="W660" s="1439">
        <f t="shared" si="395"/>
        <v>0</v>
      </c>
      <c r="X660" s="1439">
        <f t="shared" si="395"/>
        <v>0</v>
      </c>
      <c r="Y660" s="1439">
        <f t="shared" si="395"/>
        <v>0</v>
      </c>
      <c r="Z660" s="1439">
        <f t="shared" si="395"/>
        <v>0</v>
      </c>
      <c r="AA660" s="1439">
        <f t="shared" si="395"/>
        <v>0</v>
      </c>
      <c r="AB660" s="1439">
        <f t="shared" si="395"/>
        <v>0</v>
      </c>
      <c r="AC660" s="1439">
        <f t="shared" si="395"/>
        <v>0</v>
      </c>
      <c r="AD660" s="1439">
        <f t="shared" si="395"/>
        <v>0</v>
      </c>
      <c r="AE660" s="1479">
        <f t="shared" si="395"/>
        <v>0</v>
      </c>
    </row>
    <row r="661" spans="1:31">
      <c r="A661" s="657">
        <v>1</v>
      </c>
      <c r="B661" s="137"/>
      <c r="C661" s="137"/>
      <c r="E661" s="173"/>
      <c r="F661" s="172"/>
      <c r="G661" s="134"/>
      <c r="H661" s="134"/>
      <c r="I661" s="18"/>
      <c r="J661" s="189" t="s">
        <v>613</v>
      </c>
      <c r="K661" s="189"/>
      <c r="L661" s="189"/>
      <c r="M661" s="1443"/>
      <c r="N661" s="1443"/>
      <c r="O661" s="1443"/>
      <c r="P661" s="1443"/>
      <c r="Q661" s="1443"/>
      <c r="R661" s="1443"/>
      <c r="S661" s="1443"/>
      <c r="T661" s="1443"/>
      <c r="U661" s="1443"/>
      <c r="V661" s="1443"/>
      <c r="W661" s="1443"/>
      <c r="X661" s="1443"/>
      <c r="Y661" s="1441">
        <f>SUM(M661:O661)</f>
        <v>0</v>
      </c>
      <c r="Z661" s="1441">
        <f>SUM(P661:R661)</f>
        <v>0</v>
      </c>
      <c r="AA661" s="1441">
        <f>SUM(S661:U661)</f>
        <v>0</v>
      </c>
      <c r="AB661" s="1441">
        <f>SUM(V661:X661)</f>
        <v>0</v>
      </c>
      <c r="AC661" s="1441">
        <f>Y661+Z661</f>
        <v>0</v>
      </c>
      <c r="AD661" s="1441">
        <f>AB661+AA661</f>
        <v>0</v>
      </c>
      <c r="AE661" s="1480">
        <f>AC661+AD661</f>
        <v>0</v>
      </c>
    </row>
    <row r="662" spans="1:31">
      <c r="A662" s="657">
        <v>1</v>
      </c>
      <c r="B662" s="137"/>
      <c r="C662" s="137"/>
      <c r="E662" s="173"/>
      <c r="F662" s="172"/>
      <c r="G662" s="134"/>
      <c r="H662" s="134"/>
      <c r="I662" s="18"/>
      <c r="J662" s="18" t="s">
        <v>614</v>
      </c>
      <c r="K662" s="18"/>
      <c r="L662" s="18"/>
      <c r="M662" s="1374"/>
      <c r="N662" s="1374"/>
      <c r="O662" s="1374"/>
      <c r="P662" s="1374"/>
      <c r="Q662" s="1374"/>
      <c r="R662" s="1374"/>
      <c r="S662" s="1374"/>
      <c r="T662" s="1374"/>
      <c r="U662" s="1374"/>
      <c r="V662" s="1374"/>
      <c r="W662" s="1374"/>
      <c r="X662" s="1374"/>
      <c r="Y662" s="1356">
        <f>SUM(M662:O662)</f>
        <v>0</v>
      </c>
      <c r="Z662" s="1356">
        <f>SUM(P662:R662)</f>
        <v>0</v>
      </c>
      <c r="AA662" s="1356">
        <f>SUM(S662:U662)</f>
        <v>0</v>
      </c>
      <c r="AB662" s="1356">
        <f>SUM(V662:X662)</f>
        <v>0</v>
      </c>
      <c r="AC662" s="1356">
        <f>Y662+Z662</f>
        <v>0</v>
      </c>
      <c r="AD662" s="1356">
        <f>AB662+AA662</f>
        <v>0</v>
      </c>
      <c r="AE662" s="1481">
        <f>AC662+AD662</f>
        <v>0</v>
      </c>
    </row>
    <row r="663" spans="1:31">
      <c r="A663" s="657">
        <v>1</v>
      </c>
      <c r="B663" s="137"/>
      <c r="C663" s="137"/>
      <c r="E663" s="173"/>
      <c r="F663" s="172"/>
      <c r="G663" s="134"/>
      <c r="H663" s="134"/>
      <c r="I663" s="410"/>
      <c r="J663" s="18" t="s">
        <v>41</v>
      </c>
      <c r="K663" s="460"/>
      <c r="L663" s="460"/>
      <c r="M663" s="1374"/>
      <c r="N663" s="1374"/>
      <c r="O663" s="1374"/>
      <c r="P663" s="1374"/>
      <c r="Q663" s="1374"/>
      <c r="R663" s="1374"/>
      <c r="S663" s="1374"/>
      <c r="T663" s="1374"/>
      <c r="U663" s="1374"/>
      <c r="V663" s="1374"/>
      <c r="W663" s="1374"/>
      <c r="X663" s="1374"/>
      <c r="Y663" s="1356">
        <f>SUM(M663:O663)</f>
        <v>0</v>
      </c>
      <c r="Z663" s="1356">
        <f>SUM(P663:R663)</f>
        <v>0</v>
      </c>
      <c r="AA663" s="1356">
        <f>SUM(S663:U663)</f>
        <v>0</v>
      </c>
      <c r="AB663" s="1356">
        <f>SUM(V663:X663)</f>
        <v>0</v>
      </c>
      <c r="AC663" s="1356">
        <f>Y663+Z663</f>
        <v>0</v>
      </c>
      <c r="AD663" s="1356">
        <f>AB663+AA663</f>
        <v>0</v>
      </c>
      <c r="AE663" s="1481">
        <f>AC663+AD663</f>
        <v>0</v>
      </c>
    </row>
    <row r="664" spans="1:31">
      <c r="A664" s="657">
        <v>1</v>
      </c>
      <c r="B664" s="137"/>
      <c r="C664" s="137"/>
      <c r="E664" s="173"/>
      <c r="F664" s="172"/>
      <c r="G664" s="134"/>
      <c r="H664" s="134"/>
      <c r="I664" s="18"/>
      <c r="J664" s="16" t="s">
        <v>42</v>
      </c>
      <c r="K664" s="16"/>
      <c r="L664" s="16"/>
      <c r="M664" s="1454"/>
      <c r="N664" s="1454"/>
      <c r="O664" s="1454"/>
      <c r="P664" s="1454"/>
      <c r="Q664" s="1454"/>
      <c r="R664" s="1454"/>
      <c r="S664" s="1454"/>
      <c r="T664" s="1454"/>
      <c r="U664" s="1454"/>
      <c r="V664" s="1454"/>
      <c r="W664" s="1454"/>
      <c r="X664" s="1454"/>
      <c r="Y664" s="1357">
        <f>SUM(M664:O664)</f>
        <v>0</v>
      </c>
      <c r="Z664" s="1357">
        <f>SUM(P664:R664)</f>
        <v>0</v>
      </c>
      <c r="AA664" s="1357">
        <f>SUM(S664:U664)</f>
        <v>0</v>
      </c>
      <c r="AB664" s="1357">
        <f>SUM(V664:X664)</f>
        <v>0</v>
      </c>
      <c r="AC664" s="1357">
        <f>Y664+Z664</f>
        <v>0</v>
      </c>
      <c r="AD664" s="1357">
        <f>AB664+AA664</f>
        <v>0</v>
      </c>
      <c r="AE664" s="1483">
        <f>AC664+AD664</f>
        <v>0</v>
      </c>
    </row>
    <row r="665" spans="1:31">
      <c r="A665" s="657">
        <v>1</v>
      </c>
      <c r="B665" s="137"/>
      <c r="C665" s="137"/>
      <c r="E665" s="173"/>
      <c r="F665" s="172"/>
      <c r="G665" s="134"/>
      <c r="H665" s="134"/>
      <c r="I665" s="972" t="s">
        <v>1000</v>
      </c>
      <c r="J665" s="560"/>
      <c r="K665" s="560"/>
      <c r="L665" s="560"/>
      <c r="M665" s="1439">
        <f>SUM(M666:M669)</f>
        <v>237</v>
      </c>
      <c r="N665" s="1439">
        <f t="shared" ref="N665:AE665" si="396">SUM(N666:N669)</f>
        <v>100</v>
      </c>
      <c r="O665" s="1439">
        <f t="shared" si="396"/>
        <v>-10</v>
      </c>
      <c r="P665" s="1439">
        <f t="shared" si="396"/>
        <v>0</v>
      </c>
      <c r="Q665" s="1439">
        <f t="shared" si="396"/>
        <v>0</v>
      </c>
      <c r="R665" s="1439">
        <f t="shared" si="396"/>
        <v>0</v>
      </c>
      <c r="S665" s="1439">
        <f t="shared" si="396"/>
        <v>20</v>
      </c>
      <c r="T665" s="1439">
        <f t="shared" si="396"/>
        <v>0</v>
      </c>
      <c r="U665" s="1439">
        <f t="shared" si="396"/>
        <v>15</v>
      </c>
      <c r="V665" s="1439">
        <f t="shared" si="396"/>
        <v>67</v>
      </c>
      <c r="W665" s="1439">
        <f t="shared" si="396"/>
        <v>0</v>
      </c>
      <c r="X665" s="1439">
        <f t="shared" si="396"/>
        <v>277</v>
      </c>
      <c r="Y665" s="1439">
        <f t="shared" si="396"/>
        <v>327</v>
      </c>
      <c r="Z665" s="1439">
        <f t="shared" si="396"/>
        <v>0</v>
      </c>
      <c r="AA665" s="1439">
        <f t="shared" si="396"/>
        <v>35</v>
      </c>
      <c r="AB665" s="1439">
        <f t="shared" si="396"/>
        <v>344</v>
      </c>
      <c r="AC665" s="1439">
        <f t="shared" si="396"/>
        <v>327</v>
      </c>
      <c r="AD665" s="1439">
        <f t="shared" si="396"/>
        <v>379</v>
      </c>
      <c r="AE665" s="1479">
        <f t="shared" si="396"/>
        <v>706</v>
      </c>
    </row>
    <row r="666" spans="1:31">
      <c r="A666" s="657">
        <v>1</v>
      </c>
      <c r="B666" s="137"/>
      <c r="C666" s="137"/>
      <c r="E666" s="173"/>
      <c r="F666" s="172"/>
      <c r="G666" s="134"/>
      <c r="H666" s="134"/>
      <c r="I666" s="18"/>
      <c r="J666" s="189" t="s">
        <v>613</v>
      </c>
      <c r="K666" s="189"/>
      <c r="L666" s="189"/>
      <c r="M666" s="191"/>
      <c r="N666" s="583"/>
      <c r="O666" s="191"/>
      <c r="P666" s="191"/>
      <c r="Q666" s="191"/>
      <c r="R666" s="191"/>
      <c r="S666" s="191"/>
      <c r="T666" s="191"/>
      <c r="U666" s="191"/>
      <c r="V666" s="191"/>
      <c r="W666" s="191"/>
      <c r="X666" s="191"/>
      <c r="Y666" s="1441">
        <f>SUM(M666:O666)</f>
        <v>0</v>
      </c>
      <c r="Z666" s="1441">
        <f>SUM(P666:R666)</f>
        <v>0</v>
      </c>
      <c r="AA666" s="1441">
        <f>SUM(S666:U666)</f>
        <v>0</v>
      </c>
      <c r="AB666" s="1441">
        <f>SUM(V666:X666)</f>
        <v>0</v>
      </c>
      <c r="AC666" s="1441">
        <f>Y666+Z666</f>
        <v>0</v>
      </c>
      <c r="AD666" s="1441">
        <f>AB666+AA666</f>
        <v>0</v>
      </c>
      <c r="AE666" s="1480">
        <f>AC666+AD666</f>
        <v>0</v>
      </c>
    </row>
    <row r="667" spans="1:31">
      <c r="A667" s="657">
        <v>1</v>
      </c>
      <c r="B667" s="137"/>
      <c r="C667" s="137"/>
      <c r="E667" s="173"/>
      <c r="F667" s="172"/>
      <c r="G667" s="134"/>
      <c r="H667" s="134"/>
      <c r="I667" s="18"/>
      <c r="J667" s="18" t="s">
        <v>614</v>
      </c>
      <c r="K667" s="18"/>
      <c r="L667" s="18"/>
      <c r="M667" s="128">
        <v>237</v>
      </c>
      <c r="N667" s="175">
        <v>100</v>
      </c>
      <c r="O667" s="128">
        <v>-10</v>
      </c>
      <c r="P667" s="128"/>
      <c r="Q667" s="128"/>
      <c r="R667" s="128"/>
      <c r="S667" s="128">
        <v>20</v>
      </c>
      <c r="T667" s="128"/>
      <c r="U667" s="128">
        <v>15</v>
      </c>
      <c r="V667" s="128">
        <v>67</v>
      </c>
      <c r="W667" s="128"/>
      <c r="X667" s="128">
        <v>277</v>
      </c>
      <c r="Y667" s="1356">
        <f>SUM(M667:O667)</f>
        <v>327</v>
      </c>
      <c r="Z667" s="1356">
        <f>SUM(P667:R667)</f>
        <v>0</v>
      </c>
      <c r="AA667" s="1356">
        <f>SUM(S667:U667)</f>
        <v>35</v>
      </c>
      <c r="AB667" s="1356">
        <f>SUM(V667:X667)</f>
        <v>344</v>
      </c>
      <c r="AC667" s="1356">
        <f>Y667+Z667</f>
        <v>327</v>
      </c>
      <c r="AD667" s="1356">
        <f>AB667+AA667</f>
        <v>379</v>
      </c>
      <c r="AE667" s="1481">
        <f>AC667+AD667</f>
        <v>706</v>
      </c>
    </row>
    <row r="668" spans="1:31">
      <c r="A668" s="657">
        <v>1</v>
      </c>
      <c r="B668" s="137"/>
      <c r="C668" s="137"/>
      <c r="E668" s="173"/>
      <c r="F668" s="172"/>
      <c r="G668" s="134"/>
      <c r="H668" s="134"/>
      <c r="I668" s="410"/>
      <c r="J668" s="18" t="s">
        <v>41</v>
      </c>
      <c r="K668" s="460"/>
      <c r="L668" s="460"/>
      <c r="M668" s="128"/>
      <c r="N668" s="128"/>
      <c r="O668" s="128"/>
      <c r="P668" s="128"/>
      <c r="Q668" s="128"/>
      <c r="R668" s="128"/>
      <c r="S668" s="128"/>
      <c r="T668" s="128"/>
      <c r="U668" s="128"/>
      <c r="V668" s="128"/>
      <c r="W668" s="128"/>
      <c r="X668" s="128"/>
      <c r="Y668" s="1356">
        <f>SUM(M668:O668)</f>
        <v>0</v>
      </c>
      <c r="Z668" s="1356">
        <f>SUM(P668:R668)</f>
        <v>0</v>
      </c>
      <c r="AA668" s="1356">
        <f>SUM(S668:U668)</f>
        <v>0</v>
      </c>
      <c r="AB668" s="1356">
        <f>SUM(V668:X668)</f>
        <v>0</v>
      </c>
      <c r="AC668" s="1356">
        <f>Y668+Z668</f>
        <v>0</v>
      </c>
      <c r="AD668" s="1356">
        <f>AB668+AA668</f>
        <v>0</v>
      </c>
      <c r="AE668" s="1481">
        <f>AC668+AD668</f>
        <v>0</v>
      </c>
    </row>
    <row r="669" spans="1:31">
      <c r="A669" s="657">
        <v>1</v>
      </c>
      <c r="B669" s="137"/>
      <c r="C669" s="137"/>
      <c r="E669" s="173"/>
      <c r="F669" s="172"/>
      <c r="G669" s="134"/>
      <c r="H669" s="134"/>
      <c r="I669" s="18"/>
      <c r="J669" s="16" t="s">
        <v>42</v>
      </c>
      <c r="K669" s="16"/>
      <c r="L669" s="16"/>
      <c r="M669" s="135"/>
      <c r="N669" s="135"/>
      <c r="O669" s="135"/>
      <c r="P669" s="135"/>
      <c r="Q669" s="135"/>
      <c r="R669" s="135"/>
      <c r="S669" s="135"/>
      <c r="T669" s="135"/>
      <c r="U669" s="135"/>
      <c r="V669" s="135"/>
      <c r="W669" s="135"/>
      <c r="X669" s="135"/>
      <c r="Y669" s="1357">
        <f>SUM(M669:O669)</f>
        <v>0</v>
      </c>
      <c r="Z669" s="1357">
        <f>SUM(P669:R669)</f>
        <v>0</v>
      </c>
      <c r="AA669" s="1357">
        <f>SUM(S669:U669)</f>
        <v>0</v>
      </c>
      <c r="AB669" s="1357">
        <f>SUM(V669:X669)</f>
        <v>0</v>
      </c>
      <c r="AC669" s="1357">
        <f>Y669+Z669</f>
        <v>0</v>
      </c>
      <c r="AD669" s="1357">
        <f>AB669+AA669</f>
        <v>0</v>
      </c>
      <c r="AE669" s="1483">
        <f>AC669+AD669</f>
        <v>0</v>
      </c>
    </row>
    <row r="670" spans="1:31">
      <c r="A670" s="657">
        <v>1</v>
      </c>
      <c r="B670" s="137"/>
      <c r="C670" s="137"/>
      <c r="E670" s="173"/>
      <c r="F670" s="172"/>
      <c r="G670" s="134"/>
      <c r="H670" s="134"/>
      <c r="I670" s="972" t="s">
        <v>992</v>
      </c>
      <c r="J670" s="560"/>
      <c r="K670" s="560"/>
      <c r="L670" s="560"/>
      <c r="M670" s="1439">
        <f>SUM(M671:M674)</f>
        <v>0</v>
      </c>
      <c r="N670" s="1439">
        <f t="shared" ref="N670:AE670" si="397">SUM(N671:N674)</f>
        <v>0</v>
      </c>
      <c r="O670" s="1439">
        <f t="shared" si="397"/>
        <v>0</v>
      </c>
      <c r="P670" s="1439">
        <f t="shared" si="397"/>
        <v>0</v>
      </c>
      <c r="Q670" s="1439">
        <f t="shared" si="397"/>
        <v>0</v>
      </c>
      <c r="R670" s="1439">
        <f t="shared" si="397"/>
        <v>0</v>
      </c>
      <c r="S670" s="1439">
        <f t="shared" si="397"/>
        <v>0</v>
      </c>
      <c r="T670" s="1439">
        <f t="shared" si="397"/>
        <v>0</v>
      </c>
      <c r="U670" s="1439">
        <f t="shared" si="397"/>
        <v>0</v>
      </c>
      <c r="V670" s="1439">
        <f t="shared" si="397"/>
        <v>0</v>
      </c>
      <c r="W670" s="1439">
        <f t="shared" si="397"/>
        <v>0</v>
      </c>
      <c r="X670" s="1439">
        <f t="shared" si="397"/>
        <v>0</v>
      </c>
      <c r="Y670" s="1439">
        <f t="shared" si="397"/>
        <v>0</v>
      </c>
      <c r="Z670" s="1439">
        <f t="shared" si="397"/>
        <v>0</v>
      </c>
      <c r="AA670" s="1439">
        <f t="shared" si="397"/>
        <v>0</v>
      </c>
      <c r="AB670" s="1439">
        <f t="shared" si="397"/>
        <v>0</v>
      </c>
      <c r="AC670" s="1439">
        <f t="shared" si="397"/>
        <v>0</v>
      </c>
      <c r="AD670" s="1439">
        <f t="shared" si="397"/>
        <v>0</v>
      </c>
      <c r="AE670" s="1479">
        <f t="shared" si="397"/>
        <v>0</v>
      </c>
    </row>
    <row r="671" spans="1:31">
      <c r="A671" s="657">
        <v>1</v>
      </c>
      <c r="B671" s="137"/>
      <c r="C671" s="137"/>
      <c r="E671" s="173"/>
      <c r="F671" s="172"/>
      <c r="G671" s="134"/>
      <c r="H671" s="134"/>
      <c r="I671" s="18"/>
      <c r="J671" s="189" t="s">
        <v>613</v>
      </c>
      <c r="K671" s="189"/>
      <c r="L671" s="189"/>
      <c r="M671" s="1443"/>
      <c r="N671" s="1443"/>
      <c r="O671" s="1443"/>
      <c r="P671" s="1443"/>
      <c r="Q671" s="1443"/>
      <c r="R671" s="1443"/>
      <c r="S671" s="1443"/>
      <c r="T671" s="1443"/>
      <c r="U671" s="1443"/>
      <c r="V671" s="1443"/>
      <c r="W671" s="1443"/>
      <c r="X671" s="1443"/>
      <c r="Y671" s="1441">
        <f>SUM(M671:O671)</f>
        <v>0</v>
      </c>
      <c r="Z671" s="1441">
        <f>SUM(P671:R671)</f>
        <v>0</v>
      </c>
      <c r="AA671" s="1441">
        <f>SUM(S671:U671)</f>
        <v>0</v>
      </c>
      <c r="AB671" s="1441">
        <f>SUM(V671:X671)</f>
        <v>0</v>
      </c>
      <c r="AC671" s="1441">
        <f>Y671+Z671</f>
        <v>0</v>
      </c>
      <c r="AD671" s="1441">
        <f>AB671+AA671</f>
        <v>0</v>
      </c>
      <c r="AE671" s="1480">
        <f>AC671+AD671</f>
        <v>0</v>
      </c>
    </row>
    <row r="672" spans="1:31">
      <c r="A672" s="657">
        <v>1</v>
      </c>
      <c r="B672" s="137"/>
      <c r="C672" s="137"/>
      <c r="E672" s="173"/>
      <c r="F672" s="172"/>
      <c r="G672" s="134"/>
      <c r="H672" s="134"/>
      <c r="I672" s="18"/>
      <c r="J672" s="18" t="s">
        <v>614</v>
      </c>
      <c r="K672" s="18"/>
      <c r="L672" s="18"/>
      <c r="M672" s="1374"/>
      <c r="N672" s="1374"/>
      <c r="O672" s="1374"/>
      <c r="P672" s="1374"/>
      <c r="Q672" s="1374"/>
      <c r="R672" s="1374"/>
      <c r="S672" s="1374"/>
      <c r="T672" s="1374"/>
      <c r="U672" s="1374"/>
      <c r="V672" s="1374"/>
      <c r="W672" s="1374"/>
      <c r="X672" s="1374"/>
      <c r="Y672" s="1356">
        <f>SUM(M672:O672)</f>
        <v>0</v>
      </c>
      <c r="Z672" s="1356">
        <f>SUM(P672:R672)</f>
        <v>0</v>
      </c>
      <c r="AA672" s="1356">
        <f>SUM(S672:U672)</f>
        <v>0</v>
      </c>
      <c r="AB672" s="1356">
        <f>SUM(V672:X672)</f>
        <v>0</v>
      </c>
      <c r="AC672" s="1356">
        <f>Y672+Z672</f>
        <v>0</v>
      </c>
      <c r="AD672" s="1356">
        <f>AB672+AA672</f>
        <v>0</v>
      </c>
      <c r="AE672" s="1481">
        <f>AC672+AD672</f>
        <v>0</v>
      </c>
    </row>
    <row r="673" spans="1:31">
      <c r="A673" s="657">
        <v>1</v>
      </c>
      <c r="B673" s="137"/>
      <c r="C673" s="137"/>
      <c r="E673" s="173"/>
      <c r="F673" s="172"/>
      <c r="G673" s="134"/>
      <c r="H673" s="134"/>
      <c r="I673" s="410"/>
      <c r="J673" s="18" t="s">
        <v>41</v>
      </c>
      <c r="K673" s="460"/>
      <c r="L673" s="460"/>
      <c r="M673" s="1374"/>
      <c r="N673" s="1374"/>
      <c r="O673" s="1374"/>
      <c r="P673" s="1374"/>
      <c r="Q673" s="1374"/>
      <c r="R673" s="1374"/>
      <c r="S673" s="1374"/>
      <c r="T673" s="1374"/>
      <c r="U673" s="1374"/>
      <c r="V673" s="1374"/>
      <c r="W673" s="1374"/>
      <c r="X673" s="1374"/>
      <c r="Y673" s="1356">
        <f>SUM(M673:O673)</f>
        <v>0</v>
      </c>
      <c r="Z673" s="1356">
        <f>SUM(P673:R673)</f>
        <v>0</v>
      </c>
      <c r="AA673" s="1356">
        <f>SUM(S673:U673)</f>
        <v>0</v>
      </c>
      <c r="AB673" s="1356">
        <f>SUM(V673:X673)</f>
        <v>0</v>
      </c>
      <c r="AC673" s="1356">
        <f>Y673+Z673</f>
        <v>0</v>
      </c>
      <c r="AD673" s="1356">
        <f>AB673+AA673</f>
        <v>0</v>
      </c>
      <c r="AE673" s="1481">
        <f>AC673+AD673</f>
        <v>0</v>
      </c>
    </row>
    <row r="674" spans="1:31">
      <c r="A674" s="657">
        <v>1</v>
      </c>
      <c r="B674" s="137"/>
      <c r="C674" s="137"/>
      <c r="E674" s="173"/>
      <c r="F674" s="172"/>
      <c r="G674" s="134"/>
      <c r="H674" s="134"/>
      <c r="I674" s="18"/>
      <c r="J674" s="16" t="s">
        <v>42</v>
      </c>
      <c r="K674" s="16"/>
      <c r="L674" s="16"/>
      <c r="M674" s="1454"/>
      <c r="N674" s="1454"/>
      <c r="O674" s="1454"/>
      <c r="P674" s="1454"/>
      <c r="Q674" s="1454"/>
      <c r="R674" s="1454"/>
      <c r="S674" s="1454"/>
      <c r="T674" s="1454"/>
      <c r="U674" s="1454"/>
      <c r="V674" s="1454"/>
      <c r="W674" s="1454"/>
      <c r="X674" s="1454"/>
      <c r="Y674" s="1357">
        <f>SUM(M674:O674)</f>
        <v>0</v>
      </c>
      <c r="Z674" s="1357">
        <f>SUM(P674:R674)</f>
        <v>0</v>
      </c>
      <c r="AA674" s="1357">
        <f>SUM(S674:U674)</f>
        <v>0</v>
      </c>
      <c r="AB674" s="1357">
        <f>SUM(V674:X674)</f>
        <v>0</v>
      </c>
      <c r="AC674" s="1357">
        <f>Y674+Z674</f>
        <v>0</v>
      </c>
      <c r="AD674" s="1357">
        <f>AB674+AA674</f>
        <v>0</v>
      </c>
      <c r="AE674" s="1483">
        <f>AC674+AD674</f>
        <v>0</v>
      </c>
    </row>
    <row r="675" spans="1:31">
      <c r="A675" s="657">
        <v>1</v>
      </c>
      <c r="B675" s="137"/>
      <c r="C675" s="137"/>
      <c r="E675" s="173"/>
      <c r="F675" s="172"/>
      <c r="G675" s="134"/>
      <c r="H675" s="134"/>
      <c r="I675" s="1292" t="s">
        <v>1001</v>
      </c>
      <c r="J675" s="560"/>
      <c r="K675" s="560"/>
      <c r="L675" s="560"/>
      <c r="M675" s="1439">
        <f>SUM(M676:M679)</f>
        <v>445</v>
      </c>
      <c r="N675" s="1439">
        <f t="shared" ref="N675:AE675" si="398">SUM(N676:N679)</f>
        <v>690</v>
      </c>
      <c r="O675" s="1439">
        <f t="shared" si="398"/>
        <v>1367</v>
      </c>
      <c r="P675" s="1439">
        <f t="shared" si="398"/>
        <v>414</v>
      </c>
      <c r="Q675" s="1439">
        <f t="shared" si="398"/>
        <v>702</v>
      </c>
      <c r="R675" s="1439">
        <f t="shared" si="398"/>
        <v>970</v>
      </c>
      <c r="S675" s="1439">
        <f t="shared" si="398"/>
        <v>932</v>
      </c>
      <c r="T675" s="1439">
        <f t="shared" si="398"/>
        <v>358</v>
      </c>
      <c r="U675" s="1439">
        <f t="shared" si="398"/>
        <v>899</v>
      </c>
      <c r="V675" s="1439">
        <f t="shared" si="398"/>
        <v>962</v>
      </c>
      <c r="W675" s="1439">
        <f t="shared" si="398"/>
        <v>921</v>
      </c>
      <c r="X675" s="1439">
        <f t="shared" si="398"/>
        <v>777</v>
      </c>
      <c r="Y675" s="1439">
        <f t="shared" si="398"/>
        <v>2502</v>
      </c>
      <c r="Z675" s="1439">
        <f t="shared" si="398"/>
        <v>2086</v>
      </c>
      <c r="AA675" s="1439">
        <f t="shared" si="398"/>
        <v>2189</v>
      </c>
      <c r="AB675" s="1439">
        <f t="shared" si="398"/>
        <v>2660</v>
      </c>
      <c r="AC675" s="1439">
        <f t="shared" si="398"/>
        <v>4588</v>
      </c>
      <c r="AD675" s="1439">
        <f t="shared" si="398"/>
        <v>4849</v>
      </c>
      <c r="AE675" s="1479">
        <f t="shared" si="398"/>
        <v>9437</v>
      </c>
    </row>
    <row r="676" spans="1:31">
      <c r="A676" s="657">
        <v>1</v>
      </c>
      <c r="B676" s="137"/>
      <c r="C676" s="137"/>
      <c r="E676" s="173"/>
      <c r="F676" s="172"/>
      <c r="G676" s="134"/>
      <c r="H676" s="134"/>
      <c r="I676" s="18"/>
      <c r="J676" s="189" t="s">
        <v>613</v>
      </c>
      <c r="K676" s="189"/>
      <c r="L676" s="189"/>
      <c r="M676" s="1443"/>
      <c r="N676" s="1443"/>
      <c r="O676" s="1443"/>
      <c r="P676" s="1443"/>
      <c r="Q676" s="1443"/>
      <c r="R676" s="1443"/>
      <c r="S676" s="1443"/>
      <c r="T676" s="1443"/>
      <c r="U676" s="1443"/>
      <c r="V676" s="1443"/>
      <c r="W676" s="1443"/>
      <c r="X676" s="1443"/>
      <c r="Y676" s="1441">
        <f>SUM(M676:O676)</f>
        <v>0</v>
      </c>
      <c r="Z676" s="1441">
        <f>SUM(P676:R676)</f>
        <v>0</v>
      </c>
      <c r="AA676" s="1441">
        <f>SUM(S676:U676)</f>
        <v>0</v>
      </c>
      <c r="AB676" s="1441">
        <f>SUM(V676:X676)</f>
        <v>0</v>
      </c>
      <c r="AC676" s="1441">
        <f>Y676+Z676</f>
        <v>0</v>
      </c>
      <c r="AD676" s="1441">
        <f>AB676+AA676</f>
        <v>0</v>
      </c>
      <c r="AE676" s="1480">
        <f>AC676+AD676</f>
        <v>0</v>
      </c>
    </row>
    <row r="677" spans="1:31">
      <c r="A677" s="657">
        <v>1</v>
      </c>
      <c r="B677" s="137"/>
      <c r="C677" s="137"/>
      <c r="E677" s="173"/>
      <c r="F677" s="172"/>
      <c r="G677" s="134"/>
      <c r="H677" s="134"/>
      <c r="I677" s="18"/>
      <c r="J677" s="18" t="s">
        <v>614</v>
      </c>
      <c r="K677" s="18"/>
      <c r="L677" s="18"/>
      <c r="M677" s="128">
        <v>445</v>
      </c>
      <c r="N677" s="175">
        <v>690</v>
      </c>
      <c r="O677" s="128">
        <f>1030+1+336</f>
        <v>1367</v>
      </c>
      <c r="P677" s="128">
        <f>302+112</f>
        <v>414</v>
      </c>
      <c r="Q677" s="128">
        <f>590+112</f>
        <v>702</v>
      </c>
      <c r="R677" s="128">
        <f>858+112</f>
        <v>970</v>
      </c>
      <c r="S677" s="128">
        <f>820+112</f>
        <v>932</v>
      </c>
      <c r="T677" s="128">
        <f>246+112</f>
        <v>358</v>
      </c>
      <c r="U677" s="128">
        <f>787+112</f>
        <v>899</v>
      </c>
      <c r="V677" s="128">
        <f>850+112</f>
        <v>962</v>
      </c>
      <c r="W677" s="128">
        <f>809+112</f>
        <v>921</v>
      </c>
      <c r="X677" s="128">
        <f>665+112</f>
        <v>777</v>
      </c>
      <c r="Y677" s="1356">
        <f>SUM(M677:O677)</f>
        <v>2502</v>
      </c>
      <c r="Z677" s="1356">
        <f>SUM(P677:R677)</f>
        <v>2086</v>
      </c>
      <c r="AA677" s="1356">
        <f>SUM(S677:U677)</f>
        <v>2189</v>
      </c>
      <c r="AB677" s="1356">
        <f>SUM(V677:X677)</f>
        <v>2660</v>
      </c>
      <c r="AC677" s="1356">
        <f>Y677+Z677</f>
        <v>4588</v>
      </c>
      <c r="AD677" s="1356">
        <f>AB677+AA677</f>
        <v>4849</v>
      </c>
      <c r="AE677" s="1481">
        <f>AC677+AD677</f>
        <v>9437</v>
      </c>
    </row>
    <row r="678" spans="1:31">
      <c r="A678" s="657">
        <v>1</v>
      </c>
      <c r="B678" s="137"/>
      <c r="C678" s="137"/>
      <c r="E678" s="173"/>
      <c r="F678" s="172"/>
      <c r="G678" s="134"/>
      <c r="H678" s="134"/>
      <c r="I678" s="410"/>
      <c r="J678" s="18" t="s">
        <v>41</v>
      </c>
      <c r="K678" s="460"/>
      <c r="L678" s="460"/>
      <c r="M678" s="1374"/>
      <c r="N678" s="1374"/>
      <c r="O678" s="1374"/>
      <c r="P678" s="1374"/>
      <c r="Q678" s="1374"/>
      <c r="R678" s="1374"/>
      <c r="S678" s="1374"/>
      <c r="T678" s="1374"/>
      <c r="U678" s="1374"/>
      <c r="V678" s="1374"/>
      <c r="W678" s="1374"/>
      <c r="X678" s="1374"/>
      <c r="Y678" s="1356">
        <f>SUM(M678:O678)</f>
        <v>0</v>
      </c>
      <c r="Z678" s="1356">
        <f>SUM(P678:R678)</f>
        <v>0</v>
      </c>
      <c r="AA678" s="1356">
        <f>SUM(S678:U678)</f>
        <v>0</v>
      </c>
      <c r="AB678" s="1356">
        <f>SUM(V678:X678)</f>
        <v>0</v>
      </c>
      <c r="AC678" s="1356">
        <f>Y678+Z678</f>
        <v>0</v>
      </c>
      <c r="AD678" s="1356">
        <f>AB678+AA678</f>
        <v>0</v>
      </c>
      <c r="AE678" s="1481">
        <f>AC678+AD678</f>
        <v>0</v>
      </c>
    </row>
    <row r="679" spans="1:31">
      <c r="A679" s="657">
        <v>1</v>
      </c>
      <c r="B679" s="137"/>
      <c r="C679" s="137"/>
      <c r="E679" s="173"/>
      <c r="F679" s="172"/>
      <c r="G679" s="134"/>
      <c r="H679" s="134"/>
      <c r="I679" s="16"/>
      <c r="J679" s="16" t="s">
        <v>42</v>
      </c>
      <c r="K679" s="16"/>
      <c r="L679" s="16"/>
      <c r="M679" s="1454"/>
      <c r="N679" s="1454"/>
      <c r="O679" s="1454"/>
      <c r="P679" s="1454"/>
      <c r="Q679" s="1454"/>
      <c r="R679" s="1454"/>
      <c r="S679" s="1454"/>
      <c r="T679" s="1454"/>
      <c r="U679" s="1454"/>
      <c r="V679" s="1454"/>
      <c r="W679" s="1454"/>
      <c r="X679" s="1454"/>
      <c r="Y679" s="1357">
        <f>SUM(M679:O679)</f>
        <v>0</v>
      </c>
      <c r="Z679" s="1357">
        <f>SUM(P679:R679)</f>
        <v>0</v>
      </c>
      <c r="AA679" s="1357">
        <f>SUM(S679:U679)</f>
        <v>0</v>
      </c>
      <c r="AB679" s="1357">
        <f>SUM(V679:X679)</f>
        <v>0</v>
      </c>
      <c r="AC679" s="1357">
        <f>Y679+Z679</f>
        <v>0</v>
      </c>
      <c r="AD679" s="1357">
        <f>AB679+AA679</f>
        <v>0</v>
      </c>
      <c r="AE679" s="1483">
        <f>AC679+AD679</f>
        <v>0</v>
      </c>
    </row>
    <row r="680" spans="1:31">
      <c r="A680" s="657">
        <v>1</v>
      </c>
      <c r="B680" s="137"/>
      <c r="C680" s="137"/>
      <c r="E680" s="173"/>
      <c r="F680" s="172"/>
      <c r="G680" s="134"/>
      <c r="H680" s="134"/>
      <c r="I680" s="18" t="s">
        <v>986</v>
      </c>
      <c r="J680" s="560"/>
      <c r="K680" s="560"/>
      <c r="L680" s="560"/>
      <c r="M680" s="1439">
        <f>SUM(M681:M684)</f>
        <v>0</v>
      </c>
      <c r="N680" s="1439">
        <f t="shared" ref="N680:AE680" si="399">SUM(N681:N684)</f>
        <v>0</v>
      </c>
      <c r="O680" s="1439">
        <f t="shared" si="399"/>
        <v>0</v>
      </c>
      <c r="P680" s="1439">
        <f t="shared" si="399"/>
        <v>0</v>
      </c>
      <c r="Q680" s="1439">
        <f t="shared" si="399"/>
        <v>0</v>
      </c>
      <c r="R680" s="1439">
        <f t="shared" si="399"/>
        <v>0</v>
      </c>
      <c r="S680" s="1439">
        <f t="shared" si="399"/>
        <v>0</v>
      </c>
      <c r="T680" s="1439">
        <f t="shared" si="399"/>
        <v>0</v>
      </c>
      <c r="U680" s="1439">
        <f t="shared" si="399"/>
        <v>0</v>
      </c>
      <c r="V680" s="1439">
        <f t="shared" si="399"/>
        <v>0</v>
      </c>
      <c r="W680" s="1439">
        <f t="shared" si="399"/>
        <v>0</v>
      </c>
      <c r="X680" s="1439">
        <f t="shared" si="399"/>
        <v>0</v>
      </c>
      <c r="Y680" s="1439">
        <f t="shared" si="399"/>
        <v>0</v>
      </c>
      <c r="Z680" s="1439">
        <f t="shared" si="399"/>
        <v>0</v>
      </c>
      <c r="AA680" s="1439">
        <f t="shared" si="399"/>
        <v>0</v>
      </c>
      <c r="AB680" s="1439">
        <f t="shared" si="399"/>
        <v>0</v>
      </c>
      <c r="AC680" s="1439">
        <f t="shared" si="399"/>
        <v>0</v>
      </c>
      <c r="AD680" s="1439">
        <f t="shared" si="399"/>
        <v>0</v>
      </c>
      <c r="AE680" s="1479">
        <f t="shared" si="399"/>
        <v>0</v>
      </c>
    </row>
    <row r="681" spans="1:31">
      <c r="A681" s="657">
        <v>1</v>
      </c>
      <c r="B681" s="137"/>
      <c r="C681" s="137"/>
      <c r="E681" s="173"/>
      <c r="F681" s="172"/>
      <c r="G681" s="134"/>
      <c r="H681" s="134"/>
      <c r="I681" s="18"/>
      <c r="J681" s="189" t="s">
        <v>613</v>
      </c>
      <c r="K681" s="189"/>
      <c r="L681" s="189"/>
      <c r="M681" s="1443"/>
      <c r="N681" s="1443"/>
      <c r="O681" s="1443"/>
      <c r="P681" s="1443"/>
      <c r="Q681" s="1443"/>
      <c r="R681" s="1443"/>
      <c r="S681" s="1443"/>
      <c r="T681" s="1443"/>
      <c r="U681" s="1443"/>
      <c r="V681" s="1443"/>
      <c r="W681" s="1443"/>
      <c r="X681" s="1443"/>
      <c r="Y681" s="1441">
        <f>SUM(M681:O681)</f>
        <v>0</v>
      </c>
      <c r="Z681" s="1441">
        <f>SUM(P681:R681)</f>
        <v>0</v>
      </c>
      <c r="AA681" s="1441">
        <f>SUM(S681:U681)</f>
        <v>0</v>
      </c>
      <c r="AB681" s="1441">
        <f>SUM(V681:X681)</f>
        <v>0</v>
      </c>
      <c r="AC681" s="1441">
        <f>Y681+Z681</f>
        <v>0</v>
      </c>
      <c r="AD681" s="1441">
        <f>AB681+AA681</f>
        <v>0</v>
      </c>
      <c r="AE681" s="1480">
        <f>AC681+AD681</f>
        <v>0</v>
      </c>
    </row>
    <row r="682" spans="1:31">
      <c r="A682" s="657">
        <v>1</v>
      </c>
      <c r="B682" s="137"/>
      <c r="C682" s="137"/>
      <c r="E682" s="173"/>
      <c r="F682" s="172"/>
      <c r="G682" s="134"/>
      <c r="H682" s="134"/>
      <c r="I682" s="18"/>
      <c r="J682" s="18" t="s">
        <v>614</v>
      </c>
      <c r="K682" s="18"/>
      <c r="L682" s="18"/>
      <c r="M682" s="1374"/>
      <c r="N682" s="1374"/>
      <c r="O682" s="1374"/>
      <c r="P682" s="1374"/>
      <c r="Q682" s="1374"/>
      <c r="R682" s="1374"/>
      <c r="S682" s="1374"/>
      <c r="T682" s="1374"/>
      <c r="U682" s="1374"/>
      <c r="V682" s="1374"/>
      <c r="W682" s="1374"/>
      <c r="X682" s="1374"/>
      <c r="Y682" s="1356">
        <f>SUM(M682:O682)</f>
        <v>0</v>
      </c>
      <c r="Z682" s="1356">
        <f>SUM(P682:R682)</f>
        <v>0</v>
      </c>
      <c r="AA682" s="1356">
        <f>SUM(S682:U682)</f>
        <v>0</v>
      </c>
      <c r="AB682" s="1356">
        <f>SUM(V682:X682)</f>
        <v>0</v>
      </c>
      <c r="AC682" s="1356">
        <f>Y682+Z682</f>
        <v>0</v>
      </c>
      <c r="AD682" s="1356">
        <f>AB682+AA682</f>
        <v>0</v>
      </c>
      <c r="AE682" s="1481">
        <f>AC682+AD682</f>
        <v>0</v>
      </c>
    </row>
    <row r="683" spans="1:31">
      <c r="A683" s="657">
        <v>1</v>
      </c>
      <c r="B683" s="137"/>
      <c r="C683" s="137"/>
      <c r="E683" s="173"/>
      <c r="F683" s="172"/>
      <c r="G683" s="134"/>
      <c r="H683" s="134"/>
      <c r="I683" s="410"/>
      <c r="J683" s="18" t="s">
        <v>41</v>
      </c>
      <c r="K683" s="460"/>
      <c r="L683" s="460"/>
      <c r="M683" s="1374"/>
      <c r="N683" s="1374"/>
      <c r="O683" s="1374"/>
      <c r="P683" s="1374"/>
      <c r="Q683" s="1374"/>
      <c r="R683" s="1374"/>
      <c r="S683" s="1374"/>
      <c r="T683" s="1374"/>
      <c r="U683" s="1374"/>
      <c r="V683" s="1374"/>
      <c r="W683" s="1374"/>
      <c r="X683" s="1374"/>
      <c r="Y683" s="1356">
        <f>SUM(M683:O683)</f>
        <v>0</v>
      </c>
      <c r="Z683" s="1356">
        <f>SUM(P683:R683)</f>
        <v>0</v>
      </c>
      <c r="AA683" s="1356">
        <f>SUM(S683:U683)</f>
        <v>0</v>
      </c>
      <c r="AB683" s="1356">
        <f>SUM(V683:X683)</f>
        <v>0</v>
      </c>
      <c r="AC683" s="1356">
        <f>Y683+Z683</f>
        <v>0</v>
      </c>
      <c r="AD683" s="1356">
        <f>AB683+AA683</f>
        <v>0</v>
      </c>
      <c r="AE683" s="1481">
        <f>AC683+AD683</f>
        <v>0</v>
      </c>
    </row>
    <row r="684" spans="1:31">
      <c r="A684" s="657">
        <v>1</v>
      </c>
      <c r="B684" s="137"/>
      <c r="C684" s="137"/>
      <c r="E684" s="173"/>
      <c r="F684" s="172"/>
      <c r="G684" s="134"/>
      <c r="H684" s="133"/>
      <c r="I684" s="16"/>
      <c r="J684" s="16" t="s">
        <v>42</v>
      </c>
      <c r="K684" s="16"/>
      <c r="L684" s="16"/>
      <c r="M684" s="1454"/>
      <c r="N684" s="1454"/>
      <c r="O684" s="1454"/>
      <c r="P684" s="1454"/>
      <c r="Q684" s="1454"/>
      <c r="R684" s="1454"/>
      <c r="S684" s="1454"/>
      <c r="T684" s="1454"/>
      <c r="U684" s="1454"/>
      <c r="V684" s="1454"/>
      <c r="W684" s="1454"/>
      <c r="X684" s="1454"/>
      <c r="Y684" s="1357">
        <f>SUM(M684:O684)</f>
        <v>0</v>
      </c>
      <c r="Z684" s="1357">
        <f>SUM(P684:R684)</f>
        <v>0</v>
      </c>
      <c r="AA684" s="1357">
        <f>SUM(S684:U684)</f>
        <v>0</v>
      </c>
      <c r="AB684" s="1357">
        <f>SUM(V684:X684)</f>
        <v>0</v>
      </c>
      <c r="AC684" s="1357">
        <f>Y684+Z684</f>
        <v>0</v>
      </c>
      <c r="AD684" s="1357">
        <f>AB684+AA684</f>
        <v>0</v>
      </c>
      <c r="AE684" s="1483">
        <f>AC684+AD684</f>
        <v>0</v>
      </c>
    </row>
    <row r="685" spans="1:31">
      <c r="A685" s="657">
        <v>1</v>
      </c>
      <c r="B685" s="137"/>
      <c r="C685" s="137"/>
      <c r="E685" s="173"/>
      <c r="F685" s="172"/>
      <c r="G685" s="1453" t="s">
        <v>232</v>
      </c>
      <c r="H685" s="129"/>
      <c r="I685" s="132"/>
      <c r="J685" s="132"/>
      <c r="K685" s="132"/>
      <c r="L685" s="1005"/>
      <c r="M685" s="1471">
        <f t="shared" ref="M685:AE685" si="400">SUM(M686:M690)</f>
        <v>-16</v>
      </c>
      <c r="N685" s="1471">
        <f t="shared" si="400"/>
        <v>0</v>
      </c>
      <c r="O685" s="1471">
        <f t="shared" si="400"/>
        <v>1122</v>
      </c>
      <c r="P685" s="1471">
        <f t="shared" si="400"/>
        <v>569</v>
      </c>
      <c r="Q685" s="1471">
        <f t="shared" si="400"/>
        <v>57</v>
      </c>
      <c r="R685" s="1471">
        <f t="shared" si="400"/>
        <v>404</v>
      </c>
      <c r="S685" s="1471">
        <f t="shared" si="400"/>
        <v>629</v>
      </c>
      <c r="T685" s="1471">
        <f t="shared" si="400"/>
        <v>404</v>
      </c>
      <c r="U685" s="1471">
        <f t="shared" si="400"/>
        <v>203</v>
      </c>
      <c r="V685" s="1471">
        <f t="shared" si="400"/>
        <v>269</v>
      </c>
      <c r="W685" s="1471">
        <f t="shared" si="400"/>
        <v>22</v>
      </c>
      <c r="X685" s="1471">
        <f t="shared" si="400"/>
        <v>0</v>
      </c>
      <c r="Y685" s="1471">
        <f t="shared" si="400"/>
        <v>1106</v>
      </c>
      <c r="Z685" s="1471">
        <f t="shared" si="400"/>
        <v>1030</v>
      </c>
      <c r="AA685" s="1471">
        <f t="shared" si="400"/>
        <v>1236</v>
      </c>
      <c r="AB685" s="1471">
        <f t="shared" si="400"/>
        <v>291</v>
      </c>
      <c r="AC685" s="1471">
        <f t="shared" si="400"/>
        <v>2136</v>
      </c>
      <c r="AD685" s="1471">
        <f t="shared" si="400"/>
        <v>1527</v>
      </c>
      <c r="AE685" s="2196">
        <f t="shared" si="400"/>
        <v>3663</v>
      </c>
    </row>
    <row r="686" spans="1:31">
      <c r="A686" s="657">
        <v>1</v>
      </c>
      <c r="B686" s="137"/>
      <c r="C686" s="137"/>
      <c r="E686" s="173"/>
      <c r="F686" s="172"/>
      <c r="G686" s="129"/>
      <c r="H686" s="129"/>
      <c r="I686" s="18" t="s">
        <v>999</v>
      </c>
      <c r="J686" s="561"/>
      <c r="K686" s="561"/>
      <c r="L686" s="561"/>
      <c r="M686" s="1374"/>
      <c r="N686" s="1374"/>
      <c r="O686" s="1374"/>
      <c r="P686" s="1374"/>
      <c r="Q686" s="1374"/>
      <c r="R686" s="1374"/>
      <c r="S686" s="1374"/>
      <c r="T686" s="1374"/>
      <c r="U686" s="1374"/>
      <c r="V686" s="1374"/>
      <c r="W686" s="1374"/>
      <c r="X686" s="1374"/>
      <c r="Y686" s="1356">
        <f>SUM(M686:O686)</f>
        <v>0</v>
      </c>
      <c r="Z686" s="1356">
        <f>SUM(P686:R686)</f>
        <v>0</v>
      </c>
      <c r="AA686" s="1356">
        <f>SUM(S686:U686)</f>
        <v>0</v>
      </c>
      <c r="AB686" s="1356">
        <f>SUM(V686:X686)</f>
        <v>0</v>
      </c>
      <c r="AC686" s="1356">
        <f>Y686+Z686</f>
        <v>0</v>
      </c>
      <c r="AD686" s="1356">
        <f>AB686+AA686</f>
        <v>0</v>
      </c>
      <c r="AE686" s="1481">
        <f>AC686+AD686</f>
        <v>0</v>
      </c>
    </row>
    <row r="687" spans="1:31">
      <c r="A687" s="657">
        <v>1</v>
      </c>
      <c r="B687" s="137"/>
      <c r="C687" s="137"/>
      <c r="E687" s="173"/>
      <c r="F687" s="172"/>
      <c r="G687" s="129"/>
      <c r="H687" s="129"/>
      <c r="I687" s="972" t="s">
        <v>1000</v>
      </c>
      <c r="J687" s="560"/>
      <c r="K687" s="560"/>
      <c r="L687" s="560"/>
      <c r="M687" s="1484"/>
      <c r="N687" s="1484"/>
      <c r="O687" s="1484"/>
      <c r="P687" s="1484"/>
      <c r="Q687" s="1484"/>
      <c r="R687" s="1484"/>
      <c r="S687" s="1484"/>
      <c r="T687" s="1484"/>
      <c r="U687" s="1484"/>
      <c r="V687" s="1484"/>
      <c r="W687" s="1484"/>
      <c r="X687" s="1484"/>
      <c r="Y687" s="1355">
        <f>SUM(M687:O687)</f>
        <v>0</v>
      </c>
      <c r="Z687" s="1355">
        <f>SUM(P687:R687)</f>
        <v>0</v>
      </c>
      <c r="AA687" s="1355">
        <f>SUM(S687:U687)</f>
        <v>0</v>
      </c>
      <c r="AB687" s="1355">
        <f>SUM(V687:X687)</f>
        <v>0</v>
      </c>
      <c r="AC687" s="1355">
        <f>Y687+Z687</f>
        <v>0</v>
      </c>
      <c r="AD687" s="1355">
        <f>AB687+AA687</f>
        <v>0</v>
      </c>
      <c r="AE687" s="2203">
        <f>AC687+AD687</f>
        <v>0</v>
      </c>
    </row>
    <row r="688" spans="1:31">
      <c r="A688" s="657">
        <v>1</v>
      </c>
      <c r="B688" s="137"/>
      <c r="C688" s="137"/>
      <c r="E688" s="173"/>
      <c r="F688" s="172"/>
      <c r="G688" s="129"/>
      <c r="H688" s="129"/>
      <c r="I688" s="972" t="s">
        <v>992</v>
      </c>
      <c r="J688" s="560"/>
      <c r="K688" s="560"/>
      <c r="L688" s="560"/>
      <c r="M688" s="1484"/>
      <c r="N688" s="1484"/>
      <c r="O688" s="1484"/>
      <c r="P688" s="1484"/>
      <c r="Q688" s="1484"/>
      <c r="R688" s="1484"/>
      <c r="S688" s="1484"/>
      <c r="T688" s="1484"/>
      <c r="U688" s="1484"/>
      <c r="V688" s="1484"/>
      <c r="W688" s="1484"/>
      <c r="X688" s="1484"/>
      <c r="Y688" s="1355">
        <f>SUM(M688:O688)</f>
        <v>0</v>
      </c>
      <c r="Z688" s="1355">
        <f>SUM(P688:R688)</f>
        <v>0</v>
      </c>
      <c r="AA688" s="1355">
        <f>SUM(S688:U688)</f>
        <v>0</v>
      </c>
      <c r="AB688" s="1355">
        <f>SUM(V688:X688)</f>
        <v>0</v>
      </c>
      <c r="AC688" s="1355">
        <f>Y688+Z688</f>
        <v>0</v>
      </c>
      <c r="AD688" s="1355">
        <f>AB688+AA688</f>
        <v>0</v>
      </c>
      <c r="AE688" s="2203">
        <f>AC688+AD688</f>
        <v>0</v>
      </c>
    </row>
    <row r="689" spans="1:31">
      <c r="A689" s="657">
        <v>1</v>
      </c>
      <c r="B689" s="137"/>
      <c r="C689" s="137"/>
      <c r="E689" s="173"/>
      <c r="F689" s="172"/>
      <c r="G689" s="129"/>
      <c r="H689" s="129"/>
      <c r="I689" s="477" t="s">
        <v>1001</v>
      </c>
      <c r="J689" s="585"/>
      <c r="K689" s="585"/>
      <c r="L689" s="585"/>
      <c r="M689" s="944">
        <v>-16</v>
      </c>
      <c r="N689" s="2310"/>
      <c r="O689" s="944">
        <f>1120+2</f>
        <v>1122</v>
      </c>
      <c r="P689" s="944">
        <v>569</v>
      </c>
      <c r="Q689" s="944">
        <v>57</v>
      </c>
      <c r="R689" s="944">
        <v>404</v>
      </c>
      <c r="S689" s="944">
        <v>629</v>
      </c>
      <c r="T689" s="944">
        <v>404</v>
      </c>
      <c r="U689" s="944">
        <v>203</v>
      </c>
      <c r="V689" s="944">
        <v>269</v>
      </c>
      <c r="W689" s="944">
        <v>22</v>
      </c>
      <c r="X689" s="944"/>
      <c r="Y689" s="1353">
        <f>SUM(M689:O689)</f>
        <v>1106</v>
      </c>
      <c r="Z689" s="1353">
        <f>SUM(P689:R689)</f>
        <v>1030</v>
      </c>
      <c r="AA689" s="1353">
        <f>SUM(S689:U689)</f>
        <v>1236</v>
      </c>
      <c r="AB689" s="1353">
        <f>SUM(V689:X689)</f>
        <v>291</v>
      </c>
      <c r="AC689" s="1353">
        <f>Y689+Z689</f>
        <v>2136</v>
      </c>
      <c r="AD689" s="1353">
        <f>AB689+AA689</f>
        <v>1527</v>
      </c>
      <c r="AE689" s="1485">
        <f>AC689+AD689</f>
        <v>3663</v>
      </c>
    </row>
    <row r="690" spans="1:31">
      <c r="A690" s="657">
        <v>1</v>
      </c>
      <c r="B690" s="137"/>
      <c r="C690" s="137"/>
      <c r="E690" s="171"/>
      <c r="F690" s="170"/>
      <c r="G690" s="127"/>
      <c r="H690" s="127"/>
      <c r="I690" s="16" t="s">
        <v>986</v>
      </c>
      <c r="J690" s="470"/>
      <c r="K690" s="470"/>
      <c r="L690" s="470"/>
      <c r="M690" s="1454"/>
      <c r="N690" s="1454"/>
      <c r="O690" s="1454"/>
      <c r="P690" s="1454"/>
      <c r="Q690" s="1454"/>
      <c r="R690" s="1454"/>
      <c r="S690" s="1454"/>
      <c r="T690" s="1454"/>
      <c r="U690" s="1454"/>
      <c r="V690" s="1454"/>
      <c r="W690" s="1454"/>
      <c r="X690" s="1454"/>
      <c r="Y690" s="1357">
        <f>SUM(M690:O690)</f>
        <v>0</v>
      </c>
      <c r="Z690" s="1357">
        <f>SUM(P690:R690)</f>
        <v>0</v>
      </c>
      <c r="AA690" s="1357">
        <f>SUM(S690:U690)</f>
        <v>0</v>
      </c>
      <c r="AB690" s="1357">
        <f>SUM(V690:X690)</f>
        <v>0</v>
      </c>
      <c r="AC690" s="1357">
        <f>Y690+Z690</f>
        <v>0</v>
      </c>
      <c r="AD690" s="1357">
        <f>AB690+AA690</f>
        <v>0</v>
      </c>
      <c r="AE690" s="1483">
        <f>AC690+AD690</f>
        <v>0</v>
      </c>
    </row>
    <row r="691" spans="1:31">
      <c r="A691" s="657">
        <v>1</v>
      </c>
      <c r="B691" s="137"/>
      <c r="C691" s="137"/>
      <c r="M691" s="365"/>
      <c r="N691" s="365"/>
      <c r="O691" s="365"/>
      <c r="P691" s="365"/>
      <c r="Q691" s="365"/>
      <c r="R691" s="365"/>
      <c r="S691" s="365"/>
      <c r="T691" s="365"/>
      <c r="U691" s="365"/>
      <c r="V691" s="365"/>
      <c r="W691" s="365"/>
      <c r="X691" s="365"/>
      <c r="Y691" s="447"/>
      <c r="Z691" s="447"/>
      <c r="AA691" s="447"/>
      <c r="AB691" s="447"/>
      <c r="AC691" s="447"/>
      <c r="AD691" s="447"/>
      <c r="AE691" s="447"/>
    </row>
    <row r="692" spans="1:31">
      <c r="A692" s="657">
        <v>1</v>
      </c>
      <c r="B692" s="137"/>
      <c r="C692" s="137"/>
      <c r="D692" s="49" t="s">
        <v>994</v>
      </c>
      <c r="E692" s="48"/>
      <c r="F692" s="47"/>
      <c r="G692" s="48"/>
      <c r="H692" s="48"/>
      <c r="I692" s="47"/>
      <c r="J692" s="47"/>
      <c r="K692" s="47"/>
      <c r="L692" s="446"/>
      <c r="M692" s="46"/>
      <c r="N692" s="46"/>
      <c r="O692" s="46"/>
      <c r="P692" s="46"/>
      <c r="Q692" s="46"/>
      <c r="R692" s="46"/>
      <c r="S692" s="46"/>
      <c r="T692" s="46"/>
      <c r="U692" s="46"/>
      <c r="V692" s="46"/>
      <c r="W692" s="46"/>
      <c r="X692" s="46"/>
      <c r="Y692" s="1"/>
      <c r="Z692" s="1"/>
      <c r="AA692" s="1"/>
      <c r="AB692" s="1"/>
      <c r="AC692" s="1"/>
      <c r="AD692" s="1"/>
      <c r="AE692" s="1"/>
    </row>
    <row r="693" spans="1:31">
      <c r="A693" s="657">
        <v>1</v>
      </c>
      <c r="B693" s="137"/>
      <c r="C693" s="137"/>
      <c r="E693" s="710" t="s">
        <v>9</v>
      </c>
      <c r="F693" s="1419"/>
      <c r="G693" s="1266"/>
      <c r="H693" s="1266"/>
      <c r="I693" s="1266"/>
      <c r="J693" s="1266"/>
      <c r="K693" s="1266"/>
      <c r="L693" s="1266"/>
      <c r="M693" s="1486">
        <f t="shared" ref="M693:AE693" si="401">M694+M701</f>
        <v>0</v>
      </c>
      <c r="N693" s="1486">
        <f t="shared" si="401"/>
        <v>0</v>
      </c>
      <c r="O693" s="1486">
        <f t="shared" si="401"/>
        <v>0</v>
      </c>
      <c r="P693" s="1486">
        <f t="shared" si="401"/>
        <v>0</v>
      </c>
      <c r="Q693" s="1486">
        <f t="shared" si="401"/>
        <v>0</v>
      </c>
      <c r="R693" s="1486">
        <f t="shared" si="401"/>
        <v>0</v>
      </c>
      <c r="S693" s="1486">
        <f t="shared" si="401"/>
        <v>0</v>
      </c>
      <c r="T693" s="1486">
        <f t="shared" si="401"/>
        <v>0</v>
      </c>
      <c r="U693" s="1486">
        <f t="shared" si="401"/>
        <v>0</v>
      </c>
      <c r="V693" s="1486">
        <f t="shared" si="401"/>
        <v>0</v>
      </c>
      <c r="W693" s="1486">
        <f t="shared" si="401"/>
        <v>0</v>
      </c>
      <c r="X693" s="1486">
        <f t="shared" si="401"/>
        <v>0</v>
      </c>
      <c r="Y693" s="1486">
        <f t="shared" si="401"/>
        <v>0</v>
      </c>
      <c r="Z693" s="1486">
        <f t="shared" si="401"/>
        <v>0</v>
      </c>
      <c r="AA693" s="1486">
        <f t="shared" si="401"/>
        <v>0</v>
      </c>
      <c r="AB693" s="1486">
        <f t="shared" si="401"/>
        <v>0</v>
      </c>
      <c r="AC693" s="1486">
        <f t="shared" si="401"/>
        <v>0</v>
      </c>
      <c r="AD693" s="1486">
        <f t="shared" si="401"/>
        <v>0</v>
      </c>
      <c r="AE693" s="1486">
        <f t="shared" si="401"/>
        <v>0</v>
      </c>
    </row>
    <row r="694" spans="1:31">
      <c r="A694" s="657">
        <v>1</v>
      </c>
      <c r="B694" s="137"/>
      <c r="C694" s="137"/>
      <c r="E694" s="166"/>
      <c r="F694" s="165"/>
      <c r="G694" s="437" t="s">
        <v>223</v>
      </c>
      <c r="H694" s="437"/>
      <c r="I694" s="437"/>
      <c r="J694" s="437"/>
      <c r="K694" s="437"/>
      <c r="L694" s="438"/>
      <c r="M694" s="1487">
        <f t="shared" ref="M694:AE694" si="402">M695+M698</f>
        <v>0</v>
      </c>
      <c r="N694" s="1487">
        <f t="shared" si="402"/>
        <v>0</v>
      </c>
      <c r="O694" s="1487">
        <f t="shared" si="402"/>
        <v>0</v>
      </c>
      <c r="P694" s="1487">
        <f t="shared" si="402"/>
        <v>0</v>
      </c>
      <c r="Q694" s="1487">
        <f t="shared" si="402"/>
        <v>0</v>
      </c>
      <c r="R694" s="1487">
        <f t="shared" si="402"/>
        <v>0</v>
      </c>
      <c r="S694" s="1487">
        <f t="shared" si="402"/>
        <v>0</v>
      </c>
      <c r="T694" s="1487">
        <f t="shared" si="402"/>
        <v>0</v>
      </c>
      <c r="U694" s="1487">
        <f t="shared" si="402"/>
        <v>0</v>
      </c>
      <c r="V694" s="1487">
        <f t="shared" si="402"/>
        <v>0</v>
      </c>
      <c r="W694" s="1487">
        <f t="shared" si="402"/>
        <v>0</v>
      </c>
      <c r="X694" s="1487">
        <f t="shared" si="402"/>
        <v>0</v>
      </c>
      <c r="Y694" s="1487">
        <f t="shared" si="402"/>
        <v>0</v>
      </c>
      <c r="Z694" s="1487">
        <f t="shared" si="402"/>
        <v>0</v>
      </c>
      <c r="AA694" s="1487">
        <f t="shared" si="402"/>
        <v>0</v>
      </c>
      <c r="AB694" s="1487">
        <f t="shared" si="402"/>
        <v>0</v>
      </c>
      <c r="AC694" s="1487">
        <f t="shared" si="402"/>
        <v>0</v>
      </c>
      <c r="AD694" s="1487">
        <f t="shared" si="402"/>
        <v>0</v>
      </c>
      <c r="AE694" s="1488">
        <f t="shared" si="402"/>
        <v>0</v>
      </c>
    </row>
    <row r="695" spans="1:31">
      <c r="A695" s="657">
        <v>1</v>
      </c>
      <c r="B695" s="137"/>
      <c r="C695" s="137"/>
      <c r="E695" s="166"/>
      <c r="F695" s="165"/>
      <c r="G695" s="423"/>
      <c r="H695" s="423"/>
      <c r="I695" s="44" t="s">
        <v>1002</v>
      </c>
      <c r="J695" s="6"/>
      <c r="K695" s="89"/>
      <c r="L695" s="89"/>
      <c r="M695" s="1489">
        <f t="shared" ref="M695:AE695" si="403">SUM(M696:M697)</f>
        <v>0</v>
      </c>
      <c r="N695" s="1489">
        <f t="shared" si="403"/>
        <v>0</v>
      </c>
      <c r="O695" s="1489">
        <f t="shared" si="403"/>
        <v>0</v>
      </c>
      <c r="P695" s="1489">
        <f t="shared" si="403"/>
        <v>0</v>
      </c>
      <c r="Q695" s="1489">
        <f t="shared" si="403"/>
        <v>0</v>
      </c>
      <c r="R695" s="1489">
        <f t="shared" si="403"/>
        <v>0</v>
      </c>
      <c r="S695" s="1489">
        <f t="shared" si="403"/>
        <v>0</v>
      </c>
      <c r="T695" s="1489">
        <f t="shared" si="403"/>
        <v>0</v>
      </c>
      <c r="U695" s="1489">
        <f t="shared" si="403"/>
        <v>0</v>
      </c>
      <c r="V695" s="1489">
        <f t="shared" si="403"/>
        <v>0</v>
      </c>
      <c r="W695" s="1489">
        <f t="shared" si="403"/>
        <v>0</v>
      </c>
      <c r="X695" s="1489">
        <f t="shared" si="403"/>
        <v>0</v>
      </c>
      <c r="Y695" s="1490">
        <f t="shared" si="403"/>
        <v>0</v>
      </c>
      <c r="Z695" s="1490">
        <f t="shared" si="403"/>
        <v>0</v>
      </c>
      <c r="AA695" s="1490">
        <f t="shared" si="403"/>
        <v>0</v>
      </c>
      <c r="AB695" s="1490">
        <f t="shared" si="403"/>
        <v>0</v>
      </c>
      <c r="AC695" s="1490">
        <f t="shared" si="403"/>
        <v>0</v>
      </c>
      <c r="AD695" s="1490">
        <f t="shared" si="403"/>
        <v>0</v>
      </c>
      <c r="AE695" s="1490">
        <f t="shared" si="403"/>
        <v>0</v>
      </c>
    </row>
    <row r="696" spans="1:31">
      <c r="A696" s="657">
        <v>1</v>
      </c>
      <c r="B696" s="137"/>
      <c r="C696" s="137"/>
      <c r="E696" s="166"/>
      <c r="F696" s="165"/>
      <c r="G696" s="423"/>
      <c r="H696" s="423"/>
      <c r="I696" s="137"/>
      <c r="K696" s="189"/>
      <c r="L696" s="580" t="s">
        <v>1003</v>
      </c>
      <c r="M696" s="1491"/>
      <c r="N696" s="1491"/>
      <c r="O696" s="1491"/>
      <c r="P696" s="1491"/>
      <c r="Q696" s="1491"/>
      <c r="R696" s="1491"/>
      <c r="S696" s="1491"/>
      <c r="T696" s="1491"/>
      <c r="U696" s="1491"/>
      <c r="V696" s="1491"/>
      <c r="W696" s="1491"/>
      <c r="X696" s="1491"/>
      <c r="Y696" s="1492">
        <f>SUM(M696:O696)</f>
        <v>0</v>
      </c>
      <c r="Z696" s="1492">
        <f>SUM(P696:R696)</f>
        <v>0</v>
      </c>
      <c r="AA696" s="1492">
        <f>SUM(S696:U696)</f>
        <v>0</v>
      </c>
      <c r="AB696" s="1492">
        <f>SUM(V696:X696)</f>
        <v>0</v>
      </c>
      <c r="AC696" s="1492">
        <f>Y696+Z696</f>
        <v>0</v>
      </c>
      <c r="AD696" s="1492">
        <f>AB696+AA696</f>
        <v>0</v>
      </c>
      <c r="AE696" s="1492">
        <f>AC696+AD696</f>
        <v>0</v>
      </c>
    </row>
    <row r="697" spans="1:31">
      <c r="A697" s="657">
        <v>1</v>
      </c>
      <c r="B697" s="137"/>
      <c r="C697" s="137"/>
      <c r="E697" s="166"/>
      <c r="F697" s="165"/>
      <c r="G697" s="423"/>
      <c r="H697" s="423"/>
      <c r="I697" s="16"/>
      <c r="L697" s="3" t="s">
        <v>1004</v>
      </c>
      <c r="M697" s="1493"/>
      <c r="N697" s="1493"/>
      <c r="O697" s="1493"/>
      <c r="P697" s="1493"/>
      <c r="Q697" s="1493"/>
      <c r="R697" s="1493"/>
      <c r="S697" s="1493"/>
      <c r="T697" s="1493"/>
      <c r="U697" s="1493"/>
      <c r="V697" s="1493"/>
      <c r="W697" s="1493"/>
      <c r="X697" s="1493"/>
      <c r="Y697" s="1494">
        <f>SUM(M697:O697)</f>
        <v>0</v>
      </c>
      <c r="Z697" s="1494">
        <f>SUM(P697:R697)</f>
        <v>0</v>
      </c>
      <c r="AA697" s="1494">
        <f>SUM(S697:U697)</f>
        <v>0</v>
      </c>
      <c r="AB697" s="1494">
        <f>SUM(V697:X697)</f>
        <v>0</v>
      </c>
      <c r="AC697" s="1494">
        <f>Y697+Z697</f>
        <v>0</v>
      </c>
      <c r="AD697" s="1494">
        <f>AB697+AA697</f>
        <v>0</v>
      </c>
      <c r="AE697" s="1494">
        <f>AC697+AD697</f>
        <v>0</v>
      </c>
    </row>
    <row r="698" spans="1:31">
      <c r="A698" s="657">
        <v>1</v>
      </c>
      <c r="B698" s="137"/>
      <c r="C698" s="137"/>
      <c r="E698" s="166"/>
      <c r="F698" s="165"/>
      <c r="G698" s="423"/>
      <c r="H698" s="423"/>
      <c r="I698" s="44" t="s">
        <v>996</v>
      </c>
      <c r="J698" s="1495"/>
      <c r="K698" s="508"/>
      <c r="L698" s="1496" t="s">
        <v>722</v>
      </c>
      <c r="M698" s="1497">
        <f t="shared" ref="M698:AE698" si="404">SUM(M699:M700)</f>
        <v>0</v>
      </c>
      <c r="N698" s="1497">
        <f t="shared" si="404"/>
        <v>0</v>
      </c>
      <c r="O698" s="1497">
        <f t="shared" si="404"/>
        <v>0</v>
      </c>
      <c r="P698" s="1497">
        <f t="shared" si="404"/>
        <v>0</v>
      </c>
      <c r="Q698" s="1497">
        <f t="shared" si="404"/>
        <v>0</v>
      </c>
      <c r="R698" s="1497">
        <f t="shared" si="404"/>
        <v>0</v>
      </c>
      <c r="S698" s="1497">
        <f t="shared" si="404"/>
        <v>0</v>
      </c>
      <c r="T698" s="1497">
        <f t="shared" si="404"/>
        <v>0</v>
      </c>
      <c r="U698" s="1497">
        <f t="shared" si="404"/>
        <v>0</v>
      </c>
      <c r="V698" s="1497">
        <f t="shared" si="404"/>
        <v>0</v>
      </c>
      <c r="W698" s="1497">
        <f t="shared" si="404"/>
        <v>0</v>
      </c>
      <c r="X698" s="1497">
        <f t="shared" si="404"/>
        <v>0</v>
      </c>
      <c r="Y698" s="1498">
        <f t="shared" si="404"/>
        <v>0</v>
      </c>
      <c r="Z698" s="1498">
        <f t="shared" si="404"/>
        <v>0</v>
      </c>
      <c r="AA698" s="1498">
        <f t="shared" si="404"/>
        <v>0</v>
      </c>
      <c r="AB698" s="1498">
        <f t="shared" si="404"/>
        <v>0</v>
      </c>
      <c r="AC698" s="1498">
        <f t="shared" si="404"/>
        <v>0</v>
      </c>
      <c r="AD698" s="1498">
        <f t="shared" si="404"/>
        <v>0</v>
      </c>
      <c r="AE698" s="1498">
        <f t="shared" si="404"/>
        <v>0</v>
      </c>
    </row>
    <row r="699" spans="1:31">
      <c r="A699" s="657">
        <v>1</v>
      </c>
      <c r="B699" s="137"/>
      <c r="C699" s="137"/>
      <c r="E699" s="166"/>
      <c r="F699" s="165"/>
      <c r="G699" s="423"/>
      <c r="H699" s="423"/>
      <c r="I699" s="137"/>
      <c r="K699" s="189"/>
      <c r="L699" s="580" t="s">
        <v>1003</v>
      </c>
      <c r="M699" s="1491"/>
      <c r="N699" s="1491"/>
      <c r="O699" s="1491"/>
      <c r="P699" s="1491"/>
      <c r="Q699" s="1491"/>
      <c r="R699" s="1491"/>
      <c r="S699" s="1491"/>
      <c r="T699" s="1491"/>
      <c r="U699" s="1491"/>
      <c r="V699" s="1491"/>
      <c r="W699" s="1491"/>
      <c r="X699" s="1491"/>
      <c r="Y699" s="1492">
        <f>SUM(M699:O699)</f>
        <v>0</v>
      </c>
      <c r="Z699" s="1492">
        <f>SUM(P699:R699)</f>
        <v>0</v>
      </c>
      <c r="AA699" s="1492">
        <f>SUM(S699:U699)</f>
        <v>0</v>
      </c>
      <c r="AB699" s="1492">
        <f>SUM(V699:X699)</f>
        <v>0</v>
      </c>
      <c r="AC699" s="1492">
        <f>Y699+Z699</f>
        <v>0</v>
      </c>
      <c r="AD699" s="1492">
        <f>AB699+AA699</f>
        <v>0</v>
      </c>
      <c r="AE699" s="1492">
        <f>AC699+AD699</f>
        <v>0</v>
      </c>
    </row>
    <row r="700" spans="1:31">
      <c r="A700" s="657">
        <v>1</v>
      </c>
      <c r="B700" s="137"/>
      <c r="C700" s="137"/>
      <c r="E700" s="166"/>
      <c r="F700" s="165"/>
      <c r="G700" s="423"/>
      <c r="H700" s="423"/>
      <c r="I700" s="16"/>
      <c r="L700" s="3" t="s">
        <v>1004</v>
      </c>
      <c r="M700" s="1493"/>
      <c r="N700" s="1493"/>
      <c r="O700" s="1493"/>
      <c r="P700" s="1493"/>
      <c r="Q700" s="1493"/>
      <c r="R700" s="1493"/>
      <c r="S700" s="1493"/>
      <c r="T700" s="1493"/>
      <c r="U700" s="1493"/>
      <c r="V700" s="1493"/>
      <c r="W700" s="1493"/>
      <c r="X700" s="1493"/>
      <c r="Y700" s="1494">
        <f>SUM(M700:O700)</f>
        <v>0</v>
      </c>
      <c r="Z700" s="1494">
        <f>SUM(P700:R700)</f>
        <v>0</v>
      </c>
      <c r="AA700" s="1494">
        <f>SUM(S700:U700)</f>
        <v>0</v>
      </c>
      <c r="AB700" s="1494">
        <f>SUM(V700:X700)</f>
        <v>0</v>
      </c>
      <c r="AC700" s="1494">
        <f>Y700+Z700</f>
        <v>0</v>
      </c>
      <c r="AD700" s="1494">
        <f>AB700+AA700</f>
        <v>0</v>
      </c>
      <c r="AE700" s="1494">
        <f>AC700+AD700</f>
        <v>0</v>
      </c>
    </row>
    <row r="701" spans="1:31">
      <c r="A701" s="657">
        <v>1</v>
      </c>
      <c r="B701" s="137"/>
      <c r="C701" s="137"/>
      <c r="E701" s="166"/>
      <c r="F701" s="165"/>
      <c r="G701" s="1499" t="s">
        <v>232</v>
      </c>
      <c r="H701" s="1499"/>
      <c r="I701" s="1499"/>
      <c r="J701" s="1499"/>
      <c r="K701" s="1499"/>
      <c r="L701" s="2194"/>
      <c r="M701" s="1500">
        <f t="shared" ref="M701:AE701" si="405">M702+M705</f>
        <v>0</v>
      </c>
      <c r="N701" s="1500">
        <f t="shared" si="405"/>
        <v>0</v>
      </c>
      <c r="O701" s="1500">
        <f t="shared" si="405"/>
        <v>0</v>
      </c>
      <c r="P701" s="1500">
        <f t="shared" si="405"/>
        <v>0</v>
      </c>
      <c r="Q701" s="1500">
        <f t="shared" si="405"/>
        <v>0</v>
      </c>
      <c r="R701" s="1500">
        <f t="shared" si="405"/>
        <v>0</v>
      </c>
      <c r="S701" s="1500">
        <f t="shared" si="405"/>
        <v>0</v>
      </c>
      <c r="T701" s="1500">
        <f t="shared" si="405"/>
        <v>0</v>
      </c>
      <c r="U701" s="1500">
        <f t="shared" si="405"/>
        <v>0</v>
      </c>
      <c r="V701" s="1500">
        <f t="shared" si="405"/>
        <v>0</v>
      </c>
      <c r="W701" s="1500">
        <f t="shared" si="405"/>
        <v>0</v>
      </c>
      <c r="X701" s="1500">
        <f t="shared" si="405"/>
        <v>0</v>
      </c>
      <c r="Y701" s="1500">
        <f t="shared" si="405"/>
        <v>0</v>
      </c>
      <c r="Z701" s="1500">
        <f t="shared" si="405"/>
        <v>0</v>
      </c>
      <c r="AA701" s="1500">
        <f t="shared" si="405"/>
        <v>0</v>
      </c>
      <c r="AB701" s="1500">
        <f t="shared" si="405"/>
        <v>0</v>
      </c>
      <c r="AC701" s="1500">
        <f t="shared" si="405"/>
        <v>0</v>
      </c>
      <c r="AD701" s="1500">
        <f t="shared" si="405"/>
        <v>0</v>
      </c>
      <c r="AE701" s="1501">
        <f t="shared" si="405"/>
        <v>0</v>
      </c>
    </row>
    <row r="702" spans="1:31">
      <c r="A702" s="657">
        <v>1</v>
      </c>
      <c r="B702" s="137"/>
      <c r="C702" s="137"/>
      <c r="E702" s="166"/>
      <c r="F702" s="165"/>
      <c r="G702" s="423"/>
      <c r="H702" s="423"/>
      <c r="I702" s="44" t="s">
        <v>1002</v>
      </c>
      <c r="J702" s="6"/>
      <c r="K702" s="89"/>
      <c r="L702" s="89"/>
      <c r="M702" s="1489">
        <f t="shared" ref="M702:AE702" si="406">SUM(M703:M704)</f>
        <v>0</v>
      </c>
      <c r="N702" s="1489">
        <f t="shared" si="406"/>
        <v>0</v>
      </c>
      <c r="O702" s="1489">
        <f t="shared" si="406"/>
        <v>0</v>
      </c>
      <c r="P702" s="1489">
        <f t="shared" si="406"/>
        <v>0</v>
      </c>
      <c r="Q702" s="1489">
        <f t="shared" si="406"/>
        <v>0</v>
      </c>
      <c r="R702" s="1489">
        <f t="shared" si="406"/>
        <v>0</v>
      </c>
      <c r="S702" s="1489">
        <f t="shared" si="406"/>
        <v>0</v>
      </c>
      <c r="T702" s="1489">
        <f t="shared" si="406"/>
        <v>0</v>
      </c>
      <c r="U702" s="1489">
        <f t="shared" si="406"/>
        <v>0</v>
      </c>
      <c r="V702" s="1489">
        <f t="shared" si="406"/>
        <v>0</v>
      </c>
      <c r="W702" s="1489">
        <f t="shared" si="406"/>
        <v>0</v>
      </c>
      <c r="X702" s="1489">
        <f t="shared" si="406"/>
        <v>0</v>
      </c>
      <c r="Y702" s="1490">
        <f t="shared" si="406"/>
        <v>0</v>
      </c>
      <c r="Z702" s="1490">
        <f t="shared" si="406"/>
        <v>0</v>
      </c>
      <c r="AA702" s="1490">
        <f t="shared" si="406"/>
        <v>0</v>
      </c>
      <c r="AB702" s="1490">
        <f t="shared" si="406"/>
        <v>0</v>
      </c>
      <c r="AC702" s="1490">
        <f t="shared" si="406"/>
        <v>0</v>
      </c>
      <c r="AD702" s="1490">
        <f t="shared" si="406"/>
        <v>0</v>
      </c>
      <c r="AE702" s="1490">
        <f t="shared" si="406"/>
        <v>0</v>
      </c>
    </row>
    <row r="703" spans="1:31">
      <c r="A703" s="657">
        <v>1</v>
      </c>
      <c r="B703" s="137"/>
      <c r="C703" s="137"/>
      <c r="E703" s="166"/>
      <c r="F703" s="165"/>
      <c r="G703" s="423"/>
      <c r="H703" s="423"/>
      <c r="I703" s="137"/>
      <c r="K703" s="189"/>
      <c r="L703" s="580" t="s">
        <v>1003</v>
      </c>
      <c r="M703" s="1491"/>
      <c r="N703" s="1491"/>
      <c r="O703" s="1491"/>
      <c r="P703" s="1491"/>
      <c r="Q703" s="1491"/>
      <c r="R703" s="1491"/>
      <c r="S703" s="1491"/>
      <c r="T703" s="1491"/>
      <c r="U703" s="1491"/>
      <c r="V703" s="1491"/>
      <c r="W703" s="1491"/>
      <c r="X703" s="1491"/>
      <c r="Y703" s="1492">
        <f>SUM(M703:O703)</f>
        <v>0</v>
      </c>
      <c r="Z703" s="1492">
        <f>SUM(P703:R703)</f>
        <v>0</v>
      </c>
      <c r="AA703" s="1492">
        <f>SUM(S703:U703)</f>
        <v>0</v>
      </c>
      <c r="AB703" s="1492">
        <f>SUM(V703:X703)</f>
        <v>0</v>
      </c>
      <c r="AC703" s="1492">
        <f>Y703+Z703</f>
        <v>0</v>
      </c>
      <c r="AD703" s="1492">
        <f>AB703+AA703</f>
        <v>0</v>
      </c>
      <c r="AE703" s="1492">
        <f>AC703+AD703</f>
        <v>0</v>
      </c>
    </row>
    <row r="704" spans="1:31">
      <c r="A704" s="657">
        <v>1</v>
      </c>
      <c r="B704" s="137"/>
      <c r="C704" s="137"/>
      <c r="E704" s="166"/>
      <c r="F704" s="165"/>
      <c r="G704" s="423"/>
      <c r="H704" s="423"/>
      <c r="I704" s="16"/>
      <c r="L704" s="3" t="s">
        <v>1004</v>
      </c>
      <c r="M704" s="1493"/>
      <c r="N704" s="1493"/>
      <c r="O704" s="1493"/>
      <c r="P704" s="1493"/>
      <c r="Q704" s="1493"/>
      <c r="R704" s="1493"/>
      <c r="S704" s="1493"/>
      <c r="T704" s="1493"/>
      <c r="U704" s="1493"/>
      <c r="V704" s="1493"/>
      <c r="W704" s="1493"/>
      <c r="X704" s="1493"/>
      <c r="Y704" s="1494">
        <f>SUM(M704:O704)</f>
        <v>0</v>
      </c>
      <c r="Z704" s="1494">
        <f>SUM(P704:R704)</f>
        <v>0</v>
      </c>
      <c r="AA704" s="1494">
        <f>SUM(S704:U704)</f>
        <v>0</v>
      </c>
      <c r="AB704" s="1494">
        <f>SUM(V704:X704)</f>
        <v>0</v>
      </c>
      <c r="AC704" s="1494">
        <f>Y704+Z704</f>
        <v>0</v>
      </c>
      <c r="AD704" s="1494">
        <f>AB704+AA704</f>
        <v>0</v>
      </c>
      <c r="AE704" s="1494">
        <f>AC704+AD704</f>
        <v>0</v>
      </c>
    </row>
    <row r="705" spans="1:31">
      <c r="A705" s="657">
        <v>1</v>
      </c>
      <c r="B705" s="137"/>
      <c r="C705" s="137"/>
      <c r="E705" s="166"/>
      <c r="F705" s="165"/>
      <c r="G705" s="423"/>
      <c r="H705" s="423"/>
      <c r="I705" s="44" t="s">
        <v>996</v>
      </c>
      <c r="J705" s="1495"/>
      <c r="K705" s="508"/>
      <c r="L705" s="1496" t="s">
        <v>722</v>
      </c>
      <c r="M705" s="1497">
        <f t="shared" ref="M705:AE705" si="407">SUM(M706:M707)</f>
        <v>0</v>
      </c>
      <c r="N705" s="1497">
        <f t="shared" si="407"/>
        <v>0</v>
      </c>
      <c r="O705" s="1497">
        <f t="shared" si="407"/>
        <v>0</v>
      </c>
      <c r="P705" s="1497">
        <f t="shared" si="407"/>
        <v>0</v>
      </c>
      <c r="Q705" s="1497">
        <f t="shared" si="407"/>
        <v>0</v>
      </c>
      <c r="R705" s="1497">
        <f t="shared" si="407"/>
        <v>0</v>
      </c>
      <c r="S705" s="1497">
        <f t="shared" si="407"/>
        <v>0</v>
      </c>
      <c r="T705" s="1497">
        <f t="shared" si="407"/>
        <v>0</v>
      </c>
      <c r="U705" s="1497">
        <f t="shared" si="407"/>
        <v>0</v>
      </c>
      <c r="V705" s="1497">
        <f t="shared" si="407"/>
        <v>0</v>
      </c>
      <c r="W705" s="1497">
        <f t="shared" si="407"/>
        <v>0</v>
      </c>
      <c r="X705" s="1497">
        <f t="shared" si="407"/>
        <v>0</v>
      </c>
      <c r="Y705" s="1498">
        <f t="shared" si="407"/>
        <v>0</v>
      </c>
      <c r="Z705" s="1498">
        <f t="shared" si="407"/>
        <v>0</v>
      </c>
      <c r="AA705" s="1498">
        <f t="shared" si="407"/>
        <v>0</v>
      </c>
      <c r="AB705" s="1498">
        <f t="shared" si="407"/>
        <v>0</v>
      </c>
      <c r="AC705" s="1498">
        <f t="shared" si="407"/>
        <v>0</v>
      </c>
      <c r="AD705" s="1498">
        <f t="shared" si="407"/>
        <v>0</v>
      </c>
      <c r="AE705" s="1498">
        <f t="shared" si="407"/>
        <v>0</v>
      </c>
    </row>
    <row r="706" spans="1:31">
      <c r="A706" s="657">
        <v>1</v>
      </c>
      <c r="B706" s="137"/>
      <c r="C706" s="137"/>
      <c r="E706" s="166"/>
      <c r="F706" s="165"/>
      <c r="G706" s="423"/>
      <c r="H706" s="423"/>
      <c r="I706" s="137"/>
      <c r="K706" s="189"/>
      <c r="L706" s="580" t="s">
        <v>1003</v>
      </c>
      <c r="M706" s="1491"/>
      <c r="N706" s="1491"/>
      <c r="O706" s="1491"/>
      <c r="P706" s="1491"/>
      <c r="Q706" s="1491"/>
      <c r="R706" s="1491"/>
      <c r="S706" s="1491"/>
      <c r="T706" s="1491"/>
      <c r="U706" s="1491"/>
      <c r="V706" s="1491"/>
      <c r="W706" s="1491"/>
      <c r="X706" s="1491"/>
      <c r="Y706" s="1492">
        <f>SUM(M706:O706)</f>
        <v>0</v>
      </c>
      <c r="Z706" s="1492">
        <f>SUM(P706:R706)</f>
        <v>0</v>
      </c>
      <c r="AA706" s="1492">
        <f>SUM(S706:U706)</f>
        <v>0</v>
      </c>
      <c r="AB706" s="1492">
        <f>SUM(V706:X706)</f>
        <v>0</v>
      </c>
      <c r="AC706" s="1492">
        <f>Y706+Z706</f>
        <v>0</v>
      </c>
      <c r="AD706" s="1492">
        <f>AB706+AA706</f>
        <v>0</v>
      </c>
      <c r="AE706" s="1492">
        <f>AC706+AD706</f>
        <v>0</v>
      </c>
    </row>
    <row r="707" spans="1:31">
      <c r="A707" s="657">
        <v>1</v>
      </c>
      <c r="B707" s="137"/>
      <c r="C707" s="137"/>
      <c r="E707" s="164"/>
      <c r="F707" s="163"/>
      <c r="G707" s="424"/>
      <c r="H707" s="424"/>
      <c r="I707" s="1502"/>
      <c r="J707" s="16"/>
      <c r="K707" s="16"/>
      <c r="L707" s="3" t="s">
        <v>1004</v>
      </c>
      <c r="M707" s="1493"/>
      <c r="N707" s="1493"/>
      <c r="O707" s="1493"/>
      <c r="P707" s="1493"/>
      <c r="Q707" s="1493"/>
      <c r="R707" s="1493"/>
      <c r="S707" s="1493"/>
      <c r="T707" s="1493"/>
      <c r="U707" s="1493"/>
      <c r="V707" s="1493"/>
      <c r="W707" s="1493"/>
      <c r="X707" s="1493"/>
      <c r="Y707" s="1494">
        <f>SUM(M707:O707)</f>
        <v>0</v>
      </c>
      <c r="Z707" s="1494">
        <f>SUM(P707:R707)</f>
        <v>0</v>
      </c>
      <c r="AA707" s="1494">
        <f>SUM(S707:U707)</f>
        <v>0</v>
      </c>
      <c r="AB707" s="1494">
        <f>SUM(V707:X707)</f>
        <v>0</v>
      </c>
      <c r="AC707" s="1494">
        <f>Y707+Z707</f>
        <v>0</v>
      </c>
      <c r="AD707" s="1494">
        <f>AB707+AA707</f>
        <v>0</v>
      </c>
      <c r="AE707" s="1494">
        <f>AC707+AD707</f>
        <v>0</v>
      </c>
    </row>
    <row r="708" spans="1:31">
      <c r="A708" s="657">
        <v>1</v>
      </c>
      <c r="B708" s="137"/>
      <c r="C708" s="137"/>
      <c r="E708" s="166" t="s">
        <v>141</v>
      </c>
      <c r="F708" s="165"/>
      <c r="G708" s="1266"/>
      <c r="H708" s="1266"/>
      <c r="I708" s="1266"/>
      <c r="J708" s="1266"/>
      <c r="K708" s="1266"/>
      <c r="L708" s="2181"/>
      <c r="M708" s="1486">
        <f t="shared" ref="M708:AE708" si="408">M709+M716</f>
        <v>0</v>
      </c>
      <c r="N708" s="1486">
        <f t="shared" si="408"/>
        <v>0</v>
      </c>
      <c r="O708" s="1486">
        <f t="shared" si="408"/>
        <v>0</v>
      </c>
      <c r="P708" s="1486">
        <f t="shared" si="408"/>
        <v>0</v>
      </c>
      <c r="Q708" s="1486">
        <f t="shared" si="408"/>
        <v>0</v>
      </c>
      <c r="R708" s="1486">
        <f t="shared" si="408"/>
        <v>0</v>
      </c>
      <c r="S708" s="1486">
        <f t="shared" si="408"/>
        <v>0</v>
      </c>
      <c r="T708" s="1486">
        <f t="shared" si="408"/>
        <v>0</v>
      </c>
      <c r="U708" s="1486">
        <f t="shared" si="408"/>
        <v>0</v>
      </c>
      <c r="V708" s="1486">
        <f t="shared" si="408"/>
        <v>0</v>
      </c>
      <c r="W708" s="1486">
        <f t="shared" si="408"/>
        <v>0</v>
      </c>
      <c r="X708" s="1486">
        <f t="shared" si="408"/>
        <v>0</v>
      </c>
      <c r="Y708" s="1486">
        <f t="shared" si="408"/>
        <v>0</v>
      </c>
      <c r="Z708" s="1486">
        <f t="shared" si="408"/>
        <v>0</v>
      </c>
      <c r="AA708" s="1486">
        <f t="shared" si="408"/>
        <v>0</v>
      </c>
      <c r="AB708" s="1486">
        <f t="shared" si="408"/>
        <v>0</v>
      </c>
      <c r="AC708" s="1486">
        <f t="shared" si="408"/>
        <v>0</v>
      </c>
      <c r="AD708" s="1486">
        <f t="shared" si="408"/>
        <v>0</v>
      </c>
      <c r="AE708" s="1486">
        <f t="shared" si="408"/>
        <v>0</v>
      </c>
    </row>
    <row r="709" spans="1:31">
      <c r="A709" s="657">
        <v>1</v>
      </c>
      <c r="B709" s="137"/>
      <c r="C709" s="137"/>
      <c r="E709" s="166"/>
      <c r="F709" s="165"/>
      <c r="G709" s="437" t="s">
        <v>223</v>
      </c>
      <c r="H709" s="437"/>
      <c r="I709" s="437"/>
      <c r="J709" s="437"/>
      <c r="K709" s="437"/>
      <c r="L709" s="438"/>
      <c r="M709" s="1488">
        <f>M710+M713</f>
        <v>0</v>
      </c>
      <c r="N709" s="1487">
        <f t="shared" ref="N709:AE709" si="409">N710+N713</f>
        <v>0</v>
      </c>
      <c r="O709" s="1487">
        <f t="shared" si="409"/>
        <v>0</v>
      </c>
      <c r="P709" s="1487">
        <f t="shared" si="409"/>
        <v>0</v>
      </c>
      <c r="Q709" s="1487">
        <f t="shared" si="409"/>
        <v>0</v>
      </c>
      <c r="R709" s="1487">
        <f t="shared" si="409"/>
        <v>0</v>
      </c>
      <c r="S709" s="1487">
        <f t="shared" si="409"/>
        <v>0</v>
      </c>
      <c r="T709" s="1487">
        <f t="shared" si="409"/>
        <v>0</v>
      </c>
      <c r="U709" s="1487">
        <f t="shared" si="409"/>
        <v>0</v>
      </c>
      <c r="V709" s="1487">
        <f t="shared" si="409"/>
        <v>0</v>
      </c>
      <c r="W709" s="1487">
        <f t="shared" si="409"/>
        <v>0</v>
      </c>
      <c r="X709" s="1487">
        <f t="shared" si="409"/>
        <v>0</v>
      </c>
      <c r="Y709" s="1487">
        <f t="shared" si="409"/>
        <v>0</v>
      </c>
      <c r="Z709" s="1487">
        <f t="shared" si="409"/>
        <v>0</v>
      </c>
      <c r="AA709" s="1487">
        <f t="shared" si="409"/>
        <v>0</v>
      </c>
      <c r="AB709" s="1487">
        <f t="shared" si="409"/>
        <v>0</v>
      </c>
      <c r="AC709" s="1487">
        <f t="shared" si="409"/>
        <v>0</v>
      </c>
      <c r="AD709" s="1487">
        <f t="shared" si="409"/>
        <v>0</v>
      </c>
      <c r="AE709" s="1488">
        <f t="shared" si="409"/>
        <v>0</v>
      </c>
    </row>
    <row r="710" spans="1:31">
      <c r="A710" s="657">
        <v>1</v>
      </c>
      <c r="B710" s="137"/>
      <c r="C710" s="137"/>
      <c r="E710" s="166"/>
      <c r="F710" s="165"/>
      <c r="G710" s="423"/>
      <c r="H710" s="423"/>
      <c r="I710" s="44" t="s">
        <v>1002</v>
      </c>
      <c r="J710" s="6"/>
      <c r="K710" s="89"/>
      <c r="L710" s="223"/>
      <c r="M710" s="1489">
        <f t="shared" ref="M710:AE710" si="410">SUM(M711:M712)</f>
        <v>0</v>
      </c>
      <c r="N710" s="1489">
        <f t="shared" si="410"/>
        <v>0</v>
      </c>
      <c r="O710" s="1489">
        <f t="shared" si="410"/>
        <v>0</v>
      </c>
      <c r="P710" s="1489">
        <f t="shared" si="410"/>
        <v>0</v>
      </c>
      <c r="Q710" s="1489">
        <f t="shared" si="410"/>
        <v>0</v>
      </c>
      <c r="R710" s="1489">
        <f t="shared" si="410"/>
        <v>0</v>
      </c>
      <c r="S710" s="1489">
        <f t="shared" si="410"/>
        <v>0</v>
      </c>
      <c r="T710" s="1489">
        <f t="shared" si="410"/>
        <v>0</v>
      </c>
      <c r="U710" s="1489">
        <f t="shared" si="410"/>
        <v>0</v>
      </c>
      <c r="V710" s="1489">
        <f t="shared" si="410"/>
        <v>0</v>
      </c>
      <c r="W710" s="1489">
        <f t="shared" si="410"/>
        <v>0</v>
      </c>
      <c r="X710" s="1489">
        <f t="shared" si="410"/>
        <v>0</v>
      </c>
      <c r="Y710" s="1490">
        <f t="shared" si="410"/>
        <v>0</v>
      </c>
      <c r="Z710" s="1490">
        <f t="shared" si="410"/>
        <v>0</v>
      </c>
      <c r="AA710" s="1490">
        <f t="shared" si="410"/>
        <v>0</v>
      </c>
      <c r="AB710" s="1490">
        <f t="shared" si="410"/>
        <v>0</v>
      </c>
      <c r="AC710" s="1490">
        <f t="shared" si="410"/>
        <v>0</v>
      </c>
      <c r="AD710" s="1490">
        <f t="shared" si="410"/>
        <v>0</v>
      </c>
      <c r="AE710" s="1490">
        <f t="shared" si="410"/>
        <v>0</v>
      </c>
    </row>
    <row r="711" spans="1:31">
      <c r="A711" s="657">
        <v>1</v>
      </c>
      <c r="B711" s="137"/>
      <c r="C711" s="137"/>
      <c r="E711" s="166"/>
      <c r="F711" s="165"/>
      <c r="G711" s="423"/>
      <c r="H711" s="423"/>
      <c r="I711" s="137"/>
      <c r="K711" s="189"/>
      <c r="L711" s="580" t="s">
        <v>224</v>
      </c>
      <c r="M711" s="1491"/>
      <c r="N711" s="1491"/>
      <c r="O711" s="1491"/>
      <c r="P711" s="1491"/>
      <c r="Q711" s="1491"/>
      <c r="R711" s="1491"/>
      <c r="S711" s="1491"/>
      <c r="T711" s="1491"/>
      <c r="U711" s="1491"/>
      <c r="V711" s="1491"/>
      <c r="W711" s="1491"/>
      <c r="X711" s="1491"/>
      <c r="Y711" s="1492">
        <f>SUM(M711:O711)</f>
        <v>0</v>
      </c>
      <c r="Z711" s="1492">
        <f>SUM(P711:R711)</f>
        <v>0</v>
      </c>
      <c r="AA711" s="1492">
        <f>SUM(S711:U711)</f>
        <v>0</v>
      </c>
      <c r="AB711" s="1492">
        <f>SUM(V711:X711)</f>
        <v>0</v>
      </c>
      <c r="AC711" s="1492">
        <f>Y711+Z711</f>
        <v>0</v>
      </c>
      <c r="AD711" s="1492">
        <f>AB711+AA711</f>
        <v>0</v>
      </c>
      <c r="AE711" s="1492">
        <f>AC711+AD711</f>
        <v>0</v>
      </c>
    </row>
    <row r="712" spans="1:31">
      <c r="A712" s="657">
        <v>1</v>
      </c>
      <c r="B712" s="137"/>
      <c r="C712" s="137"/>
      <c r="E712" s="166"/>
      <c r="F712" s="165"/>
      <c r="G712" s="423"/>
      <c r="H712" s="423"/>
      <c r="I712" s="16"/>
      <c r="L712" s="3" t="s">
        <v>11</v>
      </c>
      <c r="M712" s="1493"/>
      <c r="N712" s="1493"/>
      <c r="O712" s="1493"/>
      <c r="P712" s="1493"/>
      <c r="Q712" s="1493"/>
      <c r="R712" s="1493"/>
      <c r="S712" s="1493"/>
      <c r="T712" s="1493"/>
      <c r="U712" s="1493"/>
      <c r="V712" s="1493"/>
      <c r="W712" s="1493"/>
      <c r="X712" s="1493"/>
      <c r="Y712" s="1494">
        <f>SUM(M712:O712)</f>
        <v>0</v>
      </c>
      <c r="Z712" s="1494">
        <f>SUM(P712:R712)</f>
        <v>0</v>
      </c>
      <c r="AA712" s="1494">
        <f>SUM(S712:U712)</f>
        <v>0</v>
      </c>
      <c r="AB712" s="1494">
        <f>SUM(V712:X712)</f>
        <v>0</v>
      </c>
      <c r="AC712" s="1494">
        <f>Y712+Z712</f>
        <v>0</v>
      </c>
      <c r="AD712" s="1494">
        <f>AB712+AA712</f>
        <v>0</v>
      </c>
      <c r="AE712" s="1494">
        <f>AC712+AD712</f>
        <v>0</v>
      </c>
    </row>
    <row r="713" spans="1:31">
      <c r="A713" s="657">
        <v>1</v>
      </c>
      <c r="B713" s="137"/>
      <c r="C713" s="137"/>
      <c r="E713" s="166"/>
      <c r="F713" s="165"/>
      <c r="G713" s="423"/>
      <c r="H713" s="423"/>
      <c r="I713" s="44" t="s">
        <v>996</v>
      </c>
      <c r="J713" s="1495"/>
      <c r="K713" s="508"/>
      <c r="L713" s="1496" t="s">
        <v>722</v>
      </c>
      <c r="M713" s="1497">
        <f t="shared" ref="M713:AE713" si="411">SUM(M714:M715)</f>
        <v>0</v>
      </c>
      <c r="N713" s="1497">
        <f t="shared" si="411"/>
        <v>0</v>
      </c>
      <c r="O713" s="1497">
        <f t="shared" si="411"/>
        <v>0</v>
      </c>
      <c r="P713" s="1497">
        <f t="shared" si="411"/>
        <v>0</v>
      </c>
      <c r="Q713" s="1497">
        <f t="shared" si="411"/>
        <v>0</v>
      </c>
      <c r="R713" s="1497">
        <f t="shared" si="411"/>
        <v>0</v>
      </c>
      <c r="S713" s="1497">
        <f t="shared" si="411"/>
        <v>0</v>
      </c>
      <c r="T713" s="1497">
        <f t="shared" si="411"/>
        <v>0</v>
      </c>
      <c r="U713" s="1497">
        <f t="shared" si="411"/>
        <v>0</v>
      </c>
      <c r="V713" s="1497">
        <f t="shared" si="411"/>
        <v>0</v>
      </c>
      <c r="W713" s="1497">
        <f t="shared" si="411"/>
        <v>0</v>
      </c>
      <c r="X713" s="1497">
        <f t="shared" si="411"/>
        <v>0</v>
      </c>
      <c r="Y713" s="1498">
        <f t="shared" si="411"/>
        <v>0</v>
      </c>
      <c r="Z713" s="1498">
        <f t="shared" si="411"/>
        <v>0</v>
      </c>
      <c r="AA713" s="1498">
        <f t="shared" si="411"/>
        <v>0</v>
      </c>
      <c r="AB713" s="1498">
        <f t="shared" si="411"/>
        <v>0</v>
      </c>
      <c r="AC713" s="1498">
        <f t="shared" si="411"/>
        <v>0</v>
      </c>
      <c r="AD713" s="1498">
        <f t="shared" si="411"/>
        <v>0</v>
      </c>
      <c r="AE713" s="1498">
        <f t="shared" si="411"/>
        <v>0</v>
      </c>
    </row>
    <row r="714" spans="1:31">
      <c r="A714" s="657">
        <v>1</v>
      </c>
      <c r="B714" s="137"/>
      <c r="C714" s="137"/>
      <c r="E714" s="166"/>
      <c r="F714" s="165"/>
      <c r="G714" s="423"/>
      <c r="H714" s="423"/>
      <c r="I714" s="137"/>
      <c r="K714" s="189"/>
      <c r="L714" s="580" t="s">
        <v>224</v>
      </c>
      <c r="M714" s="1491"/>
      <c r="N714" s="1491"/>
      <c r="O714" s="1491"/>
      <c r="P714" s="1491"/>
      <c r="Q714" s="1491"/>
      <c r="R714" s="1491"/>
      <c r="S714" s="1491"/>
      <c r="T714" s="1491"/>
      <c r="U714" s="1491"/>
      <c r="V714" s="1491"/>
      <c r="W714" s="1491"/>
      <c r="X714" s="1491"/>
      <c r="Y714" s="1492">
        <f>SUM(M714:O714)</f>
        <v>0</v>
      </c>
      <c r="Z714" s="1492">
        <f>SUM(P714:R714)</f>
        <v>0</v>
      </c>
      <c r="AA714" s="1492">
        <f>SUM(S714:U714)</f>
        <v>0</v>
      </c>
      <c r="AB714" s="1492">
        <f>SUM(V714:X714)</f>
        <v>0</v>
      </c>
      <c r="AC714" s="1492">
        <f>Y714+Z714</f>
        <v>0</v>
      </c>
      <c r="AD714" s="1492">
        <f>AB714+AA714</f>
        <v>0</v>
      </c>
      <c r="AE714" s="1492">
        <f>AC714+AD714</f>
        <v>0</v>
      </c>
    </row>
    <row r="715" spans="1:31">
      <c r="A715" s="657">
        <v>1</v>
      </c>
      <c r="B715" s="137"/>
      <c r="C715" s="137"/>
      <c r="E715" s="166"/>
      <c r="F715" s="165"/>
      <c r="G715" s="424"/>
      <c r="H715" s="424"/>
      <c r="I715" s="16"/>
      <c r="J715" s="16"/>
      <c r="K715" s="16"/>
      <c r="L715" s="3" t="s">
        <v>11</v>
      </c>
      <c r="M715" s="1493"/>
      <c r="N715" s="1493"/>
      <c r="O715" s="1493"/>
      <c r="P715" s="1493"/>
      <c r="Q715" s="1493"/>
      <c r="R715" s="1493"/>
      <c r="S715" s="1493"/>
      <c r="T715" s="1493"/>
      <c r="U715" s="1493"/>
      <c r="V715" s="1493"/>
      <c r="W715" s="1493"/>
      <c r="X715" s="1493"/>
      <c r="Y715" s="1494">
        <f>SUM(M715:O715)</f>
        <v>0</v>
      </c>
      <c r="Z715" s="1494">
        <f>SUM(P715:R715)</f>
        <v>0</v>
      </c>
      <c r="AA715" s="1494">
        <f>SUM(S715:U715)</f>
        <v>0</v>
      </c>
      <c r="AB715" s="1494">
        <f>SUM(V715:X715)</f>
        <v>0</v>
      </c>
      <c r="AC715" s="1494">
        <f>Y715+Z715</f>
        <v>0</v>
      </c>
      <c r="AD715" s="1494">
        <f>AB715+AA715</f>
        <v>0</v>
      </c>
      <c r="AE715" s="1494">
        <f>AC715+AD715</f>
        <v>0</v>
      </c>
    </row>
    <row r="716" spans="1:31">
      <c r="A716" s="657">
        <v>1</v>
      </c>
      <c r="B716" s="137"/>
      <c r="C716" s="137"/>
      <c r="E716" s="166"/>
      <c r="F716" s="165"/>
      <c r="G716" s="437" t="s">
        <v>232</v>
      </c>
      <c r="H716" s="437"/>
      <c r="I716" s="437"/>
      <c r="J716" s="437"/>
      <c r="K716" s="1503"/>
      <c r="L716" s="2195"/>
      <c r="M716" s="1504">
        <f>M717+M720</f>
        <v>0</v>
      </c>
      <c r="N716" s="1504">
        <f t="shared" ref="N716:AE716" si="412">N717+N720</f>
        <v>0</v>
      </c>
      <c r="O716" s="1504">
        <f t="shared" si="412"/>
        <v>0</v>
      </c>
      <c r="P716" s="1504">
        <f t="shared" si="412"/>
        <v>0</v>
      </c>
      <c r="Q716" s="1504">
        <f t="shared" si="412"/>
        <v>0</v>
      </c>
      <c r="R716" s="1504">
        <f t="shared" si="412"/>
        <v>0</v>
      </c>
      <c r="S716" s="1504">
        <f t="shared" si="412"/>
        <v>0</v>
      </c>
      <c r="T716" s="1504">
        <f t="shared" si="412"/>
        <v>0</v>
      </c>
      <c r="U716" s="1504">
        <f t="shared" si="412"/>
        <v>0</v>
      </c>
      <c r="V716" s="1504">
        <f t="shared" si="412"/>
        <v>0</v>
      </c>
      <c r="W716" s="1504">
        <f t="shared" si="412"/>
        <v>0</v>
      </c>
      <c r="X716" s="1504">
        <f t="shared" si="412"/>
        <v>0</v>
      </c>
      <c r="Y716" s="1504">
        <f t="shared" si="412"/>
        <v>0</v>
      </c>
      <c r="Z716" s="1504">
        <f t="shared" si="412"/>
        <v>0</v>
      </c>
      <c r="AA716" s="1504">
        <f t="shared" si="412"/>
        <v>0</v>
      </c>
      <c r="AB716" s="1504">
        <f t="shared" si="412"/>
        <v>0</v>
      </c>
      <c r="AC716" s="1504">
        <f t="shared" si="412"/>
        <v>0</v>
      </c>
      <c r="AD716" s="1504">
        <f t="shared" si="412"/>
        <v>0</v>
      </c>
      <c r="AE716" s="1505">
        <f t="shared" si="412"/>
        <v>0</v>
      </c>
    </row>
    <row r="717" spans="1:31">
      <c r="A717" s="657">
        <v>1</v>
      </c>
      <c r="B717" s="137"/>
      <c r="C717" s="137"/>
      <c r="E717" s="166"/>
      <c r="F717" s="165"/>
      <c r="G717" s="423"/>
      <c r="H717" s="423"/>
      <c r="I717" s="44" t="s">
        <v>1002</v>
      </c>
      <c r="J717" s="6"/>
      <c r="K717" s="89"/>
      <c r="L717" s="223"/>
      <c r="M717" s="1489">
        <f t="shared" ref="M717:AE717" si="413">SUM(M718:M719)</f>
        <v>0</v>
      </c>
      <c r="N717" s="1489">
        <f t="shared" si="413"/>
        <v>0</v>
      </c>
      <c r="O717" s="1489">
        <f t="shared" si="413"/>
        <v>0</v>
      </c>
      <c r="P717" s="1489">
        <f t="shared" si="413"/>
        <v>0</v>
      </c>
      <c r="Q717" s="1489">
        <f t="shared" si="413"/>
        <v>0</v>
      </c>
      <c r="R717" s="1489">
        <f t="shared" si="413"/>
        <v>0</v>
      </c>
      <c r="S717" s="1489">
        <f t="shared" si="413"/>
        <v>0</v>
      </c>
      <c r="T717" s="1489">
        <f t="shared" si="413"/>
        <v>0</v>
      </c>
      <c r="U717" s="1489">
        <f t="shared" si="413"/>
        <v>0</v>
      </c>
      <c r="V717" s="1489">
        <f t="shared" si="413"/>
        <v>0</v>
      </c>
      <c r="W717" s="1489">
        <f t="shared" si="413"/>
        <v>0</v>
      </c>
      <c r="X717" s="1489">
        <f t="shared" si="413"/>
        <v>0</v>
      </c>
      <c r="Y717" s="1490">
        <f t="shared" si="413"/>
        <v>0</v>
      </c>
      <c r="Z717" s="1490">
        <f t="shared" si="413"/>
        <v>0</v>
      </c>
      <c r="AA717" s="1490">
        <f t="shared" si="413"/>
        <v>0</v>
      </c>
      <c r="AB717" s="1490">
        <f t="shared" si="413"/>
        <v>0</v>
      </c>
      <c r="AC717" s="1490">
        <f t="shared" si="413"/>
        <v>0</v>
      </c>
      <c r="AD717" s="1490">
        <f t="shared" si="413"/>
        <v>0</v>
      </c>
      <c r="AE717" s="1490">
        <f t="shared" si="413"/>
        <v>0</v>
      </c>
    </row>
    <row r="718" spans="1:31">
      <c r="A718" s="657">
        <v>1</v>
      </c>
      <c r="B718" s="137"/>
      <c r="C718" s="137"/>
      <c r="E718" s="166"/>
      <c r="F718" s="165"/>
      <c r="G718" s="423"/>
      <c r="H718" s="423"/>
      <c r="I718" s="137"/>
      <c r="K718" s="189"/>
      <c r="L718" s="580" t="s">
        <v>1003</v>
      </c>
      <c r="M718" s="1491"/>
      <c r="N718" s="1491"/>
      <c r="O718" s="1491"/>
      <c r="P718" s="1491"/>
      <c r="Q718" s="1491"/>
      <c r="R718" s="1491"/>
      <c r="S718" s="1491"/>
      <c r="T718" s="1491"/>
      <c r="U718" s="1491"/>
      <c r="V718" s="1491"/>
      <c r="W718" s="1491"/>
      <c r="X718" s="1491"/>
      <c r="Y718" s="1492">
        <f>SUM(M718:O718)</f>
        <v>0</v>
      </c>
      <c r="Z718" s="1492">
        <f>SUM(P718:R718)</f>
        <v>0</v>
      </c>
      <c r="AA718" s="1492">
        <f>SUM(S718:U718)</f>
        <v>0</v>
      </c>
      <c r="AB718" s="1492">
        <f>SUM(V718:X718)</f>
        <v>0</v>
      </c>
      <c r="AC718" s="1492">
        <f>Y718+Z718</f>
        <v>0</v>
      </c>
      <c r="AD718" s="1492">
        <f>AB718+AA718</f>
        <v>0</v>
      </c>
      <c r="AE718" s="1492">
        <f>AC718+AD718</f>
        <v>0</v>
      </c>
    </row>
    <row r="719" spans="1:31">
      <c r="A719" s="657">
        <v>1</v>
      </c>
      <c r="B719" s="137"/>
      <c r="C719" s="137"/>
      <c r="E719" s="166"/>
      <c r="F719" s="165"/>
      <c r="G719" s="423"/>
      <c r="H719" s="423"/>
      <c r="I719" s="16"/>
      <c r="L719" s="3" t="s">
        <v>1004</v>
      </c>
      <c r="M719" s="1493"/>
      <c r="N719" s="1493"/>
      <c r="O719" s="1493"/>
      <c r="P719" s="1493"/>
      <c r="Q719" s="1493"/>
      <c r="R719" s="1493"/>
      <c r="S719" s="1493"/>
      <c r="T719" s="1493"/>
      <c r="U719" s="1493"/>
      <c r="V719" s="1493"/>
      <c r="W719" s="1493"/>
      <c r="X719" s="1493"/>
      <c r="Y719" s="1494">
        <f>SUM(M719:O719)</f>
        <v>0</v>
      </c>
      <c r="Z719" s="1494">
        <f>SUM(P719:R719)</f>
        <v>0</v>
      </c>
      <c r="AA719" s="1494">
        <f>SUM(S719:U719)</f>
        <v>0</v>
      </c>
      <c r="AB719" s="1494">
        <f>SUM(V719:X719)</f>
        <v>0</v>
      </c>
      <c r="AC719" s="1494">
        <f>Y719+Z719</f>
        <v>0</v>
      </c>
      <c r="AD719" s="1494">
        <f>AB719+AA719</f>
        <v>0</v>
      </c>
      <c r="AE719" s="1494">
        <f>AC719+AD719</f>
        <v>0</v>
      </c>
    </row>
    <row r="720" spans="1:31">
      <c r="A720" s="657">
        <v>1</v>
      </c>
      <c r="B720" s="137"/>
      <c r="C720" s="137"/>
      <c r="E720" s="166"/>
      <c r="F720" s="165"/>
      <c r="G720" s="423"/>
      <c r="H720" s="423"/>
      <c r="I720" s="44" t="s">
        <v>996</v>
      </c>
      <c r="J720" s="1495"/>
      <c r="K720" s="508"/>
      <c r="L720" s="1496" t="s">
        <v>722</v>
      </c>
      <c r="M720" s="1497">
        <f t="shared" ref="M720:AE720" si="414">SUM(M721:M722)</f>
        <v>0</v>
      </c>
      <c r="N720" s="1497">
        <f t="shared" si="414"/>
        <v>0</v>
      </c>
      <c r="O720" s="1497">
        <f t="shared" si="414"/>
        <v>0</v>
      </c>
      <c r="P720" s="1497">
        <f t="shared" si="414"/>
        <v>0</v>
      </c>
      <c r="Q720" s="1497">
        <f t="shared" si="414"/>
        <v>0</v>
      </c>
      <c r="R720" s="1497">
        <f t="shared" si="414"/>
        <v>0</v>
      </c>
      <c r="S720" s="1497">
        <f t="shared" si="414"/>
        <v>0</v>
      </c>
      <c r="T720" s="1497">
        <f t="shared" si="414"/>
        <v>0</v>
      </c>
      <c r="U720" s="1497">
        <f t="shared" si="414"/>
        <v>0</v>
      </c>
      <c r="V720" s="1497">
        <f t="shared" si="414"/>
        <v>0</v>
      </c>
      <c r="W720" s="1497">
        <f t="shared" si="414"/>
        <v>0</v>
      </c>
      <c r="X720" s="1497">
        <f t="shared" si="414"/>
        <v>0</v>
      </c>
      <c r="Y720" s="1498">
        <f t="shared" si="414"/>
        <v>0</v>
      </c>
      <c r="Z720" s="1498">
        <f t="shared" si="414"/>
        <v>0</v>
      </c>
      <c r="AA720" s="1498">
        <f t="shared" si="414"/>
        <v>0</v>
      </c>
      <c r="AB720" s="1498">
        <f t="shared" si="414"/>
        <v>0</v>
      </c>
      <c r="AC720" s="1498">
        <f t="shared" si="414"/>
        <v>0</v>
      </c>
      <c r="AD720" s="1498">
        <f t="shared" si="414"/>
        <v>0</v>
      </c>
      <c r="AE720" s="1498">
        <f t="shared" si="414"/>
        <v>0</v>
      </c>
    </row>
    <row r="721" spans="1:31">
      <c r="A721" s="657">
        <v>1</v>
      </c>
      <c r="B721" s="137"/>
      <c r="C721" s="137"/>
      <c r="E721" s="166"/>
      <c r="F721" s="165"/>
      <c r="G721" s="423"/>
      <c r="H721" s="423"/>
      <c r="I721" s="137"/>
      <c r="K721" s="189"/>
      <c r="L721" s="580" t="s">
        <v>1003</v>
      </c>
      <c r="M721" s="1491"/>
      <c r="N721" s="1491"/>
      <c r="O721" s="1491"/>
      <c r="P721" s="1491"/>
      <c r="Q721" s="1491"/>
      <c r="R721" s="1491"/>
      <c r="S721" s="1491"/>
      <c r="T721" s="1491"/>
      <c r="U721" s="1491"/>
      <c r="V721" s="1491"/>
      <c r="W721" s="1491"/>
      <c r="X721" s="1491"/>
      <c r="Y721" s="1492">
        <f>SUM(M721:O721)</f>
        <v>0</v>
      </c>
      <c r="Z721" s="1492">
        <f>SUM(P721:R721)</f>
        <v>0</v>
      </c>
      <c r="AA721" s="1492">
        <f>SUM(S721:U721)</f>
        <v>0</v>
      </c>
      <c r="AB721" s="1492">
        <f>SUM(V721:X721)</f>
        <v>0</v>
      </c>
      <c r="AC721" s="1492">
        <f>Y721+Z721</f>
        <v>0</v>
      </c>
      <c r="AD721" s="1492">
        <f>AB721+AA721</f>
        <v>0</v>
      </c>
      <c r="AE721" s="1492">
        <f>AC721+AD721</f>
        <v>0</v>
      </c>
    </row>
    <row r="722" spans="1:31">
      <c r="A722" s="657">
        <v>1</v>
      </c>
      <c r="B722" s="137"/>
      <c r="C722" s="137"/>
      <c r="E722" s="164"/>
      <c r="F722" s="163"/>
      <c r="G722" s="424"/>
      <c r="H722" s="424"/>
      <c r="I722" s="16"/>
      <c r="J722" s="16"/>
      <c r="K722" s="16"/>
      <c r="L722" s="3" t="s">
        <v>1004</v>
      </c>
      <c r="M722" s="1493"/>
      <c r="N722" s="1493"/>
      <c r="O722" s="1493"/>
      <c r="P722" s="1493"/>
      <c r="Q722" s="1493"/>
      <c r="R722" s="1493"/>
      <c r="S722" s="1493"/>
      <c r="T722" s="1493"/>
      <c r="U722" s="1493"/>
      <c r="V722" s="1493"/>
      <c r="W722" s="1493"/>
      <c r="X722" s="1493"/>
      <c r="Y722" s="1494">
        <f>SUM(M722:O722)</f>
        <v>0</v>
      </c>
      <c r="Z722" s="1494">
        <f>SUM(P722:R722)</f>
        <v>0</v>
      </c>
      <c r="AA722" s="1494">
        <f>SUM(S722:U722)</f>
        <v>0</v>
      </c>
      <c r="AB722" s="1494">
        <f>SUM(V722:X722)</f>
        <v>0</v>
      </c>
      <c r="AC722" s="1494">
        <f>Y722+Z722</f>
        <v>0</v>
      </c>
      <c r="AD722" s="1494">
        <f>AB722+AA722</f>
        <v>0</v>
      </c>
      <c r="AE722" s="1494">
        <f>AC722+AD722</f>
        <v>0</v>
      </c>
    </row>
    <row r="723" spans="1:31">
      <c r="A723" s="657">
        <v>1</v>
      </c>
      <c r="B723" s="137"/>
      <c r="C723" s="137"/>
      <c r="E723" s="137"/>
      <c r="F723" s="136"/>
      <c r="G723" s="137"/>
      <c r="H723" s="137"/>
      <c r="I723" s="136"/>
      <c r="J723" s="136"/>
      <c r="K723" s="136"/>
      <c r="L723" s="136"/>
      <c r="M723" s="365"/>
      <c r="N723" s="365"/>
      <c r="O723" s="365"/>
      <c r="P723" s="365"/>
      <c r="Q723" s="365"/>
      <c r="R723" s="365"/>
      <c r="S723" s="365"/>
      <c r="T723" s="365"/>
      <c r="U723" s="365"/>
      <c r="V723" s="365"/>
      <c r="W723" s="365"/>
      <c r="X723" s="365"/>
      <c r="Y723" s="365"/>
      <c r="Z723" s="365"/>
      <c r="AA723" s="365"/>
      <c r="AB723" s="365"/>
      <c r="AC723" s="365"/>
      <c r="AD723" s="365"/>
      <c r="AE723" s="365"/>
    </row>
    <row r="724" spans="1:31">
      <c r="A724" s="657">
        <v>1</v>
      </c>
      <c r="B724" s="272"/>
      <c r="C724" s="37" t="s">
        <v>594</v>
      </c>
      <c r="M724" s="1506"/>
      <c r="O724" s="1507"/>
      <c r="P724" s="1507"/>
      <c r="Q724" s="1507"/>
      <c r="R724" s="1507"/>
      <c r="S724" s="1507"/>
      <c r="T724" s="1507"/>
      <c r="U724" s="1507"/>
      <c r="V724" s="1507"/>
      <c r="W724" s="1507"/>
      <c r="X724" s="1507"/>
    </row>
    <row r="725" spans="1:31" s="272" customFormat="1">
      <c r="A725" s="657">
        <v>1</v>
      </c>
      <c r="D725" s="37"/>
      <c r="E725" s="676" t="s">
        <v>137</v>
      </c>
      <c r="F725" s="677"/>
      <c r="G725" s="678"/>
      <c r="H725" s="678"/>
      <c r="I725" s="678"/>
      <c r="J725" s="678"/>
      <c r="K725" s="678"/>
      <c r="L725" s="678"/>
      <c r="M725" s="1508">
        <f>SUM(M726:M729)</f>
        <v>16679</v>
      </c>
      <c r="N725" s="1508">
        <f>SUM(N726:N729)</f>
        <v>17287</v>
      </c>
      <c r="O725" s="1508">
        <f t="shared" ref="O725:AE725" si="415">SUM(O726:O729)</f>
        <v>18753</v>
      </c>
      <c r="P725" s="1508">
        <f t="shared" si="415"/>
        <v>18263</v>
      </c>
      <c r="Q725" s="1508">
        <f t="shared" si="415"/>
        <v>18170</v>
      </c>
      <c r="R725" s="1508">
        <f t="shared" si="415"/>
        <v>18667</v>
      </c>
      <c r="S725" s="1508">
        <f t="shared" si="415"/>
        <v>18209</v>
      </c>
      <c r="T725" s="1508">
        <f t="shared" si="415"/>
        <v>17285</v>
      </c>
      <c r="U725" s="1508">
        <f t="shared" si="415"/>
        <v>18415</v>
      </c>
      <c r="V725" s="1508">
        <f t="shared" si="415"/>
        <v>19560</v>
      </c>
      <c r="W725" s="1508">
        <f t="shared" si="415"/>
        <v>18367</v>
      </c>
      <c r="X725" s="1508">
        <f t="shared" si="415"/>
        <v>23345</v>
      </c>
      <c r="Y725" s="1508">
        <f t="shared" si="415"/>
        <v>52719</v>
      </c>
      <c r="Z725" s="1508">
        <f t="shared" si="415"/>
        <v>55100</v>
      </c>
      <c r="AA725" s="1508">
        <f t="shared" si="415"/>
        <v>53909</v>
      </c>
      <c r="AB725" s="1508">
        <f t="shared" si="415"/>
        <v>61272</v>
      </c>
      <c r="AC725" s="1508">
        <f t="shared" si="415"/>
        <v>107819</v>
      </c>
      <c r="AD725" s="1508">
        <f t="shared" si="415"/>
        <v>115181</v>
      </c>
      <c r="AE725" s="1508">
        <f t="shared" si="415"/>
        <v>223000</v>
      </c>
    </row>
    <row r="726" spans="1:31">
      <c r="A726" s="657">
        <v>1</v>
      </c>
      <c r="B726" s="272"/>
      <c r="C726" s="272"/>
      <c r="E726" s="330"/>
      <c r="F726" s="18" t="s">
        <v>433</v>
      </c>
      <c r="G726" s="18"/>
      <c r="H726" s="18"/>
      <c r="I726" s="18"/>
      <c r="J726" s="18"/>
      <c r="K726" s="18"/>
      <c r="L726" s="18"/>
      <c r="M726" s="1356">
        <f>SUM(M731,M751,M756,M736,M741,M746)</f>
        <v>14189</v>
      </c>
      <c r="N726" s="1356">
        <f t="shared" ref="N726:X729" si="416">SUM(N731,N751,N756,N736,N741,N746)</f>
        <v>13980</v>
      </c>
      <c r="O726" s="1356">
        <f t="shared" si="416"/>
        <v>14406</v>
      </c>
      <c r="P726" s="1356">
        <f t="shared" si="416"/>
        <v>13256</v>
      </c>
      <c r="Q726" s="1356">
        <f t="shared" si="416"/>
        <v>13991</v>
      </c>
      <c r="R726" s="1356">
        <f t="shared" si="416"/>
        <v>14426</v>
      </c>
      <c r="S726" s="1356">
        <f t="shared" si="416"/>
        <v>13404</v>
      </c>
      <c r="T726" s="1356">
        <f t="shared" si="416"/>
        <v>13442</v>
      </c>
      <c r="U726" s="1356">
        <f t="shared" si="416"/>
        <v>13172</v>
      </c>
      <c r="V726" s="1356">
        <f t="shared" si="416"/>
        <v>13881</v>
      </c>
      <c r="W726" s="1356">
        <f t="shared" si="416"/>
        <v>13572</v>
      </c>
      <c r="X726" s="1356">
        <f t="shared" si="416"/>
        <v>13140</v>
      </c>
      <c r="Y726" s="1375">
        <f>SUM(M726:O726)</f>
        <v>42575</v>
      </c>
      <c r="Z726" s="1375">
        <f>SUM(P726:R726)</f>
        <v>41673</v>
      </c>
      <c r="AA726" s="1375">
        <f>SUM(S726:U726)</f>
        <v>40018</v>
      </c>
      <c r="AB726" s="1375">
        <f>SUM(V726:X726)</f>
        <v>40593</v>
      </c>
      <c r="AC726" s="1375">
        <f>Y726+Z726</f>
        <v>84248</v>
      </c>
      <c r="AD726" s="1375">
        <f>AB726+AA726</f>
        <v>80611</v>
      </c>
      <c r="AE726" s="1375">
        <f>AC726+AD726</f>
        <v>164859</v>
      </c>
    </row>
    <row r="727" spans="1:31">
      <c r="A727" s="657">
        <v>1</v>
      </c>
      <c r="B727" s="272"/>
      <c r="C727" s="272"/>
      <c r="E727" s="330"/>
      <c r="F727" s="18" t="s">
        <v>434</v>
      </c>
      <c r="G727" s="18"/>
      <c r="H727" s="18"/>
      <c r="I727" s="18"/>
      <c r="J727" s="18"/>
      <c r="K727" s="18"/>
      <c r="L727" s="18"/>
      <c r="M727" s="1356">
        <f>SUM(M732,M752,M757,M737,M742,M747)</f>
        <v>0</v>
      </c>
      <c r="N727" s="1356">
        <f t="shared" si="416"/>
        <v>581</v>
      </c>
      <c r="O727" s="1356">
        <f t="shared" si="416"/>
        <v>1408</v>
      </c>
      <c r="P727" s="1356">
        <f t="shared" si="416"/>
        <v>1946</v>
      </c>
      <c r="Q727" s="1356">
        <f t="shared" si="416"/>
        <v>1790</v>
      </c>
      <c r="R727" s="1356">
        <f t="shared" si="416"/>
        <v>2197</v>
      </c>
      <c r="S727" s="1356">
        <f t="shared" si="416"/>
        <v>2384</v>
      </c>
      <c r="T727" s="1356">
        <f t="shared" si="416"/>
        <v>1712</v>
      </c>
      <c r="U727" s="1356">
        <f t="shared" si="416"/>
        <v>2292</v>
      </c>
      <c r="V727" s="1356">
        <f t="shared" si="416"/>
        <v>2836</v>
      </c>
      <c r="W727" s="1356">
        <f t="shared" si="416"/>
        <v>1819</v>
      </c>
      <c r="X727" s="1356">
        <f t="shared" si="416"/>
        <v>7680</v>
      </c>
      <c r="Y727" s="1375">
        <f>SUM(M727:O727)</f>
        <v>1989</v>
      </c>
      <c r="Z727" s="1375">
        <f>SUM(P727:R727)</f>
        <v>5933</v>
      </c>
      <c r="AA727" s="1375">
        <f>SUM(S727:U727)</f>
        <v>6388</v>
      </c>
      <c r="AB727" s="1375">
        <f>SUM(V727:X727)</f>
        <v>12335</v>
      </c>
      <c r="AC727" s="1375">
        <f>Y727+Z727</f>
        <v>7922</v>
      </c>
      <c r="AD727" s="1375">
        <f>AB727+AA727</f>
        <v>18723</v>
      </c>
      <c r="AE727" s="1375">
        <f>AC727+AD727</f>
        <v>26645</v>
      </c>
    </row>
    <row r="728" spans="1:31">
      <c r="A728" s="657">
        <v>1</v>
      </c>
      <c r="B728" s="272"/>
      <c r="C728" s="272"/>
      <c r="E728" s="305"/>
      <c r="F728" s="18" t="s">
        <v>435</v>
      </c>
      <c r="G728" s="26"/>
      <c r="H728" s="26"/>
      <c r="I728" s="18"/>
      <c r="J728" s="18"/>
      <c r="K728" s="18"/>
      <c r="L728" s="18"/>
      <c r="M728" s="1377">
        <f>SUM(M733,M753,M758,M738,M743,M748)</f>
        <v>2490</v>
      </c>
      <c r="N728" s="1377">
        <f t="shared" si="416"/>
        <v>2726</v>
      </c>
      <c r="O728" s="1377">
        <f t="shared" si="416"/>
        <v>2939</v>
      </c>
      <c r="P728" s="1377">
        <f t="shared" si="416"/>
        <v>3061</v>
      </c>
      <c r="Q728" s="1377">
        <f t="shared" si="416"/>
        <v>2389</v>
      </c>
      <c r="R728" s="1377">
        <f t="shared" si="416"/>
        <v>2044</v>
      </c>
      <c r="S728" s="1377">
        <f t="shared" si="416"/>
        <v>2421</v>
      </c>
      <c r="T728" s="1377">
        <f t="shared" si="416"/>
        <v>2131</v>
      </c>
      <c r="U728" s="1377">
        <f t="shared" si="416"/>
        <v>2951</v>
      </c>
      <c r="V728" s="1377">
        <f t="shared" si="416"/>
        <v>2843</v>
      </c>
      <c r="W728" s="1377">
        <f t="shared" si="416"/>
        <v>2976</v>
      </c>
      <c r="X728" s="1377">
        <f t="shared" si="416"/>
        <v>2525</v>
      </c>
      <c r="Y728" s="1375">
        <f>SUM(M728:O728)</f>
        <v>8155</v>
      </c>
      <c r="Z728" s="1375">
        <f>SUM(P728:R728)</f>
        <v>7494</v>
      </c>
      <c r="AA728" s="1375">
        <f>SUM(S728:U728)</f>
        <v>7503</v>
      </c>
      <c r="AB728" s="1375">
        <f>SUM(V728:X728)</f>
        <v>8344</v>
      </c>
      <c r="AC728" s="1375">
        <f>Y728+Z728</f>
        <v>15649</v>
      </c>
      <c r="AD728" s="1375">
        <f>AB728+AA728</f>
        <v>15847</v>
      </c>
      <c r="AE728" s="1375">
        <f>AC728+AD728</f>
        <v>31496</v>
      </c>
    </row>
    <row r="729" spans="1:31">
      <c r="A729" s="657">
        <v>1</v>
      </c>
      <c r="B729" s="272"/>
      <c r="C729" s="272"/>
      <c r="E729" s="304"/>
      <c r="F729" s="16" t="s">
        <v>595</v>
      </c>
      <c r="G729" s="24"/>
      <c r="H729" s="24"/>
      <c r="I729" s="16"/>
      <c r="J729" s="16"/>
      <c r="K729" s="16"/>
      <c r="L729" s="16"/>
      <c r="M729" s="1455">
        <f>SUM(M734,M754,M759,M739,M744,M749)</f>
        <v>0</v>
      </c>
      <c r="N729" s="1455">
        <f t="shared" si="416"/>
        <v>0</v>
      </c>
      <c r="O729" s="1455">
        <f t="shared" si="416"/>
        <v>0</v>
      </c>
      <c r="P729" s="1455">
        <f t="shared" si="416"/>
        <v>0</v>
      </c>
      <c r="Q729" s="1455">
        <f t="shared" si="416"/>
        <v>0</v>
      </c>
      <c r="R729" s="1455">
        <f t="shared" si="416"/>
        <v>0</v>
      </c>
      <c r="S729" s="1455">
        <f t="shared" si="416"/>
        <v>0</v>
      </c>
      <c r="T729" s="1455">
        <f t="shared" si="416"/>
        <v>0</v>
      </c>
      <c r="U729" s="1455">
        <f t="shared" si="416"/>
        <v>0</v>
      </c>
      <c r="V729" s="1455">
        <f t="shared" si="416"/>
        <v>0</v>
      </c>
      <c r="W729" s="1455">
        <f t="shared" si="416"/>
        <v>0</v>
      </c>
      <c r="X729" s="1455">
        <f t="shared" si="416"/>
        <v>0</v>
      </c>
      <c r="Y729" s="1369">
        <f>SUM(M729:O729)</f>
        <v>0</v>
      </c>
      <c r="Z729" s="1369">
        <f>SUM(P729:R729)</f>
        <v>0</v>
      </c>
      <c r="AA729" s="1369">
        <f>SUM(S729:U729)</f>
        <v>0</v>
      </c>
      <c r="AB729" s="1369">
        <f>SUM(V729:X729)</f>
        <v>0</v>
      </c>
      <c r="AC729" s="1369">
        <f>Y729+Z729</f>
        <v>0</v>
      </c>
      <c r="AD729" s="1369">
        <f>AB729+AA729</f>
        <v>0</v>
      </c>
      <c r="AE729" s="1369">
        <f>AC729+AD729</f>
        <v>0</v>
      </c>
    </row>
    <row r="730" spans="1:31" s="272" customFormat="1">
      <c r="A730" s="657">
        <v>1</v>
      </c>
      <c r="D730" s="37"/>
      <c r="E730" s="1509" t="s">
        <v>102</v>
      </c>
      <c r="F730" s="1510"/>
      <c r="G730" s="1511"/>
      <c r="H730" s="1511"/>
      <c r="I730" s="1511"/>
      <c r="J730" s="1511"/>
      <c r="K730" s="1511"/>
      <c r="L730" s="1511"/>
      <c r="M730" s="1512">
        <f>SUM(M731:M734)</f>
        <v>4550</v>
      </c>
      <c r="N730" s="1512">
        <f>SUM(N731:N734)</f>
        <v>5265</v>
      </c>
      <c r="O730" s="1512">
        <f t="shared" ref="O730:AE730" si="417">SUM(O731:O734)</f>
        <v>5510</v>
      </c>
      <c r="P730" s="1512">
        <f t="shared" si="417"/>
        <v>5272</v>
      </c>
      <c r="Q730" s="1512">
        <f t="shared" si="417"/>
        <v>4524</v>
      </c>
      <c r="R730" s="1512">
        <f t="shared" si="417"/>
        <v>4562</v>
      </c>
      <c r="S730" s="1512">
        <f t="shared" si="417"/>
        <v>4598</v>
      </c>
      <c r="T730" s="1512">
        <f t="shared" si="417"/>
        <v>4348</v>
      </c>
      <c r="U730" s="1512">
        <f t="shared" si="417"/>
        <v>5179</v>
      </c>
      <c r="V730" s="1512">
        <f t="shared" si="417"/>
        <v>5558</v>
      </c>
      <c r="W730" s="1512">
        <f t="shared" si="417"/>
        <v>5397</v>
      </c>
      <c r="X730" s="1512">
        <f t="shared" si="417"/>
        <v>5263</v>
      </c>
      <c r="Y730" s="1512">
        <f t="shared" si="417"/>
        <v>15325</v>
      </c>
      <c r="Z730" s="1512">
        <f t="shared" si="417"/>
        <v>14358</v>
      </c>
      <c r="AA730" s="1512">
        <f t="shared" si="417"/>
        <v>14125</v>
      </c>
      <c r="AB730" s="1512">
        <f t="shared" si="417"/>
        <v>16218</v>
      </c>
      <c r="AC730" s="1512">
        <f t="shared" si="417"/>
        <v>29683</v>
      </c>
      <c r="AD730" s="1512">
        <f t="shared" si="417"/>
        <v>30343</v>
      </c>
      <c r="AE730" s="1512">
        <f t="shared" si="417"/>
        <v>60026</v>
      </c>
    </row>
    <row r="731" spans="1:31">
      <c r="A731" s="657">
        <v>1</v>
      </c>
      <c r="B731" s="272"/>
      <c r="C731" s="272"/>
      <c r="E731" s="448"/>
      <c r="F731" s="18" t="s">
        <v>433</v>
      </c>
      <c r="G731" s="18"/>
      <c r="H731" s="18"/>
      <c r="I731" s="18"/>
      <c r="J731" s="18"/>
      <c r="K731" s="18"/>
      <c r="L731" s="18"/>
      <c r="M731" s="1356">
        <f t="shared" ref="M731:X731" si="418">(M389+M393+M413+M417)*-1</f>
        <v>2060</v>
      </c>
      <c r="N731" s="1356">
        <f t="shared" si="418"/>
        <v>2223</v>
      </c>
      <c r="O731" s="1356">
        <f t="shared" si="418"/>
        <v>2357</v>
      </c>
      <c r="P731" s="1356">
        <f t="shared" si="418"/>
        <v>1947</v>
      </c>
      <c r="Q731" s="1356">
        <f t="shared" si="418"/>
        <v>1978</v>
      </c>
      <c r="R731" s="1356">
        <f t="shared" si="418"/>
        <v>2216</v>
      </c>
      <c r="S731" s="1356">
        <f t="shared" si="418"/>
        <v>1942</v>
      </c>
      <c r="T731" s="1356">
        <f t="shared" si="418"/>
        <v>2036</v>
      </c>
      <c r="U731" s="1356">
        <f t="shared" si="418"/>
        <v>1895</v>
      </c>
      <c r="V731" s="1356">
        <f t="shared" si="418"/>
        <v>2470</v>
      </c>
      <c r="W731" s="1356">
        <f t="shared" si="418"/>
        <v>2104</v>
      </c>
      <c r="X731" s="1356">
        <f t="shared" si="418"/>
        <v>2041</v>
      </c>
      <c r="Y731" s="1375">
        <f>SUM(M731:O731)</f>
        <v>6640</v>
      </c>
      <c r="Z731" s="1375">
        <f>SUM(P731:R731)</f>
        <v>6141</v>
      </c>
      <c r="AA731" s="1375">
        <f>SUM(S731:U731)</f>
        <v>5873</v>
      </c>
      <c r="AB731" s="1375">
        <f>SUM(V731:X731)</f>
        <v>6615</v>
      </c>
      <c r="AC731" s="1375">
        <f>Y731+Z731</f>
        <v>12781</v>
      </c>
      <c r="AD731" s="1375">
        <f>AB731+AA731</f>
        <v>12488</v>
      </c>
      <c r="AE731" s="1375">
        <f>AC731+AD731</f>
        <v>25269</v>
      </c>
    </row>
    <row r="732" spans="1:31">
      <c r="A732" s="657">
        <v>1</v>
      </c>
      <c r="B732" s="272"/>
      <c r="C732" s="272"/>
      <c r="E732" s="448"/>
      <c r="F732" s="18" t="s">
        <v>434</v>
      </c>
      <c r="G732" s="18"/>
      <c r="H732" s="18"/>
      <c r="I732" s="18"/>
      <c r="J732" s="18"/>
      <c r="K732" s="18"/>
      <c r="L732" s="18"/>
      <c r="M732" s="1356">
        <f t="shared" ref="M732:X732" si="419">(M390+M414)*-1</f>
        <v>0</v>
      </c>
      <c r="N732" s="1356">
        <f t="shared" si="419"/>
        <v>316</v>
      </c>
      <c r="O732" s="1356">
        <f t="shared" si="419"/>
        <v>214</v>
      </c>
      <c r="P732" s="1356">
        <f t="shared" si="419"/>
        <v>264</v>
      </c>
      <c r="Q732" s="1356">
        <f t="shared" si="419"/>
        <v>157</v>
      </c>
      <c r="R732" s="1356">
        <f t="shared" si="419"/>
        <v>302</v>
      </c>
      <c r="S732" s="1356">
        <f t="shared" si="419"/>
        <v>235</v>
      </c>
      <c r="T732" s="1356">
        <f t="shared" si="419"/>
        <v>181</v>
      </c>
      <c r="U732" s="1356">
        <f t="shared" si="419"/>
        <v>333</v>
      </c>
      <c r="V732" s="1356">
        <f t="shared" si="419"/>
        <v>245</v>
      </c>
      <c r="W732" s="1356">
        <f t="shared" si="419"/>
        <v>317</v>
      </c>
      <c r="X732" s="1356">
        <f t="shared" si="419"/>
        <v>697</v>
      </c>
      <c r="Y732" s="1375">
        <f>SUM(M732:O732)</f>
        <v>530</v>
      </c>
      <c r="Z732" s="1375">
        <f>SUM(P732:R732)</f>
        <v>723</v>
      </c>
      <c r="AA732" s="1375">
        <f>SUM(S732:U732)</f>
        <v>749</v>
      </c>
      <c r="AB732" s="1375">
        <f>SUM(V732:X732)</f>
        <v>1259</v>
      </c>
      <c r="AC732" s="1375">
        <f>Y732+Z732</f>
        <v>1253</v>
      </c>
      <c r="AD732" s="1375">
        <f>AB732+AA732</f>
        <v>2008</v>
      </c>
      <c r="AE732" s="1375">
        <f>AC732+AD732</f>
        <v>3261</v>
      </c>
    </row>
    <row r="733" spans="1:31">
      <c r="A733" s="657">
        <v>1</v>
      </c>
      <c r="B733" s="272"/>
      <c r="C733" s="272"/>
      <c r="E733" s="305"/>
      <c r="F733" s="18" t="s">
        <v>435</v>
      </c>
      <c r="G733" s="26"/>
      <c r="H733" s="26"/>
      <c r="I733" s="18"/>
      <c r="J733" s="18"/>
      <c r="K733" s="18"/>
      <c r="L733" s="18"/>
      <c r="M733" s="1377">
        <f t="shared" ref="M733:X733" si="420">(M391+M394+M415+M418)*-1</f>
        <v>2490</v>
      </c>
      <c r="N733" s="1377">
        <f t="shared" si="420"/>
        <v>2726</v>
      </c>
      <c r="O733" s="1377">
        <f t="shared" si="420"/>
        <v>2939</v>
      </c>
      <c r="P733" s="1377">
        <f t="shared" si="420"/>
        <v>3061</v>
      </c>
      <c r="Q733" s="1377">
        <f t="shared" si="420"/>
        <v>2389</v>
      </c>
      <c r="R733" s="1377">
        <f t="shared" si="420"/>
        <v>2044</v>
      </c>
      <c r="S733" s="1377">
        <f t="shared" si="420"/>
        <v>2421</v>
      </c>
      <c r="T733" s="1377">
        <f t="shared" si="420"/>
        <v>2131</v>
      </c>
      <c r="U733" s="1377">
        <f t="shared" si="420"/>
        <v>2951</v>
      </c>
      <c r="V733" s="1377">
        <f t="shared" si="420"/>
        <v>2843</v>
      </c>
      <c r="W733" s="1377">
        <f t="shared" si="420"/>
        <v>2976</v>
      </c>
      <c r="X733" s="1377">
        <f t="shared" si="420"/>
        <v>2525</v>
      </c>
      <c r="Y733" s="1375">
        <f>SUM(M733:O733)</f>
        <v>8155</v>
      </c>
      <c r="Z733" s="1375">
        <f>SUM(P733:R733)</f>
        <v>7494</v>
      </c>
      <c r="AA733" s="1375">
        <f>SUM(S733:U733)</f>
        <v>7503</v>
      </c>
      <c r="AB733" s="1375">
        <f>SUM(V733:X733)</f>
        <v>8344</v>
      </c>
      <c r="AC733" s="1375">
        <f>Y733+Z733</f>
        <v>15649</v>
      </c>
      <c r="AD733" s="1375">
        <f>AB733+AA733</f>
        <v>15847</v>
      </c>
      <c r="AE733" s="1375">
        <f>AC733+AD733</f>
        <v>31496</v>
      </c>
    </row>
    <row r="734" spans="1:31">
      <c r="A734" s="657">
        <v>1</v>
      </c>
      <c r="B734" s="272"/>
      <c r="C734" s="272"/>
      <c r="E734" s="304"/>
      <c r="F734" s="16" t="s">
        <v>595</v>
      </c>
      <c r="G734" s="24"/>
      <c r="H734" s="24"/>
      <c r="I734" s="16"/>
      <c r="J734" s="16"/>
      <c r="K734" s="16"/>
      <c r="L734" s="16"/>
      <c r="M734" s="1455">
        <f t="shared" ref="M734:X734" si="421">(M395+M419)*-1</f>
        <v>0</v>
      </c>
      <c r="N734" s="1455">
        <f t="shared" si="421"/>
        <v>0</v>
      </c>
      <c r="O734" s="1455">
        <f t="shared" si="421"/>
        <v>0</v>
      </c>
      <c r="P734" s="1455">
        <f t="shared" si="421"/>
        <v>0</v>
      </c>
      <c r="Q734" s="1455">
        <f t="shared" si="421"/>
        <v>0</v>
      </c>
      <c r="R734" s="1455">
        <f t="shared" si="421"/>
        <v>0</v>
      </c>
      <c r="S734" s="1455">
        <f t="shared" si="421"/>
        <v>0</v>
      </c>
      <c r="T734" s="1455">
        <f t="shared" si="421"/>
        <v>0</v>
      </c>
      <c r="U734" s="1455">
        <f t="shared" si="421"/>
        <v>0</v>
      </c>
      <c r="V734" s="1455">
        <f t="shared" si="421"/>
        <v>0</v>
      </c>
      <c r="W734" s="1455">
        <f t="shared" si="421"/>
        <v>0</v>
      </c>
      <c r="X734" s="1455">
        <f t="shared" si="421"/>
        <v>0</v>
      </c>
      <c r="Y734" s="1369">
        <f>SUM(M734:O734)</f>
        <v>0</v>
      </c>
      <c r="Z734" s="1369">
        <f>SUM(P734:R734)</f>
        <v>0</v>
      </c>
      <c r="AA734" s="1369">
        <f>SUM(S734:U734)</f>
        <v>0</v>
      </c>
      <c r="AB734" s="1369">
        <f>SUM(V734:X734)</f>
        <v>0</v>
      </c>
      <c r="AC734" s="1369">
        <f>Y734+Z734</f>
        <v>0</v>
      </c>
      <c r="AD734" s="1369">
        <f>AB734+AA734</f>
        <v>0</v>
      </c>
      <c r="AE734" s="1369">
        <f>AC734+AD734</f>
        <v>0</v>
      </c>
    </row>
    <row r="735" spans="1:31" s="272" customFormat="1">
      <c r="A735" s="657">
        <v>1</v>
      </c>
      <c r="D735" s="37"/>
      <c r="E735" s="1513" t="s">
        <v>548</v>
      </c>
      <c r="F735" s="1514"/>
      <c r="G735" s="1515"/>
      <c r="H735" s="1515"/>
      <c r="I735" s="1515"/>
      <c r="J735" s="1515"/>
      <c r="K735" s="1515"/>
      <c r="L735" s="1515"/>
      <c r="M735" s="1516">
        <f>SUM(M736:M739)</f>
        <v>11408</v>
      </c>
      <c r="N735" s="1516">
        <f>SUM(N736:N739)</f>
        <v>11306</v>
      </c>
      <c r="O735" s="1516">
        <f t="shared" ref="O735:AE735" si="422">SUM(O736:O739)</f>
        <v>12456</v>
      </c>
      <c r="P735" s="1516">
        <f t="shared" si="422"/>
        <v>12273</v>
      </c>
      <c r="Q735" s="1516">
        <f t="shared" si="422"/>
        <v>12880</v>
      </c>
      <c r="R735" s="1516">
        <f t="shared" si="422"/>
        <v>13306</v>
      </c>
      <c r="S735" s="1516">
        <f t="shared" si="422"/>
        <v>13023</v>
      </c>
      <c r="T735" s="1516">
        <f t="shared" si="422"/>
        <v>12245</v>
      </c>
      <c r="U735" s="1516">
        <f t="shared" si="422"/>
        <v>12531</v>
      </c>
      <c r="V735" s="1516">
        <f t="shared" si="422"/>
        <v>13358</v>
      </c>
      <c r="W735" s="1516">
        <f t="shared" si="422"/>
        <v>12243</v>
      </c>
      <c r="X735" s="1516">
        <f t="shared" si="422"/>
        <v>17327</v>
      </c>
      <c r="Y735" s="1516">
        <f>SUM(Y736:Y739)</f>
        <v>35170</v>
      </c>
      <c r="Z735" s="1516">
        <f t="shared" si="422"/>
        <v>38459</v>
      </c>
      <c r="AA735" s="1516">
        <f t="shared" si="422"/>
        <v>37799</v>
      </c>
      <c r="AB735" s="1516">
        <f t="shared" si="422"/>
        <v>42928</v>
      </c>
      <c r="AC735" s="1516">
        <f t="shared" si="422"/>
        <v>73629</v>
      </c>
      <c r="AD735" s="1516">
        <f t="shared" si="422"/>
        <v>80727</v>
      </c>
      <c r="AE735" s="1516">
        <f t="shared" si="422"/>
        <v>154356</v>
      </c>
    </row>
    <row r="736" spans="1:31">
      <c r="A736" s="657">
        <v>1</v>
      </c>
      <c r="B736" s="272"/>
      <c r="C736" s="272"/>
      <c r="E736" s="448"/>
      <c r="F736" s="18" t="s">
        <v>433</v>
      </c>
      <c r="G736" s="18"/>
      <c r="H736" s="18"/>
      <c r="I736" s="18"/>
      <c r="J736" s="18"/>
      <c r="K736" s="18"/>
      <c r="L736" s="18"/>
      <c r="M736" s="1356">
        <f t="shared" ref="M736:X736" si="423">(M465+M469+M488+M492)*-1</f>
        <v>11408</v>
      </c>
      <c r="N736" s="1356">
        <f t="shared" si="423"/>
        <v>11048</v>
      </c>
      <c r="O736" s="1356">
        <f t="shared" si="423"/>
        <v>11280</v>
      </c>
      <c r="P736" s="1356">
        <f t="shared" si="423"/>
        <v>10604</v>
      </c>
      <c r="Q736" s="1356">
        <f t="shared" si="423"/>
        <v>11253</v>
      </c>
      <c r="R736" s="1356">
        <f t="shared" si="423"/>
        <v>11454</v>
      </c>
      <c r="S736" s="1356">
        <f t="shared" si="423"/>
        <v>10888</v>
      </c>
      <c r="T736" s="1356">
        <f t="shared" si="423"/>
        <v>10727</v>
      </c>
      <c r="U736" s="1356">
        <f t="shared" si="423"/>
        <v>10610</v>
      </c>
      <c r="V736" s="1356">
        <f t="shared" si="423"/>
        <v>10797</v>
      </c>
      <c r="W736" s="1356">
        <f t="shared" si="423"/>
        <v>10779</v>
      </c>
      <c r="X736" s="1356">
        <f t="shared" si="423"/>
        <v>10430</v>
      </c>
      <c r="Y736" s="1375">
        <f>SUM(M736:O736)</f>
        <v>33736</v>
      </c>
      <c r="Z736" s="1375">
        <f>SUM(P736:R736)</f>
        <v>33311</v>
      </c>
      <c r="AA736" s="1375">
        <f>SUM(S736:U736)</f>
        <v>32225</v>
      </c>
      <c r="AB736" s="1375">
        <f>SUM(V736:X736)</f>
        <v>32006</v>
      </c>
      <c r="AC736" s="1375">
        <f>Y736+Z736</f>
        <v>67047</v>
      </c>
      <c r="AD736" s="1375">
        <f>AB736+AA736</f>
        <v>64231</v>
      </c>
      <c r="AE736" s="1375">
        <f>AC736+AD736</f>
        <v>131278</v>
      </c>
    </row>
    <row r="737" spans="1:31">
      <c r="A737" s="657">
        <v>1</v>
      </c>
      <c r="B737" s="272"/>
      <c r="C737" s="272"/>
      <c r="E737" s="448"/>
      <c r="F737" s="18" t="s">
        <v>434</v>
      </c>
      <c r="G737" s="18"/>
      <c r="H737" s="18"/>
      <c r="I737" s="18"/>
      <c r="J737" s="18"/>
      <c r="K737" s="18"/>
      <c r="L737" s="18"/>
      <c r="M737" s="1356">
        <f t="shared" ref="M737:X737" si="424">(M466+M489)*-1</f>
        <v>0</v>
      </c>
      <c r="N737" s="1356">
        <f t="shared" si="424"/>
        <v>258</v>
      </c>
      <c r="O737" s="1356">
        <f t="shared" si="424"/>
        <v>1176</v>
      </c>
      <c r="P737" s="1356">
        <f t="shared" si="424"/>
        <v>1669</v>
      </c>
      <c r="Q737" s="1356">
        <f t="shared" si="424"/>
        <v>1627</v>
      </c>
      <c r="R737" s="1356">
        <f t="shared" si="424"/>
        <v>1852</v>
      </c>
      <c r="S737" s="1356">
        <f t="shared" si="424"/>
        <v>2135</v>
      </c>
      <c r="T737" s="1356">
        <f t="shared" si="424"/>
        <v>1518</v>
      </c>
      <c r="U737" s="1356">
        <f t="shared" si="424"/>
        <v>1921</v>
      </c>
      <c r="V737" s="1356">
        <f t="shared" si="424"/>
        <v>2561</v>
      </c>
      <c r="W737" s="1356">
        <f t="shared" si="424"/>
        <v>1464</v>
      </c>
      <c r="X737" s="1356">
        <f t="shared" si="424"/>
        <v>6897</v>
      </c>
      <c r="Y737" s="1375">
        <f>SUM(M737:O737)</f>
        <v>1434</v>
      </c>
      <c r="Z737" s="1375">
        <f>SUM(P737:R737)</f>
        <v>5148</v>
      </c>
      <c r="AA737" s="1375">
        <f>SUM(S737:U737)</f>
        <v>5574</v>
      </c>
      <c r="AB737" s="1375">
        <f>SUM(V737:X737)</f>
        <v>10922</v>
      </c>
      <c r="AC737" s="1375">
        <f>Y737+Z737</f>
        <v>6582</v>
      </c>
      <c r="AD737" s="1375">
        <f>AB737+AA737</f>
        <v>16496</v>
      </c>
      <c r="AE737" s="1375">
        <f>AC737+AD737</f>
        <v>23078</v>
      </c>
    </row>
    <row r="738" spans="1:31">
      <c r="A738" s="657">
        <v>1</v>
      </c>
      <c r="B738" s="272"/>
      <c r="C738" s="272"/>
      <c r="E738" s="305"/>
      <c r="F738" s="18" t="s">
        <v>435</v>
      </c>
      <c r="G738" s="26"/>
      <c r="H738" s="26"/>
      <c r="I738" s="18"/>
      <c r="J738" s="18"/>
      <c r="K738" s="18"/>
      <c r="L738" s="18"/>
      <c r="M738" s="1377">
        <f t="shared" ref="M738:X738" si="425">(M467+M470+M490+M493)*-1</f>
        <v>0</v>
      </c>
      <c r="N738" s="1377">
        <f t="shared" si="425"/>
        <v>0</v>
      </c>
      <c r="O738" s="1377">
        <f t="shared" si="425"/>
        <v>0</v>
      </c>
      <c r="P738" s="1377">
        <f t="shared" si="425"/>
        <v>0</v>
      </c>
      <c r="Q738" s="1377">
        <f t="shared" si="425"/>
        <v>0</v>
      </c>
      <c r="R738" s="1377">
        <f t="shared" si="425"/>
        <v>0</v>
      </c>
      <c r="S738" s="1377">
        <f t="shared" si="425"/>
        <v>0</v>
      </c>
      <c r="T738" s="1377">
        <f t="shared" si="425"/>
        <v>0</v>
      </c>
      <c r="U738" s="1377">
        <f t="shared" si="425"/>
        <v>0</v>
      </c>
      <c r="V738" s="1377">
        <f t="shared" si="425"/>
        <v>0</v>
      </c>
      <c r="W738" s="1377">
        <f t="shared" si="425"/>
        <v>0</v>
      </c>
      <c r="X738" s="1377">
        <f t="shared" si="425"/>
        <v>0</v>
      </c>
      <c r="Y738" s="1375">
        <f>SUM(M738:O738)</f>
        <v>0</v>
      </c>
      <c r="Z738" s="1375">
        <f>SUM(P738:R738)</f>
        <v>0</v>
      </c>
      <c r="AA738" s="1375">
        <f>SUM(S738:U738)</f>
        <v>0</v>
      </c>
      <c r="AB738" s="1375">
        <f>SUM(V738:X738)</f>
        <v>0</v>
      </c>
      <c r="AC738" s="1375">
        <f>Y738+Z738</f>
        <v>0</v>
      </c>
      <c r="AD738" s="1375">
        <f>AB738+AA738</f>
        <v>0</v>
      </c>
      <c r="AE738" s="1375">
        <f>AC738+AD738</f>
        <v>0</v>
      </c>
    </row>
    <row r="739" spans="1:31">
      <c r="A739" s="657">
        <v>1</v>
      </c>
      <c r="B739" s="272"/>
      <c r="C739" s="272"/>
      <c r="E739" s="304"/>
      <c r="F739" s="16" t="s">
        <v>595</v>
      </c>
      <c r="G739" s="24"/>
      <c r="H739" s="24"/>
      <c r="I739" s="16"/>
      <c r="J739" s="16"/>
      <c r="K739" s="16"/>
      <c r="L739" s="16"/>
      <c r="M739" s="1455">
        <f t="shared" ref="M739:X739" si="426">(M471+M494)*-1</f>
        <v>0</v>
      </c>
      <c r="N739" s="1455">
        <f t="shared" si="426"/>
        <v>0</v>
      </c>
      <c r="O739" s="1455">
        <f t="shared" si="426"/>
        <v>0</v>
      </c>
      <c r="P739" s="1455">
        <f t="shared" si="426"/>
        <v>0</v>
      </c>
      <c r="Q739" s="1455">
        <f t="shared" si="426"/>
        <v>0</v>
      </c>
      <c r="R739" s="1455">
        <f t="shared" si="426"/>
        <v>0</v>
      </c>
      <c r="S739" s="1455">
        <f t="shared" si="426"/>
        <v>0</v>
      </c>
      <c r="T739" s="1455">
        <f t="shared" si="426"/>
        <v>0</v>
      </c>
      <c r="U739" s="1455">
        <f t="shared" si="426"/>
        <v>0</v>
      </c>
      <c r="V739" s="1455">
        <f t="shared" si="426"/>
        <v>0</v>
      </c>
      <c r="W739" s="1455">
        <f t="shared" si="426"/>
        <v>0</v>
      </c>
      <c r="X739" s="1455">
        <f t="shared" si="426"/>
        <v>0</v>
      </c>
      <c r="Y739" s="1369">
        <f>SUM(M739:O739)</f>
        <v>0</v>
      </c>
      <c r="Z739" s="1369">
        <f>SUM(P739:R739)</f>
        <v>0</v>
      </c>
      <c r="AA739" s="1369">
        <f>SUM(S739:U739)</f>
        <v>0</v>
      </c>
      <c r="AB739" s="1369">
        <f>SUM(V739:X739)</f>
        <v>0</v>
      </c>
      <c r="AC739" s="1369">
        <f>Y739+Z739</f>
        <v>0</v>
      </c>
      <c r="AD739" s="1369">
        <f>AB739+AA739</f>
        <v>0</v>
      </c>
      <c r="AE739" s="1369">
        <f>AC739+AD739</f>
        <v>0</v>
      </c>
    </row>
    <row r="740" spans="1:31" s="272" customFormat="1">
      <c r="A740" s="657">
        <v>1</v>
      </c>
      <c r="D740" s="37"/>
      <c r="E740" s="1517" t="s">
        <v>549</v>
      </c>
      <c r="F740" s="1518"/>
      <c r="G740" s="1519"/>
      <c r="H740" s="1519"/>
      <c r="I740" s="1519"/>
      <c r="J740" s="1519"/>
      <c r="K740" s="1519"/>
      <c r="L740" s="1519"/>
      <c r="M740" s="1520">
        <f>SUM(M741:M744)</f>
        <v>721</v>
      </c>
      <c r="N740" s="1520">
        <f>SUM(N741:N744)</f>
        <v>716</v>
      </c>
      <c r="O740" s="1520">
        <f t="shared" ref="O740:AE740" si="427">SUM(O741:O744)</f>
        <v>787</v>
      </c>
      <c r="P740" s="1520">
        <f t="shared" si="427"/>
        <v>718</v>
      </c>
      <c r="Q740" s="1520">
        <f t="shared" si="427"/>
        <v>766</v>
      </c>
      <c r="R740" s="1520">
        <f t="shared" si="427"/>
        <v>799</v>
      </c>
      <c r="S740" s="1520">
        <f t="shared" si="427"/>
        <v>588</v>
      </c>
      <c r="T740" s="1520">
        <f t="shared" si="427"/>
        <v>692</v>
      </c>
      <c r="U740" s="1520">
        <f t="shared" si="427"/>
        <v>705</v>
      </c>
      <c r="V740" s="1520">
        <f t="shared" si="427"/>
        <v>644</v>
      </c>
      <c r="W740" s="1520">
        <f t="shared" si="427"/>
        <v>727</v>
      </c>
      <c r="X740" s="1520">
        <f t="shared" si="427"/>
        <v>755</v>
      </c>
      <c r="Y740" s="1520">
        <f>SUM(Y741:Y744)</f>
        <v>2224</v>
      </c>
      <c r="Z740" s="1520">
        <f t="shared" si="427"/>
        <v>2283</v>
      </c>
      <c r="AA740" s="1520">
        <f t="shared" si="427"/>
        <v>1985</v>
      </c>
      <c r="AB740" s="1520">
        <f t="shared" si="427"/>
        <v>2126</v>
      </c>
      <c r="AC740" s="1520">
        <f t="shared" si="427"/>
        <v>4507</v>
      </c>
      <c r="AD740" s="1520">
        <f t="shared" si="427"/>
        <v>4111</v>
      </c>
      <c r="AE740" s="1520">
        <f t="shared" si="427"/>
        <v>8618</v>
      </c>
    </row>
    <row r="741" spans="1:31">
      <c r="A741" s="657">
        <v>1</v>
      </c>
      <c r="B741" s="272"/>
      <c r="C741" s="272"/>
      <c r="E741" s="448"/>
      <c r="F741" s="18" t="s">
        <v>433</v>
      </c>
      <c r="G741" s="18"/>
      <c r="H741" s="18"/>
      <c r="I741" s="18"/>
      <c r="J741" s="18"/>
      <c r="K741" s="18"/>
      <c r="L741" s="18"/>
      <c r="M741" s="1356">
        <f t="shared" ref="M741:X741" si="428">(M547+M553+M559+M565+M571+M575+M591+M597+M603+M609+M615+M619)*-1</f>
        <v>721</v>
      </c>
      <c r="N741" s="1356">
        <f t="shared" si="428"/>
        <v>709</v>
      </c>
      <c r="O741" s="1356">
        <f t="shared" si="428"/>
        <v>769</v>
      </c>
      <c r="P741" s="1356">
        <f t="shared" si="428"/>
        <v>705</v>
      </c>
      <c r="Q741" s="1356">
        <f t="shared" si="428"/>
        <v>760</v>
      </c>
      <c r="R741" s="1356">
        <f t="shared" si="428"/>
        <v>756</v>
      </c>
      <c r="S741" s="1356">
        <f t="shared" si="428"/>
        <v>574</v>
      </c>
      <c r="T741" s="1356">
        <f t="shared" si="428"/>
        <v>679</v>
      </c>
      <c r="U741" s="1356">
        <f t="shared" si="428"/>
        <v>667</v>
      </c>
      <c r="V741" s="1356">
        <f t="shared" si="428"/>
        <v>614</v>
      </c>
      <c r="W741" s="1356">
        <f t="shared" si="428"/>
        <v>689</v>
      </c>
      <c r="X741" s="1356">
        <f t="shared" si="428"/>
        <v>669</v>
      </c>
      <c r="Y741" s="1375">
        <f>SUM(M741:O741)</f>
        <v>2199</v>
      </c>
      <c r="Z741" s="1375">
        <f>SUM(P741:R741)</f>
        <v>2221</v>
      </c>
      <c r="AA741" s="1375">
        <f>SUM(S741:U741)</f>
        <v>1920</v>
      </c>
      <c r="AB741" s="1375">
        <f>SUM(V741:X741)</f>
        <v>1972</v>
      </c>
      <c r="AC741" s="1375">
        <f>Y741+Z741</f>
        <v>4420</v>
      </c>
      <c r="AD741" s="1375">
        <f>AB741+AA741</f>
        <v>3892</v>
      </c>
      <c r="AE741" s="1375">
        <f>AC741+AD741</f>
        <v>8312</v>
      </c>
    </row>
    <row r="742" spans="1:31">
      <c r="A742" s="657">
        <v>1</v>
      </c>
      <c r="B742" s="272"/>
      <c r="C742" s="272"/>
      <c r="E742" s="448"/>
      <c r="F742" s="18" t="s">
        <v>434</v>
      </c>
      <c r="G742" s="18"/>
      <c r="H742" s="18"/>
      <c r="I742" s="18"/>
      <c r="J742" s="18"/>
      <c r="K742" s="18"/>
      <c r="L742" s="18"/>
      <c r="M742" s="1356">
        <f t="shared" ref="M742:X742" si="429">(M548+M554+M560+M566+M572+M592+M598+M604+M610+M616)*-1</f>
        <v>0</v>
      </c>
      <c r="N742" s="1356">
        <f t="shared" si="429"/>
        <v>7</v>
      </c>
      <c r="O742" s="1356">
        <f t="shared" si="429"/>
        <v>18</v>
      </c>
      <c r="P742" s="1356">
        <f t="shared" si="429"/>
        <v>13</v>
      </c>
      <c r="Q742" s="1356">
        <f t="shared" si="429"/>
        <v>6</v>
      </c>
      <c r="R742" s="1356">
        <f t="shared" si="429"/>
        <v>43</v>
      </c>
      <c r="S742" s="1356">
        <f t="shared" si="429"/>
        <v>14</v>
      </c>
      <c r="T742" s="1356">
        <f t="shared" si="429"/>
        <v>13</v>
      </c>
      <c r="U742" s="1356">
        <f t="shared" si="429"/>
        <v>38</v>
      </c>
      <c r="V742" s="1356">
        <f t="shared" si="429"/>
        <v>30</v>
      </c>
      <c r="W742" s="1356">
        <f t="shared" si="429"/>
        <v>38</v>
      </c>
      <c r="X742" s="1356">
        <f t="shared" si="429"/>
        <v>86</v>
      </c>
      <c r="Y742" s="1375">
        <f>SUM(M742:O742)</f>
        <v>25</v>
      </c>
      <c r="Z742" s="1375">
        <f>SUM(P742:R742)</f>
        <v>62</v>
      </c>
      <c r="AA742" s="1375">
        <f>SUM(S742:U742)</f>
        <v>65</v>
      </c>
      <c r="AB742" s="1375">
        <f>SUM(V742:X742)</f>
        <v>154</v>
      </c>
      <c r="AC742" s="1375">
        <f>Y742+Z742</f>
        <v>87</v>
      </c>
      <c r="AD742" s="1375">
        <f>AB742+AA742</f>
        <v>219</v>
      </c>
      <c r="AE742" s="1375">
        <f>AC742+AD742</f>
        <v>306</v>
      </c>
    </row>
    <row r="743" spans="1:31">
      <c r="A743" s="657">
        <v>1</v>
      </c>
      <c r="B743" s="272"/>
      <c r="C743" s="272"/>
      <c r="E743" s="305"/>
      <c r="F743" s="18" t="s">
        <v>435</v>
      </c>
      <c r="G743" s="26"/>
      <c r="H743" s="26"/>
      <c r="I743" s="18"/>
      <c r="J743" s="18"/>
      <c r="K743" s="18"/>
      <c r="L743" s="18"/>
      <c r="M743" s="1377">
        <f t="shared" ref="M743:X743" si="430">(M549+M555+M561+M567+M573+M576+M593+M599+M605+M611+M617+M620)*-1</f>
        <v>0</v>
      </c>
      <c r="N743" s="1377">
        <f t="shared" si="430"/>
        <v>0</v>
      </c>
      <c r="O743" s="1377">
        <f t="shared" si="430"/>
        <v>0</v>
      </c>
      <c r="P743" s="1377">
        <f t="shared" si="430"/>
        <v>0</v>
      </c>
      <c r="Q743" s="1377">
        <f t="shared" si="430"/>
        <v>0</v>
      </c>
      <c r="R743" s="1377">
        <f t="shared" si="430"/>
        <v>0</v>
      </c>
      <c r="S743" s="1377">
        <f t="shared" si="430"/>
        <v>0</v>
      </c>
      <c r="T743" s="1377">
        <f t="shared" si="430"/>
        <v>0</v>
      </c>
      <c r="U743" s="1377">
        <f t="shared" si="430"/>
        <v>0</v>
      </c>
      <c r="V743" s="1377">
        <f t="shared" si="430"/>
        <v>0</v>
      </c>
      <c r="W743" s="1377">
        <f t="shared" si="430"/>
        <v>0</v>
      </c>
      <c r="X743" s="1377">
        <f t="shared" si="430"/>
        <v>0</v>
      </c>
      <c r="Y743" s="1375">
        <f>SUM(M743:O743)</f>
        <v>0</v>
      </c>
      <c r="Z743" s="1375">
        <f>SUM(P743:R743)</f>
        <v>0</v>
      </c>
      <c r="AA743" s="1375">
        <f>SUM(S743:U743)</f>
        <v>0</v>
      </c>
      <c r="AB743" s="1375">
        <f>SUM(V743:X743)</f>
        <v>0</v>
      </c>
      <c r="AC743" s="1375">
        <f>Y743+Z743</f>
        <v>0</v>
      </c>
      <c r="AD743" s="1375">
        <f>AB743+AA743</f>
        <v>0</v>
      </c>
      <c r="AE743" s="1375">
        <f>AC743+AD743</f>
        <v>0</v>
      </c>
    </row>
    <row r="744" spans="1:31">
      <c r="A744" s="657">
        <v>1</v>
      </c>
      <c r="B744" s="272"/>
      <c r="C744" s="272"/>
      <c r="E744" s="304"/>
      <c r="F744" s="16" t="s">
        <v>595</v>
      </c>
      <c r="G744" s="24"/>
      <c r="H744" s="24"/>
      <c r="I744" s="16"/>
      <c r="J744" s="16"/>
      <c r="K744" s="16"/>
      <c r="L744" s="16"/>
      <c r="M744" s="1455">
        <f t="shared" ref="M744:X744" si="431">(M577+M621)*-1</f>
        <v>0</v>
      </c>
      <c r="N744" s="1455">
        <f t="shared" si="431"/>
        <v>0</v>
      </c>
      <c r="O744" s="1455">
        <f t="shared" si="431"/>
        <v>0</v>
      </c>
      <c r="P744" s="1455">
        <f t="shared" si="431"/>
        <v>0</v>
      </c>
      <c r="Q744" s="1455">
        <f t="shared" si="431"/>
        <v>0</v>
      </c>
      <c r="R744" s="1455">
        <f t="shared" si="431"/>
        <v>0</v>
      </c>
      <c r="S744" s="1455">
        <f t="shared" si="431"/>
        <v>0</v>
      </c>
      <c r="T744" s="1455">
        <f t="shared" si="431"/>
        <v>0</v>
      </c>
      <c r="U744" s="1455">
        <f t="shared" si="431"/>
        <v>0</v>
      </c>
      <c r="V744" s="1455">
        <f t="shared" si="431"/>
        <v>0</v>
      </c>
      <c r="W744" s="1455">
        <f t="shared" si="431"/>
        <v>0</v>
      </c>
      <c r="X744" s="1455">
        <f t="shared" si="431"/>
        <v>0</v>
      </c>
      <c r="Y744" s="1369">
        <f>SUM(M744:O744)</f>
        <v>0</v>
      </c>
      <c r="Z744" s="1369">
        <f>SUM(P744:R744)</f>
        <v>0</v>
      </c>
      <c r="AA744" s="1369">
        <f>SUM(S744:U744)</f>
        <v>0</v>
      </c>
      <c r="AB744" s="1369">
        <f>SUM(V744:X744)</f>
        <v>0</v>
      </c>
      <c r="AC744" s="1369">
        <f>Y744+Z744</f>
        <v>0</v>
      </c>
      <c r="AD744" s="1369">
        <f>AB744+AA744</f>
        <v>0</v>
      </c>
      <c r="AE744" s="1369">
        <f>AC744+AD744</f>
        <v>0</v>
      </c>
    </row>
    <row r="745" spans="1:31" s="272" customFormat="1">
      <c r="A745" s="657">
        <v>1</v>
      </c>
      <c r="D745" s="37"/>
      <c r="E745" s="1521" t="s">
        <v>553</v>
      </c>
      <c r="F745" s="1522"/>
      <c r="G745" s="1523"/>
      <c r="H745" s="1523"/>
      <c r="I745" s="1523"/>
      <c r="J745" s="1523"/>
      <c r="K745" s="1523"/>
      <c r="L745" s="1523"/>
      <c r="M745" s="1524">
        <f>SUM(M746:M749)</f>
        <v>0</v>
      </c>
      <c r="N745" s="1524">
        <f t="shared" ref="N745:AE745" si="432">SUM(N746:N749)</f>
        <v>0</v>
      </c>
      <c r="O745" s="1524">
        <f t="shared" si="432"/>
        <v>0</v>
      </c>
      <c r="P745" s="1524">
        <f t="shared" si="432"/>
        <v>0</v>
      </c>
      <c r="Q745" s="1524">
        <f t="shared" si="432"/>
        <v>0</v>
      </c>
      <c r="R745" s="1524">
        <f t="shared" si="432"/>
        <v>0</v>
      </c>
      <c r="S745" s="1524">
        <f t="shared" si="432"/>
        <v>0</v>
      </c>
      <c r="T745" s="1524">
        <f t="shared" si="432"/>
        <v>0</v>
      </c>
      <c r="U745" s="1524">
        <f t="shared" si="432"/>
        <v>0</v>
      </c>
      <c r="V745" s="1524">
        <f t="shared" si="432"/>
        <v>0</v>
      </c>
      <c r="W745" s="1524">
        <f t="shared" si="432"/>
        <v>0</v>
      </c>
      <c r="X745" s="1524">
        <f t="shared" si="432"/>
        <v>0</v>
      </c>
      <c r="Y745" s="1524">
        <f t="shared" si="432"/>
        <v>0</v>
      </c>
      <c r="Z745" s="1524">
        <f t="shared" si="432"/>
        <v>0</v>
      </c>
      <c r="AA745" s="1524">
        <f t="shared" si="432"/>
        <v>0</v>
      </c>
      <c r="AB745" s="1524">
        <f t="shared" si="432"/>
        <v>0</v>
      </c>
      <c r="AC745" s="1524">
        <f t="shared" si="432"/>
        <v>0</v>
      </c>
      <c r="AD745" s="1524">
        <f t="shared" si="432"/>
        <v>0</v>
      </c>
      <c r="AE745" s="1524">
        <f t="shared" si="432"/>
        <v>0</v>
      </c>
    </row>
    <row r="746" spans="1:31">
      <c r="A746" s="657">
        <v>1</v>
      </c>
      <c r="B746" s="272"/>
      <c r="C746" s="272"/>
      <c r="E746" s="330"/>
      <c r="F746" s="18" t="s">
        <v>433</v>
      </c>
      <c r="G746" s="18"/>
      <c r="H746" s="18"/>
      <c r="I746" s="18"/>
      <c r="J746" s="18"/>
      <c r="K746" s="18"/>
      <c r="L746" s="18"/>
      <c r="M746" s="1374"/>
      <c r="N746" s="1374"/>
      <c r="O746" s="1374"/>
      <c r="P746" s="1374"/>
      <c r="Q746" s="1374"/>
      <c r="R746" s="1374"/>
      <c r="S746" s="1374"/>
      <c r="T746" s="1374"/>
      <c r="U746" s="1374"/>
      <c r="V746" s="1374"/>
      <c r="W746" s="1374"/>
      <c r="X746" s="1374"/>
      <c r="Y746" s="1375">
        <f>SUM(M746:O746)</f>
        <v>0</v>
      </c>
      <c r="Z746" s="1375">
        <f>SUM(P746:R746)</f>
        <v>0</v>
      </c>
      <c r="AA746" s="1375">
        <f>SUM(S746:U746)</f>
        <v>0</v>
      </c>
      <c r="AB746" s="1375">
        <f>SUM(V746:X746)</f>
        <v>0</v>
      </c>
      <c r="AC746" s="1375">
        <f>Y746+Z746</f>
        <v>0</v>
      </c>
      <c r="AD746" s="1375">
        <f>AB746+AA746</f>
        <v>0</v>
      </c>
      <c r="AE746" s="1375">
        <f>AC746+AD746</f>
        <v>0</v>
      </c>
    </row>
    <row r="747" spans="1:31">
      <c r="A747" s="657">
        <v>1</v>
      </c>
      <c r="B747" s="272"/>
      <c r="C747" s="272"/>
      <c r="E747" s="330"/>
      <c r="F747" s="18" t="s">
        <v>434</v>
      </c>
      <c r="G747" s="18"/>
      <c r="H747" s="18"/>
      <c r="I747" s="18"/>
      <c r="J747" s="18"/>
      <c r="K747" s="18"/>
      <c r="L747" s="18"/>
      <c r="M747" s="1374"/>
      <c r="N747" s="1374"/>
      <c r="O747" s="1374"/>
      <c r="P747" s="1374"/>
      <c r="Q747" s="1374"/>
      <c r="R747" s="1374"/>
      <c r="S747" s="1374"/>
      <c r="T747" s="1374"/>
      <c r="U747" s="1374"/>
      <c r="V747" s="1374"/>
      <c r="W747" s="1374"/>
      <c r="X747" s="1374"/>
      <c r="Y747" s="1375">
        <f>SUM(M747:O747)</f>
        <v>0</v>
      </c>
      <c r="Z747" s="1375">
        <f>SUM(P747:R747)</f>
        <v>0</v>
      </c>
      <c r="AA747" s="1375">
        <f>SUM(S747:U747)</f>
        <v>0</v>
      </c>
      <c r="AB747" s="1375">
        <f>SUM(V747:X747)</f>
        <v>0</v>
      </c>
      <c r="AC747" s="1375">
        <f>Y747+Z747</f>
        <v>0</v>
      </c>
      <c r="AD747" s="1375">
        <f>AB747+AA747</f>
        <v>0</v>
      </c>
      <c r="AE747" s="1375">
        <f>AC747+AD747</f>
        <v>0</v>
      </c>
    </row>
    <row r="748" spans="1:31">
      <c r="A748" s="657">
        <v>1</v>
      </c>
      <c r="B748" s="272"/>
      <c r="C748" s="272"/>
      <c r="E748" s="305"/>
      <c r="F748" s="18" t="s">
        <v>435</v>
      </c>
      <c r="G748" s="26"/>
      <c r="H748" s="26"/>
      <c r="I748" s="18"/>
      <c r="J748" s="18"/>
      <c r="K748" s="18"/>
      <c r="L748" s="18"/>
      <c r="M748" s="1374"/>
      <c r="N748" s="1374"/>
      <c r="O748" s="1374"/>
      <c r="P748" s="1374"/>
      <c r="Q748" s="1374"/>
      <c r="R748" s="1374"/>
      <c r="S748" s="1374"/>
      <c r="T748" s="1374"/>
      <c r="U748" s="1374"/>
      <c r="V748" s="1374"/>
      <c r="W748" s="1374"/>
      <c r="X748" s="1374"/>
      <c r="Y748" s="1375">
        <f>SUM(M748:O748)</f>
        <v>0</v>
      </c>
      <c r="Z748" s="1375">
        <f>SUM(P748:R748)</f>
        <v>0</v>
      </c>
      <c r="AA748" s="1375">
        <f>SUM(S748:U748)</f>
        <v>0</v>
      </c>
      <c r="AB748" s="1375">
        <f>SUM(V748:X748)</f>
        <v>0</v>
      </c>
      <c r="AC748" s="1375">
        <f>Y748+Z748</f>
        <v>0</v>
      </c>
      <c r="AD748" s="1375">
        <f>AB748+AA748</f>
        <v>0</v>
      </c>
      <c r="AE748" s="1375">
        <f>AC748+AD748</f>
        <v>0</v>
      </c>
    </row>
    <row r="749" spans="1:31">
      <c r="A749" s="657">
        <v>1</v>
      </c>
      <c r="B749" s="272"/>
      <c r="C749" s="272"/>
      <c r="E749" s="304"/>
      <c r="F749" s="16" t="s">
        <v>595</v>
      </c>
      <c r="G749" s="24"/>
      <c r="H749" s="24"/>
      <c r="I749" s="16"/>
      <c r="J749" s="16"/>
      <c r="K749" s="16"/>
      <c r="L749" s="16"/>
      <c r="M749" s="1454"/>
      <c r="N749" s="1454"/>
      <c r="O749" s="1454"/>
      <c r="P749" s="1454"/>
      <c r="Q749" s="1454"/>
      <c r="R749" s="1454"/>
      <c r="S749" s="1454"/>
      <c r="T749" s="1454"/>
      <c r="U749" s="1454"/>
      <c r="V749" s="1454"/>
      <c r="W749" s="1454"/>
      <c r="X749" s="1454"/>
      <c r="Y749" s="1369">
        <f>SUM(M749:O749)</f>
        <v>0</v>
      </c>
      <c r="Z749" s="1369">
        <f>SUM(P749:R749)</f>
        <v>0</v>
      </c>
      <c r="AA749" s="1369">
        <f>SUM(S749:U749)</f>
        <v>0</v>
      </c>
      <c r="AB749" s="1369">
        <f>SUM(V749:X749)</f>
        <v>0</v>
      </c>
      <c r="AC749" s="1369">
        <f>Y749+Z749</f>
        <v>0</v>
      </c>
      <c r="AD749" s="1369">
        <f>AB749+AA749</f>
        <v>0</v>
      </c>
      <c r="AE749" s="1369">
        <f>AC749+AD749</f>
        <v>0</v>
      </c>
    </row>
    <row r="750" spans="1:31" s="272" customFormat="1">
      <c r="A750" s="657">
        <v>1</v>
      </c>
      <c r="D750" s="37"/>
      <c r="E750" s="1525" t="s">
        <v>1005</v>
      </c>
      <c r="F750" s="1526"/>
      <c r="G750" s="1527"/>
      <c r="H750" s="1527"/>
      <c r="I750" s="1527"/>
      <c r="J750" s="1527"/>
      <c r="K750" s="1527"/>
      <c r="L750" s="1528"/>
      <c r="M750" s="1529">
        <f>SUM(M751:M754)</f>
        <v>0</v>
      </c>
      <c r="N750" s="1529">
        <f t="shared" ref="N750:AB750" si="433">SUM(N751:N754)</f>
        <v>0</v>
      </c>
      <c r="O750" s="1529">
        <f t="shared" si="433"/>
        <v>0</v>
      </c>
      <c r="P750" s="1529">
        <f t="shared" si="433"/>
        <v>0</v>
      </c>
      <c r="Q750" s="1529">
        <f t="shared" si="433"/>
        <v>0</v>
      </c>
      <c r="R750" s="1529">
        <f t="shared" si="433"/>
        <v>0</v>
      </c>
      <c r="S750" s="1529">
        <f t="shared" si="433"/>
        <v>0</v>
      </c>
      <c r="T750" s="1529">
        <f t="shared" si="433"/>
        <v>0</v>
      </c>
      <c r="U750" s="1529">
        <f t="shared" si="433"/>
        <v>0</v>
      </c>
      <c r="V750" s="1529">
        <f t="shared" si="433"/>
        <v>0</v>
      </c>
      <c r="W750" s="1529">
        <f t="shared" si="433"/>
        <v>0</v>
      </c>
      <c r="X750" s="1529">
        <f t="shared" si="433"/>
        <v>0</v>
      </c>
      <c r="Y750" s="1529">
        <f t="shared" si="433"/>
        <v>0</v>
      </c>
      <c r="Z750" s="1529">
        <f t="shared" si="433"/>
        <v>0</v>
      </c>
      <c r="AA750" s="1529">
        <f t="shared" si="433"/>
        <v>0</v>
      </c>
      <c r="AB750" s="1529">
        <f t="shared" si="433"/>
        <v>0</v>
      </c>
      <c r="AC750" s="1529">
        <f>SUM(AC751:AC754)</f>
        <v>0</v>
      </c>
      <c r="AD750" s="1529">
        <f>SUM(AD751:AD754)</f>
        <v>0</v>
      </c>
      <c r="AE750" s="1529">
        <f>SUM(AE751:AE754)</f>
        <v>0</v>
      </c>
    </row>
    <row r="751" spans="1:31">
      <c r="A751" s="657">
        <v>1</v>
      </c>
      <c r="B751" s="137"/>
      <c r="C751" s="137"/>
      <c r="E751" s="330"/>
      <c r="F751" s="18" t="s">
        <v>433</v>
      </c>
      <c r="G751" s="18"/>
      <c r="H751" s="18"/>
      <c r="I751" s="18"/>
      <c r="J751" s="18"/>
      <c r="K751" s="18"/>
      <c r="L751" s="18"/>
      <c r="M751" s="1530"/>
      <c r="N751" s="1530"/>
      <c r="O751" s="1530"/>
      <c r="P751" s="1530"/>
      <c r="Q751" s="1530"/>
      <c r="R751" s="1530"/>
      <c r="S751" s="1530"/>
      <c r="T751" s="1530"/>
      <c r="U751" s="1530"/>
      <c r="V751" s="1530"/>
      <c r="W751" s="1530"/>
      <c r="X751" s="1530"/>
      <c r="Y751" s="1375">
        <f>SUM(M751:O751)</f>
        <v>0</v>
      </c>
      <c r="Z751" s="1375">
        <f>SUM(P751:R751)</f>
        <v>0</v>
      </c>
      <c r="AA751" s="1375">
        <f>SUM(S751:U751)</f>
        <v>0</v>
      </c>
      <c r="AB751" s="1375">
        <f>SUM(V751:X751)</f>
        <v>0</v>
      </c>
      <c r="AC751" s="1375">
        <f>Y751+Z751</f>
        <v>0</v>
      </c>
      <c r="AD751" s="1375">
        <f>AB751+AA751</f>
        <v>0</v>
      </c>
      <c r="AE751" s="1375">
        <f>AC751+AD751</f>
        <v>0</v>
      </c>
    </row>
    <row r="752" spans="1:31">
      <c r="A752" s="657">
        <v>1</v>
      </c>
      <c r="B752" s="137"/>
      <c r="C752" s="137"/>
      <c r="E752" s="330"/>
      <c r="F752" s="18" t="s">
        <v>434</v>
      </c>
      <c r="G752" s="18"/>
      <c r="H752" s="18"/>
      <c r="I752" s="18"/>
      <c r="J752" s="18"/>
      <c r="K752" s="18"/>
      <c r="L752" s="18"/>
      <c r="M752" s="1530"/>
      <c r="N752" s="1530"/>
      <c r="O752" s="1530"/>
      <c r="P752" s="1530"/>
      <c r="Q752" s="1530"/>
      <c r="R752" s="1530"/>
      <c r="S752" s="1530"/>
      <c r="T752" s="1530"/>
      <c r="U752" s="1530"/>
      <c r="V752" s="1530"/>
      <c r="W752" s="1530"/>
      <c r="X752" s="1530"/>
      <c r="Y752" s="1375">
        <f>SUM(M752:O752)</f>
        <v>0</v>
      </c>
      <c r="Z752" s="1375">
        <f>SUM(P752:R752)</f>
        <v>0</v>
      </c>
      <c r="AA752" s="1375">
        <f>SUM(S752:U752)</f>
        <v>0</v>
      </c>
      <c r="AB752" s="1375">
        <f>SUM(V752:X752)</f>
        <v>0</v>
      </c>
      <c r="AC752" s="1375">
        <f>Y752+Z752</f>
        <v>0</v>
      </c>
      <c r="AD752" s="1375">
        <f>AB752+AA752</f>
        <v>0</v>
      </c>
      <c r="AE752" s="1375">
        <f>AC752+AD752</f>
        <v>0</v>
      </c>
    </row>
    <row r="753" spans="1:31">
      <c r="A753" s="657">
        <v>1</v>
      </c>
      <c r="B753" s="137"/>
      <c r="C753" s="137"/>
      <c r="E753" s="305"/>
      <c r="F753" s="18" t="s">
        <v>435</v>
      </c>
      <c r="G753" s="26"/>
      <c r="H753" s="26"/>
      <c r="I753" s="18"/>
      <c r="J753" s="18"/>
      <c r="K753" s="18"/>
      <c r="L753" s="18"/>
      <c r="M753" s="1530"/>
      <c r="N753" s="1530"/>
      <c r="O753" s="1530"/>
      <c r="P753" s="1530"/>
      <c r="Q753" s="1530"/>
      <c r="R753" s="1530"/>
      <c r="S753" s="1530"/>
      <c r="T753" s="1530"/>
      <c r="U753" s="1530"/>
      <c r="V753" s="1530"/>
      <c r="W753" s="1530"/>
      <c r="X753" s="1530"/>
      <c r="Y753" s="1375">
        <f>SUM(M753:O753)</f>
        <v>0</v>
      </c>
      <c r="Z753" s="1375">
        <f>SUM(P753:R753)</f>
        <v>0</v>
      </c>
      <c r="AA753" s="1375">
        <f>SUM(S753:U753)</f>
        <v>0</v>
      </c>
      <c r="AB753" s="1375">
        <f>SUM(V753:X753)</f>
        <v>0</v>
      </c>
      <c r="AC753" s="1375">
        <f>Y753+Z753</f>
        <v>0</v>
      </c>
      <c r="AD753" s="1375">
        <f>AB753+AA753</f>
        <v>0</v>
      </c>
      <c r="AE753" s="1375">
        <f>AC753+AD753</f>
        <v>0</v>
      </c>
    </row>
    <row r="754" spans="1:31">
      <c r="A754" s="657">
        <v>1</v>
      </c>
      <c r="B754" s="137"/>
      <c r="C754" s="137"/>
      <c r="E754" s="304"/>
      <c r="F754" s="16" t="s">
        <v>595</v>
      </c>
      <c r="G754" s="24"/>
      <c r="H754" s="24"/>
      <c r="I754" s="16"/>
      <c r="J754" s="16"/>
      <c r="K754" s="16"/>
      <c r="L754" s="16"/>
      <c r="M754" s="1531"/>
      <c r="N754" s="1531"/>
      <c r="O754" s="1531"/>
      <c r="P754" s="1531"/>
      <c r="Q754" s="1531"/>
      <c r="R754" s="1531"/>
      <c r="S754" s="1531"/>
      <c r="T754" s="1531"/>
      <c r="U754" s="1531"/>
      <c r="V754" s="1531"/>
      <c r="W754" s="1531"/>
      <c r="X754" s="1531"/>
      <c r="Y754" s="1369">
        <f>SUM(M754:O754)</f>
        <v>0</v>
      </c>
      <c r="Z754" s="1369">
        <f>SUM(P754:R754)</f>
        <v>0</v>
      </c>
      <c r="AA754" s="1369">
        <f>SUM(S754:U754)</f>
        <v>0</v>
      </c>
      <c r="AB754" s="1369">
        <f>SUM(V754:X754)</f>
        <v>0</v>
      </c>
      <c r="AC754" s="1369">
        <f>Y754+Z754</f>
        <v>0</v>
      </c>
      <c r="AD754" s="1369">
        <f>AB754+AA754</f>
        <v>0</v>
      </c>
      <c r="AE754" s="1369">
        <f>AC754+AD754</f>
        <v>0</v>
      </c>
    </row>
    <row r="755" spans="1:31" s="272" customFormat="1">
      <c r="A755" s="657">
        <v>1</v>
      </c>
      <c r="D755" s="37"/>
      <c r="E755" s="710" t="s">
        <v>1006</v>
      </c>
      <c r="F755" s="1419"/>
      <c r="G755" s="1266"/>
      <c r="H755" s="1266"/>
      <c r="I755" s="1266"/>
      <c r="J755" s="1266"/>
      <c r="K755" s="1266"/>
      <c r="L755" s="1266"/>
      <c r="M755" s="1486">
        <f>SUM(M756:M759)</f>
        <v>0</v>
      </c>
      <c r="N755" s="1486">
        <f t="shared" ref="N755:X755" si="434">SUM(N756:N759)</f>
        <v>0</v>
      </c>
      <c r="O755" s="1486">
        <f t="shared" si="434"/>
        <v>0</v>
      </c>
      <c r="P755" s="1486">
        <f t="shared" si="434"/>
        <v>0</v>
      </c>
      <c r="Q755" s="1486">
        <f t="shared" si="434"/>
        <v>0</v>
      </c>
      <c r="R755" s="1486">
        <f t="shared" si="434"/>
        <v>0</v>
      </c>
      <c r="S755" s="1486">
        <f t="shared" si="434"/>
        <v>0</v>
      </c>
      <c r="T755" s="1486">
        <f t="shared" si="434"/>
        <v>0</v>
      </c>
      <c r="U755" s="1486">
        <f t="shared" si="434"/>
        <v>0</v>
      </c>
      <c r="V755" s="1486">
        <f t="shared" si="434"/>
        <v>0</v>
      </c>
      <c r="W755" s="1486">
        <f t="shared" si="434"/>
        <v>0</v>
      </c>
      <c r="X755" s="1486">
        <f t="shared" si="434"/>
        <v>0</v>
      </c>
      <c r="Y755" s="1486">
        <f t="shared" ref="Y755:AE755" si="435">SUM(Y756:Y759)</f>
        <v>0</v>
      </c>
      <c r="Z755" s="1486">
        <f t="shared" si="435"/>
        <v>0</v>
      </c>
      <c r="AA755" s="1486">
        <f t="shared" si="435"/>
        <v>0</v>
      </c>
      <c r="AB755" s="1486">
        <f t="shared" si="435"/>
        <v>0</v>
      </c>
      <c r="AC755" s="1486">
        <f t="shared" si="435"/>
        <v>0</v>
      </c>
      <c r="AD755" s="1486">
        <f t="shared" si="435"/>
        <v>0</v>
      </c>
      <c r="AE755" s="1486">
        <f t="shared" si="435"/>
        <v>0</v>
      </c>
    </row>
    <row r="756" spans="1:31">
      <c r="A756" s="657">
        <v>1</v>
      </c>
      <c r="B756" s="137"/>
      <c r="C756" s="137"/>
      <c r="E756" s="330"/>
      <c r="F756" s="18" t="s">
        <v>433</v>
      </c>
      <c r="G756" s="18"/>
      <c r="H756" s="18"/>
      <c r="I756" s="18"/>
      <c r="J756" s="18"/>
      <c r="K756" s="18"/>
      <c r="L756" s="18"/>
      <c r="M756" s="1530"/>
      <c r="N756" s="1530"/>
      <c r="O756" s="1530"/>
      <c r="P756" s="1530"/>
      <c r="Q756" s="1530"/>
      <c r="R756" s="1530"/>
      <c r="S756" s="1530"/>
      <c r="T756" s="1530"/>
      <c r="U756" s="1530"/>
      <c r="V756" s="1530"/>
      <c r="W756" s="1530"/>
      <c r="X756" s="1530"/>
      <c r="Y756" s="1375">
        <f>SUM(M756:O756)</f>
        <v>0</v>
      </c>
      <c r="Z756" s="1375">
        <f>SUM(P756:R756)</f>
        <v>0</v>
      </c>
      <c r="AA756" s="1375">
        <f>SUM(S756:U756)</f>
        <v>0</v>
      </c>
      <c r="AB756" s="1375">
        <f>SUM(V756:X756)</f>
        <v>0</v>
      </c>
      <c r="AC756" s="1375">
        <f>Y756+Z756</f>
        <v>0</v>
      </c>
      <c r="AD756" s="1375">
        <f>AB756+AA756</f>
        <v>0</v>
      </c>
      <c r="AE756" s="1375">
        <f>AC756+AD756</f>
        <v>0</v>
      </c>
    </row>
    <row r="757" spans="1:31">
      <c r="A757" s="657">
        <v>1</v>
      </c>
      <c r="B757" s="137"/>
      <c r="C757" s="137"/>
      <c r="E757" s="330"/>
      <c r="F757" s="18" t="s">
        <v>434</v>
      </c>
      <c r="G757" s="18"/>
      <c r="H757" s="18"/>
      <c r="I757" s="18"/>
      <c r="J757" s="18"/>
      <c r="K757" s="18"/>
      <c r="L757" s="18"/>
      <c r="M757" s="1530"/>
      <c r="N757" s="1530"/>
      <c r="O757" s="1530"/>
      <c r="P757" s="1530"/>
      <c r="Q757" s="1530"/>
      <c r="R757" s="1530"/>
      <c r="S757" s="1530"/>
      <c r="T757" s="1530"/>
      <c r="U757" s="1530"/>
      <c r="V757" s="1530"/>
      <c r="W757" s="1530"/>
      <c r="X757" s="1530"/>
      <c r="Y757" s="1375">
        <f>SUM(M757:O757)</f>
        <v>0</v>
      </c>
      <c r="Z757" s="1375">
        <f>SUM(P757:R757)</f>
        <v>0</v>
      </c>
      <c r="AA757" s="1375">
        <f>SUM(S757:U757)</f>
        <v>0</v>
      </c>
      <c r="AB757" s="1375">
        <f>SUM(V757:X757)</f>
        <v>0</v>
      </c>
      <c r="AC757" s="1375">
        <f>Y757+Z757</f>
        <v>0</v>
      </c>
      <c r="AD757" s="1375">
        <f>AB757+AA757</f>
        <v>0</v>
      </c>
      <c r="AE757" s="1375">
        <f>AC757+AD757</f>
        <v>0</v>
      </c>
    </row>
    <row r="758" spans="1:31">
      <c r="A758" s="657">
        <v>1</v>
      </c>
      <c r="B758" s="137"/>
      <c r="C758" s="137"/>
      <c r="E758" s="305"/>
      <c r="F758" s="18" t="s">
        <v>435</v>
      </c>
      <c r="G758" s="26"/>
      <c r="H758" s="26"/>
      <c r="I758" s="18"/>
      <c r="J758" s="18"/>
      <c r="K758" s="18"/>
      <c r="L758" s="18"/>
      <c r="M758" s="1530"/>
      <c r="N758" s="1530"/>
      <c r="O758" s="1530"/>
      <c r="P758" s="1530"/>
      <c r="Q758" s="1530"/>
      <c r="R758" s="1530"/>
      <c r="S758" s="1530"/>
      <c r="T758" s="1530"/>
      <c r="U758" s="1530"/>
      <c r="V758" s="1530"/>
      <c r="W758" s="1530"/>
      <c r="X758" s="1530"/>
      <c r="Y758" s="1375">
        <f>SUM(M758:O758)</f>
        <v>0</v>
      </c>
      <c r="Z758" s="1375">
        <f>SUM(P758:R758)</f>
        <v>0</v>
      </c>
      <c r="AA758" s="1375">
        <f>SUM(S758:U758)</f>
        <v>0</v>
      </c>
      <c r="AB758" s="1375">
        <f>SUM(V758:X758)</f>
        <v>0</v>
      </c>
      <c r="AC758" s="1375">
        <f>Y758+Z758</f>
        <v>0</v>
      </c>
      <c r="AD758" s="1375">
        <f>AB758+AA758</f>
        <v>0</v>
      </c>
      <c r="AE758" s="1375">
        <f>AC758+AD758</f>
        <v>0</v>
      </c>
    </row>
    <row r="759" spans="1:31">
      <c r="A759" s="657">
        <v>1</v>
      </c>
      <c r="B759" s="137"/>
      <c r="C759" s="137"/>
      <c r="E759" s="304"/>
      <c r="F759" s="16" t="s">
        <v>595</v>
      </c>
      <c r="G759" s="24"/>
      <c r="H759" s="24"/>
      <c r="I759" s="16"/>
      <c r="J759" s="16"/>
      <c r="K759" s="16"/>
      <c r="L759" s="16"/>
      <c r="M759" s="1531"/>
      <c r="N759" s="1531"/>
      <c r="O759" s="1531"/>
      <c r="P759" s="1531"/>
      <c r="Q759" s="1531"/>
      <c r="R759" s="1531"/>
      <c r="S759" s="1531"/>
      <c r="T759" s="1531"/>
      <c r="U759" s="1531"/>
      <c r="V759" s="1531"/>
      <c r="W759" s="1531"/>
      <c r="X759" s="1531"/>
      <c r="Y759" s="1369">
        <f>SUM(M759:O759)</f>
        <v>0</v>
      </c>
      <c r="Z759" s="1369">
        <f>SUM(P759:R759)</f>
        <v>0</v>
      </c>
      <c r="AA759" s="1369">
        <f>SUM(S759:U759)</f>
        <v>0</v>
      </c>
      <c r="AB759" s="1369">
        <f>SUM(V759:X759)</f>
        <v>0</v>
      </c>
      <c r="AC759" s="1369">
        <f>Y759+Z759</f>
        <v>0</v>
      </c>
      <c r="AD759" s="1369">
        <f>AB759+AA759</f>
        <v>0</v>
      </c>
      <c r="AE759" s="1369">
        <f>AC759+AD759</f>
        <v>0</v>
      </c>
    </row>
    <row r="760" spans="1:31" s="136" customFormat="1">
      <c r="A760" s="657">
        <v>1</v>
      </c>
      <c r="B760" s="97"/>
      <c r="C760" s="97"/>
      <c r="D760" s="97"/>
      <c r="E760" s="20"/>
      <c r="F760" s="55"/>
      <c r="G760" s="137"/>
      <c r="H760" s="137"/>
      <c r="I760" s="55"/>
      <c r="J760" s="73"/>
      <c r="K760" s="73"/>
      <c r="L760" s="73"/>
      <c r="M760" s="1476"/>
      <c r="N760" s="1476"/>
      <c r="O760" s="1476"/>
      <c r="P760" s="1476"/>
      <c r="Q760" s="1476"/>
      <c r="R760" s="1476"/>
      <c r="S760" s="1476"/>
      <c r="T760" s="1476"/>
      <c r="U760" s="1476"/>
      <c r="V760" s="1476"/>
      <c r="W760" s="1476"/>
      <c r="X760" s="1476"/>
      <c r="Y760" s="1476"/>
      <c r="Z760" s="1476"/>
      <c r="AA760" s="1476"/>
      <c r="AB760" s="1476"/>
      <c r="AC760" s="1476"/>
      <c r="AD760" s="1476"/>
      <c r="AE760" s="1476"/>
    </row>
    <row r="761" spans="1:31" s="136" customFormat="1">
      <c r="A761" s="657"/>
      <c r="B761" s="97"/>
      <c r="C761" s="97"/>
      <c r="D761" s="97"/>
      <c r="E761" s="20"/>
      <c r="F761" s="55"/>
      <c r="G761" s="137"/>
      <c r="H761" s="137"/>
      <c r="I761" s="55"/>
      <c r="J761" s="73"/>
      <c r="K761" s="73"/>
      <c r="L761" s="73"/>
      <c r="M761" s="1476"/>
      <c r="N761" s="1476"/>
      <c r="O761" s="1476"/>
      <c r="P761" s="1476"/>
      <c r="Q761" s="1476"/>
      <c r="R761" s="1476"/>
      <c r="S761" s="1476"/>
      <c r="T761" s="1476"/>
      <c r="U761" s="1476"/>
      <c r="V761" s="1476"/>
      <c r="W761" s="1476"/>
      <c r="X761" s="1476"/>
      <c r="Y761" s="1476"/>
      <c r="Z761" s="1476"/>
      <c r="AA761" s="1476"/>
      <c r="AB761" s="1476"/>
      <c r="AC761" s="1476"/>
      <c r="AD761" s="1476"/>
      <c r="AE761" s="1476"/>
    </row>
    <row r="762" spans="1:31" ht="26.25">
      <c r="A762" s="657">
        <v>1</v>
      </c>
      <c r="B762" s="494" t="s">
        <v>443</v>
      </c>
      <c r="C762" s="494"/>
      <c r="D762" s="887"/>
      <c r="L762" s="446"/>
    </row>
    <row r="763" spans="1:31" s="65" customFormat="1" ht="15.75">
      <c r="A763" s="657">
        <v>1</v>
      </c>
      <c r="C763" s="703" t="s">
        <v>444</v>
      </c>
      <c r="D763" s="889"/>
      <c r="E763" s="114"/>
      <c r="F763" s="47"/>
      <c r="G763" s="48"/>
      <c r="H763" s="48"/>
      <c r="I763" s="47"/>
      <c r="J763" s="47"/>
      <c r="K763" s="47"/>
      <c r="L763" s="47"/>
      <c r="M763" s="46"/>
      <c r="N763" s="46"/>
      <c r="O763" s="46"/>
      <c r="P763" s="46"/>
      <c r="Q763" s="46"/>
      <c r="R763" s="46"/>
      <c r="S763" s="46"/>
      <c r="T763" s="46"/>
      <c r="U763" s="46"/>
      <c r="V763" s="46"/>
      <c r="W763" s="46"/>
      <c r="X763" s="46"/>
    </row>
    <row r="764" spans="1:31" s="65" customFormat="1">
      <c r="A764" s="657">
        <v>1</v>
      </c>
      <c r="B764" s="496"/>
      <c r="C764" s="496"/>
      <c r="D764" s="115" t="s">
        <v>137</v>
      </c>
      <c r="E764" s="114"/>
      <c r="F764" s="47"/>
      <c r="G764" s="48"/>
      <c r="H764" s="48"/>
      <c r="I764" s="47"/>
      <c r="J764" s="47"/>
      <c r="K764" s="47"/>
      <c r="L764" s="47"/>
      <c r="M764" s="46"/>
      <c r="N764" s="46"/>
      <c r="O764" s="46"/>
      <c r="P764" s="46"/>
      <c r="Q764" s="46"/>
      <c r="R764" s="46"/>
      <c r="S764" s="46"/>
      <c r="T764" s="46"/>
      <c r="U764" s="46"/>
      <c r="V764" s="46"/>
      <c r="W764" s="46"/>
      <c r="X764" s="46"/>
    </row>
    <row r="765" spans="1:31" s="1537" customFormat="1">
      <c r="A765" s="657">
        <v>1</v>
      </c>
      <c r="B765" s="1532"/>
      <c r="C765" s="1532"/>
      <c r="D765" s="1533"/>
      <c r="E765" s="1534" t="s">
        <v>359</v>
      </c>
      <c r="F765" s="1535"/>
      <c r="G765" s="1536"/>
      <c r="H765" s="1536"/>
      <c r="I765" s="1536"/>
      <c r="J765" s="1536"/>
      <c r="K765" s="1536"/>
      <c r="L765" s="1536"/>
      <c r="M765" s="2197">
        <f t="shared" ref="M765:AE765" si="436">M766+M771+M777+M782+M788</f>
        <v>648</v>
      </c>
      <c r="N765" s="2197">
        <f t="shared" si="436"/>
        <v>657</v>
      </c>
      <c r="O765" s="2197">
        <f t="shared" si="436"/>
        <v>659</v>
      </c>
      <c r="P765" s="2197">
        <f t="shared" si="436"/>
        <v>669</v>
      </c>
      <c r="Q765" s="2197">
        <f t="shared" si="436"/>
        <v>673</v>
      </c>
      <c r="R765" s="2197">
        <f t="shared" si="436"/>
        <v>684</v>
      </c>
      <c r="S765" s="2197">
        <f t="shared" si="436"/>
        <v>683</v>
      </c>
      <c r="T765" s="2197">
        <f t="shared" si="436"/>
        <v>686</v>
      </c>
      <c r="U765" s="2197">
        <f t="shared" si="436"/>
        <v>685</v>
      </c>
      <c r="V765" s="2197">
        <f t="shared" si="436"/>
        <v>689</v>
      </c>
      <c r="W765" s="2197">
        <f t="shared" si="436"/>
        <v>687</v>
      </c>
      <c r="X765" s="2197">
        <f t="shared" si="436"/>
        <v>682</v>
      </c>
      <c r="Y765" s="2197">
        <f t="shared" si="436"/>
        <v>659</v>
      </c>
      <c r="Z765" s="2197">
        <f t="shared" si="436"/>
        <v>684</v>
      </c>
      <c r="AA765" s="2197">
        <f t="shared" si="436"/>
        <v>685</v>
      </c>
      <c r="AB765" s="2197">
        <f t="shared" si="436"/>
        <v>682</v>
      </c>
      <c r="AC765" s="2197">
        <f t="shared" si="436"/>
        <v>684</v>
      </c>
      <c r="AD765" s="2197">
        <f t="shared" si="436"/>
        <v>682</v>
      </c>
      <c r="AE765" s="2197">
        <f t="shared" si="436"/>
        <v>682</v>
      </c>
    </row>
    <row r="766" spans="1:31" s="65" customFormat="1">
      <c r="A766" s="657">
        <v>1</v>
      </c>
      <c r="B766" s="97"/>
      <c r="C766" s="97"/>
      <c r="D766" s="49"/>
      <c r="E766" s="532"/>
      <c r="F766" s="522" t="s">
        <v>66</v>
      </c>
      <c r="G766" s="90"/>
      <c r="H766" s="90"/>
      <c r="I766" s="89"/>
      <c r="J766" s="88"/>
      <c r="K766" s="88"/>
      <c r="L766" s="87"/>
      <c r="M766" s="1538">
        <f>SUM(M767:M770)</f>
        <v>150</v>
      </c>
      <c r="N766" s="1538">
        <f>SUM(N767:N770)</f>
        <v>150</v>
      </c>
      <c r="O766" s="1538">
        <f>SUM(O767:O770)</f>
        <v>152</v>
      </c>
      <c r="P766" s="1538">
        <f t="shared" ref="P766:AE766" si="437">SUM(P767:P770)</f>
        <v>157</v>
      </c>
      <c r="Q766" s="1538">
        <f t="shared" si="437"/>
        <v>159</v>
      </c>
      <c r="R766" s="1538">
        <f t="shared" si="437"/>
        <v>163</v>
      </c>
      <c r="S766" s="1538">
        <f t="shared" si="437"/>
        <v>164</v>
      </c>
      <c r="T766" s="1538">
        <f t="shared" si="437"/>
        <v>165</v>
      </c>
      <c r="U766" s="1538">
        <f t="shared" si="437"/>
        <v>167</v>
      </c>
      <c r="V766" s="1538">
        <f t="shared" si="437"/>
        <v>168</v>
      </c>
      <c r="W766" s="1538">
        <f t="shared" si="437"/>
        <v>169</v>
      </c>
      <c r="X766" s="1538">
        <f t="shared" si="437"/>
        <v>166</v>
      </c>
      <c r="Y766" s="1538">
        <f t="shared" si="437"/>
        <v>152</v>
      </c>
      <c r="Z766" s="1538">
        <f t="shared" si="437"/>
        <v>163</v>
      </c>
      <c r="AA766" s="1538">
        <f t="shared" si="437"/>
        <v>167</v>
      </c>
      <c r="AB766" s="1538">
        <f t="shared" si="437"/>
        <v>166</v>
      </c>
      <c r="AC766" s="1538">
        <f t="shared" si="437"/>
        <v>163</v>
      </c>
      <c r="AD766" s="1538">
        <f t="shared" si="437"/>
        <v>166</v>
      </c>
      <c r="AE766" s="1538">
        <f t="shared" si="437"/>
        <v>166</v>
      </c>
    </row>
    <row r="767" spans="1:31" s="65" customFormat="1">
      <c r="A767" s="657">
        <v>1</v>
      </c>
      <c r="B767" s="97"/>
      <c r="C767" s="97"/>
      <c r="D767" s="49"/>
      <c r="E767" s="532"/>
      <c r="F767" s="7"/>
      <c r="G767" s="7"/>
      <c r="H767" s="7"/>
      <c r="I767" s="6"/>
      <c r="J767" s="80"/>
      <c r="K767" s="80"/>
      <c r="L767" s="6" t="s">
        <v>132</v>
      </c>
      <c r="M767" s="1539">
        <f t="shared" ref="M767:X770" si="438">M798+M918+M948+M828+M858+M888</f>
        <v>90</v>
      </c>
      <c r="N767" s="1539">
        <f t="shared" si="438"/>
        <v>90</v>
      </c>
      <c r="O767" s="1539">
        <f t="shared" si="438"/>
        <v>92</v>
      </c>
      <c r="P767" s="1539">
        <f t="shared" si="438"/>
        <v>97</v>
      </c>
      <c r="Q767" s="1539">
        <f t="shared" si="438"/>
        <v>98</v>
      </c>
      <c r="R767" s="1539">
        <f t="shared" si="438"/>
        <v>103</v>
      </c>
      <c r="S767" s="1539">
        <f t="shared" si="438"/>
        <v>104</v>
      </c>
      <c r="T767" s="1539">
        <f t="shared" si="438"/>
        <v>104</v>
      </c>
      <c r="U767" s="1539">
        <f t="shared" si="438"/>
        <v>105</v>
      </c>
      <c r="V767" s="1539">
        <f t="shared" si="438"/>
        <v>105</v>
      </c>
      <c r="W767" s="1539">
        <f t="shared" si="438"/>
        <v>106</v>
      </c>
      <c r="X767" s="1539">
        <f t="shared" si="438"/>
        <v>103</v>
      </c>
      <c r="Y767" s="1341">
        <f>O767</f>
        <v>92</v>
      </c>
      <c r="Z767" s="1341">
        <f>R767</f>
        <v>103</v>
      </c>
      <c r="AA767" s="1341">
        <f>U767</f>
        <v>105</v>
      </c>
      <c r="AB767" s="1341">
        <f>X767</f>
        <v>103</v>
      </c>
      <c r="AC767" s="1341">
        <f>Z767</f>
        <v>103</v>
      </c>
      <c r="AD767" s="1341">
        <f>AB767</f>
        <v>103</v>
      </c>
      <c r="AE767" s="1341">
        <f>AD767</f>
        <v>103</v>
      </c>
    </row>
    <row r="768" spans="1:31" s="65" customFormat="1">
      <c r="A768" s="657">
        <v>1</v>
      </c>
      <c r="B768" s="97"/>
      <c r="C768" s="97"/>
      <c r="D768" s="49"/>
      <c r="E768" s="532"/>
      <c r="F768" s="7"/>
      <c r="G768" s="7"/>
      <c r="H768" s="7"/>
      <c r="I768" s="6"/>
      <c r="J768" s="80"/>
      <c r="K768" s="80"/>
      <c r="L768" s="6" t="s">
        <v>131</v>
      </c>
      <c r="M768" s="1539">
        <f t="shared" si="438"/>
        <v>0</v>
      </c>
      <c r="N768" s="1539">
        <f t="shared" si="438"/>
        <v>0</v>
      </c>
      <c r="O768" s="1539">
        <f t="shared" si="438"/>
        <v>0</v>
      </c>
      <c r="P768" s="1539">
        <f t="shared" si="438"/>
        <v>0</v>
      </c>
      <c r="Q768" s="1539">
        <f t="shared" si="438"/>
        <v>0</v>
      </c>
      <c r="R768" s="1539">
        <f t="shared" si="438"/>
        <v>0</v>
      </c>
      <c r="S768" s="1539">
        <f t="shared" si="438"/>
        <v>0</v>
      </c>
      <c r="T768" s="1539">
        <f t="shared" si="438"/>
        <v>0</v>
      </c>
      <c r="U768" s="1539">
        <f t="shared" si="438"/>
        <v>0</v>
      </c>
      <c r="V768" s="1539">
        <f t="shared" si="438"/>
        <v>0</v>
      </c>
      <c r="W768" s="1539">
        <f t="shared" si="438"/>
        <v>0</v>
      </c>
      <c r="X768" s="1539">
        <f t="shared" si="438"/>
        <v>0</v>
      </c>
      <c r="Y768" s="1341">
        <f>O768</f>
        <v>0</v>
      </c>
      <c r="Z768" s="1341">
        <f>R768</f>
        <v>0</v>
      </c>
      <c r="AA768" s="1341">
        <f>U768</f>
        <v>0</v>
      </c>
      <c r="AB768" s="1341">
        <f>X768</f>
        <v>0</v>
      </c>
      <c r="AC768" s="1341">
        <f>Z768</f>
        <v>0</v>
      </c>
      <c r="AD768" s="1341">
        <f>AB768</f>
        <v>0</v>
      </c>
      <c r="AE768" s="1341">
        <f>AD768</f>
        <v>0</v>
      </c>
    </row>
    <row r="769" spans="1:31" s="65" customFormat="1">
      <c r="A769" s="657">
        <v>1</v>
      </c>
      <c r="B769" s="97"/>
      <c r="C769" s="97"/>
      <c r="D769" s="49"/>
      <c r="E769" s="532"/>
      <c r="F769" s="7"/>
      <c r="G769" s="7"/>
      <c r="H769" s="7"/>
      <c r="I769" s="6"/>
      <c r="J769" s="80"/>
      <c r="K769" s="80"/>
      <c r="L769" s="6" t="s">
        <v>130</v>
      </c>
      <c r="M769" s="1539">
        <f t="shared" si="438"/>
        <v>28</v>
      </c>
      <c r="N769" s="1539">
        <f t="shared" si="438"/>
        <v>28</v>
      </c>
      <c r="O769" s="1539">
        <f t="shared" si="438"/>
        <v>28</v>
      </c>
      <c r="P769" s="1539">
        <f t="shared" si="438"/>
        <v>28</v>
      </c>
      <c r="Q769" s="1539">
        <f t="shared" si="438"/>
        <v>29</v>
      </c>
      <c r="R769" s="1539">
        <f t="shared" si="438"/>
        <v>28</v>
      </c>
      <c r="S769" s="1539">
        <f t="shared" si="438"/>
        <v>28</v>
      </c>
      <c r="T769" s="1539">
        <f t="shared" si="438"/>
        <v>28</v>
      </c>
      <c r="U769" s="1539">
        <f t="shared" si="438"/>
        <v>29</v>
      </c>
      <c r="V769" s="1539">
        <f t="shared" si="438"/>
        <v>30</v>
      </c>
      <c r="W769" s="1539">
        <f t="shared" si="438"/>
        <v>30</v>
      </c>
      <c r="X769" s="1539">
        <f t="shared" si="438"/>
        <v>30</v>
      </c>
      <c r="Y769" s="1341">
        <f>O769</f>
        <v>28</v>
      </c>
      <c r="Z769" s="1341">
        <f>R769</f>
        <v>28</v>
      </c>
      <c r="AA769" s="1341">
        <f>U769</f>
        <v>29</v>
      </c>
      <c r="AB769" s="1341">
        <f>X769</f>
        <v>30</v>
      </c>
      <c r="AC769" s="1341">
        <f>Z769</f>
        <v>28</v>
      </c>
      <c r="AD769" s="1341">
        <f>AB769</f>
        <v>30</v>
      </c>
      <c r="AE769" s="1341">
        <f>AD769</f>
        <v>30</v>
      </c>
    </row>
    <row r="770" spans="1:31" s="65" customFormat="1">
      <c r="A770" s="657">
        <v>1</v>
      </c>
      <c r="B770" s="97"/>
      <c r="C770" s="97"/>
      <c r="D770" s="49"/>
      <c r="E770" s="532"/>
      <c r="F770" s="4"/>
      <c r="G770" s="4"/>
      <c r="H770" s="4"/>
      <c r="I770" s="3"/>
      <c r="J770" s="77"/>
      <c r="K770" s="77"/>
      <c r="L770" s="3" t="s">
        <v>127</v>
      </c>
      <c r="M770" s="1540">
        <f t="shared" si="438"/>
        <v>32</v>
      </c>
      <c r="N770" s="1540">
        <f t="shared" si="438"/>
        <v>32</v>
      </c>
      <c r="O770" s="1540">
        <f t="shared" si="438"/>
        <v>32</v>
      </c>
      <c r="P770" s="1540">
        <f t="shared" si="438"/>
        <v>32</v>
      </c>
      <c r="Q770" s="1540">
        <f t="shared" si="438"/>
        <v>32</v>
      </c>
      <c r="R770" s="1540">
        <f t="shared" si="438"/>
        <v>32</v>
      </c>
      <c r="S770" s="1540">
        <f t="shared" si="438"/>
        <v>32</v>
      </c>
      <c r="T770" s="1540">
        <f t="shared" si="438"/>
        <v>33</v>
      </c>
      <c r="U770" s="1540">
        <f t="shared" si="438"/>
        <v>33</v>
      </c>
      <c r="V770" s="1540">
        <f t="shared" si="438"/>
        <v>33</v>
      </c>
      <c r="W770" s="1540">
        <f t="shared" si="438"/>
        <v>33</v>
      </c>
      <c r="X770" s="1540">
        <f t="shared" si="438"/>
        <v>33</v>
      </c>
      <c r="Y770" s="1541">
        <f>O770</f>
        <v>32</v>
      </c>
      <c r="Z770" s="1541">
        <f>R770</f>
        <v>32</v>
      </c>
      <c r="AA770" s="1541">
        <f>U770</f>
        <v>33</v>
      </c>
      <c r="AB770" s="1541">
        <f>X770</f>
        <v>33</v>
      </c>
      <c r="AC770" s="1541">
        <f>Z770</f>
        <v>32</v>
      </c>
      <c r="AD770" s="1541">
        <f>AB770</f>
        <v>33</v>
      </c>
      <c r="AE770" s="1541">
        <f>AD770</f>
        <v>33</v>
      </c>
    </row>
    <row r="771" spans="1:31" s="65" customFormat="1">
      <c r="A771" s="657">
        <v>1</v>
      </c>
      <c r="B771" s="97"/>
      <c r="C771" s="97"/>
      <c r="D771" s="49"/>
      <c r="E771" s="532"/>
      <c r="F771" s="522" t="s">
        <v>364</v>
      </c>
      <c r="G771" s="90"/>
      <c r="H771" s="90"/>
      <c r="I771" s="89"/>
      <c r="J771" s="88"/>
      <c r="K771" s="88"/>
      <c r="L771" s="87"/>
      <c r="M771" s="1489">
        <f>SUM(M772:M776)</f>
        <v>383</v>
      </c>
      <c r="N771" s="1489">
        <f t="shared" ref="N771:AE771" si="439">SUM(N772:N776)</f>
        <v>388</v>
      </c>
      <c r="O771" s="1489">
        <f t="shared" si="439"/>
        <v>391</v>
      </c>
      <c r="P771" s="1489">
        <f t="shared" si="439"/>
        <v>395</v>
      </c>
      <c r="Q771" s="1489">
        <f t="shared" si="439"/>
        <v>395</v>
      </c>
      <c r="R771" s="1489">
        <f t="shared" si="439"/>
        <v>399</v>
      </c>
      <c r="S771" s="1489">
        <f t="shared" si="439"/>
        <v>396</v>
      </c>
      <c r="T771" s="1489">
        <f t="shared" si="439"/>
        <v>397</v>
      </c>
      <c r="U771" s="1489">
        <f t="shared" si="439"/>
        <v>394</v>
      </c>
      <c r="V771" s="1489">
        <f t="shared" si="439"/>
        <v>397</v>
      </c>
      <c r="W771" s="1489">
        <f t="shared" si="439"/>
        <v>395</v>
      </c>
      <c r="X771" s="1489">
        <f t="shared" si="439"/>
        <v>395</v>
      </c>
      <c r="Y771" s="1538">
        <f t="shared" si="439"/>
        <v>391</v>
      </c>
      <c r="Z771" s="1538">
        <f t="shared" si="439"/>
        <v>399</v>
      </c>
      <c r="AA771" s="1538">
        <f t="shared" si="439"/>
        <v>394</v>
      </c>
      <c r="AB771" s="1538">
        <f t="shared" si="439"/>
        <v>395</v>
      </c>
      <c r="AC771" s="1538">
        <f t="shared" si="439"/>
        <v>399</v>
      </c>
      <c r="AD771" s="1538">
        <f t="shared" si="439"/>
        <v>395</v>
      </c>
      <c r="AE771" s="1538">
        <f t="shared" si="439"/>
        <v>395</v>
      </c>
    </row>
    <row r="772" spans="1:31" s="65" customFormat="1">
      <c r="A772" s="657">
        <v>1</v>
      </c>
      <c r="B772" s="97"/>
      <c r="C772" s="97"/>
      <c r="D772" s="49"/>
      <c r="E772" s="532"/>
      <c r="F772" s="7"/>
      <c r="G772" s="7"/>
      <c r="H772" s="7"/>
      <c r="I772" s="6"/>
      <c r="J772" s="80"/>
      <c r="K772" s="80"/>
      <c r="L772" s="6" t="s">
        <v>242</v>
      </c>
      <c r="M772" s="1539">
        <f t="shared" ref="M772:X776" si="440">M803+M923+M953+M833+M863+M893</f>
        <v>309</v>
      </c>
      <c r="N772" s="1539">
        <f t="shared" si="440"/>
        <v>314</v>
      </c>
      <c r="O772" s="1539">
        <f t="shared" si="440"/>
        <v>317</v>
      </c>
      <c r="P772" s="1539">
        <f t="shared" si="440"/>
        <v>321</v>
      </c>
      <c r="Q772" s="1539">
        <f t="shared" si="440"/>
        <v>321</v>
      </c>
      <c r="R772" s="1539">
        <f t="shared" si="440"/>
        <v>325</v>
      </c>
      <c r="S772" s="1539">
        <f t="shared" si="440"/>
        <v>324</v>
      </c>
      <c r="T772" s="1539">
        <f t="shared" si="440"/>
        <v>325</v>
      </c>
      <c r="U772" s="1539">
        <f t="shared" si="440"/>
        <v>322</v>
      </c>
      <c r="V772" s="1539">
        <f t="shared" si="440"/>
        <v>325</v>
      </c>
      <c r="W772" s="1539">
        <f t="shared" si="440"/>
        <v>323</v>
      </c>
      <c r="X772" s="1539">
        <f t="shared" si="440"/>
        <v>323</v>
      </c>
      <c r="Y772" s="1341">
        <f>O772</f>
        <v>317</v>
      </c>
      <c r="Z772" s="1341">
        <f>R772</f>
        <v>325</v>
      </c>
      <c r="AA772" s="1341">
        <f>U772</f>
        <v>322</v>
      </c>
      <c r="AB772" s="1341">
        <f>X772</f>
        <v>323</v>
      </c>
      <c r="AC772" s="1341">
        <f>Z772</f>
        <v>325</v>
      </c>
      <c r="AD772" s="1341">
        <f>AB772</f>
        <v>323</v>
      </c>
      <c r="AE772" s="1341">
        <f>AD772</f>
        <v>323</v>
      </c>
    </row>
    <row r="773" spans="1:31" s="65" customFormat="1">
      <c r="A773" s="657">
        <v>1</v>
      </c>
      <c r="B773" s="97"/>
      <c r="C773" s="97"/>
      <c r="D773" s="49"/>
      <c r="E773" s="532"/>
      <c r="F773" s="7"/>
      <c r="G773" s="7"/>
      <c r="H773" s="7"/>
      <c r="I773" s="6"/>
      <c r="J773" s="80"/>
      <c r="K773" s="80"/>
      <c r="L773" s="6" t="s">
        <v>243</v>
      </c>
      <c r="M773" s="1539">
        <f t="shared" si="440"/>
        <v>1</v>
      </c>
      <c r="N773" s="1539">
        <f t="shared" si="440"/>
        <v>1</v>
      </c>
      <c r="O773" s="1539">
        <f t="shared" si="440"/>
        <v>1</v>
      </c>
      <c r="P773" s="1539">
        <f t="shared" si="440"/>
        <v>1</v>
      </c>
      <c r="Q773" s="1539">
        <f t="shared" si="440"/>
        <v>1</v>
      </c>
      <c r="R773" s="1539">
        <f t="shared" si="440"/>
        <v>1</v>
      </c>
      <c r="S773" s="1539">
        <f t="shared" si="440"/>
        <v>1</v>
      </c>
      <c r="T773" s="1539">
        <f t="shared" si="440"/>
        <v>1</v>
      </c>
      <c r="U773" s="1539">
        <f t="shared" si="440"/>
        <v>1</v>
      </c>
      <c r="V773" s="1539">
        <f t="shared" si="440"/>
        <v>1</v>
      </c>
      <c r="W773" s="1539">
        <f t="shared" si="440"/>
        <v>1</v>
      </c>
      <c r="X773" s="1539">
        <f t="shared" si="440"/>
        <v>1</v>
      </c>
      <c r="Y773" s="1341">
        <f>O773</f>
        <v>1</v>
      </c>
      <c r="Z773" s="1341">
        <f>R773</f>
        <v>1</v>
      </c>
      <c r="AA773" s="1341">
        <f>U773</f>
        <v>1</v>
      </c>
      <c r="AB773" s="1341">
        <f>X773</f>
        <v>1</v>
      </c>
      <c r="AC773" s="1341">
        <f>Z773</f>
        <v>1</v>
      </c>
      <c r="AD773" s="1341">
        <f>AB773</f>
        <v>1</v>
      </c>
      <c r="AE773" s="1341">
        <f>AD773</f>
        <v>1</v>
      </c>
    </row>
    <row r="774" spans="1:31" s="65" customFormat="1">
      <c r="A774" s="657">
        <v>1</v>
      </c>
      <c r="B774" s="97"/>
      <c r="C774" s="97"/>
      <c r="D774" s="49"/>
      <c r="E774" s="532"/>
      <c r="F774" s="7"/>
      <c r="G774" s="7"/>
      <c r="H774" s="7"/>
      <c r="I774" s="6"/>
      <c r="J774" s="80"/>
      <c r="K774" s="80"/>
      <c r="L774" s="6" t="s">
        <v>361</v>
      </c>
      <c r="M774" s="1539">
        <f t="shared" si="440"/>
        <v>43</v>
      </c>
      <c r="N774" s="1539">
        <f t="shared" si="440"/>
        <v>43</v>
      </c>
      <c r="O774" s="1539">
        <f t="shared" si="440"/>
        <v>43</v>
      </c>
      <c r="P774" s="1539">
        <f t="shared" si="440"/>
        <v>43</v>
      </c>
      <c r="Q774" s="1539">
        <f t="shared" si="440"/>
        <v>43</v>
      </c>
      <c r="R774" s="1539">
        <f t="shared" si="440"/>
        <v>43</v>
      </c>
      <c r="S774" s="1539">
        <f t="shared" si="440"/>
        <v>42</v>
      </c>
      <c r="T774" s="1539">
        <f t="shared" si="440"/>
        <v>42</v>
      </c>
      <c r="U774" s="1539">
        <f t="shared" si="440"/>
        <v>42</v>
      </c>
      <c r="V774" s="1539">
        <f t="shared" si="440"/>
        <v>42</v>
      </c>
      <c r="W774" s="1539">
        <f t="shared" si="440"/>
        <v>42</v>
      </c>
      <c r="X774" s="1539">
        <f t="shared" si="440"/>
        <v>42</v>
      </c>
      <c r="Y774" s="1341">
        <f>O774</f>
        <v>43</v>
      </c>
      <c r="Z774" s="1341">
        <f>R774</f>
        <v>43</v>
      </c>
      <c r="AA774" s="1341">
        <f>U774</f>
        <v>42</v>
      </c>
      <c r="AB774" s="1341">
        <f>X774</f>
        <v>42</v>
      </c>
      <c r="AC774" s="1341">
        <f>Z774</f>
        <v>43</v>
      </c>
      <c r="AD774" s="1341">
        <f>AB774</f>
        <v>42</v>
      </c>
      <c r="AE774" s="1341">
        <f>AD774</f>
        <v>42</v>
      </c>
    </row>
    <row r="775" spans="1:31" s="65" customFormat="1">
      <c r="A775" s="657">
        <v>1</v>
      </c>
      <c r="B775" s="97"/>
      <c r="C775" s="97"/>
      <c r="D775" s="49"/>
      <c r="E775" s="532"/>
      <c r="F775" s="7"/>
      <c r="G775" s="7"/>
      <c r="H775" s="7"/>
      <c r="I775" s="6"/>
      <c r="J775" s="80"/>
      <c r="K775" s="80"/>
      <c r="L775" s="6" t="s">
        <v>128</v>
      </c>
      <c r="M775" s="1539">
        <f t="shared" si="440"/>
        <v>0</v>
      </c>
      <c r="N775" s="1539">
        <f t="shared" si="440"/>
        <v>0</v>
      </c>
      <c r="O775" s="1539">
        <f t="shared" si="440"/>
        <v>0</v>
      </c>
      <c r="P775" s="1539">
        <f t="shared" si="440"/>
        <v>0</v>
      </c>
      <c r="Q775" s="1539">
        <f t="shared" si="440"/>
        <v>0</v>
      </c>
      <c r="R775" s="1539">
        <f t="shared" si="440"/>
        <v>0</v>
      </c>
      <c r="S775" s="1539">
        <f t="shared" si="440"/>
        <v>0</v>
      </c>
      <c r="T775" s="1539">
        <f t="shared" si="440"/>
        <v>0</v>
      </c>
      <c r="U775" s="1539">
        <f t="shared" si="440"/>
        <v>0</v>
      </c>
      <c r="V775" s="1539">
        <f t="shared" si="440"/>
        <v>0</v>
      </c>
      <c r="W775" s="1539">
        <f t="shared" si="440"/>
        <v>0</v>
      </c>
      <c r="X775" s="1539">
        <f t="shared" si="440"/>
        <v>0</v>
      </c>
      <c r="Y775" s="1341">
        <f>O775</f>
        <v>0</v>
      </c>
      <c r="Z775" s="1341">
        <f>R775</f>
        <v>0</v>
      </c>
      <c r="AA775" s="1341">
        <f>U775</f>
        <v>0</v>
      </c>
      <c r="AB775" s="1341">
        <f>X775</f>
        <v>0</v>
      </c>
      <c r="AC775" s="1341">
        <f>Z775</f>
        <v>0</v>
      </c>
      <c r="AD775" s="1341">
        <f>AB775</f>
        <v>0</v>
      </c>
      <c r="AE775" s="1341">
        <f>AD775</f>
        <v>0</v>
      </c>
    </row>
    <row r="776" spans="1:31" s="65" customFormat="1">
      <c r="A776" s="657">
        <v>1</v>
      </c>
      <c r="B776" s="97"/>
      <c r="C776" s="97"/>
      <c r="D776" s="49"/>
      <c r="E776" s="532"/>
      <c r="F776" s="7"/>
      <c r="G776" s="7"/>
      <c r="H776" s="7"/>
      <c r="I776" s="6"/>
      <c r="J776" s="80"/>
      <c r="K776" s="80"/>
      <c r="L776" s="6" t="s">
        <v>127</v>
      </c>
      <c r="M776" s="1539">
        <f t="shared" si="440"/>
        <v>30</v>
      </c>
      <c r="N776" s="1539">
        <f t="shared" si="440"/>
        <v>30</v>
      </c>
      <c r="O776" s="1539">
        <f t="shared" si="440"/>
        <v>30</v>
      </c>
      <c r="P776" s="1539">
        <f t="shared" si="440"/>
        <v>30</v>
      </c>
      <c r="Q776" s="1539">
        <f t="shared" si="440"/>
        <v>30</v>
      </c>
      <c r="R776" s="1539">
        <f t="shared" si="440"/>
        <v>30</v>
      </c>
      <c r="S776" s="1539">
        <f t="shared" si="440"/>
        <v>29</v>
      </c>
      <c r="T776" s="1539">
        <f t="shared" si="440"/>
        <v>29</v>
      </c>
      <c r="U776" s="1539">
        <f t="shared" si="440"/>
        <v>29</v>
      </c>
      <c r="V776" s="1539">
        <f t="shared" si="440"/>
        <v>29</v>
      </c>
      <c r="W776" s="1539">
        <f t="shared" si="440"/>
        <v>29</v>
      </c>
      <c r="X776" s="1539">
        <f t="shared" si="440"/>
        <v>29</v>
      </c>
      <c r="Y776" s="1341">
        <f>O776</f>
        <v>30</v>
      </c>
      <c r="Z776" s="1341">
        <f>R776</f>
        <v>30</v>
      </c>
      <c r="AA776" s="1341">
        <f>U776</f>
        <v>29</v>
      </c>
      <c r="AB776" s="1341">
        <f>X776</f>
        <v>29</v>
      </c>
      <c r="AC776" s="1341">
        <f>Z776</f>
        <v>30</v>
      </c>
      <c r="AD776" s="1341">
        <f>AB776</f>
        <v>29</v>
      </c>
      <c r="AE776" s="1341">
        <f>AD776</f>
        <v>29</v>
      </c>
    </row>
    <row r="777" spans="1:31" s="65" customFormat="1">
      <c r="A777" s="657">
        <v>1</v>
      </c>
      <c r="B777" s="97"/>
      <c r="C777" s="97"/>
      <c r="D777" s="49"/>
      <c r="E777" s="532"/>
      <c r="F777" s="514" t="s">
        <v>375</v>
      </c>
      <c r="G777" s="509"/>
      <c r="H777" s="509"/>
      <c r="I777" s="508"/>
      <c r="J777" s="510"/>
      <c r="K777" s="510"/>
      <c r="L777" s="511"/>
      <c r="M777" s="1497">
        <f>SUM(M778:M781)</f>
        <v>22</v>
      </c>
      <c r="N777" s="1497">
        <f>SUM(N778:N781)</f>
        <v>23</v>
      </c>
      <c r="O777" s="1497">
        <f>SUM(O778:O781)</f>
        <v>24</v>
      </c>
      <c r="P777" s="1497">
        <f t="shared" ref="P777:AE777" si="441">SUM(P778:P781)</f>
        <v>24</v>
      </c>
      <c r="Q777" s="1497">
        <f t="shared" si="441"/>
        <v>24</v>
      </c>
      <c r="R777" s="1497">
        <f t="shared" si="441"/>
        <v>25</v>
      </c>
      <c r="S777" s="1497">
        <f t="shared" si="441"/>
        <v>25</v>
      </c>
      <c r="T777" s="1497">
        <f t="shared" si="441"/>
        <v>25</v>
      </c>
      <c r="U777" s="1497">
        <f t="shared" si="441"/>
        <v>25</v>
      </c>
      <c r="V777" s="1497">
        <f t="shared" si="441"/>
        <v>25</v>
      </c>
      <c r="W777" s="1497">
        <f t="shared" si="441"/>
        <v>25</v>
      </c>
      <c r="X777" s="1497">
        <f t="shared" si="441"/>
        <v>25</v>
      </c>
      <c r="Y777" s="1542">
        <f t="shared" si="441"/>
        <v>24</v>
      </c>
      <c r="Z777" s="1542">
        <f t="shared" si="441"/>
        <v>25</v>
      </c>
      <c r="AA777" s="1542">
        <f t="shared" si="441"/>
        <v>25</v>
      </c>
      <c r="AB777" s="1542">
        <f t="shared" si="441"/>
        <v>25</v>
      </c>
      <c r="AC777" s="1542">
        <f t="shared" si="441"/>
        <v>25</v>
      </c>
      <c r="AD777" s="1542">
        <f t="shared" si="441"/>
        <v>25</v>
      </c>
      <c r="AE777" s="1542">
        <f t="shared" si="441"/>
        <v>25</v>
      </c>
    </row>
    <row r="778" spans="1:31" s="65" customFormat="1">
      <c r="A778" s="657">
        <v>1</v>
      </c>
      <c r="B778" s="97"/>
      <c r="C778" s="97"/>
      <c r="D778" s="49"/>
      <c r="E778" s="532"/>
      <c r="F778" s="7"/>
      <c r="G778" s="7"/>
      <c r="H778" s="7"/>
      <c r="I778" s="6"/>
      <c r="J778" s="80"/>
      <c r="K778" s="80"/>
      <c r="L778" s="6" t="s">
        <v>295</v>
      </c>
      <c r="M778" s="1539">
        <f t="shared" ref="M778:X781" si="442">M809+M929+M959+M839+M869+M899</f>
        <v>6</v>
      </c>
      <c r="N778" s="1539">
        <f t="shared" si="442"/>
        <v>6</v>
      </c>
      <c r="O778" s="1539">
        <f t="shared" si="442"/>
        <v>7</v>
      </c>
      <c r="P778" s="1539">
        <f t="shared" si="442"/>
        <v>7</v>
      </c>
      <c r="Q778" s="1539">
        <f t="shared" si="442"/>
        <v>7</v>
      </c>
      <c r="R778" s="1539">
        <f t="shared" si="442"/>
        <v>7</v>
      </c>
      <c r="S778" s="1539">
        <f t="shared" si="442"/>
        <v>7</v>
      </c>
      <c r="T778" s="1539">
        <f t="shared" si="442"/>
        <v>7</v>
      </c>
      <c r="U778" s="1539">
        <f t="shared" si="442"/>
        <v>7</v>
      </c>
      <c r="V778" s="1539">
        <f t="shared" si="442"/>
        <v>7</v>
      </c>
      <c r="W778" s="1539">
        <f t="shared" si="442"/>
        <v>7</v>
      </c>
      <c r="X778" s="1539">
        <f t="shared" si="442"/>
        <v>7</v>
      </c>
      <c r="Y778" s="1341">
        <f>O778</f>
        <v>7</v>
      </c>
      <c r="Z778" s="1341">
        <f>R778</f>
        <v>7</v>
      </c>
      <c r="AA778" s="1341">
        <f>U778</f>
        <v>7</v>
      </c>
      <c r="AB778" s="1341">
        <f>X778</f>
        <v>7</v>
      </c>
      <c r="AC778" s="1341">
        <f>Z778</f>
        <v>7</v>
      </c>
      <c r="AD778" s="1341">
        <f>AB778</f>
        <v>7</v>
      </c>
      <c r="AE778" s="1341">
        <f>AD778</f>
        <v>7</v>
      </c>
    </row>
    <row r="779" spans="1:31" s="65" customFormat="1">
      <c r="A779" s="657">
        <v>1</v>
      </c>
      <c r="B779" s="97"/>
      <c r="C779" s="97"/>
      <c r="D779" s="49"/>
      <c r="E779" s="532"/>
      <c r="F779" s="7"/>
      <c r="G779" s="7"/>
      <c r="H779" s="7"/>
      <c r="I779" s="6"/>
      <c r="J779" s="80"/>
      <c r="K779" s="80"/>
      <c r="L779" s="6" t="s">
        <v>296</v>
      </c>
      <c r="M779" s="1539">
        <f t="shared" si="442"/>
        <v>0</v>
      </c>
      <c r="N779" s="1539">
        <f t="shared" si="442"/>
        <v>0</v>
      </c>
      <c r="O779" s="1539">
        <f t="shared" si="442"/>
        <v>0</v>
      </c>
      <c r="P779" s="1539">
        <f t="shared" si="442"/>
        <v>0</v>
      </c>
      <c r="Q779" s="1539">
        <f t="shared" si="442"/>
        <v>0</v>
      </c>
      <c r="R779" s="1539">
        <f t="shared" si="442"/>
        <v>0</v>
      </c>
      <c r="S779" s="1539">
        <f t="shared" si="442"/>
        <v>0</v>
      </c>
      <c r="T779" s="1539">
        <f t="shared" si="442"/>
        <v>0</v>
      </c>
      <c r="U779" s="1539">
        <f t="shared" si="442"/>
        <v>0</v>
      </c>
      <c r="V779" s="1539">
        <f t="shared" si="442"/>
        <v>0</v>
      </c>
      <c r="W779" s="1539">
        <f t="shared" si="442"/>
        <v>0</v>
      </c>
      <c r="X779" s="1539">
        <f t="shared" si="442"/>
        <v>0</v>
      </c>
      <c r="Y779" s="1341">
        <f>O779</f>
        <v>0</v>
      </c>
      <c r="Z779" s="1341">
        <f>R779</f>
        <v>0</v>
      </c>
      <c r="AA779" s="1341">
        <f>U779</f>
        <v>0</v>
      </c>
      <c r="AB779" s="1341">
        <f>X779</f>
        <v>0</v>
      </c>
      <c r="AC779" s="1341">
        <f>Z779</f>
        <v>0</v>
      </c>
      <c r="AD779" s="1341">
        <f>AB779</f>
        <v>0</v>
      </c>
      <c r="AE779" s="1341">
        <f>AD779</f>
        <v>0</v>
      </c>
    </row>
    <row r="780" spans="1:31" s="65" customFormat="1">
      <c r="A780" s="657">
        <v>1</v>
      </c>
      <c r="B780" s="97"/>
      <c r="C780" s="97"/>
      <c r="D780" s="49"/>
      <c r="E780" s="532"/>
      <c r="F780" s="7"/>
      <c r="G780" s="7"/>
      <c r="H780" s="7"/>
      <c r="I780" s="6"/>
      <c r="J780" s="80"/>
      <c r="K780" s="80"/>
      <c r="L780" s="6" t="s">
        <v>297</v>
      </c>
      <c r="M780" s="1539">
        <f t="shared" si="442"/>
        <v>13</v>
      </c>
      <c r="N780" s="1539">
        <f t="shared" si="442"/>
        <v>14</v>
      </c>
      <c r="O780" s="1539">
        <f t="shared" si="442"/>
        <v>14</v>
      </c>
      <c r="P780" s="1539">
        <f t="shared" si="442"/>
        <v>14</v>
      </c>
      <c r="Q780" s="1539">
        <f t="shared" si="442"/>
        <v>14</v>
      </c>
      <c r="R780" s="1539">
        <f t="shared" si="442"/>
        <v>15</v>
      </c>
      <c r="S780" s="1539">
        <f t="shared" si="442"/>
        <v>15</v>
      </c>
      <c r="T780" s="1539">
        <f t="shared" si="442"/>
        <v>15</v>
      </c>
      <c r="U780" s="1539">
        <f t="shared" si="442"/>
        <v>15</v>
      </c>
      <c r="V780" s="1539">
        <f t="shared" si="442"/>
        <v>15</v>
      </c>
      <c r="W780" s="1539">
        <f t="shared" si="442"/>
        <v>15</v>
      </c>
      <c r="X780" s="1539">
        <f t="shared" si="442"/>
        <v>15</v>
      </c>
      <c r="Y780" s="1341">
        <f>O780</f>
        <v>14</v>
      </c>
      <c r="Z780" s="1341">
        <f>R780</f>
        <v>15</v>
      </c>
      <c r="AA780" s="1341">
        <f>U780</f>
        <v>15</v>
      </c>
      <c r="AB780" s="1341">
        <f>X780</f>
        <v>15</v>
      </c>
      <c r="AC780" s="1341">
        <f>Z780</f>
        <v>15</v>
      </c>
      <c r="AD780" s="1341">
        <f>AB780</f>
        <v>15</v>
      </c>
      <c r="AE780" s="1341">
        <f>AD780</f>
        <v>15</v>
      </c>
    </row>
    <row r="781" spans="1:31" s="65" customFormat="1">
      <c r="A781" s="657">
        <v>1</v>
      </c>
      <c r="B781" s="97"/>
      <c r="C781" s="97"/>
      <c r="D781" s="49"/>
      <c r="E781" s="532"/>
      <c r="F781" s="4"/>
      <c r="G781" s="4"/>
      <c r="H781" s="4"/>
      <c r="I781" s="3"/>
      <c r="J781" s="77"/>
      <c r="K781" s="77"/>
      <c r="L781" s="3" t="s">
        <v>298</v>
      </c>
      <c r="M781" s="1540">
        <f t="shared" si="442"/>
        <v>3</v>
      </c>
      <c r="N781" s="1540">
        <f t="shared" si="442"/>
        <v>3</v>
      </c>
      <c r="O781" s="1540">
        <f t="shared" si="442"/>
        <v>3</v>
      </c>
      <c r="P781" s="1540">
        <f t="shared" si="442"/>
        <v>3</v>
      </c>
      <c r="Q781" s="1540">
        <f t="shared" si="442"/>
        <v>3</v>
      </c>
      <c r="R781" s="1540">
        <f t="shared" si="442"/>
        <v>3</v>
      </c>
      <c r="S781" s="1540">
        <f t="shared" si="442"/>
        <v>3</v>
      </c>
      <c r="T781" s="1540">
        <f t="shared" si="442"/>
        <v>3</v>
      </c>
      <c r="U781" s="1540">
        <f t="shared" si="442"/>
        <v>3</v>
      </c>
      <c r="V781" s="1540">
        <f t="shared" si="442"/>
        <v>3</v>
      </c>
      <c r="W781" s="1540">
        <f t="shared" si="442"/>
        <v>3</v>
      </c>
      <c r="X781" s="1540">
        <f t="shared" si="442"/>
        <v>3</v>
      </c>
      <c r="Y781" s="1541">
        <f>O781</f>
        <v>3</v>
      </c>
      <c r="Z781" s="1541">
        <f>R781</f>
        <v>3</v>
      </c>
      <c r="AA781" s="1541">
        <f>U781</f>
        <v>3</v>
      </c>
      <c r="AB781" s="1541">
        <f>X781</f>
        <v>3</v>
      </c>
      <c r="AC781" s="1541">
        <f>Z781</f>
        <v>3</v>
      </c>
      <c r="AD781" s="1541">
        <f>AB781</f>
        <v>3</v>
      </c>
      <c r="AE781" s="1541">
        <f>AD781</f>
        <v>3</v>
      </c>
    </row>
    <row r="782" spans="1:31" s="65" customFormat="1">
      <c r="A782" s="657">
        <v>1</v>
      </c>
      <c r="B782" s="97"/>
      <c r="C782" s="97"/>
      <c r="D782" s="49"/>
      <c r="E782" s="532"/>
      <c r="F782" s="522" t="s">
        <v>77</v>
      </c>
      <c r="G782" s="90"/>
      <c r="H782" s="90"/>
      <c r="I782" s="89"/>
      <c r="J782" s="88"/>
      <c r="K782" s="88"/>
      <c r="L782" s="87"/>
      <c r="M782" s="1489">
        <f>SUM(M783:M787)</f>
        <v>71</v>
      </c>
      <c r="N782" s="1489">
        <f t="shared" ref="N782:AE782" si="443">SUM(N783:N787)</f>
        <v>73</v>
      </c>
      <c r="O782" s="1489">
        <f t="shared" si="443"/>
        <v>70</v>
      </c>
      <c r="P782" s="1489">
        <f t="shared" si="443"/>
        <v>71</v>
      </c>
      <c r="Q782" s="1489">
        <f t="shared" si="443"/>
        <v>71</v>
      </c>
      <c r="R782" s="1489">
        <f t="shared" si="443"/>
        <v>73</v>
      </c>
      <c r="S782" s="1489">
        <f t="shared" si="443"/>
        <v>74</v>
      </c>
      <c r="T782" s="1489">
        <f t="shared" si="443"/>
        <v>75</v>
      </c>
      <c r="U782" s="1489">
        <f t="shared" si="443"/>
        <v>75</v>
      </c>
      <c r="V782" s="1489">
        <f t="shared" si="443"/>
        <v>75</v>
      </c>
      <c r="W782" s="1489">
        <f t="shared" si="443"/>
        <v>75</v>
      </c>
      <c r="X782" s="1489">
        <f t="shared" si="443"/>
        <v>72</v>
      </c>
      <c r="Y782" s="1538">
        <f t="shared" si="443"/>
        <v>70</v>
      </c>
      <c r="Z782" s="1538">
        <f t="shared" si="443"/>
        <v>73</v>
      </c>
      <c r="AA782" s="1538">
        <f t="shared" si="443"/>
        <v>75</v>
      </c>
      <c r="AB782" s="1538">
        <f t="shared" si="443"/>
        <v>72</v>
      </c>
      <c r="AC782" s="1538">
        <f t="shared" si="443"/>
        <v>73</v>
      </c>
      <c r="AD782" s="1538">
        <f t="shared" si="443"/>
        <v>72</v>
      </c>
      <c r="AE782" s="1538">
        <f t="shared" si="443"/>
        <v>72</v>
      </c>
    </row>
    <row r="783" spans="1:31" s="65" customFormat="1">
      <c r="A783" s="657">
        <v>1</v>
      </c>
      <c r="B783" s="97"/>
      <c r="C783" s="97"/>
      <c r="D783" s="49"/>
      <c r="E783" s="532"/>
      <c r="F783" s="7"/>
      <c r="G783" s="7"/>
      <c r="H783" s="6"/>
      <c r="I783" s="6"/>
      <c r="J783" s="80"/>
      <c r="K783" s="80"/>
      <c r="L783" s="79" t="s">
        <v>126</v>
      </c>
      <c r="M783" s="1539">
        <f t="shared" ref="M783:X787" si="444">M814+M934+M964+M844+M874+M904</f>
        <v>6</v>
      </c>
      <c r="N783" s="1539">
        <f t="shared" si="444"/>
        <v>6</v>
      </c>
      <c r="O783" s="1539">
        <f t="shared" si="444"/>
        <v>6</v>
      </c>
      <c r="P783" s="1539">
        <f t="shared" si="444"/>
        <v>6</v>
      </c>
      <c r="Q783" s="1539">
        <f t="shared" si="444"/>
        <v>6</v>
      </c>
      <c r="R783" s="1539">
        <f t="shared" si="444"/>
        <v>6</v>
      </c>
      <c r="S783" s="1539">
        <f t="shared" si="444"/>
        <v>6</v>
      </c>
      <c r="T783" s="1539">
        <f t="shared" si="444"/>
        <v>6</v>
      </c>
      <c r="U783" s="1539">
        <f t="shared" si="444"/>
        <v>6</v>
      </c>
      <c r="V783" s="1539">
        <f t="shared" si="444"/>
        <v>6</v>
      </c>
      <c r="W783" s="1539">
        <f t="shared" si="444"/>
        <v>6</v>
      </c>
      <c r="X783" s="1539">
        <f t="shared" si="444"/>
        <v>6</v>
      </c>
      <c r="Y783" s="1341">
        <f>O783</f>
        <v>6</v>
      </c>
      <c r="Z783" s="1341">
        <f>R783</f>
        <v>6</v>
      </c>
      <c r="AA783" s="1341">
        <f>U783</f>
        <v>6</v>
      </c>
      <c r="AB783" s="1341">
        <f>X783</f>
        <v>6</v>
      </c>
      <c r="AC783" s="1341">
        <f>Z783</f>
        <v>6</v>
      </c>
      <c r="AD783" s="1341">
        <f>AB783</f>
        <v>6</v>
      </c>
      <c r="AE783" s="1341">
        <f>AD783</f>
        <v>6</v>
      </c>
    </row>
    <row r="784" spans="1:31" s="65" customFormat="1">
      <c r="A784" s="657">
        <v>1</v>
      </c>
      <c r="B784" s="97"/>
      <c r="C784" s="97"/>
      <c r="D784" s="49"/>
      <c r="E784" s="532"/>
      <c r="F784" s="7"/>
      <c r="G784" s="7"/>
      <c r="H784" s="6"/>
      <c r="I784" s="6"/>
      <c r="J784" s="80"/>
      <c r="K784" s="80"/>
      <c r="L784" s="79" t="s">
        <v>79</v>
      </c>
      <c r="M784" s="1539">
        <f t="shared" si="444"/>
        <v>44</v>
      </c>
      <c r="N784" s="1539">
        <f t="shared" si="444"/>
        <v>45</v>
      </c>
      <c r="O784" s="1539">
        <f t="shared" si="444"/>
        <v>43</v>
      </c>
      <c r="P784" s="1539">
        <f t="shared" si="444"/>
        <v>43</v>
      </c>
      <c r="Q784" s="1539">
        <f t="shared" si="444"/>
        <v>42</v>
      </c>
      <c r="R784" s="1539">
        <f t="shared" si="444"/>
        <v>43</v>
      </c>
      <c r="S784" s="1539">
        <f t="shared" si="444"/>
        <v>44</v>
      </c>
      <c r="T784" s="1539">
        <f t="shared" si="444"/>
        <v>45</v>
      </c>
      <c r="U784" s="1539">
        <f t="shared" si="444"/>
        <v>45</v>
      </c>
      <c r="V784" s="1539">
        <f t="shared" si="444"/>
        <v>45</v>
      </c>
      <c r="W784" s="1539">
        <f t="shared" si="444"/>
        <v>45</v>
      </c>
      <c r="X784" s="1539">
        <f t="shared" si="444"/>
        <v>44</v>
      </c>
      <c r="Y784" s="1341">
        <f>O784</f>
        <v>43</v>
      </c>
      <c r="Z784" s="1341">
        <f>R784</f>
        <v>43</v>
      </c>
      <c r="AA784" s="1341">
        <f>U784</f>
        <v>45</v>
      </c>
      <c r="AB784" s="1341">
        <f>X784</f>
        <v>44</v>
      </c>
      <c r="AC784" s="1341">
        <f>Z784</f>
        <v>43</v>
      </c>
      <c r="AD784" s="1341">
        <f>AB784</f>
        <v>44</v>
      </c>
      <c r="AE784" s="1341">
        <f>AD784</f>
        <v>44</v>
      </c>
    </row>
    <row r="785" spans="1:31" s="65" customFormat="1">
      <c r="A785" s="657">
        <v>1</v>
      </c>
      <c r="B785" s="97"/>
      <c r="C785" s="97"/>
      <c r="D785" s="49"/>
      <c r="E785" s="532"/>
      <c r="F785" s="7"/>
      <c r="G785" s="7"/>
      <c r="H785" s="6"/>
      <c r="I785" s="6"/>
      <c r="J785" s="80"/>
      <c r="K785" s="80"/>
      <c r="L785" s="79" t="s">
        <v>80</v>
      </c>
      <c r="M785" s="1539">
        <f t="shared" si="444"/>
        <v>5</v>
      </c>
      <c r="N785" s="1539">
        <f t="shared" si="444"/>
        <v>6</v>
      </c>
      <c r="O785" s="1539">
        <f t="shared" si="444"/>
        <v>6</v>
      </c>
      <c r="P785" s="1539">
        <f t="shared" si="444"/>
        <v>7</v>
      </c>
      <c r="Q785" s="1539">
        <f t="shared" si="444"/>
        <v>8</v>
      </c>
      <c r="R785" s="1539">
        <f t="shared" si="444"/>
        <v>9</v>
      </c>
      <c r="S785" s="1539">
        <f t="shared" si="444"/>
        <v>9</v>
      </c>
      <c r="T785" s="1539">
        <f t="shared" si="444"/>
        <v>9</v>
      </c>
      <c r="U785" s="1539">
        <f t="shared" si="444"/>
        <v>9</v>
      </c>
      <c r="V785" s="1539">
        <f t="shared" si="444"/>
        <v>9</v>
      </c>
      <c r="W785" s="1539">
        <f t="shared" si="444"/>
        <v>9</v>
      </c>
      <c r="X785" s="1539">
        <f t="shared" si="444"/>
        <v>9</v>
      </c>
      <c r="Y785" s="1341">
        <f>O785</f>
        <v>6</v>
      </c>
      <c r="Z785" s="1341">
        <f>R785</f>
        <v>9</v>
      </c>
      <c r="AA785" s="1341">
        <f>U785</f>
        <v>9</v>
      </c>
      <c r="AB785" s="1341">
        <f>X785</f>
        <v>9</v>
      </c>
      <c r="AC785" s="1341">
        <f>Z785</f>
        <v>9</v>
      </c>
      <c r="AD785" s="1341">
        <f>AB785</f>
        <v>9</v>
      </c>
      <c r="AE785" s="1341">
        <f>AD785</f>
        <v>9</v>
      </c>
    </row>
    <row r="786" spans="1:31" s="65" customFormat="1">
      <c r="A786" s="657">
        <v>1</v>
      </c>
      <c r="B786" s="97"/>
      <c r="C786" s="97"/>
      <c r="D786" s="49"/>
      <c r="E786" s="532"/>
      <c r="F786" s="7"/>
      <c r="G786" s="7"/>
      <c r="H786" s="6"/>
      <c r="I786" s="6"/>
      <c r="J786" s="80"/>
      <c r="K786" s="80"/>
      <c r="L786" s="79" t="s">
        <v>81</v>
      </c>
      <c r="M786" s="1539">
        <f t="shared" si="444"/>
        <v>0</v>
      </c>
      <c r="N786" s="1539">
        <f t="shared" si="444"/>
        <v>0</v>
      </c>
      <c r="O786" s="1539">
        <f t="shared" si="444"/>
        <v>0</v>
      </c>
      <c r="P786" s="1539">
        <f t="shared" si="444"/>
        <v>0</v>
      </c>
      <c r="Q786" s="1539">
        <f t="shared" si="444"/>
        <v>0</v>
      </c>
      <c r="R786" s="1539">
        <f t="shared" si="444"/>
        <v>0</v>
      </c>
      <c r="S786" s="1539">
        <f t="shared" si="444"/>
        <v>0</v>
      </c>
      <c r="T786" s="1539">
        <f t="shared" si="444"/>
        <v>0</v>
      </c>
      <c r="U786" s="1539">
        <f t="shared" si="444"/>
        <v>0</v>
      </c>
      <c r="V786" s="1539">
        <f t="shared" si="444"/>
        <v>0</v>
      </c>
      <c r="W786" s="1539">
        <f t="shared" si="444"/>
        <v>0</v>
      </c>
      <c r="X786" s="1539">
        <f t="shared" si="444"/>
        <v>0</v>
      </c>
      <c r="Y786" s="1341">
        <f>O786</f>
        <v>0</v>
      </c>
      <c r="Z786" s="1341">
        <f>R786</f>
        <v>0</v>
      </c>
      <c r="AA786" s="1341">
        <f>U786</f>
        <v>0</v>
      </c>
      <c r="AB786" s="1341">
        <f>X786</f>
        <v>0</v>
      </c>
      <c r="AC786" s="1341">
        <f>Z786</f>
        <v>0</v>
      </c>
      <c r="AD786" s="1341">
        <f>AB786</f>
        <v>0</v>
      </c>
      <c r="AE786" s="1341">
        <f>AD786</f>
        <v>0</v>
      </c>
    </row>
    <row r="787" spans="1:31" s="65" customFormat="1">
      <c r="A787" s="657">
        <v>1</v>
      </c>
      <c r="B787" s="97"/>
      <c r="C787" s="97"/>
      <c r="D787" s="49"/>
      <c r="E787" s="532"/>
      <c r="F787" s="7"/>
      <c r="G787" s="7"/>
      <c r="H787" s="6"/>
      <c r="I787" s="6"/>
      <c r="J787" s="80"/>
      <c r="K787" s="80"/>
      <c r="L787" s="79" t="s">
        <v>11</v>
      </c>
      <c r="M787" s="1539">
        <f t="shared" si="444"/>
        <v>16</v>
      </c>
      <c r="N787" s="1539">
        <f t="shared" si="444"/>
        <v>16</v>
      </c>
      <c r="O787" s="1539">
        <f t="shared" si="444"/>
        <v>15</v>
      </c>
      <c r="P787" s="1539">
        <f t="shared" si="444"/>
        <v>15</v>
      </c>
      <c r="Q787" s="1539">
        <f t="shared" si="444"/>
        <v>15</v>
      </c>
      <c r="R787" s="1539">
        <f t="shared" si="444"/>
        <v>15</v>
      </c>
      <c r="S787" s="1539">
        <f t="shared" si="444"/>
        <v>15</v>
      </c>
      <c r="T787" s="1539">
        <f t="shared" si="444"/>
        <v>15</v>
      </c>
      <c r="U787" s="1539">
        <f t="shared" si="444"/>
        <v>15</v>
      </c>
      <c r="V787" s="1539">
        <f t="shared" si="444"/>
        <v>15</v>
      </c>
      <c r="W787" s="1539">
        <f t="shared" si="444"/>
        <v>15</v>
      </c>
      <c r="X787" s="1539">
        <f t="shared" si="444"/>
        <v>13</v>
      </c>
      <c r="Y787" s="1341">
        <f>O787</f>
        <v>15</v>
      </c>
      <c r="Z787" s="1341">
        <f>R787</f>
        <v>15</v>
      </c>
      <c r="AA787" s="1341">
        <f>U787</f>
        <v>15</v>
      </c>
      <c r="AB787" s="1341">
        <f>X787</f>
        <v>13</v>
      </c>
      <c r="AC787" s="1341">
        <f>Z787</f>
        <v>15</v>
      </c>
      <c r="AD787" s="1341">
        <f>AB787</f>
        <v>13</v>
      </c>
      <c r="AE787" s="1341">
        <f>AD787</f>
        <v>13</v>
      </c>
    </row>
    <row r="788" spans="1:31" s="65" customFormat="1">
      <c r="A788" s="657">
        <v>1</v>
      </c>
      <c r="B788" s="97"/>
      <c r="C788" s="97"/>
      <c r="D788" s="49"/>
      <c r="E788" s="532"/>
      <c r="F788" s="514" t="s">
        <v>366</v>
      </c>
      <c r="G788" s="514"/>
      <c r="H788" s="514"/>
      <c r="I788" s="508"/>
      <c r="J788" s="510"/>
      <c r="K788" s="510"/>
      <c r="L788" s="511"/>
      <c r="M788" s="1497">
        <f>SUM(M789:M791)</f>
        <v>22</v>
      </c>
      <c r="N788" s="1497">
        <f t="shared" ref="N788:AE788" si="445">SUM(N789:N791)</f>
        <v>23</v>
      </c>
      <c r="O788" s="1497">
        <f t="shared" si="445"/>
        <v>22</v>
      </c>
      <c r="P788" s="1497">
        <f t="shared" si="445"/>
        <v>22</v>
      </c>
      <c r="Q788" s="1497">
        <f t="shared" si="445"/>
        <v>24</v>
      </c>
      <c r="R788" s="1497">
        <f t="shared" si="445"/>
        <v>24</v>
      </c>
      <c r="S788" s="1497">
        <f t="shared" si="445"/>
        <v>24</v>
      </c>
      <c r="T788" s="1497">
        <f t="shared" si="445"/>
        <v>24</v>
      </c>
      <c r="U788" s="1497">
        <f t="shared" si="445"/>
        <v>24</v>
      </c>
      <c r="V788" s="1497">
        <f t="shared" si="445"/>
        <v>24</v>
      </c>
      <c r="W788" s="1497">
        <f t="shared" si="445"/>
        <v>23</v>
      </c>
      <c r="X788" s="1497">
        <f t="shared" si="445"/>
        <v>24</v>
      </c>
      <c r="Y788" s="1542">
        <f t="shared" si="445"/>
        <v>22</v>
      </c>
      <c r="Z788" s="1542">
        <f t="shared" si="445"/>
        <v>24</v>
      </c>
      <c r="AA788" s="1542">
        <f t="shared" si="445"/>
        <v>24</v>
      </c>
      <c r="AB788" s="1542">
        <f t="shared" si="445"/>
        <v>24</v>
      </c>
      <c r="AC788" s="1542">
        <f t="shared" si="445"/>
        <v>24</v>
      </c>
      <c r="AD788" s="1542">
        <f t="shared" si="445"/>
        <v>24</v>
      </c>
      <c r="AE788" s="1542">
        <f t="shared" si="445"/>
        <v>24</v>
      </c>
    </row>
    <row r="789" spans="1:31" s="65" customFormat="1">
      <c r="A789" s="657">
        <v>1</v>
      </c>
      <c r="B789" s="97"/>
      <c r="C789" s="97"/>
      <c r="D789" s="49"/>
      <c r="E789" s="532"/>
      <c r="F789" s="7"/>
      <c r="G789" s="7"/>
      <c r="H789" s="6"/>
      <c r="I789" s="6"/>
      <c r="J789" s="80"/>
      <c r="K789" s="80"/>
      <c r="L789" s="79" t="s">
        <v>83</v>
      </c>
      <c r="M789" s="1539">
        <f t="shared" ref="M789:X792" si="446">M820+M940+M970+M850+M880+M910</f>
        <v>8</v>
      </c>
      <c r="N789" s="1539">
        <f t="shared" si="446"/>
        <v>9</v>
      </c>
      <c r="O789" s="1539">
        <f t="shared" si="446"/>
        <v>9</v>
      </c>
      <c r="P789" s="1539">
        <f t="shared" si="446"/>
        <v>9</v>
      </c>
      <c r="Q789" s="1539">
        <f t="shared" si="446"/>
        <v>10</v>
      </c>
      <c r="R789" s="1539">
        <f t="shared" si="446"/>
        <v>10</v>
      </c>
      <c r="S789" s="1539">
        <f t="shared" si="446"/>
        <v>10</v>
      </c>
      <c r="T789" s="1539">
        <f t="shared" si="446"/>
        <v>10</v>
      </c>
      <c r="U789" s="1539">
        <f t="shared" si="446"/>
        <v>10</v>
      </c>
      <c r="V789" s="1539">
        <f t="shared" si="446"/>
        <v>10</v>
      </c>
      <c r="W789" s="1539">
        <f t="shared" si="446"/>
        <v>10</v>
      </c>
      <c r="X789" s="1539">
        <f t="shared" si="446"/>
        <v>10</v>
      </c>
      <c r="Y789" s="1341">
        <f>O789</f>
        <v>9</v>
      </c>
      <c r="Z789" s="1341">
        <f>R789</f>
        <v>10</v>
      </c>
      <c r="AA789" s="1341">
        <f>U789</f>
        <v>10</v>
      </c>
      <c r="AB789" s="1341">
        <f>X789</f>
        <v>10</v>
      </c>
      <c r="AC789" s="1341">
        <f>Z789</f>
        <v>10</v>
      </c>
      <c r="AD789" s="1341">
        <f>AB789</f>
        <v>10</v>
      </c>
      <c r="AE789" s="1341">
        <f>AD789</f>
        <v>10</v>
      </c>
    </row>
    <row r="790" spans="1:31" s="65" customFormat="1">
      <c r="A790" s="657">
        <v>1</v>
      </c>
      <c r="B790" s="97"/>
      <c r="C790" s="97"/>
      <c r="D790" s="49"/>
      <c r="E790" s="532"/>
      <c r="F790" s="7"/>
      <c r="G790" s="7"/>
      <c r="H790" s="6"/>
      <c r="I790" s="6"/>
      <c r="J790" s="80"/>
      <c r="K790" s="80"/>
      <c r="L790" s="79" t="s">
        <v>84</v>
      </c>
      <c r="M790" s="1539">
        <f t="shared" si="446"/>
        <v>14</v>
      </c>
      <c r="N790" s="1539">
        <f t="shared" si="446"/>
        <v>14</v>
      </c>
      <c r="O790" s="1539">
        <f t="shared" si="446"/>
        <v>13</v>
      </c>
      <c r="P790" s="1539">
        <f t="shared" si="446"/>
        <v>13</v>
      </c>
      <c r="Q790" s="1539">
        <f t="shared" si="446"/>
        <v>14</v>
      </c>
      <c r="R790" s="1539">
        <f t="shared" si="446"/>
        <v>14</v>
      </c>
      <c r="S790" s="1539">
        <f t="shared" si="446"/>
        <v>14</v>
      </c>
      <c r="T790" s="1539">
        <f t="shared" si="446"/>
        <v>14</v>
      </c>
      <c r="U790" s="1539">
        <f t="shared" si="446"/>
        <v>14</v>
      </c>
      <c r="V790" s="1539">
        <f t="shared" si="446"/>
        <v>14</v>
      </c>
      <c r="W790" s="1539">
        <f t="shared" si="446"/>
        <v>13</v>
      </c>
      <c r="X790" s="1539">
        <f t="shared" si="446"/>
        <v>14</v>
      </c>
      <c r="Y790" s="1341">
        <f>O790</f>
        <v>13</v>
      </c>
      <c r="Z790" s="1341">
        <f>R790</f>
        <v>14</v>
      </c>
      <c r="AA790" s="1341">
        <f>U790</f>
        <v>14</v>
      </c>
      <c r="AB790" s="1341">
        <f>X790</f>
        <v>14</v>
      </c>
      <c r="AC790" s="1341">
        <f>Z790</f>
        <v>14</v>
      </c>
      <c r="AD790" s="1341">
        <f>AB790</f>
        <v>14</v>
      </c>
      <c r="AE790" s="1341">
        <f>AD790</f>
        <v>14</v>
      </c>
    </row>
    <row r="791" spans="1:31" s="65" customFormat="1">
      <c r="A791" s="657">
        <v>1</v>
      </c>
      <c r="B791" s="97"/>
      <c r="C791" s="97"/>
      <c r="D791" s="49"/>
      <c r="E791" s="533"/>
      <c r="F791" s="4"/>
      <c r="G791" s="4"/>
      <c r="H791" s="3"/>
      <c r="I791" s="3"/>
      <c r="J791" s="77"/>
      <c r="K791" s="77"/>
      <c r="L791" s="76" t="s">
        <v>85</v>
      </c>
      <c r="M791" s="1540">
        <f t="shared" si="446"/>
        <v>0</v>
      </c>
      <c r="N791" s="1540">
        <f t="shared" si="446"/>
        <v>0</v>
      </c>
      <c r="O791" s="1540">
        <f t="shared" si="446"/>
        <v>0</v>
      </c>
      <c r="P791" s="1540">
        <f t="shared" si="446"/>
        <v>0</v>
      </c>
      <c r="Q791" s="1540">
        <f t="shared" si="446"/>
        <v>0</v>
      </c>
      <c r="R791" s="1540">
        <f t="shared" si="446"/>
        <v>0</v>
      </c>
      <c r="S791" s="1540">
        <f t="shared" si="446"/>
        <v>0</v>
      </c>
      <c r="T791" s="1540">
        <f t="shared" si="446"/>
        <v>0</v>
      </c>
      <c r="U791" s="1540">
        <f t="shared" si="446"/>
        <v>0</v>
      </c>
      <c r="V791" s="1540">
        <f t="shared" si="446"/>
        <v>0</v>
      </c>
      <c r="W791" s="1540">
        <f t="shared" si="446"/>
        <v>0</v>
      </c>
      <c r="X791" s="1540">
        <f t="shared" si="446"/>
        <v>0</v>
      </c>
      <c r="Y791" s="1541">
        <f>O791</f>
        <v>0</v>
      </c>
      <c r="Z791" s="1541">
        <f>R791</f>
        <v>0</v>
      </c>
      <c r="AA791" s="1541">
        <f>U791</f>
        <v>0</v>
      </c>
      <c r="AB791" s="1541">
        <f>X791</f>
        <v>0</v>
      </c>
      <c r="AC791" s="1541">
        <f>Z791</f>
        <v>0</v>
      </c>
      <c r="AD791" s="1541">
        <f>AB791</f>
        <v>0</v>
      </c>
      <c r="AE791" s="1541">
        <f>AD791</f>
        <v>0</v>
      </c>
    </row>
    <row r="792" spans="1:31" s="65" customFormat="1">
      <c r="A792" s="657">
        <v>1</v>
      </c>
      <c r="B792" s="97"/>
      <c r="C792" s="97"/>
      <c r="D792" s="49"/>
      <c r="E792" s="501" t="s">
        <v>321</v>
      </c>
      <c r="F792" s="502"/>
      <c r="G792" s="503"/>
      <c r="H792" s="503"/>
      <c r="I792" s="502"/>
      <c r="J792" s="504"/>
      <c r="K792" s="504"/>
      <c r="L792" s="505"/>
      <c r="M792" s="1543">
        <f t="shared" si="446"/>
        <v>1</v>
      </c>
      <c r="N792" s="1543">
        <f t="shared" si="446"/>
        <v>1</v>
      </c>
      <c r="O792" s="1543">
        <f t="shared" si="446"/>
        <v>1</v>
      </c>
      <c r="P792" s="1543">
        <f t="shared" si="446"/>
        <v>1</v>
      </c>
      <c r="Q792" s="1543">
        <f t="shared" si="446"/>
        <v>1</v>
      </c>
      <c r="R792" s="1543">
        <f t="shared" si="446"/>
        <v>1</v>
      </c>
      <c r="S792" s="1543">
        <f t="shared" si="446"/>
        <v>1</v>
      </c>
      <c r="T792" s="1543">
        <f t="shared" si="446"/>
        <v>1</v>
      </c>
      <c r="U792" s="1543">
        <f t="shared" si="446"/>
        <v>1</v>
      </c>
      <c r="V792" s="1543">
        <f t="shared" si="446"/>
        <v>1</v>
      </c>
      <c r="W792" s="1543">
        <f t="shared" si="446"/>
        <v>1</v>
      </c>
      <c r="X792" s="1543">
        <f t="shared" si="446"/>
        <v>1</v>
      </c>
      <c r="Y792" s="1544">
        <f>O792</f>
        <v>1</v>
      </c>
      <c r="Z792" s="1544">
        <f>R792</f>
        <v>1</v>
      </c>
      <c r="AA792" s="1544">
        <f>U792</f>
        <v>1</v>
      </c>
      <c r="AB792" s="1544">
        <f>X792</f>
        <v>1</v>
      </c>
      <c r="AC792" s="1544">
        <f>Z792</f>
        <v>1</v>
      </c>
      <c r="AD792" s="1544">
        <f>AB792</f>
        <v>1</v>
      </c>
      <c r="AE792" s="1544">
        <f>AD792</f>
        <v>1</v>
      </c>
    </row>
    <row r="793" spans="1:31" s="65" customFormat="1">
      <c r="A793" s="657">
        <v>1</v>
      </c>
      <c r="B793" s="97"/>
      <c r="C793" s="97"/>
      <c r="D793" s="49"/>
      <c r="E793" s="7"/>
      <c r="F793" s="6"/>
      <c r="G793" s="7"/>
      <c r="H793" s="7"/>
      <c r="I793" s="6"/>
      <c r="J793" s="96"/>
      <c r="K793" s="96"/>
      <c r="L793" s="96"/>
      <c r="M793" s="1545"/>
      <c r="N793" s="1545"/>
      <c r="O793" s="1545"/>
      <c r="P793" s="1545"/>
      <c r="Q793" s="1545"/>
      <c r="R793" s="1545"/>
      <c r="S793" s="1545"/>
      <c r="T793" s="1545"/>
      <c r="U793" s="1545"/>
      <c r="V793" s="1545"/>
      <c r="W793" s="1545"/>
      <c r="X793" s="1545"/>
    </row>
    <row r="794" spans="1:31" s="65" customFormat="1" ht="15.75">
      <c r="A794" s="657">
        <v>1</v>
      </c>
      <c r="B794" s="889"/>
      <c r="C794" s="498" t="s">
        <v>445</v>
      </c>
      <c r="D794" s="889"/>
      <c r="E794" s="7"/>
      <c r="F794" s="6"/>
      <c r="G794" s="7"/>
      <c r="H794" s="7"/>
      <c r="I794" s="6"/>
      <c r="J794" s="96"/>
      <c r="K794" s="96"/>
      <c r="L794" s="96"/>
      <c r="M794" s="105"/>
      <c r="N794" s="105"/>
      <c r="O794" s="105"/>
      <c r="P794" s="105"/>
      <c r="Q794" s="105"/>
      <c r="R794" s="105"/>
      <c r="S794" s="105"/>
      <c r="T794" s="105"/>
      <c r="U794" s="105"/>
      <c r="V794" s="105"/>
      <c r="W794" s="105"/>
      <c r="X794" s="105"/>
    </row>
    <row r="795" spans="1:31" s="65" customFormat="1">
      <c r="A795" s="657">
        <v>1</v>
      </c>
      <c r="B795" s="97"/>
      <c r="C795" s="97"/>
      <c r="D795" s="49" t="s">
        <v>102</v>
      </c>
      <c r="E795" s="7"/>
      <c r="F795" s="6"/>
      <c r="G795" s="7"/>
      <c r="H795" s="7"/>
      <c r="I795" s="6"/>
      <c r="J795" s="96"/>
      <c r="K795" s="96"/>
      <c r="L795" s="96"/>
      <c r="M795" s="104"/>
      <c r="N795" s="104"/>
      <c r="O795" s="104"/>
      <c r="P795" s="104"/>
      <c r="Q795" s="104"/>
      <c r="R795" s="104"/>
      <c r="S795" s="104"/>
      <c r="T795" s="104"/>
      <c r="U795" s="104"/>
      <c r="V795" s="104"/>
      <c r="W795" s="104"/>
      <c r="X795" s="104"/>
    </row>
    <row r="796" spans="1:31" s="1537" customFormat="1">
      <c r="A796" s="657">
        <v>1</v>
      </c>
      <c r="B796" s="1532"/>
      <c r="C796" s="1532"/>
      <c r="D796" s="1533"/>
      <c r="E796" s="1504" t="s">
        <v>360</v>
      </c>
      <c r="F796" s="1546"/>
      <c r="G796" s="1547"/>
      <c r="H796" s="1547"/>
      <c r="I796" s="1547"/>
      <c r="J796" s="1547"/>
      <c r="K796" s="1547"/>
      <c r="L796" s="2168"/>
      <c r="M796" s="2168">
        <f t="shared" ref="M796:AE796" si="447">M797+M802+M808+M813+M819</f>
        <v>206</v>
      </c>
      <c r="N796" s="2168">
        <f t="shared" si="447"/>
        <v>206</v>
      </c>
      <c r="O796" s="2168">
        <f t="shared" si="447"/>
        <v>206</v>
      </c>
      <c r="P796" s="2168">
        <f t="shared" si="447"/>
        <v>211</v>
      </c>
      <c r="Q796" s="2168">
        <f t="shared" si="447"/>
        <v>213</v>
      </c>
      <c r="R796" s="2168">
        <f t="shared" si="447"/>
        <v>219</v>
      </c>
      <c r="S796" s="2168">
        <f t="shared" si="447"/>
        <v>220</v>
      </c>
      <c r="T796" s="2168">
        <f t="shared" si="447"/>
        <v>221</v>
      </c>
      <c r="U796" s="2168">
        <f t="shared" si="447"/>
        <v>222</v>
      </c>
      <c r="V796" s="2168">
        <f t="shared" si="447"/>
        <v>224</v>
      </c>
      <c r="W796" s="2168">
        <f t="shared" si="447"/>
        <v>225</v>
      </c>
      <c r="X796" s="2168">
        <f t="shared" si="447"/>
        <v>221</v>
      </c>
      <c r="Y796" s="2168">
        <f t="shared" si="447"/>
        <v>206</v>
      </c>
      <c r="Z796" s="2168">
        <f t="shared" si="447"/>
        <v>219</v>
      </c>
      <c r="AA796" s="2168">
        <f t="shared" si="447"/>
        <v>222</v>
      </c>
      <c r="AB796" s="2168">
        <f t="shared" si="447"/>
        <v>221</v>
      </c>
      <c r="AC796" s="2168">
        <f t="shared" si="447"/>
        <v>219</v>
      </c>
      <c r="AD796" s="2168">
        <f t="shared" si="447"/>
        <v>221</v>
      </c>
      <c r="AE796" s="2168">
        <f t="shared" si="447"/>
        <v>221</v>
      </c>
    </row>
    <row r="797" spans="1:31" s="65" customFormat="1">
      <c r="A797" s="657">
        <v>1</v>
      </c>
      <c r="B797" s="97"/>
      <c r="C797" s="97"/>
      <c r="D797" s="49"/>
      <c r="E797" s="529"/>
      <c r="F797" s="522" t="s">
        <v>66</v>
      </c>
      <c r="G797" s="90"/>
      <c r="H797" s="90"/>
      <c r="I797" s="89"/>
      <c r="J797" s="88"/>
      <c r="K797" s="88"/>
      <c r="L797" s="87"/>
      <c r="M797" s="1538">
        <f>SUM(M798:M801)</f>
        <v>83</v>
      </c>
      <c r="N797" s="1538">
        <f t="shared" ref="N797:AE797" si="448">SUM(N798:N801)</f>
        <v>83</v>
      </c>
      <c r="O797" s="1538">
        <f t="shared" si="448"/>
        <v>85</v>
      </c>
      <c r="P797" s="1538">
        <f t="shared" si="448"/>
        <v>89</v>
      </c>
      <c r="Q797" s="1538">
        <f t="shared" si="448"/>
        <v>91</v>
      </c>
      <c r="R797" s="1538">
        <f t="shared" si="448"/>
        <v>93</v>
      </c>
      <c r="S797" s="1538">
        <f t="shared" si="448"/>
        <v>94</v>
      </c>
      <c r="T797" s="1538">
        <f t="shared" si="448"/>
        <v>95</v>
      </c>
      <c r="U797" s="1538">
        <f t="shared" si="448"/>
        <v>96</v>
      </c>
      <c r="V797" s="1538">
        <f t="shared" si="448"/>
        <v>97</v>
      </c>
      <c r="W797" s="1538">
        <f t="shared" si="448"/>
        <v>98</v>
      </c>
      <c r="X797" s="1538">
        <f t="shared" si="448"/>
        <v>96</v>
      </c>
      <c r="Y797" s="1538">
        <f t="shared" si="448"/>
        <v>85</v>
      </c>
      <c r="Z797" s="1538">
        <f t="shared" si="448"/>
        <v>93</v>
      </c>
      <c r="AA797" s="1538">
        <f t="shared" si="448"/>
        <v>96</v>
      </c>
      <c r="AB797" s="1538">
        <f t="shared" si="448"/>
        <v>96</v>
      </c>
      <c r="AC797" s="1538">
        <f t="shared" si="448"/>
        <v>93</v>
      </c>
      <c r="AD797" s="1538">
        <f t="shared" si="448"/>
        <v>96</v>
      </c>
      <c r="AE797" s="1538">
        <f t="shared" si="448"/>
        <v>96</v>
      </c>
    </row>
    <row r="798" spans="1:31" s="65" customFormat="1">
      <c r="A798" s="657">
        <v>1</v>
      </c>
      <c r="B798" s="97"/>
      <c r="C798" s="97"/>
      <c r="D798" s="49"/>
      <c r="E798" s="529"/>
      <c r="F798" s="7"/>
      <c r="G798" s="7"/>
      <c r="H798" s="7"/>
      <c r="I798" s="6"/>
      <c r="J798" s="80"/>
      <c r="K798" s="80"/>
      <c r="L798" s="6" t="s">
        <v>132</v>
      </c>
      <c r="M798" s="2289">
        <v>36</v>
      </c>
      <c r="N798" s="2289">
        <v>36</v>
      </c>
      <c r="O798" s="5">
        <v>38</v>
      </c>
      <c r="P798" s="2289">
        <v>42</v>
      </c>
      <c r="Q798" s="5">
        <v>43</v>
      </c>
      <c r="R798" s="2289">
        <v>46</v>
      </c>
      <c r="S798" s="2289">
        <v>47</v>
      </c>
      <c r="T798" s="5">
        <v>47</v>
      </c>
      <c r="U798" s="2289">
        <v>47</v>
      </c>
      <c r="V798" s="2289">
        <v>47</v>
      </c>
      <c r="W798" s="2289">
        <v>48</v>
      </c>
      <c r="X798" s="2289">
        <v>46</v>
      </c>
      <c r="Y798" s="1341">
        <f>O798</f>
        <v>38</v>
      </c>
      <c r="Z798" s="1341">
        <f>R798</f>
        <v>46</v>
      </c>
      <c r="AA798" s="1341">
        <f>U798</f>
        <v>47</v>
      </c>
      <c r="AB798" s="1341">
        <f>X798</f>
        <v>46</v>
      </c>
      <c r="AC798" s="1341">
        <f>Z798</f>
        <v>46</v>
      </c>
      <c r="AD798" s="1341">
        <f>AB798</f>
        <v>46</v>
      </c>
      <c r="AE798" s="1341">
        <f>AD798</f>
        <v>46</v>
      </c>
    </row>
    <row r="799" spans="1:31" s="65" customFormat="1">
      <c r="A799" s="657">
        <v>1</v>
      </c>
      <c r="B799" s="97"/>
      <c r="C799" s="97"/>
      <c r="D799" s="49"/>
      <c r="E799" s="529"/>
      <c r="F799" s="7"/>
      <c r="G799" s="7"/>
      <c r="H799" s="7"/>
      <c r="I799" s="6"/>
      <c r="J799" s="80"/>
      <c r="K799" s="80"/>
      <c r="L799" s="6" t="s">
        <v>131</v>
      </c>
      <c r="M799" s="2289"/>
      <c r="N799" s="2289"/>
      <c r="O799" s="5"/>
      <c r="P799" s="2289"/>
      <c r="Q799" s="5"/>
      <c r="R799" s="2289"/>
      <c r="S799" s="2289"/>
      <c r="T799" s="5"/>
      <c r="U799" s="2289"/>
      <c r="V799" s="2289"/>
      <c r="W799" s="2289"/>
      <c r="X799" s="2289"/>
      <c r="Y799" s="1341">
        <f>O799</f>
        <v>0</v>
      </c>
      <c r="Z799" s="1341">
        <f>R799</f>
        <v>0</v>
      </c>
      <c r="AA799" s="1341">
        <f>U799</f>
        <v>0</v>
      </c>
      <c r="AB799" s="1341">
        <f>X799</f>
        <v>0</v>
      </c>
      <c r="AC799" s="1341">
        <f>Z799</f>
        <v>0</v>
      </c>
      <c r="AD799" s="1341">
        <f>AB799</f>
        <v>0</v>
      </c>
      <c r="AE799" s="1341">
        <f>AD799</f>
        <v>0</v>
      </c>
    </row>
    <row r="800" spans="1:31" s="65" customFormat="1">
      <c r="A800" s="657">
        <v>1</v>
      </c>
      <c r="B800" s="97"/>
      <c r="C800" s="97"/>
      <c r="D800" s="49"/>
      <c r="E800" s="529"/>
      <c r="F800" s="7"/>
      <c r="G800" s="7"/>
      <c r="H800" s="7"/>
      <c r="I800" s="6"/>
      <c r="J800" s="80"/>
      <c r="K800" s="80"/>
      <c r="L800" s="6" t="s">
        <v>130</v>
      </c>
      <c r="M800" s="2289">
        <v>27</v>
      </c>
      <c r="N800" s="2289">
        <v>27</v>
      </c>
      <c r="O800" s="5">
        <v>27</v>
      </c>
      <c r="P800" s="2289">
        <v>27</v>
      </c>
      <c r="Q800" s="5">
        <v>28</v>
      </c>
      <c r="R800" s="2289">
        <v>27</v>
      </c>
      <c r="S800" s="2289">
        <v>27</v>
      </c>
      <c r="T800" s="5">
        <v>27</v>
      </c>
      <c r="U800" s="2289">
        <v>28</v>
      </c>
      <c r="V800" s="2289">
        <v>29</v>
      </c>
      <c r="W800" s="2289">
        <v>29</v>
      </c>
      <c r="X800" s="2289">
        <v>29</v>
      </c>
      <c r="Y800" s="1341">
        <f>O800</f>
        <v>27</v>
      </c>
      <c r="Z800" s="1341">
        <f>R800</f>
        <v>27</v>
      </c>
      <c r="AA800" s="1341">
        <f>U800</f>
        <v>28</v>
      </c>
      <c r="AB800" s="1341">
        <f>X800</f>
        <v>29</v>
      </c>
      <c r="AC800" s="1341">
        <f>Z800</f>
        <v>27</v>
      </c>
      <c r="AD800" s="1341">
        <f>AB800</f>
        <v>29</v>
      </c>
      <c r="AE800" s="1341">
        <f>AD800</f>
        <v>29</v>
      </c>
    </row>
    <row r="801" spans="1:31" s="65" customFormat="1">
      <c r="A801" s="657">
        <v>1</v>
      </c>
      <c r="B801" s="97"/>
      <c r="C801" s="97"/>
      <c r="D801" s="49"/>
      <c r="E801" s="529"/>
      <c r="F801" s="4"/>
      <c r="G801" s="4"/>
      <c r="H801" s="4"/>
      <c r="I801" s="3"/>
      <c r="J801" s="77"/>
      <c r="K801" s="77"/>
      <c r="L801" s="3" t="s">
        <v>127</v>
      </c>
      <c r="M801" s="2290">
        <v>20</v>
      </c>
      <c r="N801" s="2290">
        <v>20</v>
      </c>
      <c r="O801" s="2">
        <v>20</v>
      </c>
      <c r="P801" s="2290">
        <v>20</v>
      </c>
      <c r="Q801" s="2">
        <v>20</v>
      </c>
      <c r="R801" s="2290">
        <v>20</v>
      </c>
      <c r="S801" s="2290">
        <v>20</v>
      </c>
      <c r="T801" s="2">
        <v>21</v>
      </c>
      <c r="U801" s="2290">
        <v>21</v>
      </c>
      <c r="V801" s="2290">
        <v>21</v>
      </c>
      <c r="W801" s="2290">
        <v>21</v>
      </c>
      <c r="X801" s="2290">
        <v>21</v>
      </c>
      <c r="Y801" s="1541">
        <f>O801</f>
        <v>20</v>
      </c>
      <c r="Z801" s="1541">
        <f>R801</f>
        <v>20</v>
      </c>
      <c r="AA801" s="1541">
        <f>U801</f>
        <v>21</v>
      </c>
      <c r="AB801" s="1541">
        <f>X801</f>
        <v>21</v>
      </c>
      <c r="AC801" s="1541">
        <f>Z801</f>
        <v>20</v>
      </c>
      <c r="AD801" s="1541">
        <f>AB801</f>
        <v>21</v>
      </c>
      <c r="AE801" s="1541">
        <f>AD801</f>
        <v>21</v>
      </c>
    </row>
    <row r="802" spans="1:31" s="65" customFormat="1">
      <c r="A802" s="657">
        <v>1</v>
      </c>
      <c r="B802" s="97"/>
      <c r="C802" s="97"/>
      <c r="D802" s="49"/>
      <c r="E802" s="529"/>
      <c r="F802" s="522" t="s">
        <v>364</v>
      </c>
      <c r="G802" s="90"/>
      <c r="H802" s="90"/>
      <c r="I802" s="89"/>
      <c r="J802" s="88"/>
      <c r="K802" s="88"/>
      <c r="L802" s="87"/>
      <c r="M802" s="1538">
        <f>SUM(M803:M807)</f>
        <v>83</v>
      </c>
      <c r="N802" s="1538">
        <f t="shared" ref="N802:AE802" si="449">SUM(N803:N807)</f>
        <v>82</v>
      </c>
      <c r="O802" s="1538">
        <f t="shared" si="449"/>
        <v>82</v>
      </c>
      <c r="P802" s="1538">
        <f t="shared" si="449"/>
        <v>82</v>
      </c>
      <c r="Q802" s="1538">
        <f t="shared" si="449"/>
        <v>82</v>
      </c>
      <c r="R802" s="1538">
        <f t="shared" si="449"/>
        <v>84</v>
      </c>
      <c r="S802" s="1538">
        <f t="shared" si="449"/>
        <v>83</v>
      </c>
      <c r="T802" s="1538">
        <f t="shared" si="449"/>
        <v>83</v>
      </c>
      <c r="U802" s="1538">
        <f t="shared" si="449"/>
        <v>83</v>
      </c>
      <c r="V802" s="1538">
        <f t="shared" si="449"/>
        <v>84</v>
      </c>
      <c r="W802" s="1538">
        <f t="shared" si="449"/>
        <v>84</v>
      </c>
      <c r="X802" s="1538">
        <f t="shared" si="449"/>
        <v>85</v>
      </c>
      <c r="Y802" s="1538">
        <f t="shared" si="449"/>
        <v>82</v>
      </c>
      <c r="Z802" s="1538">
        <f t="shared" si="449"/>
        <v>84</v>
      </c>
      <c r="AA802" s="1538">
        <f t="shared" si="449"/>
        <v>83</v>
      </c>
      <c r="AB802" s="1538">
        <f t="shared" si="449"/>
        <v>85</v>
      </c>
      <c r="AC802" s="1538">
        <f t="shared" si="449"/>
        <v>84</v>
      </c>
      <c r="AD802" s="1538">
        <f t="shared" si="449"/>
        <v>85</v>
      </c>
      <c r="AE802" s="1538">
        <f t="shared" si="449"/>
        <v>85</v>
      </c>
    </row>
    <row r="803" spans="1:31" s="65" customFormat="1">
      <c r="A803" s="657">
        <v>1</v>
      </c>
      <c r="B803" s="97"/>
      <c r="C803" s="97"/>
      <c r="D803" s="49"/>
      <c r="E803" s="529"/>
      <c r="F803" s="7"/>
      <c r="G803" s="7"/>
      <c r="H803" s="7"/>
      <c r="I803" s="6"/>
      <c r="J803" s="80"/>
      <c r="K803" s="80"/>
      <c r="L803" s="6" t="s">
        <v>242</v>
      </c>
      <c r="M803" s="2289">
        <v>46</v>
      </c>
      <c r="N803" s="2289">
        <v>45</v>
      </c>
      <c r="O803" s="5">
        <v>45</v>
      </c>
      <c r="P803" s="2289">
        <v>45</v>
      </c>
      <c r="Q803" s="5">
        <v>45</v>
      </c>
      <c r="R803" s="2289">
        <v>47</v>
      </c>
      <c r="S803" s="2289">
        <v>47</v>
      </c>
      <c r="T803" s="5">
        <v>47</v>
      </c>
      <c r="U803" s="2289">
        <v>47</v>
      </c>
      <c r="V803" s="2289">
        <v>48</v>
      </c>
      <c r="W803" s="2289">
        <v>48</v>
      </c>
      <c r="X803" s="2289">
        <v>49</v>
      </c>
      <c r="Y803" s="1341">
        <f>O803</f>
        <v>45</v>
      </c>
      <c r="Z803" s="1341">
        <f>R803</f>
        <v>47</v>
      </c>
      <c r="AA803" s="1341">
        <f>U803</f>
        <v>47</v>
      </c>
      <c r="AB803" s="1341">
        <f>X803</f>
        <v>49</v>
      </c>
      <c r="AC803" s="1341">
        <f>Z803</f>
        <v>47</v>
      </c>
      <c r="AD803" s="1341">
        <f>AB803</f>
        <v>49</v>
      </c>
      <c r="AE803" s="1341">
        <f>AD803</f>
        <v>49</v>
      </c>
    </row>
    <row r="804" spans="1:31" s="65" customFormat="1">
      <c r="A804" s="657">
        <v>1</v>
      </c>
      <c r="B804" s="97"/>
      <c r="C804" s="97"/>
      <c r="D804" s="49"/>
      <c r="E804" s="529"/>
      <c r="F804" s="7"/>
      <c r="G804" s="7"/>
      <c r="H804" s="7"/>
      <c r="I804" s="6"/>
      <c r="J804" s="80"/>
      <c r="K804" s="80"/>
      <c r="L804" s="6" t="s">
        <v>243</v>
      </c>
      <c r="M804" s="2289">
        <v>1</v>
      </c>
      <c r="N804" s="2289">
        <v>1</v>
      </c>
      <c r="O804" s="5">
        <v>1</v>
      </c>
      <c r="P804" s="2289">
        <v>1</v>
      </c>
      <c r="Q804" s="5">
        <v>1</v>
      </c>
      <c r="R804" s="2289">
        <v>1</v>
      </c>
      <c r="S804" s="2289">
        <v>1</v>
      </c>
      <c r="T804" s="5">
        <v>1</v>
      </c>
      <c r="U804" s="2289">
        <v>1</v>
      </c>
      <c r="V804" s="2289">
        <v>1</v>
      </c>
      <c r="W804" s="2289">
        <v>1</v>
      </c>
      <c r="X804" s="2289">
        <v>1</v>
      </c>
      <c r="Y804" s="1341">
        <f>O804</f>
        <v>1</v>
      </c>
      <c r="Z804" s="1341">
        <f>R804</f>
        <v>1</v>
      </c>
      <c r="AA804" s="1341">
        <f>U804</f>
        <v>1</v>
      </c>
      <c r="AB804" s="1341">
        <f>X804</f>
        <v>1</v>
      </c>
      <c r="AC804" s="1341">
        <f>Z804</f>
        <v>1</v>
      </c>
      <c r="AD804" s="1341">
        <f>AB804</f>
        <v>1</v>
      </c>
      <c r="AE804" s="1341">
        <f>AD804</f>
        <v>1</v>
      </c>
    </row>
    <row r="805" spans="1:31" s="65" customFormat="1">
      <c r="A805" s="657">
        <v>1</v>
      </c>
      <c r="B805" s="97"/>
      <c r="C805" s="97"/>
      <c r="D805" s="49"/>
      <c r="E805" s="529"/>
      <c r="F805" s="7"/>
      <c r="G805" s="7"/>
      <c r="H805" s="7"/>
      <c r="I805" s="6"/>
      <c r="J805" s="80"/>
      <c r="K805" s="80"/>
      <c r="L805" s="6" t="s">
        <v>361</v>
      </c>
      <c r="M805" s="2289">
        <v>18</v>
      </c>
      <c r="N805" s="2289">
        <v>18</v>
      </c>
      <c r="O805" s="5">
        <v>18</v>
      </c>
      <c r="P805" s="2289">
        <v>18</v>
      </c>
      <c r="Q805" s="5">
        <v>18</v>
      </c>
      <c r="R805" s="2289">
        <v>18</v>
      </c>
      <c r="S805" s="2289">
        <v>17</v>
      </c>
      <c r="T805" s="5">
        <v>17</v>
      </c>
      <c r="U805" s="2289">
        <v>17</v>
      </c>
      <c r="V805" s="2289">
        <v>17</v>
      </c>
      <c r="W805" s="2289">
        <v>17</v>
      </c>
      <c r="X805" s="2289">
        <v>17</v>
      </c>
      <c r="Y805" s="1341">
        <f>O805</f>
        <v>18</v>
      </c>
      <c r="Z805" s="1341">
        <f>R805</f>
        <v>18</v>
      </c>
      <c r="AA805" s="1341">
        <f>U805</f>
        <v>17</v>
      </c>
      <c r="AB805" s="1341">
        <f>X805</f>
        <v>17</v>
      </c>
      <c r="AC805" s="1341">
        <f>Z805</f>
        <v>18</v>
      </c>
      <c r="AD805" s="1341">
        <f>AB805</f>
        <v>17</v>
      </c>
      <c r="AE805" s="1341">
        <f>AD805</f>
        <v>17</v>
      </c>
    </row>
    <row r="806" spans="1:31" s="65" customFormat="1">
      <c r="A806" s="657">
        <v>1</v>
      </c>
      <c r="B806" s="97"/>
      <c r="C806" s="97"/>
      <c r="D806" s="49"/>
      <c r="E806" s="529"/>
      <c r="F806" s="7"/>
      <c r="G806" s="7"/>
      <c r="H806" s="7"/>
      <c r="I806" s="6"/>
      <c r="J806" s="80"/>
      <c r="K806" s="80"/>
      <c r="L806" s="6" t="s">
        <v>128</v>
      </c>
      <c r="M806" s="2289"/>
      <c r="N806" s="2289"/>
      <c r="O806" s="5"/>
      <c r="P806" s="2289"/>
      <c r="Q806" s="5"/>
      <c r="R806" s="5"/>
      <c r="S806" s="2289"/>
      <c r="T806" s="5"/>
      <c r="U806" s="2289"/>
      <c r="V806" s="2289"/>
      <c r="W806" s="5"/>
      <c r="X806" s="2289"/>
      <c r="Y806" s="1341">
        <f>O806</f>
        <v>0</v>
      </c>
      <c r="Z806" s="1341">
        <f>R806</f>
        <v>0</v>
      </c>
      <c r="AA806" s="1341">
        <f>U806</f>
        <v>0</v>
      </c>
      <c r="AB806" s="1341">
        <f>X806</f>
        <v>0</v>
      </c>
      <c r="AC806" s="1341">
        <f>Z806</f>
        <v>0</v>
      </c>
      <c r="AD806" s="1341">
        <f>AB806</f>
        <v>0</v>
      </c>
      <c r="AE806" s="1341">
        <f>AD806</f>
        <v>0</v>
      </c>
    </row>
    <row r="807" spans="1:31" s="65" customFormat="1">
      <c r="A807" s="657">
        <v>1</v>
      </c>
      <c r="B807" s="97"/>
      <c r="C807" s="97"/>
      <c r="D807" s="49"/>
      <c r="E807" s="529"/>
      <c r="F807" s="7"/>
      <c r="G807" s="7"/>
      <c r="H807" s="7"/>
      <c r="I807" s="6"/>
      <c r="J807" s="80"/>
      <c r="K807" s="80"/>
      <c r="L807" s="6" t="s">
        <v>127</v>
      </c>
      <c r="M807" s="2289">
        <v>18</v>
      </c>
      <c r="N807" s="2289">
        <v>18</v>
      </c>
      <c r="O807" s="5">
        <v>18</v>
      </c>
      <c r="P807" s="2289">
        <v>18</v>
      </c>
      <c r="Q807" s="5">
        <v>18</v>
      </c>
      <c r="R807" s="2289">
        <v>18</v>
      </c>
      <c r="S807" s="2289">
        <v>18</v>
      </c>
      <c r="T807" s="5">
        <v>18</v>
      </c>
      <c r="U807" s="2289">
        <v>18</v>
      </c>
      <c r="V807" s="2289">
        <v>18</v>
      </c>
      <c r="W807" s="2289">
        <v>18</v>
      </c>
      <c r="X807" s="2289">
        <v>18</v>
      </c>
      <c r="Y807" s="1341">
        <f>O807</f>
        <v>18</v>
      </c>
      <c r="Z807" s="1341">
        <f>R807</f>
        <v>18</v>
      </c>
      <c r="AA807" s="1341">
        <f>U807</f>
        <v>18</v>
      </c>
      <c r="AB807" s="1341">
        <f>X807</f>
        <v>18</v>
      </c>
      <c r="AC807" s="1341">
        <f>Z807</f>
        <v>18</v>
      </c>
      <c r="AD807" s="1341">
        <f>AB807</f>
        <v>18</v>
      </c>
      <c r="AE807" s="1341">
        <f>AD807</f>
        <v>18</v>
      </c>
    </row>
    <row r="808" spans="1:31" s="65" customFormat="1">
      <c r="A808" s="657">
        <v>1</v>
      </c>
      <c r="B808" s="97"/>
      <c r="C808" s="97"/>
      <c r="D808" s="49"/>
      <c r="E808" s="529"/>
      <c r="F808" s="514" t="s">
        <v>365</v>
      </c>
      <c r="G808" s="509"/>
      <c r="H808" s="509"/>
      <c r="I808" s="508"/>
      <c r="J808" s="510"/>
      <c r="K808" s="510"/>
      <c r="L808" s="511"/>
      <c r="M808" s="1542">
        <f>SUM(M809:M812)</f>
        <v>10</v>
      </c>
      <c r="N808" s="1542">
        <f t="shared" ref="N808:AE808" si="450">SUM(N809:N812)</f>
        <v>11</v>
      </c>
      <c r="O808" s="1542">
        <f t="shared" si="450"/>
        <v>11</v>
      </c>
      <c r="P808" s="1542">
        <f t="shared" si="450"/>
        <v>11</v>
      </c>
      <c r="Q808" s="1542">
        <f t="shared" si="450"/>
        <v>11</v>
      </c>
      <c r="R808" s="1542">
        <f t="shared" si="450"/>
        <v>11</v>
      </c>
      <c r="S808" s="1542">
        <f t="shared" si="450"/>
        <v>11</v>
      </c>
      <c r="T808" s="1542">
        <f t="shared" si="450"/>
        <v>11</v>
      </c>
      <c r="U808" s="1542">
        <f t="shared" si="450"/>
        <v>11</v>
      </c>
      <c r="V808" s="1542">
        <f t="shared" si="450"/>
        <v>11</v>
      </c>
      <c r="W808" s="1542">
        <f t="shared" si="450"/>
        <v>11</v>
      </c>
      <c r="X808" s="1542">
        <f t="shared" si="450"/>
        <v>11</v>
      </c>
      <c r="Y808" s="1542">
        <f t="shared" si="450"/>
        <v>11</v>
      </c>
      <c r="Z808" s="1542">
        <f t="shared" si="450"/>
        <v>11</v>
      </c>
      <c r="AA808" s="1542">
        <f t="shared" si="450"/>
        <v>11</v>
      </c>
      <c r="AB808" s="1542">
        <f t="shared" si="450"/>
        <v>11</v>
      </c>
      <c r="AC808" s="1542">
        <f t="shared" si="450"/>
        <v>11</v>
      </c>
      <c r="AD808" s="1542">
        <f t="shared" si="450"/>
        <v>11</v>
      </c>
      <c r="AE808" s="1542">
        <f t="shared" si="450"/>
        <v>11</v>
      </c>
    </row>
    <row r="809" spans="1:31" s="65" customFormat="1">
      <c r="A809" s="657">
        <v>1</v>
      </c>
      <c r="B809" s="97"/>
      <c r="C809" s="97"/>
      <c r="D809" s="49"/>
      <c r="E809" s="529"/>
      <c r="F809" s="7"/>
      <c r="G809" s="7"/>
      <c r="H809" s="7"/>
      <c r="I809" s="6"/>
      <c r="J809" s="80"/>
      <c r="K809" s="80"/>
      <c r="L809" s="6" t="s">
        <v>295</v>
      </c>
      <c r="M809" s="5"/>
      <c r="N809" s="5"/>
      <c r="O809" s="5"/>
      <c r="P809" s="5"/>
      <c r="Q809" s="5"/>
      <c r="R809" s="5"/>
      <c r="S809" s="5"/>
      <c r="T809" s="5"/>
      <c r="U809" s="5"/>
      <c r="V809" s="5"/>
      <c r="W809" s="5"/>
      <c r="X809" s="5"/>
      <c r="Y809" s="1341">
        <f>O809</f>
        <v>0</v>
      </c>
      <c r="Z809" s="1341">
        <f>R809</f>
        <v>0</v>
      </c>
      <c r="AA809" s="1341">
        <f>U809</f>
        <v>0</v>
      </c>
      <c r="AB809" s="1341">
        <f>X809</f>
        <v>0</v>
      </c>
      <c r="AC809" s="1341">
        <f>Z809</f>
        <v>0</v>
      </c>
      <c r="AD809" s="1341">
        <f>AB809</f>
        <v>0</v>
      </c>
      <c r="AE809" s="1341">
        <f>AD809</f>
        <v>0</v>
      </c>
    </row>
    <row r="810" spans="1:31" s="65" customFormat="1">
      <c r="A810" s="657">
        <v>1</v>
      </c>
      <c r="B810" s="97"/>
      <c r="C810" s="97"/>
      <c r="D810" s="49"/>
      <c r="E810" s="529"/>
      <c r="F810" s="7"/>
      <c r="G810" s="7"/>
      <c r="H810" s="7"/>
      <c r="I810" s="6"/>
      <c r="J810" s="80"/>
      <c r="K810" s="80"/>
      <c r="L810" s="6" t="s">
        <v>296</v>
      </c>
      <c r="M810" s="5"/>
      <c r="N810" s="5"/>
      <c r="O810" s="5"/>
      <c r="P810" s="5"/>
      <c r="Q810" s="5"/>
      <c r="R810" s="5"/>
      <c r="S810" s="5"/>
      <c r="T810" s="5"/>
      <c r="U810" s="5"/>
      <c r="V810" s="5"/>
      <c r="W810" s="5"/>
      <c r="X810" s="5"/>
      <c r="Y810" s="1341">
        <f>O810</f>
        <v>0</v>
      </c>
      <c r="Z810" s="1341">
        <f>R810</f>
        <v>0</v>
      </c>
      <c r="AA810" s="1341">
        <f>U810</f>
        <v>0</v>
      </c>
      <c r="AB810" s="1341">
        <f>X810</f>
        <v>0</v>
      </c>
      <c r="AC810" s="1341">
        <f>Z810</f>
        <v>0</v>
      </c>
      <c r="AD810" s="1341">
        <f>AB810</f>
        <v>0</v>
      </c>
      <c r="AE810" s="1341">
        <f>AD810</f>
        <v>0</v>
      </c>
    </row>
    <row r="811" spans="1:31" s="65" customFormat="1">
      <c r="A811" s="657">
        <v>1</v>
      </c>
      <c r="B811" s="97"/>
      <c r="C811" s="97"/>
      <c r="D811" s="49"/>
      <c r="E811" s="529"/>
      <c r="F811" s="7"/>
      <c r="G811" s="7"/>
      <c r="H811" s="7"/>
      <c r="I811" s="6"/>
      <c r="J811" s="80"/>
      <c r="K811" s="80"/>
      <c r="L811" s="6" t="s">
        <v>297</v>
      </c>
      <c r="M811" s="2289">
        <v>9</v>
      </c>
      <c r="N811" s="2289">
        <v>10</v>
      </c>
      <c r="O811" s="5">
        <v>10</v>
      </c>
      <c r="P811" s="2289">
        <v>10</v>
      </c>
      <c r="Q811" s="5">
        <v>10</v>
      </c>
      <c r="R811" s="2289">
        <v>10</v>
      </c>
      <c r="S811" s="2289">
        <v>10</v>
      </c>
      <c r="T811" s="2289">
        <v>10</v>
      </c>
      <c r="U811" s="2289">
        <v>10</v>
      </c>
      <c r="V811" s="2289">
        <v>10</v>
      </c>
      <c r="W811" s="2289">
        <v>10</v>
      </c>
      <c r="X811" s="2289">
        <v>10</v>
      </c>
      <c r="Y811" s="1341">
        <f>O811</f>
        <v>10</v>
      </c>
      <c r="Z811" s="1341">
        <f>R811</f>
        <v>10</v>
      </c>
      <c r="AA811" s="1341">
        <f>U811</f>
        <v>10</v>
      </c>
      <c r="AB811" s="1341">
        <f>X811</f>
        <v>10</v>
      </c>
      <c r="AC811" s="1341">
        <f>Z811</f>
        <v>10</v>
      </c>
      <c r="AD811" s="1341">
        <f>AB811</f>
        <v>10</v>
      </c>
      <c r="AE811" s="1341">
        <f>AD811</f>
        <v>10</v>
      </c>
    </row>
    <row r="812" spans="1:31" s="65" customFormat="1">
      <c r="A812" s="657">
        <v>1</v>
      </c>
      <c r="B812" s="97"/>
      <c r="C812" s="97"/>
      <c r="D812" s="49"/>
      <c r="E812" s="529"/>
      <c r="F812" s="4"/>
      <c r="G812" s="4"/>
      <c r="H812" s="4"/>
      <c r="I812" s="3"/>
      <c r="J812" s="77"/>
      <c r="K812" s="77"/>
      <c r="L812" s="3" t="s">
        <v>298</v>
      </c>
      <c r="M812" s="2290">
        <v>1</v>
      </c>
      <c r="N812" s="2290">
        <v>1</v>
      </c>
      <c r="O812" s="2">
        <v>1</v>
      </c>
      <c r="P812" s="2290">
        <v>1</v>
      </c>
      <c r="Q812" s="2">
        <v>1</v>
      </c>
      <c r="R812" s="2290">
        <v>1</v>
      </c>
      <c r="S812" s="2290">
        <v>1</v>
      </c>
      <c r="T812" s="2290">
        <v>1</v>
      </c>
      <c r="U812" s="2290">
        <v>1</v>
      </c>
      <c r="V812" s="2290">
        <v>1</v>
      </c>
      <c r="W812" s="2290">
        <v>1</v>
      </c>
      <c r="X812" s="2290">
        <v>1</v>
      </c>
      <c r="Y812" s="1541">
        <f>O812</f>
        <v>1</v>
      </c>
      <c r="Z812" s="1541">
        <f>R812</f>
        <v>1</v>
      </c>
      <c r="AA812" s="1541">
        <f>U812</f>
        <v>1</v>
      </c>
      <c r="AB812" s="1541">
        <f>X812</f>
        <v>1</v>
      </c>
      <c r="AC812" s="1541">
        <f>Z812</f>
        <v>1</v>
      </c>
      <c r="AD812" s="1541">
        <f>AB812</f>
        <v>1</v>
      </c>
      <c r="AE812" s="1541">
        <f>AD812</f>
        <v>1</v>
      </c>
    </row>
    <row r="813" spans="1:31" s="65" customFormat="1">
      <c r="A813" s="657">
        <v>1</v>
      </c>
      <c r="B813" s="97"/>
      <c r="C813" s="97"/>
      <c r="D813" s="49"/>
      <c r="E813" s="529"/>
      <c r="F813" s="522" t="s">
        <v>77</v>
      </c>
      <c r="G813" s="90"/>
      <c r="H813" s="90"/>
      <c r="I813" s="89"/>
      <c r="J813" s="88"/>
      <c r="K813" s="88"/>
      <c r="L813" s="87"/>
      <c r="M813" s="1538">
        <f>SUM(M814:M818)</f>
        <v>30</v>
      </c>
      <c r="N813" s="1538">
        <f t="shared" ref="N813:AE813" si="451">SUM(N814:N818)</f>
        <v>30</v>
      </c>
      <c r="O813" s="1538">
        <f t="shared" si="451"/>
        <v>28</v>
      </c>
      <c r="P813" s="1538">
        <f t="shared" si="451"/>
        <v>29</v>
      </c>
      <c r="Q813" s="1538">
        <f t="shared" si="451"/>
        <v>29</v>
      </c>
      <c r="R813" s="1538">
        <f t="shared" si="451"/>
        <v>31</v>
      </c>
      <c r="S813" s="1538">
        <f t="shared" si="451"/>
        <v>32</v>
      </c>
      <c r="T813" s="1538">
        <f t="shared" si="451"/>
        <v>32</v>
      </c>
      <c r="U813" s="1538">
        <f t="shared" si="451"/>
        <v>32</v>
      </c>
      <c r="V813" s="1538">
        <f t="shared" si="451"/>
        <v>32</v>
      </c>
      <c r="W813" s="1538">
        <f t="shared" si="451"/>
        <v>32</v>
      </c>
      <c r="X813" s="1538">
        <f t="shared" si="451"/>
        <v>29</v>
      </c>
      <c r="Y813" s="1538">
        <f t="shared" si="451"/>
        <v>28</v>
      </c>
      <c r="Z813" s="1538">
        <f t="shared" si="451"/>
        <v>31</v>
      </c>
      <c r="AA813" s="1538">
        <f t="shared" si="451"/>
        <v>32</v>
      </c>
      <c r="AB813" s="1538">
        <f t="shared" si="451"/>
        <v>29</v>
      </c>
      <c r="AC813" s="1538">
        <f t="shared" si="451"/>
        <v>31</v>
      </c>
      <c r="AD813" s="1538">
        <f t="shared" si="451"/>
        <v>29</v>
      </c>
      <c r="AE813" s="1538">
        <f t="shared" si="451"/>
        <v>29</v>
      </c>
    </row>
    <row r="814" spans="1:31" s="65" customFormat="1">
      <c r="A814" s="657">
        <v>1</v>
      </c>
      <c r="B814" s="97"/>
      <c r="C814" s="97"/>
      <c r="D814" s="49"/>
      <c r="E814" s="529"/>
      <c r="F814" s="7"/>
      <c r="G814" s="7"/>
      <c r="H814" s="6"/>
      <c r="I814" s="6"/>
      <c r="J814" s="80"/>
      <c r="K814" s="80"/>
      <c r="L814" s="79" t="s">
        <v>126</v>
      </c>
      <c r="M814" s="2289">
        <v>2</v>
      </c>
      <c r="N814" s="2289">
        <v>2</v>
      </c>
      <c r="O814" s="5">
        <v>2</v>
      </c>
      <c r="P814" s="2289">
        <v>2</v>
      </c>
      <c r="Q814" s="5">
        <v>2</v>
      </c>
      <c r="R814" s="2289">
        <v>2</v>
      </c>
      <c r="S814" s="2289">
        <v>2</v>
      </c>
      <c r="T814" s="2289">
        <v>2</v>
      </c>
      <c r="U814" s="2289">
        <v>2</v>
      </c>
      <c r="V814" s="2289">
        <v>2</v>
      </c>
      <c r="W814" s="2289">
        <v>2</v>
      </c>
      <c r="X814" s="2289">
        <v>2</v>
      </c>
      <c r="Y814" s="1341">
        <f>O814</f>
        <v>2</v>
      </c>
      <c r="Z814" s="1341">
        <f>R814</f>
        <v>2</v>
      </c>
      <c r="AA814" s="1341">
        <f>U814</f>
        <v>2</v>
      </c>
      <c r="AB814" s="1341">
        <f>X814</f>
        <v>2</v>
      </c>
      <c r="AC814" s="1341">
        <f>Z814</f>
        <v>2</v>
      </c>
      <c r="AD814" s="1341">
        <f>AB814</f>
        <v>2</v>
      </c>
      <c r="AE814" s="1341">
        <f>AD814</f>
        <v>2</v>
      </c>
    </row>
    <row r="815" spans="1:31" s="65" customFormat="1">
      <c r="A815" s="657">
        <v>1</v>
      </c>
      <c r="B815" s="97"/>
      <c r="C815" s="97"/>
      <c r="D815" s="49"/>
      <c r="E815" s="529"/>
      <c r="F815" s="7"/>
      <c r="G815" s="7"/>
      <c r="H815" s="6"/>
      <c r="I815" s="6"/>
      <c r="J815" s="80"/>
      <c r="K815" s="80"/>
      <c r="L815" s="79" t="s">
        <v>79</v>
      </c>
      <c r="M815" s="2289">
        <v>15</v>
      </c>
      <c r="N815" s="2289">
        <v>15</v>
      </c>
      <c r="O815" s="5">
        <v>14</v>
      </c>
      <c r="P815" s="2289">
        <v>14</v>
      </c>
      <c r="Q815" s="5">
        <v>13</v>
      </c>
      <c r="R815" s="2289">
        <v>14</v>
      </c>
      <c r="S815" s="2289">
        <v>15</v>
      </c>
      <c r="T815" s="2289">
        <v>15</v>
      </c>
      <c r="U815" s="2289">
        <v>15</v>
      </c>
      <c r="V815" s="2289">
        <v>15</v>
      </c>
      <c r="W815" s="2289">
        <v>15</v>
      </c>
      <c r="X815" s="2289">
        <v>14</v>
      </c>
      <c r="Y815" s="1341">
        <f>O815</f>
        <v>14</v>
      </c>
      <c r="Z815" s="1341">
        <f>R815</f>
        <v>14</v>
      </c>
      <c r="AA815" s="1341">
        <f>U815</f>
        <v>15</v>
      </c>
      <c r="AB815" s="1341">
        <f>X815</f>
        <v>14</v>
      </c>
      <c r="AC815" s="1341">
        <f>Z815</f>
        <v>14</v>
      </c>
      <c r="AD815" s="1341">
        <f>AB815</f>
        <v>14</v>
      </c>
      <c r="AE815" s="1341">
        <f>AD815</f>
        <v>14</v>
      </c>
    </row>
    <row r="816" spans="1:31" s="65" customFormat="1">
      <c r="A816" s="657">
        <v>1</v>
      </c>
      <c r="B816" s="97"/>
      <c r="C816" s="97"/>
      <c r="D816" s="49"/>
      <c r="E816" s="529"/>
      <c r="F816" s="7"/>
      <c r="G816" s="7"/>
      <c r="H816" s="6"/>
      <c r="I816" s="6"/>
      <c r="J816" s="80"/>
      <c r="K816" s="80"/>
      <c r="L816" s="79" t="s">
        <v>80</v>
      </c>
      <c r="M816" s="2289">
        <v>2</v>
      </c>
      <c r="N816" s="2289">
        <v>2</v>
      </c>
      <c r="O816" s="5">
        <v>2</v>
      </c>
      <c r="P816" s="2289">
        <v>3</v>
      </c>
      <c r="Q816" s="5">
        <v>4</v>
      </c>
      <c r="R816" s="2289">
        <v>5</v>
      </c>
      <c r="S816" s="2289">
        <v>5</v>
      </c>
      <c r="T816" s="2289">
        <v>5</v>
      </c>
      <c r="U816" s="2289">
        <v>5</v>
      </c>
      <c r="V816" s="2289">
        <v>5</v>
      </c>
      <c r="W816" s="2289">
        <v>5</v>
      </c>
      <c r="X816" s="2289">
        <v>5</v>
      </c>
      <c r="Y816" s="1341">
        <f>O816</f>
        <v>2</v>
      </c>
      <c r="Z816" s="1341">
        <f>R816</f>
        <v>5</v>
      </c>
      <c r="AA816" s="1341">
        <f>U816</f>
        <v>5</v>
      </c>
      <c r="AB816" s="1341">
        <f>X816</f>
        <v>5</v>
      </c>
      <c r="AC816" s="1341">
        <f>Z816</f>
        <v>5</v>
      </c>
      <c r="AD816" s="1341">
        <f>AB816</f>
        <v>5</v>
      </c>
      <c r="AE816" s="1341">
        <f>AD816</f>
        <v>5</v>
      </c>
    </row>
    <row r="817" spans="1:31" s="65" customFormat="1">
      <c r="A817" s="657">
        <v>1</v>
      </c>
      <c r="B817" s="97"/>
      <c r="C817" s="97"/>
      <c r="D817" s="49"/>
      <c r="E817" s="529"/>
      <c r="F817" s="7"/>
      <c r="G817" s="7"/>
      <c r="H817" s="6"/>
      <c r="I817" s="6"/>
      <c r="J817" s="80"/>
      <c r="K817" s="80"/>
      <c r="L817" s="79" t="s">
        <v>81</v>
      </c>
      <c r="M817" s="2289"/>
      <c r="N817" s="2289"/>
      <c r="O817" s="5"/>
      <c r="P817" s="2289"/>
      <c r="Q817" s="5"/>
      <c r="R817" s="2289"/>
      <c r="S817" s="5"/>
      <c r="T817" s="2289"/>
      <c r="U817" s="2289"/>
      <c r="V817" s="5"/>
      <c r="W817" s="5"/>
      <c r="X817" s="2289"/>
      <c r="Y817" s="1341">
        <f>O817</f>
        <v>0</v>
      </c>
      <c r="Z817" s="1341">
        <f>R817</f>
        <v>0</v>
      </c>
      <c r="AA817" s="1341">
        <f>U817</f>
        <v>0</v>
      </c>
      <c r="AB817" s="1341">
        <f>X817</f>
        <v>0</v>
      </c>
      <c r="AC817" s="1341">
        <f>Z817</f>
        <v>0</v>
      </c>
      <c r="AD817" s="1341">
        <f>AB817</f>
        <v>0</v>
      </c>
      <c r="AE817" s="1341">
        <f>AD817</f>
        <v>0</v>
      </c>
    </row>
    <row r="818" spans="1:31" s="65" customFormat="1">
      <c r="A818" s="657">
        <v>1</v>
      </c>
      <c r="B818" s="97"/>
      <c r="C818" s="97"/>
      <c r="D818" s="49"/>
      <c r="E818" s="529"/>
      <c r="F818" s="7"/>
      <c r="G818" s="7"/>
      <c r="H818" s="6"/>
      <c r="I818" s="6"/>
      <c r="J818" s="80"/>
      <c r="K818" s="80"/>
      <c r="L818" s="79" t="s">
        <v>11</v>
      </c>
      <c r="M818" s="2289">
        <v>11</v>
      </c>
      <c r="N818" s="2289">
        <v>11</v>
      </c>
      <c r="O818" s="5">
        <v>10</v>
      </c>
      <c r="P818" s="2289">
        <v>10</v>
      </c>
      <c r="Q818" s="5">
        <v>10</v>
      </c>
      <c r="R818" s="2289">
        <v>10</v>
      </c>
      <c r="S818" s="2289">
        <v>10</v>
      </c>
      <c r="T818" s="2289">
        <v>10</v>
      </c>
      <c r="U818" s="2289">
        <v>10</v>
      </c>
      <c r="V818" s="2289">
        <v>10</v>
      </c>
      <c r="W818" s="2289">
        <v>10</v>
      </c>
      <c r="X818" s="2289">
        <v>8</v>
      </c>
      <c r="Y818" s="1341">
        <f>O818</f>
        <v>10</v>
      </c>
      <c r="Z818" s="1341">
        <f>R818</f>
        <v>10</v>
      </c>
      <c r="AA818" s="1341">
        <f>U818</f>
        <v>10</v>
      </c>
      <c r="AB818" s="1341">
        <f>X818</f>
        <v>8</v>
      </c>
      <c r="AC818" s="1341">
        <f>Z818</f>
        <v>10</v>
      </c>
      <c r="AD818" s="1341">
        <f>AB818</f>
        <v>8</v>
      </c>
      <c r="AE818" s="1341">
        <f>AD818</f>
        <v>8</v>
      </c>
    </row>
    <row r="819" spans="1:31" s="65" customFormat="1">
      <c r="A819" s="657">
        <v>1</v>
      </c>
      <c r="B819" s="97"/>
      <c r="C819" s="97"/>
      <c r="D819" s="49"/>
      <c r="E819" s="529"/>
      <c r="F819" s="514" t="s">
        <v>366</v>
      </c>
      <c r="G819" s="514"/>
      <c r="H819" s="514"/>
      <c r="I819" s="508"/>
      <c r="J819" s="510"/>
      <c r="K819" s="510"/>
      <c r="L819" s="511"/>
      <c r="M819" s="1542">
        <f>SUM(M820:M822)</f>
        <v>0</v>
      </c>
      <c r="N819" s="1542">
        <f t="shared" ref="N819:AE819" si="452">SUM(N820:N822)</f>
        <v>0</v>
      </c>
      <c r="O819" s="1542">
        <f t="shared" si="452"/>
        <v>0</v>
      </c>
      <c r="P819" s="1542">
        <f t="shared" si="452"/>
        <v>0</v>
      </c>
      <c r="Q819" s="1542">
        <f t="shared" si="452"/>
        <v>0</v>
      </c>
      <c r="R819" s="1542">
        <f t="shared" si="452"/>
        <v>0</v>
      </c>
      <c r="S819" s="1542">
        <f t="shared" si="452"/>
        <v>0</v>
      </c>
      <c r="T819" s="1542">
        <f t="shared" si="452"/>
        <v>0</v>
      </c>
      <c r="U819" s="1542">
        <f t="shared" si="452"/>
        <v>0</v>
      </c>
      <c r="V819" s="1542">
        <f t="shared" si="452"/>
        <v>0</v>
      </c>
      <c r="W819" s="1542">
        <f t="shared" si="452"/>
        <v>0</v>
      </c>
      <c r="X819" s="1542">
        <f t="shared" si="452"/>
        <v>0</v>
      </c>
      <c r="Y819" s="1542">
        <f t="shared" si="452"/>
        <v>0</v>
      </c>
      <c r="Z819" s="1542">
        <f t="shared" si="452"/>
        <v>0</v>
      </c>
      <c r="AA819" s="1542">
        <f t="shared" si="452"/>
        <v>0</v>
      </c>
      <c r="AB819" s="1542">
        <f t="shared" si="452"/>
        <v>0</v>
      </c>
      <c r="AC819" s="1542">
        <f t="shared" si="452"/>
        <v>0</v>
      </c>
      <c r="AD819" s="1542">
        <f t="shared" si="452"/>
        <v>0</v>
      </c>
      <c r="AE819" s="1542">
        <f t="shared" si="452"/>
        <v>0</v>
      </c>
    </row>
    <row r="820" spans="1:31" s="65" customFormat="1">
      <c r="A820" s="657">
        <v>1</v>
      </c>
      <c r="B820" s="97"/>
      <c r="C820" s="97"/>
      <c r="D820" s="49"/>
      <c r="E820" s="529"/>
      <c r="F820" s="7"/>
      <c r="G820" s="7"/>
      <c r="H820" s="6"/>
      <c r="I820" s="6"/>
      <c r="J820" s="80"/>
      <c r="K820" s="80"/>
      <c r="L820" s="79" t="s">
        <v>83</v>
      </c>
      <c r="M820" s="1345"/>
      <c r="N820" s="1345"/>
      <c r="O820" s="1345"/>
      <c r="P820" s="1345"/>
      <c r="Q820" s="1345"/>
      <c r="R820" s="1345"/>
      <c r="S820" s="1345"/>
      <c r="T820" s="1345"/>
      <c r="U820" s="1345"/>
      <c r="V820" s="1345"/>
      <c r="W820" s="1345"/>
      <c r="X820" s="1345"/>
      <c r="Y820" s="1341">
        <f>O820</f>
        <v>0</v>
      </c>
      <c r="Z820" s="1341">
        <f>R820</f>
        <v>0</v>
      </c>
      <c r="AA820" s="1341">
        <f>U820</f>
        <v>0</v>
      </c>
      <c r="AB820" s="1341">
        <f>X820</f>
        <v>0</v>
      </c>
      <c r="AC820" s="1341">
        <f>Z820</f>
        <v>0</v>
      </c>
      <c r="AD820" s="1341">
        <f>AB820</f>
        <v>0</v>
      </c>
      <c r="AE820" s="1341">
        <f>AD820</f>
        <v>0</v>
      </c>
    </row>
    <row r="821" spans="1:31" s="65" customFormat="1">
      <c r="A821" s="657">
        <v>1</v>
      </c>
      <c r="B821" s="97"/>
      <c r="C821" s="97"/>
      <c r="D821" s="49"/>
      <c r="E821" s="529"/>
      <c r="F821" s="7"/>
      <c r="G821" s="7"/>
      <c r="H821" s="6"/>
      <c r="I821" s="6"/>
      <c r="J821" s="80"/>
      <c r="K821" s="80"/>
      <c r="L821" s="79" t="s">
        <v>84</v>
      </c>
      <c r="M821" s="1345"/>
      <c r="N821" s="1345"/>
      <c r="O821" s="1345"/>
      <c r="P821" s="1345"/>
      <c r="Q821" s="1345"/>
      <c r="R821" s="1345"/>
      <c r="S821" s="1345"/>
      <c r="T821" s="1345"/>
      <c r="U821" s="1345"/>
      <c r="V821" s="1345"/>
      <c r="W821" s="1345"/>
      <c r="X821" s="1345"/>
      <c r="Y821" s="1341">
        <f>O821</f>
        <v>0</v>
      </c>
      <c r="Z821" s="1341">
        <f>R821</f>
        <v>0</v>
      </c>
      <c r="AA821" s="1341">
        <f>U821</f>
        <v>0</v>
      </c>
      <c r="AB821" s="1341">
        <f>X821</f>
        <v>0</v>
      </c>
      <c r="AC821" s="1341">
        <f>Z821</f>
        <v>0</v>
      </c>
      <c r="AD821" s="1341">
        <f>AB821</f>
        <v>0</v>
      </c>
      <c r="AE821" s="1341">
        <f>AD821</f>
        <v>0</v>
      </c>
    </row>
    <row r="822" spans="1:31" s="65" customFormat="1">
      <c r="A822" s="657">
        <v>1</v>
      </c>
      <c r="B822" s="97"/>
      <c r="C822" s="97"/>
      <c r="D822" s="49"/>
      <c r="E822" s="530"/>
      <c r="F822" s="4"/>
      <c r="G822" s="4"/>
      <c r="H822" s="3"/>
      <c r="I822" s="3"/>
      <c r="J822" s="77"/>
      <c r="K822" s="77"/>
      <c r="L822" s="76" t="s">
        <v>85</v>
      </c>
      <c r="M822" s="1548"/>
      <c r="N822" s="1548"/>
      <c r="O822" s="1548"/>
      <c r="P822" s="1548"/>
      <c r="Q822" s="1548"/>
      <c r="R822" s="1548"/>
      <c r="S822" s="1548"/>
      <c r="T822" s="1548"/>
      <c r="U822" s="1548"/>
      <c r="V822" s="1548"/>
      <c r="W822" s="1548"/>
      <c r="X822" s="1548"/>
      <c r="Y822" s="1541">
        <f>O822</f>
        <v>0</v>
      </c>
      <c r="Z822" s="1541">
        <f>R822</f>
        <v>0</v>
      </c>
      <c r="AA822" s="1541">
        <f>U822</f>
        <v>0</v>
      </c>
      <c r="AB822" s="1541">
        <f>X822</f>
        <v>0</v>
      </c>
      <c r="AC822" s="1541">
        <f>Z822</f>
        <v>0</v>
      </c>
      <c r="AD822" s="1541">
        <f>AB822</f>
        <v>0</v>
      </c>
      <c r="AE822" s="1541">
        <f>AD822</f>
        <v>0</v>
      </c>
    </row>
    <row r="823" spans="1:31" s="65" customFormat="1">
      <c r="A823" s="657">
        <v>1</v>
      </c>
      <c r="B823" s="97"/>
      <c r="C823" s="97"/>
      <c r="D823" s="49"/>
      <c r="E823" s="501" t="s">
        <v>321</v>
      </c>
      <c r="F823" s="502"/>
      <c r="G823" s="503"/>
      <c r="H823" s="503"/>
      <c r="I823" s="502"/>
      <c r="J823" s="504"/>
      <c r="K823" s="504"/>
      <c r="L823" s="505"/>
      <c r="M823" s="1549"/>
      <c r="N823" s="1549"/>
      <c r="O823" s="1549"/>
      <c r="P823" s="1549"/>
      <c r="Q823" s="1549"/>
      <c r="R823" s="1549"/>
      <c r="S823" s="1549"/>
      <c r="T823" s="1549"/>
      <c r="U823" s="1549"/>
      <c r="V823" s="1549"/>
      <c r="W823" s="1549"/>
      <c r="X823" s="1549"/>
      <c r="Y823" s="1544">
        <f>O823</f>
        <v>0</v>
      </c>
      <c r="Z823" s="1544">
        <f>R823</f>
        <v>0</v>
      </c>
      <c r="AA823" s="1544">
        <f>U823</f>
        <v>0</v>
      </c>
      <c r="AB823" s="1544">
        <f>X823</f>
        <v>0</v>
      </c>
      <c r="AC823" s="1544">
        <f>Z823</f>
        <v>0</v>
      </c>
      <c r="AD823" s="1544">
        <f>AB823</f>
        <v>0</v>
      </c>
      <c r="AE823" s="1544">
        <f>AD823</f>
        <v>0</v>
      </c>
    </row>
    <row r="824" spans="1:31" s="65" customFormat="1">
      <c r="A824" s="657">
        <v>1</v>
      </c>
      <c r="B824" s="97"/>
      <c r="C824" s="97"/>
      <c r="D824" s="49"/>
      <c r="E824" s="7"/>
      <c r="F824" s="6"/>
      <c r="G824" s="7"/>
      <c r="H824" s="7"/>
      <c r="I824" s="6"/>
      <c r="J824" s="96"/>
      <c r="K824" s="96"/>
      <c r="L824" s="96"/>
      <c r="M824" s="67"/>
      <c r="N824" s="67"/>
      <c r="O824" s="67"/>
      <c r="P824" s="67"/>
      <c r="Q824" s="67"/>
      <c r="R824" s="67"/>
      <c r="S824" s="67"/>
      <c r="T824" s="67"/>
      <c r="U824" s="67"/>
      <c r="V824" s="67"/>
      <c r="W824" s="67"/>
      <c r="X824" s="67"/>
    </row>
    <row r="825" spans="1:31" s="65" customFormat="1">
      <c r="A825" s="657">
        <v>1</v>
      </c>
      <c r="B825" s="97"/>
      <c r="C825" s="97"/>
      <c r="D825" s="49" t="s">
        <v>548</v>
      </c>
      <c r="E825" s="7"/>
      <c r="F825" s="6"/>
      <c r="G825" s="7"/>
      <c r="H825" s="7"/>
      <c r="I825" s="6"/>
      <c r="J825" s="96"/>
      <c r="K825" s="96"/>
      <c r="L825" s="96"/>
      <c r="M825" s="67"/>
      <c r="N825" s="67"/>
      <c r="O825" s="67"/>
      <c r="P825" s="67"/>
      <c r="Q825" s="67"/>
      <c r="R825" s="67"/>
      <c r="S825" s="67"/>
      <c r="T825" s="67"/>
      <c r="U825" s="67"/>
      <c r="V825" s="67"/>
      <c r="W825" s="67"/>
      <c r="X825" s="67"/>
    </row>
    <row r="826" spans="1:31" s="1537" customFormat="1">
      <c r="A826" s="657">
        <v>1</v>
      </c>
      <c r="B826" s="1532"/>
      <c r="C826" s="1532"/>
      <c r="D826" s="1533"/>
      <c r="E826" s="1550" t="s">
        <v>359</v>
      </c>
      <c r="F826" s="1551"/>
      <c r="G826" s="1552"/>
      <c r="H826" s="1552"/>
      <c r="I826" s="1552"/>
      <c r="J826" s="1552"/>
      <c r="K826" s="1552"/>
      <c r="L826" s="2173"/>
      <c r="M826" s="2173">
        <f>M827+M832+M838+M843+M849</f>
        <v>422</v>
      </c>
      <c r="N826" s="2173">
        <f t="shared" ref="N826:AE826" si="453">N827+N832+N838+N843+N849</f>
        <v>431</v>
      </c>
      <c r="O826" s="2173">
        <f t="shared" si="453"/>
        <v>433</v>
      </c>
      <c r="P826" s="2173">
        <f t="shared" si="453"/>
        <v>438</v>
      </c>
      <c r="Q826" s="2173">
        <f t="shared" si="453"/>
        <v>440</v>
      </c>
      <c r="R826" s="2173">
        <f t="shared" si="453"/>
        <v>445</v>
      </c>
      <c r="S826" s="2173">
        <f t="shared" si="453"/>
        <v>443</v>
      </c>
      <c r="T826" s="2173">
        <f t="shared" si="453"/>
        <v>445</v>
      </c>
      <c r="U826" s="2173">
        <f t="shared" si="453"/>
        <v>442</v>
      </c>
      <c r="V826" s="2173">
        <f t="shared" si="453"/>
        <v>444</v>
      </c>
      <c r="W826" s="2173">
        <f t="shared" si="453"/>
        <v>441</v>
      </c>
      <c r="X826" s="2173">
        <f t="shared" si="453"/>
        <v>440</v>
      </c>
      <c r="Y826" s="2173">
        <f t="shared" si="453"/>
        <v>433</v>
      </c>
      <c r="Z826" s="2173">
        <f t="shared" si="453"/>
        <v>445</v>
      </c>
      <c r="AA826" s="2173">
        <f t="shared" si="453"/>
        <v>442</v>
      </c>
      <c r="AB826" s="2173">
        <f t="shared" si="453"/>
        <v>440</v>
      </c>
      <c r="AC826" s="2173">
        <f t="shared" si="453"/>
        <v>445</v>
      </c>
      <c r="AD826" s="2173">
        <f t="shared" si="453"/>
        <v>440</v>
      </c>
      <c r="AE826" s="2173">
        <f t="shared" si="453"/>
        <v>440</v>
      </c>
    </row>
    <row r="827" spans="1:31" s="65" customFormat="1">
      <c r="A827" s="657">
        <v>1</v>
      </c>
      <c r="B827" s="97"/>
      <c r="C827" s="97"/>
      <c r="D827" s="49"/>
      <c r="E827" s="524"/>
      <c r="F827" s="522" t="s">
        <v>133</v>
      </c>
      <c r="G827" s="90"/>
      <c r="H827" s="90"/>
      <c r="I827" s="89"/>
      <c r="J827" s="88"/>
      <c r="K827" s="88"/>
      <c r="L827" s="87"/>
      <c r="M827" s="1538">
        <f>SUM(M828:M831)</f>
        <v>63</v>
      </c>
      <c r="N827" s="1538">
        <f t="shared" ref="N827:AE827" si="454">SUM(N828:N831)</f>
        <v>63</v>
      </c>
      <c r="O827" s="1538">
        <f t="shared" si="454"/>
        <v>63</v>
      </c>
      <c r="P827" s="1538">
        <f t="shared" si="454"/>
        <v>64</v>
      </c>
      <c r="Q827" s="1538">
        <f t="shared" si="454"/>
        <v>64</v>
      </c>
      <c r="R827" s="1538">
        <f t="shared" si="454"/>
        <v>66</v>
      </c>
      <c r="S827" s="1538">
        <f t="shared" si="454"/>
        <v>66</v>
      </c>
      <c r="T827" s="1538">
        <f t="shared" si="454"/>
        <v>66</v>
      </c>
      <c r="U827" s="1538">
        <f t="shared" si="454"/>
        <v>66</v>
      </c>
      <c r="V827" s="1538">
        <f t="shared" si="454"/>
        <v>66</v>
      </c>
      <c r="W827" s="1538">
        <f t="shared" si="454"/>
        <v>66</v>
      </c>
      <c r="X827" s="1538">
        <f t="shared" si="454"/>
        <v>65</v>
      </c>
      <c r="Y827" s="1538">
        <f t="shared" si="454"/>
        <v>63</v>
      </c>
      <c r="Z827" s="1538">
        <f t="shared" si="454"/>
        <v>66</v>
      </c>
      <c r="AA827" s="1538">
        <f t="shared" si="454"/>
        <v>66</v>
      </c>
      <c r="AB827" s="1538">
        <f t="shared" si="454"/>
        <v>65</v>
      </c>
      <c r="AC827" s="1538">
        <f t="shared" si="454"/>
        <v>66</v>
      </c>
      <c r="AD827" s="1538">
        <f t="shared" si="454"/>
        <v>65</v>
      </c>
      <c r="AE827" s="1538">
        <f t="shared" si="454"/>
        <v>65</v>
      </c>
    </row>
    <row r="828" spans="1:31" s="65" customFormat="1">
      <c r="A828" s="657">
        <v>1</v>
      </c>
      <c r="B828" s="97"/>
      <c r="C828" s="97"/>
      <c r="D828" s="49"/>
      <c r="E828" s="524"/>
      <c r="F828" s="7"/>
      <c r="G828" s="7"/>
      <c r="H828" s="7"/>
      <c r="I828" s="6"/>
      <c r="J828" s="80"/>
      <c r="K828" s="80"/>
      <c r="L828" s="6" t="s">
        <v>132</v>
      </c>
      <c r="M828" s="2289">
        <v>51</v>
      </c>
      <c r="N828" s="2289">
        <v>51</v>
      </c>
      <c r="O828" s="5">
        <v>51</v>
      </c>
      <c r="P828" s="2289">
        <v>52</v>
      </c>
      <c r="Q828" s="2289">
        <v>52</v>
      </c>
      <c r="R828" s="2289">
        <v>54</v>
      </c>
      <c r="S828" s="2289">
        <v>54</v>
      </c>
      <c r="T828" s="2289">
        <v>54</v>
      </c>
      <c r="U828" s="2289">
        <v>54</v>
      </c>
      <c r="V828" s="2289">
        <v>54</v>
      </c>
      <c r="W828" s="2289">
        <v>54</v>
      </c>
      <c r="X828" s="2289">
        <v>53</v>
      </c>
      <c r="Y828" s="1341">
        <f>O828</f>
        <v>51</v>
      </c>
      <c r="Z828" s="1341">
        <f>R828</f>
        <v>54</v>
      </c>
      <c r="AA828" s="1341">
        <f>U828</f>
        <v>54</v>
      </c>
      <c r="AB828" s="1341">
        <f>X828</f>
        <v>53</v>
      </c>
      <c r="AC828" s="1341">
        <f>Z828</f>
        <v>54</v>
      </c>
      <c r="AD828" s="1341">
        <f>AB828</f>
        <v>53</v>
      </c>
      <c r="AE828" s="1341">
        <f>AD828</f>
        <v>53</v>
      </c>
    </row>
    <row r="829" spans="1:31" s="65" customFormat="1">
      <c r="A829" s="657">
        <v>1</v>
      </c>
      <c r="B829" s="97"/>
      <c r="C829" s="97"/>
      <c r="D829" s="49"/>
      <c r="E829" s="524"/>
      <c r="F829" s="7"/>
      <c r="G829" s="7"/>
      <c r="H829" s="7"/>
      <c r="I829" s="6"/>
      <c r="J829" s="80"/>
      <c r="K829" s="80"/>
      <c r="L829" s="6" t="s">
        <v>131</v>
      </c>
      <c r="M829" s="2289"/>
      <c r="N829" s="2289"/>
      <c r="O829" s="5"/>
      <c r="P829" s="2289"/>
      <c r="Q829" s="2289"/>
      <c r="R829" s="2289"/>
      <c r="S829" s="2289"/>
      <c r="T829" s="2289"/>
      <c r="U829" s="2289"/>
      <c r="V829" s="2289"/>
      <c r="W829" s="2289"/>
      <c r="X829" s="2289"/>
      <c r="Y829" s="1341">
        <f>O829</f>
        <v>0</v>
      </c>
      <c r="Z829" s="1341">
        <f>R829</f>
        <v>0</v>
      </c>
      <c r="AA829" s="1341">
        <f>U829</f>
        <v>0</v>
      </c>
      <c r="AB829" s="1341">
        <f>X829</f>
        <v>0</v>
      </c>
      <c r="AC829" s="1341">
        <f>Z829</f>
        <v>0</v>
      </c>
      <c r="AD829" s="1341">
        <f>AB829</f>
        <v>0</v>
      </c>
      <c r="AE829" s="1341">
        <f>AD829</f>
        <v>0</v>
      </c>
    </row>
    <row r="830" spans="1:31" s="65" customFormat="1">
      <c r="A830" s="657">
        <v>1</v>
      </c>
      <c r="B830" s="97"/>
      <c r="C830" s="97"/>
      <c r="D830" s="49"/>
      <c r="E830" s="524"/>
      <c r="F830" s="7"/>
      <c r="G830" s="7"/>
      <c r="H830" s="7"/>
      <c r="I830" s="6"/>
      <c r="J830" s="80"/>
      <c r="K830" s="80"/>
      <c r="L830" s="6" t="s">
        <v>130</v>
      </c>
      <c r="M830" s="2289"/>
      <c r="N830" s="2289"/>
      <c r="O830" s="5"/>
      <c r="P830" s="2289"/>
      <c r="Q830" s="2289"/>
      <c r="R830" s="2289"/>
      <c r="S830" s="2289"/>
      <c r="T830" s="2289"/>
      <c r="U830" s="2289"/>
      <c r="V830" s="2289"/>
      <c r="W830" s="2289"/>
      <c r="X830" s="2289"/>
      <c r="Y830" s="1341">
        <f>O830</f>
        <v>0</v>
      </c>
      <c r="Z830" s="1341">
        <f>R830</f>
        <v>0</v>
      </c>
      <c r="AA830" s="1341">
        <f>U830</f>
        <v>0</v>
      </c>
      <c r="AB830" s="1341">
        <f>X830</f>
        <v>0</v>
      </c>
      <c r="AC830" s="1341">
        <f>Z830</f>
        <v>0</v>
      </c>
      <c r="AD830" s="1341">
        <f>AB830</f>
        <v>0</v>
      </c>
      <c r="AE830" s="1341">
        <f>AD830</f>
        <v>0</v>
      </c>
    </row>
    <row r="831" spans="1:31" s="65" customFormat="1">
      <c r="A831" s="657">
        <v>1</v>
      </c>
      <c r="B831" s="97"/>
      <c r="C831" s="97"/>
      <c r="D831" s="49"/>
      <c r="E831" s="524"/>
      <c r="F831" s="4"/>
      <c r="G831" s="4"/>
      <c r="H831" s="4"/>
      <c r="I831" s="3"/>
      <c r="J831" s="77"/>
      <c r="K831" s="77"/>
      <c r="L831" s="3" t="s">
        <v>127</v>
      </c>
      <c r="M831" s="2290">
        <v>12</v>
      </c>
      <c r="N831" s="2290">
        <v>12</v>
      </c>
      <c r="O831" s="2">
        <v>12</v>
      </c>
      <c r="P831" s="2290">
        <v>12</v>
      </c>
      <c r="Q831" s="2290">
        <v>12</v>
      </c>
      <c r="R831" s="2290">
        <v>12</v>
      </c>
      <c r="S831" s="2290">
        <v>12</v>
      </c>
      <c r="T831" s="2290">
        <v>12</v>
      </c>
      <c r="U831" s="2290">
        <v>12</v>
      </c>
      <c r="V831" s="2290">
        <v>12</v>
      </c>
      <c r="W831" s="2290">
        <v>12</v>
      </c>
      <c r="X831" s="2290">
        <v>12</v>
      </c>
      <c r="Y831" s="1541">
        <f>O831</f>
        <v>12</v>
      </c>
      <c r="Z831" s="1541">
        <f>R831</f>
        <v>12</v>
      </c>
      <c r="AA831" s="1541">
        <f>U831</f>
        <v>12</v>
      </c>
      <c r="AB831" s="1541">
        <f>X831</f>
        <v>12</v>
      </c>
      <c r="AC831" s="1541">
        <f>Z831</f>
        <v>12</v>
      </c>
      <c r="AD831" s="1541">
        <f>AB831</f>
        <v>12</v>
      </c>
      <c r="AE831" s="1541">
        <f>AD831</f>
        <v>12</v>
      </c>
    </row>
    <row r="832" spans="1:31" s="65" customFormat="1">
      <c r="A832" s="657">
        <v>1</v>
      </c>
      <c r="B832" s="97"/>
      <c r="C832" s="97"/>
      <c r="D832" s="49"/>
      <c r="E832" s="524"/>
      <c r="F832" s="522" t="s">
        <v>241</v>
      </c>
      <c r="G832" s="90"/>
      <c r="H832" s="90"/>
      <c r="I832" s="89"/>
      <c r="J832" s="88"/>
      <c r="K832" s="88"/>
      <c r="L832" s="87"/>
      <c r="M832" s="1538">
        <f>SUM(M833:M837)</f>
        <v>288</v>
      </c>
      <c r="N832" s="1538">
        <f t="shared" ref="N832:AE832" si="455">SUM(N833:N837)</f>
        <v>294</v>
      </c>
      <c r="O832" s="1538">
        <f t="shared" si="455"/>
        <v>297</v>
      </c>
      <c r="P832" s="1538">
        <f t="shared" si="455"/>
        <v>301</v>
      </c>
      <c r="Q832" s="1538">
        <f t="shared" si="455"/>
        <v>301</v>
      </c>
      <c r="R832" s="1538">
        <f t="shared" si="455"/>
        <v>304</v>
      </c>
      <c r="S832" s="1538">
        <f t="shared" si="455"/>
        <v>302</v>
      </c>
      <c r="T832" s="1538">
        <f t="shared" si="455"/>
        <v>303</v>
      </c>
      <c r="U832" s="1538">
        <f t="shared" si="455"/>
        <v>300</v>
      </c>
      <c r="V832" s="1538">
        <f t="shared" si="455"/>
        <v>302</v>
      </c>
      <c r="W832" s="1538">
        <f t="shared" si="455"/>
        <v>300</v>
      </c>
      <c r="X832" s="1538">
        <f t="shared" si="455"/>
        <v>299</v>
      </c>
      <c r="Y832" s="1538">
        <f t="shared" si="455"/>
        <v>297</v>
      </c>
      <c r="Z832" s="1538">
        <f t="shared" si="455"/>
        <v>304</v>
      </c>
      <c r="AA832" s="1538">
        <f t="shared" si="455"/>
        <v>300</v>
      </c>
      <c r="AB832" s="1538">
        <f t="shared" si="455"/>
        <v>299</v>
      </c>
      <c r="AC832" s="1538">
        <f t="shared" si="455"/>
        <v>304</v>
      </c>
      <c r="AD832" s="1538">
        <f t="shared" si="455"/>
        <v>299</v>
      </c>
      <c r="AE832" s="1538">
        <f t="shared" si="455"/>
        <v>299</v>
      </c>
    </row>
    <row r="833" spans="1:31" s="65" customFormat="1">
      <c r="A833" s="657">
        <v>1</v>
      </c>
      <c r="B833" s="97"/>
      <c r="C833" s="97"/>
      <c r="D833" s="49"/>
      <c r="E833" s="524"/>
      <c r="F833" s="7"/>
      <c r="G833" s="7"/>
      <c r="H833" s="7"/>
      <c r="I833" s="6"/>
      <c r="J833" s="80"/>
      <c r="K833" s="80"/>
      <c r="L833" s="6" t="s">
        <v>242</v>
      </c>
      <c r="M833" s="2289">
        <v>251</v>
      </c>
      <c r="N833" s="2289">
        <v>257</v>
      </c>
      <c r="O833" s="5">
        <v>260</v>
      </c>
      <c r="P833" s="2289">
        <v>264</v>
      </c>
      <c r="Q833" s="2289">
        <v>264</v>
      </c>
      <c r="R833" s="2289">
        <v>267</v>
      </c>
      <c r="S833" s="2289">
        <v>266</v>
      </c>
      <c r="T833" s="2289">
        <v>267</v>
      </c>
      <c r="U833" s="2289">
        <v>264</v>
      </c>
      <c r="V833" s="2289">
        <v>266</v>
      </c>
      <c r="W833" s="2289">
        <v>264</v>
      </c>
      <c r="X833" s="2289">
        <v>263</v>
      </c>
      <c r="Y833" s="1341">
        <f>O833</f>
        <v>260</v>
      </c>
      <c r="Z833" s="1341">
        <f>R833</f>
        <v>267</v>
      </c>
      <c r="AA833" s="1341">
        <f>U833</f>
        <v>264</v>
      </c>
      <c r="AB833" s="1341">
        <f>X833</f>
        <v>263</v>
      </c>
      <c r="AC833" s="1341">
        <f>Z833</f>
        <v>267</v>
      </c>
      <c r="AD833" s="1341">
        <f>AB833</f>
        <v>263</v>
      </c>
      <c r="AE833" s="1341">
        <f>AD833</f>
        <v>263</v>
      </c>
    </row>
    <row r="834" spans="1:31" s="65" customFormat="1">
      <c r="A834" s="657">
        <v>1</v>
      </c>
      <c r="B834" s="97"/>
      <c r="C834" s="97"/>
      <c r="D834" s="49"/>
      <c r="E834" s="524"/>
      <c r="F834" s="7"/>
      <c r="G834" s="7"/>
      <c r="H834" s="7"/>
      <c r="I834" s="6"/>
      <c r="J834" s="80"/>
      <c r="K834" s="80"/>
      <c r="L834" s="6" t="s">
        <v>243</v>
      </c>
      <c r="M834" s="2289"/>
      <c r="N834" s="2289"/>
      <c r="O834" s="5"/>
      <c r="P834" s="2289"/>
      <c r="Q834" s="2289"/>
      <c r="R834" s="2289"/>
      <c r="S834" s="2289"/>
      <c r="T834" s="2289"/>
      <c r="U834" s="2289"/>
      <c r="V834" s="2289"/>
      <c r="W834" s="2289"/>
      <c r="X834" s="2289"/>
      <c r="Y834" s="1341">
        <f>O834</f>
        <v>0</v>
      </c>
      <c r="Z834" s="1341">
        <f>R834</f>
        <v>0</v>
      </c>
      <c r="AA834" s="1341">
        <f>U834</f>
        <v>0</v>
      </c>
      <c r="AB834" s="1341">
        <f>X834</f>
        <v>0</v>
      </c>
      <c r="AC834" s="1341">
        <f>Z834</f>
        <v>0</v>
      </c>
      <c r="AD834" s="1341">
        <f>AB834</f>
        <v>0</v>
      </c>
      <c r="AE834" s="1341">
        <f>AD834</f>
        <v>0</v>
      </c>
    </row>
    <row r="835" spans="1:31" s="65" customFormat="1">
      <c r="A835" s="657">
        <v>1</v>
      </c>
      <c r="B835" s="97"/>
      <c r="C835" s="97"/>
      <c r="D835" s="49"/>
      <c r="E835" s="524"/>
      <c r="F835" s="7"/>
      <c r="G835" s="7"/>
      <c r="H835" s="7"/>
      <c r="I835" s="6"/>
      <c r="J835" s="80"/>
      <c r="K835" s="80"/>
      <c r="L835" s="6" t="s">
        <v>361</v>
      </c>
      <c r="M835" s="2289">
        <v>25</v>
      </c>
      <c r="N835" s="2289">
        <v>25</v>
      </c>
      <c r="O835" s="5">
        <v>25</v>
      </c>
      <c r="P835" s="2289">
        <v>25</v>
      </c>
      <c r="Q835" s="2289">
        <v>25</v>
      </c>
      <c r="R835" s="2289">
        <v>25</v>
      </c>
      <c r="S835" s="2289">
        <v>25</v>
      </c>
      <c r="T835" s="2289">
        <v>25</v>
      </c>
      <c r="U835" s="2289">
        <v>25</v>
      </c>
      <c r="V835" s="2289">
        <v>25</v>
      </c>
      <c r="W835" s="2289">
        <v>25</v>
      </c>
      <c r="X835" s="2289">
        <v>25</v>
      </c>
      <c r="Y835" s="1341">
        <f>O835</f>
        <v>25</v>
      </c>
      <c r="Z835" s="1341">
        <f>R835</f>
        <v>25</v>
      </c>
      <c r="AA835" s="1341">
        <f>U835</f>
        <v>25</v>
      </c>
      <c r="AB835" s="1341">
        <f>X835</f>
        <v>25</v>
      </c>
      <c r="AC835" s="1341">
        <f>Z835</f>
        <v>25</v>
      </c>
      <c r="AD835" s="1341">
        <f>AB835</f>
        <v>25</v>
      </c>
      <c r="AE835" s="1341">
        <f>AD835</f>
        <v>25</v>
      </c>
    </row>
    <row r="836" spans="1:31" s="65" customFormat="1">
      <c r="A836" s="657">
        <v>1</v>
      </c>
      <c r="B836" s="97"/>
      <c r="C836" s="97"/>
      <c r="D836" s="49"/>
      <c r="E836" s="524"/>
      <c r="F836" s="7"/>
      <c r="G836" s="7"/>
      <c r="H836" s="7"/>
      <c r="I836" s="6"/>
      <c r="J836" s="80"/>
      <c r="K836" s="80"/>
      <c r="L836" s="6" t="s">
        <v>128</v>
      </c>
      <c r="M836" s="2289"/>
      <c r="N836" s="2289"/>
      <c r="O836" s="5"/>
      <c r="P836" s="2289"/>
      <c r="Q836" s="2289"/>
      <c r="R836" s="2289"/>
      <c r="S836" s="2289"/>
      <c r="T836" s="2289"/>
      <c r="U836" s="2289"/>
      <c r="V836" s="2289"/>
      <c r="W836" s="2289"/>
      <c r="X836" s="2289"/>
      <c r="Y836" s="1341">
        <f>O836</f>
        <v>0</v>
      </c>
      <c r="Z836" s="1341">
        <f>R836</f>
        <v>0</v>
      </c>
      <c r="AA836" s="1341">
        <f>U836</f>
        <v>0</v>
      </c>
      <c r="AB836" s="1341">
        <f>X836</f>
        <v>0</v>
      </c>
      <c r="AC836" s="1341">
        <f>Z836</f>
        <v>0</v>
      </c>
      <c r="AD836" s="1341">
        <f>AB836</f>
        <v>0</v>
      </c>
      <c r="AE836" s="1341">
        <f>AD836</f>
        <v>0</v>
      </c>
    </row>
    <row r="837" spans="1:31" s="65" customFormat="1">
      <c r="A837" s="657">
        <v>1</v>
      </c>
      <c r="B837" s="97"/>
      <c r="C837" s="97"/>
      <c r="D837" s="49"/>
      <c r="E837" s="524"/>
      <c r="F837" s="7"/>
      <c r="G837" s="7"/>
      <c r="H837" s="7"/>
      <c r="I837" s="6"/>
      <c r="J837" s="80"/>
      <c r="K837" s="80"/>
      <c r="L837" s="6" t="s">
        <v>127</v>
      </c>
      <c r="M837" s="2289">
        <v>12</v>
      </c>
      <c r="N837" s="2289">
        <v>12</v>
      </c>
      <c r="O837" s="5">
        <v>12</v>
      </c>
      <c r="P837" s="2289">
        <v>12</v>
      </c>
      <c r="Q837" s="2289">
        <v>12</v>
      </c>
      <c r="R837" s="2289">
        <v>12</v>
      </c>
      <c r="S837" s="2289">
        <v>11</v>
      </c>
      <c r="T837" s="2289">
        <v>11</v>
      </c>
      <c r="U837" s="2289">
        <v>11</v>
      </c>
      <c r="V837" s="2289">
        <v>11</v>
      </c>
      <c r="W837" s="2289">
        <v>11</v>
      </c>
      <c r="X837" s="2289">
        <v>11</v>
      </c>
      <c r="Y837" s="1341">
        <f>O837</f>
        <v>12</v>
      </c>
      <c r="Z837" s="1341">
        <f>R837</f>
        <v>12</v>
      </c>
      <c r="AA837" s="1341">
        <f>U837</f>
        <v>11</v>
      </c>
      <c r="AB837" s="1341">
        <f>X837</f>
        <v>11</v>
      </c>
      <c r="AC837" s="1341">
        <f>Z837</f>
        <v>12</v>
      </c>
      <c r="AD837" s="1341">
        <f>AB837</f>
        <v>11</v>
      </c>
      <c r="AE837" s="1341">
        <f>AD837</f>
        <v>11</v>
      </c>
    </row>
    <row r="838" spans="1:31" s="65" customFormat="1">
      <c r="A838" s="657">
        <v>1</v>
      </c>
      <c r="B838" s="97"/>
      <c r="C838" s="97"/>
      <c r="D838" s="49"/>
      <c r="E838" s="524"/>
      <c r="F838" s="514" t="s">
        <v>299</v>
      </c>
      <c r="G838" s="509"/>
      <c r="H838" s="509"/>
      <c r="I838" s="508"/>
      <c r="J838" s="510"/>
      <c r="K838" s="510"/>
      <c r="L838" s="511"/>
      <c r="M838" s="1542">
        <f>SUM(M839:M842)</f>
        <v>8</v>
      </c>
      <c r="N838" s="1542">
        <f t="shared" ref="N838:AE838" si="456">SUM(N839:N842)</f>
        <v>8</v>
      </c>
      <c r="O838" s="1542">
        <f t="shared" si="456"/>
        <v>9</v>
      </c>
      <c r="P838" s="1542">
        <f t="shared" si="456"/>
        <v>9</v>
      </c>
      <c r="Q838" s="1542">
        <f t="shared" si="456"/>
        <v>9</v>
      </c>
      <c r="R838" s="1542">
        <f t="shared" si="456"/>
        <v>9</v>
      </c>
      <c r="S838" s="1542">
        <f t="shared" si="456"/>
        <v>9</v>
      </c>
      <c r="T838" s="1542">
        <f t="shared" si="456"/>
        <v>9</v>
      </c>
      <c r="U838" s="1542">
        <f t="shared" si="456"/>
        <v>9</v>
      </c>
      <c r="V838" s="1542">
        <f t="shared" si="456"/>
        <v>9</v>
      </c>
      <c r="W838" s="1542">
        <f t="shared" si="456"/>
        <v>9</v>
      </c>
      <c r="X838" s="1542">
        <f t="shared" si="456"/>
        <v>9</v>
      </c>
      <c r="Y838" s="1542">
        <f t="shared" si="456"/>
        <v>9</v>
      </c>
      <c r="Z838" s="1542">
        <f t="shared" si="456"/>
        <v>9</v>
      </c>
      <c r="AA838" s="1542">
        <f t="shared" si="456"/>
        <v>9</v>
      </c>
      <c r="AB838" s="1542">
        <f t="shared" si="456"/>
        <v>9</v>
      </c>
      <c r="AC838" s="1542">
        <f t="shared" si="456"/>
        <v>9</v>
      </c>
      <c r="AD838" s="1542">
        <f t="shared" si="456"/>
        <v>9</v>
      </c>
      <c r="AE838" s="1542">
        <f t="shared" si="456"/>
        <v>9</v>
      </c>
    </row>
    <row r="839" spans="1:31" s="65" customFormat="1">
      <c r="A839" s="657">
        <v>1</v>
      </c>
      <c r="B839" s="97"/>
      <c r="C839" s="97"/>
      <c r="D839" s="49"/>
      <c r="E839" s="524"/>
      <c r="F839" s="7"/>
      <c r="G839" s="7"/>
      <c r="H839" s="7"/>
      <c r="I839" s="6"/>
      <c r="J839" s="80"/>
      <c r="K839" s="80"/>
      <c r="L839" s="6" t="s">
        <v>295</v>
      </c>
      <c r="M839" s="2289">
        <v>5</v>
      </c>
      <c r="N839" s="2289">
        <v>5</v>
      </c>
      <c r="O839" s="5">
        <v>6</v>
      </c>
      <c r="P839" s="2289">
        <v>6</v>
      </c>
      <c r="Q839" s="2289">
        <v>6</v>
      </c>
      <c r="R839" s="2289">
        <v>6</v>
      </c>
      <c r="S839" s="2289">
        <v>6</v>
      </c>
      <c r="T839" s="2289">
        <v>6</v>
      </c>
      <c r="U839" s="2289">
        <v>6</v>
      </c>
      <c r="V839" s="2289">
        <v>6</v>
      </c>
      <c r="W839" s="2289">
        <v>6</v>
      </c>
      <c r="X839" s="2289">
        <v>6</v>
      </c>
      <c r="Y839" s="1341">
        <f>O839</f>
        <v>6</v>
      </c>
      <c r="Z839" s="1341">
        <f>R839</f>
        <v>6</v>
      </c>
      <c r="AA839" s="1341">
        <f>U839</f>
        <v>6</v>
      </c>
      <c r="AB839" s="1341">
        <f>X839</f>
        <v>6</v>
      </c>
      <c r="AC839" s="1341">
        <f>Z839</f>
        <v>6</v>
      </c>
      <c r="AD839" s="1341">
        <f>AB839</f>
        <v>6</v>
      </c>
      <c r="AE839" s="1341">
        <f>AD839</f>
        <v>6</v>
      </c>
    </row>
    <row r="840" spans="1:31" s="65" customFormat="1">
      <c r="A840" s="657">
        <v>1</v>
      </c>
      <c r="B840" s="97"/>
      <c r="C840" s="97"/>
      <c r="D840" s="49"/>
      <c r="E840" s="524"/>
      <c r="F840" s="7"/>
      <c r="G840" s="7"/>
      <c r="H840" s="7"/>
      <c r="I840" s="6"/>
      <c r="J840" s="80"/>
      <c r="K840" s="80"/>
      <c r="L840" s="6" t="s">
        <v>296</v>
      </c>
      <c r="M840" s="2289"/>
      <c r="N840" s="2289"/>
      <c r="O840" s="5"/>
      <c r="P840" s="2289"/>
      <c r="Q840" s="2289"/>
      <c r="R840" s="2289"/>
      <c r="S840" s="2289"/>
      <c r="T840" s="2289"/>
      <c r="U840" s="2289"/>
      <c r="V840" s="2289"/>
      <c r="W840" s="2289"/>
      <c r="X840" s="2289"/>
      <c r="Y840" s="1341">
        <f>O840</f>
        <v>0</v>
      </c>
      <c r="Z840" s="1341">
        <f>R840</f>
        <v>0</v>
      </c>
      <c r="AA840" s="1341">
        <f>U840</f>
        <v>0</v>
      </c>
      <c r="AB840" s="1341">
        <f>X840</f>
        <v>0</v>
      </c>
      <c r="AC840" s="1341">
        <f>Z840</f>
        <v>0</v>
      </c>
      <c r="AD840" s="1341">
        <f>AB840</f>
        <v>0</v>
      </c>
      <c r="AE840" s="1341">
        <f>AD840</f>
        <v>0</v>
      </c>
    </row>
    <row r="841" spans="1:31" s="65" customFormat="1">
      <c r="A841" s="657">
        <v>1</v>
      </c>
      <c r="B841" s="97"/>
      <c r="C841" s="97"/>
      <c r="D841" s="49"/>
      <c r="E841" s="524"/>
      <c r="F841" s="7"/>
      <c r="G841" s="7"/>
      <c r="H841" s="7"/>
      <c r="I841" s="6"/>
      <c r="J841" s="80"/>
      <c r="K841" s="80"/>
      <c r="L841" s="6" t="s">
        <v>297</v>
      </c>
      <c r="M841" s="2289">
        <v>1</v>
      </c>
      <c r="N841" s="2289">
        <v>1</v>
      </c>
      <c r="O841" s="5">
        <v>1</v>
      </c>
      <c r="P841" s="2289">
        <v>1</v>
      </c>
      <c r="Q841" s="2289">
        <v>1</v>
      </c>
      <c r="R841" s="2289">
        <v>1</v>
      </c>
      <c r="S841" s="2289">
        <v>1</v>
      </c>
      <c r="T841" s="2289">
        <v>1</v>
      </c>
      <c r="U841" s="2289">
        <v>1</v>
      </c>
      <c r="V841" s="2289">
        <v>1</v>
      </c>
      <c r="W841" s="2289">
        <v>1</v>
      </c>
      <c r="X841" s="2289">
        <v>1</v>
      </c>
      <c r="Y841" s="1341">
        <f>O841</f>
        <v>1</v>
      </c>
      <c r="Z841" s="1341">
        <f>R841</f>
        <v>1</v>
      </c>
      <c r="AA841" s="1341">
        <f>U841</f>
        <v>1</v>
      </c>
      <c r="AB841" s="1341">
        <f>X841</f>
        <v>1</v>
      </c>
      <c r="AC841" s="1341">
        <f>Z841</f>
        <v>1</v>
      </c>
      <c r="AD841" s="1341">
        <f>AB841</f>
        <v>1</v>
      </c>
      <c r="AE841" s="1341">
        <f>AD841</f>
        <v>1</v>
      </c>
    </row>
    <row r="842" spans="1:31" s="65" customFormat="1">
      <c r="A842" s="657">
        <v>1</v>
      </c>
      <c r="B842" s="97"/>
      <c r="C842" s="97"/>
      <c r="D842" s="49"/>
      <c r="E842" s="524"/>
      <c r="F842" s="4"/>
      <c r="G842" s="4"/>
      <c r="H842" s="4"/>
      <c r="I842" s="3"/>
      <c r="J842" s="77"/>
      <c r="K842" s="77"/>
      <c r="L842" s="3" t="s">
        <v>298</v>
      </c>
      <c r="M842" s="2290">
        <v>2</v>
      </c>
      <c r="N842" s="2290">
        <v>2</v>
      </c>
      <c r="O842" s="2">
        <v>2</v>
      </c>
      <c r="P842" s="2290">
        <v>2</v>
      </c>
      <c r="Q842" s="2290">
        <v>2</v>
      </c>
      <c r="R842" s="2290">
        <v>2</v>
      </c>
      <c r="S842" s="2290">
        <v>2</v>
      </c>
      <c r="T842" s="2290">
        <v>2</v>
      </c>
      <c r="U842" s="2290">
        <v>2</v>
      </c>
      <c r="V842" s="2290">
        <v>2</v>
      </c>
      <c r="W842" s="2290">
        <v>2</v>
      </c>
      <c r="X842" s="2290">
        <v>2</v>
      </c>
      <c r="Y842" s="1541">
        <f>O842</f>
        <v>2</v>
      </c>
      <c r="Z842" s="1541">
        <f>R842</f>
        <v>2</v>
      </c>
      <c r="AA842" s="1541">
        <f>U842</f>
        <v>2</v>
      </c>
      <c r="AB842" s="1541">
        <f>X842</f>
        <v>2</v>
      </c>
      <c r="AC842" s="1541">
        <f>Z842</f>
        <v>2</v>
      </c>
      <c r="AD842" s="1541">
        <f>AB842</f>
        <v>2</v>
      </c>
      <c r="AE842" s="1541">
        <f>AD842</f>
        <v>2</v>
      </c>
    </row>
    <row r="843" spans="1:31" s="65" customFormat="1">
      <c r="A843" s="657">
        <v>1</v>
      </c>
      <c r="B843" s="97"/>
      <c r="C843" s="97"/>
      <c r="D843" s="49"/>
      <c r="E843" s="524"/>
      <c r="F843" s="522" t="s">
        <v>244</v>
      </c>
      <c r="G843" s="90"/>
      <c r="H843" s="90"/>
      <c r="I843" s="89"/>
      <c r="J843" s="88"/>
      <c r="K843" s="88"/>
      <c r="L843" s="87"/>
      <c r="M843" s="1538">
        <f>SUM(M844:M848)</f>
        <v>41</v>
      </c>
      <c r="N843" s="1538">
        <f t="shared" ref="N843:AE843" si="457">SUM(N844:N848)</f>
        <v>43</v>
      </c>
      <c r="O843" s="1538">
        <f t="shared" si="457"/>
        <v>42</v>
      </c>
      <c r="P843" s="1538">
        <f t="shared" si="457"/>
        <v>42</v>
      </c>
      <c r="Q843" s="1538">
        <f t="shared" si="457"/>
        <v>42</v>
      </c>
      <c r="R843" s="1538">
        <f t="shared" si="457"/>
        <v>42</v>
      </c>
      <c r="S843" s="1538">
        <f t="shared" si="457"/>
        <v>42</v>
      </c>
      <c r="T843" s="1538">
        <f t="shared" si="457"/>
        <v>43</v>
      </c>
      <c r="U843" s="1538">
        <f t="shared" si="457"/>
        <v>43</v>
      </c>
      <c r="V843" s="1538">
        <f t="shared" si="457"/>
        <v>43</v>
      </c>
      <c r="W843" s="1538">
        <f t="shared" si="457"/>
        <v>43</v>
      </c>
      <c r="X843" s="1538">
        <f t="shared" si="457"/>
        <v>43</v>
      </c>
      <c r="Y843" s="1538">
        <f t="shared" si="457"/>
        <v>42</v>
      </c>
      <c r="Z843" s="1538">
        <f t="shared" si="457"/>
        <v>42</v>
      </c>
      <c r="AA843" s="1538">
        <f t="shared" si="457"/>
        <v>43</v>
      </c>
      <c r="AB843" s="1538">
        <f t="shared" si="457"/>
        <v>43</v>
      </c>
      <c r="AC843" s="1538">
        <f t="shared" si="457"/>
        <v>42</v>
      </c>
      <c r="AD843" s="1538">
        <f t="shared" si="457"/>
        <v>43</v>
      </c>
      <c r="AE843" s="1538">
        <f t="shared" si="457"/>
        <v>43</v>
      </c>
    </row>
    <row r="844" spans="1:31" s="65" customFormat="1">
      <c r="A844" s="657">
        <v>1</v>
      </c>
      <c r="B844" s="97"/>
      <c r="C844" s="97"/>
      <c r="D844" s="49"/>
      <c r="E844" s="524"/>
      <c r="F844" s="7"/>
      <c r="G844" s="7"/>
      <c r="H844" s="6"/>
      <c r="I844" s="6"/>
      <c r="J844" s="80"/>
      <c r="K844" s="80"/>
      <c r="L844" s="79" t="s">
        <v>126</v>
      </c>
      <c r="M844" s="2289">
        <v>4</v>
      </c>
      <c r="N844" s="2289">
        <v>4</v>
      </c>
      <c r="O844" s="5">
        <v>4</v>
      </c>
      <c r="P844" s="2289">
        <v>4</v>
      </c>
      <c r="Q844" s="2289">
        <v>4</v>
      </c>
      <c r="R844" s="2289">
        <v>4</v>
      </c>
      <c r="S844" s="2289">
        <v>4</v>
      </c>
      <c r="T844" s="2289">
        <v>4</v>
      </c>
      <c r="U844" s="2289">
        <v>4</v>
      </c>
      <c r="V844" s="2289">
        <v>4</v>
      </c>
      <c r="W844" s="2289">
        <v>4</v>
      </c>
      <c r="X844" s="2289">
        <v>4</v>
      </c>
      <c r="Y844" s="1341">
        <f>O844</f>
        <v>4</v>
      </c>
      <c r="Z844" s="1341">
        <f>R844</f>
        <v>4</v>
      </c>
      <c r="AA844" s="1341">
        <f>U844</f>
        <v>4</v>
      </c>
      <c r="AB844" s="1341">
        <f>X844</f>
        <v>4</v>
      </c>
      <c r="AC844" s="1341">
        <f>Z844</f>
        <v>4</v>
      </c>
      <c r="AD844" s="1341">
        <f>AB844</f>
        <v>4</v>
      </c>
      <c r="AE844" s="1341">
        <f>AD844</f>
        <v>4</v>
      </c>
    </row>
    <row r="845" spans="1:31" s="65" customFormat="1">
      <c r="A845" s="657">
        <v>1</v>
      </c>
      <c r="B845" s="97"/>
      <c r="C845" s="97"/>
      <c r="D845" s="49"/>
      <c r="E845" s="524"/>
      <c r="F845" s="7"/>
      <c r="G845" s="7"/>
      <c r="H845" s="6"/>
      <c r="I845" s="6"/>
      <c r="J845" s="80"/>
      <c r="K845" s="80"/>
      <c r="L845" s="79" t="s">
        <v>79</v>
      </c>
      <c r="M845" s="2289">
        <v>29</v>
      </c>
      <c r="N845" s="2289">
        <v>30</v>
      </c>
      <c r="O845" s="5">
        <v>29</v>
      </c>
      <c r="P845" s="2289">
        <v>29</v>
      </c>
      <c r="Q845" s="2289">
        <v>29</v>
      </c>
      <c r="R845" s="2289">
        <v>29</v>
      </c>
      <c r="S845" s="2289">
        <v>29</v>
      </c>
      <c r="T845" s="2289">
        <v>30</v>
      </c>
      <c r="U845" s="2289">
        <v>30</v>
      </c>
      <c r="V845" s="2289">
        <v>30</v>
      </c>
      <c r="W845" s="2289">
        <v>30</v>
      </c>
      <c r="X845" s="2289">
        <v>30</v>
      </c>
      <c r="Y845" s="1341">
        <f>O845</f>
        <v>29</v>
      </c>
      <c r="Z845" s="1341">
        <f>R845</f>
        <v>29</v>
      </c>
      <c r="AA845" s="1341">
        <f>U845</f>
        <v>30</v>
      </c>
      <c r="AB845" s="1341">
        <f>X845</f>
        <v>30</v>
      </c>
      <c r="AC845" s="1341">
        <f>Z845</f>
        <v>29</v>
      </c>
      <c r="AD845" s="1341">
        <f>AB845</f>
        <v>30</v>
      </c>
      <c r="AE845" s="1341">
        <f>AD845</f>
        <v>30</v>
      </c>
    </row>
    <row r="846" spans="1:31" s="65" customFormat="1">
      <c r="A846" s="657">
        <v>1</v>
      </c>
      <c r="B846" s="97"/>
      <c r="C846" s="97"/>
      <c r="D846" s="49"/>
      <c r="E846" s="524"/>
      <c r="F846" s="7"/>
      <c r="G846" s="7"/>
      <c r="H846" s="6"/>
      <c r="I846" s="6"/>
      <c r="J846" s="80"/>
      <c r="K846" s="80"/>
      <c r="L846" s="79" t="s">
        <v>80</v>
      </c>
      <c r="M846" s="2289">
        <v>3</v>
      </c>
      <c r="N846" s="2289">
        <v>4</v>
      </c>
      <c r="O846" s="5">
        <v>4</v>
      </c>
      <c r="P846" s="2289">
        <v>4</v>
      </c>
      <c r="Q846" s="2289">
        <v>4</v>
      </c>
      <c r="R846" s="2289">
        <v>4</v>
      </c>
      <c r="S846" s="2289">
        <v>4</v>
      </c>
      <c r="T846" s="2289">
        <v>4</v>
      </c>
      <c r="U846" s="2289">
        <v>4</v>
      </c>
      <c r="V846" s="2289">
        <v>4</v>
      </c>
      <c r="W846" s="2289">
        <v>4</v>
      </c>
      <c r="X846" s="2289">
        <v>4</v>
      </c>
      <c r="Y846" s="1341">
        <f>O846</f>
        <v>4</v>
      </c>
      <c r="Z846" s="1341">
        <f>R846</f>
        <v>4</v>
      </c>
      <c r="AA846" s="1341">
        <f>U846</f>
        <v>4</v>
      </c>
      <c r="AB846" s="1341">
        <f>X846</f>
        <v>4</v>
      </c>
      <c r="AC846" s="1341">
        <f>Z846</f>
        <v>4</v>
      </c>
      <c r="AD846" s="1341">
        <f>AB846</f>
        <v>4</v>
      </c>
      <c r="AE846" s="1341">
        <f>AD846</f>
        <v>4</v>
      </c>
    </row>
    <row r="847" spans="1:31" s="65" customFormat="1">
      <c r="A847" s="657">
        <v>1</v>
      </c>
      <c r="B847" s="97"/>
      <c r="C847" s="97"/>
      <c r="D847" s="49"/>
      <c r="E847" s="524"/>
      <c r="F847" s="7"/>
      <c r="G847" s="7"/>
      <c r="H847" s="6"/>
      <c r="I847" s="6"/>
      <c r="J847" s="80"/>
      <c r="K847" s="80"/>
      <c r="L847" s="79" t="s">
        <v>81</v>
      </c>
      <c r="M847" s="2289"/>
      <c r="N847" s="2289"/>
      <c r="O847" s="5"/>
      <c r="P847" s="2289"/>
      <c r="Q847" s="2289"/>
      <c r="R847" s="2289"/>
      <c r="S847" s="5"/>
      <c r="T847" s="2289"/>
      <c r="U847" s="5"/>
      <c r="V847" s="5"/>
      <c r="W847" s="5"/>
      <c r="X847" s="2289"/>
      <c r="Y847" s="1341">
        <f>O847</f>
        <v>0</v>
      </c>
      <c r="Z847" s="1341">
        <f>R847</f>
        <v>0</v>
      </c>
      <c r="AA847" s="1341">
        <f>U847</f>
        <v>0</v>
      </c>
      <c r="AB847" s="1341">
        <f>X847</f>
        <v>0</v>
      </c>
      <c r="AC847" s="1341">
        <f>Z847</f>
        <v>0</v>
      </c>
      <c r="AD847" s="1341">
        <f>AB847</f>
        <v>0</v>
      </c>
      <c r="AE847" s="1341">
        <f>AD847</f>
        <v>0</v>
      </c>
    </row>
    <row r="848" spans="1:31" s="65" customFormat="1">
      <c r="A848" s="657">
        <v>1</v>
      </c>
      <c r="B848" s="97"/>
      <c r="C848" s="97"/>
      <c r="D848" s="49"/>
      <c r="E848" s="524"/>
      <c r="F848" s="7"/>
      <c r="G848" s="7"/>
      <c r="H848" s="6"/>
      <c r="I848" s="6"/>
      <c r="J848" s="80"/>
      <c r="K848" s="80"/>
      <c r="L848" s="79" t="s">
        <v>11</v>
      </c>
      <c r="M848" s="2289">
        <v>5</v>
      </c>
      <c r="N848" s="2289">
        <v>5</v>
      </c>
      <c r="O848" s="5">
        <v>5</v>
      </c>
      <c r="P848" s="2289">
        <v>5</v>
      </c>
      <c r="Q848" s="2289">
        <v>5</v>
      </c>
      <c r="R848" s="2289">
        <v>5</v>
      </c>
      <c r="S848" s="2289">
        <v>5</v>
      </c>
      <c r="T848" s="2289">
        <v>5</v>
      </c>
      <c r="U848" s="2289">
        <v>5</v>
      </c>
      <c r="V848" s="2289">
        <v>5</v>
      </c>
      <c r="W848" s="2289">
        <v>5</v>
      </c>
      <c r="X848" s="2289">
        <v>5</v>
      </c>
      <c r="Y848" s="1341">
        <f>O848</f>
        <v>5</v>
      </c>
      <c r="Z848" s="1341">
        <f>R848</f>
        <v>5</v>
      </c>
      <c r="AA848" s="1341">
        <f>U848</f>
        <v>5</v>
      </c>
      <c r="AB848" s="1341">
        <f>X848</f>
        <v>5</v>
      </c>
      <c r="AC848" s="1341">
        <f>Z848</f>
        <v>5</v>
      </c>
      <c r="AD848" s="1341">
        <f>AB848</f>
        <v>5</v>
      </c>
      <c r="AE848" s="1341">
        <f>AD848</f>
        <v>5</v>
      </c>
    </row>
    <row r="849" spans="1:31" s="65" customFormat="1">
      <c r="A849" s="657">
        <v>1</v>
      </c>
      <c r="B849" s="97"/>
      <c r="C849" s="97"/>
      <c r="D849" s="49"/>
      <c r="E849" s="524"/>
      <c r="F849" s="514" t="s">
        <v>245</v>
      </c>
      <c r="G849" s="514"/>
      <c r="H849" s="514"/>
      <c r="I849" s="508"/>
      <c r="J849" s="510"/>
      <c r="K849" s="510"/>
      <c r="L849" s="511"/>
      <c r="M849" s="1542">
        <f>SUM(M850:M852)</f>
        <v>22</v>
      </c>
      <c r="N849" s="1542">
        <f t="shared" ref="N849:AE849" si="458">SUM(N850:N852)</f>
        <v>23</v>
      </c>
      <c r="O849" s="1542">
        <f t="shared" si="458"/>
        <v>22</v>
      </c>
      <c r="P849" s="1542">
        <f t="shared" si="458"/>
        <v>22</v>
      </c>
      <c r="Q849" s="1542">
        <f t="shared" si="458"/>
        <v>24</v>
      </c>
      <c r="R849" s="1542">
        <f t="shared" si="458"/>
        <v>24</v>
      </c>
      <c r="S849" s="1542">
        <f t="shared" si="458"/>
        <v>24</v>
      </c>
      <c r="T849" s="1542">
        <f t="shared" si="458"/>
        <v>24</v>
      </c>
      <c r="U849" s="1542">
        <f t="shared" si="458"/>
        <v>24</v>
      </c>
      <c r="V849" s="1542">
        <f t="shared" si="458"/>
        <v>24</v>
      </c>
      <c r="W849" s="1542">
        <f t="shared" si="458"/>
        <v>23</v>
      </c>
      <c r="X849" s="1542">
        <f t="shared" si="458"/>
        <v>24</v>
      </c>
      <c r="Y849" s="1542">
        <f t="shared" si="458"/>
        <v>22</v>
      </c>
      <c r="Z849" s="1542">
        <f t="shared" si="458"/>
        <v>24</v>
      </c>
      <c r="AA849" s="1542">
        <f t="shared" si="458"/>
        <v>24</v>
      </c>
      <c r="AB849" s="1542">
        <f t="shared" si="458"/>
        <v>24</v>
      </c>
      <c r="AC849" s="1542">
        <f t="shared" si="458"/>
        <v>24</v>
      </c>
      <c r="AD849" s="1542">
        <f t="shared" si="458"/>
        <v>24</v>
      </c>
      <c r="AE849" s="1542">
        <f t="shared" si="458"/>
        <v>24</v>
      </c>
    </row>
    <row r="850" spans="1:31" s="65" customFormat="1">
      <c r="A850" s="657">
        <v>1</v>
      </c>
      <c r="B850" s="97"/>
      <c r="C850" s="97"/>
      <c r="D850" s="49"/>
      <c r="E850" s="524"/>
      <c r="F850" s="7"/>
      <c r="G850" s="7"/>
      <c r="H850" s="6"/>
      <c r="I850" s="6"/>
      <c r="J850" s="80"/>
      <c r="K850" s="80"/>
      <c r="L850" s="79" t="s">
        <v>83</v>
      </c>
      <c r="M850" s="2289">
        <v>8</v>
      </c>
      <c r="N850" s="2289">
        <v>9</v>
      </c>
      <c r="O850" s="5">
        <v>9</v>
      </c>
      <c r="P850" s="2289">
        <v>9</v>
      </c>
      <c r="Q850" s="2289">
        <v>10</v>
      </c>
      <c r="R850" s="2289">
        <v>10</v>
      </c>
      <c r="S850" s="2289">
        <v>10</v>
      </c>
      <c r="T850" s="2289">
        <v>10</v>
      </c>
      <c r="U850" s="2289">
        <v>10</v>
      </c>
      <c r="V850" s="2289">
        <v>10</v>
      </c>
      <c r="W850" s="2289">
        <v>10</v>
      </c>
      <c r="X850" s="2289">
        <v>10</v>
      </c>
      <c r="Y850" s="1341">
        <f>O850</f>
        <v>9</v>
      </c>
      <c r="Z850" s="1341">
        <f>R850</f>
        <v>10</v>
      </c>
      <c r="AA850" s="1341">
        <f>U850</f>
        <v>10</v>
      </c>
      <c r="AB850" s="1341">
        <f>X850</f>
        <v>10</v>
      </c>
      <c r="AC850" s="1341">
        <f>Z850</f>
        <v>10</v>
      </c>
      <c r="AD850" s="1341">
        <f>AB850</f>
        <v>10</v>
      </c>
      <c r="AE850" s="1341">
        <f>AD850</f>
        <v>10</v>
      </c>
    </row>
    <row r="851" spans="1:31" s="65" customFormat="1">
      <c r="A851" s="657">
        <v>1</v>
      </c>
      <c r="B851" s="97"/>
      <c r="C851" s="97"/>
      <c r="D851" s="49"/>
      <c r="E851" s="524"/>
      <c r="F851" s="7"/>
      <c r="G851" s="7"/>
      <c r="H851" s="6"/>
      <c r="I851" s="6"/>
      <c r="J851" s="80"/>
      <c r="K851" s="80"/>
      <c r="L851" s="79" t="s">
        <v>84</v>
      </c>
      <c r="M851" s="2289">
        <v>14</v>
      </c>
      <c r="N851" s="2289">
        <v>14</v>
      </c>
      <c r="O851" s="5">
        <v>13</v>
      </c>
      <c r="P851" s="2289">
        <v>13</v>
      </c>
      <c r="Q851" s="2289">
        <v>14</v>
      </c>
      <c r="R851" s="2289">
        <v>14</v>
      </c>
      <c r="S851" s="2289">
        <v>14</v>
      </c>
      <c r="T851" s="2289">
        <v>14</v>
      </c>
      <c r="U851" s="2289">
        <v>14</v>
      </c>
      <c r="V851" s="2289">
        <v>14</v>
      </c>
      <c r="W851" s="2289">
        <v>13</v>
      </c>
      <c r="X851" s="2289">
        <v>14</v>
      </c>
      <c r="Y851" s="1341">
        <f>O851</f>
        <v>13</v>
      </c>
      <c r="Z851" s="1341">
        <f>R851</f>
        <v>14</v>
      </c>
      <c r="AA851" s="1341">
        <f>U851</f>
        <v>14</v>
      </c>
      <c r="AB851" s="1341">
        <f>X851</f>
        <v>14</v>
      </c>
      <c r="AC851" s="1341">
        <f>Z851</f>
        <v>14</v>
      </c>
      <c r="AD851" s="1341">
        <f>AB851</f>
        <v>14</v>
      </c>
      <c r="AE851" s="1341">
        <f>AD851</f>
        <v>14</v>
      </c>
    </row>
    <row r="852" spans="1:31" s="65" customFormat="1">
      <c r="A852" s="657">
        <v>1</v>
      </c>
      <c r="B852" s="97"/>
      <c r="C852" s="97"/>
      <c r="D852" s="49"/>
      <c r="E852" s="525"/>
      <c r="F852" s="4"/>
      <c r="G852" s="4"/>
      <c r="H852" s="3"/>
      <c r="I852" s="3"/>
      <c r="J852" s="77"/>
      <c r="K852" s="77"/>
      <c r="L852" s="76" t="s">
        <v>85</v>
      </c>
      <c r="M852" s="2290"/>
      <c r="N852" s="2"/>
      <c r="O852" s="2"/>
      <c r="P852" s="2290"/>
      <c r="Q852" s="2"/>
      <c r="R852" s="2"/>
      <c r="S852" s="2"/>
      <c r="T852" s="2"/>
      <c r="U852" s="2"/>
      <c r="V852" s="2"/>
      <c r="W852" s="2"/>
      <c r="X852" s="2290"/>
      <c r="Y852" s="1541">
        <f>O852</f>
        <v>0</v>
      </c>
      <c r="Z852" s="1541">
        <f>R852</f>
        <v>0</v>
      </c>
      <c r="AA852" s="1541">
        <f>U852</f>
        <v>0</v>
      </c>
      <c r="AB852" s="1541">
        <f>X852</f>
        <v>0</v>
      </c>
      <c r="AC852" s="1541">
        <f>Z852</f>
        <v>0</v>
      </c>
      <c r="AD852" s="1541">
        <f>AB852</f>
        <v>0</v>
      </c>
      <c r="AE852" s="1541">
        <f>AD852</f>
        <v>0</v>
      </c>
    </row>
    <row r="853" spans="1:31" s="65" customFormat="1">
      <c r="A853" s="657">
        <v>1</v>
      </c>
      <c r="B853" s="97"/>
      <c r="C853" s="97"/>
      <c r="D853" s="49"/>
      <c r="E853" s="501" t="s">
        <v>321</v>
      </c>
      <c r="F853" s="502"/>
      <c r="G853" s="503"/>
      <c r="H853" s="503"/>
      <c r="I853" s="502"/>
      <c r="J853" s="504"/>
      <c r="K853" s="504"/>
      <c r="L853" s="505"/>
      <c r="M853" s="506">
        <v>1</v>
      </c>
      <c r="N853" s="944">
        <v>1</v>
      </c>
      <c r="O853" s="506">
        <v>1</v>
      </c>
      <c r="P853" s="944">
        <v>1</v>
      </c>
      <c r="Q853" s="944">
        <v>1</v>
      </c>
      <c r="R853" s="506">
        <v>1</v>
      </c>
      <c r="S853" s="506">
        <v>1</v>
      </c>
      <c r="T853" s="506">
        <v>1</v>
      </c>
      <c r="U853" s="506">
        <v>1</v>
      </c>
      <c r="V853" s="944">
        <v>1</v>
      </c>
      <c r="W853" s="506">
        <v>1</v>
      </c>
      <c r="X853" s="944">
        <v>1</v>
      </c>
      <c r="Y853" s="1544">
        <f>O853</f>
        <v>1</v>
      </c>
      <c r="Z853" s="1544">
        <f>R853</f>
        <v>1</v>
      </c>
      <c r="AA853" s="1544">
        <f>U853</f>
        <v>1</v>
      </c>
      <c r="AB853" s="1544">
        <f>X853</f>
        <v>1</v>
      </c>
      <c r="AC853" s="1544">
        <f>Z853</f>
        <v>1</v>
      </c>
      <c r="AD853" s="1544">
        <f>AB853</f>
        <v>1</v>
      </c>
      <c r="AE853" s="1544">
        <f>AD853</f>
        <v>1</v>
      </c>
    </row>
    <row r="854" spans="1:31" s="65" customFormat="1">
      <c r="A854" s="657">
        <v>1</v>
      </c>
      <c r="B854" s="97"/>
      <c r="C854" s="97"/>
      <c r="D854" s="49"/>
      <c r="E854" s="7"/>
      <c r="F854" s="6"/>
      <c r="G854" s="7"/>
      <c r="H854" s="7"/>
      <c r="I854" s="6"/>
      <c r="J854" s="96"/>
      <c r="K854" s="96"/>
      <c r="L854" s="96"/>
      <c r="M854" s="67"/>
      <c r="N854" s="67"/>
      <c r="O854" s="67"/>
      <c r="P854" s="67"/>
      <c r="Q854" s="67"/>
      <c r="R854" s="67"/>
      <c r="S854" s="67"/>
      <c r="T854" s="67"/>
      <c r="U854" s="67"/>
      <c r="V854" s="67"/>
      <c r="W854" s="67"/>
      <c r="X854" s="67"/>
    </row>
    <row r="855" spans="1:31" s="65" customFormat="1">
      <c r="A855" s="657">
        <v>1</v>
      </c>
      <c r="B855" s="97"/>
      <c r="C855" s="97"/>
      <c r="D855" s="49" t="s">
        <v>549</v>
      </c>
      <c r="E855" s="7"/>
      <c r="F855" s="6"/>
      <c r="G855" s="7"/>
      <c r="H855" s="7"/>
      <c r="I855" s="73"/>
      <c r="J855" s="95"/>
      <c r="K855" s="95"/>
      <c r="L855" s="95"/>
      <c r="M855" s="67"/>
      <c r="N855" s="67"/>
      <c r="O855" s="67"/>
      <c r="P855" s="67"/>
      <c r="Q855" s="67"/>
      <c r="R855" s="67"/>
      <c r="S855" s="67"/>
      <c r="T855" s="67"/>
      <c r="U855" s="67"/>
      <c r="V855" s="67"/>
      <c r="W855" s="67"/>
      <c r="X855" s="67"/>
    </row>
    <row r="856" spans="1:31" s="1537" customFormat="1">
      <c r="A856" s="657">
        <v>1</v>
      </c>
      <c r="B856" s="1532"/>
      <c r="C856" s="1532"/>
      <c r="D856" s="1533"/>
      <c r="E856" s="1553" t="s">
        <v>359</v>
      </c>
      <c r="F856" s="1554"/>
      <c r="G856" s="1555"/>
      <c r="H856" s="1555"/>
      <c r="I856" s="1555"/>
      <c r="J856" s="1555"/>
      <c r="K856" s="1555"/>
      <c r="L856" s="2175"/>
      <c r="M856" s="2175">
        <f>M857+M862+M868+M873+M879</f>
        <v>19</v>
      </c>
      <c r="N856" s="2175">
        <f t="shared" ref="N856:AE856" si="459">N857+N862+N868+N873+N879</f>
        <v>19</v>
      </c>
      <c r="O856" s="2175">
        <f t="shared" si="459"/>
        <v>19</v>
      </c>
      <c r="P856" s="2175">
        <f t="shared" si="459"/>
        <v>19</v>
      </c>
      <c r="Q856" s="2175">
        <f t="shared" si="459"/>
        <v>19</v>
      </c>
      <c r="R856" s="2175">
        <f t="shared" si="459"/>
        <v>19</v>
      </c>
      <c r="S856" s="2175">
        <f t="shared" si="459"/>
        <v>19</v>
      </c>
      <c r="T856" s="2175">
        <f t="shared" si="459"/>
        <v>19</v>
      </c>
      <c r="U856" s="2175">
        <f t="shared" si="459"/>
        <v>20</v>
      </c>
      <c r="V856" s="2175">
        <f t="shared" si="459"/>
        <v>20</v>
      </c>
      <c r="W856" s="2175">
        <f t="shared" si="459"/>
        <v>20</v>
      </c>
      <c r="X856" s="2175">
        <f t="shared" si="459"/>
        <v>20</v>
      </c>
      <c r="Y856" s="2175">
        <f t="shared" si="459"/>
        <v>19</v>
      </c>
      <c r="Z856" s="2175">
        <f t="shared" si="459"/>
        <v>19</v>
      </c>
      <c r="AA856" s="2175">
        <f t="shared" si="459"/>
        <v>20</v>
      </c>
      <c r="AB856" s="2175">
        <f t="shared" si="459"/>
        <v>20</v>
      </c>
      <c r="AC856" s="2175">
        <f t="shared" si="459"/>
        <v>19</v>
      </c>
      <c r="AD856" s="2175">
        <f t="shared" si="459"/>
        <v>20</v>
      </c>
      <c r="AE856" s="2175">
        <f t="shared" si="459"/>
        <v>20</v>
      </c>
    </row>
    <row r="857" spans="1:31" s="65" customFormat="1">
      <c r="A857" s="657">
        <v>1</v>
      </c>
      <c r="B857" s="97"/>
      <c r="C857" s="97"/>
      <c r="D857" s="49"/>
      <c r="E857" s="697"/>
      <c r="F857" s="522" t="s">
        <v>133</v>
      </c>
      <c r="G857" s="89"/>
      <c r="H857" s="90"/>
      <c r="I857" s="90"/>
      <c r="J857" s="88"/>
      <c r="K857" s="88"/>
      <c r="L857" s="87"/>
      <c r="M857" s="1538">
        <f>SUM(M858:M861)</f>
        <v>4</v>
      </c>
      <c r="N857" s="1538">
        <f t="shared" ref="N857:AE857" si="460">SUM(N858:N861)</f>
        <v>4</v>
      </c>
      <c r="O857" s="1538">
        <f t="shared" si="460"/>
        <v>4</v>
      </c>
      <c r="P857" s="1538">
        <f t="shared" si="460"/>
        <v>4</v>
      </c>
      <c r="Q857" s="1538">
        <f t="shared" si="460"/>
        <v>4</v>
      </c>
      <c r="R857" s="1538">
        <f t="shared" si="460"/>
        <v>4</v>
      </c>
      <c r="S857" s="1538">
        <f t="shared" si="460"/>
        <v>4</v>
      </c>
      <c r="T857" s="1538">
        <f t="shared" si="460"/>
        <v>4</v>
      </c>
      <c r="U857" s="1538">
        <f t="shared" si="460"/>
        <v>5</v>
      </c>
      <c r="V857" s="1538">
        <f t="shared" si="460"/>
        <v>5</v>
      </c>
      <c r="W857" s="1538">
        <f t="shared" si="460"/>
        <v>5</v>
      </c>
      <c r="X857" s="1538">
        <f t="shared" si="460"/>
        <v>5</v>
      </c>
      <c r="Y857" s="1538">
        <f t="shared" si="460"/>
        <v>4</v>
      </c>
      <c r="Z857" s="1538">
        <f t="shared" si="460"/>
        <v>4</v>
      </c>
      <c r="AA857" s="1538">
        <f t="shared" si="460"/>
        <v>5</v>
      </c>
      <c r="AB857" s="1538">
        <f t="shared" si="460"/>
        <v>5</v>
      </c>
      <c r="AC857" s="1538">
        <f t="shared" si="460"/>
        <v>4</v>
      </c>
      <c r="AD857" s="1538">
        <f t="shared" si="460"/>
        <v>5</v>
      </c>
      <c r="AE857" s="1538">
        <f t="shared" si="460"/>
        <v>5</v>
      </c>
    </row>
    <row r="858" spans="1:31" s="65" customFormat="1">
      <c r="A858" s="657">
        <v>1</v>
      </c>
      <c r="B858" s="97"/>
      <c r="C858" s="97"/>
      <c r="D858" s="49"/>
      <c r="E858" s="697"/>
      <c r="F858" s="7"/>
      <c r="G858" s="6"/>
      <c r="H858" s="7"/>
      <c r="I858" s="7"/>
      <c r="J858" s="80"/>
      <c r="K858" s="80"/>
      <c r="L858" s="6" t="s">
        <v>132</v>
      </c>
      <c r="M858" s="2289">
        <v>3</v>
      </c>
      <c r="N858" s="2289">
        <v>3</v>
      </c>
      <c r="O858" s="5">
        <v>3</v>
      </c>
      <c r="P858" s="2289">
        <v>3</v>
      </c>
      <c r="Q858" s="2289">
        <v>3</v>
      </c>
      <c r="R858" s="2289">
        <v>3</v>
      </c>
      <c r="S858" s="2289">
        <v>3</v>
      </c>
      <c r="T858" s="2289">
        <v>3</v>
      </c>
      <c r="U858" s="2289">
        <v>4</v>
      </c>
      <c r="V858" s="2289">
        <v>4</v>
      </c>
      <c r="W858" s="2289">
        <v>4</v>
      </c>
      <c r="X858" s="2289">
        <v>4</v>
      </c>
      <c r="Y858" s="1341">
        <f>O858</f>
        <v>3</v>
      </c>
      <c r="Z858" s="1341">
        <f>R858</f>
        <v>3</v>
      </c>
      <c r="AA858" s="1341">
        <f>U858</f>
        <v>4</v>
      </c>
      <c r="AB858" s="1341">
        <f>X858</f>
        <v>4</v>
      </c>
      <c r="AC858" s="1341">
        <f>Z858</f>
        <v>3</v>
      </c>
      <c r="AD858" s="1341">
        <f>AB858</f>
        <v>4</v>
      </c>
      <c r="AE858" s="1341">
        <f>AD858</f>
        <v>4</v>
      </c>
    </row>
    <row r="859" spans="1:31" s="65" customFormat="1">
      <c r="A859" s="657">
        <v>1</v>
      </c>
      <c r="B859" s="97"/>
      <c r="C859" s="97"/>
      <c r="D859" s="49"/>
      <c r="E859" s="697"/>
      <c r="F859" s="7"/>
      <c r="G859" s="6"/>
      <c r="H859" s="7"/>
      <c r="I859" s="7"/>
      <c r="J859" s="80"/>
      <c r="K859" s="80"/>
      <c r="L859" s="6" t="s">
        <v>131</v>
      </c>
      <c r="M859" s="2289"/>
      <c r="N859" s="2289"/>
      <c r="O859" s="5"/>
      <c r="P859" s="2289"/>
      <c r="Q859" s="2289"/>
      <c r="R859" s="2289"/>
      <c r="S859" s="2289"/>
      <c r="T859" s="2289"/>
      <c r="U859" s="2289"/>
      <c r="V859" s="2289"/>
      <c r="W859" s="2289"/>
      <c r="X859" s="2289"/>
      <c r="Y859" s="1341">
        <f>O859</f>
        <v>0</v>
      </c>
      <c r="Z859" s="1341">
        <f>R859</f>
        <v>0</v>
      </c>
      <c r="AA859" s="1341">
        <f>U859</f>
        <v>0</v>
      </c>
      <c r="AB859" s="1341">
        <f>X859</f>
        <v>0</v>
      </c>
      <c r="AC859" s="1341">
        <f>Z859</f>
        <v>0</v>
      </c>
      <c r="AD859" s="1341">
        <f>AB859</f>
        <v>0</v>
      </c>
      <c r="AE859" s="1341">
        <f>AD859</f>
        <v>0</v>
      </c>
    </row>
    <row r="860" spans="1:31" s="65" customFormat="1">
      <c r="A860" s="657">
        <v>1</v>
      </c>
      <c r="B860" s="97"/>
      <c r="C860" s="97"/>
      <c r="D860" s="49"/>
      <c r="E860" s="697"/>
      <c r="F860" s="7"/>
      <c r="G860" s="6"/>
      <c r="H860" s="7"/>
      <c r="I860" s="7"/>
      <c r="J860" s="80"/>
      <c r="K860" s="80"/>
      <c r="L860" s="6" t="s">
        <v>130</v>
      </c>
      <c r="M860" s="2289">
        <v>1</v>
      </c>
      <c r="N860" s="2289">
        <v>1</v>
      </c>
      <c r="O860" s="5">
        <v>1</v>
      </c>
      <c r="P860" s="2289">
        <v>1</v>
      </c>
      <c r="Q860" s="2289">
        <v>1</v>
      </c>
      <c r="R860" s="2289">
        <v>1</v>
      </c>
      <c r="S860" s="2289">
        <v>1</v>
      </c>
      <c r="T860" s="2289">
        <v>1</v>
      </c>
      <c r="U860" s="2289">
        <v>1</v>
      </c>
      <c r="V860" s="2289">
        <v>1</v>
      </c>
      <c r="W860" s="2289">
        <v>1</v>
      </c>
      <c r="X860" s="2289">
        <v>1</v>
      </c>
      <c r="Y860" s="1341">
        <f>O860</f>
        <v>1</v>
      </c>
      <c r="Z860" s="1341">
        <f>R860</f>
        <v>1</v>
      </c>
      <c r="AA860" s="1341">
        <f>U860</f>
        <v>1</v>
      </c>
      <c r="AB860" s="1341">
        <f>X860</f>
        <v>1</v>
      </c>
      <c r="AC860" s="1341">
        <f>Z860</f>
        <v>1</v>
      </c>
      <c r="AD860" s="1341">
        <f>AB860</f>
        <v>1</v>
      </c>
      <c r="AE860" s="1341">
        <f>AD860</f>
        <v>1</v>
      </c>
    </row>
    <row r="861" spans="1:31" s="65" customFormat="1">
      <c r="A861" s="657">
        <v>1</v>
      </c>
      <c r="B861" s="97"/>
      <c r="C861" s="97"/>
      <c r="D861" s="49"/>
      <c r="E861" s="697"/>
      <c r="F861" s="4"/>
      <c r="G861" s="3"/>
      <c r="H861" s="4"/>
      <c r="I861" s="4"/>
      <c r="J861" s="77"/>
      <c r="K861" s="77"/>
      <c r="L861" s="3" t="s">
        <v>127</v>
      </c>
      <c r="M861" s="2"/>
      <c r="N861" s="2"/>
      <c r="O861" s="2"/>
      <c r="P861" s="2"/>
      <c r="Q861" s="2"/>
      <c r="R861" s="2"/>
      <c r="S861" s="2"/>
      <c r="T861" s="2"/>
      <c r="U861" s="2"/>
      <c r="V861" s="2"/>
      <c r="W861" s="2"/>
      <c r="X861" s="2"/>
      <c r="Y861" s="1541">
        <f>O861</f>
        <v>0</v>
      </c>
      <c r="Z861" s="1541">
        <f>R861</f>
        <v>0</v>
      </c>
      <c r="AA861" s="1541">
        <f>U861</f>
        <v>0</v>
      </c>
      <c r="AB861" s="1541">
        <f>X861</f>
        <v>0</v>
      </c>
      <c r="AC861" s="1541">
        <f>Z861</f>
        <v>0</v>
      </c>
      <c r="AD861" s="1541">
        <f>AB861</f>
        <v>0</v>
      </c>
      <c r="AE861" s="1541">
        <f>AD861</f>
        <v>0</v>
      </c>
    </row>
    <row r="862" spans="1:31" s="65" customFormat="1">
      <c r="A862" s="657">
        <v>1</v>
      </c>
      <c r="B862" s="97"/>
      <c r="C862" s="97"/>
      <c r="D862" s="49"/>
      <c r="E862" s="697"/>
      <c r="F862" s="522" t="s">
        <v>241</v>
      </c>
      <c r="G862" s="89"/>
      <c r="H862" s="90"/>
      <c r="I862" s="90"/>
      <c r="J862" s="88"/>
      <c r="K862" s="88"/>
      <c r="L862" s="87"/>
      <c r="M862" s="1538">
        <f>SUM(M863:M867)</f>
        <v>12</v>
      </c>
      <c r="N862" s="1538">
        <f t="shared" ref="N862:AE862" si="461">SUM(N863:N867)</f>
        <v>12</v>
      </c>
      <c r="O862" s="1538">
        <f t="shared" si="461"/>
        <v>12</v>
      </c>
      <c r="P862" s="1538">
        <f t="shared" si="461"/>
        <v>12</v>
      </c>
      <c r="Q862" s="1538">
        <f t="shared" si="461"/>
        <v>12</v>
      </c>
      <c r="R862" s="1538">
        <f t="shared" si="461"/>
        <v>11</v>
      </c>
      <c r="S862" s="1538">
        <f t="shared" si="461"/>
        <v>11</v>
      </c>
      <c r="T862" s="1538">
        <f t="shared" si="461"/>
        <v>11</v>
      </c>
      <c r="U862" s="1538">
        <f t="shared" si="461"/>
        <v>11</v>
      </c>
      <c r="V862" s="1538">
        <f t="shared" si="461"/>
        <v>11</v>
      </c>
      <c r="W862" s="1538">
        <f t="shared" si="461"/>
        <v>11</v>
      </c>
      <c r="X862" s="1538">
        <f t="shared" si="461"/>
        <v>11</v>
      </c>
      <c r="Y862" s="1538">
        <f t="shared" si="461"/>
        <v>12</v>
      </c>
      <c r="Z862" s="1538">
        <f t="shared" si="461"/>
        <v>11</v>
      </c>
      <c r="AA862" s="1538">
        <f t="shared" si="461"/>
        <v>11</v>
      </c>
      <c r="AB862" s="1538">
        <f t="shared" si="461"/>
        <v>11</v>
      </c>
      <c r="AC862" s="1538">
        <f t="shared" si="461"/>
        <v>11</v>
      </c>
      <c r="AD862" s="1538">
        <f t="shared" si="461"/>
        <v>11</v>
      </c>
      <c r="AE862" s="1538">
        <f t="shared" si="461"/>
        <v>11</v>
      </c>
    </row>
    <row r="863" spans="1:31" s="65" customFormat="1">
      <c r="A863" s="657">
        <v>1</v>
      </c>
      <c r="B863" s="97"/>
      <c r="C863" s="97"/>
      <c r="D863" s="49"/>
      <c r="E863" s="697"/>
      <c r="F863" s="7"/>
      <c r="G863" s="6"/>
      <c r="H863" s="7"/>
      <c r="I863" s="7"/>
      <c r="J863" s="80"/>
      <c r="K863" s="80"/>
      <c r="L863" s="6" t="s">
        <v>242</v>
      </c>
      <c r="M863" s="2289">
        <v>12</v>
      </c>
      <c r="N863" s="2289">
        <v>12</v>
      </c>
      <c r="O863" s="5">
        <v>12</v>
      </c>
      <c r="P863" s="5">
        <v>12</v>
      </c>
      <c r="Q863" s="2289">
        <v>12</v>
      </c>
      <c r="R863" s="2289">
        <v>11</v>
      </c>
      <c r="S863" s="2289">
        <v>11</v>
      </c>
      <c r="T863" s="2289">
        <v>11</v>
      </c>
      <c r="U863" s="2289">
        <v>11</v>
      </c>
      <c r="V863" s="2289">
        <v>11</v>
      </c>
      <c r="W863" s="2289">
        <v>11</v>
      </c>
      <c r="X863" s="5">
        <v>11</v>
      </c>
      <c r="Y863" s="1341">
        <f>O863</f>
        <v>12</v>
      </c>
      <c r="Z863" s="1341">
        <f>R863</f>
        <v>11</v>
      </c>
      <c r="AA863" s="1341">
        <f>U863</f>
        <v>11</v>
      </c>
      <c r="AB863" s="1341">
        <f>X863</f>
        <v>11</v>
      </c>
      <c r="AC863" s="1341">
        <f>Z863</f>
        <v>11</v>
      </c>
      <c r="AD863" s="1341">
        <f>AB863</f>
        <v>11</v>
      </c>
      <c r="AE863" s="1341">
        <f>AD863</f>
        <v>11</v>
      </c>
    </row>
    <row r="864" spans="1:31" s="65" customFormat="1">
      <c r="A864" s="657">
        <v>1</v>
      </c>
      <c r="B864" s="97"/>
      <c r="C864" s="97"/>
      <c r="D864" s="49"/>
      <c r="E864" s="697"/>
      <c r="F864" s="7"/>
      <c r="G864" s="6"/>
      <c r="H864" s="7"/>
      <c r="I864" s="7"/>
      <c r="J864" s="80"/>
      <c r="K864" s="80"/>
      <c r="L864" s="6" t="s">
        <v>243</v>
      </c>
      <c r="M864" s="5"/>
      <c r="N864" s="5"/>
      <c r="O864" s="5"/>
      <c r="P864" s="5"/>
      <c r="Q864" s="5"/>
      <c r="R864" s="5"/>
      <c r="S864" s="5"/>
      <c r="T864" s="5"/>
      <c r="U864" s="5"/>
      <c r="V864" s="5"/>
      <c r="W864" s="5"/>
      <c r="X864" s="5"/>
      <c r="Y864" s="1341">
        <f>O864</f>
        <v>0</v>
      </c>
      <c r="Z864" s="1341">
        <f>R864</f>
        <v>0</v>
      </c>
      <c r="AA864" s="1341">
        <f>U864</f>
        <v>0</v>
      </c>
      <c r="AB864" s="1341">
        <f>X864</f>
        <v>0</v>
      </c>
      <c r="AC864" s="1341">
        <f>Z864</f>
        <v>0</v>
      </c>
      <c r="AD864" s="1341">
        <f>AB864</f>
        <v>0</v>
      </c>
      <c r="AE864" s="1341">
        <f>AD864</f>
        <v>0</v>
      </c>
    </row>
    <row r="865" spans="1:31" s="65" customFormat="1">
      <c r="A865" s="657">
        <v>1</v>
      </c>
      <c r="B865" s="97"/>
      <c r="C865" s="97"/>
      <c r="D865" s="49"/>
      <c r="E865" s="697"/>
      <c r="F865" s="7"/>
      <c r="G865" s="6"/>
      <c r="H865" s="7"/>
      <c r="I865" s="7"/>
      <c r="J865" s="80"/>
      <c r="K865" s="80"/>
      <c r="L865" s="6" t="s">
        <v>129</v>
      </c>
      <c r="M865" s="5"/>
      <c r="N865" s="5"/>
      <c r="O865" s="5"/>
      <c r="P865" s="5"/>
      <c r="Q865" s="5"/>
      <c r="R865" s="5"/>
      <c r="S865" s="5"/>
      <c r="T865" s="5"/>
      <c r="U865" s="5"/>
      <c r="V865" s="5"/>
      <c r="W865" s="5"/>
      <c r="X865" s="5"/>
      <c r="Y865" s="1341">
        <f>O865</f>
        <v>0</v>
      </c>
      <c r="Z865" s="1341">
        <f>R865</f>
        <v>0</v>
      </c>
      <c r="AA865" s="1341">
        <f>U865</f>
        <v>0</v>
      </c>
      <c r="AB865" s="1341">
        <f>X865</f>
        <v>0</v>
      </c>
      <c r="AC865" s="1341">
        <f>Z865</f>
        <v>0</v>
      </c>
      <c r="AD865" s="1341">
        <f>AB865</f>
        <v>0</v>
      </c>
      <c r="AE865" s="1341">
        <f>AD865</f>
        <v>0</v>
      </c>
    </row>
    <row r="866" spans="1:31" s="65" customFormat="1">
      <c r="A866" s="657">
        <v>1</v>
      </c>
      <c r="B866" s="97"/>
      <c r="C866" s="97"/>
      <c r="D866" s="49"/>
      <c r="E866" s="697"/>
      <c r="F866" s="7"/>
      <c r="G866" s="6"/>
      <c r="H866" s="7"/>
      <c r="I866" s="7"/>
      <c r="J866" s="80"/>
      <c r="K866" s="80"/>
      <c r="L866" s="6" t="s">
        <v>128</v>
      </c>
      <c r="M866" s="5"/>
      <c r="N866" s="5"/>
      <c r="O866" s="5"/>
      <c r="P866" s="5"/>
      <c r="Q866" s="5"/>
      <c r="R866" s="5"/>
      <c r="S866" s="5"/>
      <c r="T866" s="5"/>
      <c r="U866" s="5"/>
      <c r="V866" s="5"/>
      <c r="W866" s="5"/>
      <c r="X866" s="5"/>
      <c r="Y866" s="1341">
        <f>O866</f>
        <v>0</v>
      </c>
      <c r="Z866" s="1341">
        <f>R866</f>
        <v>0</v>
      </c>
      <c r="AA866" s="1341">
        <f>U866</f>
        <v>0</v>
      </c>
      <c r="AB866" s="1341">
        <f>X866</f>
        <v>0</v>
      </c>
      <c r="AC866" s="1341">
        <f>Z866</f>
        <v>0</v>
      </c>
      <c r="AD866" s="1341">
        <f>AB866</f>
        <v>0</v>
      </c>
      <c r="AE866" s="1341">
        <f>AD866</f>
        <v>0</v>
      </c>
    </row>
    <row r="867" spans="1:31" s="65" customFormat="1">
      <c r="A867" s="657">
        <v>1</v>
      </c>
      <c r="B867" s="97"/>
      <c r="C867" s="97"/>
      <c r="D867" s="49"/>
      <c r="E867" s="697"/>
      <c r="F867" s="7"/>
      <c r="G867" s="6"/>
      <c r="H867" s="7"/>
      <c r="I867" s="7"/>
      <c r="J867" s="80"/>
      <c r="K867" s="80"/>
      <c r="L867" s="6" t="s">
        <v>127</v>
      </c>
      <c r="M867" s="5"/>
      <c r="N867" s="5"/>
      <c r="O867" s="5"/>
      <c r="P867" s="5"/>
      <c r="Q867" s="5"/>
      <c r="R867" s="5"/>
      <c r="S867" s="5"/>
      <c r="T867" s="5"/>
      <c r="U867" s="5"/>
      <c r="V867" s="5"/>
      <c r="W867" s="5"/>
      <c r="X867" s="5"/>
      <c r="Y867" s="1341">
        <f>O867</f>
        <v>0</v>
      </c>
      <c r="Z867" s="1341">
        <f>R867</f>
        <v>0</v>
      </c>
      <c r="AA867" s="1341">
        <f>U867</f>
        <v>0</v>
      </c>
      <c r="AB867" s="1341">
        <f>X867</f>
        <v>0</v>
      </c>
      <c r="AC867" s="1341">
        <f>Z867</f>
        <v>0</v>
      </c>
      <c r="AD867" s="1341">
        <f>AB867</f>
        <v>0</v>
      </c>
      <c r="AE867" s="1341">
        <f>AD867</f>
        <v>0</v>
      </c>
    </row>
    <row r="868" spans="1:31" s="65" customFormat="1">
      <c r="A868" s="657">
        <v>1</v>
      </c>
      <c r="B868" s="97"/>
      <c r="C868" s="97"/>
      <c r="D868" s="49"/>
      <c r="E868" s="697"/>
      <c r="F868" s="514" t="s">
        <v>299</v>
      </c>
      <c r="G868" s="508"/>
      <c r="H868" s="509"/>
      <c r="I868" s="509"/>
      <c r="J868" s="510"/>
      <c r="K868" s="510"/>
      <c r="L868" s="511"/>
      <c r="M868" s="1542">
        <f>SUM(M869:M872)</f>
        <v>3</v>
      </c>
      <c r="N868" s="1542">
        <f t="shared" ref="N868:AE868" si="462">SUM(N869:N872)</f>
        <v>3</v>
      </c>
      <c r="O868" s="1542">
        <f t="shared" si="462"/>
        <v>3</v>
      </c>
      <c r="P868" s="1542">
        <f t="shared" si="462"/>
        <v>3</v>
      </c>
      <c r="Q868" s="1542">
        <f t="shared" si="462"/>
        <v>3</v>
      </c>
      <c r="R868" s="1542">
        <f t="shared" si="462"/>
        <v>4</v>
      </c>
      <c r="S868" s="1542">
        <f t="shared" si="462"/>
        <v>4</v>
      </c>
      <c r="T868" s="1542">
        <f t="shared" si="462"/>
        <v>4</v>
      </c>
      <c r="U868" s="1542">
        <f t="shared" si="462"/>
        <v>4</v>
      </c>
      <c r="V868" s="1542">
        <f t="shared" si="462"/>
        <v>4</v>
      </c>
      <c r="W868" s="1542">
        <f t="shared" si="462"/>
        <v>4</v>
      </c>
      <c r="X868" s="1542">
        <f t="shared" si="462"/>
        <v>4</v>
      </c>
      <c r="Y868" s="1542">
        <f t="shared" si="462"/>
        <v>3</v>
      </c>
      <c r="Z868" s="1542">
        <f t="shared" si="462"/>
        <v>4</v>
      </c>
      <c r="AA868" s="1542">
        <f t="shared" si="462"/>
        <v>4</v>
      </c>
      <c r="AB868" s="1542">
        <f t="shared" si="462"/>
        <v>4</v>
      </c>
      <c r="AC868" s="1542">
        <f t="shared" si="462"/>
        <v>4</v>
      </c>
      <c r="AD868" s="1542">
        <f t="shared" si="462"/>
        <v>4</v>
      </c>
      <c r="AE868" s="1542">
        <f t="shared" si="462"/>
        <v>4</v>
      </c>
    </row>
    <row r="869" spans="1:31" s="65" customFormat="1">
      <c r="A869" s="657">
        <v>1</v>
      </c>
      <c r="B869" s="97"/>
      <c r="C869" s="97"/>
      <c r="D869" s="49"/>
      <c r="E869" s="697"/>
      <c r="F869" s="7"/>
      <c r="G869" s="6"/>
      <c r="H869" s="7"/>
      <c r="I869" s="7"/>
      <c r="J869" s="80"/>
      <c r="K869" s="80"/>
      <c r="L869" s="6" t="s">
        <v>295</v>
      </c>
      <c r="M869" s="2289">
        <v>1</v>
      </c>
      <c r="N869" s="2289">
        <v>1</v>
      </c>
      <c r="O869" s="5">
        <v>1</v>
      </c>
      <c r="P869" s="5">
        <v>1</v>
      </c>
      <c r="Q869" s="2289">
        <v>1</v>
      </c>
      <c r="R869" s="2289">
        <v>1</v>
      </c>
      <c r="S869" s="2289">
        <v>1</v>
      </c>
      <c r="T869" s="2289">
        <v>1</v>
      </c>
      <c r="U869" s="2289">
        <v>1</v>
      </c>
      <c r="V869" s="2289">
        <v>1</v>
      </c>
      <c r="W869" s="2289">
        <v>1</v>
      </c>
      <c r="X869" s="2289">
        <v>1</v>
      </c>
      <c r="Y869" s="1341">
        <f>O869</f>
        <v>1</v>
      </c>
      <c r="Z869" s="1341">
        <f>R869</f>
        <v>1</v>
      </c>
      <c r="AA869" s="1341">
        <f>U869</f>
        <v>1</v>
      </c>
      <c r="AB869" s="1341">
        <f>X869</f>
        <v>1</v>
      </c>
      <c r="AC869" s="1341">
        <f>Z869</f>
        <v>1</v>
      </c>
      <c r="AD869" s="1341">
        <f>AB869</f>
        <v>1</v>
      </c>
      <c r="AE869" s="1341">
        <f>AD869</f>
        <v>1</v>
      </c>
    </row>
    <row r="870" spans="1:31" s="65" customFormat="1">
      <c r="A870" s="657">
        <v>1</v>
      </c>
      <c r="B870" s="97"/>
      <c r="C870" s="97"/>
      <c r="D870" s="49"/>
      <c r="E870" s="697"/>
      <c r="F870" s="7"/>
      <c r="G870" s="6"/>
      <c r="H870" s="7"/>
      <c r="I870" s="7"/>
      <c r="J870" s="80"/>
      <c r="K870" s="80"/>
      <c r="L870" s="6" t="s">
        <v>296</v>
      </c>
      <c r="M870" s="2289"/>
      <c r="N870" s="2289"/>
      <c r="O870" s="5"/>
      <c r="P870" s="5"/>
      <c r="Q870" s="2289"/>
      <c r="R870" s="2289"/>
      <c r="S870" s="2289"/>
      <c r="T870" s="2289"/>
      <c r="U870" s="2289"/>
      <c r="V870" s="2289"/>
      <c r="W870" s="2289"/>
      <c r="X870" s="2289"/>
      <c r="Y870" s="1341">
        <f>O870</f>
        <v>0</v>
      </c>
      <c r="Z870" s="1341">
        <f>R870</f>
        <v>0</v>
      </c>
      <c r="AA870" s="1341">
        <f>U870</f>
        <v>0</v>
      </c>
      <c r="AB870" s="1341">
        <f>X870</f>
        <v>0</v>
      </c>
      <c r="AC870" s="1341">
        <f>Z870</f>
        <v>0</v>
      </c>
      <c r="AD870" s="1341">
        <f>AB870</f>
        <v>0</v>
      </c>
      <c r="AE870" s="1341">
        <f>AD870</f>
        <v>0</v>
      </c>
    </row>
    <row r="871" spans="1:31" s="65" customFormat="1">
      <c r="A871" s="657">
        <v>1</v>
      </c>
      <c r="B871" s="97"/>
      <c r="C871" s="97"/>
      <c r="D871" s="49"/>
      <c r="E871" s="697"/>
      <c r="F871" s="7"/>
      <c r="G871" s="6"/>
      <c r="H871" s="7"/>
      <c r="I871" s="7"/>
      <c r="J871" s="80"/>
      <c r="K871" s="80"/>
      <c r="L871" s="6" t="s">
        <v>297</v>
      </c>
      <c r="M871" s="2289">
        <v>2</v>
      </c>
      <c r="N871" s="2289">
        <v>2</v>
      </c>
      <c r="O871" s="5">
        <v>2</v>
      </c>
      <c r="P871" s="5">
        <v>2</v>
      </c>
      <c r="Q871" s="2289">
        <v>2</v>
      </c>
      <c r="R871" s="2289">
        <v>3</v>
      </c>
      <c r="S871" s="2289">
        <v>3</v>
      </c>
      <c r="T871" s="2289">
        <v>3</v>
      </c>
      <c r="U871" s="2289">
        <v>3</v>
      </c>
      <c r="V871" s="2289">
        <v>3</v>
      </c>
      <c r="W871" s="2289">
        <v>3</v>
      </c>
      <c r="X871" s="2289">
        <v>3</v>
      </c>
      <c r="Y871" s="1341">
        <f>O871</f>
        <v>2</v>
      </c>
      <c r="Z871" s="1341">
        <f>R871</f>
        <v>3</v>
      </c>
      <c r="AA871" s="1341">
        <f>U871</f>
        <v>3</v>
      </c>
      <c r="AB871" s="1341">
        <f>X871</f>
        <v>3</v>
      </c>
      <c r="AC871" s="1341">
        <f>Z871</f>
        <v>3</v>
      </c>
      <c r="AD871" s="1341">
        <f>AB871</f>
        <v>3</v>
      </c>
      <c r="AE871" s="1341">
        <f>AD871</f>
        <v>3</v>
      </c>
    </row>
    <row r="872" spans="1:31" s="65" customFormat="1">
      <c r="A872" s="657">
        <v>1</v>
      </c>
      <c r="B872" s="97"/>
      <c r="C872" s="97"/>
      <c r="D872" s="49"/>
      <c r="E872" s="697"/>
      <c r="F872" s="4"/>
      <c r="G872" s="3"/>
      <c r="H872" s="4"/>
      <c r="I872" s="4"/>
      <c r="J872" s="77"/>
      <c r="K872" s="77"/>
      <c r="L872" s="3" t="s">
        <v>298</v>
      </c>
      <c r="M872" s="2"/>
      <c r="N872" s="2290"/>
      <c r="O872" s="2"/>
      <c r="P872" s="2"/>
      <c r="Q872" s="2"/>
      <c r="R872" s="2"/>
      <c r="S872" s="2"/>
      <c r="T872" s="2"/>
      <c r="U872" s="2"/>
      <c r="V872" s="2"/>
      <c r="W872" s="2"/>
      <c r="X872" s="2"/>
      <c r="Y872" s="1541">
        <f>O872</f>
        <v>0</v>
      </c>
      <c r="Z872" s="1541">
        <f>R872</f>
        <v>0</v>
      </c>
      <c r="AA872" s="1541">
        <f>U872</f>
        <v>0</v>
      </c>
      <c r="AB872" s="1541">
        <f>X872</f>
        <v>0</v>
      </c>
      <c r="AC872" s="1541">
        <f>Z872</f>
        <v>0</v>
      </c>
      <c r="AD872" s="1541">
        <f>AB872</f>
        <v>0</v>
      </c>
      <c r="AE872" s="1541">
        <f>AD872</f>
        <v>0</v>
      </c>
    </row>
    <row r="873" spans="1:31" s="65" customFormat="1">
      <c r="A873" s="657">
        <v>1</v>
      </c>
      <c r="B873" s="97"/>
      <c r="C873" s="97"/>
      <c r="D873" s="49"/>
      <c r="E873" s="697"/>
      <c r="F873" s="522" t="s">
        <v>244</v>
      </c>
      <c r="G873" s="91"/>
      <c r="H873" s="90"/>
      <c r="I873" s="90"/>
      <c r="J873" s="88"/>
      <c r="K873" s="88"/>
      <c r="L873" s="87"/>
      <c r="M873" s="1538">
        <f>SUM(M874:M878)</f>
        <v>0</v>
      </c>
      <c r="N873" s="1538">
        <f t="shared" ref="N873:AE873" si="463">SUM(N874:N878)</f>
        <v>0</v>
      </c>
      <c r="O873" s="1538">
        <f t="shared" si="463"/>
        <v>0</v>
      </c>
      <c r="P873" s="1538">
        <f t="shared" si="463"/>
        <v>0</v>
      </c>
      <c r="Q873" s="1538">
        <f t="shared" si="463"/>
        <v>0</v>
      </c>
      <c r="R873" s="1538">
        <f t="shared" si="463"/>
        <v>0</v>
      </c>
      <c r="S873" s="1538">
        <f t="shared" si="463"/>
        <v>0</v>
      </c>
      <c r="T873" s="1538">
        <f t="shared" si="463"/>
        <v>0</v>
      </c>
      <c r="U873" s="1538">
        <f t="shared" si="463"/>
        <v>0</v>
      </c>
      <c r="V873" s="1538">
        <f t="shared" si="463"/>
        <v>0</v>
      </c>
      <c r="W873" s="1538">
        <f t="shared" si="463"/>
        <v>0</v>
      </c>
      <c r="X873" s="1538">
        <f t="shared" si="463"/>
        <v>0</v>
      </c>
      <c r="Y873" s="1538">
        <f t="shared" si="463"/>
        <v>0</v>
      </c>
      <c r="Z873" s="1538">
        <f t="shared" si="463"/>
        <v>0</v>
      </c>
      <c r="AA873" s="1538">
        <f t="shared" si="463"/>
        <v>0</v>
      </c>
      <c r="AB873" s="1538">
        <f t="shared" si="463"/>
        <v>0</v>
      </c>
      <c r="AC873" s="1538">
        <f t="shared" si="463"/>
        <v>0</v>
      </c>
      <c r="AD873" s="1538">
        <f t="shared" si="463"/>
        <v>0</v>
      </c>
      <c r="AE873" s="1538">
        <f t="shared" si="463"/>
        <v>0</v>
      </c>
    </row>
    <row r="874" spans="1:31" s="65" customFormat="1">
      <c r="A874" s="657">
        <v>1</v>
      </c>
      <c r="B874" s="97"/>
      <c r="C874" s="97"/>
      <c r="D874" s="49"/>
      <c r="E874" s="697"/>
      <c r="F874" s="7"/>
      <c r="G874" s="6"/>
      <c r="H874" s="7"/>
      <c r="I874" s="6"/>
      <c r="J874" s="80"/>
      <c r="K874" s="80"/>
      <c r="L874" s="79" t="s">
        <v>126</v>
      </c>
      <c r="M874" s="1345"/>
      <c r="N874" s="1345"/>
      <c r="O874" s="1345"/>
      <c r="P874" s="1345"/>
      <c r="Q874" s="1345"/>
      <c r="R874" s="1345"/>
      <c r="S874" s="1345"/>
      <c r="T874" s="1345"/>
      <c r="U874" s="1345"/>
      <c r="V874" s="1345"/>
      <c r="W874" s="1345"/>
      <c r="X874" s="1345"/>
      <c r="Y874" s="1341">
        <f>O874</f>
        <v>0</v>
      </c>
      <c r="Z874" s="1341">
        <f>R874</f>
        <v>0</v>
      </c>
      <c r="AA874" s="1341">
        <f>U874</f>
        <v>0</v>
      </c>
      <c r="AB874" s="1341">
        <f>X874</f>
        <v>0</v>
      </c>
      <c r="AC874" s="1341">
        <f>Z874</f>
        <v>0</v>
      </c>
      <c r="AD874" s="1341">
        <f>AB874</f>
        <v>0</v>
      </c>
      <c r="AE874" s="1341">
        <f>AD874</f>
        <v>0</v>
      </c>
    </row>
    <row r="875" spans="1:31" s="65" customFormat="1">
      <c r="A875" s="657">
        <v>1</v>
      </c>
      <c r="B875" s="97"/>
      <c r="C875" s="97"/>
      <c r="D875" s="49"/>
      <c r="E875" s="697"/>
      <c r="F875" s="7"/>
      <c r="G875" s="6"/>
      <c r="H875" s="7"/>
      <c r="I875" s="6"/>
      <c r="J875" s="80"/>
      <c r="K875" s="80"/>
      <c r="L875" s="79" t="s">
        <v>79</v>
      </c>
      <c r="M875" s="1345"/>
      <c r="N875" s="1345"/>
      <c r="O875" s="1345"/>
      <c r="P875" s="1345"/>
      <c r="Q875" s="1345"/>
      <c r="R875" s="1345"/>
      <c r="S875" s="1345"/>
      <c r="T875" s="1345"/>
      <c r="U875" s="1345"/>
      <c r="V875" s="1345"/>
      <c r="W875" s="1345"/>
      <c r="X875" s="1345"/>
      <c r="Y875" s="1341">
        <f>O875</f>
        <v>0</v>
      </c>
      <c r="Z875" s="1341">
        <f>R875</f>
        <v>0</v>
      </c>
      <c r="AA875" s="1341">
        <f>U875</f>
        <v>0</v>
      </c>
      <c r="AB875" s="1341">
        <f>X875</f>
        <v>0</v>
      </c>
      <c r="AC875" s="1341">
        <f>Z875</f>
        <v>0</v>
      </c>
      <c r="AD875" s="1341">
        <f>AB875</f>
        <v>0</v>
      </c>
      <c r="AE875" s="1341">
        <f>AD875</f>
        <v>0</v>
      </c>
    </row>
    <row r="876" spans="1:31" s="65" customFormat="1">
      <c r="A876" s="657">
        <v>1</v>
      </c>
      <c r="B876" s="97"/>
      <c r="C876" s="97"/>
      <c r="D876" s="49"/>
      <c r="E876" s="697"/>
      <c r="F876" s="7"/>
      <c r="G876" s="6"/>
      <c r="H876" s="7"/>
      <c r="I876" s="6"/>
      <c r="J876" s="80"/>
      <c r="K876" s="80"/>
      <c r="L876" s="79" t="s">
        <v>80</v>
      </c>
      <c r="M876" s="1345"/>
      <c r="N876" s="1345"/>
      <c r="O876" s="1345"/>
      <c r="P876" s="1345"/>
      <c r="Q876" s="1345"/>
      <c r="R876" s="1345"/>
      <c r="S876" s="1345"/>
      <c r="T876" s="1345"/>
      <c r="U876" s="1345"/>
      <c r="V876" s="1345"/>
      <c r="W876" s="1345"/>
      <c r="X876" s="1345"/>
      <c r="Y876" s="1341">
        <f>O876</f>
        <v>0</v>
      </c>
      <c r="Z876" s="1341">
        <f>R876</f>
        <v>0</v>
      </c>
      <c r="AA876" s="1341">
        <f>U876</f>
        <v>0</v>
      </c>
      <c r="AB876" s="1341">
        <f>X876</f>
        <v>0</v>
      </c>
      <c r="AC876" s="1341">
        <f>Z876</f>
        <v>0</v>
      </c>
      <c r="AD876" s="1341">
        <f>AB876</f>
        <v>0</v>
      </c>
      <c r="AE876" s="1341">
        <f>AD876</f>
        <v>0</v>
      </c>
    </row>
    <row r="877" spans="1:31" s="65" customFormat="1">
      <c r="A877" s="657">
        <v>1</v>
      </c>
      <c r="B877" s="97"/>
      <c r="C877" s="97"/>
      <c r="D877" s="49"/>
      <c r="E877" s="697"/>
      <c r="F877" s="7"/>
      <c r="G877" s="6"/>
      <c r="H877" s="7"/>
      <c r="I877" s="6"/>
      <c r="J877" s="80"/>
      <c r="K877" s="80"/>
      <c r="L877" s="79" t="s">
        <v>81</v>
      </c>
      <c r="M877" s="1345"/>
      <c r="N877" s="1345"/>
      <c r="O877" s="1345"/>
      <c r="P877" s="1345"/>
      <c r="Q877" s="1345"/>
      <c r="R877" s="1345"/>
      <c r="S877" s="1345"/>
      <c r="T877" s="1345"/>
      <c r="U877" s="1345"/>
      <c r="V877" s="1345"/>
      <c r="W877" s="1345"/>
      <c r="X877" s="1345"/>
      <c r="Y877" s="1341">
        <f>O877</f>
        <v>0</v>
      </c>
      <c r="Z877" s="1341">
        <f>R877</f>
        <v>0</v>
      </c>
      <c r="AA877" s="1341">
        <f>U877</f>
        <v>0</v>
      </c>
      <c r="AB877" s="1341">
        <f>X877</f>
        <v>0</v>
      </c>
      <c r="AC877" s="1341">
        <f>Z877</f>
        <v>0</v>
      </c>
      <c r="AD877" s="1341">
        <f>AB877</f>
        <v>0</v>
      </c>
      <c r="AE877" s="1341">
        <f>AD877</f>
        <v>0</v>
      </c>
    </row>
    <row r="878" spans="1:31" s="65" customFormat="1">
      <c r="A878" s="657">
        <v>1</v>
      </c>
      <c r="B878" s="97"/>
      <c r="C878" s="97"/>
      <c r="D878" s="49"/>
      <c r="E878" s="697"/>
      <c r="F878" s="7"/>
      <c r="G878" s="6"/>
      <c r="H878" s="7"/>
      <c r="I878" s="6"/>
      <c r="J878" s="80"/>
      <c r="K878" s="80"/>
      <c r="L878" s="79" t="s">
        <v>11</v>
      </c>
      <c r="M878" s="1345"/>
      <c r="N878" s="1345"/>
      <c r="O878" s="1345"/>
      <c r="P878" s="1345"/>
      <c r="Q878" s="1345"/>
      <c r="R878" s="1345"/>
      <c r="S878" s="1345"/>
      <c r="T878" s="1345"/>
      <c r="U878" s="1345"/>
      <c r="V878" s="1345"/>
      <c r="W878" s="1345"/>
      <c r="X878" s="1345"/>
      <c r="Y878" s="1341">
        <f>O878</f>
        <v>0</v>
      </c>
      <c r="Z878" s="1341">
        <f>R878</f>
        <v>0</v>
      </c>
      <c r="AA878" s="1341">
        <f>U878</f>
        <v>0</v>
      </c>
      <c r="AB878" s="1341">
        <f>X878</f>
        <v>0</v>
      </c>
      <c r="AC878" s="1341">
        <f>Z878</f>
        <v>0</v>
      </c>
      <c r="AD878" s="1341">
        <f>AB878</f>
        <v>0</v>
      </c>
      <c r="AE878" s="1341">
        <f>AD878</f>
        <v>0</v>
      </c>
    </row>
    <row r="879" spans="1:31" s="65" customFormat="1">
      <c r="A879" s="657">
        <v>1</v>
      </c>
      <c r="B879" s="97"/>
      <c r="C879" s="97"/>
      <c r="D879" s="49"/>
      <c r="E879" s="697"/>
      <c r="F879" s="514" t="s">
        <v>245</v>
      </c>
      <c r="G879" s="513"/>
      <c r="H879" s="514"/>
      <c r="I879" s="514"/>
      <c r="J879" s="510"/>
      <c r="K879" s="510"/>
      <c r="L879" s="511"/>
      <c r="M879" s="1542">
        <f>SUM(M880:M882)</f>
        <v>0</v>
      </c>
      <c r="N879" s="1542">
        <f t="shared" ref="N879:AE879" si="464">SUM(N880:N882)</f>
        <v>0</v>
      </c>
      <c r="O879" s="1542">
        <f t="shared" si="464"/>
        <v>0</v>
      </c>
      <c r="P879" s="1542">
        <f t="shared" si="464"/>
        <v>0</v>
      </c>
      <c r="Q879" s="1542">
        <f t="shared" si="464"/>
        <v>0</v>
      </c>
      <c r="R879" s="1542">
        <f t="shared" si="464"/>
        <v>0</v>
      </c>
      <c r="S879" s="1542">
        <f t="shared" si="464"/>
        <v>0</v>
      </c>
      <c r="T879" s="1542">
        <f t="shared" si="464"/>
        <v>0</v>
      </c>
      <c r="U879" s="1542">
        <f t="shared" si="464"/>
        <v>0</v>
      </c>
      <c r="V879" s="1542">
        <f t="shared" si="464"/>
        <v>0</v>
      </c>
      <c r="W879" s="1542">
        <f t="shared" si="464"/>
        <v>0</v>
      </c>
      <c r="X879" s="1542">
        <f t="shared" si="464"/>
        <v>0</v>
      </c>
      <c r="Y879" s="1542">
        <f t="shared" si="464"/>
        <v>0</v>
      </c>
      <c r="Z879" s="1542">
        <f t="shared" si="464"/>
        <v>0</v>
      </c>
      <c r="AA879" s="1542">
        <f t="shared" si="464"/>
        <v>0</v>
      </c>
      <c r="AB879" s="1542">
        <f t="shared" si="464"/>
        <v>0</v>
      </c>
      <c r="AC879" s="1542">
        <f t="shared" si="464"/>
        <v>0</v>
      </c>
      <c r="AD879" s="1542">
        <f t="shared" si="464"/>
        <v>0</v>
      </c>
      <c r="AE879" s="1542">
        <f t="shared" si="464"/>
        <v>0</v>
      </c>
    </row>
    <row r="880" spans="1:31" s="65" customFormat="1">
      <c r="A880" s="657">
        <v>1</v>
      </c>
      <c r="B880" s="97"/>
      <c r="C880" s="97"/>
      <c r="D880" s="49"/>
      <c r="E880" s="697"/>
      <c r="F880" s="7"/>
      <c r="G880" s="6"/>
      <c r="H880" s="7"/>
      <c r="I880" s="6"/>
      <c r="J880" s="80"/>
      <c r="K880" s="80"/>
      <c r="L880" s="79" t="s">
        <v>83</v>
      </c>
      <c r="M880" s="1345"/>
      <c r="N880" s="1345"/>
      <c r="O880" s="1345"/>
      <c r="P880" s="1345"/>
      <c r="Q880" s="1345"/>
      <c r="R880" s="1345"/>
      <c r="S880" s="1345"/>
      <c r="T880" s="1345"/>
      <c r="U880" s="1345"/>
      <c r="V880" s="1345"/>
      <c r="W880" s="1345"/>
      <c r="X880" s="1345"/>
      <c r="Y880" s="1341">
        <f>O880</f>
        <v>0</v>
      </c>
      <c r="Z880" s="1341">
        <f>R880</f>
        <v>0</v>
      </c>
      <c r="AA880" s="1341">
        <f>U880</f>
        <v>0</v>
      </c>
      <c r="AB880" s="1341">
        <f>X880</f>
        <v>0</v>
      </c>
      <c r="AC880" s="1341">
        <f>Z880</f>
        <v>0</v>
      </c>
      <c r="AD880" s="1341">
        <f>AB880</f>
        <v>0</v>
      </c>
      <c r="AE880" s="1341">
        <f>AD880</f>
        <v>0</v>
      </c>
    </row>
    <row r="881" spans="1:31" s="65" customFormat="1">
      <c r="A881" s="657">
        <v>1</v>
      </c>
      <c r="B881" s="97"/>
      <c r="C881" s="97"/>
      <c r="D881" s="49"/>
      <c r="E881" s="697"/>
      <c r="F881" s="7"/>
      <c r="G881" s="6"/>
      <c r="H881" s="7"/>
      <c r="I881" s="6"/>
      <c r="J881" s="80"/>
      <c r="K881" s="80"/>
      <c r="L881" s="79" t="s">
        <v>84</v>
      </c>
      <c r="M881" s="1345"/>
      <c r="N881" s="1345"/>
      <c r="O881" s="1345"/>
      <c r="P881" s="1345"/>
      <c r="Q881" s="1345"/>
      <c r="R881" s="1345"/>
      <c r="S881" s="1345"/>
      <c r="T881" s="1345"/>
      <c r="U881" s="1345"/>
      <c r="V881" s="1345"/>
      <c r="W881" s="1345"/>
      <c r="X881" s="1345"/>
      <c r="Y881" s="1341">
        <f>O881</f>
        <v>0</v>
      </c>
      <c r="Z881" s="1341">
        <f>R881</f>
        <v>0</v>
      </c>
      <c r="AA881" s="1341">
        <f>U881</f>
        <v>0</v>
      </c>
      <c r="AB881" s="1341">
        <f>X881</f>
        <v>0</v>
      </c>
      <c r="AC881" s="1341">
        <f>Z881</f>
        <v>0</v>
      </c>
      <c r="AD881" s="1341">
        <f>AB881</f>
        <v>0</v>
      </c>
      <c r="AE881" s="1341">
        <f>AD881</f>
        <v>0</v>
      </c>
    </row>
    <row r="882" spans="1:31" s="65" customFormat="1">
      <c r="A882" s="657">
        <v>1</v>
      </c>
      <c r="B882" s="97"/>
      <c r="C882" s="97"/>
      <c r="D882" s="49"/>
      <c r="E882" s="698"/>
      <c r="F882" s="4"/>
      <c r="G882" s="3"/>
      <c r="H882" s="4"/>
      <c r="I882" s="3"/>
      <c r="J882" s="77"/>
      <c r="K882" s="77"/>
      <c r="L882" s="76" t="s">
        <v>85</v>
      </c>
      <c r="M882" s="1548"/>
      <c r="N882" s="1548"/>
      <c r="O882" s="1548"/>
      <c r="P882" s="1548"/>
      <c r="Q882" s="1548"/>
      <c r="R882" s="1548"/>
      <c r="S882" s="1548"/>
      <c r="T882" s="1548"/>
      <c r="U882" s="1548"/>
      <c r="V882" s="1548"/>
      <c r="W882" s="1548"/>
      <c r="X882" s="1548"/>
      <c r="Y882" s="1541">
        <f>O882</f>
        <v>0</v>
      </c>
      <c r="Z882" s="1541">
        <f>R882</f>
        <v>0</v>
      </c>
      <c r="AA882" s="1541">
        <f>U882</f>
        <v>0</v>
      </c>
      <c r="AB882" s="1541">
        <f>X882</f>
        <v>0</v>
      </c>
      <c r="AC882" s="1541">
        <f>Z882</f>
        <v>0</v>
      </c>
      <c r="AD882" s="1541">
        <f>AB882</f>
        <v>0</v>
      </c>
      <c r="AE882" s="1541">
        <f>AD882</f>
        <v>0</v>
      </c>
    </row>
    <row r="883" spans="1:31" s="65" customFormat="1">
      <c r="A883" s="657">
        <v>1</v>
      </c>
      <c r="B883" s="97"/>
      <c r="C883" s="97"/>
      <c r="D883" s="49"/>
      <c r="E883" s="520" t="s">
        <v>321</v>
      </c>
      <c r="F883" s="504"/>
      <c r="G883" s="521"/>
      <c r="H883" s="521"/>
      <c r="I883" s="504"/>
      <c r="J883" s="504"/>
      <c r="K883" s="504"/>
      <c r="L883" s="505"/>
      <c r="M883" s="1549"/>
      <c r="N883" s="1549"/>
      <c r="O883" s="1549"/>
      <c r="P883" s="1549"/>
      <c r="Q883" s="1549"/>
      <c r="R883" s="1549"/>
      <c r="S883" s="1549"/>
      <c r="T883" s="1549"/>
      <c r="U883" s="1549"/>
      <c r="V883" s="1549"/>
      <c r="W883" s="1549"/>
      <c r="X883" s="1549"/>
      <c r="Y883" s="1544">
        <f>O883</f>
        <v>0</v>
      </c>
      <c r="Z883" s="1544">
        <f>R883</f>
        <v>0</v>
      </c>
      <c r="AA883" s="1544">
        <f>U883</f>
        <v>0</v>
      </c>
      <c r="AB883" s="1544">
        <f>X883</f>
        <v>0</v>
      </c>
      <c r="AC883" s="1544">
        <f>Z883</f>
        <v>0</v>
      </c>
      <c r="AD883" s="1544">
        <f>AB883</f>
        <v>0</v>
      </c>
      <c r="AE883" s="1544">
        <f>AD883</f>
        <v>0</v>
      </c>
    </row>
    <row r="884" spans="1:31" s="65" customFormat="1">
      <c r="A884" s="657">
        <v>1</v>
      </c>
      <c r="B884" s="97"/>
      <c r="C884" s="97"/>
      <c r="D884" s="49"/>
      <c r="E884" s="68"/>
      <c r="F884" s="69"/>
      <c r="G884" s="68"/>
      <c r="H884" s="68"/>
      <c r="I884" s="68"/>
      <c r="J884" s="68"/>
      <c r="K884" s="68"/>
      <c r="L884" s="68"/>
      <c r="M884" s="67"/>
      <c r="N884" s="67"/>
      <c r="O884" s="67"/>
      <c r="P884" s="67"/>
      <c r="Q884" s="67"/>
      <c r="R884" s="67"/>
      <c r="S884" s="67"/>
      <c r="T884" s="67"/>
      <c r="U884" s="67"/>
      <c r="V884" s="67"/>
      <c r="W884" s="67"/>
      <c r="X884" s="67"/>
    </row>
    <row r="885" spans="1:31" s="65" customFormat="1">
      <c r="A885" s="657">
        <v>1</v>
      </c>
      <c r="B885" s="97"/>
      <c r="C885" s="97"/>
      <c r="D885" s="49" t="s">
        <v>550</v>
      </c>
      <c r="E885" s="7"/>
      <c r="F885" s="6"/>
      <c r="G885" s="7"/>
      <c r="H885" s="7"/>
      <c r="I885" s="6"/>
      <c r="J885" s="96"/>
      <c r="K885" s="96"/>
      <c r="L885" s="96"/>
      <c r="M885" s="67"/>
      <c r="N885" s="67"/>
      <c r="O885" s="67"/>
      <c r="P885" s="67"/>
      <c r="Q885" s="67"/>
      <c r="R885" s="67"/>
      <c r="S885" s="67"/>
      <c r="T885" s="67"/>
      <c r="U885" s="67"/>
      <c r="V885" s="67"/>
      <c r="W885" s="67"/>
      <c r="X885" s="67"/>
    </row>
    <row r="886" spans="1:31" s="65" customFormat="1">
      <c r="A886" s="657">
        <v>1</v>
      </c>
      <c r="B886" s="1532"/>
      <c r="C886" s="1532"/>
      <c r="D886" s="1533"/>
      <c r="E886" s="515" t="s">
        <v>360</v>
      </c>
      <c r="F886" s="1406"/>
      <c r="G886" s="1407"/>
      <c r="H886" s="1407"/>
      <c r="I886" s="1406"/>
      <c r="J886" s="1556"/>
      <c r="K886" s="1556"/>
      <c r="L886" s="1556"/>
      <c r="M886" s="2179">
        <f t="shared" ref="M886:AE886" si="465">M887+M892+M898+M903+M909</f>
        <v>0</v>
      </c>
      <c r="N886" s="2179">
        <f t="shared" si="465"/>
        <v>0</v>
      </c>
      <c r="O886" s="2179">
        <f t="shared" si="465"/>
        <v>0</v>
      </c>
      <c r="P886" s="2179">
        <f t="shared" si="465"/>
        <v>0</v>
      </c>
      <c r="Q886" s="2179">
        <f t="shared" si="465"/>
        <v>0</v>
      </c>
      <c r="R886" s="2179">
        <f t="shared" si="465"/>
        <v>0</v>
      </c>
      <c r="S886" s="2179">
        <f t="shared" si="465"/>
        <v>0</v>
      </c>
      <c r="T886" s="2179">
        <f t="shared" si="465"/>
        <v>0</v>
      </c>
      <c r="U886" s="2179">
        <f t="shared" si="465"/>
        <v>0</v>
      </c>
      <c r="V886" s="2179">
        <f t="shared" si="465"/>
        <v>0</v>
      </c>
      <c r="W886" s="2179">
        <f t="shared" si="465"/>
        <v>0</v>
      </c>
      <c r="X886" s="2179">
        <f t="shared" si="465"/>
        <v>0</v>
      </c>
      <c r="Y886" s="2179">
        <f t="shared" si="465"/>
        <v>0</v>
      </c>
      <c r="Z886" s="2179">
        <f t="shared" si="465"/>
        <v>0</v>
      </c>
      <c r="AA886" s="2179">
        <f t="shared" si="465"/>
        <v>0</v>
      </c>
      <c r="AB886" s="2179">
        <f t="shared" si="465"/>
        <v>0</v>
      </c>
      <c r="AC886" s="2179">
        <f t="shared" si="465"/>
        <v>0</v>
      </c>
      <c r="AD886" s="2179">
        <f t="shared" si="465"/>
        <v>0</v>
      </c>
      <c r="AE886" s="2179">
        <f t="shared" si="465"/>
        <v>0</v>
      </c>
    </row>
    <row r="887" spans="1:31" s="65" customFormat="1">
      <c r="A887" s="657">
        <v>1</v>
      </c>
      <c r="B887" s="97"/>
      <c r="C887" s="97"/>
      <c r="D887" s="49"/>
      <c r="E887" s="519"/>
      <c r="F887" s="522" t="s">
        <v>133</v>
      </c>
      <c r="G887" s="89"/>
      <c r="H887" s="90"/>
      <c r="I887" s="90"/>
      <c r="J887" s="88"/>
      <c r="K887" s="88"/>
      <c r="L887" s="87"/>
      <c r="M887" s="1538">
        <f>SUM(M888:M891)</f>
        <v>0</v>
      </c>
      <c r="N887" s="1538">
        <f t="shared" ref="N887:AE887" si="466">SUM(N888:N891)</f>
        <v>0</v>
      </c>
      <c r="O887" s="1538">
        <f t="shared" si="466"/>
        <v>0</v>
      </c>
      <c r="P887" s="1538">
        <f t="shared" si="466"/>
        <v>0</v>
      </c>
      <c r="Q887" s="1538">
        <f t="shared" si="466"/>
        <v>0</v>
      </c>
      <c r="R887" s="1538">
        <f t="shared" si="466"/>
        <v>0</v>
      </c>
      <c r="S887" s="1538">
        <f t="shared" si="466"/>
        <v>0</v>
      </c>
      <c r="T887" s="1538">
        <f t="shared" si="466"/>
        <v>0</v>
      </c>
      <c r="U887" s="1538">
        <f t="shared" si="466"/>
        <v>0</v>
      </c>
      <c r="V887" s="1538">
        <f t="shared" si="466"/>
        <v>0</v>
      </c>
      <c r="W887" s="1538">
        <f t="shared" si="466"/>
        <v>0</v>
      </c>
      <c r="X887" s="1538">
        <f t="shared" si="466"/>
        <v>0</v>
      </c>
      <c r="Y887" s="1538">
        <f t="shared" si="466"/>
        <v>0</v>
      </c>
      <c r="Z887" s="1538">
        <f t="shared" si="466"/>
        <v>0</v>
      </c>
      <c r="AA887" s="1538">
        <f t="shared" si="466"/>
        <v>0</v>
      </c>
      <c r="AB887" s="1538">
        <f t="shared" si="466"/>
        <v>0</v>
      </c>
      <c r="AC887" s="1538">
        <f t="shared" si="466"/>
        <v>0</v>
      </c>
      <c r="AD887" s="1538">
        <f t="shared" si="466"/>
        <v>0</v>
      </c>
      <c r="AE887" s="1538">
        <f t="shared" si="466"/>
        <v>0</v>
      </c>
    </row>
    <row r="888" spans="1:31" s="65" customFormat="1">
      <c r="A888" s="657">
        <v>1</v>
      </c>
      <c r="B888" s="97"/>
      <c r="C888" s="97"/>
      <c r="D888" s="49"/>
      <c r="E888" s="519"/>
      <c r="F888" s="7"/>
      <c r="G888" s="6"/>
      <c r="H888" s="7"/>
      <c r="I888" s="7"/>
      <c r="J888" s="80"/>
      <c r="K888" s="80"/>
      <c r="L888" s="6" t="s">
        <v>132</v>
      </c>
      <c r="M888" s="1345"/>
      <c r="N888" s="1345"/>
      <c r="O888" s="1345"/>
      <c r="P888" s="1345"/>
      <c r="Q888" s="1345"/>
      <c r="R888" s="1345"/>
      <c r="S888" s="1345"/>
      <c r="T888" s="1345"/>
      <c r="U888" s="1345"/>
      <c r="V888" s="1345"/>
      <c r="W888" s="1345"/>
      <c r="X888" s="1345"/>
      <c r="Y888" s="1341">
        <f>O888</f>
        <v>0</v>
      </c>
      <c r="Z888" s="1341">
        <f>R888</f>
        <v>0</v>
      </c>
      <c r="AA888" s="1341">
        <f>U888</f>
        <v>0</v>
      </c>
      <c r="AB888" s="1341">
        <f>X888</f>
        <v>0</v>
      </c>
      <c r="AC888" s="1341">
        <f>Z888</f>
        <v>0</v>
      </c>
      <c r="AD888" s="1341">
        <f>AB888</f>
        <v>0</v>
      </c>
      <c r="AE888" s="1341">
        <f>AD888</f>
        <v>0</v>
      </c>
    </row>
    <row r="889" spans="1:31" s="65" customFormat="1">
      <c r="A889" s="657">
        <v>1</v>
      </c>
      <c r="B889" s="97"/>
      <c r="C889" s="97"/>
      <c r="D889" s="49"/>
      <c r="E889" s="519"/>
      <c r="F889" s="7"/>
      <c r="G889" s="6"/>
      <c r="H889" s="7"/>
      <c r="I889" s="7"/>
      <c r="J889" s="80"/>
      <c r="K889" s="80"/>
      <c r="L889" s="6" t="s">
        <v>131</v>
      </c>
      <c r="M889" s="1345"/>
      <c r="N889" s="1345"/>
      <c r="O889" s="1345"/>
      <c r="P889" s="1345"/>
      <c r="Q889" s="1345"/>
      <c r="R889" s="1345"/>
      <c r="S889" s="1345"/>
      <c r="T889" s="1345"/>
      <c r="U889" s="1345"/>
      <c r="V889" s="1345"/>
      <c r="W889" s="1345"/>
      <c r="X889" s="1345"/>
      <c r="Y889" s="1341">
        <f>O889</f>
        <v>0</v>
      </c>
      <c r="Z889" s="1341">
        <f>R889</f>
        <v>0</v>
      </c>
      <c r="AA889" s="1341">
        <f>U889</f>
        <v>0</v>
      </c>
      <c r="AB889" s="1341">
        <f>X889</f>
        <v>0</v>
      </c>
      <c r="AC889" s="1341">
        <f>Z889</f>
        <v>0</v>
      </c>
      <c r="AD889" s="1341">
        <f>AB889</f>
        <v>0</v>
      </c>
      <c r="AE889" s="1341">
        <f>AD889</f>
        <v>0</v>
      </c>
    </row>
    <row r="890" spans="1:31" s="65" customFormat="1">
      <c r="A890" s="657">
        <v>1</v>
      </c>
      <c r="B890" s="97"/>
      <c r="C890" s="97"/>
      <c r="D890" s="49"/>
      <c r="E890" s="519"/>
      <c r="F890" s="7"/>
      <c r="G890" s="6"/>
      <c r="H890" s="7"/>
      <c r="I890" s="7"/>
      <c r="J890" s="80"/>
      <c r="K890" s="80"/>
      <c r="L890" s="6" t="s">
        <v>130</v>
      </c>
      <c r="M890" s="1345"/>
      <c r="N890" s="1345"/>
      <c r="O890" s="1345"/>
      <c r="P890" s="1345"/>
      <c r="Q890" s="1345"/>
      <c r="R890" s="1345"/>
      <c r="S890" s="1345"/>
      <c r="T890" s="1345"/>
      <c r="U890" s="1345"/>
      <c r="V890" s="1345"/>
      <c r="W890" s="1345"/>
      <c r="X890" s="1345"/>
      <c r="Y890" s="1341">
        <f>O890</f>
        <v>0</v>
      </c>
      <c r="Z890" s="1341">
        <f>R890</f>
        <v>0</v>
      </c>
      <c r="AA890" s="1341">
        <f>U890</f>
        <v>0</v>
      </c>
      <c r="AB890" s="1341">
        <f>X890</f>
        <v>0</v>
      </c>
      <c r="AC890" s="1341">
        <f>Z890</f>
        <v>0</v>
      </c>
      <c r="AD890" s="1341">
        <f>AB890</f>
        <v>0</v>
      </c>
      <c r="AE890" s="1341">
        <f>AD890</f>
        <v>0</v>
      </c>
    </row>
    <row r="891" spans="1:31" s="65" customFormat="1">
      <c r="A891" s="657">
        <v>1</v>
      </c>
      <c r="B891" s="97"/>
      <c r="C891" s="97"/>
      <c r="D891" s="49"/>
      <c r="E891" s="519"/>
      <c r="F891" s="4"/>
      <c r="G891" s="3"/>
      <c r="H891" s="4"/>
      <c r="I891" s="4"/>
      <c r="J891" s="77"/>
      <c r="K891" s="77"/>
      <c r="L891" s="3" t="s">
        <v>127</v>
      </c>
      <c r="M891" s="1548"/>
      <c r="N891" s="1548"/>
      <c r="O891" s="1548"/>
      <c r="P891" s="1548"/>
      <c r="Q891" s="1548"/>
      <c r="R891" s="1548"/>
      <c r="S891" s="1548"/>
      <c r="T891" s="1548"/>
      <c r="U891" s="1548"/>
      <c r="V891" s="1548"/>
      <c r="W891" s="1548"/>
      <c r="X891" s="1548"/>
      <c r="Y891" s="1541">
        <f>O891</f>
        <v>0</v>
      </c>
      <c r="Z891" s="1541">
        <f>R891</f>
        <v>0</v>
      </c>
      <c r="AA891" s="1541">
        <f>U891</f>
        <v>0</v>
      </c>
      <c r="AB891" s="1541">
        <f>X891</f>
        <v>0</v>
      </c>
      <c r="AC891" s="1541">
        <f>Z891</f>
        <v>0</v>
      </c>
      <c r="AD891" s="1541">
        <f>AB891</f>
        <v>0</v>
      </c>
      <c r="AE891" s="1541">
        <f>AD891</f>
        <v>0</v>
      </c>
    </row>
    <row r="892" spans="1:31" s="65" customFormat="1">
      <c r="A892" s="657">
        <v>1</v>
      </c>
      <c r="B892" s="97"/>
      <c r="C892" s="97"/>
      <c r="D892" s="49"/>
      <c r="E892" s="519"/>
      <c r="F892" s="522" t="s">
        <v>241</v>
      </c>
      <c r="G892" s="89"/>
      <c r="H892" s="90"/>
      <c r="I892" s="90"/>
      <c r="J892" s="88"/>
      <c r="K892" s="88"/>
      <c r="L892" s="87"/>
      <c r="M892" s="1538">
        <f>SUM(M893:M897)</f>
        <v>0</v>
      </c>
      <c r="N892" s="1538">
        <f t="shared" ref="N892:AE892" si="467">SUM(N893:N897)</f>
        <v>0</v>
      </c>
      <c r="O892" s="1538">
        <f t="shared" si="467"/>
        <v>0</v>
      </c>
      <c r="P892" s="1538">
        <f t="shared" si="467"/>
        <v>0</v>
      </c>
      <c r="Q892" s="1538">
        <f t="shared" si="467"/>
        <v>0</v>
      </c>
      <c r="R892" s="1538">
        <f t="shared" si="467"/>
        <v>0</v>
      </c>
      <c r="S892" s="1538">
        <f t="shared" si="467"/>
        <v>0</v>
      </c>
      <c r="T892" s="1538">
        <f t="shared" si="467"/>
        <v>0</v>
      </c>
      <c r="U892" s="1538">
        <f t="shared" si="467"/>
        <v>0</v>
      </c>
      <c r="V892" s="1538">
        <f t="shared" si="467"/>
        <v>0</v>
      </c>
      <c r="W892" s="1538">
        <f t="shared" si="467"/>
        <v>0</v>
      </c>
      <c r="X892" s="1538">
        <f t="shared" si="467"/>
        <v>0</v>
      </c>
      <c r="Y892" s="1538">
        <f t="shared" si="467"/>
        <v>0</v>
      </c>
      <c r="Z892" s="1538">
        <f t="shared" si="467"/>
        <v>0</v>
      </c>
      <c r="AA892" s="1538">
        <f t="shared" si="467"/>
        <v>0</v>
      </c>
      <c r="AB892" s="1538">
        <f t="shared" si="467"/>
        <v>0</v>
      </c>
      <c r="AC892" s="1538">
        <f t="shared" si="467"/>
        <v>0</v>
      </c>
      <c r="AD892" s="1538">
        <f t="shared" si="467"/>
        <v>0</v>
      </c>
      <c r="AE892" s="1538">
        <f t="shared" si="467"/>
        <v>0</v>
      </c>
    </row>
    <row r="893" spans="1:31" s="65" customFormat="1">
      <c r="A893" s="657">
        <v>1</v>
      </c>
      <c r="B893" s="97"/>
      <c r="C893" s="97"/>
      <c r="D893" s="49"/>
      <c r="E893" s="519"/>
      <c r="F893" s="7"/>
      <c r="G893" s="6"/>
      <c r="H893" s="7"/>
      <c r="I893" s="7"/>
      <c r="J893" s="80"/>
      <c r="K893" s="80"/>
      <c r="L893" s="6" t="s">
        <v>242</v>
      </c>
      <c r="M893" s="1345"/>
      <c r="N893" s="1345"/>
      <c r="O893" s="1345"/>
      <c r="P893" s="1345"/>
      <c r="Q893" s="1345"/>
      <c r="R893" s="1345"/>
      <c r="S893" s="1345"/>
      <c r="T893" s="1345"/>
      <c r="U893" s="1345"/>
      <c r="V893" s="1345"/>
      <c r="W893" s="1345"/>
      <c r="X893" s="1345"/>
      <c r="Y893" s="1341">
        <f>O893</f>
        <v>0</v>
      </c>
      <c r="Z893" s="1341">
        <f>R893</f>
        <v>0</v>
      </c>
      <c r="AA893" s="1341">
        <f>U893</f>
        <v>0</v>
      </c>
      <c r="AB893" s="1341">
        <f>X893</f>
        <v>0</v>
      </c>
      <c r="AC893" s="1341">
        <f>Z893</f>
        <v>0</v>
      </c>
      <c r="AD893" s="1341">
        <f>AB893</f>
        <v>0</v>
      </c>
      <c r="AE893" s="1341">
        <f>AD893</f>
        <v>0</v>
      </c>
    </row>
    <row r="894" spans="1:31" s="65" customFormat="1">
      <c r="A894" s="657">
        <v>1</v>
      </c>
      <c r="B894" s="97"/>
      <c r="C894" s="97"/>
      <c r="D894" s="49"/>
      <c r="E894" s="519"/>
      <c r="F894" s="7"/>
      <c r="G894" s="6"/>
      <c r="H894" s="7"/>
      <c r="I894" s="7"/>
      <c r="J894" s="80"/>
      <c r="K894" s="80"/>
      <c r="L894" s="6" t="s">
        <v>243</v>
      </c>
      <c r="M894" s="1345"/>
      <c r="N894" s="1345"/>
      <c r="O894" s="1345"/>
      <c r="P894" s="1345"/>
      <c r="Q894" s="1345"/>
      <c r="R894" s="1345"/>
      <c r="S894" s="1345"/>
      <c r="T894" s="1345"/>
      <c r="U894" s="1345"/>
      <c r="V894" s="1345"/>
      <c r="W894" s="1345"/>
      <c r="X894" s="1345"/>
      <c r="Y894" s="1341">
        <f>O894</f>
        <v>0</v>
      </c>
      <c r="Z894" s="1341">
        <f>R894</f>
        <v>0</v>
      </c>
      <c r="AA894" s="1341">
        <f>U894</f>
        <v>0</v>
      </c>
      <c r="AB894" s="1341">
        <f>X894</f>
        <v>0</v>
      </c>
      <c r="AC894" s="1341">
        <f>Z894</f>
        <v>0</v>
      </c>
      <c r="AD894" s="1341">
        <f>AB894</f>
        <v>0</v>
      </c>
      <c r="AE894" s="1341">
        <f>AD894</f>
        <v>0</v>
      </c>
    </row>
    <row r="895" spans="1:31" s="65" customFormat="1">
      <c r="A895" s="657">
        <v>1</v>
      </c>
      <c r="B895" s="97"/>
      <c r="C895" s="97"/>
      <c r="D895" s="49"/>
      <c r="E895" s="519"/>
      <c r="F895" s="7"/>
      <c r="G895" s="6"/>
      <c r="H895" s="7"/>
      <c r="I895" s="7"/>
      <c r="J895" s="80"/>
      <c r="K895" s="80"/>
      <c r="L895" s="6" t="s">
        <v>129</v>
      </c>
      <c r="M895" s="1345"/>
      <c r="N895" s="1345"/>
      <c r="O895" s="1345"/>
      <c r="P895" s="1345"/>
      <c r="Q895" s="1345"/>
      <c r="R895" s="1345"/>
      <c r="S895" s="1345"/>
      <c r="T895" s="1345"/>
      <c r="U895" s="1345"/>
      <c r="V895" s="1345"/>
      <c r="W895" s="1345"/>
      <c r="X895" s="1345"/>
      <c r="Y895" s="1341">
        <f>O895</f>
        <v>0</v>
      </c>
      <c r="Z895" s="1341">
        <f>R895</f>
        <v>0</v>
      </c>
      <c r="AA895" s="1341">
        <f>U895</f>
        <v>0</v>
      </c>
      <c r="AB895" s="1341">
        <f>X895</f>
        <v>0</v>
      </c>
      <c r="AC895" s="1341">
        <f>Z895</f>
        <v>0</v>
      </c>
      <c r="AD895" s="1341">
        <f>AB895</f>
        <v>0</v>
      </c>
      <c r="AE895" s="1341">
        <f>AD895</f>
        <v>0</v>
      </c>
    </row>
    <row r="896" spans="1:31" s="65" customFormat="1">
      <c r="A896" s="657">
        <v>1</v>
      </c>
      <c r="B896" s="97"/>
      <c r="C896" s="97"/>
      <c r="D896" s="49"/>
      <c r="E896" s="519"/>
      <c r="F896" s="7"/>
      <c r="G896" s="6"/>
      <c r="H896" s="7"/>
      <c r="I896" s="7"/>
      <c r="J896" s="80"/>
      <c r="K896" s="80"/>
      <c r="L896" s="6" t="s">
        <v>128</v>
      </c>
      <c r="M896" s="1345"/>
      <c r="N896" s="1345"/>
      <c r="O896" s="1345"/>
      <c r="P896" s="1345"/>
      <c r="Q896" s="1345"/>
      <c r="R896" s="1345"/>
      <c r="S896" s="1345"/>
      <c r="T896" s="1345"/>
      <c r="U896" s="1345"/>
      <c r="V896" s="1345"/>
      <c r="W896" s="1345"/>
      <c r="X896" s="1345"/>
      <c r="Y896" s="1341">
        <f>O896</f>
        <v>0</v>
      </c>
      <c r="Z896" s="1341">
        <f>R896</f>
        <v>0</v>
      </c>
      <c r="AA896" s="1341">
        <f>U896</f>
        <v>0</v>
      </c>
      <c r="AB896" s="1341">
        <f>X896</f>
        <v>0</v>
      </c>
      <c r="AC896" s="1341">
        <f>Z896</f>
        <v>0</v>
      </c>
      <c r="AD896" s="1341">
        <f>AB896</f>
        <v>0</v>
      </c>
      <c r="AE896" s="1341">
        <f>AD896</f>
        <v>0</v>
      </c>
    </row>
    <row r="897" spans="1:31" s="65" customFormat="1">
      <c r="A897" s="657">
        <v>1</v>
      </c>
      <c r="B897" s="97"/>
      <c r="C897" s="97"/>
      <c r="D897" s="49"/>
      <c r="E897" s="519"/>
      <c r="F897" s="7"/>
      <c r="G897" s="6"/>
      <c r="H897" s="7"/>
      <c r="I897" s="7"/>
      <c r="J897" s="80"/>
      <c r="K897" s="80"/>
      <c r="L897" s="6" t="s">
        <v>127</v>
      </c>
      <c r="M897" s="1345"/>
      <c r="N897" s="1345"/>
      <c r="O897" s="1345"/>
      <c r="P897" s="1345"/>
      <c r="Q897" s="1345"/>
      <c r="R897" s="1345"/>
      <c r="S897" s="1345"/>
      <c r="T897" s="1345"/>
      <c r="U897" s="1345"/>
      <c r="V897" s="1345"/>
      <c r="W897" s="1345"/>
      <c r="X897" s="1345"/>
      <c r="Y897" s="1341">
        <f>O897</f>
        <v>0</v>
      </c>
      <c r="Z897" s="1341">
        <f>R897</f>
        <v>0</v>
      </c>
      <c r="AA897" s="1341">
        <f>U897</f>
        <v>0</v>
      </c>
      <c r="AB897" s="1341">
        <f>X897</f>
        <v>0</v>
      </c>
      <c r="AC897" s="1341">
        <f>Z897</f>
        <v>0</v>
      </c>
      <c r="AD897" s="1341">
        <f>AB897</f>
        <v>0</v>
      </c>
      <c r="AE897" s="1341">
        <f>AD897</f>
        <v>0</v>
      </c>
    </row>
    <row r="898" spans="1:31" s="65" customFormat="1">
      <c r="A898" s="657">
        <v>1</v>
      </c>
      <c r="B898" s="97"/>
      <c r="C898" s="97"/>
      <c r="D898" s="49"/>
      <c r="E898" s="519"/>
      <c r="F898" s="514" t="s">
        <v>299</v>
      </c>
      <c r="G898" s="508"/>
      <c r="H898" s="509"/>
      <c r="I898" s="509"/>
      <c r="J898" s="510"/>
      <c r="K898" s="510"/>
      <c r="L898" s="511"/>
      <c r="M898" s="1542">
        <f>SUM(M899:M902)</f>
        <v>0</v>
      </c>
      <c r="N898" s="1542">
        <f t="shared" ref="N898:AE898" si="468">SUM(N899:N902)</f>
        <v>0</v>
      </c>
      <c r="O898" s="1542">
        <f t="shared" si="468"/>
        <v>0</v>
      </c>
      <c r="P898" s="1542">
        <f t="shared" si="468"/>
        <v>0</v>
      </c>
      <c r="Q898" s="1542">
        <f t="shared" si="468"/>
        <v>0</v>
      </c>
      <c r="R898" s="1542">
        <f t="shared" si="468"/>
        <v>0</v>
      </c>
      <c r="S898" s="1542">
        <f t="shared" si="468"/>
        <v>0</v>
      </c>
      <c r="T898" s="1542">
        <f t="shared" si="468"/>
        <v>0</v>
      </c>
      <c r="U898" s="1542">
        <f t="shared" si="468"/>
        <v>0</v>
      </c>
      <c r="V898" s="1542">
        <f t="shared" si="468"/>
        <v>0</v>
      </c>
      <c r="W898" s="1542">
        <f t="shared" si="468"/>
        <v>0</v>
      </c>
      <c r="X898" s="1542">
        <f t="shared" si="468"/>
        <v>0</v>
      </c>
      <c r="Y898" s="1542">
        <f t="shared" si="468"/>
        <v>0</v>
      </c>
      <c r="Z898" s="1542">
        <f t="shared" si="468"/>
        <v>0</v>
      </c>
      <c r="AA898" s="1542">
        <f t="shared" si="468"/>
        <v>0</v>
      </c>
      <c r="AB898" s="1542">
        <f t="shared" si="468"/>
        <v>0</v>
      </c>
      <c r="AC898" s="1542">
        <f t="shared" si="468"/>
        <v>0</v>
      </c>
      <c r="AD898" s="1542">
        <f t="shared" si="468"/>
        <v>0</v>
      </c>
      <c r="AE898" s="1542">
        <f t="shared" si="468"/>
        <v>0</v>
      </c>
    </row>
    <row r="899" spans="1:31" s="65" customFormat="1">
      <c r="A899" s="657">
        <v>1</v>
      </c>
      <c r="B899" s="97"/>
      <c r="C899" s="97"/>
      <c r="D899" s="49"/>
      <c r="E899" s="519"/>
      <c r="F899" s="7"/>
      <c r="G899" s="6"/>
      <c r="H899" s="7"/>
      <c r="I899" s="7"/>
      <c r="J899" s="80"/>
      <c r="K899" s="80"/>
      <c r="L899" s="6" t="s">
        <v>295</v>
      </c>
      <c r="M899" s="1345"/>
      <c r="N899" s="1345"/>
      <c r="O899" s="1345"/>
      <c r="P899" s="1345"/>
      <c r="Q899" s="1345"/>
      <c r="R899" s="1345"/>
      <c r="S899" s="1345"/>
      <c r="T899" s="1345"/>
      <c r="U899" s="1345"/>
      <c r="V899" s="1345"/>
      <c r="W899" s="1345"/>
      <c r="X899" s="1345"/>
      <c r="Y899" s="1341">
        <f>O899</f>
        <v>0</v>
      </c>
      <c r="Z899" s="1341">
        <f>R899</f>
        <v>0</v>
      </c>
      <c r="AA899" s="1341">
        <f>U899</f>
        <v>0</v>
      </c>
      <c r="AB899" s="1341">
        <f>X899</f>
        <v>0</v>
      </c>
      <c r="AC899" s="1341">
        <f>Z899</f>
        <v>0</v>
      </c>
      <c r="AD899" s="1341">
        <f>AB899</f>
        <v>0</v>
      </c>
      <c r="AE899" s="1341">
        <f>AD899</f>
        <v>0</v>
      </c>
    </row>
    <row r="900" spans="1:31" s="65" customFormat="1">
      <c r="A900" s="657">
        <v>1</v>
      </c>
      <c r="B900" s="97"/>
      <c r="C900" s="97"/>
      <c r="D900" s="49"/>
      <c r="E900" s="519"/>
      <c r="F900" s="7"/>
      <c r="G900" s="6"/>
      <c r="H900" s="7"/>
      <c r="I900" s="7"/>
      <c r="J900" s="80"/>
      <c r="K900" s="80"/>
      <c r="L900" s="6" t="s">
        <v>296</v>
      </c>
      <c r="M900" s="1345"/>
      <c r="N900" s="1345"/>
      <c r="O900" s="1345"/>
      <c r="P900" s="1345"/>
      <c r="Q900" s="1345"/>
      <c r="R900" s="1345"/>
      <c r="S900" s="1345"/>
      <c r="T900" s="1345"/>
      <c r="U900" s="1345"/>
      <c r="V900" s="1345"/>
      <c r="W900" s="1345"/>
      <c r="X900" s="1345"/>
      <c r="Y900" s="1341">
        <f>O900</f>
        <v>0</v>
      </c>
      <c r="Z900" s="1341">
        <f>R900</f>
        <v>0</v>
      </c>
      <c r="AA900" s="1341">
        <f>U900</f>
        <v>0</v>
      </c>
      <c r="AB900" s="1341">
        <f>X900</f>
        <v>0</v>
      </c>
      <c r="AC900" s="1341">
        <f>Z900</f>
        <v>0</v>
      </c>
      <c r="AD900" s="1341">
        <f>AB900</f>
        <v>0</v>
      </c>
      <c r="AE900" s="1341">
        <f>AD900</f>
        <v>0</v>
      </c>
    </row>
    <row r="901" spans="1:31" s="65" customFormat="1">
      <c r="A901" s="657">
        <v>1</v>
      </c>
      <c r="B901" s="97"/>
      <c r="C901" s="97"/>
      <c r="D901" s="49"/>
      <c r="E901" s="519"/>
      <c r="F901" s="7"/>
      <c r="G901" s="6"/>
      <c r="H901" s="7"/>
      <c r="I901" s="7"/>
      <c r="J901" s="80"/>
      <c r="K901" s="80"/>
      <c r="L901" s="6" t="s">
        <v>297</v>
      </c>
      <c r="M901" s="1345"/>
      <c r="N901" s="1345"/>
      <c r="O901" s="1345"/>
      <c r="P901" s="1345"/>
      <c r="Q901" s="1345"/>
      <c r="R901" s="1345"/>
      <c r="S901" s="1345"/>
      <c r="T901" s="1345"/>
      <c r="U901" s="1345"/>
      <c r="V901" s="1345"/>
      <c r="W901" s="1345"/>
      <c r="X901" s="1345"/>
      <c r="Y901" s="1341">
        <f>O901</f>
        <v>0</v>
      </c>
      <c r="Z901" s="1341">
        <f>R901</f>
        <v>0</v>
      </c>
      <c r="AA901" s="1341">
        <f>U901</f>
        <v>0</v>
      </c>
      <c r="AB901" s="1341">
        <f>X901</f>
        <v>0</v>
      </c>
      <c r="AC901" s="1341">
        <f>Z901</f>
        <v>0</v>
      </c>
      <c r="AD901" s="1341">
        <f>AB901</f>
        <v>0</v>
      </c>
      <c r="AE901" s="1341">
        <f>AD901</f>
        <v>0</v>
      </c>
    </row>
    <row r="902" spans="1:31" s="65" customFormat="1">
      <c r="A902" s="657">
        <v>1</v>
      </c>
      <c r="B902" s="97"/>
      <c r="C902" s="97"/>
      <c r="D902" s="49"/>
      <c r="E902" s="519"/>
      <c r="F902" s="4"/>
      <c r="G902" s="3"/>
      <c r="H902" s="4"/>
      <c r="I902" s="4"/>
      <c r="J902" s="77"/>
      <c r="K902" s="77"/>
      <c r="L902" s="3" t="s">
        <v>298</v>
      </c>
      <c r="M902" s="1548"/>
      <c r="N902" s="1548"/>
      <c r="O902" s="1548"/>
      <c r="P902" s="1548"/>
      <c r="Q902" s="1548"/>
      <c r="R902" s="1548"/>
      <c r="S902" s="1548"/>
      <c r="T902" s="1548"/>
      <c r="U902" s="1548"/>
      <c r="V902" s="1548"/>
      <c r="W902" s="1548"/>
      <c r="X902" s="1548"/>
      <c r="Y902" s="1541">
        <f>O902</f>
        <v>0</v>
      </c>
      <c r="Z902" s="1541">
        <f>R902</f>
        <v>0</v>
      </c>
      <c r="AA902" s="1541">
        <f>U902</f>
        <v>0</v>
      </c>
      <c r="AB902" s="1541">
        <f>X902</f>
        <v>0</v>
      </c>
      <c r="AC902" s="1541">
        <f>Z902</f>
        <v>0</v>
      </c>
      <c r="AD902" s="1541">
        <f>AB902</f>
        <v>0</v>
      </c>
      <c r="AE902" s="1541">
        <f>AD902</f>
        <v>0</v>
      </c>
    </row>
    <row r="903" spans="1:31" s="65" customFormat="1">
      <c r="A903" s="657">
        <v>1</v>
      </c>
      <c r="B903" s="97"/>
      <c r="C903" s="97"/>
      <c r="D903" s="49"/>
      <c r="E903" s="519"/>
      <c r="F903" s="522" t="s">
        <v>244</v>
      </c>
      <c r="G903" s="91"/>
      <c r="H903" s="90"/>
      <c r="I903" s="90"/>
      <c r="J903" s="88"/>
      <c r="K903" s="88"/>
      <c r="L903" s="87"/>
      <c r="M903" s="1538">
        <f>SUM(M904:M908)</f>
        <v>0</v>
      </c>
      <c r="N903" s="1538">
        <f t="shared" ref="N903:AE903" si="469">SUM(N904:N908)</f>
        <v>0</v>
      </c>
      <c r="O903" s="1538">
        <f t="shared" si="469"/>
        <v>0</v>
      </c>
      <c r="P903" s="1538">
        <f t="shared" si="469"/>
        <v>0</v>
      </c>
      <c r="Q903" s="1538">
        <f t="shared" si="469"/>
        <v>0</v>
      </c>
      <c r="R903" s="1538">
        <f t="shared" si="469"/>
        <v>0</v>
      </c>
      <c r="S903" s="1538">
        <f t="shared" si="469"/>
        <v>0</v>
      </c>
      <c r="T903" s="1538">
        <f t="shared" si="469"/>
        <v>0</v>
      </c>
      <c r="U903" s="1538">
        <f t="shared" si="469"/>
        <v>0</v>
      </c>
      <c r="V903" s="1538">
        <f t="shared" si="469"/>
        <v>0</v>
      </c>
      <c r="W903" s="1538">
        <f t="shared" si="469"/>
        <v>0</v>
      </c>
      <c r="X903" s="1538">
        <f t="shared" si="469"/>
        <v>0</v>
      </c>
      <c r="Y903" s="1538">
        <f t="shared" si="469"/>
        <v>0</v>
      </c>
      <c r="Z903" s="1538">
        <f t="shared" si="469"/>
        <v>0</v>
      </c>
      <c r="AA903" s="1538">
        <f t="shared" si="469"/>
        <v>0</v>
      </c>
      <c r="AB903" s="1538">
        <f t="shared" si="469"/>
        <v>0</v>
      </c>
      <c r="AC903" s="1538">
        <f t="shared" si="469"/>
        <v>0</v>
      </c>
      <c r="AD903" s="1538">
        <f t="shared" si="469"/>
        <v>0</v>
      </c>
      <c r="AE903" s="1538">
        <f t="shared" si="469"/>
        <v>0</v>
      </c>
    </row>
    <row r="904" spans="1:31" s="65" customFormat="1">
      <c r="A904" s="657">
        <v>1</v>
      </c>
      <c r="B904" s="97"/>
      <c r="C904" s="97"/>
      <c r="D904" s="49"/>
      <c r="E904" s="519"/>
      <c r="F904" s="7"/>
      <c r="G904" s="6"/>
      <c r="H904" s="7"/>
      <c r="I904" s="6"/>
      <c r="J904" s="80"/>
      <c r="K904" s="80"/>
      <c r="L904" s="79" t="s">
        <v>126</v>
      </c>
      <c r="M904" s="1345"/>
      <c r="N904" s="1345"/>
      <c r="O904" s="1345"/>
      <c r="P904" s="1345"/>
      <c r="Q904" s="1345"/>
      <c r="R904" s="1345"/>
      <c r="S904" s="1345"/>
      <c r="T904" s="1345"/>
      <c r="U904" s="1345"/>
      <c r="V904" s="1345"/>
      <c r="W904" s="1345"/>
      <c r="X904" s="1345"/>
      <c r="Y904" s="1341">
        <f>O904</f>
        <v>0</v>
      </c>
      <c r="Z904" s="1341">
        <f>R904</f>
        <v>0</v>
      </c>
      <c r="AA904" s="1341">
        <f>U904</f>
        <v>0</v>
      </c>
      <c r="AB904" s="1341">
        <f>X904</f>
        <v>0</v>
      </c>
      <c r="AC904" s="1341">
        <f>Z904</f>
        <v>0</v>
      </c>
      <c r="AD904" s="1341">
        <f>AB904</f>
        <v>0</v>
      </c>
      <c r="AE904" s="1341">
        <f>AD904</f>
        <v>0</v>
      </c>
    </row>
    <row r="905" spans="1:31" s="65" customFormat="1">
      <c r="A905" s="657">
        <v>1</v>
      </c>
      <c r="B905" s="97"/>
      <c r="C905" s="97"/>
      <c r="D905" s="49"/>
      <c r="E905" s="519"/>
      <c r="F905" s="7"/>
      <c r="G905" s="6"/>
      <c r="H905" s="7"/>
      <c r="I905" s="6"/>
      <c r="J905" s="80"/>
      <c r="K905" s="80"/>
      <c r="L905" s="79" t="s">
        <v>79</v>
      </c>
      <c r="M905" s="1345"/>
      <c r="N905" s="1345"/>
      <c r="O905" s="1345"/>
      <c r="P905" s="1345"/>
      <c r="Q905" s="1345"/>
      <c r="R905" s="1345"/>
      <c r="S905" s="1345"/>
      <c r="T905" s="1345"/>
      <c r="U905" s="1345"/>
      <c r="V905" s="1345"/>
      <c r="W905" s="1345"/>
      <c r="X905" s="1345"/>
      <c r="Y905" s="1341">
        <f>O905</f>
        <v>0</v>
      </c>
      <c r="Z905" s="1341">
        <f>R905</f>
        <v>0</v>
      </c>
      <c r="AA905" s="1341">
        <f>U905</f>
        <v>0</v>
      </c>
      <c r="AB905" s="1341">
        <f>X905</f>
        <v>0</v>
      </c>
      <c r="AC905" s="1341">
        <f>Z905</f>
        <v>0</v>
      </c>
      <c r="AD905" s="1341">
        <f>AB905</f>
        <v>0</v>
      </c>
      <c r="AE905" s="1341">
        <f>AD905</f>
        <v>0</v>
      </c>
    </row>
    <row r="906" spans="1:31" s="65" customFormat="1">
      <c r="A906" s="657">
        <v>1</v>
      </c>
      <c r="B906" s="97"/>
      <c r="C906" s="97"/>
      <c r="D906" s="49"/>
      <c r="E906" s="519"/>
      <c r="F906" s="7"/>
      <c r="G906" s="6"/>
      <c r="H906" s="7"/>
      <c r="I906" s="6"/>
      <c r="J906" s="80"/>
      <c r="K906" s="80"/>
      <c r="L906" s="79" t="s">
        <v>80</v>
      </c>
      <c r="M906" s="1345"/>
      <c r="N906" s="1345"/>
      <c r="O906" s="1345"/>
      <c r="P906" s="1345"/>
      <c r="Q906" s="1345"/>
      <c r="R906" s="1345"/>
      <c r="S906" s="1345"/>
      <c r="T906" s="1345"/>
      <c r="U906" s="1345"/>
      <c r="V906" s="1345"/>
      <c r="W906" s="1345"/>
      <c r="X906" s="1345"/>
      <c r="Y906" s="1341">
        <f>O906</f>
        <v>0</v>
      </c>
      <c r="Z906" s="1341">
        <f>R906</f>
        <v>0</v>
      </c>
      <c r="AA906" s="1341">
        <f>U906</f>
        <v>0</v>
      </c>
      <c r="AB906" s="1341">
        <f>X906</f>
        <v>0</v>
      </c>
      <c r="AC906" s="1341">
        <f>Z906</f>
        <v>0</v>
      </c>
      <c r="AD906" s="1341">
        <f>AB906</f>
        <v>0</v>
      </c>
      <c r="AE906" s="1341">
        <f>AD906</f>
        <v>0</v>
      </c>
    </row>
    <row r="907" spans="1:31" s="65" customFormat="1">
      <c r="A907" s="657">
        <v>1</v>
      </c>
      <c r="B907" s="97"/>
      <c r="C907" s="97"/>
      <c r="D907" s="49"/>
      <c r="E907" s="519"/>
      <c r="F907" s="7"/>
      <c r="G907" s="6"/>
      <c r="H907" s="7"/>
      <c r="I907" s="6"/>
      <c r="J907" s="80"/>
      <c r="K907" s="80"/>
      <c r="L907" s="79" t="s">
        <v>81</v>
      </c>
      <c r="M907" s="1345"/>
      <c r="N907" s="1345"/>
      <c r="O907" s="1345"/>
      <c r="P907" s="1345"/>
      <c r="Q907" s="1345"/>
      <c r="R907" s="1345"/>
      <c r="S907" s="1345"/>
      <c r="T907" s="1345"/>
      <c r="U907" s="1345"/>
      <c r="V907" s="1345"/>
      <c r="W907" s="1345"/>
      <c r="X907" s="1345"/>
      <c r="Y907" s="1341">
        <f>O907</f>
        <v>0</v>
      </c>
      <c r="Z907" s="1341">
        <f>R907</f>
        <v>0</v>
      </c>
      <c r="AA907" s="1341">
        <f>U907</f>
        <v>0</v>
      </c>
      <c r="AB907" s="1341">
        <f>X907</f>
        <v>0</v>
      </c>
      <c r="AC907" s="1341">
        <f>Z907</f>
        <v>0</v>
      </c>
      <c r="AD907" s="1341">
        <f>AB907</f>
        <v>0</v>
      </c>
      <c r="AE907" s="1341">
        <f>AD907</f>
        <v>0</v>
      </c>
    </row>
    <row r="908" spans="1:31" s="65" customFormat="1">
      <c r="A908" s="657">
        <v>1</v>
      </c>
      <c r="B908" s="97"/>
      <c r="C908" s="97"/>
      <c r="D908" s="49"/>
      <c r="E908" s="519"/>
      <c r="F908" s="7"/>
      <c r="G908" s="6"/>
      <c r="H908" s="7"/>
      <c r="I908" s="6"/>
      <c r="J908" s="80"/>
      <c r="K908" s="80"/>
      <c r="L908" s="79" t="s">
        <v>11</v>
      </c>
      <c r="M908" s="1345"/>
      <c r="N908" s="1345"/>
      <c r="O908" s="1345"/>
      <c r="P908" s="1345"/>
      <c r="Q908" s="1345"/>
      <c r="R908" s="1345"/>
      <c r="S908" s="1345"/>
      <c r="T908" s="1345"/>
      <c r="U908" s="1345"/>
      <c r="V908" s="1345"/>
      <c r="W908" s="1345"/>
      <c r="X908" s="1345"/>
      <c r="Y908" s="1341">
        <f>O908</f>
        <v>0</v>
      </c>
      <c r="Z908" s="1341">
        <f>R908</f>
        <v>0</v>
      </c>
      <c r="AA908" s="1341">
        <f>U908</f>
        <v>0</v>
      </c>
      <c r="AB908" s="1341">
        <f>X908</f>
        <v>0</v>
      </c>
      <c r="AC908" s="1341">
        <f>Z908</f>
        <v>0</v>
      </c>
      <c r="AD908" s="1341">
        <f>AB908</f>
        <v>0</v>
      </c>
      <c r="AE908" s="1341">
        <f>AD908</f>
        <v>0</v>
      </c>
    </row>
    <row r="909" spans="1:31" s="65" customFormat="1">
      <c r="A909" s="657">
        <v>1</v>
      </c>
      <c r="B909" s="97"/>
      <c r="C909" s="97"/>
      <c r="D909" s="49"/>
      <c r="E909" s="519"/>
      <c r="F909" s="514" t="s">
        <v>245</v>
      </c>
      <c r="G909" s="513"/>
      <c r="H909" s="514"/>
      <c r="I909" s="514"/>
      <c r="J909" s="510"/>
      <c r="K909" s="510"/>
      <c r="L909" s="511"/>
      <c r="M909" s="1542">
        <f>SUM(M910:M912)</f>
        <v>0</v>
      </c>
      <c r="N909" s="1542">
        <f t="shared" ref="N909:AE909" si="470">SUM(N910:N912)</f>
        <v>0</v>
      </c>
      <c r="O909" s="1542">
        <f t="shared" si="470"/>
        <v>0</v>
      </c>
      <c r="P909" s="1542">
        <f t="shared" si="470"/>
        <v>0</v>
      </c>
      <c r="Q909" s="1542">
        <f t="shared" si="470"/>
        <v>0</v>
      </c>
      <c r="R909" s="1542">
        <f t="shared" si="470"/>
        <v>0</v>
      </c>
      <c r="S909" s="1542">
        <f t="shared" si="470"/>
        <v>0</v>
      </c>
      <c r="T909" s="1542">
        <f t="shared" si="470"/>
        <v>0</v>
      </c>
      <c r="U909" s="1542">
        <f t="shared" si="470"/>
        <v>0</v>
      </c>
      <c r="V909" s="1542">
        <f t="shared" si="470"/>
        <v>0</v>
      </c>
      <c r="W909" s="1542">
        <f t="shared" si="470"/>
        <v>0</v>
      </c>
      <c r="X909" s="1542">
        <f t="shared" si="470"/>
        <v>0</v>
      </c>
      <c r="Y909" s="1542">
        <f t="shared" si="470"/>
        <v>0</v>
      </c>
      <c r="Z909" s="1542">
        <f t="shared" si="470"/>
        <v>0</v>
      </c>
      <c r="AA909" s="1542">
        <f t="shared" si="470"/>
        <v>0</v>
      </c>
      <c r="AB909" s="1542">
        <f t="shared" si="470"/>
        <v>0</v>
      </c>
      <c r="AC909" s="1542">
        <f t="shared" si="470"/>
        <v>0</v>
      </c>
      <c r="AD909" s="1542">
        <f t="shared" si="470"/>
        <v>0</v>
      </c>
      <c r="AE909" s="1542">
        <f t="shared" si="470"/>
        <v>0</v>
      </c>
    </row>
    <row r="910" spans="1:31" s="65" customFormat="1">
      <c r="A910" s="657">
        <v>1</v>
      </c>
      <c r="B910" s="97"/>
      <c r="C910" s="97"/>
      <c r="D910" s="49"/>
      <c r="E910" s="519"/>
      <c r="F910" s="7"/>
      <c r="G910" s="6"/>
      <c r="H910" s="7"/>
      <c r="I910" s="6"/>
      <c r="J910" s="80"/>
      <c r="K910" s="80"/>
      <c r="L910" s="79" t="s">
        <v>83</v>
      </c>
      <c r="M910" s="1345"/>
      <c r="N910" s="1345"/>
      <c r="O910" s="1345"/>
      <c r="P910" s="1345"/>
      <c r="Q910" s="1345"/>
      <c r="R910" s="1345"/>
      <c r="S910" s="1345"/>
      <c r="T910" s="1345"/>
      <c r="U910" s="1345"/>
      <c r="V910" s="1345"/>
      <c r="W910" s="1345"/>
      <c r="X910" s="1345"/>
      <c r="Y910" s="1341">
        <f>O910</f>
        <v>0</v>
      </c>
      <c r="Z910" s="1341">
        <f>R910</f>
        <v>0</v>
      </c>
      <c r="AA910" s="1341">
        <f>U910</f>
        <v>0</v>
      </c>
      <c r="AB910" s="1341">
        <f>X910</f>
        <v>0</v>
      </c>
      <c r="AC910" s="1341">
        <f>Z910</f>
        <v>0</v>
      </c>
      <c r="AD910" s="1341">
        <f>AB910</f>
        <v>0</v>
      </c>
      <c r="AE910" s="1341">
        <f>AD910</f>
        <v>0</v>
      </c>
    </row>
    <row r="911" spans="1:31" s="65" customFormat="1">
      <c r="A911" s="657">
        <v>1</v>
      </c>
      <c r="B911" s="97"/>
      <c r="C911" s="97"/>
      <c r="D911" s="49"/>
      <c r="E911" s="519"/>
      <c r="F911" s="7"/>
      <c r="G911" s="6"/>
      <c r="H911" s="7"/>
      <c r="I911" s="6"/>
      <c r="J911" s="80"/>
      <c r="K911" s="80"/>
      <c r="L911" s="79" t="s">
        <v>84</v>
      </c>
      <c r="M911" s="1345"/>
      <c r="N911" s="1345"/>
      <c r="O911" s="1345"/>
      <c r="P911" s="1345"/>
      <c r="Q911" s="1345"/>
      <c r="R911" s="1345"/>
      <c r="S911" s="1345"/>
      <c r="T911" s="1345"/>
      <c r="U911" s="1345"/>
      <c r="V911" s="1345"/>
      <c r="W911" s="1345"/>
      <c r="X911" s="1345"/>
      <c r="Y911" s="1341">
        <f>O911</f>
        <v>0</v>
      </c>
      <c r="Z911" s="1341">
        <f>R911</f>
        <v>0</v>
      </c>
      <c r="AA911" s="1341">
        <f>U911</f>
        <v>0</v>
      </c>
      <c r="AB911" s="1341">
        <f>X911</f>
        <v>0</v>
      </c>
      <c r="AC911" s="1341">
        <f>Z911</f>
        <v>0</v>
      </c>
      <c r="AD911" s="1341">
        <f>AB911</f>
        <v>0</v>
      </c>
      <c r="AE911" s="1341">
        <f>AD911</f>
        <v>0</v>
      </c>
    </row>
    <row r="912" spans="1:31" s="65" customFormat="1">
      <c r="A912" s="657">
        <v>1</v>
      </c>
      <c r="B912" s="97"/>
      <c r="C912" s="97"/>
      <c r="D912" s="49"/>
      <c r="E912" s="523"/>
      <c r="F912" s="4"/>
      <c r="G912" s="3"/>
      <c r="H912" s="4"/>
      <c r="I912" s="3"/>
      <c r="J912" s="77"/>
      <c r="K912" s="77"/>
      <c r="L912" s="76" t="s">
        <v>85</v>
      </c>
      <c r="M912" s="1548"/>
      <c r="N912" s="1548"/>
      <c r="O912" s="1548"/>
      <c r="P912" s="1548"/>
      <c r="Q912" s="1548"/>
      <c r="R912" s="1548"/>
      <c r="S912" s="1548"/>
      <c r="T912" s="1548"/>
      <c r="U912" s="1548"/>
      <c r="V912" s="1548"/>
      <c r="W912" s="1548"/>
      <c r="X912" s="1548"/>
      <c r="Y912" s="1541">
        <f>O912</f>
        <v>0</v>
      </c>
      <c r="Z912" s="1541">
        <f>R912</f>
        <v>0</v>
      </c>
      <c r="AA912" s="1541">
        <f>U912</f>
        <v>0</v>
      </c>
      <c r="AB912" s="1541">
        <f>X912</f>
        <v>0</v>
      </c>
      <c r="AC912" s="1541">
        <f>Z912</f>
        <v>0</v>
      </c>
      <c r="AD912" s="1541">
        <f>AB912</f>
        <v>0</v>
      </c>
      <c r="AE912" s="1541">
        <f>AD912</f>
        <v>0</v>
      </c>
    </row>
    <row r="913" spans="1:31" s="65" customFormat="1">
      <c r="A913" s="657">
        <v>1</v>
      </c>
      <c r="B913" s="97"/>
      <c r="C913" s="97"/>
      <c r="D913" s="49"/>
      <c r="E913" s="520" t="s">
        <v>321</v>
      </c>
      <c r="F913" s="504"/>
      <c r="G913" s="521"/>
      <c r="H913" s="521"/>
      <c r="I913" s="504"/>
      <c r="J913" s="504"/>
      <c r="K913" s="504"/>
      <c r="L913" s="505"/>
      <c r="M913" s="1549"/>
      <c r="N913" s="1549"/>
      <c r="O913" s="1549"/>
      <c r="P913" s="1549"/>
      <c r="Q913" s="1549"/>
      <c r="R913" s="1549"/>
      <c r="S913" s="1549"/>
      <c r="T913" s="1549"/>
      <c r="U913" s="1549"/>
      <c r="V913" s="1549"/>
      <c r="W913" s="1549"/>
      <c r="X913" s="1549"/>
      <c r="Y913" s="1544">
        <f>O913</f>
        <v>0</v>
      </c>
      <c r="Z913" s="1544">
        <f>R913</f>
        <v>0</v>
      </c>
      <c r="AA913" s="1544">
        <f>U913</f>
        <v>0</v>
      </c>
      <c r="AB913" s="1544">
        <f>X913</f>
        <v>0</v>
      </c>
      <c r="AC913" s="1544">
        <f>Z913</f>
        <v>0</v>
      </c>
      <c r="AD913" s="1544">
        <f>AB913</f>
        <v>0</v>
      </c>
      <c r="AE913" s="1544">
        <f>AD913</f>
        <v>0</v>
      </c>
    </row>
    <row r="914" spans="1:31" s="65" customFormat="1">
      <c r="A914" s="657">
        <v>1</v>
      </c>
      <c r="B914" s="97"/>
      <c r="C914" s="97"/>
      <c r="D914" s="49"/>
      <c r="E914" s="97"/>
      <c r="F914" s="73"/>
      <c r="G914" s="97"/>
      <c r="H914" s="97"/>
      <c r="I914" s="97"/>
      <c r="J914" s="96"/>
      <c r="K914" s="96"/>
      <c r="L914" s="96"/>
      <c r="M914" s="67"/>
      <c r="N914" s="67"/>
      <c r="O914" s="67"/>
      <c r="P914" s="67"/>
      <c r="Q914" s="67"/>
      <c r="R914" s="67"/>
      <c r="S914" s="67"/>
      <c r="T914" s="67"/>
      <c r="U914" s="67"/>
      <c r="V914" s="67"/>
      <c r="W914" s="67"/>
      <c r="X914" s="67"/>
    </row>
    <row r="915" spans="1:31" s="65" customFormat="1">
      <c r="A915" s="657">
        <v>1</v>
      </c>
      <c r="B915" s="137"/>
      <c r="C915" s="137"/>
      <c r="D915" s="49" t="s">
        <v>984</v>
      </c>
      <c r="E915" s="7"/>
      <c r="F915" s="6"/>
      <c r="G915" s="7"/>
      <c r="H915" s="7"/>
      <c r="I915" s="6"/>
      <c r="J915" s="96"/>
      <c r="K915" s="96"/>
      <c r="L915" s="96"/>
      <c r="M915" s="67"/>
      <c r="N915" s="67"/>
      <c r="O915" s="67"/>
      <c r="P915" s="67"/>
      <c r="Q915" s="67"/>
      <c r="R915" s="67"/>
      <c r="S915" s="67"/>
      <c r="T915" s="67"/>
      <c r="U915" s="67"/>
      <c r="V915" s="67"/>
      <c r="W915" s="67"/>
      <c r="X915" s="67"/>
    </row>
    <row r="916" spans="1:31" s="1537" customFormat="1">
      <c r="A916" s="657">
        <v>1</v>
      </c>
      <c r="B916" s="1532"/>
      <c r="C916" s="1532"/>
      <c r="D916" s="1533"/>
      <c r="E916" s="1557" t="s">
        <v>359</v>
      </c>
      <c r="F916" s="1558"/>
      <c r="G916" s="1559"/>
      <c r="H916" s="1559"/>
      <c r="I916" s="1559"/>
      <c r="J916" s="1559"/>
      <c r="K916" s="1559"/>
      <c r="L916" s="2189"/>
      <c r="M916" s="2189">
        <f t="shared" ref="M916:AE916" si="471">M917+M922+M928+M933+M939</f>
        <v>1</v>
      </c>
      <c r="N916" s="2189">
        <f t="shared" si="471"/>
        <v>1</v>
      </c>
      <c r="O916" s="2189">
        <f t="shared" si="471"/>
        <v>1</v>
      </c>
      <c r="P916" s="2189">
        <f t="shared" si="471"/>
        <v>1</v>
      </c>
      <c r="Q916" s="2189">
        <f t="shared" si="471"/>
        <v>1</v>
      </c>
      <c r="R916" s="2189">
        <f t="shared" si="471"/>
        <v>1</v>
      </c>
      <c r="S916" s="2189">
        <f t="shared" si="471"/>
        <v>1</v>
      </c>
      <c r="T916" s="2189">
        <f t="shared" si="471"/>
        <v>1</v>
      </c>
      <c r="U916" s="2189">
        <f t="shared" si="471"/>
        <v>1</v>
      </c>
      <c r="V916" s="2189">
        <f t="shared" si="471"/>
        <v>1</v>
      </c>
      <c r="W916" s="2189">
        <f t="shared" si="471"/>
        <v>1</v>
      </c>
      <c r="X916" s="2189">
        <f t="shared" si="471"/>
        <v>1</v>
      </c>
      <c r="Y916" s="2189">
        <f t="shared" si="471"/>
        <v>1</v>
      </c>
      <c r="Z916" s="2189">
        <f t="shared" si="471"/>
        <v>1</v>
      </c>
      <c r="AA916" s="2189">
        <f t="shared" si="471"/>
        <v>1</v>
      </c>
      <c r="AB916" s="2189">
        <f t="shared" si="471"/>
        <v>1</v>
      </c>
      <c r="AC916" s="2189">
        <f t="shared" si="471"/>
        <v>1</v>
      </c>
      <c r="AD916" s="2189">
        <f t="shared" si="471"/>
        <v>1</v>
      </c>
      <c r="AE916" s="2189">
        <f t="shared" si="471"/>
        <v>1</v>
      </c>
    </row>
    <row r="917" spans="1:31" s="65" customFormat="1">
      <c r="A917" s="657">
        <v>1</v>
      </c>
      <c r="B917" s="97"/>
      <c r="C917" s="97"/>
      <c r="D917" s="49"/>
      <c r="E917" s="527"/>
      <c r="F917" s="522" t="s">
        <v>133</v>
      </c>
      <c r="G917" s="89"/>
      <c r="H917" s="90"/>
      <c r="I917" s="90"/>
      <c r="J917" s="88"/>
      <c r="K917" s="88"/>
      <c r="L917" s="87"/>
      <c r="M917" s="1538">
        <f>SUM(M918:M921)</f>
        <v>0</v>
      </c>
      <c r="N917" s="1538">
        <f t="shared" ref="N917:AE917" si="472">SUM(N918:N921)</f>
        <v>0</v>
      </c>
      <c r="O917" s="1538">
        <f t="shared" si="472"/>
        <v>0</v>
      </c>
      <c r="P917" s="1538">
        <f t="shared" si="472"/>
        <v>0</v>
      </c>
      <c r="Q917" s="1538">
        <f t="shared" si="472"/>
        <v>0</v>
      </c>
      <c r="R917" s="1538">
        <f t="shared" si="472"/>
        <v>0</v>
      </c>
      <c r="S917" s="1538">
        <f t="shared" si="472"/>
        <v>0</v>
      </c>
      <c r="T917" s="1538">
        <f t="shared" si="472"/>
        <v>0</v>
      </c>
      <c r="U917" s="1538">
        <f t="shared" si="472"/>
        <v>0</v>
      </c>
      <c r="V917" s="1538">
        <f t="shared" si="472"/>
        <v>0</v>
      </c>
      <c r="W917" s="1538">
        <f t="shared" si="472"/>
        <v>0</v>
      </c>
      <c r="X917" s="1538">
        <f t="shared" si="472"/>
        <v>0</v>
      </c>
      <c r="Y917" s="1538">
        <f t="shared" si="472"/>
        <v>0</v>
      </c>
      <c r="Z917" s="1538">
        <f t="shared" si="472"/>
        <v>0</v>
      </c>
      <c r="AA917" s="1538">
        <f t="shared" si="472"/>
        <v>0</v>
      </c>
      <c r="AB917" s="1538">
        <f t="shared" si="472"/>
        <v>0</v>
      </c>
      <c r="AC917" s="1538">
        <f t="shared" si="472"/>
        <v>0</v>
      </c>
      <c r="AD917" s="1538">
        <f t="shared" si="472"/>
        <v>0</v>
      </c>
      <c r="AE917" s="1538">
        <f t="shared" si="472"/>
        <v>0</v>
      </c>
    </row>
    <row r="918" spans="1:31" s="65" customFormat="1">
      <c r="A918" s="657">
        <v>1</v>
      </c>
      <c r="B918" s="97"/>
      <c r="C918" s="97"/>
      <c r="D918" s="49"/>
      <c r="E918" s="527"/>
      <c r="F918" s="7"/>
      <c r="G918" s="6"/>
      <c r="H918" s="7"/>
      <c r="I918" s="7"/>
      <c r="J918" s="80"/>
      <c r="K918" s="80"/>
      <c r="L918" s="6" t="s">
        <v>132</v>
      </c>
      <c r="M918" s="1345"/>
      <c r="N918" s="1345"/>
      <c r="O918" s="1345"/>
      <c r="P918" s="1345"/>
      <c r="Q918" s="1345"/>
      <c r="R918" s="1345"/>
      <c r="S918" s="1345"/>
      <c r="T918" s="1345"/>
      <c r="U918" s="1345"/>
      <c r="V918" s="1345"/>
      <c r="W918" s="1345"/>
      <c r="X918" s="1345"/>
      <c r="Y918" s="1341">
        <f>O918</f>
        <v>0</v>
      </c>
      <c r="Z918" s="1341">
        <f>R918</f>
        <v>0</v>
      </c>
      <c r="AA918" s="1341">
        <f>U918</f>
        <v>0</v>
      </c>
      <c r="AB918" s="1341">
        <f>X918</f>
        <v>0</v>
      </c>
      <c r="AC918" s="1341">
        <f>Z918</f>
        <v>0</v>
      </c>
      <c r="AD918" s="1341">
        <f>AB918</f>
        <v>0</v>
      </c>
      <c r="AE918" s="1341">
        <f>AD918</f>
        <v>0</v>
      </c>
    </row>
    <row r="919" spans="1:31" s="65" customFormat="1">
      <c r="A919" s="657">
        <v>1</v>
      </c>
      <c r="B919" s="97"/>
      <c r="C919" s="97"/>
      <c r="D919" s="49"/>
      <c r="E919" s="527"/>
      <c r="F919" s="7"/>
      <c r="G919" s="6"/>
      <c r="H919" s="7"/>
      <c r="I919" s="7"/>
      <c r="J919" s="80"/>
      <c r="K919" s="80"/>
      <c r="L919" s="6" t="s">
        <v>131</v>
      </c>
      <c r="M919" s="1345"/>
      <c r="N919" s="1345"/>
      <c r="O919" s="1345"/>
      <c r="P919" s="1345"/>
      <c r="Q919" s="1345"/>
      <c r="R919" s="1345"/>
      <c r="S919" s="1345"/>
      <c r="T919" s="1345"/>
      <c r="U919" s="1345"/>
      <c r="V919" s="1345"/>
      <c r="W919" s="1345"/>
      <c r="X919" s="1345"/>
      <c r="Y919" s="1341">
        <f>O919</f>
        <v>0</v>
      </c>
      <c r="Z919" s="1341">
        <f>R919</f>
        <v>0</v>
      </c>
      <c r="AA919" s="1341">
        <f>U919</f>
        <v>0</v>
      </c>
      <c r="AB919" s="1341">
        <f>X919</f>
        <v>0</v>
      </c>
      <c r="AC919" s="1341">
        <f>Z919</f>
        <v>0</v>
      </c>
      <c r="AD919" s="1341">
        <f>AB919</f>
        <v>0</v>
      </c>
      <c r="AE919" s="1341">
        <f>AD919</f>
        <v>0</v>
      </c>
    </row>
    <row r="920" spans="1:31" s="65" customFormat="1">
      <c r="A920" s="657">
        <v>1</v>
      </c>
      <c r="B920" s="97"/>
      <c r="C920" s="97"/>
      <c r="D920" s="49"/>
      <c r="E920" s="527"/>
      <c r="F920" s="7"/>
      <c r="G920" s="6"/>
      <c r="H920" s="7"/>
      <c r="I920" s="7"/>
      <c r="J920" s="80"/>
      <c r="K920" s="80"/>
      <c r="L920" s="6" t="s">
        <v>130</v>
      </c>
      <c r="M920" s="1345"/>
      <c r="N920" s="1345"/>
      <c r="O920" s="1345"/>
      <c r="P920" s="1345"/>
      <c r="Q920" s="1345"/>
      <c r="R920" s="1345"/>
      <c r="S920" s="1345"/>
      <c r="T920" s="1345"/>
      <c r="U920" s="1345"/>
      <c r="V920" s="1345"/>
      <c r="W920" s="1345"/>
      <c r="X920" s="1345"/>
      <c r="Y920" s="1341">
        <f>O920</f>
        <v>0</v>
      </c>
      <c r="Z920" s="1341">
        <f>R920</f>
        <v>0</v>
      </c>
      <c r="AA920" s="1341">
        <f>U920</f>
        <v>0</v>
      </c>
      <c r="AB920" s="1341">
        <f>X920</f>
        <v>0</v>
      </c>
      <c r="AC920" s="1341">
        <f>Z920</f>
        <v>0</v>
      </c>
      <c r="AD920" s="1341">
        <f>AB920</f>
        <v>0</v>
      </c>
      <c r="AE920" s="1341">
        <f>AD920</f>
        <v>0</v>
      </c>
    </row>
    <row r="921" spans="1:31" s="65" customFormat="1">
      <c r="A921" s="657">
        <v>1</v>
      </c>
      <c r="B921" s="97"/>
      <c r="C921" s="97"/>
      <c r="D921" s="49"/>
      <c r="E921" s="527"/>
      <c r="F921" s="4"/>
      <c r="G921" s="3"/>
      <c r="H921" s="4"/>
      <c r="I921" s="4"/>
      <c r="J921" s="77"/>
      <c r="K921" s="77"/>
      <c r="L921" s="3" t="s">
        <v>127</v>
      </c>
      <c r="M921" s="1548"/>
      <c r="N921" s="1548"/>
      <c r="O921" s="1548"/>
      <c r="P921" s="1548"/>
      <c r="Q921" s="1548"/>
      <c r="R921" s="1548"/>
      <c r="S921" s="1548"/>
      <c r="T921" s="1548"/>
      <c r="U921" s="1548"/>
      <c r="V921" s="1548"/>
      <c r="W921" s="1548"/>
      <c r="X921" s="1548"/>
      <c r="Y921" s="1541">
        <f>O921</f>
        <v>0</v>
      </c>
      <c r="Z921" s="1541">
        <f>R921</f>
        <v>0</v>
      </c>
      <c r="AA921" s="1541">
        <f>U921</f>
        <v>0</v>
      </c>
      <c r="AB921" s="1541">
        <f>X921</f>
        <v>0</v>
      </c>
      <c r="AC921" s="1541">
        <f>Z921</f>
        <v>0</v>
      </c>
      <c r="AD921" s="1541">
        <f>AB921</f>
        <v>0</v>
      </c>
      <c r="AE921" s="1541">
        <f>AD921</f>
        <v>0</v>
      </c>
    </row>
    <row r="922" spans="1:31" s="65" customFormat="1">
      <c r="A922" s="657">
        <v>1</v>
      </c>
      <c r="B922" s="97"/>
      <c r="C922" s="97"/>
      <c r="D922" s="49"/>
      <c r="E922" s="527"/>
      <c r="F922" s="522" t="s">
        <v>241</v>
      </c>
      <c r="G922" s="89"/>
      <c r="H922" s="90"/>
      <c r="I922" s="90"/>
      <c r="J922" s="88"/>
      <c r="K922" s="88"/>
      <c r="L922" s="87"/>
      <c r="M922" s="1538">
        <f>SUM(M923:M927)</f>
        <v>0</v>
      </c>
      <c r="N922" s="1538">
        <f t="shared" ref="N922:AE922" si="473">SUM(N923:N927)</f>
        <v>0</v>
      </c>
      <c r="O922" s="1538">
        <f t="shared" si="473"/>
        <v>0</v>
      </c>
      <c r="P922" s="1538">
        <f t="shared" si="473"/>
        <v>0</v>
      </c>
      <c r="Q922" s="1538">
        <f t="shared" si="473"/>
        <v>0</v>
      </c>
      <c r="R922" s="1538">
        <f t="shared" si="473"/>
        <v>0</v>
      </c>
      <c r="S922" s="1538">
        <f t="shared" si="473"/>
        <v>0</v>
      </c>
      <c r="T922" s="1538">
        <f t="shared" si="473"/>
        <v>0</v>
      </c>
      <c r="U922" s="1538">
        <f t="shared" si="473"/>
        <v>0</v>
      </c>
      <c r="V922" s="1538">
        <f t="shared" si="473"/>
        <v>0</v>
      </c>
      <c r="W922" s="1538">
        <f t="shared" si="473"/>
        <v>0</v>
      </c>
      <c r="X922" s="1538">
        <f t="shared" si="473"/>
        <v>0</v>
      </c>
      <c r="Y922" s="1538">
        <f t="shared" si="473"/>
        <v>0</v>
      </c>
      <c r="Z922" s="1538">
        <f t="shared" si="473"/>
        <v>0</v>
      </c>
      <c r="AA922" s="1538">
        <f t="shared" si="473"/>
        <v>0</v>
      </c>
      <c r="AB922" s="1538">
        <f t="shared" si="473"/>
        <v>0</v>
      </c>
      <c r="AC922" s="1538">
        <f t="shared" si="473"/>
        <v>0</v>
      </c>
      <c r="AD922" s="1538">
        <f t="shared" si="473"/>
        <v>0</v>
      </c>
      <c r="AE922" s="1538">
        <f t="shared" si="473"/>
        <v>0</v>
      </c>
    </row>
    <row r="923" spans="1:31" s="65" customFormat="1">
      <c r="A923" s="657">
        <v>1</v>
      </c>
      <c r="B923" s="97"/>
      <c r="C923" s="97"/>
      <c r="D923" s="49"/>
      <c r="E923" s="527"/>
      <c r="F923" s="7"/>
      <c r="G923" s="6"/>
      <c r="H923" s="7"/>
      <c r="I923" s="7"/>
      <c r="J923" s="80"/>
      <c r="K923" s="80"/>
      <c r="L923" s="6" t="s">
        <v>242</v>
      </c>
      <c r="M923" s="1345"/>
      <c r="N923" s="1345"/>
      <c r="O923" s="1345"/>
      <c r="P923" s="1345"/>
      <c r="Q923" s="1345"/>
      <c r="R923" s="1345"/>
      <c r="S923" s="1345"/>
      <c r="T923" s="1345"/>
      <c r="U923" s="1345"/>
      <c r="V923" s="1345"/>
      <c r="W923" s="1345"/>
      <c r="X923" s="1345"/>
      <c r="Y923" s="1341">
        <f>O923</f>
        <v>0</v>
      </c>
      <c r="Z923" s="1341">
        <f>R923</f>
        <v>0</v>
      </c>
      <c r="AA923" s="1341">
        <f>U923</f>
        <v>0</v>
      </c>
      <c r="AB923" s="1341">
        <f>X923</f>
        <v>0</v>
      </c>
      <c r="AC923" s="1341">
        <f>Z923</f>
        <v>0</v>
      </c>
      <c r="AD923" s="1341">
        <f>AB923</f>
        <v>0</v>
      </c>
      <c r="AE923" s="1341">
        <f>AD923</f>
        <v>0</v>
      </c>
    </row>
    <row r="924" spans="1:31" s="65" customFormat="1">
      <c r="A924" s="657">
        <v>1</v>
      </c>
      <c r="B924" s="97"/>
      <c r="C924" s="97"/>
      <c r="D924" s="49"/>
      <c r="E924" s="527"/>
      <c r="F924" s="7"/>
      <c r="G924" s="6"/>
      <c r="H924" s="7"/>
      <c r="I924" s="7"/>
      <c r="J924" s="80"/>
      <c r="K924" s="80"/>
      <c r="L924" s="6" t="s">
        <v>243</v>
      </c>
      <c r="M924" s="1345"/>
      <c r="N924" s="1345"/>
      <c r="O924" s="1345"/>
      <c r="P924" s="1345"/>
      <c r="Q924" s="1345"/>
      <c r="R924" s="1345"/>
      <c r="S924" s="1345"/>
      <c r="T924" s="1345"/>
      <c r="U924" s="1345"/>
      <c r="V924" s="1345"/>
      <c r="W924" s="1345"/>
      <c r="X924" s="1345"/>
      <c r="Y924" s="1341">
        <f>O924</f>
        <v>0</v>
      </c>
      <c r="Z924" s="1341">
        <f>R924</f>
        <v>0</v>
      </c>
      <c r="AA924" s="1341">
        <f>U924</f>
        <v>0</v>
      </c>
      <c r="AB924" s="1341">
        <f>X924</f>
        <v>0</v>
      </c>
      <c r="AC924" s="1341">
        <f>Z924</f>
        <v>0</v>
      </c>
      <c r="AD924" s="1341">
        <f>AB924</f>
        <v>0</v>
      </c>
      <c r="AE924" s="1341">
        <f>AD924</f>
        <v>0</v>
      </c>
    </row>
    <row r="925" spans="1:31" s="65" customFormat="1">
      <c r="A925" s="657">
        <v>1</v>
      </c>
      <c r="B925" s="97"/>
      <c r="C925" s="97"/>
      <c r="D925" s="49"/>
      <c r="E925" s="527"/>
      <c r="F925" s="7"/>
      <c r="G925" s="6"/>
      <c r="H925" s="7"/>
      <c r="I925" s="7"/>
      <c r="J925" s="80"/>
      <c r="K925" s="80"/>
      <c r="L925" s="6" t="s">
        <v>129</v>
      </c>
      <c r="M925" s="1345"/>
      <c r="N925" s="1345"/>
      <c r="O925" s="1345"/>
      <c r="P925" s="1345"/>
      <c r="Q925" s="1345"/>
      <c r="R925" s="1345"/>
      <c r="S925" s="1345"/>
      <c r="T925" s="1345"/>
      <c r="U925" s="1345"/>
      <c r="V925" s="1345"/>
      <c r="W925" s="1345"/>
      <c r="X925" s="1345"/>
      <c r="Y925" s="1341">
        <f>O925</f>
        <v>0</v>
      </c>
      <c r="Z925" s="1341">
        <f>R925</f>
        <v>0</v>
      </c>
      <c r="AA925" s="1341">
        <f>U925</f>
        <v>0</v>
      </c>
      <c r="AB925" s="1341">
        <f>X925</f>
        <v>0</v>
      </c>
      <c r="AC925" s="1341">
        <f>Z925</f>
        <v>0</v>
      </c>
      <c r="AD925" s="1341">
        <f>AB925</f>
        <v>0</v>
      </c>
      <c r="AE925" s="1341">
        <f>AD925</f>
        <v>0</v>
      </c>
    </row>
    <row r="926" spans="1:31" s="65" customFormat="1">
      <c r="A926" s="657">
        <v>1</v>
      </c>
      <c r="B926" s="97"/>
      <c r="C926" s="97"/>
      <c r="D926" s="49"/>
      <c r="E926" s="527"/>
      <c r="F926" s="7"/>
      <c r="G926" s="6"/>
      <c r="H926" s="7"/>
      <c r="I926" s="7"/>
      <c r="J926" s="80"/>
      <c r="K926" s="80"/>
      <c r="L926" s="6" t="s">
        <v>128</v>
      </c>
      <c r="M926" s="1345"/>
      <c r="N926" s="1345"/>
      <c r="O926" s="1345"/>
      <c r="P926" s="1345"/>
      <c r="Q926" s="1345"/>
      <c r="R926" s="1345"/>
      <c r="S926" s="1345"/>
      <c r="T926" s="1345"/>
      <c r="U926" s="1345"/>
      <c r="V926" s="1345"/>
      <c r="W926" s="1345"/>
      <c r="X926" s="1345"/>
      <c r="Y926" s="1341">
        <f>O926</f>
        <v>0</v>
      </c>
      <c r="Z926" s="1341">
        <f>R926</f>
        <v>0</v>
      </c>
      <c r="AA926" s="1341">
        <f>U926</f>
        <v>0</v>
      </c>
      <c r="AB926" s="1341">
        <f>X926</f>
        <v>0</v>
      </c>
      <c r="AC926" s="1341">
        <f>Z926</f>
        <v>0</v>
      </c>
      <c r="AD926" s="1341">
        <f>AB926</f>
        <v>0</v>
      </c>
      <c r="AE926" s="1341">
        <f>AD926</f>
        <v>0</v>
      </c>
    </row>
    <row r="927" spans="1:31" s="65" customFormat="1">
      <c r="A927" s="657">
        <v>1</v>
      </c>
      <c r="B927" s="97"/>
      <c r="C927" s="97"/>
      <c r="D927" s="49"/>
      <c r="E927" s="527"/>
      <c r="F927" s="7"/>
      <c r="G927" s="6"/>
      <c r="H927" s="7"/>
      <c r="I927" s="7"/>
      <c r="J927" s="80"/>
      <c r="K927" s="80"/>
      <c r="L927" s="6" t="s">
        <v>127</v>
      </c>
      <c r="M927" s="1345"/>
      <c r="N927" s="1345"/>
      <c r="O927" s="1345"/>
      <c r="P927" s="1345"/>
      <c r="Q927" s="1345"/>
      <c r="R927" s="1345"/>
      <c r="S927" s="1345"/>
      <c r="T927" s="1345"/>
      <c r="U927" s="1345"/>
      <c r="V927" s="1345"/>
      <c r="W927" s="1345"/>
      <c r="X927" s="1345"/>
      <c r="Y927" s="1341">
        <f>O927</f>
        <v>0</v>
      </c>
      <c r="Z927" s="1341">
        <f>R927</f>
        <v>0</v>
      </c>
      <c r="AA927" s="1341">
        <f>U927</f>
        <v>0</v>
      </c>
      <c r="AB927" s="1341">
        <f>X927</f>
        <v>0</v>
      </c>
      <c r="AC927" s="1341">
        <f>Z927</f>
        <v>0</v>
      </c>
      <c r="AD927" s="1341">
        <f>AB927</f>
        <v>0</v>
      </c>
      <c r="AE927" s="1341">
        <f>AD927</f>
        <v>0</v>
      </c>
    </row>
    <row r="928" spans="1:31" s="65" customFormat="1">
      <c r="A928" s="657">
        <v>1</v>
      </c>
      <c r="B928" s="97"/>
      <c r="C928" s="97"/>
      <c r="D928" s="49"/>
      <c r="E928" s="527"/>
      <c r="F928" s="514" t="s">
        <v>299</v>
      </c>
      <c r="G928" s="509"/>
      <c r="H928" s="509"/>
      <c r="I928" s="508"/>
      <c r="J928" s="510"/>
      <c r="K928" s="510"/>
      <c r="L928" s="511"/>
      <c r="M928" s="1542">
        <f>SUM(M929:M932)</f>
        <v>1</v>
      </c>
      <c r="N928" s="1542">
        <f t="shared" ref="N928:AE928" si="474">SUM(N929:N932)</f>
        <v>1</v>
      </c>
      <c r="O928" s="1542">
        <f t="shared" si="474"/>
        <v>1</v>
      </c>
      <c r="P928" s="1542">
        <f t="shared" si="474"/>
        <v>1</v>
      </c>
      <c r="Q928" s="1542">
        <f t="shared" si="474"/>
        <v>1</v>
      </c>
      <c r="R928" s="1542">
        <f t="shared" si="474"/>
        <v>1</v>
      </c>
      <c r="S928" s="1542">
        <f t="shared" si="474"/>
        <v>1</v>
      </c>
      <c r="T928" s="1542">
        <f t="shared" si="474"/>
        <v>1</v>
      </c>
      <c r="U928" s="1542">
        <f t="shared" si="474"/>
        <v>1</v>
      </c>
      <c r="V928" s="1542">
        <f t="shared" si="474"/>
        <v>1</v>
      </c>
      <c r="W928" s="1542">
        <f t="shared" si="474"/>
        <v>1</v>
      </c>
      <c r="X928" s="1542">
        <f t="shared" si="474"/>
        <v>1</v>
      </c>
      <c r="Y928" s="1542">
        <f t="shared" si="474"/>
        <v>1</v>
      </c>
      <c r="Z928" s="1542">
        <f t="shared" si="474"/>
        <v>1</v>
      </c>
      <c r="AA928" s="1542">
        <f t="shared" si="474"/>
        <v>1</v>
      </c>
      <c r="AB928" s="1542">
        <f t="shared" si="474"/>
        <v>1</v>
      </c>
      <c r="AC928" s="1542">
        <f t="shared" si="474"/>
        <v>1</v>
      </c>
      <c r="AD928" s="1542">
        <f t="shared" si="474"/>
        <v>1</v>
      </c>
      <c r="AE928" s="1542">
        <f t="shared" si="474"/>
        <v>1</v>
      </c>
    </row>
    <row r="929" spans="1:31" s="65" customFormat="1">
      <c r="A929" s="657">
        <v>1</v>
      </c>
      <c r="B929" s="97"/>
      <c r="C929" s="97"/>
      <c r="D929" s="49"/>
      <c r="E929" s="527"/>
      <c r="F929" s="7"/>
      <c r="G929" s="7"/>
      <c r="H929" s="7"/>
      <c r="I929" s="6"/>
      <c r="J929" s="80"/>
      <c r="K929" s="80"/>
      <c r="L929" s="6" t="s">
        <v>295</v>
      </c>
      <c r="M929" s="1345"/>
      <c r="N929" s="1345"/>
      <c r="O929" s="1345"/>
      <c r="P929" s="1345"/>
      <c r="Q929" s="1345"/>
      <c r="R929" s="1345"/>
      <c r="S929" s="1345"/>
      <c r="T929" s="1345"/>
      <c r="U929" s="1345"/>
      <c r="V929" s="1345"/>
      <c r="W929" s="1345"/>
      <c r="X929" s="1345"/>
      <c r="Y929" s="1341">
        <f>O929</f>
        <v>0</v>
      </c>
      <c r="Z929" s="1341">
        <f>R929</f>
        <v>0</v>
      </c>
      <c r="AA929" s="1341">
        <f>U929</f>
        <v>0</v>
      </c>
      <c r="AB929" s="1341">
        <f>X929</f>
        <v>0</v>
      </c>
      <c r="AC929" s="1341">
        <f>Z929</f>
        <v>0</v>
      </c>
      <c r="AD929" s="1341">
        <f>AB929</f>
        <v>0</v>
      </c>
      <c r="AE929" s="1341">
        <f>AD929</f>
        <v>0</v>
      </c>
    </row>
    <row r="930" spans="1:31" s="65" customFormat="1">
      <c r="A930" s="657">
        <v>1</v>
      </c>
      <c r="B930" s="97"/>
      <c r="C930" s="97"/>
      <c r="D930" s="49"/>
      <c r="E930" s="527"/>
      <c r="F930" s="7"/>
      <c r="G930" s="7"/>
      <c r="H930" s="7"/>
      <c r="I930" s="6"/>
      <c r="J930" s="80"/>
      <c r="K930" s="80"/>
      <c r="L930" s="6" t="s">
        <v>296</v>
      </c>
      <c r="M930" s="1345"/>
      <c r="N930" s="1345"/>
      <c r="O930" s="1345"/>
      <c r="P930" s="1345"/>
      <c r="Q930" s="1345"/>
      <c r="R930" s="1345"/>
      <c r="S930" s="1345"/>
      <c r="T930" s="1345"/>
      <c r="U930" s="1345"/>
      <c r="V930" s="1345"/>
      <c r="W930" s="1345"/>
      <c r="X930" s="1345"/>
      <c r="Y930" s="1341">
        <f>O930</f>
        <v>0</v>
      </c>
      <c r="Z930" s="1341">
        <f>R930</f>
        <v>0</v>
      </c>
      <c r="AA930" s="1341">
        <f>U930</f>
        <v>0</v>
      </c>
      <c r="AB930" s="1341">
        <f>X930</f>
        <v>0</v>
      </c>
      <c r="AC930" s="1341">
        <f>Z930</f>
        <v>0</v>
      </c>
      <c r="AD930" s="1341">
        <f>AB930</f>
        <v>0</v>
      </c>
      <c r="AE930" s="1341">
        <f>AD930</f>
        <v>0</v>
      </c>
    </row>
    <row r="931" spans="1:31" s="65" customFormat="1">
      <c r="A931" s="657">
        <v>1</v>
      </c>
      <c r="B931" s="97"/>
      <c r="C931" s="97"/>
      <c r="D931" s="49"/>
      <c r="E931" s="527"/>
      <c r="F931" s="7"/>
      <c r="G931" s="7"/>
      <c r="H931" s="7"/>
      <c r="I931" s="6"/>
      <c r="J931" s="80"/>
      <c r="K931" s="80"/>
      <c r="L931" s="6" t="s">
        <v>297</v>
      </c>
      <c r="M931" s="5">
        <v>1</v>
      </c>
      <c r="N931" s="5">
        <v>1</v>
      </c>
      <c r="O931" s="5">
        <v>1</v>
      </c>
      <c r="P931" s="5">
        <v>1</v>
      </c>
      <c r="Q931" s="5">
        <v>1</v>
      </c>
      <c r="R931" s="5">
        <v>1</v>
      </c>
      <c r="S931" s="5">
        <v>1</v>
      </c>
      <c r="T931" s="5">
        <v>1</v>
      </c>
      <c r="U931" s="5">
        <v>1</v>
      </c>
      <c r="V931" s="5">
        <v>1</v>
      </c>
      <c r="W931" s="5">
        <v>1</v>
      </c>
      <c r="X931" s="5">
        <v>1</v>
      </c>
      <c r="Y931" s="1341">
        <f>O931</f>
        <v>1</v>
      </c>
      <c r="Z931" s="1341">
        <f>R931</f>
        <v>1</v>
      </c>
      <c r="AA931" s="1341">
        <f>U931</f>
        <v>1</v>
      </c>
      <c r="AB931" s="1341">
        <f>X931</f>
        <v>1</v>
      </c>
      <c r="AC931" s="1341">
        <f>Z931</f>
        <v>1</v>
      </c>
      <c r="AD931" s="1341">
        <f>AB931</f>
        <v>1</v>
      </c>
      <c r="AE931" s="1341">
        <f>AD931</f>
        <v>1</v>
      </c>
    </row>
    <row r="932" spans="1:31" s="65" customFormat="1">
      <c r="A932" s="657">
        <v>1</v>
      </c>
      <c r="B932" s="97"/>
      <c r="C932" s="97"/>
      <c r="D932" s="49"/>
      <c r="E932" s="527"/>
      <c r="F932" s="4"/>
      <c r="G932" s="4"/>
      <c r="H932" s="4"/>
      <c r="I932" s="3"/>
      <c r="J932" s="77"/>
      <c r="K932" s="77"/>
      <c r="L932" s="3" t="s">
        <v>298</v>
      </c>
      <c r="M932" s="1548"/>
      <c r="N932" s="1548"/>
      <c r="O932" s="1548"/>
      <c r="P932" s="1548"/>
      <c r="Q932" s="1548"/>
      <c r="R932" s="1548"/>
      <c r="S932" s="1548"/>
      <c r="T932" s="1548"/>
      <c r="U932" s="1548"/>
      <c r="V932" s="1548"/>
      <c r="W932" s="1548"/>
      <c r="X932" s="1548"/>
      <c r="Y932" s="1541">
        <f>O932</f>
        <v>0</v>
      </c>
      <c r="Z932" s="1541">
        <f>R932</f>
        <v>0</v>
      </c>
      <c r="AA932" s="1541">
        <f>U932</f>
        <v>0</v>
      </c>
      <c r="AB932" s="1541">
        <f>X932</f>
        <v>0</v>
      </c>
      <c r="AC932" s="1541">
        <f>Z932</f>
        <v>0</v>
      </c>
      <c r="AD932" s="1541">
        <f>AB932</f>
        <v>0</v>
      </c>
      <c r="AE932" s="1541">
        <f>AD932</f>
        <v>0</v>
      </c>
    </row>
    <row r="933" spans="1:31" s="65" customFormat="1">
      <c r="A933" s="657">
        <v>1</v>
      </c>
      <c r="B933" s="97"/>
      <c r="C933" s="97"/>
      <c r="D933" s="49"/>
      <c r="E933" s="527"/>
      <c r="F933" s="522" t="s">
        <v>244</v>
      </c>
      <c r="G933" s="90"/>
      <c r="H933" s="90"/>
      <c r="I933" s="89"/>
      <c r="J933" s="88"/>
      <c r="K933" s="88"/>
      <c r="L933" s="87"/>
      <c r="M933" s="1538">
        <f>SUM(M934:M938)</f>
        <v>0</v>
      </c>
      <c r="N933" s="1538">
        <f t="shared" ref="N933:AE933" si="475">SUM(N934:N938)</f>
        <v>0</v>
      </c>
      <c r="O933" s="1538">
        <f t="shared" si="475"/>
        <v>0</v>
      </c>
      <c r="P933" s="1538">
        <f t="shared" si="475"/>
        <v>0</v>
      </c>
      <c r="Q933" s="1538">
        <f t="shared" si="475"/>
        <v>0</v>
      </c>
      <c r="R933" s="1538">
        <f t="shared" si="475"/>
        <v>0</v>
      </c>
      <c r="S933" s="1538">
        <f t="shared" si="475"/>
        <v>0</v>
      </c>
      <c r="T933" s="1538">
        <f t="shared" si="475"/>
        <v>0</v>
      </c>
      <c r="U933" s="1538">
        <f t="shared" si="475"/>
        <v>0</v>
      </c>
      <c r="V933" s="1538">
        <f t="shared" si="475"/>
        <v>0</v>
      </c>
      <c r="W933" s="1538">
        <f t="shared" si="475"/>
        <v>0</v>
      </c>
      <c r="X933" s="1538">
        <f t="shared" si="475"/>
        <v>0</v>
      </c>
      <c r="Y933" s="1538">
        <f t="shared" si="475"/>
        <v>0</v>
      </c>
      <c r="Z933" s="1538">
        <f t="shared" si="475"/>
        <v>0</v>
      </c>
      <c r="AA933" s="1538">
        <f t="shared" si="475"/>
        <v>0</v>
      </c>
      <c r="AB933" s="1538">
        <f t="shared" si="475"/>
        <v>0</v>
      </c>
      <c r="AC933" s="1538">
        <f t="shared" si="475"/>
        <v>0</v>
      </c>
      <c r="AD933" s="1538">
        <f t="shared" si="475"/>
        <v>0</v>
      </c>
      <c r="AE933" s="1538">
        <f t="shared" si="475"/>
        <v>0</v>
      </c>
    </row>
    <row r="934" spans="1:31" s="65" customFormat="1">
      <c r="A934" s="657">
        <v>1</v>
      </c>
      <c r="B934" s="97"/>
      <c r="C934" s="97"/>
      <c r="D934" s="49"/>
      <c r="E934" s="527"/>
      <c r="F934" s="7"/>
      <c r="G934" s="7"/>
      <c r="H934" s="6"/>
      <c r="I934" s="6"/>
      <c r="J934" s="80"/>
      <c r="K934" s="80"/>
      <c r="L934" s="79" t="s">
        <v>126</v>
      </c>
      <c r="M934" s="1345"/>
      <c r="N934" s="1345"/>
      <c r="O934" s="1345"/>
      <c r="P934" s="1345"/>
      <c r="Q934" s="1345"/>
      <c r="R934" s="1345"/>
      <c r="S934" s="1345"/>
      <c r="T934" s="1345"/>
      <c r="U934" s="1345"/>
      <c r="V934" s="1345"/>
      <c r="W934" s="1345"/>
      <c r="X934" s="1345"/>
      <c r="Y934" s="1341">
        <f>O934</f>
        <v>0</v>
      </c>
      <c r="Z934" s="1341">
        <f>R934</f>
        <v>0</v>
      </c>
      <c r="AA934" s="1341">
        <f>U934</f>
        <v>0</v>
      </c>
      <c r="AB934" s="1341">
        <f>X934</f>
        <v>0</v>
      </c>
      <c r="AC934" s="1341">
        <f>Z934</f>
        <v>0</v>
      </c>
      <c r="AD934" s="1341">
        <f>AB934</f>
        <v>0</v>
      </c>
      <c r="AE934" s="1341">
        <f>AD934</f>
        <v>0</v>
      </c>
    </row>
    <row r="935" spans="1:31" s="65" customFormat="1">
      <c r="A935" s="657">
        <v>1</v>
      </c>
      <c r="B935" s="97"/>
      <c r="C935" s="97"/>
      <c r="D935" s="49"/>
      <c r="E935" s="527"/>
      <c r="F935" s="7"/>
      <c r="G935" s="7"/>
      <c r="H935" s="6"/>
      <c r="I935" s="6"/>
      <c r="J935" s="80"/>
      <c r="K935" s="80"/>
      <c r="L935" s="79" t="s">
        <v>79</v>
      </c>
      <c r="M935" s="1345"/>
      <c r="N935" s="1345"/>
      <c r="O935" s="1345"/>
      <c r="P935" s="1345"/>
      <c r="Q935" s="1345"/>
      <c r="R935" s="1345"/>
      <c r="S935" s="1345"/>
      <c r="T935" s="1345"/>
      <c r="U935" s="1345"/>
      <c r="V935" s="1345"/>
      <c r="W935" s="1345"/>
      <c r="X935" s="1345"/>
      <c r="Y935" s="1341">
        <f>O935</f>
        <v>0</v>
      </c>
      <c r="Z935" s="1341">
        <f>R935</f>
        <v>0</v>
      </c>
      <c r="AA935" s="1341">
        <f>U935</f>
        <v>0</v>
      </c>
      <c r="AB935" s="1341">
        <f>X935</f>
        <v>0</v>
      </c>
      <c r="AC935" s="1341">
        <f>Z935</f>
        <v>0</v>
      </c>
      <c r="AD935" s="1341">
        <f>AB935</f>
        <v>0</v>
      </c>
      <c r="AE935" s="1341">
        <f>AD935</f>
        <v>0</v>
      </c>
    </row>
    <row r="936" spans="1:31" s="65" customFormat="1">
      <c r="A936" s="657">
        <v>1</v>
      </c>
      <c r="B936" s="97"/>
      <c r="C936" s="97"/>
      <c r="D936" s="49"/>
      <c r="E936" s="527"/>
      <c r="F936" s="7"/>
      <c r="G936" s="7"/>
      <c r="H936" s="6"/>
      <c r="I936" s="6"/>
      <c r="J936" s="80"/>
      <c r="K936" s="80"/>
      <c r="L936" s="79" t="s">
        <v>80</v>
      </c>
      <c r="M936" s="1345"/>
      <c r="N936" s="1345"/>
      <c r="O936" s="1345"/>
      <c r="P936" s="1345"/>
      <c r="Q936" s="1345"/>
      <c r="R936" s="1345"/>
      <c r="S936" s="1345"/>
      <c r="T936" s="1345"/>
      <c r="U936" s="1345"/>
      <c r="V936" s="1345"/>
      <c r="W936" s="1345"/>
      <c r="X936" s="1345"/>
      <c r="Y936" s="1341">
        <f>O936</f>
        <v>0</v>
      </c>
      <c r="Z936" s="1341">
        <f>R936</f>
        <v>0</v>
      </c>
      <c r="AA936" s="1341">
        <f>U936</f>
        <v>0</v>
      </c>
      <c r="AB936" s="1341">
        <f>X936</f>
        <v>0</v>
      </c>
      <c r="AC936" s="1341">
        <f>Z936</f>
        <v>0</v>
      </c>
      <c r="AD936" s="1341">
        <f>AB936</f>
        <v>0</v>
      </c>
      <c r="AE936" s="1341">
        <f>AD936</f>
        <v>0</v>
      </c>
    </row>
    <row r="937" spans="1:31" s="65" customFormat="1">
      <c r="A937" s="657">
        <v>1</v>
      </c>
      <c r="B937" s="97"/>
      <c r="C937" s="97"/>
      <c r="D937" s="49"/>
      <c r="E937" s="527"/>
      <c r="F937" s="7"/>
      <c r="G937" s="7"/>
      <c r="H937" s="6"/>
      <c r="I937" s="6"/>
      <c r="J937" s="80"/>
      <c r="K937" s="80"/>
      <c r="L937" s="79" t="s">
        <v>81</v>
      </c>
      <c r="M937" s="1345"/>
      <c r="N937" s="1345"/>
      <c r="O937" s="1345"/>
      <c r="P937" s="1345"/>
      <c r="Q937" s="1345"/>
      <c r="R937" s="1345"/>
      <c r="S937" s="1345"/>
      <c r="T937" s="1345"/>
      <c r="U937" s="1345"/>
      <c r="V937" s="1345"/>
      <c r="W937" s="1345"/>
      <c r="X937" s="1345"/>
      <c r="Y937" s="1341">
        <f>O937</f>
        <v>0</v>
      </c>
      <c r="Z937" s="1341">
        <f>R937</f>
        <v>0</v>
      </c>
      <c r="AA937" s="1341">
        <f>U937</f>
        <v>0</v>
      </c>
      <c r="AB937" s="1341">
        <f>X937</f>
        <v>0</v>
      </c>
      <c r="AC937" s="1341">
        <f>Z937</f>
        <v>0</v>
      </c>
      <c r="AD937" s="1341">
        <f>AB937</f>
        <v>0</v>
      </c>
      <c r="AE937" s="1341">
        <f>AD937</f>
        <v>0</v>
      </c>
    </row>
    <row r="938" spans="1:31" s="65" customFormat="1">
      <c r="A938" s="657">
        <v>1</v>
      </c>
      <c r="B938" s="97"/>
      <c r="C938" s="97"/>
      <c r="D938" s="49"/>
      <c r="E938" s="527"/>
      <c r="F938" s="7"/>
      <c r="G938" s="7"/>
      <c r="H938" s="6"/>
      <c r="I938" s="6"/>
      <c r="J938" s="80"/>
      <c r="K938" s="80"/>
      <c r="L938" s="79" t="s">
        <v>11</v>
      </c>
      <c r="M938" s="1345"/>
      <c r="N938" s="1345"/>
      <c r="O938" s="1345"/>
      <c r="P938" s="1345"/>
      <c r="Q938" s="1345"/>
      <c r="R938" s="1345"/>
      <c r="S938" s="1345"/>
      <c r="T938" s="1345"/>
      <c r="U938" s="1345"/>
      <c r="V938" s="1345"/>
      <c r="W938" s="1345"/>
      <c r="X938" s="1345"/>
      <c r="Y938" s="1341">
        <f>O938</f>
        <v>0</v>
      </c>
      <c r="Z938" s="1341">
        <f>R938</f>
        <v>0</v>
      </c>
      <c r="AA938" s="1341">
        <f>U938</f>
        <v>0</v>
      </c>
      <c r="AB938" s="1341">
        <f>X938</f>
        <v>0</v>
      </c>
      <c r="AC938" s="1341">
        <f>Z938</f>
        <v>0</v>
      </c>
      <c r="AD938" s="1341">
        <f>AB938</f>
        <v>0</v>
      </c>
      <c r="AE938" s="1341">
        <f>AD938</f>
        <v>0</v>
      </c>
    </row>
    <row r="939" spans="1:31" s="65" customFormat="1">
      <c r="A939" s="657">
        <v>1</v>
      </c>
      <c r="B939" s="97"/>
      <c r="C939" s="97"/>
      <c r="D939" s="49"/>
      <c r="E939" s="527"/>
      <c r="F939" s="514" t="s">
        <v>245</v>
      </c>
      <c r="G939" s="514"/>
      <c r="H939" s="514"/>
      <c r="I939" s="508"/>
      <c r="J939" s="510"/>
      <c r="K939" s="510"/>
      <c r="L939" s="511"/>
      <c r="M939" s="1542">
        <f>SUM(M940:M942)</f>
        <v>0</v>
      </c>
      <c r="N939" s="1542">
        <f t="shared" ref="N939:AE939" si="476">SUM(N940:N942)</f>
        <v>0</v>
      </c>
      <c r="O939" s="1542">
        <f t="shared" si="476"/>
        <v>0</v>
      </c>
      <c r="P939" s="1542">
        <f t="shared" si="476"/>
        <v>0</v>
      </c>
      <c r="Q939" s="1542">
        <f t="shared" si="476"/>
        <v>0</v>
      </c>
      <c r="R939" s="1542">
        <f t="shared" si="476"/>
        <v>0</v>
      </c>
      <c r="S939" s="1542">
        <f t="shared" si="476"/>
        <v>0</v>
      </c>
      <c r="T939" s="1542">
        <f t="shared" si="476"/>
        <v>0</v>
      </c>
      <c r="U939" s="1542">
        <f t="shared" si="476"/>
        <v>0</v>
      </c>
      <c r="V939" s="1542">
        <f t="shared" si="476"/>
        <v>0</v>
      </c>
      <c r="W939" s="1542">
        <f t="shared" si="476"/>
        <v>0</v>
      </c>
      <c r="X939" s="1542">
        <f t="shared" si="476"/>
        <v>0</v>
      </c>
      <c r="Y939" s="1542">
        <f t="shared" si="476"/>
        <v>0</v>
      </c>
      <c r="Z939" s="1542">
        <f t="shared" si="476"/>
        <v>0</v>
      </c>
      <c r="AA939" s="1542">
        <f t="shared" si="476"/>
        <v>0</v>
      </c>
      <c r="AB939" s="1542">
        <f t="shared" si="476"/>
        <v>0</v>
      </c>
      <c r="AC939" s="1542">
        <f t="shared" si="476"/>
        <v>0</v>
      </c>
      <c r="AD939" s="1542">
        <f t="shared" si="476"/>
        <v>0</v>
      </c>
      <c r="AE939" s="1542">
        <f t="shared" si="476"/>
        <v>0</v>
      </c>
    </row>
    <row r="940" spans="1:31" s="65" customFormat="1">
      <c r="A940" s="657">
        <v>1</v>
      </c>
      <c r="B940" s="97"/>
      <c r="C940" s="97"/>
      <c r="D940" s="49"/>
      <c r="E940" s="527"/>
      <c r="F940" s="7"/>
      <c r="G940" s="7"/>
      <c r="H940" s="6"/>
      <c r="I940" s="6"/>
      <c r="J940" s="80"/>
      <c r="K940" s="80"/>
      <c r="L940" s="79" t="s">
        <v>83</v>
      </c>
      <c r="M940" s="1345"/>
      <c r="N940" s="1345"/>
      <c r="O940" s="1345"/>
      <c r="P940" s="1345"/>
      <c r="Q940" s="1345"/>
      <c r="R940" s="1345"/>
      <c r="S940" s="1345"/>
      <c r="T940" s="1345"/>
      <c r="U940" s="1345"/>
      <c r="V940" s="1345"/>
      <c r="W940" s="1345"/>
      <c r="X940" s="1345"/>
      <c r="Y940" s="1341">
        <f>O940</f>
        <v>0</v>
      </c>
      <c r="Z940" s="1341">
        <f>R940</f>
        <v>0</v>
      </c>
      <c r="AA940" s="1341">
        <f>U940</f>
        <v>0</v>
      </c>
      <c r="AB940" s="1341">
        <f>X940</f>
        <v>0</v>
      </c>
      <c r="AC940" s="1341">
        <f>Z940</f>
        <v>0</v>
      </c>
      <c r="AD940" s="1341">
        <f>AB940</f>
        <v>0</v>
      </c>
      <c r="AE940" s="1341">
        <f>AD940</f>
        <v>0</v>
      </c>
    </row>
    <row r="941" spans="1:31" s="65" customFormat="1">
      <c r="A941" s="657">
        <v>1</v>
      </c>
      <c r="B941" s="97"/>
      <c r="C941" s="97"/>
      <c r="D941" s="49"/>
      <c r="E941" s="527"/>
      <c r="F941" s="7"/>
      <c r="G941" s="7"/>
      <c r="H941" s="6"/>
      <c r="I941" s="6"/>
      <c r="J941" s="80"/>
      <c r="K941" s="80"/>
      <c r="L941" s="79" t="s">
        <v>84</v>
      </c>
      <c r="M941" s="1345"/>
      <c r="N941" s="1345"/>
      <c r="O941" s="1345"/>
      <c r="P941" s="1345"/>
      <c r="Q941" s="1345"/>
      <c r="R941" s="1345"/>
      <c r="S941" s="1345"/>
      <c r="T941" s="1345"/>
      <c r="U941" s="1345"/>
      <c r="V941" s="1345"/>
      <c r="W941" s="1345"/>
      <c r="X941" s="1345"/>
      <c r="Y941" s="1341">
        <f>O941</f>
        <v>0</v>
      </c>
      <c r="Z941" s="1341">
        <f>R941</f>
        <v>0</v>
      </c>
      <c r="AA941" s="1341">
        <f>U941</f>
        <v>0</v>
      </c>
      <c r="AB941" s="1341">
        <f>X941</f>
        <v>0</v>
      </c>
      <c r="AC941" s="1341">
        <f>Z941</f>
        <v>0</v>
      </c>
      <c r="AD941" s="1341">
        <f>AB941</f>
        <v>0</v>
      </c>
      <c r="AE941" s="1341">
        <f>AD941</f>
        <v>0</v>
      </c>
    </row>
    <row r="942" spans="1:31" s="65" customFormat="1">
      <c r="A942" s="657">
        <v>1</v>
      </c>
      <c r="B942" s="97"/>
      <c r="C942" s="97"/>
      <c r="D942" s="49"/>
      <c r="E942" s="528"/>
      <c r="F942" s="4"/>
      <c r="G942" s="4"/>
      <c r="H942" s="3"/>
      <c r="I942" s="3"/>
      <c r="J942" s="77"/>
      <c r="K942" s="77"/>
      <c r="L942" s="76" t="s">
        <v>85</v>
      </c>
      <c r="M942" s="1548"/>
      <c r="N942" s="1548"/>
      <c r="O942" s="1548"/>
      <c r="P942" s="1548"/>
      <c r="Q942" s="1548"/>
      <c r="R942" s="1548"/>
      <c r="S942" s="1548"/>
      <c r="T942" s="1548"/>
      <c r="U942" s="1548"/>
      <c r="V942" s="1548"/>
      <c r="W942" s="1548"/>
      <c r="X942" s="1548"/>
      <c r="Y942" s="1541">
        <f>O942</f>
        <v>0</v>
      </c>
      <c r="Z942" s="1541">
        <f>R942</f>
        <v>0</v>
      </c>
      <c r="AA942" s="1541">
        <f>U942</f>
        <v>0</v>
      </c>
      <c r="AB942" s="1541">
        <f>X942</f>
        <v>0</v>
      </c>
      <c r="AC942" s="1541">
        <f>Z942</f>
        <v>0</v>
      </c>
      <c r="AD942" s="1541">
        <f>AB942</f>
        <v>0</v>
      </c>
      <c r="AE942" s="1541">
        <f>AD942</f>
        <v>0</v>
      </c>
    </row>
    <row r="943" spans="1:31" s="65" customFormat="1">
      <c r="A943" s="657">
        <v>1</v>
      </c>
      <c r="B943" s="97"/>
      <c r="C943" s="97"/>
      <c r="D943" s="49"/>
      <c r="E943" s="501" t="s">
        <v>321</v>
      </c>
      <c r="F943" s="502"/>
      <c r="G943" s="503"/>
      <c r="H943" s="503"/>
      <c r="I943" s="502"/>
      <c r="J943" s="504"/>
      <c r="K943" s="504"/>
      <c r="L943" s="505"/>
      <c r="M943" s="1549"/>
      <c r="N943" s="1549"/>
      <c r="O943" s="1549"/>
      <c r="P943" s="1549"/>
      <c r="Q943" s="1549"/>
      <c r="R943" s="1549"/>
      <c r="S943" s="1549"/>
      <c r="T943" s="1549"/>
      <c r="U943" s="1549"/>
      <c r="V943" s="1549"/>
      <c r="W943" s="1549"/>
      <c r="X943" s="1549"/>
      <c r="Y943" s="1544">
        <f>O943</f>
        <v>0</v>
      </c>
      <c r="Z943" s="1544">
        <f>R943</f>
        <v>0</v>
      </c>
      <c r="AA943" s="1544">
        <f>U943</f>
        <v>0</v>
      </c>
      <c r="AB943" s="1544">
        <f>X943</f>
        <v>0</v>
      </c>
      <c r="AC943" s="1544">
        <f>Z943</f>
        <v>0</v>
      </c>
      <c r="AD943" s="1544">
        <f>AB943</f>
        <v>0</v>
      </c>
      <c r="AE943" s="1544">
        <f>AD943</f>
        <v>0</v>
      </c>
    </row>
    <row r="944" spans="1:31" s="65" customFormat="1">
      <c r="A944" s="657">
        <v>1</v>
      </c>
      <c r="B944" s="97"/>
      <c r="C944" s="97"/>
      <c r="D944" s="49"/>
      <c r="E944" s="7"/>
      <c r="F944" s="6"/>
      <c r="G944" s="7"/>
      <c r="H944" s="7"/>
      <c r="I944" s="6"/>
      <c r="J944" s="96"/>
      <c r="K944" s="96"/>
      <c r="L944" s="96"/>
      <c r="M944" s="67"/>
      <c r="N944" s="67"/>
      <c r="O944" s="67"/>
      <c r="P944" s="67"/>
      <c r="Q944" s="67"/>
      <c r="R944" s="67"/>
      <c r="S944" s="67"/>
      <c r="T944" s="67"/>
      <c r="U944" s="67"/>
      <c r="V944" s="67"/>
      <c r="W944" s="67"/>
      <c r="X944" s="67"/>
    </row>
    <row r="945" spans="1:31" s="65" customFormat="1">
      <c r="A945" s="657">
        <v>1</v>
      </c>
      <c r="B945" s="137"/>
      <c r="C945" s="137"/>
      <c r="D945" s="49" t="s">
        <v>994</v>
      </c>
      <c r="E945" s="7"/>
      <c r="F945" s="6"/>
      <c r="G945" s="7"/>
      <c r="H945" s="7"/>
      <c r="I945" s="6"/>
      <c r="J945" s="96"/>
      <c r="K945" s="96"/>
      <c r="L945" s="96"/>
      <c r="M945" s="67"/>
      <c r="N945" s="67"/>
      <c r="O945" s="67"/>
      <c r="P945" s="67"/>
      <c r="Q945" s="67"/>
      <c r="R945" s="67"/>
      <c r="S945" s="67"/>
      <c r="T945" s="67"/>
      <c r="U945" s="67"/>
      <c r="V945" s="67"/>
      <c r="W945" s="67"/>
      <c r="X945" s="67"/>
    </row>
    <row r="946" spans="1:31" s="1537" customFormat="1">
      <c r="A946" s="657">
        <v>1</v>
      </c>
      <c r="B946" s="1532"/>
      <c r="C946" s="1532"/>
      <c r="D946" s="1533"/>
      <c r="E946" s="1560" t="s">
        <v>359</v>
      </c>
      <c r="F946" s="1561"/>
      <c r="G946" s="1562"/>
      <c r="H946" s="1562"/>
      <c r="I946" s="1562"/>
      <c r="J946" s="1562"/>
      <c r="K946" s="1562"/>
      <c r="L946" s="2184"/>
      <c r="M946" s="2184">
        <f t="shared" ref="M946:AE946" si="477">M947+M952+M958+M963+M969</f>
        <v>0</v>
      </c>
      <c r="N946" s="2184">
        <f t="shared" si="477"/>
        <v>0</v>
      </c>
      <c r="O946" s="2184">
        <f t="shared" si="477"/>
        <v>0</v>
      </c>
      <c r="P946" s="2184">
        <f t="shared" si="477"/>
        <v>0</v>
      </c>
      <c r="Q946" s="2184">
        <f t="shared" si="477"/>
        <v>0</v>
      </c>
      <c r="R946" s="2184">
        <f t="shared" si="477"/>
        <v>0</v>
      </c>
      <c r="S946" s="2184">
        <f t="shared" si="477"/>
        <v>0</v>
      </c>
      <c r="T946" s="2184">
        <f t="shared" si="477"/>
        <v>0</v>
      </c>
      <c r="U946" s="2184">
        <f t="shared" si="477"/>
        <v>0</v>
      </c>
      <c r="V946" s="2184">
        <f t="shared" si="477"/>
        <v>0</v>
      </c>
      <c r="W946" s="2184">
        <f t="shared" si="477"/>
        <v>0</v>
      </c>
      <c r="X946" s="2184">
        <f t="shared" si="477"/>
        <v>0</v>
      </c>
      <c r="Y946" s="2184">
        <f t="shared" si="477"/>
        <v>0</v>
      </c>
      <c r="Z946" s="2184">
        <f t="shared" si="477"/>
        <v>0</v>
      </c>
      <c r="AA946" s="2184">
        <f t="shared" si="477"/>
        <v>0</v>
      </c>
      <c r="AB946" s="2184">
        <f t="shared" si="477"/>
        <v>0</v>
      </c>
      <c r="AC946" s="2184">
        <f t="shared" si="477"/>
        <v>0</v>
      </c>
      <c r="AD946" s="2184">
        <f t="shared" si="477"/>
        <v>0</v>
      </c>
      <c r="AE946" s="2184">
        <f t="shared" si="477"/>
        <v>0</v>
      </c>
    </row>
    <row r="947" spans="1:31" s="65" customFormat="1">
      <c r="A947" s="657">
        <v>1</v>
      </c>
      <c r="B947" s="97"/>
      <c r="C947" s="97"/>
      <c r="D947" s="49"/>
      <c r="E947" s="727"/>
      <c r="F947" s="522" t="s">
        <v>133</v>
      </c>
      <c r="G947" s="89"/>
      <c r="H947" s="90"/>
      <c r="I947" s="90"/>
      <c r="J947" s="88"/>
      <c r="K947" s="88"/>
      <c r="L947" s="87"/>
      <c r="M947" s="1538">
        <f>SUM(M948:M951)</f>
        <v>0</v>
      </c>
      <c r="N947" s="1538">
        <f t="shared" ref="N947:AE947" si="478">SUM(N948:N951)</f>
        <v>0</v>
      </c>
      <c r="O947" s="1538">
        <f t="shared" si="478"/>
        <v>0</v>
      </c>
      <c r="P947" s="1538">
        <f t="shared" si="478"/>
        <v>0</v>
      </c>
      <c r="Q947" s="1538">
        <f t="shared" si="478"/>
        <v>0</v>
      </c>
      <c r="R947" s="1538">
        <f t="shared" si="478"/>
        <v>0</v>
      </c>
      <c r="S947" s="1538">
        <f t="shared" si="478"/>
        <v>0</v>
      </c>
      <c r="T947" s="1538">
        <f t="shared" si="478"/>
        <v>0</v>
      </c>
      <c r="U947" s="1538">
        <f t="shared" si="478"/>
        <v>0</v>
      </c>
      <c r="V947" s="1538">
        <f t="shared" si="478"/>
        <v>0</v>
      </c>
      <c r="W947" s="1538">
        <f t="shared" si="478"/>
        <v>0</v>
      </c>
      <c r="X947" s="1538">
        <f t="shared" si="478"/>
        <v>0</v>
      </c>
      <c r="Y947" s="1538">
        <f t="shared" si="478"/>
        <v>0</v>
      </c>
      <c r="Z947" s="1538">
        <f t="shared" si="478"/>
        <v>0</v>
      </c>
      <c r="AA947" s="1538">
        <f t="shared" si="478"/>
        <v>0</v>
      </c>
      <c r="AB947" s="1538">
        <f t="shared" si="478"/>
        <v>0</v>
      </c>
      <c r="AC947" s="1538">
        <f t="shared" si="478"/>
        <v>0</v>
      </c>
      <c r="AD947" s="1538">
        <f t="shared" si="478"/>
        <v>0</v>
      </c>
      <c r="AE947" s="1538">
        <f t="shared" si="478"/>
        <v>0</v>
      </c>
    </row>
    <row r="948" spans="1:31" s="65" customFormat="1">
      <c r="A948" s="657">
        <v>1</v>
      </c>
      <c r="B948" s="97"/>
      <c r="C948" s="97"/>
      <c r="D948" s="49"/>
      <c r="E948" s="727"/>
      <c r="F948" s="7"/>
      <c r="G948" s="6"/>
      <c r="H948" s="7"/>
      <c r="I948" s="7"/>
      <c r="J948" s="80"/>
      <c r="K948" s="80"/>
      <c r="L948" s="6" t="s">
        <v>132</v>
      </c>
      <c r="M948" s="1345"/>
      <c r="N948" s="1345"/>
      <c r="O948" s="1345"/>
      <c r="P948" s="1345"/>
      <c r="Q948" s="1345"/>
      <c r="R948" s="1345"/>
      <c r="S948" s="1345"/>
      <c r="T948" s="1345"/>
      <c r="U948" s="1345"/>
      <c r="V948" s="1345"/>
      <c r="W948" s="1345"/>
      <c r="X948" s="1345"/>
      <c r="Y948" s="1341">
        <f>O948</f>
        <v>0</v>
      </c>
      <c r="Z948" s="1341">
        <f>R948</f>
        <v>0</v>
      </c>
      <c r="AA948" s="1341">
        <f>U948</f>
        <v>0</v>
      </c>
      <c r="AB948" s="1341">
        <f>X948</f>
        <v>0</v>
      </c>
      <c r="AC948" s="1341">
        <f>Z948</f>
        <v>0</v>
      </c>
      <c r="AD948" s="1341">
        <f>AB948</f>
        <v>0</v>
      </c>
      <c r="AE948" s="1341">
        <f>AD948</f>
        <v>0</v>
      </c>
    </row>
    <row r="949" spans="1:31" s="65" customFormat="1">
      <c r="A949" s="657">
        <v>1</v>
      </c>
      <c r="B949" s="97"/>
      <c r="C949" s="97"/>
      <c r="D949" s="49"/>
      <c r="E949" s="727"/>
      <c r="F949" s="7"/>
      <c r="G949" s="6"/>
      <c r="H949" s="7"/>
      <c r="I949" s="7"/>
      <c r="J949" s="80"/>
      <c r="K949" s="80"/>
      <c r="L949" s="6" t="s">
        <v>131</v>
      </c>
      <c r="M949" s="1345"/>
      <c r="N949" s="1345"/>
      <c r="O949" s="1345"/>
      <c r="P949" s="1345"/>
      <c r="Q949" s="1345"/>
      <c r="R949" s="1345"/>
      <c r="S949" s="1345"/>
      <c r="T949" s="1345"/>
      <c r="U949" s="1345"/>
      <c r="V949" s="1345"/>
      <c r="W949" s="1345"/>
      <c r="X949" s="1345"/>
      <c r="Y949" s="1341">
        <f>O949</f>
        <v>0</v>
      </c>
      <c r="Z949" s="1341">
        <f>R949</f>
        <v>0</v>
      </c>
      <c r="AA949" s="1341">
        <f>U949</f>
        <v>0</v>
      </c>
      <c r="AB949" s="1341">
        <f>X949</f>
        <v>0</v>
      </c>
      <c r="AC949" s="1341">
        <f>Z949</f>
        <v>0</v>
      </c>
      <c r="AD949" s="1341">
        <f>AB949</f>
        <v>0</v>
      </c>
      <c r="AE949" s="1341">
        <f>AD949</f>
        <v>0</v>
      </c>
    </row>
    <row r="950" spans="1:31" s="65" customFormat="1">
      <c r="A950" s="657">
        <v>1</v>
      </c>
      <c r="B950" s="97"/>
      <c r="C950" s="97"/>
      <c r="D950" s="49"/>
      <c r="E950" s="727"/>
      <c r="F950" s="7"/>
      <c r="G950" s="6"/>
      <c r="H950" s="7"/>
      <c r="I950" s="7"/>
      <c r="J950" s="80"/>
      <c r="K950" s="80"/>
      <c r="L950" s="6" t="s">
        <v>130</v>
      </c>
      <c r="M950" s="1345"/>
      <c r="N950" s="1345"/>
      <c r="O950" s="1345"/>
      <c r="P950" s="1345"/>
      <c r="Q950" s="1345"/>
      <c r="R950" s="1345"/>
      <c r="S950" s="1345"/>
      <c r="T950" s="1345"/>
      <c r="U950" s="1345"/>
      <c r="V950" s="1345"/>
      <c r="W950" s="1345"/>
      <c r="X950" s="1345"/>
      <c r="Y950" s="1341">
        <f>O950</f>
        <v>0</v>
      </c>
      <c r="Z950" s="1341">
        <f>R950</f>
        <v>0</v>
      </c>
      <c r="AA950" s="1341">
        <f>U950</f>
        <v>0</v>
      </c>
      <c r="AB950" s="1341">
        <f>X950</f>
        <v>0</v>
      </c>
      <c r="AC950" s="1341">
        <f>Z950</f>
        <v>0</v>
      </c>
      <c r="AD950" s="1341">
        <f>AB950</f>
        <v>0</v>
      </c>
      <c r="AE950" s="1341">
        <f>AD950</f>
        <v>0</v>
      </c>
    </row>
    <row r="951" spans="1:31" s="65" customFormat="1">
      <c r="A951" s="657">
        <v>1</v>
      </c>
      <c r="B951" s="97"/>
      <c r="C951" s="97"/>
      <c r="D951" s="49"/>
      <c r="E951" s="727"/>
      <c r="F951" s="4"/>
      <c r="G951" s="3"/>
      <c r="H951" s="4"/>
      <c r="I951" s="4"/>
      <c r="J951" s="77"/>
      <c r="K951" s="77"/>
      <c r="L951" s="3" t="s">
        <v>127</v>
      </c>
      <c r="M951" s="1548"/>
      <c r="N951" s="1548"/>
      <c r="O951" s="1548"/>
      <c r="P951" s="1548"/>
      <c r="Q951" s="1548"/>
      <c r="R951" s="1548"/>
      <c r="S951" s="1548"/>
      <c r="T951" s="1548"/>
      <c r="U951" s="1548"/>
      <c r="V951" s="1548"/>
      <c r="W951" s="1548"/>
      <c r="X951" s="1548"/>
      <c r="Y951" s="1541">
        <f>O951</f>
        <v>0</v>
      </c>
      <c r="Z951" s="1541">
        <f>R951</f>
        <v>0</v>
      </c>
      <c r="AA951" s="1541">
        <f>U951</f>
        <v>0</v>
      </c>
      <c r="AB951" s="1541">
        <f>X951</f>
        <v>0</v>
      </c>
      <c r="AC951" s="1541">
        <f>Z951</f>
        <v>0</v>
      </c>
      <c r="AD951" s="1541">
        <f>AB951</f>
        <v>0</v>
      </c>
      <c r="AE951" s="1541">
        <f>AD951</f>
        <v>0</v>
      </c>
    </row>
    <row r="952" spans="1:31" s="65" customFormat="1">
      <c r="A952" s="657">
        <v>1</v>
      </c>
      <c r="B952" s="97"/>
      <c r="C952" s="97"/>
      <c r="D952" s="49"/>
      <c r="E952" s="727"/>
      <c r="F952" s="522" t="s">
        <v>241</v>
      </c>
      <c r="G952" s="89"/>
      <c r="H952" s="90"/>
      <c r="I952" s="90"/>
      <c r="J952" s="88"/>
      <c r="K952" s="88"/>
      <c r="L952" s="87"/>
      <c r="M952" s="1538">
        <f>SUM(M953:M957)</f>
        <v>0</v>
      </c>
      <c r="N952" s="1538">
        <f t="shared" ref="N952:AE952" si="479">SUM(N953:N957)</f>
        <v>0</v>
      </c>
      <c r="O952" s="1538">
        <f t="shared" si="479"/>
        <v>0</v>
      </c>
      <c r="P952" s="1538">
        <f t="shared" si="479"/>
        <v>0</v>
      </c>
      <c r="Q952" s="1538">
        <f t="shared" si="479"/>
        <v>0</v>
      </c>
      <c r="R952" s="1538">
        <f t="shared" si="479"/>
        <v>0</v>
      </c>
      <c r="S952" s="1538">
        <f t="shared" si="479"/>
        <v>0</v>
      </c>
      <c r="T952" s="1538">
        <f t="shared" si="479"/>
        <v>0</v>
      </c>
      <c r="U952" s="1538">
        <f t="shared" si="479"/>
        <v>0</v>
      </c>
      <c r="V952" s="1538">
        <f t="shared" si="479"/>
        <v>0</v>
      </c>
      <c r="W952" s="1538">
        <f t="shared" si="479"/>
        <v>0</v>
      </c>
      <c r="X952" s="1538">
        <f t="shared" si="479"/>
        <v>0</v>
      </c>
      <c r="Y952" s="1538">
        <f t="shared" si="479"/>
        <v>0</v>
      </c>
      <c r="Z952" s="1538">
        <f t="shared" si="479"/>
        <v>0</v>
      </c>
      <c r="AA952" s="1538">
        <f t="shared" si="479"/>
        <v>0</v>
      </c>
      <c r="AB952" s="1538">
        <f t="shared" si="479"/>
        <v>0</v>
      </c>
      <c r="AC952" s="1538">
        <f t="shared" si="479"/>
        <v>0</v>
      </c>
      <c r="AD952" s="1538">
        <f t="shared" si="479"/>
        <v>0</v>
      </c>
      <c r="AE952" s="1538">
        <f t="shared" si="479"/>
        <v>0</v>
      </c>
    </row>
    <row r="953" spans="1:31" s="65" customFormat="1">
      <c r="A953" s="657">
        <v>1</v>
      </c>
      <c r="B953" s="97"/>
      <c r="C953" s="97"/>
      <c r="D953" s="49"/>
      <c r="E953" s="727"/>
      <c r="F953" s="7"/>
      <c r="G953" s="6"/>
      <c r="H953" s="7"/>
      <c r="I953" s="7"/>
      <c r="J953" s="80"/>
      <c r="K953" s="80"/>
      <c r="L953" s="6" t="s">
        <v>242</v>
      </c>
      <c r="M953" s="1345"/>
      <c r="N953" s="1345"/>
      <c r="O953" s="1345"/>
      <c r="P953" s="1345"/>
      <c r="Q953" s="1345"/>
      <c r="R953" s="1345"/>
      <c r="S953" s="1345"/>
      <c r="T953" s="1345"/>
      <c r="U953" s="1345"/>
      <c r="V953" s="1345"/>
      <c r="W953" s="1345"/>
      <c r="X953" s="1345"/>
      <c r="Y953" s="1341">
        <f>O953</f>
        <v>0</v>
      </c>
      <c r="Z953" s="1341">
        <f>R953</f>
        <v>0</v>
      </c>
      <c r="AA953" s="1341">
        <f>U953</f>
        <v>0</v>
      </c>
      <c r="AB953" s="1341">
        <f>X953</f>
        <v>0</v>
      </c>
      <c r="AC953" s="1341">
        <f>Z953</f>
        <v>0</v>
      </c>
      <c r="AD953" s="1341">
        <f>AB953</f>
        <v>0</v>
      </c>
      <c r="AE953" s="1341">
        <f>AD953</f>
        <v>0</v>
      </c>
    </row>
    <row r="954" spans="1:31" s="65" customFormat="1">
      <c r="A954" s="657">
        <v>1</v>
      </c>
      <c r="B954" s="97"/>
      <c r="C954" s="97"/>
      <c r="D954" s="49"/>
      <c r="E954" s="727"/>
      <c r="F954" s="7"/>
      <c r="G954" s="6"/>
      <c r="H954" s="7"/>
      <c r="I954" s="7"/>
      <c r="J954" s="80"/>
      <c r="K954" s="80"/>
      <c r="L954" s="6" t="s">
        <v>243</v>
      </c>
      <c r="M954" s="1345"/>
      <c r="N954" s="1345"/>
      <c r="O954" s="1345"/>
      <c r="P954" s="1345"/>
      <c r="Q954" s="1345"/>
      <c r="R954" s="1345"/>
      <c r="S954" s="1345"/>
      <c r="T954" s="1345"/>
      <c r="U954" s="1345"/>
      <c r="V954" s="1345"/>
      <c r="W954" s="1345"/>
      <c r="X954" s="1345"/>
      <c r="Y954" s="1341">
        <f>O954</f>
        <v>0</v>
      </c>
      <c r="Z954" s="1341">
        <f>R954</f>
        <v>0</v>
      </c>
      <c r="AA954" s="1341">
        <f>U954</f>
        <v>0</v>
      </c>
      <c r="AB954" s="1341">
        <f>X954</f>
        <v>0</v>
      </c>
      <c r="AC954" s="1341">
        <f>Z954</f>
        <v>0</v>
      </c>
      <c r="AD954" s="1341">
        <f>AB954</f>
        <v>0</v>
      </c>
      <c r="AE954" s="1341">
        <f>AD954</f>
        <v>0</v>
      </c>
    </row>
    <row r="955" spans="1:31" s="65" customFormat="1">
      <c r="A955" s="657">
        <v>1</v>
      </c>
      <c r="B955" s="97"/>
      <c r="C955" s="97"/>
      <c r="D955" s="49"/>
      <c r="E955" s="727"/>
      <c r="F955" s="7"/>
      <c r="G955" s="6"/>
      <c r="H955" s="7"/>
      <c r="I955" s="7"/>
      <c r="J955" s="80"/>
      <c r="K955" s="80"/>
      <c r="L955" s="6" t="s">
        <v>129</v>
      </c>
      <c r="M955" s="1345"/>
      <c r="N955" s="1345"/>
      <c r="O955" s="1345"/>
      <c r="P955" s="1345"/>
      <c r="Q955" s="1345"/>
      <c r="R955" s="1345"/>
      <c r="S955" s="1345"/>
      <c r="T955" s="1345"/>
      <c r="U955" s="1345"/>
      <c r="V955" s="1345"/>
      <c r="W955" s="1345"/>
      <c r="X955" s="1345"/>
      <c r="Y955" s="1341">
        <f>O955</f>
        <v>0</v>
      </c>
      <c r="Z955" s="1341">
        <f>R955</f>
        <v>0</v>
      </c>
      <c r="AA955" s="1341">
        <f>U955</f>
        <v>0</v>
      </c>
      <c r="AB955" s="1341">
        <f>X955</f>
        <v>0</v>
      </c>
      <c r="AC955" s="1341">
        <f>Z955</f>
        <v>0</v>
      </c>
      <c r="AD955" s="1341">
        <f>AB955</f>
        <v>0</v>
      </c>
      <c r="AE955" s="1341">
        <f>AD955</f>
        <v>0</v>
      </c>
    </row>
    <row r="956" spans="1:31" s="65" customFormat="1">
      <c r="A956" s="657">
        <v>1</v>
      </c>
      <c r="B956" s="97"/>
      <c r="C956" s="97"/>
      <c r="D956" s="49"/>
      <c r="E956" s="727"/>
      <c r="F956" s="7"/>
      <c r="G956" s="6"/>
      <c r="H956" s="7"/>
      <c r="I956" s="7"/>
      <c r="J956" s="80"/>
      <c r="K956" s="80"/>
      <c r="L956" s="6" t="s">
        <v>128</v>
      </c>
      <c r="M956" s="1345"/>
      <c r="N956" s="1345"/>
      <c r="O956" s="1345"/>
      <c r="P956" s="1345"/>
      <c r="Q956" s="1345"/>
      <c r="R956" s="1345"/>
      <c r="S956" s="1345"/>
      <c r="T956" s="1345"/>
      <c r="U956" s="1345"/>
      <c r="V956" s="1345"/>
      <c r="W956" s="1345"/>
      <c r="X956" s="1345"/>
      <c r="Y956" s="1341">
        <f>O956</f>
        <v>0</v>
      </c>
      <c r="Z956" s="1341">
        <f>R956</f>
        <v>0</v>
      </c>
      <c r="AA956" s="1341">
        <f>U956</f>
        <v>0</v>
      </c>
      <c r="AB956" s="1341">
        <f>X956</f>
        <v>0</v>
      </c>
      <c r="AC956" s="1341">
        <f>Z956</f>
        <v>0</v>
      </c>
      <c r="AD956" s="1341">
        <f>AB956</f>
        <v>0</v>
      </c>
      <c r="AE956" s="1341">
        <f>AD956</f>
        <v>0</v>
      </c>
    </row>
    <row r="957" spans="1:31" s="65" customFormat="1">
      <c r="A957" s="657">
        <v>1</v>
      </c>
      <c r="B957" s="97"/>
      <c r="C957" s="97"/>
      <c r="D957" s="49"/>
      <c r="E957" s="727"/>
      <c r="F957" s="7"/>
      <c r="G957" s="6"/>
      <c r="H957" s="7"/>
      <c r="I957" s="7"/>
      <c r="J957" s="80"/>
      <c r="K957" s="80"/>
      <c r="L957" s="6" t="s">
        <v>127</v>
      </c>
      <c r="M957" s="1345"/>
      <c r="N957" s="1345"/>
      <c r="O957" s="1345"/>
      <c r="P957" s="1345"/>
      <c r="Q957" s="1345"/>
      <c r="R957" s="1345"/>
      <c r="S957" s="1345"/>
      <c r="T957" s="1345"/>
      <c r="U957" s="1345"/>
      <c r="V957" s="1345"/>
      <c r="W957" s="1345"/>
      <c r="X957" s="1345"/>
      <c r="Y957" s="1341">
        <f>O957</f>
        <v>0</v>
      </c>
      <c r="Z957" s="1341">
        <f>R957</f>
        <v>0</v>
      </c>
      <c r="AA957" s="1341">
        <f>U957</f>
        <v>0</v>
      </c>
      <c r="AB957" s="1341">
        <f>X957</f>
        <v>0</v>
      </c>
      <c r="AC957" s="1341">
        <f>Z957</f>
        <v>0</v>
      </c>
      <c r="AD957" s="1341">
        <f>AB957</f>
        <v>0</v>
      </c>
      <c r="AE957" s="1341">
        <f>AD957</f>
        <v>0</v>
      </c>
    </row>
    <row r="958" spans="1:31" s="65" customFormat="1">
      <c r="A958" s="657">
        <v>1</v>
      </c>
      <c r="B958" s="97"/>
      <c r="C958" s="97"/>
      <c r="D958" s="49"/>
      <c r="E958" s="727"/>
      <c r="F958" s="514" t="s">
        <v>299</v>
      </c>
      <c r="G958" s="509"/>
      <c r="H958" s="509"/>
      <c r="I958" s="508"/>
      <c r="J958" s="510"/>
      <c r="K958" s="510"/>
      <c r="L958" s="511"/>
      <c r="M958" s="1542">
        <f>SUM(M959:M962)</f>
        <v>0</v>
      </c>
      <c r="N958" s="1542">
        <f t="shared" ref="N958:AE958" si="480">SUM(N959:N962)</f>
        <v>0</v>
      </c>
      <c r="O958" s="1542">
        <f t="shared" si="480"/>
        <v>0</v>
      </c>
      <c r="P958" s="1542">
        <f t="shared" si="480"/>
        <v>0</v>
      </c>
      <c r="Q958" s="1542">
        <f t="shared" si="480"/>
        <v>0</v>
      </c>
      <c r="R958" s="1542">
        <f t="shared" si="480"/>
        <v>0</v>
      </c>
      <c r="S958" s="1542">
        <f t="shared" si="480"/>
        <v>0</v>
      </c>
      <c r="T958" s="1542">
        <f t="shared" si="480"/>
        <v>0</v>
      </c>
      <c r="U958" s="1542">
        <f t="shared" si="480"/>
        <v>0</v>
      </c>
      <c r="V958" s="1542">
        <f t="shared" si="480"/>
        <v>0</v>
      </c>
      <c r="W958" s="1542">
        <f t="shared" si="480"/>
        <v>0</v>
      </c>
      <c r="X958" s="1542">
        <f t="shared" si="480"/>
        <v>0</v>
      </c>
      <c r="Y958" s="1542">
        <f t="shared" si="480"/>
        <v>0</v>
      </c>
      <c r="Z958" s="1542">
        <f t="shared" si="480"/>
        <v>0</v>
      </c>
      <c r="AA958" s="1542">
        <f t="shared" si="480"/>
        <v>0</v>
      </c>
      <c r="AB958" s="1542">
        <f t="shared" si="480"/>
        <v>0</v>
      </c>
      <c r="AC958" s="1542">
        <f t="shared" si="480"/>
        <v>0</v>
      </c>
      <c r="AD958" s="1542">
        <f t="shared" si="480"/>
        <v>0</v>
      </c>
      <c r="AE958" s="1542">
        <f t="shared" si="480"/>
        <v>0</v>
      </c>
    </row>
    <row r="959" spans="1:31" s="65" customFormat="1">
      <c r="A959" s="657">
        <v>1</v>
      </c>
      <c r="B959" s="97"/>
      <c r="C959" s="97"/>
      <c r="D959" s="49"/>
      <c r="E959" s="727"/>
      <c r="F959" s="7"/>
      <c r="G959" s="7"/>
      <c r="H959" s="7"/>
      <c r="I959" s="6"/>
      <c r="J959" s="80"/>
      <c r="K959" s="80"/>
      <c r="L959" s="6" t="s">
        <v>295</v>
      </c>
      <c r="M959" s="1345"/>
      <c r="N959" s="1345"/>
      <c r="O959" s="1345"/>
      <c r="P959" s="1345"/>
      <c r="Q959" s="1345"/>
      <c r="R959" s="1345"/>
      <c r="S959" s="1345"/>
      <c r="T959" s="1345"/>
      <c r="U959" s="1345"/>
      <c r="V959" s="1345"/>
      <c r="W959" s="1345"/>
      <c r="X959" s="1345"/>
      <c r="Y959" s="1341">
        <f>O959</f>
        <v>0</v>
      </c>
      <c r="Z959" s="1341">
        <f>R959</f>
        <v>0</v>
      </c>
      <c r="AA959" s="1341">
        <f>U959</f>
        <v>0</v>
      </c>
      <c r="AB959" s="1341">
        <f>X959</f>
        <v>0</v>
      </c>
      <c r="AC959" s="1341">
        <f>Z959</f>
        <v>0</v>
      </c>
      <c r="AD959" s="1341">
        <f>AB959</f>
        <v>0</v>
      </c>
      <c r="AE959" s="1341">
        <f>AD959</f>
        <v>0</v>
      </c>
    </row>
    <row r="960" spans="1:31" s="65" customFormat="1">
      <c r="A960" s="657">
        <v>1</v>
      </c>
      <c r="B960" s="97"/>
      <c r="C960" s="97"/>
      <c r="D960" s="49"/>
      <c r="E960" s="727"/>
      <c r="F960" s="7"/>
      <c r="G960" s="7"/>
      <c r="H960" s="7"/>
      <c r="I960" s="6"/>
      <c r="J960" s="80"/>
      <c r="K960" s="80"/>
      <c r="L960" s="6" t="s">
        <v>296</v>
      </c>
      <c r="M960" s="1345"/>
      <c r="N960" s="1345"/>
      <c r="O960" s="1345"/>
      <c r="P960" s="1345"/>
      <c r="Q960" s="1345"/>
      <c r="R960" s="1345"/>
      <c r="S960" s="1345"/>
      <c r="T960" s="1345"/>
      <c r="U960" s="1345"/>
      <c r="V960" s="1345"/>
      <c r="W960" s="1345"/>
      <c r="X960" s="1345"/>
      <c r="Y960" s="1341">
        <f>O960</f>
        <v>0</v>
      </c>
      <c r="Z960" s="1341">
        <f>R960</f>
        <v>0</v>
      </c>
      <c r="AA960" s="1341">
        <f>U960</f>
        <v>0</v>
      </c>
      <c r="AB960" s="1341">
        <f>X960</f>
        <v>0</v>
      </c>
      <c r="AC960" s="1341">
        <f>Z960</f>
        <v>0</v>
      </c>
      <c r="AD960" s="1341">
        <f>AB960</f>
        <v>0</v>
      </c>
      <c r="AE960" s="1341">
        <f>AD960</f>
        <v>0</v>
      </c>
    </row>
    <row r="961" spans="1:31" s="65" customFormat="1">
      <c r="A961" s="657">
        <v>1</v>
      </c>
      <c r="B961" s="97"/>
      <c r="C961" s="97"/>
      <c r="D961" s="49"/>
      <c r="E961" s="727"/>
      <c r="F961" s="7"/>
      <c r="G961" s="7"/>
      <c r="H961" s="7"/>
      <c r="I961" s="6"/>
      <c r="J961" s="80"/>
      <c r="K961" s="80"/>
      <c r="L961" s="6" t="s">
        <v>297</v>
      </c>
      <c r="M961" s="1345"/>
      <c r="N961" s="1345"/>
      <c r="O961" s="1345"/>
      <c r="P961" s="1345"/>
      <c r="Q961" s="1345"/>
      <c r="R961" s="1345"/>
      <c r="S961" s="1345"/>
      <c r="T961" s="1345"/>
      <c r="U961" s="1345"/>
      <c r="V961" s="1345"/>
      <c r="W961" s="1345"/>
      <c r="X961" s="1345"/>
      <c r="Y961" s="1341">
        <f>O961</f>
        <v>0</v>
      </c>
      <c r="Z961" s="1341">
        <f>R961</f>
        <v>0</v>
      </c>
      <c r="AA961" s="1341">
        <f>U961</f>
        <v>0</v>
      </c>
      <c r="AB961" s="1341">
        <f>X961</f>
        <v>0</v>
      </c>
      <c r="AC961" s="1341">
        <f>Z961</f>
        <v>0</v>
      </c>
      <c r="AD961" s="1341">
        <f>AB961</f>
        <v>0</v>
      </c>
      <c r="AE961" s="1341">
        <f>AD961</f>
        <v>0</v>
      </c>
    </row>
    <row r="962" spans="1:31" s="65" customFormat="1">
      <c r="A962" s="657">
        <v>1</v>
      </c>
      <c r="B962" s="97"/>
      <c r="C962" s="97"/>
      <c r="D962" s="49"/>
      <c r="E962" s="727"/>
      <c r="F962" s="4"/>
      <c r="G962" s="4"/>
      <c r="H962" s="4"/>
      <c r="I962" s="3"/>
      <c r="J962" s="77"/>
      <c r="K962" s="77"/>
      <c r="L962" s="3" t="s">
        <v>298</v>
      </c>
      <c r="M962" s="1548"/>
      <c r="N962" s="1548"/>
      <c r="O962" s="1548"/>
      <c r="P962" s="1548"/>
      <c r="Q962" s="1548"/>
      <c r="R962" s="1548"/>
      <c r="S962" s="1548"/>
      <c r="T962" s="1548"/>
      <c r="U962" s="1548"/>
      <c r="V962" s="1548"/>
      <c r="W962" s="1548"/>
      <c r="X962" s="1548"/>
      <c r="Y962" s="1541">
        <f>O962</f>
        <v>0</v>
      </c>
      <c r="Z962" s="1541">
        <f>R962</f>
        <v>0</v>
      </c>
      <c r="AA962" s="1541">
        <f>U962</f>
        <v>0</v>
      </c>
      <c r="AB962" s="1541">
        <f>X962</f>
        <v>0</v>
      </c>
      <c r="AC962" s="1541">
        <f>Z962</f>
        <v>0</v>
      </c>
      <c r="AD962" s="1541">
        <f>AB962</f>
        <v>0</v>
      </c>
      <c r="AE962" s="1541">
        <f>AD962</f>
        <v>0</v>
      </c>
    </row>
    <row r="963" spans="1:31" s="65" customFormat="1">
      <c r="A963" s="657">
        <v>1</v>
      </c>
      <c r="B963" s="97"/>
      <c r="C963" s="97"/>
      <c r="D963" s="49"/>
      <c r="E963" s="727"/>
      <c r="F963" s="522" t="s">
        <v>244</v>
      </c>
      <c r="G963" s="90"/>
      <c r="H963" s="90"/>
      <c r="I963" s="89"/>
      <c r="J963" s="88"/>
      <c r="K963" s="88"/>
      <c r="L963" s="87"/>
      <c r="M963" s="1538">
        <f>SUM(M964:M968)</f>
        <v>0</v>
      </c>
      <c r="N963" s="1538">
        <f t="shared" ref="N963:AE963" si="481">SUM(N964:N968)</f>
        <v>0</v>
      </c>
      <c r="O963" s="1538">
        <f t="shared" si="481"/>
        <v>0</v>
      </c>
      <c r="P963" s="1538">
        <f t="shared" si="481"/>
        <v>0</v>
      </c>
      <c r="Q963" s="1538">
        <f t="shared" si="481"/>
        <v>0</v>
      </c>
      <c r="R963" s="1538">
        <f t="shared" si="481"/>
        <v>0</v>
      </c>
      <c r="S963" s="1538">
        <f t="shared" si="481"/>
        <v>0</v>
      </c>
      <c r="T963" s="1538">
        <f t="shared" si="481"/>
        <v>0</v>
      </c>
      <c r="U963" s="1538">
        <f t="shared" si="481"/>
        <v>0</v>
      </c>
      <c r="V963" s="1538">
        <f t="shared" si="481"/>
        <v>0</v>
      </c>
      <c r="W963" s="1538">
        <f t="shared" si="481"/>
        <v>0</v>
      </c>
      <c r="X963" s="1538">
        <f t="shared" si="481"/>
        <v>0</v>
      </c>
      <c r="Y963" s="1538">
        <f t="shared" si="481"/>
        <v>0</v>
      </c>
      <c r="Z963" s="1538">
        <f t="shared" si="481"/>
        <v>0</v>
      </c>
      <c r="AA963" s="1538">
        <f t="shared" si="481"/>
        <v>0</v>
      </c>
      <c r="AB963" s="1538">
        <f t="shared" si="481"/>
        <v>0</v>
      </c>
      <c r="AC963" s="1538">
        <f t="shared" si="481"/>
        <v>0</v>
      </c>
      <c r="AD963" s="1538">
        <f t="shared" si="481"/>
        <v>0</v>
      </c>
      <c r="AE963" s="1538">
        <f t="shared" si="481"/>
        <v>0</v>
      </c>
    </row>
    <row r="964" spans="1:31" s="65" customFormat="1">
      <c r="A964" s="657">
        <v>1</v>
      </c>
      <c r="B964" s="97"/>
      <c r="C964" s="97"/>
      <c r="D964" s="49"/>
      <c r="E964" s="727"/>
      <c r="F964" s="7"/>
      <c r="G964" s="7"/>
      <c r="H964" s="6"/>
      <c r="I964" s="6"/>
      <c r="J964" s="80"/>
      <c r="K964" s="80"/>
      <c r="L964" s="79" t="s">
        <v>126</v>
      </c>
      <c r="M964" s="1345"/>
      <c r="N964" s="1345"/>
      <c r="O964" s="1345"/>
      <c r="P964" s="1345"/>
      <c r="Q964" s="1345"/>
      <c r="R964" s="1345"/>
      <c r="S964" s="1345"/>
      <c r="T964" s="1345"/>
      <c r="U964" s="1345"/>
      <c r="V964" s="1345"/>
      <c r="W964" s="1345"/>
      <c r="X964" s="1345"/>
      <c r="Y964" s="1341">
        <f>O964</f>
        <v>0</v>
      </c>
      <c r="Z964" s="1341">
        <f>R964</f>
        <v>0</v>
      </c>
      <c r="AA964" s="1341">
        <f>U964</f>
        <v>0</v>
      </c>
      <c r="AB964" s="1341">
        <f>X964</f>
        <v>0</v>
      </c>
      <c r="AC964" s="1341">
        <f>Z964</f>
        <v>0</v>
      </c>
      <c r="AD964" s="1341">
        <f>AB964</f>
        <v>0</v>
      </c>
      <c r="AE964" s="1341">
        <f>AD964</f>
        <v>0</v>
      </c>
    </row>
    <row r="965" spans="1:31" s="65" customFormat="1">
      <c r="A965" s="657">
        <v>1</v>
      </c>
      <c r="B965" s="97"/>
      <c r="C965" s="97"/>
      <c r="D965" s="49"/>
      <c r="E965" s="727"/>
      <c r="F965" s="7"/>
      <c r="G965" s="7"/>
      <c r="H965" s="6"/>
      <c r="I965" s="6"/>
      <c r="J965" s="80"/>
      <c r="K965" s="80"/>
      <c r="L965" s="79" t="s">
        <v>79</v>
      </c>
      <c r="M965" s="1345"/>
      <c r="N965" s="1345"/>
      <c r="O965" s="1345"/>
      <c r="P965" s="1345"/>
      <c r="Q965" s="1345"/>
      <c r="R965" s="1345"/>
      <c r="S965" s="1345"/>
      <c r="T965" s="1345"/>
      <c r="U965" s="1345"/>
      <c r="V965" s="1345"/>
      <c r="W965" s="1345"/>
      <c r="X965" s="1345"/>
      <c r="Y965" s="1341">
        <f>O965</f>
        <v>0</v>
      </c>
      <c r="Z965" s="1341">
        <f>R965</f>
        <v>0</v>
      </c>
      <c r="AA965" s="1341">
        <f>U965</f>
        <v>0</v>
      </c>
      <c r="AB965" s="1341">
        <f>X965</f>
        <v>0</v>
      </c>
      <c r="AC965" s="1341">
        <f>Z965</f>
        <v>0</v>
      </c>
      <c r="AD965" s="1341">
        <f>AB965</f>
        <v>0</v>
      </c>
      <c r="AE965" s="1341">
        <f>AD965</f>
        <v>0</v>
      </c>
    </row>
    <row r="966" spans="1:31" s="65" customFormat="1">
      <c r="A966" s="657">
        <v>1</v>
      </c>
      <c r="B966" s="97"/>
      <c r="C966" s="97"/>
      <c r="D966" s="49"/>
      <c r="E966" s="727"/>
      <c r="F966" s="7"/>
      <c r="G966" s="7"/>
      <c r="H966" s="6"/>
      <c r="I966" s="6"/>
      <c r="J966" s="80"/>
      <c r="K966" s="80"/>
      <c r="L966" s="79" t="s">
        <v>80</v>
      </c>
      <c r="M966" s="1345"/>
      <c r="N966" s="1345"/>
      <c r="O966" s="1345"/>
      <c r="P966" s="1345"/>
      <c r="Q966" s="1345"/>
      <c r="R966" s="1345"/>
      <c r="S966" s="1345"/>
      <c r="T966" s="1345"/>
      <c r="U966" s="1345"/>
      <c r="V966" s="1345"/>
      <c r="W966" s="1345"/>
      <c r="X966" s="1345"/>
      <c r="Y966" s="1341">
        <f>O966</f>
        <v>0</v>
      </c>
      <c r="Z966" s="1341">
        <f>R966</f>
        <v>0</v>
      </c>
      <c r="AA966" s="1341">
        <f>U966</f>
        <v>0</v>
      </c>
      <c r="AB966" s="1341">
        <f>X966</f>
        <v>0</v>
      </c>
      <c r="AC966" s="1341">
        <f>Z966</f>
        <v>0</v>
      </c>
      <c r="AD966" s="1341">
        <f>AB966</f>
        <v>0</v>
      </c>
      <c r="AE966" s="1341">
        <f>AD966</f>
        <v>0</v>
      </c>
    </row>
    <row r="967" spans="1:31" s="65" customFormat="1">
      <c r="A967" s="657">
        <v>1</v>
      </c>
      <c r="B967" s="97"/>
      <c r="C967" s="97"/>
      <c r="D967" s="49"/>
      <c r="E967" s="727"/>
      <c r="F967" s="7"/>
      <c r="G967" s="7"/>
      <c r="H967" s="6"/>
      <c r="I967" s="6"/>
      <c r="J967" s="80"/>
      <c r="K967" s="80"/>
      <c r="L967" s="79" t="s">
        <v>81</v>
      </c>
      <c r="M967" s="1345"/>
      <c r="N967" s="1345"/>
      <c r="O967" s="1345"/>
      <c r="P967" s="1345"/>
      <c r="Q967" s="1345"/>
      <c r="R967" s="1345"/>
      <c r="S967" s="1345"/>
      <c r="T967" s="1345"/>
      <c r="U967" s="1345"/>
      <c r="V967" s="1345"/>
      <c r="W967" s="1345"/>
      <c r="X967" s="1345"/>
      <c r="Y967" s="1341">
        <f>O967</f>
        <v>0</v>
      </c>
      <c r="Z967" s="1341">
        <f>R967</f>
        <v>0</v>
      </c>
      <c r="AA967" s="1341">
        <f>U967</f>
        <v>0</v>
      </c>
      <c r="AB967" s="1341">
        <f>X967</f>
        <v>0</v>
      </c>
      <c r="AC967" s="1341">
        <f>Z967</f>
        <v>0</v>
      </c>
      <c r="AD967" s="1341">
        <f>AB967</f>
        <v>0</v>
      </c>
      <c r="AE967" s="1341">
        <f>AD967</f>
        <v>0</v>
      </c>
    </row>
    <row r="968" spans="1:31" s="65" customFormat="1">
      <c r="A968" s="657">
        <v>1</v>
      </c>
      <c r="B968" s="97"/>
      <c r="C968" s="97"/>
      <c r="D968" s="49"/>
      <c r="E968" s="727"/>
      <c r="F968" s="7"/>
      <c r="G968" s="7"/>
      <c r="H968" s="6"/>
      <c r="I968" s="6"/>
      <c r="J968" s="80"/>
      <c r="K968" s="80"/>
      <c r="L968" s="79" t="s">
        <v>11</v>
      </c>
      <c r="M968" s="1345"/>
      <c r="N968" s="1345"/>
      <c r="O968" s="1345"/>
      <c r="P968" s="1345"/>
      <c r="Q968" s="1345"/>
      <c r="R968" s="1345"/>
      <c r="S968" s="1345"/>
      <c r="T968" s="1345"/>
      <c r="U968" s="1345"/>
      <c r="V968" s="1345"/>
      <c r="W968" s="1345"/>
      <c r="X968" s="1345"/>
      <c r="Y968" s="1341">
        <f>O968</f>
        <v>0</v>
      </c>
      <c r="Z968" s="1341">
        <f>R968</f>
        <v>0</v>
      </c>
      <c r="AA968" s="1341">
        <f>U968</f>
        <v>0</v>
      </c>
      <c r="AB968" s="1341">
        <f>X968</f>
        <v>0</v>
      </c>
      <c r="AC968" s="1341">
        <f>Z968</f>
        <v>0</v>
      </c>
      <c r="AD968" s="1341">
        <f>AB968</f>
        <v>0</v>
      </c>
      <c r="AE968" s="1341">
        <f>AD968</f>
        <v>0</v>
      </c>
    </row>
    <row r="969" spans="1:31" s="65" customFormat="1">
      <c r="A969" s="657">
        <v>1</v>
      </c>
      <c r="B969" s="97"/>
      <c r="C969" s="97"/>
      <c r="D969" s="49"/>
      <c r="E969" s="727"/>
      <c r="F969" s="514" t="s">
        <v>245</v>
      </c>
      <c r="G969" s="514"/>
      <c r="H969" s="514"/>
      <c r="I969" s="508"/>
      <c r="J969" s="510"/>
      <c r="K969" s="510"/>
      <c r="L969" s="511"/>
      <c r="M969" s="1542">
        <f>SUM(M970:M972)</f>
        <v>0</v>
      </c>
      <c r="N969" s="1542">
        <f t="shared" ref="N969:AE969" si="482">SUM(N970:N972)</f>
        <v>0</v>
      </c>
      <c r="O969" s="1542">
        <f t="shared" si="482"/>
        <v>0</v>
      </c>
      <c r="P969" s="1542">
        <f t="shared" si="482"/>
        <v>0</v>
      </c>
      <c r="Q969" s="1542">
        <f t="shared" si="482"/>
        <v>0</v>
      </c>
      <c r="R969" s="1542">
        <f t="shared" si="482"/>
        <v>0</v>
      </c>
      <c r="S969" s="1542">
        <f t="shared" si="482"/>
        <v>0</v>
      </c>
      <c r="T969" s="1542">
        <f t="shared" si="482"/>
        <v>0</v>
      </c>
      <c r="U969" s="1542">
        <f t="shared" si="482"/>
        <v>0</v>
      </c>
      <c r="V969" s="1542">
        <f t="shared" si="482"/>
        <v>0</v>
      </c>
      <c r="W969" s="1542">
        <f t="shared" si="482"/>
        <v>0</v>
      </c>
      <c r="X969" s="1542">
        <f t="shared" si="482"/>
        <v>0</v>
      </c>
      <c r="Y969" s="1542">
        <f t="shared" si="482"/>
        <v>0</v>
      </c>
      <c r="Z969" s="1542">
        <f t="shared" si="482"/>
        <v>0</v>
      </c>
      <c r="AA969" s="1542">
        <f t="shared" si="482"/>
        <v>0</v>
      </c>
      <c r="AB969" s="1542">
        <f t="shared" si="482"/>
        <v>0</v>
      </c>
      <c r="AC969" s="1542">
        <f t="shared" si="482"/>
        <v>0</v>
      </c>
      <c r="AD969" s="1542">
        <f t="shared" si="482"/>
        <v>0</v>
      </c>
      <c r="AE969" s="1542">
        <f t="shared" si="482"/>
        <v>0</v>
      </c>
    </row>
    <row r="970" spans="1:31" s="65" customFormat="1">
      <c r="A970" s="657">
        <v>1</v>
      </c>
      <c r="B970" s="97"/>
      <c r="C970" s="97"/>
      <c r="D970" s="49"/>
      <c r="E970" s="727"/>
      <c r="F970" s="7"/>
      <c r="G970" s="7"/>
      <c r="H970" s="6"/>
      <c r="I970" s="6"/>
      <c r="J970" s="80"/>
      <c r="K970" s="80"/>
      <c r="L970" s="79" t="s">
        <v>83</v>
      </c>
      <c r="M970" s="1345"/>
      <c r="N970" s="1345"/>
      <c r="O970" s="1345"/>
      <c r="P970" s="1345"/>
      <c r="Q970" s="1345"/>
      <c r="R970" s="1345"/>
      <c r="S970" s="1345"/>
      <c r="T970" s="1345"/>
      <c r="U970" s="1345"/>
      <c r="V970" s="1345"/>
      <c r="W970" s="1345"/>
      <c r="X970" s="1345"/>
      <c r="Y970" s="1341">
        <f>O970</f>
        <v>0</v>
      </c>
      <c r="Z970" s="1341">
        <f>R970</f>
        <v>0</v>
      </c>
      <c r="AA970" s="1341">
        <f>U970</f>
        <v>0</v>
      </c>
      <c r="AB970" s="1341">
        <f>X970</f>
        <v>0</v>
      </c>
      <c r="AC970" s="1341">
        <f>Z970</f>
        <v>0</v>
      </c>
      <c r="AD970" s="1341">
        <f>AB970</f>
        <v>0</v>
      </c>
      <c r="AE970" s="1341">
        <f>AD970</f>
        <v>0</v>
      </c>
    </row>
    <row r="971" spans="1:31" s="65" customFormat="1">
      <c r="A971" s="657">
        <v>1</v>
      </c>
      <c r="B971" s="97"/>
      <c r="C971" s="97"/>
      <c r="D971" s="49"/>
      <c r="E971" s="727"/>
      <c r="F971" s="7"/>
      <c r="G971" s="7"/>
      <c r="H971" s="6"/>
      <c r="I971" s="6"/>
      <c r="J971" s="80"/>
      <c r="K971" s="80"/>
      <c r="L971" s="79" t="s">
        <v>84</v>
      </c>
      <c r="M971" s="1345"/>
      <c r="N971" s="1345"/>
      <c r="O971" s="1345"/>
      <c r="P971" s="1345"/>
      <c r="Q971" s="1345"/>
      <c r="R971" s="1345"/>
      <c r="S971" s="1345"/>
      <c r="T971" s="1345"/>
      <c r="U971" s="1345"/>
      <c r="V971" s="1345"/>
      <c r="W971" s="1345"/>
      <c r="X971" s="1345"/>
      <c r="Y971" s="1341">
        <f>O971</f>
        <v>0</v>
      </c>
      <c r="Z971" s="1341">
        <f>R971</f>
        <v>0</v>
      </c>
      <c r="AA971" s="1341">
        <f>U971</f>
        <v>0</v>
      </c>
      <c r="AB971" s="1341">
        <f>X971</f>
        <v>0</v>
      </c>
      <c r="AC971" s="1341">
        <f>Z971</f>
        <v>0</v>
      </c>
      <c r="AD971" s="1341">
        <f>AB971</f>
        <v>0</v>
      </c>
      <c r="AE971" s="1341">
        <f>AD971</f>
        <v>0</v>
      </c>
    </row>
    <row r="972" spans="1:31" s="65" customFormat="1">
      <c r="A972" s="657">
        <v>1</v>
      </c>
      <c r="B972" s="97"/>
      <c r="C972" s="97"/>
      <c r="D972" s="49"/>
      <c r="E972" s="728"/>
      <c r="F972" s="4"/>
      <c r="G972" s="4"/>
      <c r="H972" s="3"/>
      <c r="I972" s="3"/>
      <c r="J972" s="77"/>
      <c r="K972" s="77"/>
      <c r="L972" s="76" t="s">
        <v>85</v>
      </c>
      <c r="M972" s="1548"/>
      <c r="N972" s="1548"/>
      <c r="O972" s="1548"/>
      <c r="P972" s="1548"/>
      <c r="Q972" s="1548"/>
      <c r="R972" s="1548"/>
      <c r="S972" s="1548"/>
      <c r="T972" s="1548"/>
      <c r="U972" s="1548"/>
      <c r="V972" s="1548"/>
      <c r="W972" s="1548"/>
      <c r="X972" s="1548"/>
      <c r="Y972" s="1541">
        <f>O972</f>
        <v>0</v>
      </c>
      <c r="Z972" s="1541">
        <f>R972</f>
        <v>0</v>
      </c>
      <c r="AA972" s="1541">
        <f>U972</f>
        <v>0</v>
      </c>
      <c r="AB972" s="1541">
        <f>X972</f>
        <v>0</v>
      </c>
      <c r="AC972" s="1541">
        <f>Z972</f>
        <v>0</v>
      </c>
      <c r="AD972" s="1541">
        <f>AB972</f>
        <v>0</v>
      </c>
      <c r="AE972" s="1541">
        <f>AD972</f>
        <v>0</v>
      </c>
    </row>
    <row r="973" spans="1:31" s="65" customFormat="1">
      <c r="A973" s="657">
        <v>1</v>
      </c>
      <c r="B973" s="97"/>
      <c r="C973" s="97"/>
      <c r="D973" s="49"/>
      <c r="E973" s="501" t="s">
        <v>321</v>
      </c>
      <c r="F973" s="502"/>
      <c r="G973" s="503"/>
      <c r="H973" s="503"/>
      <c r="I973" s="502"/>
      <c r="J973" s="504"/>
      <c r="K973" s="504"/>
      <c r="L973" s="505"/>
      <c r="M973" s="1549"/>
      <c r="N973" s="1549"/>
      <c r="O973" s="1549"/>
      <c r="P973" s="1549"/>
      <c r="Q973" s="1549"/>
      <c r="R973" s="1549"/>
      <c r="S973" s="1549"/>
      <c r="T973" s="1549"/>
      <c r="U973" s="1549"/>
      <c r="V973" s="1549"/>
      <c r="W973" s="1549"/>
      <c r="X973" s="1549"/>
      <c r="Y973" s="1544">
        <f>O973</f>
        <v>0</v>
      </c>
      <c r="Z973" s="1544">
        <f>R973</f>
        <v>0</v>
      </c>
      <c r="AA973" s="1544">
        <f>U973</f>
        <v>0</v>
      </c>
      <c r="AB973" s="1544">
        <f>X973</f>
        <v>0</v>
      </c>
      <c r="AC973" s="1544">
        <f>Z973</f>
        <v>0</v>
      </c>
      <c r="AD973" s="1544">
        <f>AB973</f>
        <v>0</v>
      </c>
      <c r="AE973" s="1544">
        <f>AD973</f>
        <v>0</v>
      </c>
    </row>
    <row r="974" spans="1:31" s="65" customFormat="1">
      <c r="A974" s="657">
        <v>1</v>
      </c>
      <c r="B974" s="97"/>
      <c r="C974" s="97"/>
      <c r="D974" s="49"/>
      <c r="E974" s="7"/>
      <c r="F974" s="6"/>
      <c r="G974" s="7"/>
      <c r="H974" s="7"/>
      <c r="I974" s="6"/>
      <c r="J974" s="96"/>
      <c r="K974" s="96"/>
      <c r="L974" s="96"/>
      <c r="M974" s="67"/>
      <c r="N974" s="67"/>
      <c r="O974" s="67"/>
      <c r="P974" s="67"/>
      <c r="Q974" s="67"/>
      <c r="R974" s="67"/>
      <c r="S974" s="67"/>
      <c r="T974" s="67"/>
      <c r="U974" s="67"/>
      <c r="V974" s="67"/>
      <c r="W974" s="67"/>
      <c r="X974" s="67"/>
    </row>
    <row r="975" spans="1:31" s="18" customFormat="1" ht="18">
      <c r="A975" s="657">
        <v>1</v>
      </c>
      <c r="B975" s="497" t="s">
        <v>446</v>
      </c>
      <c r="C975" s="497"/>
      <c r="D975" s="137"/>
      <c r="E975" s="48"/>
      <c r="F975" s="47"/>
      <c r="G975" s="48"/>
      <c r="H975" s="48"/>
      <c r="I975" s="47"/>
      <c r="J975" s="6"/>
      <c r="K975" s="6"/>
      <c r="L975" s="446"/>
      <c r="M975" s="64"/>
      <c r="N975" s="64"/>
      <c r="O975" s="64"/>
      <c r="P975" s="64"/>
      <c r="Q975" s="64"/>
      <c r="R975" s="64"/>
      <c r="S975" s="64"/>
      <c r="T975" s="64"/>
      <c r="U975" s="64"/>
      <c r="V975" s="64"/>
      <c r="W975" s="64"/>
      <c r="X975" s="64"/>
    </row>
    <row r="976" spans="1:31" ht="15.75">
      <c r="A976" s="657">
        <v>1</v>
      </c>
      <c r="B976" s="272"/>
      <c r="C976" s="498" t="s">
        <v>515</v>
      </c>
      <c r="E976" s="48"/>
      <c r="F976" s="47"/>
      <c r="G976" s="48"/>
      <c r="H976" s="48"/>
      <c r="I976" s="47"/>
      <c r="J976" s="47"/>
      <c r="K976" s="47"/>
      <c r="L976" s="47"/>
      <c r="M976" s="46"/>
      <c r="N976" s="46"/>
      <c r="O976" s="46"/>
      <c r="P976" s="46"/>
      <c r="Q976" s="46"/>
      <c r="R976" s="46"/>
      <c r="S976" s="46"/>
      <c r="T976" s="46"/>
      <c r="U976" s="46"/>
      <c r="V976" s="46"/>
      <c r="W976" s="46"/>
      <c r="X976" s="46"/>
    </row>
    <row r="977" spans="1:31">
      <c r="A977" s="657">
        <v>1</v>
      </c>
      <c r="B977" s="97"/>
      <c r="C977" s="97"/>
      <c r="D977" s="272"/>
      <c r="E977" s="389"/>
      <c r="F977" s="872"/>
      <c r="G977" s="1077"/>
      <c r="H977" s="1077"/>
      <c r="I977" s="872"/>
      <c r="J977" s="872"/>
      <c r="K977" s="872"/>
      <c r="L977" s="2165"/>
      <c r="M977" s="1331">
        <f>M$7</f>
        <v>43922</v>
      </c>
      <c r="N977" s="1331">
        <f t="shared" ref="N977:AE977" si="483">N$7</f>
        <v>43952</v>
      </c>
      <c r="O977" s="1331">
        <f t="shared" si="483"/>
        <v>43983</v>
      </c>
      <c r="P977" s="1331">
        <f t="shared" si="483"/>
        <v>44013</v>
      </c>
      <c r="Q977" s="1331">
        <f t="shared" si="483"/>
        <v>44044</v>
      </c>
      <c r="R977" s="1331">
        <f t="shared" si="483"/>
        <v>44075</v>
      </c>
      <c r="S977" s="1331">
        <f t="shared" si="483"/>
        <v>44105</v>
      </c>
      <c r="T977" s="1331">
        <f t="shared" si="483"/>
        <v>44136</v>
      </c>
      <c r="U977" s="1331">
        <f t="shared" si="483"/>
        <v>44166</v>
      </c>
      <c r="V977" s="1331">
        <f t="shared" si="483"/>
        <v>44197</v>
      </c>
      <c r="W977" s="1331">
        <f t="shared" si="483"/>
        <v>44228</v>
      </c>
      <c r="X977" s="1331">
        <f t="shared" si="483"/>
        <v>44256</v>
      </c>
      <c r="Y977" s="1332" t="str">
        <f t="shared" si="483"/>
        <v>Q1</v>
      </c>
      <c r="Z977" s="1332" t="str">
        <f t="shared" si="483"/>
        <v>Q2</v>
      </c>
      <c r="AA977" s="1332" t="str">
        <f t="shared" si="483"/>
        <v>Q3</v>
      </c>
      <c r="AB977" s="1332" t="str">
        <f t="shared" si="483"/>
        <v>Q4</v>
      </c>
      <c r="AC977" s="1332" t="str">
        <f t="shared" si="483"/>
        <v>1st H</v>
      </c>
      <c r="AD977" s="1332" t="str">
        <f t="shared" si="483"/>
        <v>2nd H</v>
      </c>
      <c r="AE977" s="1332" t="str">
        <f t="shared" si="483"/>
        <v>Yr.</v>
      </c>
    </row>
    <row r="978" spans="1:31">
      <c r="A978" s="657">
        <v>1</v>
      </c>
      <c r="B978" s="97"/>
      <c r="C978" s="97"/>
      <c r="D978" s="272"/>
      <c r="E978" s="520" t="s">
        <v>252</v>
      </c>
      <c r="F978" s="503"/>
      <c r="G978" s="503"/>
      <c r="H978" s="503"/>
      <c r="I978" s="502"/>
      <c r="J978" s="502"/>
      <c r="K978" s="502"/>
      <c r="L978" s="1563"/>
      <c r="M978" s="1564">
        <f>M979+M980+M981</f>
        <v>1062797</v>
      </c>
      <c r="N978" s="1564">
        <f t="shared" ref="N978:AE978" si="484">N979+N980+N981</f>
        <v>1146081</v>
      </c>
      <c r="O978" s="1564">
        <f t="shared" si="484"/>
        <v>1173788</v>
      </c>
      <c r="P978" s="1564">
        <f t="shared" si="484"/>
        <v>1191482</v>
      </c>
      <c r="Q978" s="1564">
        <f t="shared" si="484"/>
        <v>1122488</v>
      </c>
      <c r="R978" s="1564">
        <f t="shared" si="484"/>
        <v>937043</v>
      </c>
      <c r="S978" s="1564">
        <f t="shared" si="484"/>
        <v>1005518</v>
      </c>
      <c r="T978" s="1564">
        <f t="shared" si="484"/>
        <v>1016916</v>
      </c>
      <c r="U978" s="1564">
        <f t="shared" si="484"/>
        <v>1025218</v>
      </c>
      <c r="V978" s="1564">
        <f t="shared" si="484"/>
        <v>1141074</v>
      </c>
      <c r="W978" s="1564">
        <f t="shared" si="484"/>
        <v>979680</v>
      </c>
      <c r="X978" s="1564">
        <f t="shared" si="484"/>
        <v>1127790</v>
      </c>
      <c r="Y978" s="1564">
        <f t="shared" si="484"/>
        <v>1173788</v>
      </c>
      <c r="Z978" s="1564">
        <f t="shared" si="484"/>
        <v>937043</v>
      </c>
      <c r="AA978" s="1564">
        <f t="shared" si="484"/>
        <v>1025218</v>
      </c>
      <c r="AB978" s="1564">
        <f t="shared" si="484"/>
        <v>1127790</v>
      </c>
      <c r="AC978" s="1564">
        <f t="shared" si="484"/>
        <v>937043</v>
      </c>
      <c r="AD978" s="1564">
        <f t="shared" si="484"/>
        <v>1127790</v>
      </c>
      <c r="AE978" s="1564">
        <f t="shared" si="484"/>
        <v>1127790</v>
      </c>
    </row>
    <row r="979" spans="1:31">
      <c r="A979" s="657">
        <v>1</v>
      </c>
      <c r="B979" s="97"/>
      <c r="C979" s="97"/>
      <c r="D979" s="272"/>
      <c r="E979" s="53"/>
      <c r="F979" s="7"/>
      <c r="G979" s="7"/>
      <c r="H979" s="7"/>
      <c r="I979" s="7"/>
      <c r="J979" s="6" t="s">
        <v>496</v>
      </c>
      <c r="K979" s="6"/>
      <c r="L979" s="52"/>
      <c r="M979" s="1565">
        <f t="shared" ref="M979:AE979" si="485">M983+M996+M999+M986+M989+M993</f>
        <v>987842</v>
      </c>
      <c r="N979" s="1565">
        <f t="shared" si="485"/>
        <v>1073358</v>
      </c>
      <c r="O979" s="1565">
        <f t="shared" si="485"/>
        <v>1130611</v>
      </c>
      <c r="P979" s="1565">
        <f t="shared" si="485"/>
        <v>1152586</v>
      </c>
      <c r="Q979" s="1565">
        <f t="shared" si="485"/>
        <v>1084678</v>
      </c>
      <c r="R979" s="1565">
        <f t="shared" si="485"/>
        <v>902395</v>
      </c>
      <c r="S979" s="1565">
        <f t="shared" si="485"/>
        <v>972069</v>
      </c>
      <c r="T979" s="1565">
        <f t="shared" si="485"/>
        <v>978820</v>
      </c>
      <c r="U979" s="1565">
        <f t="shared" si="485"/>
        <v>989447</v>
      </c>
      <c r="V979" s="1565">
        <f t="shared" si="485"/>
        <v>1106300</v>
      </c>
      <c r="W979" s="1565">
        <f t="shared" si="485"/>
        <v>942435</v>
      </c>
      <c r="X979" s="1565">
        <f t="shared" si="485"/>
        <v>1091020</v>
      </c>
      <c r="Y979" s="1356">
        <f t="shared" si="485"/>
        <v>1130611</v>
      </c>
      <c r="Z979" s="1356">
        <f t="shared" si="485"/>
        <v>902395</v>
      </c>
      <c r="AA979" s="1356">
        <f t="shared" si="485"/>
        <v>989447</v>
      </c>
      <c r="AB979" s="1356">
        <f t="shared" si="485"/>
        <v>1091020</v>
      </c>
      <c r="AC979" s="1356">
        <f t="shared" si="485"/>
        <v>902395</v>
      </c>
      <c r="AD979" s="1356">
        <f t="shared" si="485"/>
        <v>1091020</v>
      </c>
      <c r="AE979" s="1356">
        <f t="shared" si="485"/>
        <v>1091020</v>
      </c>
    </row>
    <row r="980" spans="1:31">
      <c r="A980" s="657">
        <v>1</v>
      </c>
      <c r="B980" s="272"/>
      <c r="C980" s="272"/>
      <c r="D980" s="272"/>
      <c r="E980" s="53"/>
      <c r="F980" s="7"/>
      <c r="G980" s="7"/>
      <c r="H980" s="7"/>
      <c r="I980" s="7"/>
      <c r="J980" s="6" t="s">
        <v>497</v>
      </c>
      <c r="K980" s="6"/>
      <c r="L980" s="52"/>
      <c r="M980" s="1566">
        <f t="shared" ref="M980:AE980" si="486">M990</f>
        <v>30476</v>
      </c>
      <c r="N980" s="1566">
        <f t="shared" si="486"/>
        <v>27687</v>
      </c>
      <c r="O980" s="1566">
        <f t="shared" si="486"/>
        <v>18805</v>
      </c>
      <c r="P980" s="1566">
        <f t="shared" si="486"/>
        <v>17920</v>
      </c>
      <c r="Q980" s="1566">
        <f t="shared" si="486"/>
        <v>19258</v>
      </c>
      <c r="R980" s="1566">
        <f t="shared" si="486"/>
        <v>18581</v>
      </c>
      <c r="S980" s="1566">
        <f t="shared" si="486"/>
        <v>17905</v>
      </c>
      <c r="T980" s="1566">
        <f t="shared" si="486"/>
        <v>19111</v>
      </c>
      <c r="U980" s="1566">
        <f t="shared" si="486"/>
        <v>16867</v>
      </c>
      <c r="V980" s="1566">
        <f t="shared" si="486"/>
        <v>16859</v>
      </c>
      <c r="W980" s="1566">
        <f t="shared" si="486"/>
        <v>19598</v>
      </c>
      <c r="X980" s="1566">
        <f t="shared" si="486"/>
        <v>19138</v>
      </c>
      <c r="Y980" s="1356">
        <f t="shared" si="486"/>
        <v>18805</v>
      </c>
      <c r="Z980" s="1356">
        <f t="shared" si="486"/>
        <v>18581</v>
      </c>
      <c r="AA980" s="1356">
        <f t="shared" si="486"/>
        <v>16867</v>
      </c>
      <c r="AB980" s="1356">
        <f t="shared" si="486"/>
        <v>19138</v>
      </c>
      <c r="AC980" s="1356">
        <f t="shared" si="486"/>
        <v>18581</v>
      </c>
      <c r="AD980" s="1356">
        <f t="shared" si="486"/>
        <v>19138</v>
      </c>
      <c r="AE980" s="1356">
        <f t="shared" si="486"/>
        <v>19138</v>
      </c>
    </row>
    <row r="981" spans="1:31">
      <c r="A981" s="657">
        <v>1</v>
      </c>
      <c r="B981" s="97"/>
      <c r="C981" s="97"/>
      <c r="D981" s="272"/>
      <c r="E981" s="51"/>
      <c r="F981" s="7"/>
      <c r="G981" s="7"/>
      <c r="H981" s="7"/>
      <c r="I981" s="7"/>
      <c r="J981" s="6" t="s">
        <v>228</v>
      </c>
      <c r="K981" s="6"/>
      <c r="L981" s="52"/>
      <c r="M981" s="1567">
        <f t="shared" ref="M981:AE981" si="487">M984+M997+M1000+M987+M991+M994</f>
        <v>44479</v>
      </c>
      <c r="N981" s="1567">
        <f t="shared" si="487"/>
        <v>45036</v>
      </c>
      <c r="O981" s="1567">
        <f t="shared" si="487"/>
        <v>24372</v>
      </c>
      <c r="P981" s="1567">
        <f t="shared" si="487"/>
        <v>20976</v>
      </c>
      <c r="Q981" s="1567">
        <f t="shared" si="487"/>
        <v>18552</v>
      </c>
      <c r="R981" s="1567">
        <f t="shared" si="487"/>
        <v>16067</v>
      </c>
      <c r="S981" s="1567">
        <f t="shared" si="487"/>
        <v>15544</v>
      </c>
      <c r="T981" s="1567">
        <f t="shared" si="487"/>
        <v>18985</v>
      </c>
      <c r="U981" s="1567">
        <f t="shared" si="487"/>
        <v>18904</v>
      </c>
      <c r="V981" s="1567">
        <f t="shared" si="487"/>
        <v>17915</v>
      </c>
      <c r="W981" s="1567">
        <f t="shared" si="487"/>
        <v>17647</v>
      </c>
      <c r="X981" s="1567">
        <f t="shared" si="487"/>
        <v>17632</v>
      </c>
      <c r="Y981" s="1356">
        <f t="shared" si="487"/>
        <v>24372</v>
      </c>
      <c r="Z981" s="1356">
        <f t="shared" si="487"/>
        <v>16067</v>
      </c>
      <c r="AA981" s="1356">
        <f t="shared" si="487"/>
        <v>18904</v>
      </c>
      <c r="AB981" s="1356">
        <f t="shared" si="487"/>
        <v>17632</v>
      </c>
      <c r="AC981" s="1356">
        <f t="shared" si="487"/>
        <v>16067</v>
      </c>
      <c r="AD981" s="1356">
        <f t="shared" si="487"/>
        <v>17632</v>
      </c>
      <c r="AE981" s="1356">
        <f t="shared" si="487"/>
        <v>17632</v>
      </c>
    </row>
    <row r="982" spans="1:31">
      <c r="A982" s="657">
        <v>1</v>
      </c>
      <c r="B982" s="97"/>
      <c r="C982" s="97"/>
      <c r="D982" s="272"/>
      <c r="E982" s="10" t="s">
        <v>102</v>
      </c>
      <c r="F982" s="1568"/>
      <c r="G982" s="1568"/>
      <c r="H982" s="1568"/>
      <c r="I982" s="1568"/>
      <c r="J982" s="1569"/>
      <c r="K982" s="1569"/>
      <c r="L982" s="2198"/>
      <c r="M982" s="1570">
        <f>SUM(M983:M984)</f>
        <v>326350</v>
      </c>
      <c r="N982" s="1570">
        <f t="shared" ref="N982:AE982" si="488">SUM(N983:N984)</f>
        <v>334648</v>
      </c>
      <c r="O982" s="1570">
        <f t="shared" si="488"/>
        <v>335008</v>
      </c>
      <c r="P982" s="1570">
        <f t="shared" si="488"/>
        <v>336889</v>
      </c>
      <c r="Q982" s="1570">
        <f t="shared" si="488"/>
        <v>335127</v>
      </c>
      <c r="R982" s="1570">
        <f t="shared" si="488"/>
        <v>241544</v>
      </c>
      <c r="S982" s="1570">
        <f t="shared" si="488"/>
        <v>304363</v>
      </c>
      <c r="T982" s="1570">
        <f t="shared" si="488"/>
        <v>333977</v>
      </c>
      <c r="U982" s="1570">
        <f t="shared" si="488"/>
        <v>329479</v>
      </c>
      <c r="V982" s="1570">
        <f t="shared" si="488"/>
        <v>390202</v>
      </c>
      <c r="W982" s="1570">
        <f t="shared" si="488"/>
        <v>344363</v>
      </c>
      <c r="X982" s="1570">
        <f t="shared" si="488"/>
        <v>406172</v>
      </c>
      <c r="Y982" s="1570">
        <f t="shared" si="488"/>
        <v>335008</v>
      </c>
      <c r="Z982" s="1570">
        <f t="shared" si="488"/>
        <v>241544</v>
      </c>
      <c r="AA982" s="1570">
        <f t="shared" si="488"/>
        <v>329479</v>
      </c>
      <c r="AB982" s="1570">
        <f t="shared" si="488"/>
        <v>406172</v>
      </c>
      <c r="AC982" s="1570">
        <f t="shared" si="488"/>
        <v>241544</v>
      </c>
      <c r="AD982" s="1570">
        <f t="shared" si="488"/>
        <v>406172</v>
      </c>
      <c r="AE982" s="1570">
        <f t="shared" si="488"/>
        <v>406172</v>
      </c>
    </row>
    <row r="983" spans="1:31">
      <c r="A983" s="657">
        <v>1</v>
      </c>
      <c r="B983" s="97"/>
      <c r="C983" s="97"/>
      <c r="D983" s="272"/>
      <c r="E983" s="53"/>
      <c r="F983" s="7"/>
      <c r="G983" s="7"/>
      <c r="H983" s="7"/>
      <c r="I983" s="7"/>
      <c r="J983" s="6" t="s">
        <v>124</v>
      </c>
      <c r="K983" s="6"/>
      <c r="L983" s="52"/>
      <c r="M983" s="19">
        <v>322152</v>
      </c>
      <c r="N983" s="128">
        <v>329751</v>
      </c>
      <c r="O983" s="19">
        <v>330164</v>
      </c>
      <c r="P983" s="19">
        <v>332191</v>
      </c>
      <c r="Q983" s="19">
        <v>331226</v>
      </c>
      <c r="R983" s="19">
        <v>236984</v>
      </c>
      <c r="S983" s="19">
        <v>300553</v>
      </c>
      <c r="T983" s="19">
        <v>329350</v>
      </c>
      <c r="U983" s="19">
        <v>325058</v>
      </c>
      <c r="V983" s="19">
        <v>385785</v>
      </c>
      <c r="W983" s="19">
        <v>340295</v>
      </c>
      <c r="X983" s="19">
        <v>402065</v>
      </c>
      <c r="Y983" s="1572">
        <f>O983</f>
        <v>330164</v>
      </c>
      <c r="Z983" s="1572">
        <f>R983</f>
        <v>236984</v>
      </c>
      <c r="AA983" s="1572">
        <f>U983</f>
        <v>325058</v>
      </c>
      <c r="AB983" s="1572">
        <f>X983</f>
        <v>402065</v>
      </c>
      <c r="AC983" s="1572">
        <f>Z983</f>
        <v>236984</v>
      </c>
      <c r="AD983" s="1572">
        <f>AB983</f>
        <v>402065</v>
      </c>
      <c r="AE983" s="1572">
        <f>AD983</f>
        <v>402065</v>
      </c>
    </row>
    <row r="984" spans="1:31">
      <c r="A984" s="657">
        <v>1</v>
      </c>
      <c r="B984" s="97"/>
      <c r="C984" s="97"/>
      <c r="D984" s="272"/>
      <c r="E984" s="51"/>
      <c r="F984" s="7"/>
      <c r="G984" s="7"/>
      <c r="H984" s="7"/>
      <c r="I984" s="7"/>
      <c r="J984" s="6" t="s">
        <v>228</v>
      </c>
      <c r="K984" s="6"/>
      <c r="L984" s="52"/>
      <c r="M984" s="19">
        <v>4198</v>
      </c>
      <c r="N984" s="128">
        <v>4897</v>
      </c>
      <c r="O984" s="19">
        <v>4844</v>
      </c>
      <c r="P984" s="19">
        <v>4698</v>
      </c>
      <c r="Q984" s="19">
        <v>3901</v>
      </c>
      <c r="R984" s="19">
        <v>4560</v>
      </c>
      <c r="S984" s="19">
        <v>3810</v>
      </c>
      <c r="T984" s="19">
        <v>4627</v>
      </c>
      <c r="U984" s="19">
        <v>4421</v>
      </c>
      <c r="V984" s="19">
        <v>4417</v>
      </c>
      <c r="W984" s="19">
        <v>4068</v>
      </c>
      <c r="X984" s="19">
        <v>4107</v>
      </c>
      <c r="Y984" s="1572">
        <f>O984</f>
        <v>4844</v>
      </c>
      <c r="Z984" s="1572">
        <f>R984</f>
        <v>4560</v>
      </c>
      <c r="AA984" s="1572">
        <f>U984</f>
        <v>4421</v>
      </c>
      <c r="AB984" s="1572">
        <f>X984</f>
        <v>4107</v>
      </c>
      <c r="AC984" s="1572">
        <f>Z984</f>
        <v>4560</v>
      </c>
      <c r="AD984" s="1572">
        <f>AB984</f>
        <v>4107</v>
      </c>
      <c r="AE984" s="1572">
        <f>AD984</f>
        <v>4107</v>
      </c>
    </row>
    <row r="985" spans="1:31">
      <c r="A985" s="657">
        <v>1</v>
      </c>
      <c r="B985" s="97"/>
      <c r="C985" s="97"/>
      <c r="D985" s="272"/>
      <c r="E985" s="9" t="s">
        <v>548</v>
      </c>
      <c r="F985" s="1573"/>
      <c r="G985" s="1573"/>
      <c r="H985" s="1573"/>
      <c r="I985" s="1573"/>
      <c r="J985" s="931"/>
      <c r="K985" s="931"/>
      <c r="L985" s="2199"/>
      <c r="M985" s="1574">
        <f>SUM(M986:M987)</f>
        <v>630983</v>
      </c>
      <c r="N985" s="1574">
        <f t="shared" ref="N985:AE985" si="489">SUM(N986:N987)</f>
        <v>707432</v>
      </c>
      <c r="O985" s="1574">
        <f t="shared" si="489"/>
        <v>731593</v>
      </c>
      <c r="P985" s="1574">
        <f t="shared" si="489"/>
        <v>750687</v>
      </c>
      <c r="Q985" s="1574">
        <f t="shared" si="489"/>
        <v>683265</v>
      </c>
      <c r="R985" s="1574">
        <f t="shared" si="489"/>
        <v>595114</v>
      </c>
      <c r="S985" s="1574">
        <f t="shared" si="489"/>
        <v>598813</v>
      </c>
      <c r="T985" s="1574">
        <f t="shared" si="489"/>
        <v>591246</v>
      </c>
      <c r="U985" s="1574">
        <f t="shared" si="489"/>
        <v>606405</v>
      </c>
      <c r="V985" s="1574">
        <f t="shared" si="489"/>
        <v>663819</v>
      </c>
      <c r="W985" s="1574">
        <f t="shared" si="489"/>
        <v>545318</v>
      </c>
      <c r="X985" s="1574">
        <f t="shared" si="489"/>
        <v>622889</v>
      </c>
      <c r="Y985" s="1574">
        <f t="shared" si="489"/>
        <v>731593</v>
      </c>
      <c r="Z985" s="1574">
        <f t="shared" si="489"/>
        <v>595114</v>
      </c>
      <c r="AA985" s="1574">
        <f t="shared" si="489"/>
        <v>606405</v>
      </c>
      <c r="AB985" s="1574">
        <f t="shared" si="489"/>
        <v>622889</v>
      </c>
      <c r="AC985" s="1574">
        <f t="shared" si="489"/>
        <v>595114</v>
      </c>
      <c r="AD985" s="1574">
        <f t="shared" si="489"/>
        <v>622889</v>
      </c>
      <c r="AE985" s="1574">
        <f t="shared" si="489"/>
        <v>622889</v>
      </c>
    </row>
    <row r="986" spans="1:31">
      <c r="A986" s="657">
        <v>1</v>
      </c>
      <c r="B986" s="97"/>
      <c r="C986" s="97"/>
      <c r="D986" s="272"/>
      <c r="E986" s="53"/>
      <c r="F986" s="7"/>
      <c r="G986" s="7"/>
      <c r="H986" s="7"/>
      <c r="I986" s="7"/>
      <c r="J986" s="6" t="s">
        <v>124</v>
      </c>
      <c r="K986" s="6"/>
      <c r="L986" s="52"/>
      <c r="M986" s="19">
        <v>595436</v>
      </c>
      <c r="N986" s="128">
        <v>671834</v>
      </c>
      <c r="O986" s="19">
        <v>722695</v>
      </c>
      <c r="P986" s="19">
        <v>741978</v>
      </c>
      <c r="Q986" s="19">
        <v>676475</v>
      </c>
      <c r="R986" s="19">
        <v>588866</v>
      </c>
      <c r="S986" s="19">
        <v>592579</v>
      </c>
      <c r="T986" s="19">
        <v>584937</v>
      </c>
      <c r="U986" s="19">
        <v>600201</v>
      </c>
      <c r="V986" s="19">
        <v>658088</v>
      </c>
      <c r="W986" s="19">
        <v>539646</v>
      </c>
      <c r="X986" s="19">
        <v>617077</v>
      </c>
      <c r="Y986" s="1572">
        <f>O986</f>
        <v>722695</v>
      </c>
      <c r="Z986" s="1572">
        <f>R986</f>
        <v>588866</v>
      </c>
      <c r="AA986" s="1572">
        <f>U986</f>
        <v>600201</v>
      </c>
      <c r="AB986" s="1572">
        <f>X986</f>
        <v>617077</v>
      </c>
      <c r="AC986" s="1572">
        <f>Z986</f>
        <v>588866</v>
      </c>
      <c r="AD986" s="1572">
        <f>AB986</f>
        <v>617077</v>
      </c>
      <c r="AE986" s="1572">
        <f>AD986</f>
        <v>617077</v>
      </c>
    </row>
    <row r="987" spans="1:31">
      <c r="A987" s="657">
        <v>1</v>
      </c>
      <c r="B987" s="97"/>
      <c r="C987" s="97"/>
      <c r="D987" s="272"/>
      <c r="E987" s="51"/>
      <c r="F987" s="7"/>
      <c r="G987" s="7"/>
      <c r="H987" s="7"/>
      <c r="I987" s="7"/>
      <c r="J987" s="6" t="s">
        <v>228</v>
      </c>
      <c r="K987" s="6"/>
      <c r="L987" s="52"/>
      <c r="M987" s="19">
        <v>35547</v>
      </c>
      <c r="N987" s="128">
        <v>35598</v>
      </c>
      <c r="O987" s="19">
        <v>8898</v>
      </c>
      <c r="P987" s="19">
        <v>8709</v>
      </c>
      <c r="Q987" s="19">
        <v>6790</v>
      </c>
      <c r="R987" s="19">
        <v>6248</v>
      </c>
      <c r="S987" s="19">
        <v>6234</v>
      </c>
      <c r="T987" s="19">
        <v>6309</v>
      </c>
      <c r="U987" s="19">
        <v>6204</v>
      </c>
      <c r="V987" s="19">
        <v>5731</v>
      </c>
      <c r="W987" s="19">
        <v>5672</v>
      </c>
      <c r="X987" s="19">
        <v>5812</v>
      </c>
      <c r="Y987" s="1572">
        <f>O987</f>
        <v>8898</v>
      </c>
      <c r="Z987" s="1572">
        <f>R987</f>
        <v>6248</v>
      </c>
      <c r="AA987" s="1572">
        <f>U987</f>
        <v>6204</v>
      </c>
      <c r="AB987" s="1572">
        <f>X987</f>
        <v>5812</v>
      </c>
      <c r="AC987" s="1572">
        <f>Z987</f>
        <v>6248</v>
      </c>
      <c r="AD987" s="1572">
        <f>AB987</f>
        <v>5812</v>
      </c>
      <c r="AE987" s="1572">
        <f>AD987</f>
        <v>5812</v>
      </c>
    </row>
    <row r="988" spans="1:31">
      <c r="A988" s="657">
        <v>1</v>
      </c>
      <c r="B988" s="97"/>
      <c r="C988" s="97"/>
      <c r="D988" s="272"/>
      <c r="E988" s="699" t="s">
        <v>549</v>
      </c>
      <c r="F988" s="1399"/>
      <c r="G988" s="1399"/>
      <c r="H988" s="1399"/>
      <c r="I988" s="1399"/>
      <c r="J988" s="984"/>
      <c r="K988" s="984"/>
      <c r="L988" s="2174"/>
      <c r="M988" s="1472">
        <f>SUM(M989:M991)</f>
        <v>102678</v>
      </c>
      <c r="N988" s="1472">
        <f t="shared" ref="N988:AE988" si="490">SUM(N989:N991)</f>
        <v>101387</v>
      </c>
      <c r="O988" s="1472">
        <f t="shared" si="490"/>
        <v>104465</v>
      </c>
      <c r="P988" s="1472">
        <f t="shared" si="490"/>
        <v>101745</v>
      </c>
      <c r="Q988" s="1472">
        <f t="shared" si="490"/>
        <v>101758</v>
      </c>
      <c r="R988" s="1472">
        <f t="shared" si="490"/>
        <v>99024</v>
      </c>
      <c r="S988" s="1472">
        <f t="shared" si="490"/>
        <v>100661</v>
      </c>
      <c r="T988" s="1472">
        <f t="shared" si="490"/>
        <v>89792</v>
      </c>
      <c r="U988" s="1472">
        <f t="shared" si="490"/>
        <v>87269</v>
      </c>
      <c r="V988" s="1472">
        <f t="shared" si="490"/>
        <v>85556</v>
      </c>
      <c r="W988" s="1472">
        <f t="shared" si="490"/>
        <v>88555</v>
      </c>
      <c r="X988" s="1472">
        <f t="shared" si="490"/>
        <v>97480</v>
      </c>
      <c r="Y988" s="1472">
        <f t="shared" si="490"/>
        <v>104465</v>
      </c>
      <c r="Z988" s="1472">
        <f t="shared" si="490"/>
        <v>99024</v>
      </c>
      <c r="AA988" s="1472">
        <f t="shared" si="490"/>
        <v>87269</v>
      </c>
      <c r="AB988" s="1472">
        <f t="shared" si="490"/>
        <v>97480</v>
      </c>
      <c r="AC988" s="1472">
        <f t="shared" si="490"/>
        <v>99024</v>
      </c>
      <c r="AD988" s="1472">
        <f t="shared" si="490"/>
        <v>97480</v>
      </c>
      <c r="AE988" s="1472">
        <f t="shared" si="490"/>
        <v>97480</v>
      </c>
    </row>
    <row r="989" spans="1:31">
      <c r="A989" s="657">
        <v>1</v>
      </c>
      <c r="B989" s="97"/>
      <c r="C989" s="97"/>
      <c r="D989" s="272"/>
      <c r="E989" s="53"/>
      <c r="F989" s="97"/>
      <c r="G989" s="7"/>
      <c r="H989" s="7"/>
      <c r="I989" s="7"/>
      <c r="J989" s="6" t="s">
        <v>496</v>
      </c>
      <c r="K989" s="6"/>
      <c r="L989" s="52"/>
      <c r="M989" s="19">
        <v>68844</v>
      </c>
      <c r="N989" s="128">
        <v>70342</v>
      </c>
      <c r="O989" s="19">
        <v>76370</v>
      </c>
      <c r="P989" s="19">
        <v>77058</v>
      </c>
      <c r="Q989" s="19">
        <v>75628</v>
      </c>
      <c r="R989" s="19">
        <v>76260</v>
      </c>
      <c r="S989" s="19">
        <v>78459</v>
      </c>
      <c r="T989" s="19">
        <v>64016</v>
      </c>
      <c r="U989" s="19">
        <v>63699</v>
      </c>
      <c r="V989" s="19">
        <v>61974</v>
      </c>
      <c r="W989" s="19">
        <v>62234</v>
      </c>
      <c r="X989" s="19">
        <v>71595</v>
      </c>
      <c r="Y989" s="1572">
        <f>O989</f>
        <v>76370</v>
      </c>
      <c r="Z989" s="1572">
        <f>R989</f>
        <v>76260</v>
      </c>
      <c r="AA989" s="1572">
        <f>U989</f>
        <v>63699</v>
      </c>
      <c r="AB989" s="1572">
        <f>X989</f>
        <v>71595</v>
      </c>
      <c r="AC989" s="1572">
        <f>Z989</f>
        <v>76260</v>
      </c>
      <c r="AD989" s="1572">
        <f>AB989</f>
        <v>71595</v>
      </c>
      <c r="AE989" s="1572">
        <f>AD989</f>
        <v>71595</v>
      </c>
    </row>
    <row r="990" spans="1:31">
      <c r="A990" s="657">
        <v>1</v>
      </c>
      <c r="B990" s="272"/>
      <c r="C990" s="272"/>
      <c r="D990" s="272"/>
      <c r="E990" s="53"/>
      <c r="F990" s="97"/>
      <c r="G990" s="7"/>
      <c r="H990" s="7"/>
      <c r="I990" s="7"/>
      <c r="J990" s="6" t="s">
        <v>497</v>
      </c>
      <c r="K990" s="6"/>
      <c r="L990" s="52"/>
      <c r="M990" s="19">
        <v>30476</v>
      </c>
      <c r="N990" s="128">
        <v>27687</v>
      </c>
      <c r="O990" s="19">
        <v>18805</v>
      </c>
      <c r="P990" s="19">
        <v>17920</v>
      </c>
      <c r="Q990" s="19">
        <v>19258</v>
      </c>
      <c r="R990" s="19">
        <v>18581</v>
      </c>
      <c r="S990" s="19">
        <v>17905</v>
      </c>
      <c r="T990" s="19">
        <v>19111</v>
      </c>
      <c r="U990" s="19">
        <v>16867</v>
      </c>
      <c r="V990" s="19">
        <v>16859</v>
      </c>
      <c r="W990" s="19">
        <v>19598</v>
      </c>
      <c r="X990" s="19">
        <v>19138</v>
      </c>
      <c r="Y990" s="1572">
        <f>O990</f>
        <v>18805</v>
      </c>
      <c r="Z990" s="1572">
        <f>R990</f>
        <v>18581</v>
      </c>
      <c r="AA990" s="1572">
        <f>U990</f>
        <v>16867</v>
      </c>
      <c r="AB990" s="1572">
        <f>X990</f>
        <v>19138</v>
      </c>
      <c r="AC990" s="1572">
        <f>Z990</f>
        <v>18581</v>
      </c>
      <c r="AD990" s="1572">
        <f>AB990</f>
        <v>19138</v>
      </c>
      <c r="AE990" s="1572">
        <f>AD990</f>
        <v>19138</v>
      </c>
    </row>
    <row r="991" spans="1:31">
      <c r="A991" s="657">
        <v>1</v>
      </c>
      <c r="B991" s="97"/>
      <c r="C991" s="97"/>
      <c r="D991" s="272"/>
      <c r="E991" s="51"/>
      <c r="F991" s="412"/>
      <c r="G991" s="4"/>
      <c r="H991" s="4"/>
      <c r="I991" s="4"/>
      <c r="J991" s="3" t="s">
        <v>228</v>
      </c>
      <c r="K991" s="3"/>
      <c r="L991" s="50"/>
      <c r="M991" s="19">
        <v>3358</v>
      </c>
      <c r="N991" s="128">
        <v>3358</v>
      </c>
      <c r="O991" s="19">
        <v>9290</v>
      </c>
      <c r="P991" s="19">
        <v>6767</v>
      </c>
      <c r="Q991" s="19">
        <v>6872</v>
      </c>
      <c r="R991" s="19">
        <v>4183</v>
      </c>
      <c r="S991" s="19">
        <v>4297</v>
      </c>
      <c r="T991" s="19">
        <v>6665</v>
      </c>
      <c r="U991" s="19">
        <v>6703</v>
      </c>
      <c r="V991" s="19">
        <v>6723</v>
      </c>
      <c r="W991" s="19">
        <v>6723</v>
      </c>
      <c r="X991" s="19">
        <v>6747</v>
      </c>
      <c r="Y991" s="1572">
        <f>O991</f>
        <v>9290</v>
      </c>
      <c r="Z991" s="1572">
        <f>R991</f>
        <v>4183</v>
      </c>
      <c r="AA991" s="1572">
        <f>U991</f>
        <v>6703</v>
      </c>
      <c r="AB991" s="1572">
        <f>X991</f>
        <v>6747</v>
      </c>
      <c r="AC991" s="1572">
        <f>Z991</f>
        <v>4183</v>
      </c>
      <c r="AD991" s="1572">
        <f>AB991</f>
        <v>6747</v>
      </c>
      <c r="AE991" s="1572">
        <f>AD991</f>
        <v>6747</v>
      </c>
    </row>
    <row r="992" spans="1:31">
      <c r="A992" s="657">
        <v>1</v>
      </c>
      <c r="B992" s="97"/>
      <c r="C992" s="97"/>
      <c r="D992" s="272"/>
      <c r="E992" s="8" t="s">
        <v>553</v>
      </c>
      <c r="F992" s="1407"/>
      <c r="G992" s="1407"/>
      <c r="H992" s="1407"/>
      <c r="I992" s="1407"/>
      <c r="J992" s="1406"/>
      <c r="K992" s="1406"/>
      <c r="L992" s="2177"/>
      <c r="M992" s="1575">
        <f>SUM(M993:M994)</f>
        <v>2786</v>
      </c>
      <c r="N992" s="1575">
        <f t="shared" ref="N992:AE992" si="491">SUM(N993:N994)</f>
        <v>2614</v>
      </c>
      <c r="O992" s="1575">
        <f t="shared" si="491"/>
        <v>2722</v>
      </c>
      <c r="P992" s="1575">
        <f t="shared" si="491"/>
        <v>2161</v>
      </c>
      <c r="Q992" s="1575">
        <f t="shared" si="491"/>
        <v>2338</v>
      </c>
      <c r="R992" s="1575">
        <f t="shared" si="491"/>
        <v>1361</v>
      </c>
      <c r="S992" s="1575">
        <f t="shared" si="491"/>
        <v>1681</v>
      </c>
      <c r="T992" s="1575">
        <f t="shared" si="491"/>
        <v>1901</v>
      </c>
      <c r="U992" s="1575">
        <f t="shared" si="491"/>
        <v>2065</v>
      </c>
      <c r="V992" s="1575">
        <f t="shared" si="491"/>
        <v>1497</v>
      </c>
      <c r="W992" s="1575">
        <f t="shared" si="491"/>
        <v>1444</v>
      </c>
      <c r="X992" s="1575">
        <f t="shared" si="491"/>
        <v>1249</v>
      </c>
      <c r="Y992" s="1575">
        <f t="shared" si="491"/>
        <v>2722</v>
      </c>
      <c r="Z992" s="1575">
        <f t="shared" si="491"/>
        <v>1361</v>
      </c>
      <c r="AA992" s="1575">
        <f t="shared" si="491"/>
        <v>2065</v>
      </c>
      <c r="AB992" s="1575">
        <f t="shared" si="491"/>
        <v>1249</v>
      </c>
      <c r="AC992" s="1575">
        <f t="shared" si="491"/>
        <v>1361</v>
      </c>
      <c r="AD992" s="1575">
        <f t="shared" si="491"/>
        <v>1249</v>
      </c>
      <c r="AE992" s="1575">
        <f t="shared" si="491"/>
        <v>1249</v>
      </c>
    </row>
    <row r="993" spans="1:32">
      <c r="A993" s="657">
        <v>1</v>
      </c>
      <c r="B993" s="97"/>
      <c r="C993" s="97"/>
      <c r="D993" s="272"/>
      <c r="E993" s="53"/>
      <c r="F993" s="97"/>
      <c r="G993" s="7"/>
      <c r="H993" s="7"/>
      <c r="I993" s="7"/>
      <c r="J993" s="6" t="s">
        <v>124</v>
      </c>
      <c r="K993" s="6"/>
      <c r="L993" s="52"/>
      <c r="M993" s="19">
        <v>1410</v>
      </c>
      <c r="N993" s="128">
        <v>1431</v>
      </c>
      <c r="O993" s="19">
        <v>1382</v>
      </c>
      <c r="P993" s="19">
        <v>1359</v>
      </c>
      <c r="Q993" s="19">
        <v>1349</v>
      </c>
      <c r="R993" s="19">
        <v>285</v>
      </c>
      <c r="S993" s="19">
        <v>478</v>
      </c>
      <c r="T993" s="19">
        <v>517</v>
      </c>
      <c r="U993" s="19">
        <v>489</v>
      </c>
      <c r="V993" s="19">
        <v>453</v>
      </c>
      <c r="W993" s="19">
        <v>260</v>
      </c>
      <c r="X993" s="19">
        <v>283</v>
      </c>
      <c r="Y993" s="1572">
        <f>O993</f>
        <v>1382</v>
      </c>
      <c r="Z993" s="1572">
        <f>R993</f>
        <v>285</v>
      </c>
      <c r="AA993" s="1572">
        <f>U993</f>
        <v>489</v>
      </c>
      <c r="AB993" s="1572">
        <f>X993</f>
        <v>283</v>
      </c>
      <c r="AC993" s="1572">
        <f>Z993</f>
        <v>285</v>
      </c>
      <c r="AD993" s="1572">
        <f>AB993</f>
        <v>283</v>
      </c>
      <c r="AE993" s="1572">
        <f>AD993</f>
        <v>283</v>
      </c>
    </row>
    <row r="994" spans="1:32">
      <c r="A994" s="657">
        <v>1</v>
      </c>
      <c r="B994" s="97"/>
      <c r="C994" s="97"/>
      <c r="D994" s="272"/>
      <c r="E994" s="51"/>
      <c r="F994" s="412"/>
      <c r="G994" s="4"/>
      <c r="H994" s="4"/>
      <c r="I994" s="4"/>
      <c r="J994" s="3" t="s">
        <v>228</v>
      </c>
      <c r="K994" s="3"/>
      <c r="L994" s="50"/>
      <c r="M994" s="15">
        <v>1376</v>
      </c>
      <c r="N994" s="135">
        <v>1183</v>
      </c>
      <c r="O994" s="15">
        <v>1340</v>
      </c>
      <c r="P994" s="15">
        <v>802</v>
      </c>
      <c r="Q994" s="15">
        <v>989</v>
      </c>
      <c r="R994" s="15">
        <v>1076</v>
      </c>
      <c r="S994" s="15">
        <v>1203</v>
      </c>
      <c r="T994" s="15">
        <v>1384</v>
      </c>
      <c r="U994" s="15">
        <v>1576</v>
      </c>
      <c r="V994" s="15">
        <v>1044</v>
      </c>
      <c r="W994" s="15">
        <v>1184</v>
      </c>
      <c r="X994" s="15">
        <v>966</v>
      </c>
      <c r="Y994" s="1494">
        <f>O994</f>
        <v>1340</v>
      </c>
      <c r="Z994" s="1494">
        <f>R994</f>
        <v>1076</v>
      </c>
      <c r="AA994" s="1494">
        <f>U994</f>
        <v>1576</v>
      </c>
      <c r="AB994" s="1494">
        <f>X994</f>
        <v>966</v>
      </c>
      <c r="AC994" s="1494">
        <f>Z994</f>
        <v>1076</v>
      </c>
      <c r="AD994" s="1494">
        <f>AB994</f>
        <v>966</v>
      </c>
      <c r="AE994" s="1494">
        <f>AD994</f>
        <v>966</v>
      </c>
    </row>
    <row r="995" spans="1:32">
      <c r="A995" s="657">
        <v>1</v>
      </c>
      <c r="B995" s="97"/>
      <c r="C995" s="97"/>
      <c r="D995" s="272"/>
      <c r="E995" s="640" t="s">
        <v>1005</v>
      </c>
      <c r="F995" s="930"/>
      <c r="G995" s="930"/>
      <c r="H995" s="930"/>
      <c r="I995" s="930"/>
      <c r="J995" s="930"/>
      <c r="K995" s="930"/>
      <c r="L995" s="2185"/>
      <c r="M995" s="1576">
        <f>SUM(M996:M997)</f>
        <v>0</v>
      </c>
      <c r="N995" s="1576">
        <f t="shared" ref="N995:AE995" si="492">SUM(N996:N997)</f>
        <v>0</v>
      </c>
      <c r="O995" s="1576">
        <f t="shared" si="492"/>
        <v>0</v>
      </c>
      <c r="P995" s="1576">
        <f t="shared" si="492"/>
        <v>0</v>
      </c>
      <c r="Q995" s="1576">
        <f t="shared" si="492"/>
        <v>0</v>
      </c>
      <c r="R995" s="1576">
        <f t="shared" si="492"/>
        <v>0</v>
      </c>
      <c r="S995" s="1576">
        <f t="shared" si="492"/>
        <v>0</v>
      </c>
      <c r="T995" s="1576">
        <f t="shared" si="492"/>
        <v>0</v>
      </c>
      <c r="U995" s="1576">
        <f t="shared" si="492"/>
        <v>0</v>
      </c>
      <c r="V995" s="1576">
        <f t="shared" si="492"/>
        <v>0</v>
      </c>
      <c r="W995" s="1576">
        <f t="shared" si="492"/>
        <v>0</v>
      </c>
      <c r="X995" s="1576">
        <f t="shared" si="492"/>
        <v>0</v>
      </c>
      <c r="Y995" s="1576">
        <f t="shared" si="492"/>
        <v>0</v>
      </c>
      <c r="Z995" s="1576">
        <f t="shared" si="492"/>
        <v>0</v>
      </c>
      <c r="AA995" s="1576">
        <f t="shared" si="492"/>
        <v>0</v>
      </c>
      <c r="AB995" s="1576">
        <f t="shared" si="492"/>
        <v>0</v>
      </c>
      <c r="AC995" s="1576">
        <f t="shared" si="492"/>
        <v>0</v>
      </c>
      <c r="AD995" s="1576">
        <f t="shared" si="492"/>
        <v>0</v>
      </c>
      <c r="AE995" s="1576">
        <f t="shared" si="492"/>
        <v>0</v>
      </c>
    </row>
    <row r="996" spans="1:32">
      <c r="A996" s="657">
        <v>1</v>
      </c>
      <c r="B996" s="97"/>
      <c r="C996" s="97"/>
      <c r="D996" s="272"/>
      <c r="E996" s="56"/>
      <c r="F996" s="7"/>
      <c r="G996" s="7"/>
      <c r="H996" s="7"/>
      <c r="I996" s="7"/>
      <c r="J996" s="6" t="s">
        <v>124</v>
      </c>
      <c r="K996" s="6"/>
      <c r="L996" s="52"/>
      <c r="M996" s="1571"/>
      <c r="N996" s="1571"/>
      <c r="O996" s="1571"/>
      <c r="P996" s="1571"/>
      <c r="Q996" s="1571"/>
      <c r="R996" s="1571"/>
      <c r="S996" s="1571"/>
      <c r="T996" s="1571"/>
      <c r="U996" s="1571"/>
      <c r="V996" s="1571"/>
      <c r="W996" s="1571"/>
      <c r="X996" s="1571"/>
      <c r="Y996" s="1572">
        <f>O996</f>
        <v>0</v>
      </c>
      <c r="Z996" s="1572">
        <f>R996</f>
        <v>0</v>
      </c>
      <c r="AA996" s="1572">
        <f>U996</f>
        <v>0</v>
      </c>
      <c r="AB996" s="1572">
        <f>X996</f>
        <v>0</v>
      </c>
      <c r="AC996" s="1572">
        <f>Z996</f>
        <v>0</v>
      </c>
      <c r="AD996" s="1572">
        <f>AB996</f>
        <v>0</v>
      </c>
      <c r="AE996" s="1572">
        <f>AD996</f>
        <v>0</v>
      </c>
    </row>
    <row r="997" spans="1:32">
      <c r="A997" s="657">
        <v>1</v>
      </c>
      <c r="B997" s="97"/>
      <c r="C997" s="97"/>
      <c r="D997" s="272"/>
      <c r="E997" s="701"/>
      <c r="F997" s="4"/>
      <c r="G997" s="4"/>
      <c r="H997" s="4"/>
      <c r="I997" s="4"/>
      <c r="J997" s="3" t="s">
        <v>228</v>
      </c>
      <c r="K997" s="3"/>
      <c r="L997" s="50"/>
      <c r="M997" s="1493"/>
      <c r="N997" s="1493"/>
      <c r="O997" s="1493"/>
      <c r="P997" s="1493"/>
      <c r="Q997" s="1493"/>
      <c r="R997" s="1493"/>
      <c r="S997" s="1493"/>
      <c r="T997" s="1493"/>
      <c r="U997" s="1493"/>
      <c r="V997" s="1493"/>
      <c r="W997" s="1493"/>
      <c r="X997" s="1493"/>
      <c r="Y997" s="1494">
        <f>O997</f>
        <v>0</v>
      </c>
      <c r="Z997" s="1494">
        <f>R997</f>
        <v>0</v>
      </c>
      <c r="AA997" s="1494">
        <f>U997</f>
        <v>0</v>
      </c>
      <c r="AB997" s="1494">
        <f>X997</f>
        <v>0</v>
      </c>
      <c r="AC997" s="1494">
        <f>Z997</f>
        <v>0</v>
      </c>
      <c r="AD997" s="1494">
        <f>AB997</f>
        <v>0</v>
      </c>
      <c r="AE997" s="1494">
        <f>AD997</f>
        <v>0</v>
      </c>
    </row>
    <row r="998" spans="1:32">
      <c r="A998" s="657">
        <v>1</v>
      </c>
      <c r="B998" s="97"/>
      <c r="C998" s="97"/>
      <c r="D998" s="272"/>
      <c r="E998" s="710" t="s">
        <v>1007</v>
      </c>
      <c r="F998" s="1266"/>
      <c r="G998" s="1266"/>
      <c r="H998" s="1266"/>
      <c r="I998" s="1266"/>
      <c r="J998" s="1266"/>
      <c r="K998" s="1266"/>
      <c r="L998" s="2181"/>
      <c r="M998" s="1577">
        <f>SUM(M999:M1000)</f>
        <v>0</v>
      </c>
      <c r="N998" s="1577">
        <f t="shared" ref="N998:AE998" si="493">SUM(N999:N1000)</f>
        <v>0</v>
      </c>
      <c r="O998" s="1577">
        <f t="shared" si="493"/>
        <v>0</v>
      </c>
      <c r="P998" s="1577">
        <f t="shared" si="493"/>
        <v>0</v>
      </c>
      <c r="Q998" s="1577">
        <f t="shared" si="493"/>
        <v>0</v>
      </c>
      <c r="R998" s="1577">
        <f t="shared" si="493"/>
        <v>0</v>
      </c>
      <c r="S998" s="1577">
        <f t="shared" si="493"/>
        <v>0</v>
      </c>
      <c r="T998" s="1577">
        <f t="shared" si="493"/>
        <v>0</v>
      </c>
      <c r="U998" s="1577">
        <f t="shared" si="493"/>
        <v>0</v>
      </c>
      <c r="V998" s="1577">
        <f t="shared" si="493"/>
        <v>0</v>
      </c>
      <c r="W998" s="1577">
        <f t="shared" si="493"/>
        <v>0</v>
      </c>
      <c r="X998" s="1577">
        <f t="shared" si="493"/>
        <v>0</v>
      </c>
      <c r="Y998" s="1577">
        <f t="shared" si="493"/>
        <v>0</v>
      </c>
      <c r="Z998" s="1577">
        <f t="shared" si="493"/>
        <v>0</v>
      </c>
      <c r="AA998" s="1577">
        <f t="shared" si="493"/>
        <v>0</v>
      </c>
      <c r="AB998" s="1577">
        <f t="shared" si="493"/>
        <v>0</v>
      </c>
      <c r="AC998" s="1577">
        <f t="shared" si="493"/>
        <v>0</v>
      </c>
      <c r="AD998" s="1577">
        <f t="shared" si="493"/>
        <v>0</v>
      </c>
      <c r="AE998" s="1577">
        <f t="shared" si="493"/>
        <v>0</v>
      </c>
    </row>
    <row r="999" spans="1:32">
      <c r="A999" s="657">
        <v>1</v>
      </c>
      <c r="B999" s="97"/>
      <c r="C999" s="97"/>
      <c r="D999" s="272"/>
      <c r="E999" s="56"/>
      <c r="F999" s="7"/>
      <c r="G999" s="7"/>
      <c r="H999" s="7"/>
      <c r="I999" s="7"/>
      <c r="J999" s="6" t="s">
        <v>124</v>
      </c>
      <c r="K999" s="6"/>
      <c r="L999" s="52"/>
      <c r="M999" s="1571"/>
      <c r="N999" s="1571"/>
      <c r="O999" s="1571"/>
      <c r="P999" s="1571"/>
      <c r="Q999" s="1571"/>
      <c r="R999" s="1571"/>
      <c r="S999" s="1571"/>
      <c r="T999" s="1571"/>
      <c r="U999" s="1571"/>
      <c r="V999" s="1571"/>
      <c r="W999" s="1571"/>
      <c r="X999" s="1571"/>
      <c r="Y999" s="1572">
        <f>O999</f>
        <v>0</v>
      </c>
      <c r="Z999" s="1572">
        <f>R999</f>
        <v>0</v>
      </c>
      <c r="AA999" s="1572">
        <f>U999</f>
        <v>0</v>
      </c>
      <c r="AB999" s="1572">
        <f>X999</f>
        <v>0</v>
      </c>
      <c r="AC999" s="1572">
        <f>Z999</f>
        <v>0</v>
      </c>
      <c r="AD999" s="1572">
        <f>AB999</f>
        <v>0</v>
      </c>
      <c r="AE999" s="1572">
        <f>AD999</f>
        <v>0</v>
      </c>
    </row>
    <row r="1000" spans="1:32">
      <c r="A1000" s="657">
        <v>1</v>
      </c>
      <c r="B1000" s="97"/>
      <c r="C1000" s="97"/>
      <c r="D1000" s="272"/>
      <c r="E1000" s="701"/>
      <c r="F1000" s="4"/>
      <c r="G1000" s="4"/>
      <c r="H1000" s="4"/>
      <c r="I1000" s="4"/>
      <c r="J1000" s="3" t="s">
        <v>228</v>
      </c>
      <c r="K1000" s="3"/>
      <c r="L1000" s="50"/>
      <c r="M1000" s="1493"/>
      <c r="N1000" s="1493"/>
      <c r="O1000" s="1493"/>
      <c r="P1000" s="1493"/>
      <c r="Q1000" s="1493"/>
      <c r="R1000" s="1493"/>
      <c r="S1000" s="1493"/>
      <c r="T1000" s="1493"/>
      <c r="U1000" s="1493"/>
      <c r="V1000" s="1493"/>
      <c r="W1000" s="1493"/>
      <c r="X1000" s="1493"/>
      <c r="Y1000" s="1494">
        <f>O1000</f>
        <v>0</v>
      </c>
      <c r="Z1000" s="1494">
        <f>R1000</f>
        <v>0</v>
      </c>
      <c r="AA1000" s="1494">
        <f>U1000</f>
        <v>0</v>
      </c>
      <c r="AB1000" s="1494">
        <f>X1000</f>
        <v>0</v>
      </c>
      <c r="AC1000" s="1494">
        <f>Z1000</f>
        <v>0</v>
      </c>
      <c r="AD1000" s="1494">
        <f>AB1000</f>
        <v>0</v>
      </c>
      <c r="AE1000" s="1494">
        <f>AD1000</f>
        <v>0</v>
      </c>
    </row>
    <row r="1001" spans="1:32">
      <c r="A1001" s="657">
        <v>1</v>
      </c>
      <c r="B1001" s="137"/>
      <c r="C1001" s="137"/>
      <c r="D1001" s="49"/>
      <c r="E1001" s="48"/>
      <c r="F1001" s="47"/>
      <c r="G1001" s="47"/>
      <c r="H1001" s="47"/>
      <c r="I1001" s="47"/>
      <c r="J1001" s="47"/>
      <c r="K1001" s="47"/>
      <c r="L1001" s="6"/>
      <c r="M1001" s="46"/>
      <c r="N1001" s="46"/>
      <c r="O1001" s="46"/>
      <c r="P1001" s="46"/>
      <c r="Q1001" s="46"/>
      <c r="R1001" s="46"/>
      <c r="S1001" s="46"/>
      <c r="T1001" s="46"/>
      <c r="U1001" s="46"/>
      <c r="V1001" s="46"/>
      <c r="W1001" s="46"/>
      <c r="X1001" s="46"/>
    </row>
    <row r="1002" spans="1:32" ht="18">
      <c r="A1002" s="657">
        <v>1</v>
      </c>
      <c r="B1002" s="497" t="s">
        <v>1008</v>
      </c>
      <c r="C1002" s="497"/>
    </row>
    <row r="1003" spans="1:32">
      <c r="A1003" s="657">
        <v>1</v>
      </c>
      <c r="B1003" s="137"/>
      <c r="C1003" s="137"/>
      <c r="D1003" s="272"/>
      <c r="E1003" s="1578" t="s">
        <v>123</v>
      </c>
      <c r="F1003" s="1288"/>
      <c r="G1003" s="1579"/>
      <c r="H1003" s="2200"/>
      <c r="I1003" s="1580"/>
      <c r="J1003" s="477"/>
      <c r="K1003" s="477"/>
      <c r="L1003" s="1475"/>
      <c r="M1003" s="1581">
        <f t="shared" ref="M1003:AE1003" si="494">M340</f>
        <v>38836</v>
      </c>
      <c r="N1003" s="1581">
        <f t="shared" si="494"/>
        <v>37862</v>
      </c>
      <c r="O1003" s="1581">
        <f t="shared" si="494"/>
        <v>46622</v>
      </c>
      <c r="P1003" s="1581">
        <f t="shared" si="494"/>
        <v>41315</v>
      </c>
      <c r="Q1003" s="1581">
        <f t="shared" si="494"/>
        <v>42017</v>
      </c>
      <c r="R1003" s="1581">
        <f t="shared" si="494"/>
        <v>47504</v>
      </c>
      <c r="S1003" s="1581">
        <f t="shared" si="494"/>
        <v>41737</v>
      </c>
      <c r="T1003" s="1581">
        <f t="shared" si="494"/>
        <v>39787</v>
      </c>
      <c r="U1003" s="1581">
        <f t="shared" si="494"/>
        <v>44016</v>
      </c>
      <c r="V1003" s="1581">
        <f t="shared" si="494"/>
        <v>46298</v>
      </c>
      <c r="W1003" s="1581">
        <f t="shared" si="494"/>
        <v>48860</v>
      </c>
      <c r="X1003" s="1581">
        <f t="shared" si="494"/>
        <v>31981</v>
      </c>
      <c r="Y1003" s="1581">
        <f t="shared" si="494"/>
        <v>123320</v>
      </c>
      <c r="Z1003" s="1581">
        <f t="shared" si="494"/>
        <v>130836</v>
      </c>
      <c r="AA1003" s="1581">
        <f t="shared" si="494"/>
        <v>125540</v>
      </c>
      <c r="AB1003" s="1581">
        <f t="shared" si="494"/>
        <v>127139</v>
      </c>
      <c r="AC1003" s="1581">
        <f t="shared" si="494"/>
        <v>254156</v>
      </c>
      <c r="AD1003" s="1581">
        <f t="shared" si="494"/>
        <v>252679</v>
      </c>
      <c r="AE1003" s="1581">
        <f t="shared" si="494"/>
        <v>506835</v>
      </c>
      <c r="AF1003" s="445"/>
    </row>
    <row r="1004" spans="1:32">
      <c r="A1004" s="657">
        <v>1</v>
      </c>
      <c r="B1004" s="137"/>
      <c r="C1004" s="137"/>
      <c r="D1004" s="272"/>
      <c r="E1004" s="1578" t="s">
        <v>122</v>
      </c>
      <c r="F1004" s="1582"/>
      <c r="G1004" s="1583"/>
      <c r="H1004" s="1584"/>
      <c r="I1004" s="1580"/>
      <c r="J1004" s="477"/>
      <c r="K1004" s="477"/>
      <c r="L1004" s="1475"/>
      <c r="M1004" s="1585">
        <v>20567</v>
      </c>
      <c r="N1004" s="1585">
        <v>21315</v>
      </c>
      <c r="O1004" s="1585">
        <v>24339</v>
      </c>
      <c r="P1004" s="1585">
        <v>21678</v>
      </c>
      <c r="Q1004" s="1585">
        <v>23340</v>
      </c>
      <c r="R1004" s="1585">
        <v>24905</v>
      </c>
      <c r="S1004" s="1585">
        <v>26021</v>
      </c>
      <c r="T1004" s="1585">
        <v>21667</v>
      </c>
      <c r="U1004" s="1585">
        <v>20484</v>
      </c>
      <c r="V1004" s="1585">
        <v>27772</v>
      </c>
      <c r="W1004" s="1585">
        <v>24145</v>
      </c>
      <c r="X1004" s="1585">
        <v>18246</v>
      </c>
      <c r="Y1004" s="1268">
        <f>SUM(M1004:O1004)</f>
        <v>66221</v>
      </c>
      <c r="Z1004" s="1268">
        <f>SUM(P1004:R1004)</f>
        <v>69923</v>
      </c>
      <c r="AA1004" s="1268">
        <f>SUM(S1004:U1004)</f>
        <v>68172</v>
      </c>
      <c r="AB1004" s="1268">
        <f>SUM(V1004:X1004)</f>
        <v>70163</v>
      </c>
      <c r="AC1004" s="1268">
        <f>Y1004+Z1004</f>
        <v>136144</v>
      </c>
      <c r="AD1004" s="1268">
        <f>AB1004+AA1004</f>
        <v>138335</v>
      </c>
      <c r="AE1004" s="1268">
        <f>AC1004+AD1004</f>
        <v>274479</v>
      </c>
      <c r="AF1004" s="445"/>
    </row>
    <row r="1005" spans="1:32">
      <c r="A1005" s="657">
        <v>1</v>
      </c>
      <c r="B1005" s="137"/>
      <c r="C1005" s="137"/>
      <c r="D1005" s="272"/>
      <c r="E1005" s="1586" t="s">
        <v>121</v>
      </c>
      <c r="F1005" s="36"/>
      <c r="G1005" s="1587"/>
      <c r="H1005" s="35"/>
      <c r="I1005" s="1588"/>
      <c r="J1005" s="477"/>
      <c r="K1005" s="477"/>
      <c r="L1005" s="1589"/>
      <c r="M1005" s="1590">
        <f>IFERROR(M1004/M1003,0)</f>
        <v>0.52958595117931817</v>
      </c>
      <c r="N1005" s="1590">
        <f t="shared" ref="N1005:AE1005" si="495">IFERROR(N1004/N1003,0)</f>
        <v>0.56296550631239761</v>
      </c>
      <c r="O1005" s="1590">
        <f t="shared" si="495"/>
        <v>0.52204967611857067</v>
      </c>
      <c r="P1005" s="1590">
        <f t="shared" si="495"/>
        <v>0.52470047198354108</v>
      </c>
      <c r="Q1005" s="1590">
        <f t="shared" si="495"/>
        <v>0.55548944474855411</v>
      </c>
      <c r="R1005" s="1590">
        <f t="shared" si="495"/>
        <v>0.5242716402829235</v>
      </c>
      <c r="S1005" s="1590">
        <f t="shared" si="495"/>
        <v>0.62345161367611468</v>
      </c>
      <c r="T1005" s="1590">
        <f t="shared" si="495"/>
        <v>0.54457486113554676</v>
      </c>
      <c r="U1005" s="1590">
        <f t="shared" si="495"/>
        <v>0.46537622682660851</v>
      </c>
      <c r="V1005" s="1590">
        <f t="shared" si="495"/>
        <v>0.59985312540498514</v>
      </c>
      <c r="W1005" s="1590">
        <f t="shared" si="495"/>
        <v>0.49416700777732298</v>
      </c>
      <c r="X1005" s="1590">
        <f t="shared" si="495"/>
        <v>0.57052624996091428</v>
      </c>
      <c r="Y1005" s="1590">
        <f t="shared" si="495"/>
        <v>0.53698507946805063</v>
      </c>
      <c r="Z1005" s="1590">
        <f t="shared" si="495"/>
        <v>0.53443241921183771</v>
      </c>
      <c r="AA1005" s="1590">
        <f t="shared" si="495"/>
        <v>0.54303010992512346</v>
      </c>
      <c r="AB1005" s="1590">
        <f t="shared" si="495"/>
        <v>0.55186056206199519</v>
      </c>
      <c r="AC1005" s="1590">
        <f t="shared" si="495"/>
        <v>0.53567100520939892</v>
      </c>
      <c r="AD1005" s="1590">
        <f t="shared" si="495"/>
        <v>0.54747327637041465</v>
      </c>
      <c r="AE1005" s="1591">
        <f t="shared" si="495"/>
        <v>0.54155494391665926</v>
      </c>
      <c r="AF1005" s="445"/>
    </row>
    <row r="1006" spans="1:32">
      <c r="A1006" s="657">
        <v>1</v>
      </c>
      <c r="B1006" s="137"/>
      <c r="C1006" s="137"/>
      <c r="D1006" s="272"/>
      <c r="E1006" s="1592" t="s">
        <v>358</v>
      </c>
      <c r="F1006" s="1582"/>
      <c r="G1006" s="1593"/>
      <c r="H1006" s="1582"/>
      <c r="I1006" s="1588"/>
      <c r="J1006" s="477"/>
      <c r="K1006" s="477"/>
      <c r="L1006" s="1475"/>
      <c r="M1006" s="1585"/>
      <c r="N1006" s="1585"/>
      <c r="O1006" s="1585"/>
      <c r="P1006" s="1585"/>
      <c r="Q1006" s="1585"/>
      <c r="R1006" s="1585"/>
      <c r="S1006" s="1585"/>
      <c r="T1006" s="1585"/>
      <c r="U1006" s="1585"/>
      <c r="V1006" s="1585"/>
      <c r="W1006" s="1585"/>
      <c r="X1006" s="1585"/>
      <c r="Y1006" s="1268">
        <f>SUM(M1006:O1006)</f>
        <v>0</v>
      </c>
      <c r="Z1006" s="1268">
        <f>SUM(P1006:R1006)</f>
        <v>0</v>
      </c>
      <c r="AA1006" s="1268">
        <f>SUM(S1006:U1006)</f>
        <v>0</v>
      </c>
      <c r="AB1006" s="1268">
        <f>SUM(V1006:X1006)</f>
        <v>0</v>
      </c>
      <c r="AC1006" s="1268">
        <f>Y1006+Z1006</f>
        <v>0</v>
      </c>
      <c r="AD1006" s="1268">
        <f>AB1006+AA1006</f>
        <v>0</v>
      </c>
      <c r="AE1006" s="1268">
        <f>AC1006+AD1006</f>
        <v>0</v>
      </c>
    </row>
    <row r="1007" spans="1:32">
      <c r="A1007" s="657">
        <v>1</v>
      </c>
      <c r="B1007" s="137"/>
      <c r="C1007" s="137"/>
      <c r="D1007" s="272"/>
      <c r="E1007" s="1586" t="s">
        <v>256</v>
      </c>
      <c r="F1007" s="36"/>
      <c r="G1007" s="1587"/>
      <c r="H1007" s="35"/>
      <c r="I1007" s="1588"/>
      <c r="J1007" s="477"/>
      <c r="K1007" s="477"/>
      <c r="L1007" s="1589"/>
      <c r="M1007" s="1590">
        <f>IFERROR(M1006/M1004,0)</f>
        <v>0</v>
      </c>
      <c r="N1007" s="1590">
        <f t="shared" ref="N1007:AE1007" si="496">IFERROR(N1006/N1004,0)</f>
        <v>0</v>
      </c>
      <c r="O1007" s="1590">
        <f t="shared" si="496"/>
        <v>0</v>
      </c>
      <c r="P1007" s="1590">
        <f t="shared" si="496"/>
        <v>0</v>
      </c>
      <c r="Q1007" s="1590">
        <f t="shared" si="496"/>
        <v>0</v>
      </c>
      <c r="R1007" s="1590">
        <f t="shared" si="496"/>
        <v>0</v>
      </c>
      <c r="S1007" s="1590">
        <f t="shared" si="496"/>
        <v>0</v>
      </c>
      <c r="T1007" s="1590">
        <f t="shared" si="496"/>
        <v>0</v>
      </c>
      <c r="U1007" s="1590">
        <f t="shared" si="496"/>
        <v>0</v>
      </c>
      <c r="V1007" s="1590">
        <f t="shared" si="496"/>
        <v>0</v>
      </c>
      <c r="W1007" s="1590">
        <f t="shared" si="496"/>
        <v>0</v>
      </c>
      <c r="X1007" s="1590">
        <f t="shared" si="496"/>
        <v>0</v>
      </c>
      <c r="Y1007" s="1590">
        <f t="shared" si="496"/>
        <v>0</v>
      </c>
      <c r="Z1007" s="1590">
        <f t="shared" si="496"/>
        <v>0</v>
      </c>
      <c r="AA1007" s="1590">
        <f t="shared" si="496"/>
        <v>0</v>
      </c>
      <c r="AB1007" s="1590">
        <f t="shared" si="496"/>
        <v>0</v>
      </c>
      <c r="AC1007" s="1590">
        <f t="shared" si="496"/>
        <v>0</v>
      </c>
      <c r="AD1007" s="1590">
        <f t="shared" si="496"/>
        <v>0</v>
      </c>
      <c r="AE1007" s="1591">
        <f t="shared" si="496"/>
        <v>0</v>
      </c>
      <c r="AF1007" s="445"/>
    </row>
    <row r="1008" spans="1:32">
      <c r="A1008" s="657">
        <v>1</v>
      </c>
      <c r="B1008" s="137"/>
      <c r="C1008" s="137"/>
      <c r="D1008" s="272"/>
      <c r="E1008" s="1594" t="s">
        <v>257</v>
      </c>
      <c r="F1008" s="1595"/>
      <c r="G1008" s="1595"/>
      <c r="H1008" s="1595"/>
      <c r="I1008" s="1351"/>
      <c r="J1008" s="470"/>
      <c r="K1008" s="470"/>
      <c r="L1008" s="471"/>
      <c r="M1008" s="1585"/>
      <c r="N1008" s="1596"/>
      <c r="O1008" s="1596"/>
      <c r="P1008" s="1596"/>
      <c r="Q1008" s="1596"/>
      <c r="R1008" s="1596"/>
      <c r="S1008" s="1596"/>
      <c r="T1008" s="1596"/>
      <c r="U1008" s="1596"/>
      <c r="V1008" s="1596"/>
      <c r="W1008" s="1596"/>
      <c r="X1008" s="1596"/>
      <c r="Y1008" s="1581">
        <f>O1008</f>
        <v>0</v>
      </c>
      <c r="Z1008" s="1581">
        <f>R1008</f>
        <v>0</v>
      </c>
      <c r="AA1008" s="1581">
        <f>U1008</f>
        <v>0</v>
      </c>
      <c r="AB1008" s="1581">
        <f>X1008</f>
        <v>0</v>
      </c>
      <c r="AC1008" s="1581">
        <f>Z1008</f>
        <v>0</v>
      </c>
      <c r="AD1008" s="1581">
        <f>AB1008</f>
        <v>0</v>
      </c>
      <c r="AE1008" s="1581">
        <f>AD1008</f>
        <v>0</v>
      </c>
      <c r="AF1008" s="445"/>
    </row>
    <row r="1009" spans="1:31" s="272" customFormat="1">
      <c r="A1009" s="657">
        <v>1</v>
      </c>
      <c r="B1009" s="499"/>
      <c r="C1009" s="499"/>
      <c r="D1009" s="890"/>
      <c r="E1009" s="425"/>
      <c r="F1009" s="425"/>
      <c r="G1009" s="425"/>
      <c r="H1009" s="417"/>
      <c r="I1009" s="426"/>
      <c r="J1009" s="427"/>
      <c r="K1009" s="427"/>
      <c r="L1009" s="427"/>
      <c r="M1009" s="1597"/>
      <c r="N1009" s="1597"/>
      <c r="O1009" s="1597"/>
      <c r="P1009" s="1597"/>
      <c r="Q1009" s="1597"/>
      <c r="R1009" s="1597"/>
      <c r="S1009" s="1597"/>
      <c r="T1009" s="1597"/>
      <c r="U1009" s="1597"/>
      <c r="V1009" s="1597"/>
      <c r="W1009" s="1597"/>
      <c r="X1009" s="1597"/>
      <c r="Y1009" s="429"/>
      <c r="Z1009" s="429"/>
      <c r="AA1009" s="429"/>
      <c r="AB1009" s="429"/>
      <c r="AC1009" s="429"/>
      <c r="AD1009" s="429"/>
      <c r="AE1009" s="429"/>
    </row>
    <row r="1010" spans="1:31">
      <c r="B1010" s="137"/>
      <c r="C1010" s="137"/>
      <c r="I1010" s="1598"/>
    </row>
  </sheetData>
  <autoFilter ref="A7:X1009" xr:uid="{00000000-0009-0000-0000-000001000000}"/>
  <mergeCells count="3">
    <mergeCell ref="E2:F2"/>
    <mergeCell ref="E3:G3"/>
    <mergeCell ref="H3:I3"/>
  </mergeCells>
  <phoneticPr fontId="1"/>
  <pageMargins left="0.35433070866141736" right="0.35433070866141736" top="0.74803149606299213" bottom="0.74803149606299213" header="0.31496062992125984" footer="0.31496062992125984"/>
  <pageSetup paperSize="9" scale="53" fitToHeight="0" orientation="landscape" r:id="rId1"/>
  <rowBreaks count="7" manualBreakCount="7">
    <brk id="306" max="21" man="1"/>
    <brk id="335" max="21" man="1"/>
    <brk id="690" max="21" man="1"/>
    <brk id="500" max="16383" man="1"/>
    <brk id="622" max="21" man="1"/>
    <brk id="793" max="21" man="1"/>
    <brk id="884" max="21" man="1"/>
  </rowBreaks>
  <extLst>
    <ext xmlns:x14="http://schemas.microsoft.com/office/spreadsheetml/2009/9/main" uri="{CCE6A557-97BC-4b89-ADB6-D9C93CAAB3DF}">
      <x14:dataValidations xmlns:xm="http://schemas.microsoft.com/office/excel/2006/main" count="1">
        <x14:dataValidation type="list" allowBlank="1" showInputMessage="1" showErrorMessage="1" xr:uid="{BD762957-4BB0-4FD3-9368-1370E8FFB352}">
          <x14:formula1>
            <xm:f>'Y:\予算G共有\19年\e.19月次【連結】\1月\データ\北米\[②FY19 Package_Actual ver1.0(BUS)Final_Jan_20200225.xlsx]Work1'!#REF!</xm:f>
          </x14:formula1>
          <xm:sqref>L1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AB670"/>
  <sheetViews>
    <sheetView zoomScale="60" zoomScaleNormal="60" workbookViewId="0">
      <pane xSplit="16" ySplit="6" topLeftCell="Q408" activePane="bottomRight" state="frozen"/>
      <selection activeCell="S620" sqref="S620"/>
      <selection pane="topRight" activeCell="S620" sqref="S620"/>
      <selection pane="bottomLeft" activeCell="S620" sqref="S620"/>
      <selection pane="bottomRight" activeCell="Q440" sqref="Q440"/>
    </sheetView>
  </sheetViews>
  <sheetFormatPr defaultColWidth="9" defaultRowHeight="15.75"/>
  <cols>
    <col min="1" max="1" width="3.42578125" style="337" bestFit="1" customWidth="1"/>
    <col min="2" max="2" width="3.5703125" style="337" customWidth="1"/>
    <col min="3" max="3" width="7" style="337" customWidth="1"/>
    <col min="4" max="4" width="28.7109375" style="337" bestFit="1" customWidth="1"/>
    <col min="5" max="5" width="14" style="337" customWidth="1"/>
    <col min="6" max="6" width="1.7109375" style="619" customWidth="1"/>
    <col min="7" max="9" width="1.7109375" style="378" customWidth="1"/>
    <col min="10" max="10" width="21.5703125" style="337" customWidth="1"/>
    <col min="11" max="11" width="15.7109375" style="357" customWidth="1"/>
    <col min="12" max="13" width="9.7109375" style="357" customWidth="1"/>
    <col min="14" max="14" width="17.28515625" style="357" customWidth="1"/>
    <col min="15" max="15" width="6.7109375" style="345" customWidth="1"/>
    <col min="16" max="16" width="9.28515625" style="345" customWidth="1"/>
    <col min="17" max="28" width="15.7109375" style="337" bestFit="1" customWidth="1"/>
    <col min="29" max="16384" width="9" style="337"/>
  </cols>
  <sheetData>
    <row r="1" spans="1:28" ht="13.5" customHeight="1">
      <c r="G1" s="369"/>
      <c r="H1" s="369"/>
      <c r="I1" s="370"/>
      <c r="J1" s="335"/>
      <c r="K1" s="352"/>
      <c r="L1" s="352"/>
      <c r="M1" s="352"/>
      <c r="N1" s="352"/>
      <c r="O1" s="335"/>
      <c r="P1" s="335"/>
      <c r="Q1" s="336" t="s">
        <v>175</v>
      </c>
      <c r="R1" s="336" t="s">
        <v>175</v>
      </c>
      <c r="S1" s="336" t="s">
        <v>175</v>
      </c>
      <c r="T1" s="336" t="s">
        <v>175</v>
      </c>
      <c r="U1" s="336" t="s">
        <v>175</v>
      </c>
      <c r="V1" s="336" t="s">
        <v>175</v>
      </c>
      <c r="W1" s="336" t="s">
        <v>175</v>
      </c>
      <c r="X1" s="336" t="s">
        <v>175</v>
      </c>
      <c r="Y1" s="336" t="s">
        <v>175</v>
      </c>
      <c r="Z1" s="336" t="s">
        <v>175</v>
      </c>
      <c r="AA1" s="336" t="s">
        <v>175</v>
      </c>
      <c r="AB1" s="336" t="s">
        <v>175</v>
      </c>
    </row>
    <row r="2" spans="1:28" ht="13.5" customHeight="1">
      <c r="G2" s="369"/>
      <c r="H2" s="369"/>
      <c r="I2" s="370"/>
      <c r="J2" s="335"/>
      <c r="K2" s="352"/>
      <c r="L2" s="352"/>
      <c r="M2" s="352"/>
      <c r="N2" s="352"/>
      <c r="O2" s="335"/>
      <c r="P2" s="335"/>
      <c r="Q2" s="336" t="s">
        <v>176</v>
      </c>
      <c r="R2" s="336" t="s">
        <v>176</v>
      </c>
      <c r="S2" s="336" t="s">
        <v>176</v>
      </c>
      <c r="T2" s="336" t="s">
        <v>176</v>
      </c>
      <c r="U2" s="336" t="s">
        <v>176</v>
      </c>
      <c r="V2" s="336" t="s">
        <v>176</v>
      </c>
      <c r="W2" s="336" t="s">
        <v>176</v>
      </c>
      <c r="X2" s="336" t="s">
        <v>176</v>
      </c>
      <c r="Y2" s="336" t="s">
        <v>176</v>
      </c>
      <c r="Z2" s="338" t="s">
        <v>7</v>
      </c>
      <c r="AA2" s="338" t="s">
        <v>7</v>
      </c>
      <c r="AB2" s="338" t="s">
        <v>7</v>
      </c>
    </row>
    <row r="3" spans="1:28" ht="13.5" customHeight="1">
      <c r="G3" s="369"/>
      <c r="H3" s="369"/>
      <c r="I3" s="370"/>
      <c r="J3" s="335"/>
      <c r="K3" s="352"/>
      <c r="L3" s="352"/>
      <c r="M3" s="352"/>
      <c r="N3" s="352"/>
      <c r="O3" s="335"/>
      <c r="P3" s="335"/>
      <c r="Q3" s="336" t="s">
        <v>177</v>
      </c>
      <c r="R3" s="338" t="str">
        <f t="shared" ref="R3:AB3" si="0">Q3</f>
        <v>Before Recovery</v>
      </c>
      <c r="S3" s="338" t="str">
        <f t="shared" si="0"/>
        <v>Before Recovery</v>
      </c>
      <c r="T3" s="338" t="str">
        <f t="shared" si="0"/>
        <v>Before Recovery</v>
      </c>
      <c r="U3" s="338" t="str">
        <f t="shared" si="0"/>
        <v>Before Recovery</v>
      </c>
      <c r="V3" s="338" t="str">
        <f t="shared" si="0"/>
        <v>Before Recovery</v>
      </c>
      <c r="W3" s="338" t="str">
        <f t="shared" si="0"/>
        <v>Before Recovery</v>
      </c>
      <c r="X3" s="338" t="str">
        <f t="shared" si="0"/>
        <v>Before Recovery</v>
      </c>
      <c r="Y3" s="338" t="str">
        <f t="shared" si="0"/>
        <v>Before Recovery</v>
      </c>
      <c r="Z3" s="338" t="str">
        <f t="shared" si="0"/>
        <v>Before Recovery</v>
      </c>
      <c r="AA3" s="338" t="str">
        <f t="shared" si="0"/>
        <v>Before Recovery</v>
      </c>
      <c r="AB3" s="338" t="str">
        <f t="shared" si="0"/>
        <v>Before Recovery</v>
      </c>
    </row>
    <row r="4" spans="1:28">
      <c r="G4" s="369"/>
      <c r="H4" s="369"/>
      <c r="I4" s="370"/>
      <c r="J4" s="335"/>
      <c r="K4" s="352"/>
      <c r="L4" s="352"/>
      <c r="M4" s="352"/>
      <c r="N4" s="352"/>
      <c r="O4" s="335"/>
      <c r="P4" s="335"/>
      <c r="Q4" s="336" t="s">
        <v>878</v>
      </c>
      <c r="R4" s="338" t="str">
        <f>Q4</f>
        <v>FY2020</v>
      </c>
      <c r="S4" s="338" t="str">
        <f>Q4</f>
        <v>FY2020</v>
      </c>
      <c r="T4" s="338" t="str">
        <f>Q4</f>
        <v>FY2020</v>
      </c>
      <c r="U4" s="338" t="str">
        <f>Q4</f>
        <v>FY2020</v>
      </c>
      <c r="V4" s="338" t="str">
        <f>Q4</f>
        <v>FY2020</v>
      </c>
      <c r="W4" s="338" t="str">
        <f>Q4</f>
        <v>FY2020</v>
      </c>
      <c r="X4" s="338" t="str">
        <f>Q4</f>
        <v>FY2020</v>
      </c>
      <c r="Y4" s="338" t="str">
        <f>Q4</f>
        <v>FY2020</v>
      </c>
      <c r="Z4" s="338" t="str">
        <f>Q4</f>
        <v>FY2020</v>
      </c>
      <c r="AA4" s="338" t="str">
        <f>Q4</f>
        <v>FY2020</v>
      </c>
      <c r="AB4" s="338" t="str">
        <f>Q4</f>
        <v>FY2020</v>
      </c>
    </row>
    <row r="5" spans="1:28">
      <c r="G5" s="369"/>
      <c r="H5" s="369"/>
      <c r="I5" s="370"/>
      <c r="J5" s="335"/>
      <c r="K5" s="352"/>
      <c r="L5" s="352"/>
      <c r="M5" s="352"/>
      <c r="N5" s="352"/>
      <c r="O5" s="335"/>
      <c r="P5" s="335"/>
      <c r="Q5" s="338" t="s">
        <v>488</v>
      </c>
      <c r="R5" s="338" t="str">
        <f>Q5</f>
        <v>Actual</v>
      </c>
      <c r="S5" s="338" t="str">
        <f>Q5</f>
        <v>Actual</v>
      </c>
      <c r="T5" s="338" t="str">
        <f>Q5</f>
        <v>Actual</v>
      </c>
      <c r="U5" s="338" t="str">
        <f>Q5</f>
        <v>Actual</v>
      </c>
      <c r="V5" s="338" t="str">
        <f>Q5</f>
        <v>Actual</v>
      </c>
      <c r="W5" s="338" t="str">
        <f>Q5</f>
        <v>Actual</v>
      </c>
      <c r="X5" s="338" t="str">
        <f>Q5</f>
        <v>Actual</v>
      </c>
      <c r="Y5" s="338" t="str">
        <f>Q5</f>
        <v>Actual</v>
      </c>
      <c r="Z5" s="338" t="str">
        <f>Q5</f>
        <v>Actual</v>
      </c>
      <c r="AA5" s="338" t="str">
        <f>Q5</f>
        <v>Actual</v>
      </c>
      <c r="AB5" s="338" t="str">
        <f>Q5</f>
        <v>Actual</v>
      </c>
    </row>
    <row r="6" spans="1:28">
      <c r="A6" s="980">
        <v>1</v>
      </c>
      <c r="B6" s="980" t="s">
        <v>583</v>
      </c>
      <c r="C6" s="980" t="s">
        <v>584</v>
      </c>
      <c r="D6" s="980" t="s">
        <v>585</v>
      </c>
      <c r="E6" s="980" t="s">
        <v>586</v>
      </c>
      <c r="F6" s="981" t="s">
        <v>587</v>
      </c>
      <c r="G6" s="976" t="s">
        <v>588</v>
      </c>
      <c r="H6" s="976" t="s">
        <v>589</v>
      </c>
      <c r="I6" s="976" t="s">
        <v>590</v>
      </c>
      <c r="J6" s="335" t="s">
        <v>723</v>
      </c>
      <c r="K6" s="352" t="s">
        <v>724</v>
      </c>
      <c r="L6" s="352" t="s">
        <v>725</v>
      </c>
      <c r="M6" s="352" t="s">
        <v>726</v>
      </c>
      <c r="N6" s="352" t="s">
        <v>487</v>
      </c>
      <c r="O6" s="335" t="s">
        <v>591</v>
      </c>
      <c r="P6" s="335" t="s">
        <v>592</v>
      </c>
      <c r="Q6" s="336" t="s">
        <v>470</v>
      </c>
      <c r="R6" s="336" t="s">
        <v>0</v>
      </c>
      <c r="S6" s="336" t="s">
        <v>120</v>
      </c>
      <c r="T6" s="336" t="s">
        <v>119</v>
      </c>
      <c r="U6" s="336" t="s">
        <v>118</v>
      </c>
      <c r="V6" s="336" t="s">
        <v>117</v>
      </c>
      <c r="W6" s="336" t="s">
        <v>116</v>
      </c>
      <c r="X6" s="336" t="s">
        <v>115</v>
      </c>
      <c r="Y6" s="336" t="s">
        <v>114</v>
      </c>
      <c r="Z6" s="336" t="s">
        <v>113</v>
      </c>
      <c r="AA6" s="336" t="s">
        <v>112</v>
      </c>
      <c r="AB6" s="336" t="s">
        <v>111</v>
      </c>
    </row>
    <row r="7" spans="1:28" s="1243" customFormat="1">
      <c r="A7" s="1227">
        <v>1</v>
      </c>
      <c r="B7" s="1227"/>
      <c r="C7" s="1228" t="s">
        <v>733</v>
      </c>
      <c r="D7" s="1227"/>
      <c r="E7" s="1227"/>
      <c r="F7" s="1229"/>
      <c r="G7" s="1230"/>
      <c r="H7" s="1230"/>
      <c r="I7" s="1230"/>
      <c r="J7" s="1241"/>
      <c r="K7" s="1242"/>
      <c r="L7" s="1242"/>
      <c r="M7" s="1242"/>
      <c r="N7" s="1242"/>
      <c r="O7" s="1241"/>
      <c r="P7" s="1241"/>
      <c r="Q7" s="1241"/>
      <c r="R7" s="1241"/>
      <c r="S7" s="1241"/>
      <c r="T7" s="1241"/>
      <c r="U7" s="1241"/>
      <c r="V7" s="1241"/>
      <c r="W7" s="1241"/>
      <c r="X7" s="1241"/>
      <c r="Y7" s="1241"/>
      <c r="Z7" s="1241"/>
      <c r="AA7" s="1241"/>
      <c r="AB7" s="1241"/>
    </row>
    <row r="8" spans="1:28" s="1244" customFormat="1">
      <c r="A8" s="1244">
        <v>1</v>
      </c>
      <c r="B8" s="1245"/>
      <c r="C8" s="1246" t="s">
        <v>574</v>
      </c>
      <c r="F8" s="1247"/>
      <c r="G8" s="1248"/>
      <c r="H8" s="1248"/>
      <c r="I8" s="1249"/>
      <c r="J8" s="1250" t="s">
        <v>946</v>
      </c>
      <c r="K8" s="1251" t="s">
        <v>2</v>
      </c>
      <c r="L8" s="1303" t="s">
        <v>3</v>
      </c>
      <c r="M8" s="1253" t="s">
        <v>4</v>
      </c>
      <c r="N8" s="1254" t="s">
        <v>5</v>
      </c>
      <c r="O8" s="1255" t="str">
        <f>'PL,HC,INV'!$O$4</f>
        <v>BIN</v>
      </c>
      <c r="P8" s="1255" t="str">
        <f>'PL,HC,INV'!$H$6</f>
        <v>K_INR</v>
      </c>
      <c r="Q8" s="1256"/>
      <c r="R8" s="1256"/>
      <c r="S8" s="1256"/>
      <c r="T8" s="1256"/>
      <c r="U8" s="1256"/>
      <c r="V8" s="1256"/>
      <c r="W8" s="1256"/>
      <c r="X8" s="1256"/>
      <c r="Y8" s="1256"/>
      <c r="Z8" s="1256"/>
      <c r="AA8" s="1256"/>
      <c r="AB8" s="1256"/>
    </row>
    <row r="9" spans="1:28">
      <c r="A9" s="975">
        <v>1</v>
      </c>
      <c r="B9" s="357"/>
      <c r="C9" s="357"/>
      <c r="D9" s="357"/>
      <c r="E9" s="977"/>
      <c r="G9" s="369"/>
      <c r="H9" s="368"/>
      <c r="I9" s="370"/>
      <c r="J9" s="339" t="s">
        <v>93</v>
      </c>
      <c r="K9" s="354" t="s">
        <v>39</v>
      </c>
      <c r="L9" s="354" t="s">
        <v>3</v>
      </c>
      <c r="M9" s="741" t="s">
        <v>4</v>
      </c>
      <c r="N9" s="354" t="s">
        <v>5</v>
      </c>
      <c r="O9" s="351" t="str">
        <f>'PL,HC,INV'!$O$4</f>
        <v>BIN</v>
      </c>
      <c r="P9" s="351" t="str">
        <f>'PL,HC,INV'!$H$6</f>
        <v>K_INR</v>
      </c>
      <c r="Q9" s="343"/>
      <c r="R9" s="343"/>
      <c r="S9" s="343"/>
      <c r="T9" s="343"/>
      <c r="U9" s="343"/>
      <c r="V9" s="343"/>
      <c r="W9" s="343"/>
      <c r="X9" s="343"/>
      <c r="Y9" s="343"/>
      <c r="Z9" s="343"/>
      <c r="AA9" s="343"/>
      <c r="AB9" s="343"/>
    </row>
    <row r="10" spans="1:28">
      <c r="A10" s="975">
        <v>1</v>
      </c>
      <c r="B10" s="975" t="s">
        <v>733</v>
      </c>
      <c r="C10" s="975" t="s">
        <v>574</v>
      </c>
      <c r="D10" s="975" t="s">
        <v>731</v>
      </c>
      <c r="E10" s="975" t="s">
        <v>572</v>
      </c>
      <c r="G10" s="369"/>
      <c r="H10" s="368"/>
      <c r="I10" s="375"/>
      <c r="J10" s="344" t="s">
        <v>15</v>
      </c>
      <c r="K10" s="354" t="s">
        <v>39</v>
      </c>
      <c r="L10" s="354" t="s">
        <v>3</v>
      </c>
      <c r="M10" s="741" t="s">
        <v>4</v>
      </c>
      <c r="N10" s="354" t="s">
        <v>5</v>
      </c>
      <c r="O10" s="351" t="str">
        <f>'PL,HC,INV'!$O$4</f>
        <v>BIN</v>
      </c>
      <c r="P10" s="351" t="str">
        <f>'PL,HC,INV'!$H$6</f>
        <v>K_INR</v>
      </c>
      <c r="Q10" s="342">
        <f>'PL,HC,INV'!P$38</f>
        <v>2586</v>
      </c>
      <c r="R10" s="342">
        <f>'PL,HC,INV'!Q$38</f>
        <v>2163</v>
      </c>
      <c r="S10" s="342">
        <f>'PL,HC,INV'!R$38</f>
        <v>3918</v>
      </c>
      <c r="T10" s="342">
        <f>'PL,HC,INV'!S$38</f>
        <v>2458</v>
      </c>
      <c r="U10" s="342">
        <f>'PL,HC,INV'!T$38</f>
        <v>2499</v>
      </c>
      <c r="V10" s="342">
        <f>'PL,HC,INV'!U$38</f>
        <v>2743</v>
      </c>
      <c r="W10" s="342">
        <f>'PL,HC,INV'!V$38</f>
        <v>17202</v>
      </c>
      <c r="X10" s="342">
        <f>'PL,HC,INV'!W$38</f>
        <v>4545</v>
      </c>
      <c r="Y10" s="342">
        <f>'PL,HC,INV'!X$38</f>
        <v>14464</v>
      </c>
      <c r="Z10" s="342">
        <f>'PL,HC,INV'!Y$38</f>
        <v>5384</v>
      </c>
      <c r="AA10" s="342">
        <f>'PL,HC,INV'!Z$38</f>
        <v>4025</v>
      </c>
      <c r="AB10" s="342">
        <f>'PL,HC,INV'!AA$38</f>
        <v>-20699</v>
      </c>
    </row>
    <row r="11" spans="1:28">
      <c r="A11" s="975">
        <v>1</v>
      </c>
      <c r="B11" s="975" t="s">
        <v>733</v>
      </c>
      <c r="C11" s="975" t="s">
        <v>574</v>
      </c>
      <c r="D11" s="975" t="s">
        <v>574</v>
      </c>
      <c r="E11" s="975" t="s">
        <v>572</v>
      </c>
      <c r="G11" s="369"/>
      <c r="H11" s="369"/>
      <c r="I11" s="370"/>
      <c r="J11" s="344" t="s">
        <v>16</v>
      </c>
      <c r="K11" s="354" t="s">
        <v>39</v>
      </c>
      <c r="L11" s="354" t="s">
        <v>3</v>
      </c>
      <c r="M11" s="741" t="s">
        <v>4</v>
      </c>
      <c r="N11" s="354" t="s">
        <v>5</v>
      </c>
      <c r="O11" s="351" t="str">
        <f>'PL,HC,INV'!$O$4</f>
        <v>BIN</v>
      </c>
      <c r="P11" s="351" t="str">
        <f>'PL,HC,INV'!$H$6</f>
        <v>K_INR</v>
      </c>
      <c r="Q11" s="342">
        <f>'PL,HC,INV'!P$39</f>
        <v>305</v>
      </c>
      <c r="R11" s="342">
        <f>'PL,HC,INV'!Q$39</f>
        <v>438</v>
      </c>
      <c r="S11" s="342">
        <f>'PL,HC,INV'!R$39</f>
        <v>2664</v>
      </c>
      <c r="T11" s="342">
        <f>'PL,HC,INV'!S$39</f>
        <v>363</v>
      </c>
      <c r="U11" s="342">
        <f>'PL,HC,INV'!T$39</f>
        <v>296</v>
      </c>
      <c r="V11" s="342">
        <f>'PL,HC,INV'!U$39</f>
        <v>1478</v>
      </c>
      <c r="W11" s="342">
        <f>'PL,HC,INV'!V$39</f>
        <v>1477</v>
      </c>
      <c r="X11" s="342">
        <f>'PL,HC,INV'!W$39</f>
        <v>325</v>
      </c>
      <c r="Y11" s="342">
        <f>'PL,HC,INV'!X$39</f>
        <v>13844</v>
      </c>
      <c r="Z11" s="342">
        <f>'PL,HC,INV'!Y$39</f>
        <v>418</v>
      </c>
      <c r="AA11" s="342">
        <f>'PL,HC,INV'!Z$39</f>
        <v>1608</v>
      </c>
      <c r="AB11" s="342">
        <f>'PL,HC,INV'!AA$39</f>
        <v>-9930</v>
      </c>
    </row>
    <row r="12" spans="1:28">
      <c r="A12" s="975">
        <v>1</v>
      </c>
      <c r="B12" s="975" t="s">
        <v>733</v>
      </c>
      <c r="C12" s="975" t="s">
        <v>574</v>
      </c>
      <c r="D12" s="975" t="s">
        <v>731</v>
      </c>
      <c r="E12" s="975" t="s">
        <v>734</v>
      </c>
      <c r="G12" s="369"/>
      <c r="H12" s="369"/>
      <c r="I12" s="370"/>
      <c r="J12" s="344" t="s">
        <v>17</v>
      </c>
      <c r="K12" s="354" t="s">
        <v>39</v>
      </c>
      <c r="L12" s="354" t="s">
        <v>3</v>
      </c>
      <c r="M12" s="741" t="s">
        <v>4</v>
      </c>
      <c r="N12" s="354" t="s">
        <v>5</v>
      </c>
      <c r="O12" s="351" t="str">
        <f>'PL,HC,INV'!$O$4</f>
        <v>BIN</v>
      </c>
      <c r="P12" s="351" t="str">
        <f>'PL,HC,INV'!$H$6</f>
        <v>K_INR</v>
      </c>
      <c r="Q12" s="342">
        <f>'PL,HC,INV'!P$40</f>
        <v>10748</v>
      </c>
      <c r="R12" s="342">
        <f>'PL,HC,INV'!Q$40</f>
        <v>16372</v>
      </c>
      <c r="S12" s="342">
        <f>'PL,HC,INV'!R$40</f>
        <v>19412</v>
      </c>
      <c r="T12" s="342">
        <f>'PL,HC,INV'!S$40</f>
        <v>20563</v>
      </c>
      <c r="U12" s="342">
        <f>'PL,HC,INV'!T$40</f>
        <v>22040</v>
      </c>
      <c r="V12" s="342">
        <f>'PL,HC,INV'!U$40</f>
        <v>25879</v>
      </c>
      <c r="W12" s="342">
        <f>'PL,HC,INV'!V$40</f>
        <v>23739</v>
      </c>
      <c r="X12" s="342">
        <f>'PL,HC,INV'!W$40</f>
        <v>24735</v>
      </c>
      <c r="Y12" s="342">
        <f>'PL,HC,INV'!X$40</f>
        <v>26007</v>
      </c>
      <c r="Z12" s="342">
        <f>'PL,HC,INV'!Y$40</f>
        <v>25158</v>
      </c>
      <c r="AA12" s="342">
        <f>'PL,HC,INV'!Z$40</f>
        <v>28713</v>
      </c>
      <c r="AB12" s="342">
        <f>'PL,HC,INV'!AA$40</f>
        <v>35457</v>
      </c>
    </row>
    <row r="13" spans="1:28">
      <c r="A13" s="975">
        <v>1</v>
      </c>
      <c r="B13" s="357"/>
      <c r="C13" s="357"/>
      <c r="D13" s="357"/>
      <c r="E13" s="977"/>
      <c r="G13" s="369"/>
      <c r="H13" s="369"/>
      <c r="I13" s="370"/>
      <c r="J13" s="339" t="s">
        <v>94</v>
      </c>
      <c r="K13" s="354" t="s">
        <v>39</v>
      </c>
      <c r="L13" s="354" t="s">
        <v>3</v>
      </c>
      <c r="M13" s="741" t="s">
        <v>4</v>
      </c>
      <c r="N13" s="354" t="s">
        <v>5</v>
      </c>
      <c r="O13" s="351" t="str">
        <f>'PL,HC,INV'!$O$4</f>
        <v>BIN</v>
      </c>
      <c r="P13" s="351" t="str">
        <f>'PL,HC,INV'!$H$6</f>
        <v>K_INR</v>
      </c>
      <c r="Q13" s="343"/>
      <c r="R13" s="343"/>
      <c r="S13" s="343"/>
      <c r="T13" s="343"/>
      <c r="U13" s="343"/>
      <c r="V13" s="343"/>
      <c r="W13" s="343"/>
      <c r="X13" s="343"/>
      <c r="Y13" s="343"/>
      <c r="Z13" s="343"/>
      <c r="AA13" s="343"/>
      <c r="AB13" s="343"/>
    </row>
    <row r="14" spans="1:28">
      <c r="A14" s="975">
        <v>1</v>
      </c>
      <c r="B14" s="975" t="s">
        <v>733</v>
      </c>
      <c r="C14" s="975" t="s">
        <v>731</v>
      </c>
      <c r="D14" s="975" t="s">
        <v>574</v>
      </c>
      <c r="E14" s="975" t="s">
        <v>572</v>
      </c>
      <c r="G14" s="369"/>
      <c r="H14" s="369"/>
      <c r="I14" s="370"/>
      <c r="J14" s="344" t="s">
        <v>18</v>
      </c>
      <c r="K14" s="354" t="s">
        <v>39</v>
      </c>
      <c r="L14" s="354" t="s">
        <v>3</v>
      </c>
      <c r="M14" s="741" t="s">
        <v>4</v>
      </c>
      <c r="N14" s="354" t="s">
        <v>5</v>
      </c>
      <c r="O14" s="351" t="str">
        <f>'PL,HC,INV'!$O$4</f>
        <v>BIN</v>
      </c>
      <c r="P14" s="351" t="str">
        <f>'PL,HC,INV'!$H$6</f>
        <v>K_INR</v>
      </c>
      <c r="Q14" s="342">
        <f>'PL,HC,INV'!P$42</f>
        <v>11027</v>
      </c>
      <c r="R14" s="342">
        <f>'PL,HC,INV'!Q$42</f>
        <v>11027</v>
      </c>
      <c r="S14" s="342">
        <f>'PL,HC,INV'!R$42</f>
        <v>5303</v>
      </c>
      <c r="T14" s="342">
        <f>'PL,HC,INV'!S$42</f>
        <v>11027</v>
      </c>
      <c r="U14" s="342">
        <f>'PL,HC,INV'!T$42</f>
        <v>11027</v>
      </c>
      <c r="V14" s="342">
        <f>'PL,HC,INV'!U$42</f>
        <v>10480</v>
      </c>
      <c r="W14" s="342">
        <f>'PL,HC,INV'!V$42</f>
        <v>11027</v>
      </c>
      <c r="X14" s="342">
        <f>'PL,HC,INV'!W$42</f>
        <v>9096</v>
      </c>
      <c r="Y14" s="342">
        <f>'PL,HC,INV'!X$42</f>
        <v>12981</v>
      </c>
      <c r="Z14" s="342">
        <f>'PL,HC,INV'!Y$42</f>
        <v>9096</v>
      </c>
      <c r="AA14" s="342">
        <f>'PL,HC,INV'!Z$42</f>
        <v>9096</v>
      </c>
      <c r="AB14" s="342">
        <f>'PL,HC,INV'!AA$42</f>
        <v>31367</v>
      </c>
    </row>
    <row r="15" spans="1:28">
      <c r="A15" s="975">
        <v>1</v>
      </c>
      <c r="B15" s="975" t="s">
        <v>733</v>
      </c>
      <c r="C15" s="975" t="s">
        <v>574</v>
      </c>
      <c r="D15" s="975" t="s">
        <v>574</v>
      </c>
      <c r="E15" s="975" t="s">
        <v>734</v>
      </c>
      <c r="G15" s="369"/>
      <c r="H15" s="369"/>
      <c r="I15" s="370"/>
      <c r="J15" s="344" t="s">
        <v>19</v>
      </c>
      <c r="K15" s="354" t="s">
        <v>39</v>
      </c>
      <c r="L15" s="354" t="s">
        <v>3</v>
      </c>
      <c r="M15" s="741" t="s">
        <v>4</v>
      </c>
      <c r="N15" s="354" t="s">
        <v>5</v>
      </c>
      <c r="O15" s="351" t="str">
        <f>'PL,HC,INV'!$O$4</f>
        <v>BIN</v>
      </c>
      <c r="P15" s="351" t="str">
        <f>'PL,HC,INV'!$H$6</f>
        <v>K_INR</v>
      </c>
      <c r="Q15" s="342">
        <f>'PL,HC,INV'!P$43</f>
        <v>43750</v>
      </c>
      <c r="R15" s="342">
        <f>'PL,HC,INV'!Q$43</f>
        <v>43727</v>
      </c>
      <c r="S15" s="342">
        <f>'PL,HC,INV'!R$43</f>
        <v>46434</v>
      </c>
      <c r="T15" s="342">
        <f>'PL,HC,INV'!S$43</f>
        <v>43923</v>
      </c>
      <c r="U15" s="342">
        <f>'PL,HC,INV'!T$43</f>
        <v>44490</v>
      </c>
      <c r="V15" s="342">
        <f>'PL,HC,INV'!U$43</f>
        <v>49500</v>
      </c>
      <c r="W15" s="342">
        <f>'PL,HC,INV'!V$43</f>
        <v>47307</v>
      </c>
      <c r="X15" s="342">
        <f>'PL,HC,INV'!W$43</f>
        <v>44386</v>
      </c>
      <c r="Y15" s="342">
        <f>'PL,HC,INV'!X$43</f>
        <v>31209</v>
      </c>
      <c r="Z15" s="342">
        <f>'PL,HC,INV'!Y$43</f>
        <v>44987</v>
      </c>
      <c r="AA15" s="342">
        <f>'PL,HC,INV'!Z$43</f>
        <v>44980</v>
      </c>
      <c r="AB15" s="342">
        <f>'PL,HC,INV'!AA$43</f>
        <v>36986</v>
      </c>
    </row>
    <row r="16" spans="1:28">
      <c r="A16" s="975">
        <v>1</v>
      </c>
      <c r="B16" s="975" t="s">
        <v>735</v>
      </c>
      <c r="C16" s="975" t="s">
        <v>731</v>
      </c>
      <c r="D16" s="975" t="s">
        <v>574</v>
      </c>
      <c r="E16" s="975" t="s">
        <v>734</v>
      </c>
      <c r="G16" s="369"/>
      <c r="H16" s="369"/>
      <c r="I16" s="370"/>
      <c r="J16" s="344" t="s">
        <v>20</v>
      </c>
      <c r="K16" s="354" t="s">
        <v>39</v>
      </c>
      <c r="L16" s="354" t="s">
        <v>3</v>
      </c>
      <c r="M16" s="741" t="s">
        <v>4</v>
      </c>
      <c r="N16" s="354" t="s">
        <v>5</v>
      </c>
      <c r="O16" s="351" t="str">
        <f>'PL,HC,INV'!$O$4</f>
        <v>BIN</v>
      </c>
      <c r="P16" s="351" t="str">
        <f>'PL,HC,INV'!$H$6</f>
        <v>K_INR</v>
      </c>
      <c r="Q16" s="342">
        <f>'PL,HC,INV'!P$44</f>
        <v>0</v>
      </c>
      <c r="R16" s="342">
        <f>'PL,HC,INV'!Q$44</f>
        <v>0</v>
      </c>
      <c r="S16" s="342">
        <f>'PL,HC,INV'!R$44</f>
        <v>0</v>
      </c>
      <c r="T16" s="342">
        <f>'PL,HC,INV'!S$44</f>
        <v>0</v>
      </c>
      <c r="U16" s="342">
        <f>'PL,HC,INV'!T$44</f>
        <v>0</v>
      </c>
      <c r="V16" s="342">
        <f>'PL,HC,INV'!U$44</f>
        <v>0</v>
      </c>
      <c r="W16" s="342">
        <f>'PL,HC,INV'!V$44</f>
        <v>0</v>
      </c>
      <c r="X16" s="342">
        <f>'PL,HC,INV'!W$44</f>
        <v>0</v>
      </c>
      <c r="Y16" s="342">
        <f>'PL,HC,INV'!X$44</f>
        <v>0</v>
      </c>
      <c r="Z16" s="342">
        <f>'PL,HC,INV'!Y$44</f>
        <v>0</v>
      </c>
      <c r="AA16" s="342">
        <f>'PL,HC,INV'!Z$44</f>
        <v>0</v>
      </c>
      <c r="AB16" s="342">
        <f>'PL,HC,INV'!AA$44</f>
        <v>0</v>
      </c>
    </row>
    <row r="17" spans="1:28">
      <c r="A17" s="975">
        <v>1</v>
      </c>
      <c r="B17" s="357"/>
      <c r="C17" s="357"/>
      <c r="D17" s="357"/>
      <c r="E17" s="977"/>
      <c r="G17" s="369"/>
      <c r="H17" s="369"/>
      <c r="I17" s="370"/>
      <c r="J17" s="339" t="s">
        <v>95</v>
      </c>
      <c r="K17" s="354" t="s">
        <v>39</v>
      </c>
      <c r="L17" s="354" t="s">
        <v>3</v>
      </c>
      <c r="M17" s="741" t="s">
        <v>4</v>
      </c>
      <c r="N17" s="354" t="s">
        <v>5</v>
      </c>
      <c r="O17" s="351" t="str">
        <f>'PL,HC,INV'!$O$4</f>
        <v>BIN</v>
      </c>
      <c r="P17" s="351" t="str">
        <f>'PL,HC,INV'!$H$6</f>
        <v>K_INR</v>
      </c>
      <c r="Q17" s="343"/>
      <c r="R17" s="343"/>
      <c r="S17" s="343"/>
      <c r="T17" s="343"/>
      <c r="U17" s="343"/>
      <c r="V17" s="343"/>
      <c r="W17" s="343"/>
      <c r="X17" s="343"/>
      <c r="Y17" s="343"/>
      <c r="Z17" s="343"/>
      <c r="AA17" s="343"/>
      <c r="AB17" s="343"/>
    </row>
    <row r="18" spans="1:28">
      <c r="A18" s="975">
        <v>1</v>
      </c>
      <c r="B18" s="975" t="s">
        <v>733</v>
      </c>
      <c r="C18" s="975" t="s">
        <v>731</v>
      </c>
      <c r="D18" s="975" t="s">
        <v>729</v>
      </c>
      <c r="E18" s="975" t="s">
        <v>734</v>
      </c>
      <c r="G18" s="369"/>
      <c r="H18" s="369"/>
      <c r="I18" s="370"/>
      <c r="J18" s="344" t="s">
        <v>51</v>
      </c>
      <c r="K18" s="354" t="s">
        <v>39</v>
      </c>
      <c r="L18" s="354" t="s">
        <v>3</v>
      </c>
      <c r="M18" s="741" t="s">
        <v>4</v>
      </c>
      <c r="N18" s="354" t="s">
        <v>5</v>
      </c>
      <c r="O18" s="351" t="str">
        <f>'PL,HC,INV'!$O$4</f>
        <v>BIN</v>
      </c>
      <c r="P18" s="351" t="str">
        <f>'PL,HC,INV'!$H$6</f>
        <v>K_INR</v>
      </c>
      <c r="Q18" s="342">
        <f>'PL,HC,INV'!P$46</f>
        <v>0</v>
      </c>
      <c r="R18" s="342">
        <f>'PL,HC,INV'!Q$46</f>
        <v>113</v>
      </c>
      <c r="S18" s="342">
        <f>'PL,HC,INV'!R$46</f>
        <v>57</v>
      </c>
      <c r="T18" s="342">
        <f>'PL,HC,INV'!S$46</f>
        <v>177</v>
      </c>
      <c r="U18" s="342">
        <f>'PL,HC,INV'!T$46</f>
        <v>368</v>
      </c>
      <c r="V18" s="342">
        <f>'PL,HC,INV'!U$46</f>
        <v>608</v>
      </c>
      <c r="W18" s="342">
        <f>'PL,HC,INV'!V$46</f>
        <v>1139</v>
      </c>
      <c r="X18" s="342">
        <f>'PL,HC,INV'!W$46</f>
        <v>241</v>
      </c>
      <c r="Y18" s="342">
        <f>'PL,HC,INV'!X$46</f>
        <v>190</v>
      </c>
      <c r="Z18" s="342">
        <f>'PL,HC,INV'!Y$46</f>
        <v>2081</v>
      </c>
      <c r="AA18" s="342">
        <f>'PL,HC,INV'!Z$46</f>
        <v>2151</v>
      </c>
      <c r="AB18" s="342">
        <f>'PL,HC,INV'!AA$46</f>
        <v>6310</v>
      </c>
    </row>
    <row r="19" spans="1:28">
      <c r="A19" s="975">
        <v>1</v>
      </c>
      <c r="B19" s="975" t="s">
        <v>733</v>
      </c>
      <c r="C19" s="975" t="s">
        <v>574</v>
      </c>
      <c r="D19" s="975" t="s">
        <v>574</v>
      </c>
      <c r="E19" s="975" t="s">
        <v>736</v>
      </c>
      <c r="G19" s="369"/>
      <c r="H19" s="369"/>
      <c r="I19" s="370"/>
      <c r="J19" s="344" t="s">
        <v>52</v>
      </c>
      <c r="K19" s="354" t="s">
        <v>39</v>
      </c>
      <c r="L19" s="354" t="s">
        <v>3</v>
      </c>
      <c r="M19" s="741" t="s">
        <v>4</v>
      </c>
      <c r="N19" s="354" t="s">
        <v>5</v>
      </c>
      <c r="O19" s="351" t="str">
        <f>'PL,HC,INV'!$O$4</f>
        <v>BIN</v>
      </c>
      <c r="P19" s="351" t="str">
        <f>'PL,HC,INV'!$H$6</f>
        <v>K_INR</v>
      </c>
      <c r="Q19" s="342">
        <f>'PL,HC,INV'!P$47</f>
        <v>7955</v>
      </c>
      <c r="R19" s="342">
        <f>'PL,HC,INV'!Q$47</f>
        <v>8010</v>
      </c>
      <c r="S19" s="342">
        <f>'PL,HC,INV'!R$47</f>
        <v>26746</v>
      </c>
      <c r="T19" s="342">
        <f>'PL,HC,INV'!S$47</f>
        <v>8165</v>
      </c>
      <c r="U19" s="342">
        <f>'PL,HC,INV'!T$47</f>
        <v>6869</v>
      </c>
      <c r="V19" s="342">
        <f>'PL,HC,INV'!U$47</f>
        <v>27133</v>
      </c>
      <c r="W19" s="342">
        <f>'PL,HC,INV'!V$47</f>
        <v>7789</v>
      </c>
      <c r="X19" s="342">
        <f>'PL,HC,INV'!W$47</f>
        <v>7593</v>
      </c>
      <c r="Y19" s="342">
        <f>'PL,HC,INV'!X$47</f>
        <v>25279</v>
      </c>
      <c r="Z19" s="342">
        <f>'PL,HC,INV'!Y$47</f>
        <v>7719</v>
      </c>
      <c r="AA19" s="342">
        <f>'PL,HC,INV'!Z$47</f>
        <v>7534</v>
      </c>
      <c r="AB19" s="342">
        <f>'PL,HC,INV'!AA$47</f>
        <v>24220</v>
      </c>
    </row>
    <row r="20" spans="1:28">
      <c r="A20" s="975">
        <v>1</v>
      </c>
      <c r="B20" s="975" t="s">
        <v>737</v>
      </c>
      <c r="C20" s="975" t="s">
        <v>574</v>
      </c>
      <c r="D20" s="975" t="s">
        <v>574</v>
      </c>
      <c r="E20" s="975" t="s">
        <v>734</v>
      </c>
      <c r="G20" s="369"/>
      <c r="H20" s="369"/>
      <c r="I20" s="370"/>
      <c r="J20" s="344" t="s">
        <v>21</v>
      </c>
      <c r="K20" s="354" t="s">
        <v>39</v>
      </c>
      <c r="L20" s="354" t="s">
        <v>3</v>
      </c>
      <c r="M20" s="741" t="s">
        <v>4</v>
      </c>
      <c r="N20" s="354" t="s">
        <v>5</v>
      </c>
      <c r="O20" s="351" t="str">
        <f>'PL,HC,INV'!$O$4</f>
        <v>BIN</v>
      </c>
      <c r="P20" s="351" t="str">
        <f>'PL,HC,INV'!$H$6</f>
        <v>K_INR</v>
      </c>
      <c r="Q20" s="342">
        <f>'PL,HC,INV'!P$48</f>
        <v>565</v>
      </c>
      <c r="R20" s="342">
        <f>'PL,HC,INV'!Q$48</f>
        <v>729</v>
      </c>
      <c r="S20" s="342">
        <f>'PL,HC,INV'!R$48</f>
        <v>661</v>
      </c>
      <c r="T20" s="342">
        <f>'PL,HC,INV'!S$48</f>
        <v>881</v>
      </c>
      <c r="U20" s="342">
        <f>'PL,HC,INV'!T$48</f>
        <v>1017</v>
      </c>
      <c r="V20" s="342">
        <f>'PL,HC,INV'!U$48</f>
        <v>776</v>
      </c>
      <c r="W20" s="342">
        <f>'PL,HC,INV'!V$48</f>
        <v>1169</v>
      </c>
      <c r="X20" s="342">
        <f>'PL,HC,INV'!W$48</f>
        <v>775</v>
      </c>
      <c r="Y20" s="342">
        <f>'PL,HC,INV'!X$48</f>
        <v>1537</v>
      </c>
      <c r="Z20" s="342">
        <f>'PL,HC,INV'!Y$48</f>
        <v>337</v>
      </c>
      <c r="AA20" s="342">
        <f>'PL,HC,INV'!Z$48</f>
        <v>1783</v>
      </c>
      <c r="AB20" s="342">
        <f>'PL,HC,INV'!AA$48</f>
        <v>1009</v>
      </c>
    </row>
    <row r="21" spans="1:28">
      <c r="A21" s="975">
        <v>1</v>
      </c>
      <c r="B21" s="975" t="s">
        <v>733</v>
      </c>
      <c r="C21" s="975" t="s">
        <v>731</v>
      </c>
      <c r="D21" s="975" t="s">
        <v>731</v>
      </c>
      <c r="E21" s="975" t="s">
        <v>734</v>
      </c>
      <c r="G21" s="369"/>
      <c r="H21" s="369"/>
      <c r="I21" s="370"/>
      <c r="J21" s="344" t="s">
        <v>22</v>
      </c>
      <c r="K21" s="354" t="s">
        <v>39</v>
      </c>
      <c r="L21" s="354" t="s">
        <v>3</v>
      </c>
      <c r="M21" s="741" t="s">
        <v>4</v>
      </c>
      <c r="N21" s="354" t="s">
        <v>5</v>
      </c>
      <c r="O21" s="351" t="str">
        <f>'PL,HC,INV'!$O$4</f>
        <v>BIN</v>
      </c>
      <c r="P21" s="351" t="str">
        <f>'PL,HC,INV'!$H$6</f>
        <v>K_INR</v>
      </c>
      <c r="Q21" s="342">
        <f>'PL,HC,INV'!P$49</f>
        <v>7358</v>
      </c>
      <c r="R21" s="342">
        <f>'PL,HC,INV'!Q$49</f>
        <v>7988</v>
      </c>
      <c r="S21" s="342">
        <f>'PL,HC,INV'!R$49</f>
        <v>-12937</v>
      </c>
      <c r="T21" s="342">
        <f>'PL,HC,INV'!S$49</f>
        <v>9193</v>
      </c>
      <c r="U21" s="342">
        <f>'PL,HC,INV'!T$49</f>
        <v>9481</v>
      </c>
      <c r="V21" s="342">
        <f>'PL,HC,INV'!U$49</f>
        <v>-15480</v>
      </c>
      <c r="W21" s="342">
        <f>'PL,HC,INV'!V$49</f>
        <v>10462</v>
      </c>
      <c r="X21" s="342">
        <f>'PL,HC,INV'!W$49</f>
        <v>10287</v>
      </c>
      <c r="Y21" s="342">
        <f>'PL,HC,INV'!X$49</f>
        <v>-11796</v>
      </c>
      <c r="Z21" s="342">
        <f>'PL,HC,INV'!Y$49</f>
        <v>8641</v>
      </c>
      <c r="AA21" s="342">
        <f>'PL,HC,INV'!Z$49</f>
        <v>10301</v>
      </c>
      <c r="AB21" s="342">
        <f>'PL,HC,INV'!AA$49</f>
        <v>-12217</v>
      </c>
    </row>
    <row r="22" spans="1:28">
      <c r="A22" s="975">
        <v>1</v>
      </c>
      <c r="B22" s="975" t="s">
        <v>733</v>
      </c>
      <c r="C22" s="975" t="s">
        <v>731</v>
      </c>
      <c r="D22" s="975" t="s">
        <v>574</v>
      </c>
      <c r="E22" s="975" t="s">
        <v>734</v>
      </c>
      <c r="G22" s="369"/>
      <c r="H22" s="369"/>
      <c r="I22" s="370"/>
      <c r="J22" s="344" t="s">
        <v>53</v>
      </c>
      <c r="K22" s="354" t="s">
        <v>39</v>
      </c>
      <c r="L22" s="354" t="s">
        <v>3</v>
      </c>
      <c r="M22" s="741" t="s">
        <v>4</v>
      </c>
      <c r="N22" s="354" t="s">
        <v>5</v>
      </c>
      <c r="O22" s="351" t="str">
        <f>'PL,HC,INV'!$O$4</f>
        <v>BIN</v>
      </c>
      <c r="P22" s="351" t="str">
        <f>'PL,HC,INV'!$H$6</f>
        <v>K_INR</v>
      </c>
      <c r="Q22" s="342">
        <f>'PL,HC,INV'!P$50</f>
        <v>0</v>
      </c>
      <c r="R22" s="342">
        <f>'PL,HC,INV'!Q$50</f>
        <v>0</v>
      </c>
      <c r="S22" s="342">
        <f>'PL,HC,INV'!R$50</f>
        <v>49</v>
      </c>
      <c r="T22" s="342">
        <f>'PL,HC,INV'!S$50</f>
        <v>186</v>
      </c>
      <c r="U22" s="342">
        <f>'PL,HC,INV'!T$50</f>
        <v>208</v>
      </c>
      <c r="V22" s="342">
        <f>'PL,HC,INV'!U$50</f>
        <v>98</v>
      </c>
      <c r="W22" s="342">
        <f>'PL,HC,INV'!V$50</f>
        <v>0</v>
      </c>
      <c r="X22" s="342">
        <f>'PL,HC,INV'!W$50</f>
        <v>41</v>
      </c>
      <c r="Y22" s="342">
        <f>'PL,HC,INV'!X$50</f>
        <v>204</v>
      </c>
      <c r="Z22" s="342">
        <f>'PL,HC,INV'!Y$50</f>
        <v>36</v>
      </c>
      <c r="AA22" s="342">
        <f>'PL,HC,INV'!Z$50</f>
        <v>93</v>
      </c>
      <c r="AB22" s="342">
        <f>'PL,HC,INV'!AA$50</f>
        <v>3129</v>
      </c>
    </row>
    <row r="23" spans="1:28">
      <c r="A23" s="975">
        <v>1</v>
      </c>
      <c r="B23" s="975" t="s">
        <v>733</v>
      </c>
      <c r="C23" s="975" t="s">
        <v>729</v>
      </c>
      <c r="D23" s="975" t="s">
        <v>574</v>
      </c>
      <c r="E23" s="975" t="s">
        <v>572</v>
      </c>
      <c r="G23" s="369"/>
      <c r="H23" s="369"/>
      <c r="I23" s="370"/>
      <c r="J23" s="344" t="s">
        <v>23</v>
      </c>
      <c r="K23" s="354" t="s">
        <v>39</v>
      </c>
      <c r="L23" s="354" t="s">
        <v>3</v>
      </c>
      <c r="M23" s="741" t="s">
        <v>4</v>
      </c>
      <c r="N23" s="354" t="s">
        <v>5</v>
      </c>
      <c r="O23" s="351" t="str">
        <f>'PL,HC,INV'!$O$4</f>
        <v>BIN</v>
      </c>
      <c r="P23" s="351" t="str">
        <f>'PL,HC,INV'!$H$6</f>
        <v>K_INR</v>
      </c>
      <c r="Q23" s="342">
        <f>'PL,HC,INV'!P$51</f>
        <v>19137</v>
      </c>
      <c r="R23" s="342">
        <f>'PL,HC,INV'!Q$51</f>
        <v>17065</v>
      </c>
      <c r="S23" s="342">
        <f>'PL,HC,INV'!R$51</f>
        <v>45773</v>
      </c>
      <c r="T23" s="342">
        <f>'PL,HC,INV'!S$51</f>
        <v>17913</v>
      </c>
      <c r="U23" s="342">
        <f>'PL,HC,INV'!T$51</f>
        <v>19611</v>
      </c>
      <c r="V23" s="342">
        <f>'PL,HC,INV'!U$51</f>
        <v>36805</v>
      </c>
      <c r="W23" s="342">
        <f>'PL,HC,INV'!V$51</f>
        <v>38927</v>
      </c>
      <c r="X23" s="342">
        <f>'PL,HC,INV'!W$51</f>
        <v>29314</v>
      </c>
      <c r="Y23" s="342">
        <f>'PL,HC,INV'!X$51</f>
        <v>34194</v>
      </c>
      <c r="Z23" s="342">
        <f>'PL,HC,INV'!Y$51</f>
        <v>30558</v>
      </c>
      <c r="AA23" s="342">
        <f>'PL,HC,INV'!Z$51</f>
        <v>25483</v>
      </c>
      <c r="AB23" s="342">
        <f>'PL,HC,INV'!AA$51</f>
        <v>-210</v>
      </c>
    </row>
    <row r="24" spans="1:28" s="1244" customFormat="1">
      <c r="A24" s="1244">
        <v>1</v>
      </c>
      <c r="B24" s="1245"/>
      <c r="C24" s="1246" t="s">
        <v>574</v>
      </c>
      <c r="F24" s="1247"/>
      <c r="G24" s="1248"/>
      <c r="H24" s="1248"/>
      <c r="I24" s="1249"/>
      <c r="J24" s="1250" t="s">
        <v>947</v>
      </c>
      <c r="K24" s="1251" t="s">
        <v>2</v>
      </c>
      <c r="L24" s="1303" t="s">
        <v>3</v>
      </c>
      <c r="M24" s="1253" t="s">
        <v>4</v>
      </c>
      <c r="N24" s="1254" t="s">
        <v>5</v>
      </c>
      <c r="O24" s="1255" t="str">
        <f>'PL,HC,INV'!$O$4</f>
        <v>BIN</v>
      </c>
      <c r="P24" s="1255" t="str">
        <f>'PL,HC,INV'!$H$6</f>
        <v>K_INR</v>
      </c>
      <c r="Q24" s="1256"/>
      <c r="R24" s="1256"/>
      <c r="S24" s="1256"/>
      <c r="T24" s="1256"/>
      <c r="U24" s="1256"/>
      <c r="V24" s="1256"/>
      <c r="W24" s="1256"/>
      <c r="X24" s="1256"/>
      <c r="Y24" s="1256"/>
      <c r="Z24" s="1256"/>
      <c r="AA24" s="1256"/>
      <c r="AB24" s="1256"/>
    </row>
    <row r="25" spans="1:28">
      <c r="A25" s="975">
        <v>1</v>
      </c>
      <c r="B25" s="975" t="s">
        <v>733</v>
      </c>
      <c r="C25" s="975" t="s">
        <v>731</v>
      </c>
      <c r="D25" s="975" t="s">
        <v>574</v>
      </c>
      <c r="E25" s="975" t="s">
        <v>738</v>
      </c>
      <c r="G25" s="369"/>
      <c r="H25" s="369"/>
      <c r="I25" s="370"/>
      <c r="J25" s="339" t="s">
        <v>43</v>
      </c>
      <c r="K25" s="354" t="s">
        <v>39</v>
      </c>
      <c r="L25" s="354" t="s">
        <v>3</v>
      </c>
      <c r="M25" s="741" t="s">
        <v>4</v>
      </c>
      <c r="N25" s="354" t="s">
        <v>5</v>
      </c>
      <c r="O25" s="338" t="str">
        <f>O42</f>
        <v>BIN</v>
      </c>
      <c r="P25" s="338" t="str">
        <f>P42</f>
        <v>K_INR</v>
      </c>
      <c r="Q25" s="342">
        <f>'PL,HC,INV'!P$60</f>
        <v>0</v>
      </c>
      <c r="R25" s="342">
        <f>'PL,HC,INV'!Q$60</f>
        <v>0</v>
      </c>
      <c r="S25" s="342">
        <f>'PL,HC,INV'!R$60</f>
        <v>0</v>
      </c>
      <c r="T25" s="342">
        <f>'PL,HC,INV'!S$60</f>
        <v>0</v>
      </c>
      <c r="U25" s="342">
        <f>'PL,HC,INV'!T$60</f>
        <v>0</v>
      </c>
      <c r="V25" s="342">
        <f>'PL,HC,INV'!U$60</f>
        <v>0</v>
      </c>
      <c r="W25" s="342">
        <f>'PL,HC,INV'!V$60</f>
        <v>0</v>
      </c>
      <c r="X25" s="342">
        <f>'PL,HC,INV'!W$60</f>
        <v>0</v>
      </c>
      <c r="Y25" s="342">
        <f>'PL,HC,INV'!X$60</f>
        <v>0</v>
      </c>
      <c r="Z25" s="342">
        <f>'PL,HC,INV'!Y$60</f>
        <v>0</v>
      </c>
      <c r="AA25" s="342">
        <f>'PL,HC,INV'!Z$60</f>
        <v>0</v>
      </c>
      <c r="AB25" s="342">
        <f>'PL,HC,INV'!AA$60</f>
        <v>0</v>
      </c>
    </row>
    <row r="26" spans="1:28">
      <c r="A26" s="975">
        <v>1</v>
      </c>
      <c r="B26" s="975" t="s">
        <v>735</v>
      </c>
      <c r="C26" s="975" t="s">
        <v>574</v>
      </c>
      <c r="D26" s="975" t="s">
        <v>729</v>
      </c>
      <c r="E26" s="975" t="s">
        <v>738</v>
      </c>
      <c r="G26" s="369"/>
      <c r="H26" s="369"/>
      <c r="I26" s="370"/>
      <c r="J26" s="339" t="s">
        <v>44</v>
      </c>
      <c r="K26" s="354" t="s">
        <v>39</v>
      </c>
      <c r="L26" s="354" t="s">
        <v>3</v>
      </c>
      <c r="M26" s="741" t="s">
        <v>4</v>
      </c>
      <c r="N26" s="354" t="s">
        <v>5</v>
      </c>
      <c r="O26" s="338" t="str">
        <f>O42</f>
        <v>BIN</v>
      </c>
      <c r="P26" s="338" t="str">
        <f>P42</f>
        <v>K_INR</v>
      </c>
      <c r="Q26" s="342">
        <f>'PL,HC,INV'!P$61</f>
        <v>0</v>
      </c>
      <c r="R26" s="342">
        <f>'PL,HC,INV'!Q$61</f>
        <v>0</v>
      </c>
      <c r="S26" s="342">
        <f>'PL,HC,INV'!R$61</f>
        <v>0</v>
      </c>
      <c r="T26" s="342">
        <f>'PL,HC,INV'!S$61</f>
        <v>0</v>
      </c>
      <c r="U26" s="342">
        <f>'PL,HC,INV'!T$61</f>
        <v>0</v>
      </c>
      <c r="V26" s="342">
        <f>'PL,HC,INV'!U$61</f>
        <v>0</v>
      </c>
      <c r="W26" s="342">
        <f>'PL,HC,INV'!V$61</f>
        <v>0</v>
      </c>
      <c r="X26" s="342">
        <f>'PL,HC,INV'!W$61</f>
        <v>0</v>
      </c>
      <c r="Y26" s="342">
        <f>'PL,HC,INV'!X$61</f>
        <v>0</v>
      </c>
      <c r="Z26" s="342">
        <f>'PL,HC,INV'!Y$61</f>
        <v>0</v>
      </c>
      <c r="AA26" s="342">
        <f>'PL,HC,INV'!Z$61</f>
        <v>0</v>
      </c>
      <c r="AB26" s="342">
        <f>'PL,HC,INV'!AA$61</f>
        <v>0</v>
      </c>
    </row>
    <row r="27" spans="1:28">
      <c r="A27" s="975">
        <v>1</v>
      </c>
      <c r="B27" s="975" t="s">
        <v>733</v>
      </c>
      <c r="C27" s="975" t="s">
        <v>731</v>
      </c>
      <c r="D27" s="975" t="s">
        <v>731</v>
      </c>
      <c r="E27" s="975" t="s">
        <v>738</v>
      </c>
      <c r="G27" s="369"/>
      <c r="H27" s="369"/>
      <c r="I27" s="370"/>
      <c r="J27" s="339" t="s">
        <v>45</v>
      </c>
      <c r="K27" s="354" t="s">
        <v>39</v>
      </c>
      <c r="L27" s="354" t="s">
        <v>3</v>
      </c>
      <c r="M27" s="741" t="s">
        <v>4</v>
      </c>
      <c r="N27" s="354" t="s">
        <v>5</v>
      </c>
      <c r="O27" s="338" t="str">
        <f>O42</f>
        <v>BIN</v>
      </c>
      <c r="P27" s="338" t="str">
        <f>P42</f>
        <v>K_INR</v>
      </c>
      <c r="Q27" s="342">
        <f>'PL,HC,INV'!P$62</f>
        <v>79</v>
      </c>
      <c r="R27" s="342">
        <f>'PL,HC,INV'!Q$62</f>
        <v>10</v>
      </c>
      <c r="S27" s="342">
        <f>'PL,HC,INV'!R$62</f>
        <v>1217</v>
      </c>
      <c r="T27" s="342">
        <f>'PL,HC,INV'!S$62</f>
        <v>2045</v>
      </c>
      <c r="U27" s="342">
        <f>'PL,HC,INV'!T$62</f>
        <v>839</v>
      </c>
      <c r="V27" s="342">
        <f>'PL,HC,INV'!U$62</f>
        <v>1629</v>
      </c>
      <c r="W27" s="342">
        <f>'PL,HC,INV'!V$62</f>
        <v>832</v>
      </c>
      <c r="X27" s="342">
        <f>'PL,HC,INV'!W$62</f>
        <v>1597</v>
      </c>
      <c r="Y27" s="342">
        <f>'PL,HC,INV'!X$62</f>
        <v>1957</v>
      </c>
      <c r="Z27" s="342">
        <f>'PL,HC,INV'!Y$62</f>
        <v>2199</v>
      </c>
      <c r="AA27" s="342">
        <f>'PL,HC,INV'!Z$62</f>
        <v>2166</v>
      </c>
      <c r="AB27" s="342">
        <f>'PL,HC,INV'!AA$62</f>
        <v>4003</v>
      </c>
    </row>
    <row r="28" spans="1:28">
      <c r="A28" s="975">
        <v>1</v>
      </c>
      <c r="B28" s="975" t="s">
        <v>733</v>
      </c>
      <c r="C28" s="975" t="s">
        <v>574</v>
      </c>
      <c r="D28" s="975" t="s">
        <v>574</v>
      </c>
      <c r="E28" s="975" t="s">
        <v>738</v>
      </c>
      <c r="G28" s="369"/>
      <c r="H28" s="369"/>
      <c r="I28" s="370"/>
      <c r="J28" s="339" t="s">
        <v>24</v>
      </c>
      <c r="K28" s="354" t="s">
        <v>39</v>
      </c>
      <c r="L28" s="354" t="s">
        <v>3</v>
      </c>
      <c r="M28" s="741" t="s">
        <v>4</v>
      </c>
      <c r="N28" s="354" t="s">
        <v>5</v>
      </c>
      <c r="O28" s="338" t="str">
        <f>O42</f>
        <v>BIN</v>
      </c>
      <c r="P28" s="338" t="str">
        <f>P42</f>
        <v>K_INR</v>
      </c>
      <c r="Q28" s="342">
        <f>'PL,HC,INV'!P$63</f>
        <v>46</v>
      </c>
      <c r="R28" s="342">
        <f>'PL,HC,INV'!Q$63</f>
        <v>706</v>
      </c>
      <c r="S28" s="342">
        <f>'PL,HC,INV'!R$63</f>
        <v>293</v>
      </c>
      <c r="T28" s="342">
        <f>'PL,HC,INV'!S$63</f>
        <v>166</v>
      </c>
      <c r="U28" s="342">
        <f>'PL,HC,INV'!T$63</f>
        <v>578</v>
      </c>
      <c r="V28" s="342">
        <f>'PL,HC,INV'!U$63</f>
        <v>0</v>
      </c>
      <c r="W28" s="342">
        <f>'PL,HC,INV'!V$63</f>
        <v>0</v>
      </c>
      <c r="X28" s="342">
        <f>'PL,HC,INV'!W$63</f>
        <v>1059</v>
      </c>
      <c r="Y28" s="342">
        <f>'PL,HC,INV'!X$63</f>
        <v>0</v>
      </c>
      <c r="Z28" s="342">
        <f>'PL,HC,INV'!Y$63</f>
        <v>1451</v>
      </c>
      <c r="AA28" s="342">
        <f>'PL,HC,INV'!Z$63</f>
        <v>197</v>
      </c>
      <c r="AB28" s="342">
        <f>'PL,HC,INV'!AA$63</f>
        <v>27623</v>
      </c>
    </row>
    <row r="29" spans="1:28" s="378" customFormat="1">
      <c r="A29" s="975">
        <v>1</v>
      </c>
      <c r="F29" s="619"/>
      <c r="G29" s="369"/>
      <c r="H29" s="369"/>
      <c r="I29" s="369"/>
      <c r="J29" s="379"/>
      <c r="K29" s="380"/>
      <c r="L29" s="380"/>
      <c r="M29" s="380"/>
      <c r="N29" s="380"/>
      <c r="O29" s="379"/>
      <c r="P29" s="379"/>
      <c r="Q29" s="379"/>
      <c r="R29" s="379"/>
      <c r="S29" s="379"/>
      <c r="T29" s="379"/>
      <c r="U29" s="379"/>
      <c r="V29" s="379"/>
      <c r="W29" s="379"/>
      <c r="X29" s="379"/>
      <c r="Y29" s="379"/>
      <c r="Z29" s="379"/>
      <c r="AA29" s="379"/>
      <c r="AB29" s="379"/>
    </row>
    <row r="30" spans="1:28">
      <c r="A30" s="975">
        <v>1</v>
      </c>
      <c r="B30" s="975" t="s">
        <v>737</v>
      </c>
      <c r="C30" s="975" t="s">
        <v>731</v>
      </c>
      <c r="D30" s="975" t="s">
        <v>729</v>
      </c>
      <c r="E30" s="978" t="s">
        <v>202</v>
      </c>
      <c r="G30" s="369"/>
      <c r="H30" s="369"/>
      <c r="I30" s="370"/>
      <c r="J30" s="339" t="s">
        <v>54</v>
      </c>
      <c r="K30" s="354" t="s">
        <v>39</v>
      </c>
      <c r="L30" s="354" t="s">
        <v>3</v>
      </c>
      <c r="M30" s="741" t="s">
        <v>4</v>
      </c>
      <c r="N30" s="354" t="s">
        <v>5</v>
      </c>
      <c r="O30" s="338" t="str">
        <f>O42</f>
        <v>BIN</v>
      </c>
      <c r="P30" s="338" t="str">
        <f>P42</f>
        <v>K_INR</v>
      </c>
      <c r="Q30" s="342">
        <f>'PL,HC,INV'!P$65</f>
        <v>0</v>
      </c>
      <c r="R30" s="342">
        <f>'PL,HC,INV'!Q$65</f>
        <v>0</v>
      </c>
      <c r="S30" s="342">
        <f>'PL,HC,INV'!R$65</f>
        <v>0</v>
      </c>
      <c r="T30" s="342">
        <f>'PL,HC,INV'!S$65</f>
        <v>0</v>
      </c>
      <c r="U30" s="342">
        <f>'PL,HC,INV'!T$65</f>
        <v>0</v>
      </c>
      <c r="V30" s="342">
        <f>'PL,HC,INV'!U$65</f>
        <v>0</v>
      </c>
      <c r="W30" s="342">
        <f>'PL,HC,INV'!V$65</f>
        <v>0</v>
      </c>
      <c r="X30" s="342">
        <f>'PL,HC,INV'!W$65</f>
        <v>0</v>
      </c>
      <c r="Y30" s="342">
        <f>'PL,HC,INV'!X$65</f>
        <v>0</v>
      </c>
      <c r="Z30" s="342">
        <f>'PL,HC,INV'!Y$65</f>
        <v>0</v>
      </c>
      <c r="AA30" s="342">
        <f>'PL,HC,INV'!Z$65</f>
        <v>0</v>
      </c>
      <c r="AB30" s="342">
        <f>'PL,HC,INV'!AA$65</f>
        <v>0</v>
      </c>
    </row>
    <row r="31" spans="1:28">
      <c r="A31" s="975">
        <v>1</v>
      </c>
      <c r="B31" s="975" t="s">
        <v>733</v>
      </c>
      <c r="C31" s="975" t="s">
        <v>731</v>
      </c>
      <c r="D31" s="975" t="s">
        <v>574</v>
      </c>
      <c r="E31" s="978" t="s">
        <v>739</v>
      </c>
      <c r="G31" s="369"/>
      <c r="H31" s="369"/>
      <c r="I31" s="370"/>
      <c r="J31" s="339" t="s">
        <v>46</v>
      </c>
      <c r="K31" s="354" t="s">
        <v>39</v>
      </c>
      <c r="L31" s="354" t="s">
        <v>3</v>
      </c>
      <c r="M31" s="741" t="s">
        <v>4</v>
      </c>
      <c r="N31" s="354" t="s">
        <v>5</v>
      </c>
      <c r="O31" s="338" t="str">
        <f>O42</f>
        <v>BIN</v>
      </c>
      <c r="P31" s="338" t="str">
        <f>P42</f>
        <v>K_INR</v>
      </c>
      <c r="Q31" s="342">
        <f>'PL,HC,INV'!P$66</f>
        <v>0</v>
      </c>
      <c r="R31" s="342">
        <f>'PL,HC,INV'!Q$66</f>
        <v>0</v>
      </c>
      <c r="S31" s="342">
        <f>'PL,HC,INV'!R$66</f>
        <v>0</v>
      </c>
      <c r="T31" s="342">
        <f>'PL,HC,INV'!S$66</f>
        <v>0</v>
      </c>
      <c r="U31" s="342">
        <f>'PL,HC,INV'!T$66</f>
        <v>0</v>
      </c>
      <c r="V31" s="342">
        <f>'PL,HC,INV'!U$66</f>
        <v>0</v>
      </c>
      <c r="W31" s="342">
        <f>'PL,HC,INV'!V$66</f>
        <v>0</v>
      </c>
      <c r="X31" s="342">
        <f>'PL,HC,INV'!W$66</f>
        <v>0</v>
      </c>
      <c r="Y31" s="342">
        <f>'PL,HC,INV'!X$66</f>
        <v>0</v>
      </c>
      <c r="Z31" s="342">
        <f>'PL,HC,INV'!Y$66</f>
        <v>0</v>
      </c>
      <c r="AA31" s="342">
        <f>'PL,HC,INV'!Z$66</f>
        <v>0</v>
      </c>
      <c r="AB31" s="342">
        <f>'PL,HC,INV'!AA$66</f>
        <v>0</v>
      </c>
    </row>
    <row r="32" spans="1:28">
      <c r="A32" s="975">
        <v>1</v>
      </c>
      <c r="B32" s="975" t="s">
        <v>737</v>
      </c>
      <c r="C32" s="975" t="s">
        <v>731</v>
      </c>
      <c r="D32" s="975" t="s">
        <v>731</v>
      </c>
      <c r="E32" s="978" t="s">
        <v>740</v>
      </c>
      <c r="G32" s="369"/>
      <c r="H32" s="369"/>
      <c r="I32" s="370"/>
      <c r="J32" s="339" t="s">
        <v>96</v>
      </c>
      <c r="K32" s="354" t="s">
        <v>39</v>
      </c>
      <c r="L32" s="354" t="s">
        <v>3</v>
      </c>
      <c r="M32" s="741" t="s">
        <v>4</v>
      </c>
      <c r="N32" s="354" t="s">
        <v>5</v>
      </c>
      <c r="O32" s="338" t="str">
        <f>O42</f>
        <v>BIN</v>
      </c>
      <c r="P32" s="338" t="str">
        <f>P42</f>
        <v>K_INR</v>
      </c>
      <c r="Q32" s="342">
        <f>'PL,HC,INV'!P$67</f>
        <v>0</v>
      </c>
      <c r="R32" s="342">
        <f>'PL,HC,INV'!Q$67</f>
        <v>0</v>
      </c>
      <c r="S32" s="342">
        <f>'PL,HC,INV'!R$67</f>
        <v>0</v>
      </c>
      <c r="T32" s="342">
        <f>'PL,HC,INV'!S$67</f>
        <v>0</v>
      </c>
      <c r="U32" s="342">
        <f>'PL,HC,INV'!T$67</f>
        <v>0</v>
      </c>
      <c r="V32" s="342">
        <f>'PL,HC,INV'!U$67</f>
        <v>0</v>
      </c>
      <c r="W32" s="342">
        <f>'PL,HC,INV'!V$67</f>
        <v>0</v>
      </c>
      <c r="X32" s="342">
        <f>'PL,HC,INV'!W$67</f>
        <v>0</v>
      </c>
      <c r="Y32" s="342">
        <f>'PL,HC,INV'!X$67</f>
        <v>0</v>
      </c>
      <c r="Z32" s="342">
        <f>'PL,HC,INV'!Y$67</f>
        <v>0</v>
      </c>
      <c r="AA32" s="342">
        <f>'PL,HC,INV'!Z$67</f>
        <v>0</v>
      </c>
      <c r="AB32" s="342">
        <f>'PL,HC,INV'!AA$67</f>
        <v>0</v>
      </c>
    </row>
    <row r="33" spans="1:28">
      <c r="A33" s="975">
        <v>1</v>
      </c>
      <c r="B33" s="975" t="s">
        <v>737</v>
      </c>
      <c r="C33" s="975" t="s">
        <v>574</v>
      </c>
      <c r="D33" s="975" t="s">
        <v>574</v>
      </c>
      <c r="E33" s="978" t="s">
        <v>740</v>
      </c>
      <c r="G33" s="369"/>
      <c r="H33" s="369"/>
      <c r="I33" s="370"/>
      <c r="J33" s="339" t="s">
        <v>25</v>
      </c>
      <c r="K33" s="354" t="s">
        <v>39</v>
      </c>
      <c r="L33" s="354" t="s">
        <v>3</v>
      </c>
      <c r="M33" s="741" t="s">
        <v>4</v>
      </c>
      <c r="N33" s="354" t="s">
        <v>5</v>
      </c>
      <c r="O33" s="338" t="str">
        <f>O42</f>
        <v>BIN</v>
      </c>
      <c r="P33" s="338" t="str">
        <f>P42</f>
        <v>K_INR</v>
      </c>
      <c r="Q33" s="342">
        <f>'PL,HC,INV'!P$68</f>
        <v>0</v>
      </c>
      <c r="R33" s="342">
        <f>'PL,HC,INV'!Q$68</f>
        <v>0</v>
      </c>
      <c r="S33" s="342">
        <f>'PL,HC,INV'!R$68</f>
        <v>0</v>
      </c>
      <c r="T33" s="342">
        <f>'PL,HC,INV'!S$68</f>
        <v>0</v>
      </c>
      <c r="U33" s="342">
        <f>'PL,HC,INV'!T$68</f>
        <v>0</v>
      </c>
      <c r="V33" s="342">
        <f>'PL,HC,INV'!U$68</f>
        <v>0</v>
      </c>
      <c r="W33" s="342">
        <f>'PL,HC,INV'!V$68</f>
        <v>0</v>
      </c>
      <c r="X33" s="342">
        <f>'PL,HC,INV'!W$68</f>
        <v>0</v>
      </c>
      <c r="Y33" s="342">
        <f>'PL,HC,INV'!X$68</f>
        <v>0</v>
      </c>
      <c r="Z33" s="342">
        <f>'PL,HC,INV'!Y$68</f>
        <v>0</v>
      </c>
      <c r="AA33" s="342">
        <f>'PL,HC,INV'!Z$68</f>
        <v>0</v>
      </c>
      <c r="AB33" s="342">
        <f>'PL,HC,INV'!AA$68</f>
        <v>35000</v>
      </c>
    </row>
    <row r="34" spans="1:28" s="1244" customFormat="1">
      <c r="A34" s="1244">
        <v>1</v>
      </c>
      <c r="B34" s="1245"/>
      <c r="C34" s="1246" t="s">
        <v>574</v>
      </c>
      <c r="F34" s="1247"/>
      <c r="G34" s="1248"/>
      <c r="H34" s="1248"/>
      <c r="I34" s="1249"/>
      <c r="J34" s="1250" t="s">
        <v>903</v>
      </c>
      <c r="K34" s="1251" t="s">
        <v>2</v>
      </c>
      <c r="L34" s="1303" t="s">
        <v>3</v>
      </c>
      <c r="M34" s="1253" t="s">
        <v>4</v>
      </c>
      <c r="N34" s="1254" t="s">
        <v>5</v>
      </c>
      <c r="O34" s="1255" t="str">
        <f>'PL,HC,INV'!$O$4</f>
        <v>BIN</v>
      </c>
      <c r="P34" s="1255" t="str">
        <f>'PL,HC,INV'!$H$6</f>
        <v>K_INR</v>
      </c>
      <c r="Q34" s="1256"/>
      <c r="R34" s="1256"/>
      <c r="S34" s="1256"/>
      <c r="T34" s="1256"/>
      <c r="U34" s="1256"/>
      <c r="V34" s="1256"/>
      <c r="W34" s="1256"/>
      <c r="X34" s="1256"/>
      <c r="Y34" s="1256"/>
      <c r="Z34" s="1256"/>
      <c r="AA34" s="1256"/>
      <c r="AB34" s="1256"/>
    </row>
    <row r="35" spans="1:28">
      <c r="A35" s="975">
        <v>1</v>
      </c>
      <c r="B35" s="975" t="s">
        <v>733</v>
      </c>
      <c r="C35" s="975" t="s">
        <v>574</v>
      </c>
      <c r="D35" s="975" t="s">
        <v>903</v>
      </c>
      <c r="E35" s="975" t="s">
        <v>952</v>
      </c>
      <c r="G35" s="369"/>
      <c r="H35" s="368"/>
      <c r="I35" s="370"/>
      <c r="J35" s="340" t="s">
        <v>948</v>
      </c>
      <c r="K35" s="354" t="s">
        <v>39</v>
      </c>
      <c r="L35" s="354" t="s">
        <v>3</v>
      </c>
      <c r="M35" s="741" t="s">
        <v>4</v>
      </c>
      <c r="N35" s="354" t="s">
        <v>5</v>
      </c>
      <c r="O35" s="351" t="str">
        <f>'PL,HC,INV'!$O$4</f>
        <v>BIN</v>
      </c>
      <c r="P35" s="351" t="str">
        <f>'PL,HC,INV'!$H$6</f>
        <v>K_INR</v>
      </c>
      <c r="Q35" s="343"/>
      <c r="R35" s="343"/>
      <c r="S35" s="343"/>
      <c r="T35" s="343"/>
      <c r="U35" s="343"/>
      <c r="V35" s="343"/>
      <c r="W35" s="343"/>
      <c r="X35" s="343"/>
      <c r="Y35" s="343"/>
      <c r="Z35" s="343"/>
      <c r="AA35" s="343"/>
      <c r="AB35" s="343"/>
    </row>
    <row r="36" spans="1:28">
      <c r="A36" s="975">
        <v>1</v>
      </c>
      <c r="B36" s="975" t="s">
        <v>733</v>
      </c>
      <c r="C36" s="975" t="s">
        <v>574</v>
      </c>
      <c r="D36" s="975" t="s">
        <v>323</v>
      </c>
      <c r="E36" s="975" t="s">
        <v>950</v>
      </c>
      <c r="G36" s="369"/>
      <c r="H36" s="368"/>
      <c r="I36" s="375"/>
      <c r="J36" s="340" t="s">
        <v>9</v>
      </c>
      <c r="K36" s="354" t="s">
        <v>39</v>
      </c>
      <c r="L36" s="354" t="s">
        <v>3</v>
      </c>
      <c r="M36" s="741" t="s">
        <v>4</v>
      </c>
      <c r="N36" s="354" t="s">
        <v>5</v>
      </c>
      <c r="O36" s="351" t="str">
        <f>'PL,HC,INV'!$O$4</f>
        <v>BIN</v>
      </c>
      <c r="P36" s="351" t="str">
        <f>'PL,HC,INV'!$H$6</f>
        <v>K_INR</v>
      </c>
      <c r="Q36" s="342">
        <f>'PL,HC,INV'!P$1005</f>
        <v>0</v>
      </c>
      <c r="R36" s="342">
        <f>'PL,HC,INV'!Q$1005</f>
        <v>0</v>
      </c>
      <c r="S36" s="342">
        <f>'PL,HC,INV'!R$1005</f>
        <v>0</v>
      </c>
      <c r="T36" s="342">
        <f>'PL,HC,INV'!S$1005</f>
        <v>0</v>
      </c>
      <c r="U36" s="342">
        <f>'PL,HC,INV'!T$1005</f>
        <v>0</v>
      </c>
      <c r="V36" s="342">
        <f>'PL,HC,INV'!U$1005</f>
        <v>0</v>
      </c>
      <c r="W36" s="342">
        <f>'PL,HC,INV'!V$1005</f>
        <v>0</v>
      </c>
      <c r="X36" s="342">
        <f>'PL,HC,INV'!W$1005</f>
        <v>0</v>
      </c>
      <c r="Y36" s="342">
        <f>'PL,HC,INV'!X$1005</f>
        <v>0</v>
      </c>
      <c r="Z36" s="342">
        <f>'PL,HC,INV'!Y$1005</f>
        <v>0</v>
      </c>
      <c r="AA36" s="342">
        <f>'PL,HC,INV'!Z$1005</f>
        <v>0</v>
      </c>
      <c r="AB36" s="342">
        <f>'PL,HC,INV'!AA$1005</f>
        <v>0</v>
      </c>
    </row>
    <row r="37" spans="1:28">
      <c r="A37" s="975">
        <v>1</v>
      </c>
      <c r="B37" s="975" t="s">
        <v>733</v>
      </c>
      <c r="C37" s="975" t="s">
        <v>574</v>
      </c>
      <c r="D37" s="975" t="s">
        <v>580</v>
      </c>
      <c r="E37" s="975" t="s">
        <v>950</v>
      </c>
      <c r="G37" s="369"/>
      <c r="H37" s="369"/>
      <c r="I37" s="370"/>
      <c r="J37" s="340" t="s">
        <v>9</v>
      </c>
      <c r="K37" s="354" t="s">
        <v>39</v>
      </c>
      <c r="L37" s="354" t="s">
        <v>3</v>
      </c>
      <c r="M37" s="741" t="s">
        <v>4</v>
      </c>
      <c r="N37" s="354" t="s">
        <v>5</v>
      </c>
      <c r="O37" s="351" t="str">
        <f>'PL,HC,INV'!$O$4</f>
        <v>BIN</v>
      </c>
      <c r="P37" s="351" t="str">
        <f>'PL,HC,INV'!$H$6</f>
        <v>K_INR</v>
      </c>
      <c r="Q37" s="342">
        <f>'PL,HC,INV'!P$1007</f>
        <v>0</v>
      </c>
      <c r="R37" s="342">
        <f>'PL,HC,INV'!Q$1007</f>
        <v>0</v>
      </c>
      <c r="S37" s="342">
        <f>'PL,HC,INV'!R$1007</f>
        <v>0</v>
      </c>
      <c r="T37" s="342">
        <f>'PL,HC,INV'!S$1007</f>
        <v>0</v>
      </c>
      <c r="U37" s="342">
        <f>'PL,HC,INV'!T$1007</f>
        <v>0</v>
      </c>
      <c r="V37" s="342">
        <f>'PL,HC,INV'!U$1007</f>
        <v>0</v>
      </c>
      <c r="W37" s="342">
        <f>'PL,HC,INV'!V$1007</f>
        <v>0</v>
      </c>
      <c r="X37" s="342">
        <f>'PL,HC,INV'!W$1007</f>
        <v>0</v>
      </c>
      <c r="Y37" s="342">
        <f>'PL,HC,INV'!X$1007</f>
        <v>0</v>
      </c>
      <c r="Z37" s="342">
        <f>'PL,HC,INV'!Y$1007</f>
        <v>0</v>
      </c>
      <c r="AA37" s="342">
        <f>'PL,HC,INV'!Z$1007</f>
        <v>0</v>
      </c>
      <c r="AB37" s="342">
        <f>'PL,HC,INV'!AA$1007</f>
        <v>0</v>
      </c>
    </row>
    <row r="38" spans="1:28">
      <c r="A38" s="975">
        <v>1</v>
      </c>
      <c r="B38" s="975" t="s">
        <v>733</v>
      </c>
      <c r="C38" s="975" t="s">
        <v>574</v>
      </c>
      <c r="D38" s="975" t="s">
        <v>949</v>
      </c>
      <c r="E38" s="975" t="s">
        <v>951</v>
      </c>
      <c r="G38" s="369"/>
      <c r="H38" s="369"/>
      <c r="I38" s="370"/>
      <c r="J38" s="340" t="s">
        <v>9</v>
      </c>
      <c r="K38" s="354" t="s">
        <v>39</v>
      </c>
      <c r="L38" s="354" t="s">
        <v>3</v>
      </c>
      <c r="M38" s="741" t="s">
        <v>4</v>
      </c>
      <c r="N38" s="354" t="s">
        <v>5</v>
      </c>
      <c r="O38" s="351" t="str">
        <f>'PL,HC,INV'!$O$4</f>
        <v>BIN</v>
      </c>
      <c r="P38" s="351" t="str">
        <f>'PL,HC,INV'!$H$6</f>
        <v>K_INR</v>
      </c>
      <c r="Q38" s="342">
        <f>'PL,HC,INV'!P$1008</f>
        <v>0</v>
      </c>
      <c r="R38" s="342">
        <f>'PL,HC,INV'!Q$1008</f>
        <v>0</v>
      </c>
      <c r="S38" s="342">
        <f>'PL,HC,INV'!R$1008</f>
        <v>0</v>
      </c>
      <c r="T38" s="342">
        <f>'PL,HC,INV'!S$1008</f>
        <v>0</v>
      </c>
      <c r="U38" s="342">
        <f>'PL,HC,INV'!T$1008</f>
        <v>0</v>
      </c>
      <c r="V38" s="342">
        <f>'PL,HC,INV'!U$1008</f>
        <v>0</v>
      </c>
      <c r="W38" s="342">
        <f>'PL,HC,INV'!V$1008</f>
        <v>0</v>
      </c>
      <c r="X38" s="342">
        <f>'PL,HC,INV'!W$1008</f>
        <v>0</v>
      </c>
      <c r="Y38" s="342">
        <f>'PL,HC,INV'!X$1008</f>
        <v>0</v>
      </c>
      <c r="Z38" s="342">
        <f>'PL,HC,INV'!Y$1008</f>
        <v>0</v>
      </c>
      <c r="AA38" s="342">
        <f>'PL,HC,INV'!Z$1008</f>
        <v>0</v>
      </c>
      <c r="AB38" s="342">
        <f>'PL,HC,INV'!AA$1008</f>
        <v>0</v>
      </c>
    </row>
    <row r="39" spans="1:28" s="378" customFormat="1">
      <c r="A39" s="975">
        <v>1</v>
      </c>
      <c r="B39" s="337"/>
      <c r="C39" s="337"/>
      <c r="D39" s="337"/>
      <c r="E39" s="337"/>
      <c r="F39" s="619"/>
      <c r="G39" s="371"/>
      <c r="H39" s="371"/>
      <c r="I39" s="371"/>
      <c r="J39" s="379"/>
      <c r="K39" s="380"/>
      <c r="L39" s="380"/>
      <c r="M39" s="380"/>
      <c r="N39" s="380"/>
      <c r="O39" s="379"/>
      <c r="P39" s="379"/>
      <c r="Q39" s="379"/>
      <c r="R39" s="379"/>
      <c r="S39" s="379"/>
      <c r="T39" s="379"/>
      <c r="U39" s="379"/>
      <c r="V39" s="379"/>
      <c r="W39" s="379"/>
      <c r="X39" s="379"/>
      <c r="Y39" s="379"/>
      <c r="Z39" s="379"/>
      <c r="AA39" s="379"/>
      <c r="AB39" s="379"/>
    </row>
    <row r="40" spans="1:28" s="1243" customFormat="1">
      <c r="A40" s="1227">
        <v>1</v>
      </c>
      <c r="B40" s="1227"/>
      <c r="C40" s="1228" t="s">
        <v>581</v>
      </c>
      <c r="D40" s="1227"/>
      <c r="E40" s="1227"/>
      <c r="F40" s="1229"/>
      <c r="G40" s="1230"/>
      <c r="H40" s="1230"/>
      <c r="I40" s="1230"/>
      <c r="J40" s="1241"/>
      <c r="K40" s="1242"/>
      <c r="L40" s="1242"/>
      <c r="M40" s="1242"/>
      <c r="N40" s="1242"/>
      <c r="O40" s="1241"/>
      <c r="P40" s="1241"/>
      <c r="Q40" s="1241"/>
      <c r="R40" s="1241"/>
      <c r="S40" s="1241"/>
      <c r="T40" s="1241"/>
      <c r="U40" s="1241"/>
      <c r="V40" s="1241"/>
      <c r="W40" s="1241"/>
      <c r="X40" s="1241"/>
      <c r="Y40" s="1241"/>
      <c r="Z40" s="1241"/>
      <c r="AA40" s="1241"/>
      <c r="AB40" s="1241"/>
    </row>
    <row r="41" spans="1:28" s="1244" customFormat="1">
      <c r="A41" s="1244">
        <v>1</v>
      </c>
      <c r="B41" s="1245"/>
      <c r="C41" s="1246" t="s">
        <v>574</v>
      </c>
      <c r="F41" s="1247"/>
      <c r="G41" s="1248"/>
      <c r="H41" s="1248"/>
      <c r="I41" s="1249"/>
      <c r="J41" s="1250"/>
      <c r="K41" s="1251" t="s">
        <v>2</v>
      </c>
      <c r="L41" s="1303" t="s">
        <v>3</v>
      </c>
      <c r="M41" s="1253" t="s">
        <v>4</v>
      </c>
      <c r="N41" s="1254" t="s">
        <v>5</v>
      </c>
      <c r="O41" s="1255" t="str">
        <f>'PL,HC,INV'!$O$4</f>
        <v>BIN</v>
      </c>
      <c r="P41" s="1255" t="str">
        <f>'PL,HC,INV'!$H$6</f>
        <v>K_INR</v>
      </c>
      <c r="Q41" s="1256"/>
      <c r="R41" s="1256"/>
      <c r="S41" s="1256"/>
      <c r="T41" s="1256"/>
      <c r="U41" s="1256"/>
      <c r="V41" s="1256"/>
      <c r="W41" s="1256"/>
      <c r="X41" s="1256"/>
      <c r="Y41" s="1256"/>
      <c r="Z41" s="1256"/>
      <c r="AA41" s="1256"/>
      <c r="AB41" s="1256"/>
    </row>
    <row r="42" spans="1:28">
      <c r="A42" s="975">
        <v>1</v>
      </c>
      <c r="B42" s="975" t="s">
        <v>727</v>
      </c>
      <c r="C42" s="975" t="s">
        <v>574</v>
      </c>
      <c r="D42" s="975" t="s">
        <v>574</v>
      </c>
      <c r="E42" s="975" t="s">
        <v>728</v>
      </c>
      <c r="G42" s="371"/>
      <c r="H42" s="373"/>
      <c r="I42" s="374"/>
      <c r="J42" s="339" t="s">
        <v>1</v>
      </c>
      <c r="K42" s="353" t="s">
        <v>2</v>
      </c>
      <c r="L42" s="354" t="s">
        <v>3</v>
      </c>
      <c r="M42" s="741" t="s">
        <v>4</v>
      </c>
      <c r="N42" s="354" t="s">
        <v>5</v>
      </c>
      <c r="O42" s="351" t="str">
        <f>'PL,HC,INV'!$O$4</f>
        <v>BIN</v>
      </c>
      <c r="P42" s="351" t="str">
        <f>'PL,HC,INV'!$H$6</f>
        <v>K_INR</v>
      </c>
      <c r="Q42" s="341">
        <f>'PL,HC,INV'!P$28</f>
        <v>9974</v>
      </c>
      <c r="R42" s="341">
        <f>'PL,HC,INV'!Q$28</f>
        <v>8172</v>
      </c>
      <c r="S42" s="341">
        <f>'PL,HC,INV'!R$28</f>
        <v>7112</v>
      </c>
      <c r="T42" s="341">
        <f>'PL,HC,INV'!S$28</f>
        <v>5679</v>
      </c>
      <c r="U42" s="341">
        <f>'PL,HC,INV'!T$28</f>
        <v>5272</v>
      </c>
      <c r="V42" s="341">
        <f>'PL,HC,INV'!U$28</f>
        <v>5582</v>
      </c>
      <c r="W42" s="341">
        <f>'PL,HC,INV'!V$28</f>
        <v>6524</v>
      </c>
      <c r="X42" s="341">
        <f>'PL,HC,INV'!W$28</f>
        <v>6678</v>
      </c>
      <c r="Y42" s="341">
        <f>'PL,HC,INV'!X$28</f>
        <v>6625</v>
      </c>
      <c r="Z42" s="341">
        <f>'PL,HC,INV'!Y$28</f>
        <v>6629</v>
      </c>
      <c r="AA42" s="341">
        <f>'PL,HC,INV'!Z$28</f>
        <v>0</v>
      </c>
      <c r="AB42" s="341">
        <f>'PL,HC,INV'!AA$28</f>
        <v>14218</v>
      </c>
    </row>
    <row r="43" spans="1:28">
      <c r="A43" s="975">
        <v>1</v>
      </c>
      <c r="B43" s="975" t="s">
        <v>581</v>
      </c>
      <c r="C43" s="975" t="s">
        <v>729</v>
      </c>
      <c r="D43" s="975" t="s">
        <v>729</v>
      </c>
      <c r="E43" s="975" t="s">
        <v>730</v>
      </c>
      <c r="G43" s="369"/>
      <c r="H43" s="368"/>
      <c r="I43" s="375"/>
      <c r="J43" s="339" t="s">
        <v>6</v>
      </c>
      <c r="K43" s="353" t="s">
        <v>2</v>
      </c>
      <c r="L43" s="354" t="s">
        <v>3</v>
      </c>
      <c r="M43" s="741" t="s">
        <v>4</v>
      </c>
      <c r="N43" s="354" t="s">
        <v>5</v>
      </c>
      <c r="O43" s="351" t="str">
        <f>'PL,HC,INV'!$O$4</f>
        <v>BIN</v>
      </c>
      <c r="P43" s="351" t="str">
        <f>'PL,HC,INV'!$H$6</f>
        <v>K_INR</v>
      </c>
      <c r="Q43" s="342">
        <f>'PL,HC,INV'!P$29</f>
        <v>0</v>
      </c>
      <c r="R43" s="342">
        <f>'PL,HC,INV'!Q$29</f>
        <v>300</v>
      </c>
      <c r="S43" s="342">
        <f>'PL,HC,INV'!R$29</f>
        <v>4102</v>
      </c>
      <c r="T43" s="342">
        <f>'PL,HC,INV'!S$29</f>
        <v>174</v>
      </c>
      <c r="U43" s="342">
        <f>'PL,HC,INV'!T$29</f>
        <v>0</v>
      </c>
      <c r="V43" s="342">
        <f>'PL,HC,INV'!U$29</f>
        <v>4000</v>
      </c>
      <c r="W43" s="342">
        <f>'PL,HC,INV'!V$29</f>
        <v>0</v>
      </c>
      <c r="X43" s="342">
        <f>'PL,HC,INV'!W$29</f>
        <v>477</v>
      </c>
      <c r="Y43" s="342">
        <f>'PL,HC,INV'!X$29</f>
        <v>3681</v>
      </c>
      <c r="Z43" s="342">
        <f>'PL,HC,INV'!Y$29</f>
        <v>0</v>
      </c>
      <c r="AA43" s="342">
        <f>'PL,HC,INV'!Z$29</f>
        <v>7</v>
      </c>
      <c r="AB43" s="342">
        <f>'PL,HC,INV'!AA$29</f>
        <v>2395</v>
      </c>
    </row>
    <row r="44" spans="1:28">
      <c r="A44" s="975">
        <v>1</v>
      </c>
      <c r="B44" s="975" t="s">
        <v>581</v>
      </c>
      <c r="C44" s="975" t="s">
        <v>731</v>
      </c>
      <c r="D44" s="975" t="s">
        <v>574</v>
      </c>
      <c r="E44" s="975" t="s">
        <v>732</v>
      </c>
      <c r="G44" s="369"/>
      <c r="H44" s="369"/>
      <c r="I44" s="370"/>
      <c r="J44" s="340" t="s">
        <v>8</v>
      </c>
      <c r="K44" s="353" t="s">
        <v>2</v>
      </c>
      <c r="L44" s="354" t="s">
        <v>3</v>
      </c>
      <c r="M44" s="741" t="s">
        <v>4</v>
      </c>
      <c r="N44" s="354" t="s">
        <v>5</v>
      </c>
      <c r="O44" s="351" t="str">
        <f>'PL,HC,INV'!$O$4</f>
        <v>BIN</v>
      </c>
      <c r="P44" s="351" t="str">
        <f>'PL,HC,INV'!$H$6</f>
        <v>K_INR</v>
      </c>
      <c r="Q44" s="342">
        <f>'PL,HC,INV'!P$31</f>
        <v>-25848.583200000005</v>
      </c>
      <c r="R44" s="342">
        <f>'PL,HC,INV'!Q$31</f>
        <v>-998.74560000000019</v>
      </c>
      <c r="S44" s="342">
        <f>'PL,HC,INV'!R$31</f>
        <v>-4231.8321000000005</v>
      </c>
      <c r="T44" s="342">
        <f>'PL,HC,INV'!S$31</f>
        <v>4751.0892000000003</v>
      </c>
      <c r="U44" s="342">
        <f>'PL,HC,INV'!T$31</f>
        <v>3410.0316000000003</v>
      </c>
      <c r="V44" s="342">
        <f>'PL,HC,INV'!U$31</f>
        <v>6200.3778000000011</v>
      </c>
      <c r="W44" s="342">
        <f>'PL,HC,INV'!V$31</f>
        <v>11599.342800000002</v>
      </c>
      <c r="X44" s="342">
        <f>'PL,HC,INV'!W$31</f>
        <v>11714.873100000003</v>
      </c>
      <c r="Y44" s="342">
        <f>'PL,HC,INV'!X$31</f>
        <v>18421.671300000002</v>
      </c>
      <c r="Z44" s="342">
        <f>'PL,HC,INV'!Y$31</f>
        <v>21202.956300000002</v>
      </c>
      <c r="AA44" s="342">
        <f>'PL,HC,INV'!Z$31</f>
        <v>23399.290500000003</v>
      </c>
      <c r="AB44" s="342">
        <f>'PL,HC,INV'!AA$31</f>
        <v>54690.886200000008</v>
      </c>
    </row>
    <row r="45" spans="1:28" s="378" customFormat="1">
      <c r="A45" s="975">
        <v>1</v>
      </c>
      <c r="B45" s="357"/>
      <c r="C45" s="357"/>
      <c r="D45" s="357"/>
      <c r="E45" s="977"/>
      <c r="F45" s="619"/>
      <c r="G45" s="371"/>
      <c r="H45" s="369"/>
      <c r="I45" s="369"/>
      <c r="J45" s="379"/>
      <c r="K45" s="380"/>
      <c r="L45" s="380"/>
      <c r="M45" s="380"/>
      <c r="N45" s="380"/>
      <c r="O45" s="379"/>
      <c r="P45" s="379"/>
      <c r="Q45" s="379"/>
      <c r="R45" s="379"/>
      <c r="S45" s="379"/>
      <c r="T45" s="379"/>
      <c r="U45" s="379"/>
      <c r="V45" s="379"/>
      <c r="W45" s="379"/>
      <c r="X45" s="379"/>
      <c r="Y45" s="379"/>
      <c r="Z45" s="379"/>
      <c r="AA45" s="379"/>
      <c r="AB45" s="379"/>
    </row>
    <row r="46" spans="1:28" s="1244" customFormat="1">
      <c r="A46" s="1244">
        <v>1</v>
      </c>
      <c r="B46" s="1245"/>
      <c r="C46" s="1246" t="s">
        <v>485</v>
      </c>
      <c r="F46" s="1247"/>
      <c r="G46" s="1248"/>
      <c r="H46" s="1248"/>
      <c r="I46" s="1249"/>
      <c r="J46" s="1250" t="s">
        <v>40</v>
      </c>
      <c r="K46" s="1251" t="s">
        <v>877</v>
      </c>
      <c r="L46" s="1252" t="s">
        <v>30</v>
      </c>
      <c r="M46" s="1253" t="s">
        <v>4</v>
      </c>
      <c r="N46" s="1254" t="s">
        <v>5</v>
      </c>
      <c r="O46" s="1255" t="str">
        <f>'PL,HC,INV'!$O$4</f>
        <v>BIN</v>
      </c>
      <c r="P46" s="1255" t="str">
        <f>'PL,HC,INV'!$H$6</f>
        <v>K_INR</v>
      </c>
      <c r="Q46" s="1256"/>
      <c r="R46" s="1256"/>
      <c r="S46" s="1256"/>
      <c r="T46" s="1256"/>
      <c r="U46" s="1256"/>
      <c r="V46" s="1256"/>
      <c r="W46" s="1256"/>
      <c r="X46" s="1256"/>
      <c r="Y46" s="1256"/>
      <c r="Z46" s="1256"/>
      <c r="AA46" s="1256"/>
      <c r="AB46" s="1256"/>
    </row>
    <row r="47" spans="1:28">
      <c r="A47" s="975">
        <v>1</v>
      </c>
      <c r="B47" s="975" t="s">
        <v>741</v>
      </c>
      <c r="C47" s="975" t="s">
        <v>485</v>
      </c>
      <c r="D47" s="975" t="s">
        <v>742</v>
      </c>
      <c r="E47" s="975" t="s">
        <v>40</v>
      </c>
      <c r="G47" s="371"/>
      <c r="H47" s="371"/>
      <c r="I47" s="372"/>
      <c r="J47" s="340" t="s">
        <v>40</v>
      </c>
      <c r="K47" s="355" t="s">
        <v>29</v>
      </c>
      <c r="L47" s="353" t="s">
        <v>30</v>
      </c>
      <c r="M47" s="741" t="s">
        <v>31</v>
      </c>
      <c r="N47" s="354" t="s">
        <v>5</v>
      </c>
      <c r="O47" s="351" t="str">
        <f>'PL,HC,INV'!$O$4</f>
        <v>BIN</v>
      </c>
      <c r="P47" s="351" t="str">
        <f>'PL,HC,INV'!$H$6</f>
        <v>K_INR</v>
      </c>
      <c r="Q47" s="342">
        <f>'PL,HC,INV'!P$360</f>
        <v>13126</v>
      </c>
      <c r="R47" s="342">
        <f>'PL,HC,INV'!Q$360</f>
        <v>26342</v>
      </c>
      <c r="S47" s="342">
        <f>'PL,HC,INV'!R$360</f>
        <v>20362</v>
      </c>
      <c r="T47" s="342">
        <f>'PL,HC,INV'!S$360</f>
        <v>21489</v>
      </c>
      <c r="U47" s="342">
        <f>'PL,HC,INV'!T$360</f>
        <v>26128</v>
      </c>
      <c r="V47" s="342">
        <f>'PL,HC,INV'!U$360</f>
        <v>25254</v>
      </c>
      <c r="W47" s="342">
        <f>'PL,HC,INV'!V$360</f>
        <v>20769</v>
      </c>
      <c r="X47" s="342">
        <f>'PL,HC,INV'!W$360</f>
        <v>25178</v>
      </c>
      <c r="Y47" s="342">
        <f>'PL,HC,INV'!X$360</f>
        <v>36657</v>
      </c>
      <c r="Z47" s="342">
        <f>'PL,HC,INV'!Y$360</f>
        <v>23115</v>
      </c>
      <c r="AA47" s="342">
        <f>'PL,HC,INV'!Z$360</f>
        <v>33137</v>
      </c>
      <c r="AB47" s="342">
        <f>'PL,HC,INV'!AA$360</f>
        <v>16110</v>
      </c>
    </row>
    <row r="48" spans="1:28">
      <c r="A48" s="975">
        <v>1</v>
      </c>
      <c r="B48" s="975" t="s">
        <v>581</v>
      </c>
      <c r="C48" s="975" t="s">
        <v>485</v>
      </c>
      <c r="D48" s="975" t="s">
        <v>742</v>
      </c>
      <c r="E48" s="975" t="s">
        <v>40</v>
      </c>
      <c r="G48" s="371"/>
      <c r="H48" s="371"/>
      <c r="I48" s="372"/>
      <c r="J48" s="340" t="s">
        <v>40</v>
      </c>
      <c r="K48" s="355" t="s">
        <v>35</v>
      </c>
      <c r="L48" s="353" t="s">
        <v>30</v>
      </c>
      <c r="M48" s="741" t="s">
        <v>31</v>
      </c>
      <c r="N48" s="354" t="s">
        <v>5</v>
      </c>
      <c r="O48" s="351" t="str">
        <f>'PL,HC,INV'!$O$4</f>
        <v>BIN</v>
      </c>
      <c r="P48" s="351" t="str">
        <f>'PL,HC,INV'!$H$6</f>
        <v>K_INR</v>
      </c>
      <c r="Q48" s="342">
        <f>'PL,HC,INV'!P$361</f>
        <v>487</v>
      </c>
      <c r="R48" s="342">
        <f>'PL,HC,INV'!Q$361</f>
        <v>525</v>
      </c>
      <c r="S48" s="342">
        <f>'PL,HC,INV'!R$361</f>
        <v>497</v>
      </c>
      <c r="T48" s="342">
        <f>'PL,HC,INV'!S$361</f>
        <v>497</v>
      </c>
      <c r="U48" s="342">
        <f>'PL,HC,INV'!T$361</f>
        <v>494</v>
      </c>
      <c r="V48" s="342">
        <f>'PL,HC,INV'!U$361</f>
        <v>1148</v>
      </c>
      <c r="W48" s="342">
        <f>'PL,HC,INV'!V$361</f>
        <v>1230</v>
      </c>
      <c r="X48" s="342">
        <f>'PL,HC,INV'!W$361</f>
        <v>529</v>
      </c>
      <c r="Y48" s="342">
        <f>'PL,HC,INV'!X$361</f>
        <v>828</v>
      </c>
      <c r="Z48" s="342">
        <f>'PL,HC,INV'!Y$361</f>
        <v>703</v>
      </c>
      <c r="AA48" s="342">
        <f>'PL,HC,INV'!Z$361</f>
        <v>558</v>
      </c>
      <c r="AB48" s="342">
        <f>'PL,HC,INV'!AA$361</f>
        <v>517</v>
      </c>
    </row>
    <row r="49" spans="1:28">
      <c r="A49" s="975">
        <v>1</v>
      </c>
      <c r="B49" s="975" t="s">
        <v>581</v>
      </c>
      <c r="C49" s="975" t="s">
        <v>743</v>
      </c>
      <c r="D49" s="975" t="s">
        <v>742</v>
      </c>
      <c r="E49" s="975" t="s">
        <v>40</v>
      </c>
      <c r="G49" s="369"/>
      <c r="H49" s="369"/>
      <c r="I49" s="370"/>
      <c r="J49" s="340" t="s">
        <v>40</v>
      </c>
      <c r="K49" s="355" t="s">
        <v>55</v>
      </c>
      <c r="L49" s="353" t="s">
        <v>36</v>
      </c>
      <c r="M49" s="741" t="s">
        <v>31</v>
      </c>
      <c r="N49" s="354" t="s">
        <v>5</v>
      </c>
      <c r="O49" s="351" t="str">
        <f>'PL,HC,INV'!$O$4</f>
        <v>BIN</v>
      </c>
      <c r="P49" s="351" t="str">
        <f>'PL,HC,INV'!$H$6</f>
        <v>K_INR</v>
      </c>
      <c r="Q49" s="342">
        <f>'PL,HC,INV'!P$362</f>
        <v>0</v>
      </c>
      <c r="R49" s="342">
        <f>'PL,HC,INV'!Q$362</f>
        <v>0</v>
      </c>
      <c r="S49" s="342">
        <f>'PL,HC,INV'!R$362</f>
        <v>0</v>
      </c>
      <c r="T49" s="342">
        <f>'PL,HC,INV'!S$362</f>
        <v>0</v>
      </c>
      <c r="U49" s="342">
        <f>'PL,HC,INV'!T$362</f>
        <v>0</v>
      </c>
      <c r="V49" s="342">
        <f>'PL,HC,INV'!U$362</f>
        <v>0</v>
      </c>
      <c r="W49" s="342">
        <f>'PL,HC,INV'!V$362</f>
        <v>0</v>
      </c>
      <c r="X49" s="342">
        <f>'PL,HC,INV'!W$362</f>
        <v>0</v>
      </c>
      <c r="Y49" s="342">
        <f>'PL,HC,INV'!X$362</f>
        <v>0</v>
      </c>
      <c r="Z49" s="342">
        <f>'PL,HC,INV'!Y$362</f>
        <v>0</v>
      </c>
      <c r="AA49" s="342">
        <f>'PL,HC,INV'!Z$362</f>
        <v>0</v>
      </c>
      <c r="AB49" s="342">
        <f>'PL,HC,INV'!AA$362</f>
        <v>0</v>
      </c>
    </row>
    <row r="50" spans="1:28">
      <c r="A50" s="975">
        <v>1</v>
      </c>
      <c r="B50" s="975" t="s">
        <v>581</v>
      </c>
      <c r="C50" s="975" t="s">
        <v>485</v>
      </c>
      <c r="D50" s="975" t="s">
        <v>744</v>
      </c>
      <c r="E50" s="975" t="s">
        <v>40</v>
      </c>
      <c r="G50" s="369"/>
      <c r="H50" s="369"/>
      <c r="I50" s="370"/>
      <c r="J50" s="340" t="s">
        <v>40</v>
      </c>
      <c r="K50" s="355" t="s">
        <v>29</v>
      </c>
      <c r="L50" s="353" t="s">
        <v>30</v>
      </c>
      <c r="M50" s="741" t="s">
        <v>34</v>
      </c>
      <c r="N50" s="354" t="s">
        <v>5</v>
      </c>
      <c r="O50" s="351" t="str">
        <f>'PL,HC,INV'!$O$4</f>
        <v>BIN</v>
      </c>
      <c r="P50" s="351" t="str">
        <f>'PL,HC,INV'!$H$6</f>
        <v>K_INR</v>
      </c>
      <c r="Q50" s="342">
        <f>'PL,HC,INV'!P$365</f>
        <v>1256</v>
      </c>
      <c r="R50" s="342">
        <f>'PL,HC,INV'!Q$365</f>
        <v>8494</v>
      </c>
      <c r="S50" s="342">
        <f>'PL,HC,INV'!R$365</f>
        <v>14176</v>
      </c>
      <c r="T50" s="342">
        <f>'PL,HC,INV'!S$365</f>
        <v>11581</v>
      </c>
      <c r="U50" s="342">
        <f>'PL,HC,INV'!T$365</f>
        <v>11592</v>
      </c>
      <c r="V50" s="342">
        <f>'PL,HC,INV'!U$365</f>
        <v>16399</v>
      </c>
      <c r="W50" s="342">
        <f>'PL,HC,INV'!V$365</f>
        <v>14212</v>
      </c>
      <c r="X50" s="342">
        <f>'PL,HC,INV'!W$365</f>
        <v>12644</v>
      </c>
      <c r="Y50" s="342">
        <f>'PL,HC,INV'!X$365</f>
        <v>22055</v>
      </c>
      <c r="Z50" s="342">
        <f>'PL,HC,INV'!Y$365</f>
        <v>15532</v>
      </c>
      <c r="AA50" s="342">
        <f>'PL,HC,INV'!Z$365</f>
        <v>17766</v>
      </c>
      <c r="AB50" s="342">
        <f>'PL,HC,INV'!AA$365</f>
        <v>21220</v>
      </c>
    </row>
    <row r="51" spans="1:28">
      <c r="A51" s="975">
        <v>1</v>
      </c>
      <c r="B51" s="975" t="s">
        <v>741</v>
      </c>
      <c r="C51" s="975" t="s">
        <v>485</v>
      </c>
      <c r="D51" s="975" t="s">
        <v>745</v>
      </c>
      <c r="E51" s="975" t="s">
        <v>40</v>
      </c>
      <c r="G51" s="369"/>
      <c r="H51" s="369"/>
      <c r="I51" s="370"/>
      <c r="J51" s="340" t="s">
        <v>40</v>
      </c>
      <c r="K51" s="355" t="s">
        <v>35</v>
      </c>
      <c r="L51" s="353" t="s">
        <v>30</v>
      </c>
      <c r="M51" s="741" t="s">
        <v>34</v>
      </c>
      <c r="N51" s="354" t="s">
        <v>5</v>
      </c>
      <c r="O51" s="351" t="str">
        <f>'PL,HC,INV'!$O$4</f>
        <v>BIN</v>
      </c>
      <c r="P51" s="351" t="str">
        <f>'PL,HC,INV'!$H$6</f>
        <v>K_INR</v>
      </c>
      <c r="Q51" s="342">
        <f>'PL,HC,INV'!P$368</f>
        <v>7</v>
      </c>
      <c r="R51" s="342">
        <f>'PL,HC,INV'!Q$368</f>
        <v>0</v>
      </c>
      <c r="S51" s="342">
        <f>'PL,HC,INV'!R$368</f>
        <v>0</v>
      </c>
      <c r="T51" s="342">
        <f>'PL,HC,INV'!S$368</f>
        <v>0</v>
      </c>
      <c r="U51" s="342">
        <f>'PL,HC,INV'!T$368</f>
        <v>0</v>
      </c>
      <c r="V51" s="342">
        <f>'PL,HC,INV'!U$368</f>
        <v>0</v>
      </c>
      <c r="W51" s="342">
        <f>'PL,HC,INV'!V$368</f>
        <v>0</v>
      </c>
      <c r="X51" s="342">
        <f>'PL,HC,INV'!W$368</f>
        <v>0</v>
      </c>
      <c r="Y51" s="342">
        <f>'PL,HC,INV'!X$368</f>
        <v>0</v>
      </c>
      <c r="Z51" s="342">
        <f>'PL,HC,INV'!Y$368</f>
        <v>0</v>
      </c>
      <c r="AA51" s="342">
        <f>'PL,HC,INV'!Z$368</f>
        <v>0</v>
      </c>
      <c r="AB51" s="342">
        <f>'PL,HC,INV'!AA$368</f>
        <v>0</v>
      </c>
    </row>
    <row r="52" spans="1:28">
      <c r="A52" s="975">
        <v>1</v>
      </c>
      <c r="B52" s="975" t="s">
        <v>746</v>
      </c>
      <c r="C52" s="975" t="s">
        <v>485</v>
      </c>
      <c r="D52" s="975" t="s">
        <v>745</v>
      </c>
      <c r="E52" s="975" t="s">
        <v>40</v>
      </c>
      <c r="G52" s="369"/>
      <c r="H52" s="369"/>
      <c r="I52" s="370"/>
      <c r="J52" s="340" t="s">
        <v>40</v>
      </c>
      <c r="K52" s="355" t="s">
        <v>55</v>
      </c>
      <c r="L52" s="353" t="s">
        <v>36</v>
      </c>
      <c r="M52" s="741" t="s">
        <v>34</v>
      </c>
      <c r="N52" s="354" t="s">
        <v>5</v>
      </c>
      <c r="O52" s="351" t="str">
        <f>'PL,HC,INV'!$O$4</f>
        <v>BIN</v>
      </c>
      <c r="P52" s="351" t="str">
        <f>'PL,HC,INV'!$H$6</f>
        <v>K_INR</v>
      </c>
      <c r="Q52" s="342">
        <f>'PL,HC,INV'!P$371</f>
        <v>0</v>
      </c>
      <c r="R52" s="342">
        <f>'PL,HC,INV'!Q$371</f>
        <v>0</v>
      </c>
      <c r="S52" s="342">
        <f>'PL,HC,INV'!R$371</f>
        <v>0</v>
      </c>
      <c r="T52" s="342">
        <f>'PL,HC,INV'!S$371</f>
        <v>0</v>
      </c>
      <c r="U52" s="342">
        <f>'PL,HC,INV'!T$371</f>
        <v>0</v>
      </c>
      <c r="V52" s="342">
        <f>'PL,HC,INV'!U$371</f>
        <v>0</v>
      </c>
      <c r="W52" s="342">
        <f>'PL,HC,INV'!V$371</f>
        <v>0</v>
      </c>
      <c r="X52" s="342">
        <f>'PL,HC,INV'!W$371</f>
        <v>0</v>
      </c>
      <c r="Y52" s="342">
        <f>'PL,HC,INV'!X$371</f>
        <v>0</v>
      </c>
      <c r="Z52" s="342">
        <f>'PL,HC,INV'!Y$371</f>
        <v>0</v>
      </c>
      <c r="AA52" s="342">
        <f>'PL,HC,INV'!Z$371</f>
        <v>0</v>
      </c>
      <c r="AB52" s="342">
        <f>'PL,HC,INV'!AA$371</f>
        <v>0</v>
      </c>
    </row>
    <row r="53" spans="1:28">
      <c r="A53" s="975">
        <v>1</v>
      </c>
      <c r="B53" s="975" t="s">
        <v>741</v>
      </c>
      <c r="C53" s="975" t="s">
        <v>485</v>
      </c>
      <c r="D53" s="975" t="s">
        <v>524</v>
      </c>
      <c r="E53" s="975" t="s">
        <v>40</v>
      </c>
      <c r="G53" s="369"/>
      <c r="H53" s="369"/>
      <c r="I53" s="370"/>
      <c r="J53" s="340" t="s">
        <v>40</v>
      </c>
      <c r="K53" s="355" t="s">
        <v>55</v>
      </c>
      <c r="L53" s="353" t="s">
        <v>30</v>
      </c>
      <c r="M53" s="741" t="s">
        <v>11</v>
      </c>
      <c r="N53" s="354" t="s">
        <v>5</v>
      </c>
      <c r="O53" s="351" t="str">
        <f>'PL,HC,INV'!$O$4</f>
        <v>BIN</v>
      </c>
      <c r="P53" s="351" t="str">
        <f>'PL,HC,INV'!$H$6</f>
        <v>K_INR</v>
      </c>
      <c r="Q53" s="342">
        <f>'PL,HC,INV'!P$372</f>
        <v>0</v>
      </c>
      <c r="R53" s="342">
        <f>'PL,HC,INV'!Q$372</f>
        <v>0</v>
      </c>
      <c r="S53" s="342">
        <f>'PL,HC,INV'!R$372</f>
        <v>0</v>
      </c>
      <c r="T53" s="342">
        <f>'PL,HC,INV'!S$372</f>
        <v>0</v>
      </c>
      <c r="U53" s="342">
        <f>'PL,HC,INV'!T$372</f>
        <v>0</v>
      </c>
      <c r="V53" s="342">
        <f>'PL,HC,INV'!U$372</f>
        <v>0</v>
      </c>
      <c r="W53" s="342">
        <f>'PL,HC,INV'!V$372</f>
        <v>0</v>
      </c>
      <c r="X53" s="342">
        <f>'PL,HC,INV'!W$372</f>
        <v>0</v>
      </c>
      <c r="Y53" s="342">
        <f>'PL,HC,INV'!X$372</f>
        <v>0</v>
      </c>
      <c r="Z53" s="342">
        <f>'PL,HC,INV'!Y$372</f>
        <v>0</v>
      </c>
      <c r="AA53" s="342">
        <f>'PL,HC,INV'!Z$372</f>
        <v>0</v>
      </c>
      <c r="AB53" s="342">
        <f>'PL,HC,INV'!AA$372</f>
        <v>0</v>
      </c>
    </row>
    <row r="54" spans="1:28" s="1198" customFormat="1">
      <c r="A54" s="1198">
        <v>1</v>
      </c>
      <c r="C54" s="1199"/>
      <c r="F54" s="1200"/>
      <c r="G54" s="1201"/>
      <c r="H54" s="1201"/>
      <c r="I54" s="1202"/>
      <c r="J54" s="1203" t="s">
        <v>40</v>
      </c>
      <c r="K54" s="1204" t="s">
        <v>55</v>
      </c>
      <c r="L54" s="1205" t="s">
        <v>33</v>
      </c>
      <c r="M54" s="1206" t="s">
        <v>4</v>
      </c>
      <c r="N54" s="1207" t="s">
        <v>5</v>
      </c>
      <c r="O54" s="1208" t="str">
        <f>'PL,HC,INV'!$O$4</f>
        <v>BIN</v>
      </c>
      <c r="P54" s="1208" t="str">
        <f>'PL,HC,INV'!$H$6</f>
        <v>K_INR</v>
      </c>
      <c r="Q54" s="1209"/>
      <c r="R54" s="1209"/>
      <c r="S54" s="1209"/>
      <c r="T54" s="1209"/>
      <c r="U54" s="1209"/>
      <c r="V54" s="1209"/>
      <c r="W54" s="1209"/>
      <c r="X54" s="1209"/>
      <c r="Y54" s="1209"/>
      <c r="Z54" s="1209"/>
      <c r="AA54" s="1209"/>
      <c r="AB54" s="1209"/>
    </row>
    <row r="55" spans="1:28">
      <c r="A55" s="975">
        <v>1</v>
      </c>
      <c r="B55" s="975" t="s">
        <v>727</v>
      </c>
      <c r="C55" s="975" t="s">
        <v>485</v>
      </c>
      <c r="D55" s="975" t="s">
        <v>742</v>
      </c>
      <c r="E55" s="975" t="s">
        <v>40</v>
      </c>
      <c r="G55" s="369"/>
      <c r="H55" s="369"/>
      <c r="I55" s="370"/>
      <c r="J55" s="340" t="s">
        <v>40</v>
      </c>
      <c r="K55" s="355" t="s">
        <v>29</v>
      </c>
      <c r="L55" s="353" t="s">
        <v>33</v>
      </c>
      <c r="M55" s="741" t="s">
        <v>31</v>
      </c>
      <c r="N55" s="354" t="s">
        <v>5</v>
      </c>
      <c r="O55" s="351" t="str">
        <f>'PL,HC,INV'!$O$4</f>
        <v>BIN</v>
      </c>
      <c r="P55" s="351" t="str">
        <f>'PL,HC,INV'!$H$6</f>
        <v>K_INR</v>
      </c>
      <c r="Q55" s="342">
        <f>'PL,HC,INV'!P$376</f>
        <v>861</v>
      </c>
      <c r="R55" s="342">
        <f>'PL,HC,INV'!Q$376</f>
        <v>32709</v>
      </c>
      <c r="S55" s="342">
        <f>'PL,HC,INV'!R$376</f>
        <v>58995</v>
      </c>
      <c r="T55" s="342">
        <f>'PL,HC,INV'!S$376</f>
        <v>65387</v>
      </c>
      <c r="U55" s="342">
        <f>'PL,HC,INV'!T$376</f>
        <v>63663</v>
      </c>
      <c r="V55" s="342">
        <f>'PL,HC,INV'!U$376</f>
        <v>135554</v>
      </c>
      <c r="W55" s="342">
        <f>'PL,HC,INV'!V$376</f>
        <v>64367</v>
      </c>
      <c r="X55" s="342">
        <f>'PL,HC,INV'!W$376</f>
        <v>71295</v>
      </c>
      <c r="Y55" s="342">
        <f>'PL,HC,INV'!X$376</f>
        <v>119652</v>
      </c>
      <c r="Z55" s="342">
        <f>'PL,HC,INV'!Y$376</f>
        <v>82130</v>
      </c>
      <c r="AA55" s="342">
        <f>'PL,HC,INV'!Z$376</f>
        <v>94220</v>
      </c>
      <c r="AB55" s="342">
        <f>'PL,HC,INV'!AA$376</f>
        <v>136522</v>
      </c>
    </row>
    <row r="56" spans="1:28">
      <c r="A56" s="975">
        <v>1</v>
      </c>
      <c r="B56" s="975" t="s">
        <v>581</v>
      </c>
      <c r="C56" s="975" t="s">
        <v>485</v>
      </c>
      <c r="D56" s="975" t="s">
        <v>323</v>
      </c>
      <c r="E56" s="975" t="s">
        <v>40</v>
      </c>
      <c r="G56" s="369"/>
      <c r="H56" s="369"/>
      <c r="I56" s="370"/>
      <c r="J56" s="340" t="s">
        <v>40</v>
      </c>
      <c r="K56" s="355" t="s">
        <v>35</v>
      </c>
      <c r="L56" s="353" t="s">
        <v>33</v>
      </c>
      <c r="M56" s="741" t="s">
        <v>31</v>
      </c>
      <c r="N56" s="354" t="s">
        <v>5</v>
      </c>
      <c r="O56" s="351" t="str">
        <f>'PL,HC,INV'!$O$4</f>
        <v>BIN</v>
      </c>
      <c r="P56" s="351" t="str">
        <f>'PL,HC,INV'!$H$6</f>
        <v>K_INR</v>
      </c>
      <c r="Q56" s="342">
        <f>'PL,HC,INV'!P$377</f>
        <v>0</v>
      </c>
      <c r="R56" s="342">
        <f>'PL,HC,INV'!Q$377</f>
        <v>0</v>
      </c>
      <c r="S56" s="342">
        <f>'PL,HC,INV'!R$377</f>
        <v>0</v>
      </c>
      <c r="T56" s="342">
        <f>'PL,HC,INV'!S$377</f>
        <v>0</v>
      </c>
      <c r="U56" s="342">
        <f>'PL,HC,INV'!T$377</f>
        <v>0</v>
      </c>
      <c r="V56" s="342">
        <f>'PL,HC,INV'!U$377</f>
        <v>0</v>
      </c>
      <c r="W56" s="342">
        <f>'PL,HC,INV'!V$377</f>
        <v>0</v>
      </c>
      <c r="X56" s="342">
        <f>'PL,HC,INV'!W$377</f>
        <v>0</v>
      </c>
      <c r="Y56" s="342">
        <f>'PL,HC,INV'!X$377</f>
        <v>0</v>
      </c>
      <c r="Z56" s="342">
        <f>'PL,HC,INV'!Y$377</f>
        <v>0</v>
      </c>
      <c r="AA56" s="342">
        <f>'PL,HC,INV'!Z$377</f>
        <v>0</v>
      </c>
      <c r="AB56" s="342">
        <f>'PL,HC,INV'!AA$377</f>
        <v>0</v>
      </c>
    </row>
    <row r="57" spans="1:28">
      <c r="A57" s="975">
        <v>1</v>
      </c>
      <c r="B57" s="975" t="s">
        <v>581</v>
      </c>
      <c r="C57" s="975" t="s">
        <v>747</v>
      </c>
      <c r="D57" s="975" t="s">
        <v>323</v>
      </c>
      <c r="E57" s="975" t="s">
        <v>40</v>
      </c>
      <c r="G57" s="369"/>
      <c r="H57" s="369"/>
      <c r="I57" s="370"/>
      <c r="J57" s="340" t="s">
        <v>40</v>
      </c>
      <c r="K57" s="355" t="s">
        <v>55</v>
      </c>
      <c r="L57" s="353" t="s">
        <v>37</v>
      </c>
      <c r="M57" s="741" t="s">
        <v>31</v>
      </c>
      <c r="N57" s="354" t="s">
        <v>5</v>
      </c>
      <c r="O57" s="351" t="str">
        <f>'PL,HC,INV'!$O$4</f>
        <v>BIN</v>
      </c>
      <c r="P57" s="351" t="str">
        <f>'PL,HC,INV'!$H$6</f>
        <v>K_INR</v>
      </c>
      <c r="Q57" s="342">
        <f>'PL,HC,INV'!P$378</f>
        <v>0</v>
      </c>
      <c r="R57" s="342">
        <f>'PL,HC,INV'!Q$378</f>
        <v>0</v>
      </c>
      <c r="S57" s="342">
        <f>'PL,HC,INV'!R$378</f>
        <v>0</v>
      </c>
      <c r="T57" s="342">
        <f>'PL,HC,INV'!S$378</f>
        <v>0</v>
      </c>
      <c r="U57" s="342">
        <f>'PL,HC,INV'!T$378</f>
        <v>0</v>
      </c>
      <c r="V57" s="342">
        <f>'PL,HC,INV'!U$378</f>
        <v>0</v>
      </c>
      <c r="W57" s="342">
        <f>'PL,HC,INV'!V$378</f>
        <v>0</v>
      </c>
      <c r="X57" s="342">
        <f>'PL,HC,INV'!W$378</f>
        <v>0</v>
      </c>
      <c r="Y57" s="342">
        <f>'PL,HC,INV'!X$378</f>
        <v>0</v>
      </c>
      <c r="Z57" s="342">
        <f>'PL,HC,INV'!Y$378</f>
        <v>0</v>
      </c>
      <c r="AA57" s="342">
        <f>'PL,HC,INV'!Z$378</f>
        <v>0</v>
      </c>
      <c r="AB57" s="342">
        <f>'PL,HC,INV'!AA$378</f>
        <v>0</v>
      </c>
    </row>
    <row r="58" spans="1:28">
      <c r="A58" s="975">
        <v>1</v>
      </c>
      <c r="B58" s="975" t="s">
        <v>581</v>
      </c>
      <c r="C58" s="975" t="s">
        <v>748</v>
      </c>
      <c r="D58" s="975" t="s">
        <v>745</v>
      </c>
      <c r="E58" s="975" t="s">
        <v>40</v>
      </c>
      <c r="G58" s="369"/>
      <c r="H58" s="369"/>
      <c r="I58" s="370"/>
      <c r="J58" s="340" t="s">
        <v>40</v>
      </c>
      <c r="K58" s="355" t="s">
        <v>29</v>
      </c>
      <c r="L58" s="353" t="s">
        <v>33</v>
      </c>
      <c r="M58" s="741" t="s">
        <v>34</v>
      </c>
      <c r="N58" s="354" t="s">
        <v>5</v>
      </c>
      <c r="O58" s="351" t="str">
        <f>'PL,HC,INV'!$O$4</f>
        <v>BIN</v>
      </c>
      <c r="P58" s="351" t="str">
        <f>'PL,HC,INV'!$H$6</f>
        <v>K_INR</v>
      </c>
      <c r="Q58" s="342">
        <f>'PL,HC,INV'!P$381</f>
        <v>341</v>
      </c>
      <c r="R58" s="342">
        <f>'PL,HC,INV'!Q$381</f>
        <v>37073</v>
      </c>
      <c r="S58" s="342">
        <f>'PL,HC,INV'!R$381</f>
        <v>26165</v>
      </c>
      <c r="T58" s="342">
        <f>'PL,HC,INV'!S$381</f>
        <v>35332</v>
      </c>
      <c r="U58" s="342">
        <f>'PL,HC,INV'!T$381</f>
        <v>23137</v>
      </c>
      <c r="V58" s="342">
        <f>'PL,HC,INV'!U$381</f>
        <v>36285</v>
      </c>
      <c r="W58" s="342">
        <f>'PL,HC,INV'!V$381</f>
        <v>34262</v>
      </c>
      <c r="X58" s="342">
        <f>'PL,HC,INV'!W$381</f>
        <v>33046</v>
      </c>
      <c r="Y58" s="342">
        <f>'PL,HC,INV'!X$381</f>
        <v>50618</v>
      </c>
      <c r="Z58" s="342">
        <f>'PL,HC,INV'!Y$381</f>
        <v>37436</v>
      </c>
      <c r="AA58" s="342">
        <f>'PL,HC,INV'!Z$381</f>
        <v>49098</v>
      </c>
      <c r="AB58" s="342">
        <f>'PL,HC,INV'!AA$381</f>
        <v>51549</v>
      </c>
    </row>
    <row r="59" spans="1:28">
      <c r="A59" s="975">
        <v>1</v>
      </c>
      <c r="B59" s="975" t="s">
        <v>581</v>
      </c>
      <c r="C59" s="975" t="s">
        <v>747</v>
      </c>
      <c r="D59" s="975" t="s">
        <v>580</v>
      </c>
      <c r="E59" s="975" t="s">
        <v>40</v>
      </c>
      <c r="G59" s="369"/>
      <c r="H59" s="369"/>
      <c r="I59" s="370"/>
      <c r="J59" s="340" t="s">
        <v>40</v>
      </c>
      <c r="K59" s="355" t="s">
        <v>35</v>
      </c>
      <c r="L59" s="353" t="s">
        <v>33</v>
      </c>
      <c r="M59" s="741" t="s">
        <v>34</v>
      </c>
      <c r="N59" s="354" t="s">
        <v>5</v>
      </c>
      <c r="O59" s="351" t="str">
        <f>'PL,HC,INV'!$O$4</f>
        <v>BIN</v>
      </c>
      <c r="P59" s="351" t="str">
        <f>'PL,HC,INV'!$H$6</f>
        <v>K_INR</v>
      </c>
      <c r="Q59" s="342">
        <f>'PL,HC,INV'!P$384</f>
        <v>0</v>
      </c>
      <c r="R59" s="342">
        <f>'PL,HC,INV'!Q$384</f>
        <v>200</v>
      </c>
      <c r="S59" s="342">
        <f>'PL,HC,INV'!R$384</f>
        <v>209</v>
      </c>
      <c r="T59" s="342">
        <f>'PL,HC,INV'!S$384</f>
        <v>224</v>
      </c>
      <c r="U59" s="342">
        <f>'PL,HC,INV'!T$384</f>
        <v>133</v>
      </c>
      <c r="V59" s="342">
        <f>'PL,HC,INV'!U$384</f>
        <v>108</v>
      </c>
      <c r="W59" s="342">
        <f>'PL,HC,INV'!V$384</f>
        <v>197</v>
      </c>
      <c r="X59" s="342">
        <f>'PL,HC,INV'!W$384</f>
        <v>152</v>
      </c>
      <c r="Y59" s="342">
        <f>'PL,HC,INV'!X$384</f>
        <v>162</v>
      </c>
      <c r="Z59" s="342">
        <f>'PL,HC,INV'!Y$384</f>
        <v>138</v>
      </c>
      <c r="AA59" s="342">
        <f>'PL,HC,INV'!Z$384</f>
        <v>192</v>
      </c>
      <c r="AB59" s="342">
        <f>'PL,HC,INV'!AA$384</f>
        <v>216</v>
      </c>
    </row>
    <row r="60" spans="1:28">
      <c r="A60" s="975">
        <v>1</v>
      </c>
      <c r="B60" s="975" t="s">
        <v>749</v>
      </c>
      <c r="C60" s="975" t="s">
        <v>747</v>
      </c>
      <c r="D60" s="975" t="s">
        <v>580</v>
      </c>
      <c r="E60" s="975" t="s">
        <v>40</v>
      </c>
      <c r="G60" s="369"/>
      <c r="H60" s="369"/>
      <c r="I60" s="370"/>
      <c r="J60" s="340" t="s">
        <v>40</v>
      </c>
      <c r="K60" s="355" t="s">
        <v>55</v>
      </c>
      <c r="L60" s="353" t="s">
        <v>37</v>
      </c>
      <c r="M60" s="741" t="s">
        <v>34</v>
      </c>
      <c r="N60" s="354" t="s">
        <v>5</v>
      </c>
      <c r="O60" s="351" t="str">
        <f>'PL,HC,INV'!$O$4</f>
        <v>BIN</v>
      </c>
      <c r="P60" s="351" t="str">
        <f>'PL,HC,INV'!$H$6</f>
        <v>K_INR</v>
      </c>
      <c r="Q60" s="342">
        <f>'PL,HC,INV'!P$387</f>
        <v>0</v>
      </c>
      <c r="R60" s="342">
        <f>'PL,HC,INV'!Q$387</f>
        <v>0</v>
      </c>
      <c r="S60" s="342">
        <f>'PL,HC,INV'!R$387</f>
        <v>0</v>
      </c>
      <c r="T60" s="342">
        <f>'PL,HC,INV'!S$387</f>
        <v>0</v>
      </c>
      <c r="U60" s="342">
        <f>'PL,HC,INV'!T$387</f>
        <v>0</v>
      </c>
      <c r="V60" s="342">
        <f>'PL,HC,INV'!U$387</f>
        <v>0</v>
      </c>
      <c r="W60" s="342">
        <f>'PL,HC,INV'!V$387</f>
        <v>0</v>
      </c>
      <c r="X60" s="342">
        <f>'PL,HC,INV'!W$387</f>
        <v>0</v>
      </c>
      <c r="Y60" s="342">
        <f>'PL,HC,INV'!X$387</f>
        <v>0</v>
      </c>
      <c r="Z60" s="342">
        <f>'PL,HC,INV'!Y$387</f>
        <v>0</v>
      </c>
      <c r="AA60" s="342">
        <f>'PL,HC,INV'!Z$387</f>
        <v>0</v>
      </c>
      <c r="AB60" s="342">
        <f>'PL,HC,INV'!AA$387</f>
        <v>0</v>
      </c>
    </row>
    <row r="61" spans="1:28">
      <c r="A61" s="975">
        <v>1</v>
      </c>
      <c r="B61" s="975" t="s">
        <v>581</v>
      </c>
      <c r="C61" s="975" t="s">
        <v>747</v>
      </c>
      <c r="D61" s="975" t="s">
        <v>750</v>
      </c>
      <c r="E61" s="975" t="s">
        <v>40</v>
      </c>
      <c r="G61" s="369"/>
      <c r="H61" s="369"/>
      <c r="I61" s="370"/>
      <c r="J61" s="340" t="s">
        <v>40</v>
      </c>
      <c r="K61" s="355" t="s">
        <v>29</v>
      </c>
      <c r="L61" s="353" t="s">
        <v>33</v>
      </c>
      <c r="M61" s="741" t="s">
        <v>11</v>
      </c>
      <c r="N61" s="354" t="s">
        <v>5</v>
      </c>
      <c r="O61" s="351" t="str">
        <f>'PL,HC,INV'!$O$4</f>
        <v>BIN</v>
      </c>
      <c r="P61" s="351" t="str">
        <f>'PL,HC,INV'!$H$6</f>
        <v>K_INR</v>
      </c>
      <c r="Q61" s="342">
        <f>'PL,HC,INV'!P$388</f>
        <v>0</v>
      </c>
      <c r="R61" s="342">
        <f>'PL,HC,INV'!Q$388</f>
        <v>0</v>
      </c>
      <c r="S61" s="342">
        <f>'PL,HC,INV'!R$388</f>
        <v>0</v>
      </c>
      <c r="T61" s="342">
        <f>'PL,HC,INV'!S$388</f>
        <v>0</v>
      </c>
      <c r="U61" s="342">
        <f>'PL,HC,INV'!T$388</f>
        <v>0</v>
      </c>
      <c r="V61" s="342">
        <f>'PL,HC,INV'!U$388</f>
        <v>0</v>
      </c>
      <c r="W61" s="342">
        <f>'PL,HC,INV'!V$388</f>
        <v>0</v>
      </c>
      <c r="X61" s="342">
        <f>'PL,HC,INV'!W$388</f>
        <v>0</v>
      </c>
      <c r="Y61" s="342">
        <f>'PL,HC,INV'!X$388</f>
        <v>0</v>
      </c>
      <c r="Z61" s="342">
        <f>'PL,HC,INV'!Y$388</f>
        <v>0</v>
      </c>
      <c r="AA61" s="342">
        <f>'PL,HC,INV'!Z$388</f>
        <v>0</v>
      </c>
      <c r="AB61" s="342">
        <f>'PL,HC,INV'!AA$388</f>
        <v>0</v>
      </c>
    </row>
    <row r="62" spans="1:28" s="1198" customFormat="1">
      <c r="A62" s="1198">
        <v>1</v>
      </c>
      <c r="C62" s="1199"/>
      <c r="F62" s="1200"/>
      <c r="G62" s="1201"/>
      <c r="H62" s="1201"/>
      <c r="I62" s="1202"/>
      <c r="J62" s="1203" t="s">
        <v>9</v>
      </c>
      <c r="K62" s="1204" t="s">
        <v>55</v>
      </c>
      <c r="L62" s="1205" t="s">
        <v>3</v>
      </c>
      <c r="M62" s="1206" t="s">
        <v>4</v>
      </c>
      <c r="N62" s="1207" t="s">
        <v>38</v>
      </c>
      <c r="O62" s="1208" t="str">
        <f>'PL,HC,INV'!$O$4</f>
        <v>BIN</v>
      </c>
      <c r="P62" s="1208" t="str">
        <f>'PL,HC,INV'!$H$6</f>
        <v>K_INR</v>
      </c>
      <c r="Q62" s="1209"/>
      <c r="R62" s="1209"/>
      <c r="S62" s="1209"/>
      <c r="T62" s="1209"/>
      <c r="U62" s="1209"/>
      <c r="V62" s="1209"/>
      <c r="W62" s="1209"/>
      <c r="X62" s="1209"/>
      <c r="Y62" s="1209"/>
      <c r="Z62" s="1209"/>
      <c r="AA62" s="1209"/>
      <c r="AB62" s="1209"/>
    </row>
    <row r="63" spans="1:28">
      <c r="A63" s="975">
        <v>1</v>
      </c>
      <c r="B63" s="975" t="s">
        <v>581</v>
      </c>
      <c r="C63" s="975" t="s">
        <v>747</v>
      </c>
      <c r="D63" s="975" t="s">
        <v>742</v>
      </c>
      <c r="E63" s="975" t="s">
        <v>9</v>
      </c>
      <c r="G63" s="369"/>
      <c r="H63" s="369"/>
      <c r="I63" s="370"/>
      <c r="J63" s="340" t="s">
        <v>9</v>
      </c>
      <c r="K63" s="355" t="s">
        <v>55</v>
      </c>
      <c r="L63" s="354" t="s">
        <v>3</v>
      </c>
      <c r="M63" s="741" t="s">
        <v>31</v>
      </c>
      <c r="N63" s="353" t="s">
        <v>38</v>
      </c>
      <c r="O63" s="351" t="str">
        <f>'PL,HC,INV'!$O$4</f>
        <v>BIN</v>
      </c>
      <c r="P63" s="351" t="str">
        <f>'PL,HC,INV'!$H$6</f>
        <v>K_INR</v>
      </c>
      <c r="Q63" s="342">
        <f>'PL,HC,INV'!P$79</f>
        <v>14474</v>
      </c>
      <c r="R63" s="342">
        <f>'PL,HC,INV'!Q$79</f>
        <v>59576</v>
      </c>
      <c r="S63" s="342">
        <f>'PL,HC,INV'!R$79</f>
        <v>79854</v>
      </c>
      <c r="T63" s="342">
        <f>'PL,HC,INV'!S$79</f>
        <v>87373</v>
      </c>
      <c r="U63" s="342">
        <f>'PL,HC,INV'!T$79</f>
        <v>90285</v>
      </c>
      <c r="V63" s="342">
        <f>'PL,HC,INV'!U$79</f>
        <v>161956</v>
      </c>
      <c r="W63" s="342">
        <f>'PL,HC,INV'!V$79</f>
        <v>86366</v>
      </c>
      <c r="X63" s="342">
        <f>'PL,HC,INV'!W$79</f>
        <v>97002</v>
      </c>
      <c r="Y63" s="342">
        <f>'PL,HC,INV'!X$79</f>
        <v>157137</v>
      </c>
      <c r="Z63" s="342">
        <f>'PL,HC,INV'!Y$79</f>
        <v>105948</v>
      </c>
      <c r="AA63" s="342">
        <f>'PL,HC,INV'!Z$79</f>
        <v>127915</v>
      </c>
      <c r="AB63" s="342">
        <f>'PL,HC,INV'!AA$79</f>
        <v>153149</v>
      </c>
    </row>
    <row r="64" spans="1:28">
      <c r="A64" s="975">
        <v>1</v>
      </c>
      <c r="B64" s="975" t="s">
        <v>741</v>
      </c>
      <c r="C64" s="975" t="s">
        <v>747</v>
      </c>
      <c r="D64" s="975" t="s">
        <v>580</v>
      </c>
      <c r="E64" s="975" t="s">
        <v>9</v>
      </c>
      <c r="G64" s="369"/>
      <c r="H64" s="369"/>
      <c r="I64" s="370"/>
      <c r="J64" s="340" t="s">
        <v>9</v>
      </c>
      <c r="K64" s="355" t="s">
        <v>55</v>
      </c>
      <c r="L64" s="354" t="s">
        <v>3</v>
      </c>
      <c r="M64" s="741" t="s">
        <v>34</v>
      </c>
      <c r="N64" s="353" t="s">
        <v>38</v>
      </c>
      <c r="O64" s="351" t="str">
        <f>'PL,HC,INV'!$O$4</f>
        <v>BIN</v>
      </c>
      <c r="P64" s="351" t="str">
        <f>'PL,HC,INV'!$H$6</f>
        <v>K_INR</v>
      </c>
      <c r="Q64" s="342">
        <f>'PL,HC,INV'!P$80</f>
        <v>1604</v>
      </c>
      <c r="R64" s="342">
        <f>'PL,HC,INV'!Q$80</f>
        <v>45767</v>
      </c>
      <c r="S64" s="342">
        <f>'PL,HC,INV'!R$80</f>
        <v>40550</v>
      </c>
      <c r="T64" s="342">
        <f>'PL,HC,INV'!S$80</f>
        <v>47137</v>
      </c>
      <c r="U64" s="342">
        <f>'PL,HC,INV'!T$80</f>
        <v>34862</v>
      </c>
      <c r="V64" s="342">
        <f>'PL,HC,INV'!U$80</f>
        <v>52792</v>
      </c>
      <c r="W64" s="342">
        <f>'PL,HC,INV'!V$80</f>
        <v>48671</v>
      </c>
      <c r="X64" s="342">
        <f>'PL,HC,INV'!W$80</f>
        <v>45842</v>
      </c>
      <c r="Y64" s="342">
        <f>'PL,HC,INV'!X$80</f>
        <v>72835</v>
      </c>
      <c r="Z64" s="342">
        <f>'PL,HC,INV'!Y$80</f>
        <v>53106</v>
      </c>
      <c r="AA64" s="342">
        <f>'PL,HC,INV'!Z$80</f>
        <v>67056</v>
      </c>
      <c r="AB64" s="342">
        <f>'PL,HC,INV'!AA$80</f>
        <v>72985</v>
      </c>
    </row>
    <row r="65" spans="1:28">
      <c r="A65" s="975">
        <v>1</v>
      </c>
      <c r="B65" s="975" t="s">
        <v>741</v>
      </c>
      <c r="C65" s="975" t="s">
        <v>748</v>
      </c>
      <c r="D65" s="975" t="s">
        <v>524</v>
      </c>
      <c r="E65" s="975" t="s">
        <v>9</v>
      </c>
      <c r="G65" s="369"/>
      <c r="H65" s="369"/>
      <c r="I65" s="370"/>
      <c r="J65" s="340" t="s">
        <v>9</v>
      </c>
      <c r="K65" s="355" t="s">
        <v>55</v>
      </c>
      <c r="L65" s="354" t="s">
        <v>3</v>
      </c>
      <c r="M65" s="741" t="s">
        <v>11</v>
      </c>
      <c r="N65" s="353" t="s">
        <v>38</v>
      </c>
      <c r="O65" s="351" t="str">
        <f>'PL,HC,INV'!$O$4</f>
        <v>BIN</v>
      </c>
      <c r="P65" s="351" t="str">
        <f>'PL,HC,INV'!$H$6</f>
        <v>K_INR</v>
      </c>
      <c r="Q65" s="342">
        <f>'PL,HC,INV'!P$81</f>
        <v>0</v>
      </c>
      <c r="R65" s="342">
        <f>'PL,HC,INV'!Q$81</f>
        <v>0</v>
      </c>
      <c r="S65" s="342">
        <f>'PL,HC,INV'!R$81</f>
        <v>0</v>
      </c>
      <c r="T65" s="342">
        <f>'PL,HC,INV'!S$81</f>
        <v>0</v>
      </c>
      <c r="U65" s="342">
        <f>'PL,HC,INV'!T$81</f>
        <v>0</v>
      </c>
      <c r="V65" s="342">
        <f>'PL,HC,INV'!U$81</f>
        <v>0</v>
      </c>
      <c r="W65" s="342">
        <f>'PL,HC,INV'!V$81</f>
        <v>0</v>
      </c>
      <c r="X65" s="342">
        <f>'PL,HC,INV'!W$81</f>
        <v>0</v>
      </c>
      <c r="Y65" s="342">
        <f>'PL,HC,INV'!X$81</f>
        <v>0</v>
      </c>
      <c r="Z65" s="342">
        <f>'PL,HC,INV'!Y$81</f>
        <v>0</v>
      </c>
      <c r="AA65" s="342">
        <f>'PL,HC,INV'!Z$81</f>
        <v>0</v>
      </c>
      <c r="AB65" s="342">
        <f>'PL,HC,INV'!AA$81</f>
        <v>0</v>
      </c>
    </row>
    <row r="66" spans="1:28" s="1198" customFormat="1">
      <c r="A66" s="1198">
        <v>1</v>
      </c>
      <c r="C66" s="1199"/>
      <c r="F66" s="1200"/>
      <c r="G66" s="1201"/>
      <c r="H66" s="1201"/>
      <c r="I66" s="1202"/>
      <c r="J66" s="1203" t="s">
        <v>32</v>
      </c>
      <c r="K66" s="1204" t="s">
        <v>55</v>
      </c>
      <c r="L66" s="1205" t="s">
        <v>30</v>
      </c>
      <c r="M66" s="1206" t="s">
        <v>4</v>
      </c>
      <c r="N66" s="1207" t="s">
        <v>5</v>
      </c>
      <c r="O66" s="1208" t="str">
        <f>'PL,HC,INV'!$O$4</f>
        <v>BIN</v>
      </c>
      <c r="P66" s="1208" t="str">
        <f>'PL,HC,INV'!$H$6</f>
        <v>K_INR</v>
      </c>
      <c r="Q66" s="1209">
        <f>SUM(Q67:Q79)</f>
        <v>4751</v>
      </c>
      <c r="R66" s="1209">
        <f t="shared" ref="R66:AB66" si="1">SUM(R67:R79)</f>
        <v>13974</v>
      </c>
      <c r="S66" s="1209">
        <f t="shared" si="1"/>
        <v>8456</v>
      </c>
      <c r="T66" s="1209">
        <f t="shared" si="1"/>
        <v>12746</v>
      </c>
      <c r="U66" s="1209">
        <f t="shared" si="1"/>
        <v>15774</v>
      </c>
      <c r="V66" s="1209">
        <f t="shared" si="1"/>
        <v>21389</v>
      </c>
      <c r="W66" s="1209">
        <f t="shared" si="1"/>
        <v>17129</v>
      </c>
      <c r="X66" s="1209">
        <f t="shared" si="1"/>
        <v>13952</v>
      </c>
      <c r="Y66" s="1209">
        <f t="shared" si="1"/>
        <v>31009</v>
      </c>
      <c r="Z66" s="1209">
        <f t="shared" si="1"/>
        <v>16580</v>
      </c>
      <c r="AA66" s="1209">
        <f t="shared" si="1"/>
        <v>23944</v>
      </c>
      <c r="AB66" s="1209">
        <f t="shared" si="1"/>
        <v>13276</v>
      </c>
    </row>
    <row r="67" spans="1:28">
      <c r="A67" s="975">
        <v>1</v>
      </c>
      <c r="B67" s="975" t="s">
        <v>581</v>
      </c>
      <c r="C67" s="975" t="s">
        <v>751</v>
      </c>
      <c r="D67" s="975" t="s">
        <v>323</v>
      </c>
      <c r="E67" s="975" t="s">
        <v>48</v>
      </c>
      <c r="G67" s="369"/>
      <c r="H67" s="369"/>
      <c r="I67" s="370"/>
      <c r="J67" s="339" t="s">
        <v>32</v>
      </c>
      <c r="K67" s="355" t="s">
        <v>29</v>
      </c>
      <c r="L67" s="353" t="s">
        <v>30</v>
      </c>
      <c r="M67" s="741" t="s">
        <v>31</v>
      </c>
      <c r="N67" s="354" t="s">
        <v>5</v>
      </c>
      <c r="O67" s="351" t="str">
        <f>'PL,HC,INV'!$O$4</f>
        <v>BIN</v>
      </c>
      <c r="P67" s="351" t="str">
        <f>'PL,HC,INV'!$H$6</f>
        <v>K_INR</v>
      </c>
      <c r="Q67" s="342">
        <f>'PL,HC,INV'!P$393</f>
        <v>5856</v>
      </c>
      <c r="R67" s="342">
        <f>'PL,HC,INV'!Q$393</f>
        <v>12246</v>
      </c>
      <c r="S67" s="342">
        <f>'PL,HC,INV'!R$393</f>
        <v>1756</v>
      </c>
      <c r="T67" s="342">
        <f>'PL,HC,INV'!S$393</f>
        <v>8358</v>
      </c>
      <c r="U67" s="342">
        <f>'PL,HC,INV'!T$393</f>
        <v>10960</v>
      </c>
      <c r="V67" s="342">
        <f>'PL,HC,INV'!U$393</f>
        <v>11963</v>
      </c>
      <c r="W67" s="342">
        <f>'PL,HC,INV'!V$393</f>
        <v>10168</v>
      </c>
      <c r="X67" s="342">
        <f>'PL,HC,INV'!W$393</f>
        <v>9924</v>
      </c>
      <c r="Y67" s="342">
        <f>'PL,HC,INV'!X$393</f>
        <v>18554</v>
      </c>
      <c r="Z67" s="342">
        <f>'PL,HC,INV'!Y$393</f>
        <v>9887</v>
      </c>
      <c r="AA67" s="342">
        <f>'PL,HC,INV'!Z$393</f>
        <v>14799</v>
      </c>
      <c r="AB67" s="342">
        <f>'PL,HC,INV'!AA$393</f>
        <v>4135</v>
      </c>
    </row>
    <row r="68" spans="1:28">
      <c r="A68" s="975">
        <v>1</v>
      </c>
      <c r="B68" s="975" t="s">
        <v>741</v>
      </c>
      <c r="C68" s="975" t="s">
        <v>485</v>
      </c>
      <c r="D68" s="975" t="s">
        <v>323</v>
      </c>
      <c r="E68" s="975" t="s">
        <v>48</v>
      </c>
      <c r="G68" s="369"/>
      <c r="H68" s="369"/>
      <c r="I68" s="370"/>
      <c r="J68" s="339" t="s">
        <v>32</v>
      </c>
      <c r="K68" s="355" t="s">
        <v>35</v>
      </c>
      <c r="L68" s="353" t="s">
        <v>30</v>
      </c>
      <c r="M68" s="741" t="s">
        <v>31</v>
      </c>
      <c r="N68" s="354" t="s">
        <v>5</v>
      </c>
      <c r="O68" s="351" t="str">
        <f>'PL,HC,INV'!$O$4</f>
        <v>BIN</v>
      </c>
      <c r="P68" s="351" t="str">
        <f>'PL,HC,INV'!$H$6</f>
        <v>K_INR</v>
      </c>
      <c r="Q68" s="342">
        <f>'PL,HC,INV'!P$394</f>
        <v>487</v>
      </c>
      <c r="R68" s="342">
        <f>'PL,HC,INV'!Q$394</f>
        <v>525</v>
      </c>
      <c r="S68" s="342">
        <f>'PL,HC,INV'!R$394</f>
        <v>497</v>
      </c>
      <c r="T68" s="342">
        <f>'PL,HC,INV'!S$394</f>
        <v>497</v>
      </c>
      <c r="U68" s="342">
        <f>'PL,HC,INV'!T$394</f>
        <v>494</v>
      </c>
      <c r="V68" s="342">
        <f>'PL,HC,INV'!U$394</f>
        <v>685</v>
      </c>
      <c r="W68" s="342">
        <f>'PL,HC,INV'!V$394</f>
        <v>730</v>
      </c>
      <c r="X68" s="342">
        <f>'PL,HC,INV'!W$394</f>
        <v>529</v>
      </c>
      <c r="Y68" s="342">
        <f>'PL,HC,INV'!X$394</f>
        <v>578</v>
      </c>
      <c r="Z68" s="342">
        <f>'PL,HC,INV'!Y$394</f>
        <v>578</v>
      </c>
      <c r="AA68" s="342">
        <f>'PL,HC,INV'!Z$394</f>
        <v>558</v>
      </c>
      <c r="AB68" s="342">
        <f>'PL,HC,INV'!AA$394</f>
        <v>492</v>
      </c>
    </row>
    <row r="69" spans="1:28">
      <c r="A69" s="975">
        <v>1</v>
      </c>
      <c r="B69" s="975" t="s">
        <v>581</v>
      </c>
      <c r="C69" s="975" t="s">
        <v>485</v>
      </c>
      <c r="D69" s="975" t="s">
        <v>742</v>
      </c>
      <c r="E69" s="975" t="s">
        <v>48</v>
      </c>
      <c r="G69" s="369"/>
      <c r="H69" s="369"/>
      <c r="I69" s="370"/>
      <c r="J69" s="339" t="s">
        <v>32</v>
      </c>
      <c r="K69" s="355" t="s">
        <v>55</v>
      </c>
      <c r="L69" s="353" t="s">
        <v>36</v>
      </c>
      <c r="M69" s="741" t="s">
        <v>31</v>
      </c>
      <c r="N69" s="354" t="s">
        <v>5</v>
      </c>
      <c r="O69" s="351" t="str">
        <f>'PL,HC,INV'!$O$4</f>
        <v>BIN</v>
      </c>
      <c r="P69" s="351" t="str">
        <f>'PL,HC,INV'!$H$6</f>
        <v>K_INR</v>
      </c>
      <c r="Q69" s="342">
        <f>'PL,HC,INV'!P$395</f>
        <v>0</v>
      </c>
      <c r="R69" s="342">
        <f>'PL,HC,INV'!Q$395</f>
        <v>0</v>
      </c>
      <c r="S69" s="342">
        <f>'PL,HC,INV'!R$395</f>
        <v>0</v>
      </c>
      <c r="T69" s="342">
        <f>'PL,HC,INV'!S$395</f>
        <v>0</v>
      </c>
      <c r="U69" s="342">
        <f>'PL,HC,INV'!T$395</f>
        <v>0</v>
      </c>
      <c r="V69" s="342">
        <f>'PL,HC,INV'!U$395</f>
        <v>0</v>
      </c>
      <c r="W69" s="342">
        <f>'PL,HC,INV'!V$395</f>
        <v>0</v>
      </c>
      <c r="X69" s="342">
        <f>'PL,HC,INV'!W$395</f>
        <v>0</v>
      </c>
      <c r="Y69" s="342">
        <f>'PL,HC,INV'!X$395</f>
        <v>0</v>
      </c>
      <c r="Z69" s="342">
        <f>'PL,HC,INV'!Y$395</f>
        <v>0</v>
      </c>
      <c r="AA69" s="342">
        <f>'PL,HC,INV'!Z$395</f>
        <v>0</v>
      </c>
      <c r="AB69" s="342">
        <f>'PL,HC,INV'!AA$395</f>
        <v>0</v>
      </c>
    </row>
    <row r="70" spans="1:28">
      <c r="A70" s="975">
        <v>1</v>
      </c>
      <c r="B70" s="975" t="s">
        <v>581</v>
      </c>
      <c r="C70" s="975" t="s">
        <v>485</v>
      </c>
      <c r="D70" s="975" t="s">
        <v>752</v>
      </c>
      <c r="E70" s="975" t="s">
        <v>48</v>
      </c>
      <c r="G70" s="369"/>
      <c r="H70" s="369"/>
      <c r="I70" s="370"/>
      <c r="J70" s="339" t="s">
        <v>32</v>
      </c>
      <c r="K70" s="355" t="s">
        <v>29</v>
      </c>
      <c r="L70" s="353" t="s">
        <v>30</v>
      </c>
      <c r="M70" s="741" t="s">
        <v>34</v>
      </c>
      <c r="N70" s="354" t="s">
        <v>5</v>
      </c>
      <c r="O70" s="351" t="str">
        <f>'PL,HC,INV'!$O$4</f>
        <v>BIN</v>
      </c>
      <c r="P70" s="351" t="str">
        <f>'PL,HC,INV'!$H$6</f>
        <v>K_INR</v>
      </c>
      <c r="Q70" s="342">
        <f>'PL,HC,INV'!P$398</f>
        <v>911</v>
      </c>
      <c r="R70" s="342">
        <f>'PL,HC,INV'!Q$398</f>
        <v>6341</v>
      </c>
      <c r="S70" s="342">
        <f>'PL,HC,INV'!R$398</f>
        <v>11424</v>
      </c>
      <c r="T70" s="342">
        <f>'PL,HC,INV'!S$398</f>
        <v>8596</v>
      </c>
      <c r="U70" s="342">
        <f>'PL,HC,INV'!T$398</f>
        <v>9094</v>
      </c>
      <c r="V70" s="342">
        <f>'PL,HC,INV'!U$398</f>
        <v>13441</v>
      </c>
      <c r="W70" s="342">
        <f>'PL,HC,INV'!V$398</f>
        <v>12021</v>
      </c>
      <c r="X70" s="342">
        <f>'PL,HC,INV'!W$398</f>
        <v>9551</v>
      </c>
      <c r="Y70" s="342">
        <f>'PL,HC,INV'!X$398</f>
        <v>16762</v>
      </c>
      <c r="Z70" s="342">
        <f>'PL,HC,INV'!Y$398</f>
        <v>11983</v>
      </c>
      <c r="AA70" s="342">
        <f>'PL,HC,INV'!Z$398</f>
        <v>13600</v>
      </c>
      <c r="AB70" s="342">
        <f>'PL,HC,INV'!AA$398</f>
        <v>15395</v>
      </c>
    </row>
    <row r="71" spans="1:28">
      <c r="A71" s="975">
        <v>1</v>
      </c>
      <c r="B71" s="975" t="s">
        <v>741</v>
      </c>
      <c r="C71" s="975" t="s">
        <v>485</v>
      </c>
      <c r="D71" s="975" t="s">
        <v>745</v>
      </c>
      <c r="E71" s="975" t="s">
        <v>48</v>
      </c>
      <c r="G71" s="369"/>
      <c r="H71" s="369"/>
      <c r="I71" s="370"/>
      <c r="J71" s="339" t="s">
        <v>32</v>
      </c>
      <c r="K71" s="355" t="s">
        <v>35</v>
      </c>
      <c r="L71" s="353" t="s">
        <v>30</v>
      </c>
      <c r="M71" s="741" t="s">
        <v>34</v>
      </c>
      <c r="N71" s="354" t="s">
        <v>5</v>
      </c>
      <c r="O71" s="351" t="str">
        <f>'PL,HC,INV'!$O$4</f>
        <v>BIN</v>
      </c>
      <c r="P71" s="351" t="str">
        <f>'PL,HC,INV'!$H$6</f>
        <v>K_INR</v>
      </c>
      <c r="Q71" s="342">
        <f>'PL,HC,INV'!P$401</f>
        <v>-7</v>
      </c>
      <c r="R71" s="342">
        <f>'PL,HC,INV'!Q$401</f>
        <v>342</v>
      </c>
      <c r="S71" s="342">
        <f>'PL,HC,INV'!R$401</f>
        <v>285</v>
      </c>
      <c r="T71" s="342">
        <f>'PL,HC,INV'!S$401</f>
        <v>192</v>
      </c>
      <c r="U71" s="342">
        <f>'PL,HC,INV'!T$401</f>
        <v>303</v>
      </c>
      <c r="V71" s="342">
        <f>'PL,HC,INV'!U$401</f>
        <v>294</v>
      </c>
      <c r="W71" s="342">
        <f>'PL,HC,INV'!V$401</f>
        <v>236</v>
      </c>
      <c r="X71" s="342">
        <f>'PL,HC,INV'!W$401</f>
        <v>248</v>
      </c>
      <c r="Y71" s="342">
        <f>'PL,HC,INV'!X$401</f>
        <v>661</v>
      </c>
      <c r="Z71" s="342">
        <f>'PL,HC,INV'!Y$401</f>
        <v>87</v>
      </c>
      <c r="AA71" s="342">
        <f>'PL,HC,INV'!Z$401</f>
        <v>395</v>
      </c>
      <c r="AB71" s="342">
        <f>'PL,HC,INV'!AA$401</f>
        <v>112</v>
      </c>
    </row>
    <row r="72" spans="1:28">
      <c r="A72" s="975">
        <v>1</v>
      </c>
      <c r="B72" s="975" t="s">
        <v>581</v>
      </c>
      <c r="C72" s="975" t="s">
        <v>743</v>
      </c>
      <c r="D72" s="975" t="s">
        <v>745</v>
      </c>
      <c r="E72" s="975" t="s">
        <v>48</v>
      </c>
      <c r="G72" s="369"/>
      <c r="H72" s="369"/>
      <c r="I72" s="370"/>
      <c r="J72" s="339" t="s">
        <v>32</v>
      </c>
      <c r="K72" s="355" t="s">
        <v>55</v>
      </c>
      <c r="L72" s="353" t="s">
        <v>36</v>
      </c>
      <c r="M72" s="741" t="s">
        <v>34</v>
      </c>
      <c r="N72" s="354" t="s">
        <v>5</v>
      </c>
      <c r="O72" s="351" t="str">
        <f>'PL,HC,INV'!$O$4</f>
        <v>BIN</v>
      </c>
      <c r="P72" s="351" t="str">
        <f>'PL,HC,INV'!$H$6</f>
        <v>K_INR</v>
      </c>
      <c r="Q72" s="342">
        <f>'PL,HC,INV'!P$404</f>
        <v>0</v>
      </c>
      <c r="R72" s="342">
        <f>'PL,HC,INV'!Q$404</f>
        <v>0</v>
      </c>
      <c r="S72" s="342">
        <f>'PL,HC,INV'!R$404</f>
        <v>0</v>
      </c>
      <c r="T72" s="342">
        <f>'PL,HC,INV'!S$404</f>
        <v>0</v>
      </c>
      <c r="U72" s="342">
        <f>'PL,HC,INV'!T$404</f>
        <v>0</v>
      </c>
      <c r="V72" s="342">
        <f>'PL,HC,INV'!U$404</f>
        <v>0</v>
      </c>
      <c r="W72" s="342">
        <f>'PL,HC,INV'!V$404</f>
        <v>0</v>
      </c>
      <c r="X72" s="342">
        <f>'PL,HC,INV'!W$404</f>
        <v>0</v>
      </c>
      <c r="Y72" s="342">
        <f>'PL,HC,INV'!X$404</f>
        <v>0</v>
      </c>
      <c r="Z72" s="342">
        <f>'PL,HC,INV'!Y$404</f>
        <v>0</v>
      </c>
      <c r="AA72" s="342">
        <f>'PL,HC,INV'!Z$404</f>
        <v>0</v>
      </c>
      <c r="AB72" s="342">
        <f>'PL,HC,INV'!AA$404</f>
        <v>0</v>
      </c>
    </row>
    <row r="73" spans="1:28" s="748" customFormat="1">
      <c r="A73" s="975">
        <v>1</v>
      </c>
      <c r="B73" s="975" t="s">
        <v>581</v>
      </c>
      <c r="C73" s="975" t="s">
        <v>485</v>
      </c>
      <c r="D73" s="975" t="s">
        <v>745</v>
      </c>
      <c r="E73" s="975" t="s">
        <v>48</v>
      </c>
      <c r="G73" s="749"/>
      <c r="H73" s="749"/>
      <c r="I73" s="750"/>
      <c r="J73" s="747" t="s">
        <v>475</v>
      </c>
      <c r="K73" s="751" t="s">
        <v>55</v>
      </c>
      <c r="L73" s="752" t="s">
        <v>30</v>
      </c>
      <c r="M73" s="753" t="s">
        <v>34</v>
      </c>
      <c r="N73" s="754" t="s">
        <v>5</v>
      </c>
      <c r="O73" s="755" t="str">
        <f>'PL,HC,INV'!$O$4</f>
        <v>BIN</v>
      </c>
      <c r="P73" s="755" t="str">
        <f>'PL,HC,INV'!$H$6</f>
        <v>K_INR</v>
      </c>
      <c r="Q73" s="756">
        <f>'PL,HC,INV'!P$406</f>
        <v>-2419</v>
      </c>
      <c r="R73" s="756">
        <f>'PL,HC,INV'!Q$406</f>
        <v>-2315</v>
      </c>
      <c r="S73" s="756">
        <f>'PL,HC,INV'!R$406</f>
        <v>-2341</v>
      </c>
      <c r="T73" s="756">
        <f>'PL,HC,INV'!S$406</f>
        <v>-2274</v>
      </c>
      <c r="U73" s="756">
        <f>'PL,HC,INV'!T$406</f>
        <v>-2302</v>
      </c>
      <c r="V73" s="756">
        <f>'PL,HC,INV'!U$406</f>
        <v>-2134</v>
      </c>
      <c r="W73" s="756">
        <f>'PL,HC,INV'!V$406</f>
        <v>-2283</v>
      </c>
      <c r="X73" s="756">
        <f>'PL,HC,INV'!W$406</f>
        <v>-3095</v>
      </c>
      <c r="Y73" s="756">
        <f>'PL,HC,INV'!X$406</f>
        <v>-2248</v>
      </c>
      <c r="Z73" s="756">
        <f>'PL,HC,INV'!Y$406</f>
        <v>-2193</v>
      </c>
      <c r="AA73" s="756">
        <f>'PL,HC,INV'!Z$406</f>
        <v>-2027</v>
      </c>
      <c r="AB73" s="756">
        <f>'PL,HC,INV'!AA$406</f>
        <v>-2265</v>
      </c>
    </row>
    <row r="74" spans="1:28" s="748" customFormat="1">
      <c r="A74" s="975">
        <v>1</v>
      </c>
      <c r="B74" s="975" t="s">
        <v>581</v>
      </c>
      <c r="C74" s="975" t="s">
        <v>747</v>
      </c>
      <c r="D74" s="975" t="s">
        <v>580</v>
      </c>
      <c r="E74" s="975" t="s">
        <v>48</v>
      </c>
      <c r="G74" s="749"/>
      <c r="H74" s="749"/>
      <c r="I74" s="750"/>
      <c r="J74" s="747" t="s">
        <v>476</v>
      </c>
      <c r="K74" s="751" t="s">
        <v>55</v>
      </c>
      <c r="L74" s="752" t="s">
        <v>30</v>
      </c>
      <c r="M74" s="753" t="s">
        <v>34</v>
      </c>
      <c r="N74" s="754" t="s">
        <v>5</v>
      </c>
      <c r="O74" s="755" t="str">
        <f>'PL,HC,INV'!$O$4</f>
        <v>BIN</v>
      </c>
      <c r="P74" s="755" t="str">
        <f>'PL,HC,INV'!$H$6</f>
        <v>K_INR</v>
      </c>
      <c r="Q74" s="756">
        <f>'PL,HC,INV'!P$407</f>
        <v>0</v>
      </c>
      <c r="R74" s="756">
        <f>'PL,HC,INV'!Q$407</f>
        <v>0</v>
      </c>
      <c r="S74" s="756">
        <f>'PL,HC,INV'!R$407</f>
        <v>0</v>
      </c>
      <c r="T74" s="756">
        <f>'PL,HC,INV'!S$407</f>
        <v>-50</v>
      </c>
      <c r="U74" s="756">
        <f>'PL,HC,INV'!T$407</f>
        <v>-224</v>
      </c>
      <c r="V74" s="756">
        <f>'PL,HC,INV'!U$407</f>
        <v>-246</v>
      </c>
      <c r="W74" s="756">
        <f>'PL,HC,INV'!V$407</f>
        <v>-182</v>
      </c>
      <c r="X74" s="756">
        <f>'PL,HC,INV'!W$407</f>
        <v>-209</v>
      </c>
      <c r="Y74" s="756">
        <f>'PL,HC,INV'!X$407</f>
        <v>-62</v>
      </c>
      <c r="Z74" s="756">
        <f>'PL,HC,INV'!Y$407</f>
        <v>-389</v>
      </c>
      <c r="AA74" s="756">
        <f>'PL,HC,INV'!Z$407</f>
        <v>-196</v>
      </c>
      <c r="AB74" s="756">
        <f>'PL,HC,INV'!AA$407</f>
        <v>-263</v>
      </c>
    </row>
    <row r="75" spans="1:28" s="748" customFormat="1">
      <c r="A75" s="975">
        <v>1</v>
      </c>
      <c r="B75" s="975" t="s">
        <v>741</v>
      </c>
      <c r="C75" s="975" t="s">
        <v>485</v>
      </c>
      <c r="D75" s="975" t="s">
        <v>745</v>
      </c>
      <c r="E75" s="975" t="s">
        <v>48</v>
      </c>
      <c r="G75" s="749"/>
      <c r="H75" s="749"/>
      <c r="I75" s="750"/>
      <c r="J75" s="747" t="s">
        <v>477</v>
      </c>
      <c r="K75" s="751" t="s">
        <v>55</v>
      </c>
      <c r="L75" s="752" t="s">
        <v>30</v>
      </c>
      <c r="M75" s="753" t="s">
        <v>34</v>
      </c>
      <c r="N75" s="754" t="s">
        <v>5</v>
      </c>
      <c r="O75" s="755" t="str">
        <f>'PL,HC,INV'!$O$4</f>
        <v>BIN</v>
      </c>
      <c r="P75" s="755" t="str">
        <f>'PL,HC,INV'!$H$6</f>
        <v>K_INR</v>
      </c>
      <c r="Q75" s="756">
        <f>'PL,HC,INV'!P$412</f>
        <v>0</v>
      </c>
      <c r="R75" s="756">
        <f>'PL,HC,INV'!Q$412</f>
        <v>0</v>
      </c>
      <c r="S75" s="756">
        <f>'PL,HC,INV'!R$412</f>
        <v>0</v>
      </c>
      <c r="T75" s="756">
        <f>'PL,HC,INV'!S$412</f>
        <v>0</v>
      </c>
      <c r="U75" s="756">
        <f>'PL,HC,INV'!T$412</f>
        <v>0</v>
      </c>
      <c r="V75" s="756">
        <f>'PL,HC,INV'!U$412</f>
        <v>0</v>
      </c>
      <c r="W75" s="756">
        <f>'PL,HC,INV'!V$412</f>
        <v>0</v>
      </c>
      <c r="X75" s="756">
        <f>'PL,HC,INV'!W$412</f>
        <v>0</v>
      </c>
      <c r="Y75" s="756">
        <f>'PL,HC,INV'!X$412</f>
        <v>0</v>
      </c>
      <c r="Z75" s="756">
        <f>'PL,HC,INV'!Y$412</f>
        <v>0</v>
      </c>
      <c r="AA75" s="756">
        <f>'PL,HC,INV'!Z$412</f>
        <v>0</v>
      </c>
      <c r="AB75" s="756">
        <f>'PL,HC,INV'!AA$412</f>
        <v>0</v>
      </c>
    </row>
    <row r="76" spans="1:28" s="748" customFormat="1">
      <c r="A76" s="975">
        <v>1</v>
      </c>
      <c r="B76" s="975" t="s">
        <v>581</v>
      </c>
      <c r="C76" s="975" t="s">
        <v>748</v>
      </c>
      <c r="D76" s="975" t="s">
        <v>580</v>
      </c>
      <c r="E76" s="975" t="s">
        <v>48</v>
      </c>
      <c r="G76" s="749"/>
      <c r="H76" s="749"/>
      <c r="I76" s="750"/>
      <c r="J76" s="747" t="s">
        <v>478</v>
      </c>
      <c r="K76" s="751" t="s">
        <v>55</v>
      </c>
      <c r="L76" s="752" t="s">
        <v>30</v>
      </c>
      <c r="M76" s="753" t="s">
        <v>34</v>
      </c>
      <c r="N76" s="754" t="s">
        <v>5</v>
      </c>
      <c r="O76" s="755" t="str">
        <f>'PL,HC,INV'!$O$4</f>
        <v>BIN</v>
      </c>
      <c r="P76" s="755" t="str">
        <f>'PL,HC,INV'!$H$6</f>
        <v>K_INR</v>
      </c>
      <c r="Q76" s="756">
        <f>'PL,HC,INV'!P$408</f>
        <v>-32</v>
      </c>
      <c r="R76" s="756">
        <f>'PL,HC,INV'!Q$408</f>
        <v>-3120</v>
      </c>
      <c r="S76" s="756">
        <f>'PL,HC,INV'!R$408</f>
        <v>-3129</v>
      </c>
      <c r="T76" s="756">
        <f>'PL,HC,INV'!S$408</f>
        <v>-2533</v>
      </c>
      <c r="U76" s="756">
        <f>'PL,HC,INV'!T$408</f>
        <v>-2516</v>
      </c>
      <c r="V76" s="756">
        <f>'PL,HC,INV'!U$408</f>
        <v>-2569</v>
      </c>
      <c r="W76" s="756">
        <f>'PL,HC,INV'!V$408</f>
        <v>-3521</v>
      </c>
      <c r="X76" s="756">
        <f>'PL,HC,INV'!W$408</f>
        <v>-2956</v>
      </c>
      <c r="Y76" s="756">
        <f>'PL,HC,INV'!X$408</f>
        <v>-3196</v>
      </c>
      <c r="Z76" s="756">
        <f>'PL,HC,INV'!Y$408</f>
        <v>-3340</v>
      </c>
      <c r="AA76" s="756">
        <f>'PL,HC,INV'!Z$408</f>
        <v>-3152</v>
      </c>
      <c r="AB76" s="756">
        <f>'PL,HC,INV'!AA$408</f>
        <v>-4297</v>
      </c>
    </row>
    <row r="77" spans="1:28" s="748" customFormat="1">
      <c r="A77" s="975">
        <v>1</v>
      </c>
      <c r="B77" s="975" t="s">
        <v>581</v>
      </c>
      <c r="C77" s="975" t="s">
        <v>485</v>
      </c>
      <c r="D77" s="975" t="s">
        <v>745</v>
      </c>
      <c r="E77" s="975" t="s">
        <v>48</v>
      </c>
      <c r="G77" s="749"/>
      <c r="H77" s="749"/>
      <c r="I77" s="750"/>
      <c r="J77" s="747" t="s">
        <v>479</v>
      </c>
      <c r="K77" s="751" t="s">
        <v>55</v>
      </c>
      <c r="L77" s="752" t="s">
        <v>30</v>
      </c>
      <c r="M77" s="753" t="s">
        <v>34</v>
      </c>
      <c r="N77" s="754" t="s">
        <v>5</v>
      </c>
      <c r="O77" s="755" t="str">
        <f>'PL,HC,INV'!$O$4</f>
        <v>BIN</v>
      </c>
      <c r="P77" s="755" t="str">
        <f>'PL,HC,INV'!$H$6</f>
        <v>K_INR</v>
      </c>
      <c r="Q77" s="756">
        <f>'PL,HC,INV'!P$410</f>
        <v>-45</v>
      </c>
      <c r="R77" s="756">
        <f>'PL,HC,INV'!Q$410</f>
        <v>-45</v>
      </c>
      <c r="S77" s="756">
        <f>'PL,HC,INV'!R$410</f>
        <v>-36</v>
      </c>
      <c r="T77" s="756">
        <f>'PL,HC,INV'!S$410</f>
        <v>-40</v>
      </c>
      <c r="U77" s="756">
        <f>'PL,HC,INV'!T$410</f>
        <v>-35</v>
      </c>
      <c r="V77" s="756">
        <f>'PL,HC,INV'!U$410</f>
        <v>-45</v>
      </c>
      <c r="W77" s="756">
        <f>'PL,HC,INV'!V$410</f>
        <v>-40</v>
      </c>
      <c r="X77" s="756">
        <f>'PL,HC,INV'!W$410</f>
        <v>-40</v>
      </c>
      <c r="Y77" s="756">
        <f>'PL,HC,INV'!X$410</f>
        <v>-40</v>
      </c>
      <c r="Z77" s="756">
        <f>'PL,HC,INV'!Y$410</f>
        <v>-33</v>
      </c>
      <c r="AA77" s="756">
        <f>'PL,HC,INV'!Z$410</f>
        <v>-33</v>
      </c>
      <c r="AB77" s="756">
        <f>'PL,HC,INV'!AA$410</f>
        <v>-33</v>
      </c>
    </row>
    <row r="78" spans="1:28" s="748" customFormat="1">
      <c r="A78" s="975">
        <v>1</v>
      </c>
      <c r="B78" s="975" t="s">
        <v>581</v>
      </c>
      <c r="C78" s="975" t="s">
        <v>747</v>
      </c>
      <c r="D78" s="975" t="s">
        <v>745</v>
      </c>
      <c r="E78" s="975" t="s">
        <v>48</v>
      </c>
      <c r="G78" s="749"/>
      <c r="H78" s="749"/>
      <c r="I78" s="750"/>
      <c r="J78" s="747" t="s">
        <v>480</v>
      </c>
      <c r="K78" s="751" t="s">
        <v>55</v>
      </c>
      <c r="L78" s="752" t="s">
        <v>30</v>
      </c>
      <c r="M78" s="753" t="s">
        <v>34</v>
      </c>
      <c r="N78" s="754" t="s">
        <v>5</v>
      </c>
      <c r="O78" s="755" t="str">
        <f>'PL,HC,INV'!$O$4</f>
        <v>BIN</v>
      </c>
      <c r="P78" s="755" t="str">
        <f>'PL,HC,INV'!$H$6</f>
        <v>K_INR</v>
      </c>
      <c r="Q78" s="756">
        <f>'PL,HC,INV'!P$411</f>
        <v>0</v>
      </c>
      <c r="R78" s="756">
        <f>'PL,HC,INV'!Q$411</f>
        <v>0</v>
      </c>
      <c r="S78" s="756">
        <f>'PL,HC,INV'!R$411</f>
        <v>0</v>
      </c>
      <c r="T78" s="756">
        <f>'PL,HC,INV'!S$411</f>
        <v>0</v>
      </c>
      <c r="U78" s="756">
        <f>'PL,HC,INV'!T$411</f>
        <v>0</v>
      </c>
      <c r="V78" s="756">
        <f>'PL,HC,INV'!U$411</f>
        <v>0</v>
      </c>
      <c r="W78" s="756">
        <f>'PL,HC,INV'!V$411</f>
        <v>0</v>
      </c>
      <c r="X78" s="756">
        <f>'PL,HC,INV'!W$411</f>
        <v>0</v>
      </c>
      <c r="Y78" s="756">
        <f>'PL,HC,INV'!X$411</f>
        <v>0</v>
      </c>
      <c r="Z78" s="756">
        <f>'PL,HC,INV'!Y$411</f>
        <v>0</v>
      </c>
      <c r="AA78" s="756">
        <f>'PL,HC,INV'!Z$411</f>
        <v>0</v>
      </c>
      <c r="AB78" s="756">
        <f>'PL,HC,INV'!AA$411</f>
        <v>0</v>
      </c>
    </row>
    <row r="79" spans="1:28">
      <c r="A79" s="975">
        <v>1</v>
      </c>
      <c r="B79" s="975" t="s">
        <v>741</v>
      </c>
      <c r="C79" s="975" t="s">
        <v>485</v>
      </c>
      <c r="D79" s="975" t="s">
        <v>750</v>
      </c>
      <c r="E79" s="975" t="s">
        <v>48</v>
      </c>
      <c r="G79" s="369"/>
      <c r="H79" s="369"/>
      <c r="I79" s="370"/>
      <c r="J79" s="339" t="s">
        <v>32</v>
      </c>
      <c r="K79" s="355" t="s">
        <v>29</v>
      </c>
      <c r="L79" s="353" t="s">
        <v>30</v>
      </c>
      <c r="M79" s="741" t="s">
        <v>11</v>
      </c>
      <c r="N79" s="354" t="s">
        <v>5</v>
      </c>
      <c r="O79" s="351" t="str">
        <f>'PL,HC,INV'!$O$4</f>
        <v>BIN</v>
      </c>
      <c r="P79" s="351" t="str">
        <f>'PL,HC,INV'!$H$6</f>
        <v>K_INR</v>
      </c>
      <c r="Q79" s="342">
        <f>'PL,HC,INV'!P$413</f>
        <v>0</v>
      </c>
      <c r="R79" s="342">
        <f>'PL,HC,INV'!Q$413</f>
        <v>0</v>
      </c>
      <c r="S79" s="342">
        <f>'PL,HC,INV'!R$413</f>
        <v>0</v>
      </c>
      <c r="T79" s="342">
        <f>'PL,HC,INV'!S$413</f>
        <v>0</v>
      </c>
      <c r="U79" s="342">
        <f>'PL,HC,INV'!T$413</f>
        <v>0</v>
      </c>
      <c r="V79" s="342">
        <f>'PL,HC,INV'!U$413</f>
        <v>0</v>
      </c>
      <c r="W79" s="342">
        <f>'PL,HC,INV'!V$413</f>
        <v>0</v>
      </c>
      <c r="X79" s="342">
        <f>'PL,HC,INV'!W$413</f>
        <v>0</v>
      </c>
      <c r="Y79" s="342">
        <f>'PL,HC,INV'!X$413</f>
        <v>0</v>
      </c>
      <c r="Z79" s="342">
        <f>'PL,HC,INV'!Y$413</f>
        <v>0</v>
      </c>
      <c r="AA79" s="342">
        <f>'PL,HC,INV'!Z$413</f>
        <v>0</v>
      </c>
      <c r="AB79" s="342">
        <f>'PL,HC,INV'!AA$413</f>
        <v>0</v>
      </c>
    </row>
    <row r="80" spans="1:28" s="1198" customFormat="1">
      <c r="A80" s="1198">
        <v>1</v>
      </c>
      <c r="C80" s="1199"/>
      <c r="F80" s="1200"/>
      <c r="G80" s="1201"/>
      <c r="H80" s="1201"/>
      <c r="I80" s="1202"/>
      <c r="J80" s="1203" t="s">
        <v>32</v>
      </c>
      <c r="K80" s="1204" t="s">
        <v>55</v>
      </c>
      <c r="L80" s="1205" t="s">
        <v>33</v>
      </c>
      <c r="M80" s="1206" t="s">
        <v>4</v>
      </c>
      <c r="N80" s="1207" t="s">
        <v>5</v>
      </c>
      <c r="O80" s="1208" t="str">
        <f>'PL,HC,INV'!$O$4</f>
        <v>BIN</v>
      </c>
      <c r="P80" s="1208" t="str">
        <f>'PL,HC,INV'!$H$6</f>
        <v>K_INR</v>
      </c>
      <c r="Q80" s="1209">
        <f>SUM(Q81:Q93)</f>
        <v>611</v>
      </c>
      <c r="R80" s="1209">
        <f t="shared" ref="R80:AB80" si="2">SUM(R81:R93)</f>
        <v>27754</v>
      </c>
      <c r="S80" s="1209">
        <f t="shared" si="2"/>
        <v>19286</v>
      </c>
      <c r="T80" s="1209">
        <f t="shared" si="2"/>
        <v>32919</v>
      </c>
      <c r="U80" s="1209">
        <f t="shared" si="2"/>
        <v>21706</v>
      </c>
      <c r="V80" s="1209">
        <f t="shared" si="2"/>
        <v>53843</v>
      </c>
      <c r="W80" s="1209">
        <f t="shared" si="2"/>
        <v>30497</v>
      </c>
      <c r="X80" s="1209">
        <f t="shared" si="2"/>
        <v>30778</v>
      </c>
      <c r="Y80" s="1209">
        <f t="shared" si="2"/>
        <v>49793</v>
      </c>
      <c r="Z80" s="1209">
        <f t="shared" si="2"/>
        <v>24288</v>
      </c>
      <c r="AA80" s="1209">
        <f t="shared" si="2"/>
        <v>41717</v>
      </c>
      <c r="AB80" s="1209">
        <f t="shared" si="2"/>
        <v>114966</v>
      </c>
    </row>
    <row r="81" spans="1:28">
      <c r="A81" s="975">
        <v>1</v>
      </c>
      <c r="B81" s="975" t="s">
        <v>581</v>
      </c>
      <c r="C81" s="975" t="s">
        <v>485</v>
      </c>
      <c r="D81" s="975" t="s">
        <v>742</v>
      </c>
      <c r="E81" s="975" t="s">
        <v>48</v>
      </c>
      <c r="G81" s="369"/>
      <c r="H81" s="369"/>
      <c r="I81" s="370"/>
      <c r="J81" s="339" t="s">
        <v>32</v>
      </c>
      <c r="K81" s="355" t="s">
        <v>29</v>
      </c>
      <c r="L81" s="353" t="s">
        <v>33</v>
      </c>
      <c r="M81" s="741" t="s">
        <v>31</v>
      </c>
      <c r="N81" s="354" t="s">
        <v>5</v>
      </c>
      <c r="O81" s="351" t="str">
        <f>'PL,HC,INV'!$O$4</f>
        <v>BIN</v>
      </c>
      <c r="P81" s="351" t="str">
        <f>'PL,HC,INV'!$H$6</f>
        <v>K_INR</v>
      </c>
      <c r="Q81" s="342">
        <f>'PL,HC,INV'!P$417</f>
        <v>629</v>
      </c>
      <c r="R81" s="342">
        <f>'PL,HC,INV'!Q$417</f>
        <v>10491</v>
      </c>
      <c r="S81" s="342">
        <f>'PL,HC,INV'!R$417</f>
        <v>7267</v>
      </c>
      <c r="T81" s="342">
        <f>'PL,HC,INV'!S$417</f>
        <v>18500</v>
      </c>
      <c r="U81" s="342">
        <f>'PL,HC,INV'!T$417</f>
        <v>12977</v>
      </c>
      <c r="V81" s="342">
        <f>'PL,HC,INV'!U$417</f>
        <v>39589</v>
      </c>
      <c r="W81" s="342">
        <f>'PL,HC,INV'!V$417</f>
        <v>14492</v>
      </c>
      <c r="X81" s="342">
        <f>'PL,HC,INV'!W$417</f>
        <v>15710</v>
      </c>
      <c r="Y81" s="342">
        <f>'PL,HC,INV'!X$417</f>
        <v>28613</v>
      </c>
      <c r="Z81" s="342">
        <f>'PL,HC,INV'!Y$417</f>
        <v>8008</v>
      </c>
      <c r="AA81" s="342">
        <f>'PL,HC,INV'!Z$417</f>
        <v>19914</v>
      </c>
      <c r="AB81" s="342">
        <f>'PL,HC,INV'!AA$417</f>
        <v>92259</v>
      </c>
    </row>
    <row r="82" spans="1:28">
      <c r="A82" s="975">
        <v>1</v>
      </c>
      <c r="B82" s="975" t="s">
        <v>749</v>
      </c>
      <c r="C82" s="975" t="s">
        <v>485</v>
      </c>
      <c r="D82" s="975" t="s">
        <v>742</v>
      </c>
      <c r="E82" s="975" t="s">
        <v>48</v>
      </c>
      <c r="G82" s="369"/>
      <c r="H82" s="369"/>
      <c r="I82" s="370"/>
      <c r="J82" s="339" t="s">
        <v>32</v>
      </c>
      <c r="K82" s="355" t="s">
        <v>35</v>
      </c>
      <c r="L82" s="353" t="s">
        <v>33</v>
      </c>
      <c r="M82" s="741" t="s">
        <v>31</v>
      </c>
      <c r="N82" s="354" t="s">
        <v>5</v>
      </c>
      <c r="O82" s="351" t="str">
        <f>'PL,HC,INV'!$O$4</f>
        <v>BIN</v>
      </c>
      <c r="P82" s="351" t="str">
        <f>'PL,HC,INV'!$H$6</f>
        <v>K_INR</v>
      </c>
      <c r="Q82" s="342">
        <f>'PL,HC,INV'!P$418</f>
        <v>0</v>
      </c>
      <c r="R82" s="342">
        <f>'PL,HC,INV'!Q$418</f>
        <v>0</v>
      </c>
      <c r="S82" s="342">
        <f>'PL,HC,INV'!R$418</f>
        <v>0</v>
      </c>
      <c r="T82" s="342">
        <f>'PL,HC,INV'!S$418</f>
        <v>-380</v>
      </c>
      <c r="U82" s="342">
        <f>'PL,HC,INV'!T$418</f>
        <v>-76</v>
      </c>
      <c r="V82" s="342">
        <f>'PL,HC,INV'!U$418</f>
        <v>0</v>
      </c>
      <c r="W82" s="342">
        <f>'PL,HC,INV'!V$418</f>
        <v>0</v>
      </c>
      <c r="X82" s="342">
        <f>'PL,HC,INV'!W$418</f>
        <v>0</v>
      </c>
      <c r="Y82" s="342">
        <f>'PL,HC,INV'!X$418</f>
        <v>0</v>
      </c>
      <c r="Z82" s="342">
        <f>'PL,HC,INV'!Y$418</f>
        <v>0</v>
      </c>
      <c r="AA82" s="342">
        <f>'PL,HC,INV'!Z$418</f>
        <v>0</v>
      </c>
      <c r="AB82" s="342">
        <f>'PL,HC,INV'!AA$418</f>
        <v>0</v>
      </c>
    </row>
    <row r="83" spans="1:28">
      <c r="A83" s="975">
        <v>1</v>
      </c>
      <c r="B83" s="975" t="s">
        <v>741</v>
      </c>
      <c r="C83" s="975" t="s">
        <v>747</v>
      </c>
      <c r="D83" s="975" t="s">
        <v>742</v>
      </c>
      <c r="E83" s="975" t="s">
        <v>48</v>
      </c>
      <c r="G83" s="369"/>
      <c r="H83" s="369"/>
      <c r="I83" s="370"/>
      <c r="J83" s="339" t="s">
        <v>32</v>
      </c>
      <c r="K83" s="355" t="s">
        <v>55</v>
      </c>
      <c r="L83" s="353" t="s">
        <v>37</v>
      </c>
      <c r="M83" s="741" t="s">
        <v>31</v>
      </c>
      <c r="N83" s="354" t="s">
        <v>5</v>
      </c>
      <c r="O83" s="351" t="str">
        <f>'PL,HC,INV'!$O$4</f>
        <v>BIN</v>
      </c>
      <c r="P83" s="351" t="str">
        <f>'PL,HC,INV'!$H$6</f>
        <v>K_INR</v>
      </c>
      <c r="Q83" s="342">
        <f>'PL,HC,INV'!P$419</f>
        <v>0</v>
      </c>
      <c r="R83" s="342">
        <f>'PL,HC,INV'!Q$419</f>
        <v>0</v>
      </c>
      <c r="S83" s="342">
        <f>'PL,HC,INV'!R$419</f>
        <v>0</v>
      </c>
      <c r="T83" s="342">
        <f>'PL,HC,INV'!S$419</f>
        <v>0</v>
      </c>
      <c r="U83" s="342">
        <f>'PL,HC,INV'!T$419</f>
        <v>0</v>
      </c>
      <c r="V83" s="342">
        <f>'PL,HC,INV'!U$419</f>
        <v>0</v>
      </c>
      <c r="W83" s="342">
        <f>'PL,HC,INV'!V$419</f>
        <v>0</v>
      </c>
      <c r="X83" s="342">
        <f>'PL,HC,INV'!W$419</f>
        <v>0</v>
      </c>
      <c r="Y83" s="342">
        <f>'PL,HC,INV'!X$419</f>
        <v>0</v>
      </c>
      <c r="Z83" s="342">
        <f>'PL,HC,INV'!Y$419</f>
        <v>0</v>
      </c>
      <c r="AA83" s="342">
        <f>'PL,HC,INV'!Z$419</f>
        <v>0</v>
      </c>
      <c r="AB83" s="342">
        <f>'PL,HC,INV'!AA$419</f>
        <v>0</v>
      </c>
    </row>
    <row r="84" spans="1:28">
      <c r="A84" s="975">
        <v>1</v>
      </c>
      <c r="B84" s="975" t="s">
        <v>581</v>
      </c>
      <c r="C84" s="975" t="s">
        <v>485</v>
      </c>
      <c r="D84" s="975" t="s">
        <v>745</v>
      </c>
      <c r="E84" s="975" t="s">
        <v>48</v>
      </c>
      <c r="G84" s="369"/>
      <c r="H84" s="369"/>
      <c r="I84" s="370"/>
      <c r="J84" s="339" t="s">
        <v>32</v>
      </c>
      <c r="K84" s="355" t="s">
        <v>29</v>
      </c>
      <c r="L84" s="353" t="s">
        <v>33</v>
      </c>
      <c r="M84" s="741" t="s">
        <v>34</v>
      </c>
      <c r="N84" s="354" t="s">
        <v>5</v>
      </c>
      <c r="O84" s="351" t="str">
        <f>'PL,HC,INV'!$O$4</f>
        <v>BIN</v>
      </c>
      <c r="P84" s="351" t="str">
        <f>'PL,HC,INV'!$H$6</f>
        <v>K_INR</v>
      </c>
      <c r="Q84" s="342">
        <f>'PL,HC,INV'!P$422</f>
        <v>-18</v>
      </c>
      <c r="R84" s="342">
        <f>'PL,HC,INV'!Q$422</f>
        <v>17284</v>
      </c>
      <c r="S84" s="342">
        <f>'PL,HC,INV'!R$422</f>
        <v>11786</v>
      </c>
      <c r="T84" s="342">
        <f>'PL,HC,INV'!S$422</f>
        <v>15976</v>
      </c>
      <c r="U84" s="342">
        <f>'PL,HC,INV'!T$422</f>
        <v>8722</v>
      </c>
      <c r="V84" s="342">
        <f>'PL,HC,INV'!U$422</f>
        <v>14187</v>
      </c>
      <c r="W84" s="342">
        <f>'PL,HC,INV'!V$422</f>
        <v>15923</v>
      </c>
      <c r="X84" s="342">
        <f>'PL,HC,INV'!W$422</f>
        <v>14970</v>
      </c>
      <c r="Y84" s="342">
        <f>'PL,HC,INV'!X$422</f>
        <v>21087</v>
      </c>
      <c r="Z84" s="342">
        <f>'PL,HC,INV'!Y$422</f>
        <v>16243</v>
      </c>
      <c r="AA84" s="342">
        <f>'PL,HC,INV'!Z$422</f>
        <v>21696</v>
      </c>
      <c r="AB84" s="342">
        <f>'PL,HC,INV'!AA$422</f>
        <v>22604</v>
      </c>
    </row>
    <row r="85" spans="1:28">
      <c r="A85" s="975">
        <v>1</v>
      </c>
      <c r="B85" s="975" t="s">
        <v>741</v>
      </c>
      <c r="C85" s="975" t="s">
        <v>485</v>
      </c>
      <c r="D85" s="975" t="s">
        <v>745</v>
      </c>
      <c r="E85" s="975" t="s">
        <v>48</v>
      </c>
      <c r="G85" s="369"/>
      <c r="H85" s="369"/>
      <c r="I85" s="370"/>
      <c r="J85" s="339" t="s">
        <v>32</v>
      </c>
      <c r="K85" s="355" t="s">
        <v>35</v>
      </c>
      <c r="L85" s="353" t="s">
        <v>33</v>
      </c>
      <c r="M85" s="741" t="s">
        <v>34</v>
      </c>
      <c r="N85" s="354" t="s">
        <v>5</v>
      </c>
      <c r="O85" s="351" t="str">
        <f>'PL,HC,INV'!$O$4</f>
        <v>BIN</v>
      </c>
      <c r="P85" s="351" t="str">
        <f>'PL,HC,INV'!$H$6</f>
        <v>K_INR</v>
      </c>
      <c r="Q85" s="342">
        <f>'PL,HC,INV'!P$425</f>
        <v>0</v>
      </c>
      <c r="R85" s="342">
        <f>'PL,HC,INV'!Q$425</f>
        <v>109</v>
      </c>
      <c r="S85" s="342">
        <f>'PL,HC,INV'!R$425</f>
        <v>306</v>
      </c>
      <c r="T85" s="342">
        <f>'PL,HC,INV'!S$425</f>
        <v>-1104</v>
      </c>
      <c r="U85" s="342">
        <f>'PL,HC,INV'!T$425</f>
        <v>83</v>
      </c>
      <c r="V85" s="342">
        <f>'PL,HC,INV'!U$425</f>
        <v>67</v>
      </c>
      <c r="W85" s="342">
        <f>'PL,HC,INV'!V$425</f>
        <v>82</v>
      </c>
      <c r="X85" s="342">
        <f>'PL,HC,INV'!W$425</f>
        <v>98</v>
      </c>
      <c r="Y85" s="342">
        <f>'PL,HC,INV'!X$425</f>
        <v>93</v>
      </c>
      <c r="Z85" s="342">
        <f>'PL,HC,INV'!Y$425</f>
        <v>37</v>
      </c>
      <c r="AA85" s="342">
        <f>'PL,HC,INV'!Z$425</f>
        <v>107</v>
      </c>
      <c r="AB85" s="342">
        <f>'PL,HC,INV'!AA$425</f>
        <v>103</v>
      </c>
    </row>
    <row r="86" spans="1:28" s="748" customFormat="1">
      <c r="A86" s="975">
        <v>1</v>
      </c>
      <c r="B86" s="975" t="s">
        <v>749</v>
      </c>
      <c r="C86" s="975" t="s">
        <v>751</v>
      </c>
      <c r="D86" s="975" t="s">
        <v>745</v>
      </c>
      <c r="E86" s="975" t="s">
        <v>48</v>
      </c>
      <c r="G86" s="749"/>
      <c r="H86" s="749"/>
      <c r="I86" s="750"/>
      <c r="J86" s="747" t="s">
        <v>475</v>
      </c>
      <c r="K86" s="751" t="s">
        <v>55</v>
      </c>
      <c r="L86" s="752" t="s">
        <v>33</v>
      </c>
      <c r="M86" s="753" t="s">
        <v>34</v>
      </c>
      <c r="N86" s="754" t="s">
        <v>5</v>
      </c>
      <c r="O86" s="755" t="str">
        <f>'PL,HC,INV'!$O$4</f>
        <v>BIN</v>
      </c>
      <c r="P86" s="755" t="str">
        <f>'PL,HC,INV'!$H$6</f>
        <v>K_INR</v>
      </c>
      <c r="Q86" s="756">
        <f>'PL,HC,INV'!P$430</f>
        <v>0</v>
      </c>
      <c r="R86" s="756">
        <f>'PL,HC,INV'!Q$430</f>
        <v>-130</v>
      </c>
      <c r="S86" s="756">
        <f>'PL,HC,INV'!R$430</f>
        <v>-73</v>
      </c>
      <c r="T86" s="756">
        <f>'PL,HC,INV'!S$430</f>
        <v>-73</v>
      </c>
      <c r="U86" s="756">
        <f>'PL,HC,INV'!T$430</f>
        <v>0</v>
      </c>
      <c r="V86" s="756">
        <f>'PL,HC,INV'!U$430</f>
        <v>0</v>
      </c>
      <c r="W86" s="756">
        <f>'PL,HC,INV'!V$430</f>
        <v>0</v>
      </c>
      <c r="X86" s="756">
        <f>'PL,HC,INV'!W$430</f>
        <v>0</v>
      </c>
      <c r="Y86" s="756">
        <f>'PL,HC,INV'!X$430</f>
        <v>0</v>
      </c>
      <c r="Z86" s="756">
        <f>'PL,HC,INV'!Y$430</f>
        <v>0</v>
      </c>
      <c r="AA86" s="756">
        <f>'PL,HC,INV'!Z$430</f>
        <v>0</v>
      </c>
      <c r="AB86" s="756">
        <f>'PL,HC,INV'!AA$430</f>
        <v>0</v>
      </c>
    </row>
    <row r="87" spans="1:28" s="748" customFormat="1">
      <c r="A87" s="975">
        <v>1</v>
      </c>
      <c r="B87" s="975" t="s">
        <v>741</v>
      </c>
      <c r="C87" s="975" t="s">
        <v>747</v>
      </c>
      <c r="D87" s="975" t="s">
        <v>580</v>
      </c>
      <c r="E87" s="975" t="s">
        <v>48</v>
      </c>
      <c r="G87" s="749"/>
      <c r="H87" s="749"/>
      <c r="I87" s="750"/>
      <c r="J87" s="747" t="s">
        <v>476</v>
      </c>
      <c r="K87" s="751" t="s">
        <v>55</v>
      </c>
      <c r="L87" s="752" t="s">
        <v>33</v>
      </c>
      <c r="M87" s="753" t="s">
        <v>34</v>
      </c>
      <c r="N87" s="754" t="s">
        <v>5</v>
      </c>
      <c r="O87" s="755" t="str">
        <f>'PL,HC,INV'!$O$4</f>
        <v>BIN</v>
      </c>
      <c r="P87" s="755" t="str">
        <f>'PL,HC,INV'!$H$6</f>
        <v>K_INR</v>
      </c>
      <c r="Q87" s="756">
        <f>'PL,HC,INV'!P$431</f>
        <v>0</v>
      </c>
      <c r="R87" s="756">
        <f>'PL,HC,INV'!Q$431</f>
        <v>0</v>
      </c>
      <c r="S87" s="756">
        <f>'PL,HC,INV'!R$431</f>
        <v>0</v>
      </c>
      <c r="T87" s="756">
        <f>'PL,HC,INV'!S$431</f>
        <v>0</v>
      </c>
      <c r="U87" s="756">
        <f>'PL,HC,INV'!T$431</f>
        <v>0</v>
      </c>
      <c r="V87" s="756">
        <f>'PL,HC,INV'!U$431</f>
        <v>0</v>
      </c>
      <c r="W87" s="756">
        <f>'PL,HC,INV'!V$431</f>
        <v>0</v>
      </c>
      <c r="X87" s="756">
        <f>'PL,HC,INV'!W$431</f>
        <v>0</v>
      </c>
      <c r="Y87" s="756">
        <f>'PL,HC,INV'!X$431</f>
        <v>0</v>
      </c>
      <c r="Z87" s="756">
        <f>'PL,HC,INV'!Y$431</f>
        <v>0</v>
      </c>
      <c r="AA87" s="756">
        <f>'PL,HC,INV'!Z$431</f>
        <v>0</v>
      </c>
      <c r="AB87" s="756">
        <f>'PL,HC,INV'!AA$431</f>
        <v>0</v>
      </c>
    </row>
    <row r="88" spans="1:28" s="748" customFormat="1">
      <c r="A88" s="975">
        <v>1</v>
      </c>
      <c r="B88" s="975" t="s">
        <v>581</v>
      </c>
      <c r="C88" s="975" t="s">
        <v>747</v>
      </c>
      <c r="D88" s="975" t="s">
        <v>580</v>
      </c>
      <c r="E88" s="975" t="s">
        <v>48</v>
      </c>
      <c r="G88" s="749"/>
      <c r="H88" s="749"/>
      <c r="I88" s="750"/>
      <c r="J88" s="747" t="s">
        <v>477</v>
      </c>
      <c r="K88" s="751" t="s">
        <v>55</v>
      </c>
      <c r="L88" s="752" t="s">
        <v>33</v>
      </c>
      <c r="M88" s="753" t="s">
        <v>34</v>
      </c>
      <c r="N88" s="754" t="s">
        <v>5</v>
      </c>
      <c r="O88" s="755" t="str">
        <f>'PL,HC,INV'!$O$4</f>
        <v>BIN</v>
      </c>
      <c r="P88" s="755" t="str">
        <f>'PL,HC,INV'!$H$6</f>
        <v>K_INR</v>
      </c>
      <c r="Q88" s="756">
        <f>'PL,HC,INV'!P$436</f>
        <v>0</v>
      </c>
      <c r="R88" s="756">
        <f>'PL,HC,INV'!Q$436</f>
        <v>0</v>
      </c>
      <c r="S88" s="756">
        <f>'PL,HC,INV'!R$436</f>
        <v>0</v>
      </c>
      <c r="T88" s="756">
        <f>'PL,HC,INV'!S$436</f>
        <v>0</v>
      </c>
      <c r="U88" s="756">
        <f>'PL,HC,INV'!T$436</f>
        <v>0</v>
      </c>
      <c r="V88" s="756">
        <f>'PL,HC,INV'!U$436</f>
        <v>0</v>
      </c>
      <c r="W88" s="756">
        <f>'PL,HC,INV'!V$436</f>
        <v>0</v>
      </c>
      <c r="X88" s="756">
        <f>'PL,HC,INV'!W$436</f>
        <v>0</v>
      </c>
      <c r="Y88" s="756">
        <f>'PL,HC,INV'!X$436</f>
        <v>0</v>
      </c>
      <c r="Z88" s="756">
        <f>'PL,HC,INV'!Y$436</f>
        <v>0</v>
      </c>
      <c r="AA88" s="756">
        <f>'PL,HC,INV'!Z$436</f>
        <v>0</v>
      </c>
      <c r="AB88" s="756">
        <f>'PL,HC,INV'!AA$436</f>
        <v>0</v>
      </c>
    </row>
    <row r="89" spans="1:28" s="748" customFormat="1">
      <c r="A89" s="975">
        <v>1</v>
      </c>
      <c r="B89" s="975" t="s">
        <v>741</v>
      </c>
      <c r="C89" s="975" t="s">
        <v>747</v>
      </c>
      <c r="D89" s="975" t="s">
        <v>580</v>
      </c>
      <c r="E89" s="975" t="s">
        <v>48</v>
      </c>
      <c r="G89" s="749"/>
      <c r="H89" s="749"/>
      <c r="I89" s="750"/>
      <c r="J89" s="747" t="s">
        <v>478</v>
      </c>
      <c r="K89" s="751" t="s">
        <v>55</v>
      </c>
      <c r="L89" s="752" t="s">
        <v>33</v>
      </c>
      <c r="M89" s="753" t="s">
        <v>34</v>
      </c>
      <c r="N89" s="754" t="s">
        <v>5</v>
      </c>
      <c r="O89" s="755" t="str">
        <f>'PL,HC,INV'!$O$4</f>
        <v>BIN</v>
      </c>
      <c r="P89" s="755" t="str">
        <f>'PL,HC,INV'!$H$6</f>
        <v>K_INR</v>
      </c>
      <c r="Q89" s="756">
        <f>'PL,HC,INV'!P$432</f>
        <v>0</v>
      </c>
      <c r="R89" s="756">
        <f>'PL,HC,INV'!Q$432</f>
        <v>0</v>
      </c>
      <c r="S89" s="756">
        <f>'PL,HC,INV'!R$432</f>
        <v>0</v>
      </c>
      <c r="T89" s="756">
        <f>'PL,HC,INV'!S$432</f>
        <v>0</v>
      </c>
      <c r="U89" s="756">
        <f>'PL,HC,INV'!T$432</f>
        <v>0</v>
      </c>
      <c r="V89" s="756">
        <f>'PL,HC,INV'!U$432</f>
        <v>0</v>
      </c>
      <c r="W89" s="756">
        <f>'PL,HC,INV'!V$432</f>
        <v>0</v>
      </c>
      <c r="X89" s="756">
        <f>'PL,HC,INV'!W$432</f>
        <v>0</v>
      </c>
      <c r="Y89" s="756">
        <f>'PL,HC,INV'!X$432</f>
        <v>0</v>
      </c>
      <c r="Z89" s="756">
        <f>'PL,HC,INV'!Y$432</f>
        <v>0</v>
      </c>
      <c r="AA89" s="756">
        <f>'PL,HC,INV'!Z$432</f>
        <v>0</v>
      </c>
      <c r="AB89" s="756">
        <f>'PL,HC,INV'!AA$432</f>
        <v>0</v>
      </c>
    </row>
    <row r="90" spans="1:28" s="748" customFormat="1">
      <c r="A90" s="975">
        <v>1</v>
      </c>
      <c r="B90" s="975" t="s">
        <v>741</v>
      </c>
      <c r="C90" s="975" t="s">
        <v>747</v>
      </c>
      <c r="D90" s="975" t="s">
        <v>580</v>
      </c>
      <c r="E90" s="975" t="s">
        <v>48</v>
      </c>
      <c r="G90" s="749"/>
      <c r="H90" s="749"/>
      <c r="I90" s="750"/>
      <c r="J90" s="747" t="s">
        <v>479</v>
      </c>
      <c r="K90" s="751" t="s">
        <v>55</v>
      </c>
      <c r="L90" s="752" t="s">
        <v>33</v>
      </c>
      <c r="M90" s="753" t="s">
        <v>34</v>
      </c>
      <c r="N90" s="754" t="s">
        <v>5</v>
      </c>
      <c r="O90" s="755" t="str">
        <f>'PL,HC,INV'!$O$4</f>
        <v>BIN</v>
      </c>
      <c r="P90" s="755" t="str">
        <f>'PL,HC,INV'!$H$6</f>
        <v>K_INR</v>
      </c>
      <c r="Q90" s="756">
        <f>'PL,HC,INV'!P$434</f>
        <v>0</v>
      </c>
      <c r="R90" s="756">
        <f>'PL,HC,INV'!Q$434</f>
        <v>0</v>
      </c>
      <c r="S90" s="756">
        <f>'PL,HC,INV'!R$434</f>
        <v>0</v>
      </c>
      <c r="T90" s="756">
        <f>'PL,HC,INV'!S$434</f>
        <v>0</v>
      </c>
      <c r="U90" s="756">
        <f>'PL,HC,INV'!T$434</f>
        <v>0</v>
      </c>
      <c r="V90" s="756">
        <f>'PL,HC,INV'!U$434</f>
        <v>0</v>
      </c>
      <c r="W90" s="756">
        <f>'PL,HC,INV'!V$434</f>
        <v>0</v>
      </c>
      <c r="X90" s="756">
        <f>'PL,HC,INV'!W$434</f>
        <v>0</v>
      </c>
      <c r="Y90" s="756">
        <f>'PL,HC,INV'!X$434</f>
        <v>0</v>
      </c>
      <c r="Z90" s="756">
        <f>'PL,HC,INV'!Y$434</f>
        <v>0</v>
      </c>
      <c r="AA90" s="756">
        <f>'PL,HC,INV'!Z$434</f>
        <v>0</v>
      </c>
      <c r="AB90" s="756">
        <f>'PL,HC,INV'!AA$434</f>
        <v>0</v>
      </c>
    </row>
    <row r="91" spans="1:28" s="748" customFormat="1">
      <c r="A91" s="975">
        <v>1</v>
      </c>
      <c r="B91" s="975" t="s">
        <v>741</v>
      </c>
      <c r="C91" s="975" t="s">
        <v>485</v>
      </c>
      <c r="D91" s="975" t="s">
        <v>745</v>
      </c>
      <c r="E91" s="975" t="s">
        <v>48</v>
      </c>
      <c r="G91" s="749"/>
      <c r="H91" s="749"/>
      <c r="I91" s="750"/>
      <c r="J91" s="747" t="s">
        <v>480</v>
      </c>
      <c r="K91" s="751" t="s">
        <v>55</v>
      </c>
      <c r="L91" s="752" t="s">
        <v>33</v>
      </c>
      <c r="M91" s="753" t="s">
        <v>34</v>
      </c>
      <c r="N91" s="754" t="s">
        <v>5</v>
      </c>
      <c r="O91" s="755" t="str">
        <f>'PL,HC,INV'!$O$4</f>
        <v>BIN</v>
      </c>
      <c r="P91" s="755" t="str">
        <f>'PL,HC,INV'!$H$6</f>
        <v>K_INR</v>
      </c>
      <c r="Q91" s="756">
        <f>'PL,HC,INV'!P$435</f>
        <v>0</v>
      </c>
      <c r="R91" s="756">
        <f>'PL,HC,INV'!Q$435</f>
        <v>0</v>
      </c>
      <c r="S91" s="756">
        <f>'PL,HC,INV'!R$435</f>
        <v>0</v>
      </c>
      <c r="T91" s="756">
        <f>'PL,HC,INV'!S$435</f>
        <v>0</v>
      </c>
      <c r="U91" s="756">
        <f>'PL,HC,INV'!T$435</f>
        <v>0</v>
      </c>
      <c r="V91" s="756">
        <f>'PL,HC,INV'!U$435</f>
        <v>0</v>
      </c>
      <c r="W91" s="756">
        <f>'PL,HC,INV'!V$435</f>
        <v>0</v>
      </c>
      <c r="X91" s="756">
        <f>'PL,HC,INV'!W$435</f>
        <v>0</v>
      </c>
      <c r="Y91" s="756">
        <f>'PL,HC,INV'!X$435</f>
        <v>0</v>
      </c>
      <c r="Z91" s="756">
        <f>'PL,HC,INV'!Y$435</f>
        <v>0</v>
      </c>
      <c r="AA91" s="756">
        <f>'PL,HC,INV'!Z$435</f>
        <v>0</v>
      </c>
      <c r="AB91" s="756">
        <f>'PL,HC,INV'!AA$435</f>
        <v>0</v>
      </c>
    </row>
    <row r="92" spans="1:28">
      <c r="A92" s="975">
        <v>1</v>
      </c>
      <c r="B92" s="975" t="s">
        <v>741</v>
      </c>
      <c r="C92" s="975" t="s">
        <v>747</v>
      </c>
      <c r="D92" s="975" t="s">
        <v>580</v>
      </c>
      <c r="E92" s="975" t="s">
        <v>48</v>
      </c>
      <c r="G92" s="369"/>
      <c r="H92" s="369"/>
      <c r="I92" s="370"/>
      <c r="J92" s="339" t="s">
        <v>32</v>
      </c>
      <c r="K92" s="355" t="s">
        <v>55</v>
      </c>
      <c r="L92" s="353" t="s">
        <v>37</v>
      </c>
      <c r="M92" s="741" t="s">
        <v>34</v>
      </c>
      <c r="N92" s="354" t="s">
        <v>5</v>
      </c>
      <c r="O92" s="351" t="str">
        <f>'PL,HC,INV'!$O$4</f>
        <v>BIN</v>
      </c>
      <c r="P92" s="351" t="str">
        <f>'PL,HC,INV'!$H$6</f>
        <v>K_INR</v>
      </c>
      <c r="Q92" s="342">
        <f>'PL,HC,INV'!P$428</f>
        <v>0</v>
      </c>
      <c r="R92" s="342">
        <f>'PL,HC,INV'!Q$428</f>
        <v>0</v>
      </c>
      <c r="S92" s="342">
        <f>'PL,HC,INV'!R$428</f>
        <v>0</v>
      </c>
      <c r="T92" s="342">
        <f>'PL,HC,INV'!S$428</f>
        <v>0</v>
      </c>
      <c r="U92" s="342">
        <f>'PL,HC,INV'!T$428</f>
        <v>0</v>
      </c>
      <c r="V92" s="342">
        <f>'PL,HC,INV'!U$428</f>
        <v>0</v>
      </c>
      <c r="W92" s="342">
        <f>'PL,HC,INV'!V$428</f>
        <v>0</v>
      </c>
      <c r="X92" s="342">
        <f>'PL,HC,INV'!W$428</f>
        <v>0</v>
      </c>
      <c r="Y92" s="342">
        <f>'PL,HC,INV'!X$428</f>
        <v>0</v>
      </c>
      <c r="Z92" s="342">
        <f>'PL,HC,INV'!Y$428</f>
        <v>0</v>
      </c>
      <c r="AA92" s="342">
        <f>'PL,HC,INV'!Z$428</f>
        <v>0</v>
      </c>
      <c r="AB92" s="342">
        <f>'PL,HC,INV'!AA$428</f>
        <v>0</v>
      </c>
    </row>
    <row r="93" spans="1:28">
      <c r="A93" s="975">
        <v>1</v>
      </c>
      <c r="B93" s="975" t="s">
        <v>741</v>
      </c>
      <c r="C93" s="975" t="s">
        <v>747</v>
      </c>
      <c r="D93" s="975" t="s">
        <v>753</v>
      </c>
      <c r="E93" s="975" t="s">
        <v>48</v>
      </c>
      <c r="G93" s="369"/>
      <c r="H93" s="369"/>
      <c r="I93" s="370"/>
      <c r="J93" s="339" t="s">
        <v>32</v>
      </c>
      <c r="K93" s="355" t="s">
        <v>29</v>
      </c>
      <c r="L93" s="353" t="s">
        <v>33</v>
      </c>
      <c r="M93" s="741" t="s">
        <v>11</v>
      </c>
      <c r="N93" s="354" t="s">
        <v>5</v>
      </c>
      <c r="O93" s="351" t="str">
        <f>'PL,HC,INV'!$O$4</f>
        <v>BIN</v>
      </c>
      <c r="P93" s="351" t="str">
        <f>'PL,HC,INV'!$H$6</f>
        <v>K_INR</v>
      </c>
      <c r="Q93" s="342">
        <f>'PL,HC,INV'!P$437</f>
        <v>0</v>
      </c>
      <c r="R93" s="342">
        <f>'PL,HC,INV'!Q$437</f>
        <v>0</v>
      </c>
      <c r="S93" s="342">
        <f>'PL,HC,INV'!R$437</f>
        <v>0</v>
      </c>
      <c r="T93" s="342">
        <f>'PL,HC,INV'!S$437</f>
        <v>0</v>
      </c>
      <c r="U93" s="342">
        <f>'PL,HC,INV'!T$437</f>
        <v>0</v>
      </c>
      <c r="V93" s="342">
        <f>'PL,HC,INV'!U$437</f>
        <v>0</v>
      </c>
      <c r="W93" s="342">
        <f>'PL,HC,INV'!V$437</f>
        <v>0</v>
      </c>
      <c r="X93" s="342">
        <f>'PL,HC,INV'!W$437</f>
        <v>0</v>
      </c>
      <c r="Y93" s="342">
        <f>'PL,HC,INV'!X$437</f>
        <v>0</v>
      </c>
      <c r="Z93" s="342">
        <f>'PL,HC,INV'!Y$437</f>
        <v>0</v>
      </c>
      <c r="AA93" s="342">
        <f>'PL,HC,INV'!Z$437</f>
        <v>0</v>
      </c>
      <c r="AB93" s="342">
        <f>'PL,HC,INV'!AA$437</f>
        <v>0</v>
      </c>
    </row>
    <row r="94" spans="1:28" s="1198" customFormat="1">
      <c r="A94" s="1198">
        <v>1</v>
      </c>
      <c r="B94" s="1199"/>
      <c r="C94" s="1199"/>
      <c r="D94" s="1199"/>
      <c r="F94" s="1200"/>
      <c r="G94" s="1213"/>
      <c r="H94" s="1213"/>
      <c r="I94" s="1214"/>
      <c r="J94" s="1215" t="s">
        <v>47</v>
      </c>
      <c r="K94" s="1204" t="s">
        <v>55</v>
      </c>
      <c r="L94" s="1216" t="s">
        <v>3</v>
      </c>
      <c r="M94" s="1217" t="s">
        <v>4</v>
      </c>
      <c r="N94" s="1216" t="s">
        <v>5</v>
      </c>
      <c r="O94" s="1208" t="str">
        <f>'PL,HC,INV'!$O$4</f>
        <v>BIN</v>
      </c>
      <c r="P94" s="1208" t="str">
        <f>'PL,HC,INV'!$H$6</f>
        <v>K_INR</v>
      </c>
      <c r="Q94" s="1209">
        <f>SUM(Q95:Q97)</f>
        <v>38788</v>
      </c>
      <c r="R94" s="1209">
        <f t="shared" ref="R94:AB94" si="3">SUM(R95:R97)</f>
        <v>38766</v>
      </c>
      <c r="S94" s="1209">
        <f t="shared" si="3"/>
        <v>50397</v>
      </c>
      <c r="T94" s="1209">
        <f t="shared" si="3"/>
        <v>40689</v>
      </c>
      <c r="U94" s="1209">
        <f t="shared" si="3"/>
        <v>41094</v>
      </c>
      <c r="V94" s="1209">
        <f t="shared" si="3"/>
        <v>51012</v>
      </c>
      <c r="W94" s="1209">
        <f t="shared" si="3"/>
        <v>57440</v>
      </c>
      <c r="X94" s="1209">
        <f t="shared" si="3"/>
        <v>49130</v>
      </c>
      <c r="Y94" s="1209">
        <f t="shared" si="3"/>
        <v>56002</v>
      </c>
      <c r="Z94" s="1209">
        <f t="shared" si="3"/>
        <v>52836</v>
      </c>
      <c r="AA94" s="1209">
        <f t="shared" si="3"/>
        <v>50918</v>
      </c>
      <c r="AB94" s="1209">
        <f t="shared" si="3"/>
        <v>50631</v>
      </c>
    </row>
    <row r="95" spans="1:28">
      <c r="A95" s="975">
        <v>1</v>
      </c>
      <c r="B95" s="975" t="s">
        <v>741</v>
      </c>
      <c r="C95" s="975" t="s">
        <v>747</v>
      </c>
      <c r="D95" s="975" t="s">
        <v>731</v>
      </c>
      <c r="E95" s="975" t="s">
        <v>572</v>
      </c>
      <c r="G95" s="369"/>
      <c r="H95" s="369"/>
      <c r="I95" s="370"/>
      <c r="J95" s="344" t="s">
        <v>26</v>
      </c>
      <c r="K95" s="355" t="s">
        <v>55</v>
      </c>
      <c r="L95" s="354" t="s">
        <v>3</v>
      </c>
      <c r="M95" s="741" t="s">
        <v>4</v>
      </c>
      <c r="N95" s="354" t="s">
        <v>5</v>
      </c>
      <c r="O95" s="351" t="str">
        <f>'PL,HC,INV'!$O$4</f>
        <v>BIN</v>
      </c>
      <c r="P95" s="351" t="str">
        <f>'PL,HC,INV'!$H$6</f>
        <v>K_INR</v>
      </c>
      <c r="Q95" s="342">
        <f>'PL,HC,INV'!P$104</f>
        <v>4918</v>
      </c>
      <c r="R95" s="342">
        <f>'PL,HC,INV'!Q$104</f>
        <v>6020</v>
      </c>
      <c r="S95" s="342">
        <f>'PL,HC,INV'!R$104</f>
        <v>10098</v>
      </c>
      <c r="T95" s="342">
        <f>'PL,HC,INV'!S$104</f>
        <v>7493</v>
      </c>
      <c r="U95" s="342">
        <f>'PL,HC,INV'!T$104</f>
        <v>7019</v>
      </c>
      <c r="V95" s="342">
        <f>'PL,HC,INV'!U$104</f>
        <v>11110</v>
      </c>
      <c r="W95" s="342">
        <f>'PL,HC,INV'!V$104</f>
        <v>15184</v>
      </c>
      <c r="X95" s="342">
        <f>'PL,HC,INV'!W$104</f>
        <v>11736</v>
      </c>
      <c r="Y95" s="342">
        <f>'PL,HC,INV'!X$104</f>
        <v>23374</v>
      </c>
      <c r="Z95" s="342">
        <f>'PL,HC,INV'!Y$104</f>
        <v>15484</v>
      </c>
      <c r="AA95" s="342">
        <f>'PL,HC,INV'!Z$104</f>
        <v>13361</v>
      </c>
      <c r="AB95" s="342">
        <f>'PL,HC,INV'!AA$104</f>
        <v>7807</v>
      </c>
    </row>
    <row r="96" spans="1:28">
      <c r="A96" s="975">
        <v>1</v>
      </c>
      <c r="B96" s="975" t="s">
        <v>741</v>
      </c>
      <c r="C96" s="975" t="s">
        <v>485</v>
      </c>
      <c r="D96" s="975" t="s">
        <v>731</v>
      </c>
      <c r="E96" s="975" t="s">
        <v>734</v>
      </c>
      <c r="G96" s="369"/>
      <c r="H96" s="369"/>
      <c r="I96" s="370"/>
      <c r="J96" s="344" t="s">
        <v>27</v>
      </c>
      <c r="K96" s="355" t="s">
        <v>55</v>
      </c>
      <c r="L96" s="354" t="s">
        <v>3</v>
      </c>
      <c r="M96" s="741" t="s">
        <v>4</v>
      </c>
      <c r="N96" s="354" t="s">
        <v>5</v>
      </c>
      <c r="O96" s="351" t="str">
        <f>'PL,HC,INV'!$O$4</f>
        <v>BIN</v>
      </c>
      <c r="P96" s="351" t="str">
        <f>'PL,HC,INV'!$H$6</f>
        <v>K_INR</v>
      </c>
      <c r="Q96" s="342">
        <f>'PL,HC,INV'!P$105</f>
        <v>22789</v>
      </c>
      <c r="R96" s="342">
        <f>'PL,HC,INV'!Q$105</f>
        <v>22190</v>
      </c>
      <c r="S96" s="342">
        <f>'PL,HC,INV'!R$105</f>
        <v>21673</v>
      </c>
      <c r="T96" s="342">
        <f>'PL,HC,INV'!S$105</f>
        <v>22467</v>
      </c>
      <c r="U96" s="342">
        <f>'PL,HC,INV'!T$105</f>
        <v>23104</v>
      </c>
      <c r="V96" s="342">
        <f>'PL,HC,INV'!U$105</f>
        <v>24515</v>
      </c>
      <c r="W96" s="342">
        <f>'PL,HC,INV'!V$105</f>
        <v>23927</v>
      </c>
      <c r="X96" s="342">
        <f>'PL,HC,INV'!W$105</f>
        <v>22815</v>
      </c>
      <c r="Y96" s="342">
        <f>'PL,HC,INV'!X$105</f>
        <v>18241</v>
      </c>
      <c r="Z96" s="342">
        <f>'PL,HC,INV'!Y$105</f>
        <v>22721</v>
      </c>
      <c r="AA96" s="342">
        <f>'PL,HC,INV'!Z$105</f>
        <v>23037</v>
      </c>
      <c r="AB96" s="342">
        <f>'PL,HC,INV'!AA$105</f>
        <v>35728</v>
      </c>
    </row>
    <row r="97" spans="1:28">
      <c r="A97" s="975">
        <v>1</v>
      </c>
      <c r="B97" s="975" t="s">
        <v>741</v>
      </c>
      <c r="C97" s="975" t="s">
        <v>485</v>
      </c>
      <c r="D97" s="975" t="s">
        <v>574</v>
      </c>
      <c r="E97" s="975" t="s">
        <v>572</v>
      </c>
      <c r="G97" s="369"/>
      <c r="H97" s="369"/>
      <c r="I97" s="370"/>
      <c r="J97" s="344" t="s">
        <v>28</v>
      </c>
      <c r="K97" s="355" t="s">
        <v>55</v>
      </c>
      <c r="L97" s="354" t="s">
        <v>3</v>
      </c>
      <c r="M97" s="741" t="s">
        <v>4</v>
      </c>
      <c r="N97" s="354" t="s">
        <v>5</v>
      </c>
      <c r="O97" s="351" t="str">
        <f>'PL,HC,INV'!$O$4</f>
        <v>BIN</v>
      </c>
      <c r="P97" s="351" t="str">
        <f>'PL,HC,INV'!$H$6</f>
        <v>K_INR</v>
      </c>
      <c r="Q97" s="342">
        <f>'PL,HC,INV'!P$106</f>
        <v>11081</v>
      </c>
      <c r="R97" s="342">
        <f>'PL,HC,INV'!Q$106</f>
        <v>10556</v>
      </c>
      <c r="S97" s="342">
        <f>'PL,HC,INV'!R$106</f>
        <v>18626</v>
      </c>
      <c r="T97" s="342">
        <f>'PL,HC,INV'!S$106</f>
        <v>10729</v>
      </c>
      <c r="U97" s="342">
        <f>'PL,HC,INV'!T$106</f>
        <v>10971</v>
      </c>
      <c r="V97" s="342">
        <f>'PL,HC,INV'!U$106</f>
        <v>15387</v>
      </c>
      <c r="W97" s="342">
        <f>'PL,HC,INV'!V$106</f>
        <v>18329</v>
      </c>
      <c r="X97" s="342">
        <f>'PL,HC,INV'!W$106</f>
        <v>14579</v>
      </c>
      <c r="Y97" s="342">
        <f>'PL,HC,INV'!X$106</f>
        <v>14387</v>
      </c>
      <c r="Z97" s="342">
        <f>'PL,HC,INV'!Y$106</f>
        <v>14631</v>
      </c>
      <c r="AA97" s="342">
        <f>'PL,HC,INV'!Z$106</f>
        <v>14520</v>
      </c>
      <c r="AB97" s="342">
        <f>'PL,HC,INV'!AA$106</f>
        <v>7096</v>
      </c>
    </row>
    <row r="98" spans="1:28" s="1198" customFormat="1">
      <c r="A98" s="1198">
        <v>1</v>
      </c>
      <c r="B98" s="1198" t="s">
        <v>581</v>
      </c>
      <c r="C98" s="1199" t="s">
        <v>796</v>
      </c>
      <c r="D98" s="1198" t="s">
        <v>866</v>
      </c>
      <c r="E98" s="1198" t="s">
        <v>865</v>
      </c>
      <c r="F98" s="1200"/>
      <c r="G98" s="1201"/>
      <c r="H98" s="1201"/>
      <c r="I98" s="1202"/>
      <c r="J98" s="1203" t="s">
        <v>49</v>
      </c>
      <c r="K98" s="1204" t="s">
        <v>55</v>
      </c>
      <c r="L98" s="1210" t="s">
        <v>3</v>
      </c>
      <c r="M98" s="1206" t="s">
        <v>4</v>
      </c>
      <c r="N98" s="1207" t="s">
        <v>5</v>
      </c>
      <c r="O98" s="1208" t="str">
        <f>'PL,HC,INV'!$O$4</f>
        <v>BIN</v>
      </c>
      <c r="P98" s="1208" t="str">
        <f>'PL,HC,INV'!$H$6</f>
        <v>K_INR</v>
      </c>
      <c r="Q98" s="1209">
        <f>Q66+Q80-Q94</f>
        <v>-33426</v>
      </c>
      <c r="R98" s="1209">
        <f t="shared" ref="R98:AB98" si="4">R66+R80-R94</f>
        <v>2962</v>
      </c>
      <c r="S98" s="1209">
        <f t="shared" si="4"/>
        <v>-22655</v>
      </c>
      <c r="T98" s="1209">
        <f t="shared" si="4"/>
        <v>4976</v>
      </c>
      <c r="U98" s="1209">
        <f t="shared" si="4"/>
        <v>-3614</v>
      </c>
      <c r="V98" s="1209">
        <f t="shared" si="4"/>
        <v>24220</v>
      </c>
      <c r="W98" s="1209">
        <f t="shared" si="4"/>
        <v>-9814</v>
      </c>
      <c r="X98" s="1209">
        <f t="shared" si="4"/>
        <v>-4400</v>
      </c>
      <c r="Y98" s="1209">
        <f t="shared" si="4"/>
        <v>24800</v>
      </c>
      <c r="Z98" s="1209">
        <f t="shared" si="4"/>
        <v>-11968</v>
      </c>
      <c r="AA98" s="1209">
        <f t="shared" si="4"/>
        <v>14743</v>
      </c>
      <c r="AB98" s="1209">
        <f t="shared" si="4"/>
        <v>77611</v>
      </c>
    </row>
    <row r="99" spans="1:28">
      <c r="A99" s="975">
        <v>1</v>
      </c>
      <c r="B99" s="975" t="s">
        <v>741</v>
      </c>
      <c r="C99" s="975" t="s">
        <v>747</v>
      </c>
      <c r="D99" s="975" t="s">
        <v>731</v>
      </c>
      <c r="E99" s="975" t="s">
        <v>573</v>
      </c>
      <c r="G99" s="369"/>
      <c r="H99" s="369"/>
      <c r="I99" s="370"/>
      <c r="J99" s="339" t="s">
        <v>24</v>
      </c>
      <c r="K99" s="355" t="s">
        <v>55</v>
      </c>
      <c r="L99" s="354" t="s">
        <v>3</v>
      </c>
      <c r="M99" s="741" t="s">
        <v>4</v>
      </c>
      <c r="N99" s="354" t="s">
        <v>5</v>
      </c>
      <c r="O99" s="351" t="str">
        <f>'PL,HC,INV'!$O$4</f>
        <v>BIN</v>
      </c>
      <c r="P99" s="351" t="str">
        <f>'PL,HC,INV'!$H$6</f>
        <v>K_INR</v>
      </c>
      <c r="Q99" s="342">
        <f>'PL,HC,INV'!P$109</f>
        <v>42</v>
      </c>
      <c r="R99" s="342">
        <f>'PL,HC,INV'!Q$109</f>
        <v>240</v>
      </c>
      <c r="S99" s="342">
        <f>'PL,HC,INV'!R$109</f>
        <v>506</v>
      </c>
      <c r="T99" s="342">
        <f>'PL,HC,INV'!S$109</f>
        <v>741</v>
      </c>
      <c r="U99" s="342">
        <f>'PL,HC,INV'!T$109</f>
        <v>475</v>
      </c>
      <c r="V99" s="342">
        <f>'PL,HC,INV'!U$109</f>
        <v>546</v>
      </c>
      <c r="W99" s="342">
        <f>'PL,HC,INV'!V$109</f>
        <v>279</v>
      </c>
      <c r="X99" s="342">
        <f>'PL,HC,INV'!W$109</f>
        <v>890</v>
      </c>
      <c r="Y99" s="342">
        <f>'PL,HC,INV'!X$109</f>
        <v>657</v>
      </c>
      <c r="Z99" s="342">
        <f>'PL,HC,INV'!Y$109</f>
        <v>1223</v>
      </c>
      <c r="AA99" s="342">
        <f>'PL,HC,INV'!Z$109</f>
        <v>792</v>
      </c>
      <c r="AB99" s="342">
        <f>'PL,HC,INV'!AA$109</f>
        <v>10599</v>
      </c>
    </row>
    <row r="100" spans="1:28">
      <c r="A100" s="975">
        <v>1</v>
      </c>
      <c r="B100" s="975" t="s">
        <v>746</v>
      </c>
      <c r="C100" s="975" t="s">
        <v>747</v>
      </c>
      <c r="D100" s="975" t="s">
        <v>574</v>
      </c>
      <c r="E100" s="978" t="s">
        <v>202</v>
      </c>
      <c r="G100" s="369"/>
      <c r="H100" s="369"/>
      <c r="I100" s="370"/>
      <c r="J100" s="339" t="s">
        <v>25</v>
      </c>
      <c r="K100" s="355" t="s">
        <v>55</v>
      </c>
      <c r="L100" s="354" t="s">
        <v>3</v>
      </c>
      <c r="M100" s="741" t="s">
        <v>4</v>
      </c>
      <c r="N100" s="354" t="s">
        <v>5</v>
      </c>
      <c r="O100" s="351" t="str">
        <f>'PL,HC,INV'!$O$4</f>
        <v>BIN</v>
      </c>
      <c r="P100" s="351" t="str">
        <f>'PL,HC,INV'!$H$6</f>
        <v>K_INR</v>
      </c>
      <c r="Q100" s="342">
        <f>'PL,HC,INV'!P$110</f>
        <v>0</v>
      </c>
      <c r="R100" s="342">
        <f>'PL,HC,INV'!Q$110</f>
        <v>0</v>
      </c>
      <c r="S100" s="342">
        <f>'PL,HC,INV'!R$110</f>
        <v>0</v>
      </c>
      <c r="T100" s="342">
        <f>'PL,HC,INV'!S$110</f>
        <v>0</v>
      </c>
      <c r="U100" s="342">
        <f>'PL,HC,INV'!T$110</f>
        <v>0</v>
      </c>
      <c r="V100" s="342">
        <f>'PL,HC,INV'!U$110</f>
        <v>0</v>
      </c>
      <c r="W100" s="342">
        <f>'PL,HC,INV'!V$110</f>
        <v>0</v>
      </c>
      <c r="X100" s="342">
        <f>'PL,HC,INV'!W$110</f>
        <v>0</v>
      </c>
      <c r="Y100" s="342">
        <f>'PL,HC,INV'!X$110</f>
        <v>0</v>
      </c>
      <c r="Z100" s="342">
        <f>'PL,HC,INV'!Y$110</f>
        <v>0</v>
      </c>
      <c r="AA100" s="342">
        <f>'PL,HC,INV'!Z$110</f>
        <v>0</v>
      </c>
      <c r="AB100" s="342">
        <f>'PL,HC,INV'!AA$110</f>
        <v>11730</v>
      </c>
    </row>
    <row r="101" spans="1:28" s="1198" customFormat="1">
      <c r="A101" s="1198">
        <v>1</v>
      </c>
      <c r="B101" s="1198" t="s">
        <v>581</v>
      </c>
      <c r="C101" s="1199" t="s">
        <v>796</v>
      </c>
      <c r="D101" s="1198" t="s">
        <v>866</v>
      </c>
      <c r="E101" s="1198" t="s">
        <v>10</v>
      </c>
      <c r="F101" s="1200"/>
      <c r="G101" s="1201"/>
      <c r="H101" s="1201"/>
      <c r="I101" s="1202"/>
      <c r="J101" s="1203" t="s">
        <v>10</v>
      </c>
      <c r="K101" s="1204" t="s">
        <v>55</v>
      </c>
      <c r="L101" s="1210" t="s">
        <v>3</v>
      </c>
      <c r="M101" s="1206" t="s">
        <v>4</v>
      </c>
      <c r="N101" s="1207" t="s">
        <v>5</v>
      </c>
      <c r="O101" s="1208" t="str">
        <f>'PL,HC,INV'!$O$4</f>
        <v>BIN</v>
      </c>
      <c r="P101" s="1208" t="str">
        <f>'PL,HC,INV'!$H$6</f>
        <v>K_INR</v>
      </c>
      <c r="Q101" s="1209">
        <f>Q98+Q99-Q100</f>
        <v>-33384</v>
      </c>
      <c r="R101" s="1209">
        <f t="shared" ref="R101:AB101" si="5">R98+R99-R100</f>
        <v>3202</v>
      </c>
      <c r="S101" s="1209">
        <f t="shared" si="5"/>
        <v>-22149</v>
      </c>
      <c r="T101" s="1209">
        <f t="shared" si="5"/>
        <v>5717</v>
      </c>
      <c r="U101" s="1209">
        <f t="shared" si="5"/>
        <v>-3139</v>
      </c>
      <c r="V101" s="1209">
        <f t="shared" si="5"/>
        <v>24766</v>
      </c>
      <c r="W101" s="1209">
        <f t="shared" si="5"/>
        <v>-9535</v>
      </c>
      <c r="X101" s="1209">
        <f t="shared" si="5"/>
        <v>-3510</v>
      </c>
      <c r="Y101" s="1209">
        <f t="shared" si="5"/>
        <v>25457</v>
      </c>
      <c r="Z101" s="1209">
        <f t="shared" si="5"/>
        <v>-10745</v>
      </c>
      <c r="AA101" s="1209">
        <f t="shared" si="5"/>
        <v>15535</v>
      </c>
      <c r="AB101" s="1209">
        <f t="shared" si="5"/>
        <v>76480</v>
      </c>
    </row>
    <row r="102" spans="1:28" s="378" customFormat="1">
      <c r="A102" s="975">
        <v>1</v>
      </c>
      <c r="F102" s="619"/>
      <c r="G102" s="371"/>
      <c r="H102" s="371"/>
      <c r="I102" s="371"/>
      <c r="J102" s="742"/>
      <c r="K102" s="743"/>
      <c r="L102" s="744"/>
      <c r="M102" s="744"/>
      <c r="N102" s="744"/>
      <c r="O102" s="379"/>
      <c r="P102" s="379"/>
      <c r="Q102" s="379"/>
      <c r="R102" s="379"/>
      <c r="S102" s="379"/>
      <c r="T102" s="379"/>
      <c r="U102" s="379"/>
      <c r="V102" s="379"/>
      <c r="W102" s="379"/>
      <c r="X102" s="379"/>
      <c r="Y102" s="379"/>
      <c r="Z102" s="379"/>
      <c r="AA102" s="379"/>
      <c r="AB102" s="379"/>
    </row>
    <row r="103" spans="1:28" s="1244" customFormat="1">
      <c r="A103" s="1244">
        <v>1</v>
      </c>
      <c r="B103" s="1245"/>
      <c r="C103" s="1246" t="s">
        <v>481</v>
      </c>
      <c r="F103" s="1247"/>
      <c r="G103" s="1248"/>
      <c r="H103" s="1248"/>
      <c r="I103" s="1249"/>
      <c r="J103" s="1250" t="s">
        <v>40</v>
      </c>
      <c r="K103" s="1251" t="s">
        <v>876</v>
      </c>
      <c r="L103" s="1252" t="s">
        <v>30</v>
      </c>
      <c r="M103" s="1253" t="s">
        <v>4</v>
      </c>
      <c r="N103" s="1254" t="s">
        <v>5</v>
      </c>
      <c r="O103" s="1255" t="str">
        <f>'PL,HC,INV'!$O$4</f>
        <v>BIN</v>
      </c>
      <c r="P103" s="1255" t="str">
        <f>'PL,HC,INV'!$H$6</f>
        <v>K_INR</v>
      </c>
      <c r="Q103" s="1256"/>
      <c r="R103" s="1256"/>
      <c r="S103" s="1256"/>
      <c r="T103" s="1256"/>
      <c r="U103" s="1256"/>
      <c r="V103" s="1256"/>
      <c r="W103" s="1256"/>
      <c r="X103" s="1256"/>
      <c r="Y103" s="1256"/>
      <c r="Z103" s="1256"/>
      <c r="AA103" s="1256"/>
      <c r="AB103" s="1256"/>
    </row>
    <row r="104" spans="1:28">
      <c r="A104" s="975">
        <v>1</v>
      </c>
      <c r="B104" s="975" t="s">
        <v>581</v>
      </c>
      <c r="C104" s="979" t="s">
        <v>754</v>
      </c>
      <c r="D104" s="975" t="s">
        <v>755</v>
      </c>
      <c r="E104" s="975" t="s">
        <v>40</v>
      </c>
      <c r="G104" s="371"/>
      <c r="H104" s="371"/>
      <c r="I104" s="370"/>
      <c r="J104" s="340" t="s">
        <v>40</v>
      </c>
      <c r="K104" s="355" t="s">
        <v>12</v>
      </c>
      <c r="L104" s="353" t="s">
        <v>30</v>
      </c>
      <c r="M104" s="1194" t="s">
        <v>811</v>
      </c>
      <c r="N104" s="354" t="s">
        <v>5</v>
      </c>
      <c r="O104" s="351" t="str">
        <f>'PL,HC,INV'!$O$4</f>
        <v>BIN</v>
      </c>
      <c r="P104" s="351" t="str">
        <f>'PL,HC,INV'!$H$6</f>
        <v>K_INR</v>
      </c>
      <c r="Q104" s="342">
        <f>'PL,HC,INV'!P$672</f>
        <v>0</v>
      </c>
      <c r="R104" s="342">
        <f>'PL,HC,INV'!Q$672</f>
        <v>0</v>
      </c>
      <c r="S104" s="342">
        <f>'PL,HC,INV'!R$672</f>
        <v>0</v>
      </c>
      <c r="T104" s="342">
        <f>'PL,HC,INV'!S$672</f>
        <v>0</v>
      </c>
      <c r="U104" s="342">
        <f>'PL,HC,INV'!T$672</f>
        <v>0</v>
      </c>
      <c r="V104" s="342">
        <f>'PL,HC,INV'!U$672</f>
        <v>0</v>
      </c>
      <c r="W104" s="342">
        <f>'PL,HC,INV'!V$672</f>
        <v>0</v>
      </c>
      <c r="X104" s="342">
        <f>'PL,HC,INV'!W$672</f>
        <v>0</v>
      </c>
      <c r="Y104" s="342">
        <f>'PL,HC,INV'!X$672</f>
        <v>0</v>
      </c>
      <c r="Z104" s="342">
        <f>'PL,HC,INV'!Y$672</f>
        <v>0</v>
      </c>
      <c r="AA104" s="342">
        <f>'PL,HC,INV'!Z$672</f>
        <v>0</v>
      </c>
      <c r="AB104" s="342">
        <f>'PL,HC,INV'!AA$672</f>
        <v>0</v>
      </c>
    </row>
    <row r="105" spans="1:28">
      <c r="A105" s="975">
        <v>1</v>
      </c>
      <c r="B105" s="975" t="s">
        <v>581</v>
      </c>
      <c r="C105" s="979" t="s">
        <v>481</v>
      </c>
      <c r="D105" s="975" t="s">
        <v>13</v>
      </c>
      <c r="E105" s="975" t="s">
        <v>40</v>
      </c>
      <c r="G105" s="369"/>
      <c r="H105" s="369"/>
      <c r="I105" s="370"/>
      <c r="J105" s="340" t="s">
        <v>40</v>
      </c>
      <c r="K105" s="355" t="s">
        <v>13</v>
      </c>
      <c r="L105" s="353" t="s">
        <v>30</v>
      </c>
      <c r="M105" s="1194" t="s">
        <v>855</v>
      </c>
      <c r="N105" s="354" t="s">
        <v>5</v>
      </c>
      <c r="O105" s="351" t="str">
        <f>'PL,HC,INV'!$O$4</f>
        <v>BIN</v>
      </c>
      <c r="P105" s="351" t="str">
        <f>'PL,HC,INV'!$H$6</f>
        <v>K_INR</v>
      </c>
      <c r="Q105" s="342">
        <f>'PL,HC,INV'!P$677</f>
        <v>109</v>
      </c>
      <c r="R105" s="342">
        <f>'PL,HC,INV'!Q$677</f>
        <v>49</v>
      </c>
      <c r="S105" s="342">
        <f>'PL,HC,INV'!R$677</f>
        <v>660</v>
      </c>
      <c r="T105" s="342">
        <f>'PL,HC,INV'!S$677</f>
        <v>16</v>
      </c>
      <c r="U105" s="342">
        <f>'PL,HC,INV'!T$677</f>
        <v>0</v>
      </c>
      <c r="V105" s="342">
        <f>'PL,HC,INV'!U$677</f>
        <v>0</v>
      </c>
      <c r="W105" s="342">
        <f>'PL,HC,INV'!V$677</f>
        <v>0</v>
      </c>
      <c r="X105" s="342">
        <f>'PL,HC,INV'!W$677</f>
        <v>0</v>
      </c>
      <c r="Y105" s="342">
        <f>'PL,HC,INV'!X$677</f>
        <v>306</v>
      </c>
      <c r="Z105" s="342">
        <f>'PL,HC,INV'!Y$677</f>
        <v>45</v>
      </c>
      <c r="AA105" s="342">
        <f>'PL,HC,INV'!Z$677</f>
        <v>0</v>
      </c>
      <c r="AB105" s="342">
        <f>'PL,HC,INV'!AA$677</f>
        <v>101</v>
      </c>
    </row>
    <row r="106" spans="1:28">
      <c r="A106" s="975">
        <v>1</v>
      </c>
      <c r="B106" s="975" t="s">
        <v>741</v>
      </c>
      <c r="C106" s="979" t="s">
        <v>481</v>
      </c>
      <c r="D106" s="975" t="s">
        <v>14</v>
      </c>
      <c r="E106" s="975" t="s">
        <v>40</v>
      </c>
      <c r="G106" s="369"/>
      <c r="H106" s="369"/>
      <c r="I106" s="370"/>
      <c r="J106" s="340" t="s">
        <v>40</v>
      </c>
      <c r="K106" s="355" t="s">
        <v>14</v>
      </c>
      <c r="L106" s="353" t="s">
        <v>30</v>
      </c>
      <c r="M106" s="1194" t="s">
        <v>855</v>
      </c>
      <c r="N106" s="354" t="s">
        <v>5</v>
      </c>
      <c r="O106" s="351" t="str">
        <f>'PL,HC,INV'!$O$4</f>
        <v>BIN</v>
      </c>
      <c r="P106" s="351" t="str">
        <f>'PL,HC,INV'!$H$6</f>
        <v>K_INR</v>
      </c>
      <c r="Q106" s="342">
        <f>'PL,HC,INV'!P$682</f>
        <v>0</v>
      </c>
      <c r="R106" s="342">
        <f>'PL,HC,INV'!Q$682</f>
        <v>0</v>
      </c>
      <c r="S106" s="342">
        <f>'PL,HC,INV'!R$682</f>
        <v>0</v>
      </c>
      <c r="T106" s="342">
        <f>'PL,HC,INV'!S$682</f>
        <v>0</v>
      </c>
      <c r="U106" s="342">
        <f>'PL,HC,INV'!T$682</f>
        <v>0</v>
      </c>
      <c r="V106" s="342">
        <f>'PL,HC,INV'!U$682</f>
        <v>0</v>
      </c>
      <c r="W106" s="342">
        <f>'PL,HC,INV'!V$682</f>
        <v>0</v>
      </c>
      <c r="X106" s="342">
        <f>'PL,HC,INV'!W$682</f>
        <v>0</v>
      </c>
      <c r="Y106" s="342">
        <f>'PL,HC,INV'!X$682</f>
        <v>0</v>
      </c>
      <c r="Z106" s="342">
        <f>'PL,HC,INV'!Y$682</f>
        <v>0</v>
      </c>
      <c r="AA106" s="342">
        <f>'PL,HC,INV'!Z$682</f>
        <v>0</v>
      </c>
      <c r="AB106" s="342">
        <f>'PL,HC,INV'!AA$682</f>
        <v>0</v>
      </c>
    </row>
    <row r="107" spans="1:28">
      <c r="A107" s="975">
        <v>1</v>
      </c>
      <c r="B107" s="975" t="s">
        <v>581</v>
      </c>
      <c r="C107" s="979" t="s">
        <v>481</v>
      </c>
      <c r="D107" s="975" t="s">
        <v>294</v>
      </c>
      <c r="E107" s="975" t="s">
        <v>40</v>
      </c>
      <c r="G107" s="369"/>
      <c r="H107" s="369"/>
      <c r="I107" s="370"/>
      <c r="J107" s="340" t="s">
        <v>40</v>
      </c>
      <c r="K107" s="356" t="s">
        <v>294</v>
      </c>
      <c r="L107" s="353" t="s">
        <v>30</v>
      </c>
      <c r="M107" s="1194" t="s">
        <v>855</v>
      </c>
      <c r="N107" s="354" t="s">
        <v>5</v>
      </c>
      <c r="O107" s="351" t="str">
        <f>'PL,HC,INV'!$O$4</f>
        <v>BIN</v>
      </c>
      <c r="P107" s="351" t="str">
        <f>'PL,HC,INV'!$H$6</f>
        <v>K_INR</v>
      </c>
      <c r="Q107" s="342">
        <f>'PL,HC,INV'!P$687</f>
        <v>593</v>
      </c>
      <c r="R107" s="342">
        <f>'PL,HC,INV'!Q$687</f>
        <v>1506</v>
      </c>
      <c r="S107" s="342">
        <f>'PL,HC,INV'!R$687</f>
        <v>937</v>
      </c>
      <c r="T107" s="342">
        <f>'PL,HC,INV'!S$687</f>
        <v>1037</v>
      </c>
      <c r="U107" s="342">
        <f>'PL,HC,INV'!T$687</f>
        <v>932</v>
      </c>
      <c r="V107" s="342">
        <f>'PL,HC,INV'!U$687</f>
        <v>997</v>
      </c>
      <c r="W107" s="342">
        <f>'PL,HC,INV'!V$687</f>
        <v>1007</v>
      </c>
      <c r="X107" s="342">
        <f>'PL,HC,INV'!W$687</f>
        <v>1537</v>
      </c>
      <c r="Y107" s="342">
        <f>'PL,HC,INV'!X$687</f>
        <v>1219</v>
      </c>
      <c r="Z107" s="342">
        <f>'PL,HC,INV'!Y$687</f>
        <v>936</v>
      </c>
      <c r="AA107" s="342">
        <f>'PL,HC,INV'!Z$687</f>
        <v>1837</v>
      </c>
      <c r="AB107" s="342">
        <f>'PL,HC,INV'!AA$687</f>
        <v>2681</v>
      </c>
    </row>
    <row r="108" spans="1:28" s="1198" customFormat="1">
      <c r="A108" s="1198">
        <v>1</v>
      </c>
      <c r="C108" s="1199"/>
      <c r="F108" s="1200"/>
      <c r="G108" s="1201"/>
      <c r="H108" s="1201"/>
      <c r="I108" s="1202"/>
      <c r="J108" s="1203" t="s">
        <v>40</v>
      </c>
      <c r="K108" s="1204" t="s">
        <v>92</v>
      </c>
      <c r="L108" s="1205" t="s">
        <v>33</v>
      </c>
      <c r="M108" s="1206" t="s">
        <v>4</v>
      </c>
      <c r="N108" s="1207" t="s">
        <v>5</v>
      </c>
      <c r="O108" s="1208" t="str">
        <f>'PL,HC,INV'!$O$4</f>
        <v>BIN</v>
      </c>
      <c r="P108" s="1208" t="str">
        <f>'PL,HC,INV'!$H$6</f>
        <v>K_INR</v>
      </c>
      <c r="Q108" s="1209"/>
      <c r="R108" s="1209"/>
      <c r="S108" s="1209"/>
      <c r="T108" s="1209"/>
      <c r="U108" s="1209"/>
      <c r="V108" s="1209"/>
      <c r="W108" s="1209"/>
      <c r="X108" s="1209"/>
      <c r="Y108" s="1209"/>
      <c r="Z108" s="1209"/>
      <c r="AA108" s="1209"/>
      <c r="AB108" s="1209"/>
    </row>
    <row r="109" spans="1:28">
      <c r="A109" s="975">
        <v>1</v>
      </c>
      <c r="B109" s="975" t="s">
        <v>581</v>
      </c>
      <c r="C109" s="979" t="s">
        <v>754</v>
      </c>
      <c r="D109" s="975" t="s">
        <v>12</v>
      </c>
      <c r="E109" s="975" t="s">
        <v>40</v>
      </c>
      <c r="G109" s="369"/>
      <c r="H109" s="369"/>
      <c r="I109" s="370"/>
      <c r="J109" s="340" t="s">
        <v>40</v>
      </c>
      <c r="K109" s="353" t="s">
        <v>12</v>
      </c>
      <c r="L109" s="353" t="s">
        <v>33</v>
      </c>
      <c r="M109" s="1194" t="s">
        <v>977</v>
      </c>
      <c r="N109" s="354" t="s">
        <v>5</v>
      </c>
      <c r="O109" s="351" t="str">
        <f>'PL,HC,INV'!$O$4</f>
        <v>BIN</v>
      </c>
      <c r="P109" s="351" t="str">
        <f>'PL,HC,INV'!$H$6</f>
        <v>K_INR</v>
      </c>
      <c r="Q109" s="342">
        <f>'PL,HC,INV'!P$693</f>
        <v>0</v>
      </c>
      <c r="R109" s="342">
        <f>'PL,HC,INV'!Q$693</f>
        <v>0</v>
      </c>
      <c r="S109" s="342">
        <f>'PL,HC,INV'!R$693</f>
        <v>0</v>
      </c>
      <c r="T109" s="342">
        <f>'PL,HC,INV'!S$693</f>
        <v>0</v>
      </c>
      <c r="U109" s="342">
        <f>'PL,HC,INV'!T$693</f>
        <v>0</v>
      </c>
      <c r="V109" s="342">
        <f>'PL,HC,INV'!U$693</f>
        <v>0</v>
      </c>
      <c r="W109" s="342">
        <f>'PL,HC,INV'!V$693</f>
        <v>0</v>
      </c>
      <c r="X109" s="342">
        <f>'PL,HC,INV'!W$693</f>
        <v>0</v>
      </c>
      <c r="Y109" s="342">
        <f>'PL,HC,INV'!X$693</f>
        <v>0</v>
      </c>
      <c r="Z109" s="342">
        <f>'PL,HC,INV'!Y$693</f>
        <v>0</v>
      </c>
      <c r="AA109" s="342">
        <f>'PL,HC,INV'!Z$693</f>
        <v>0</v>
      </c>
      <c r="AB109" s="342">
        <f>'PL,HC,INV'!AA$693</f>
        <v>0</v>
      </c>
    </row>
    <row r="110" spans="1:28">
      <c r="A110" s="975">
        <v>1</v>
      </c>
      <c r="B110" s="975" t="s">
        <v>581</v>
      </c>
      <c r="C110" s="979" t="s">
        <v>754</v>
      </c>
      <c r="D110" s="975" t="s">
        <v>13</v>
      </c>
      <c r="E110" s="975" t="s">
        <v>40</v>
      </c>
      <c r="G110" s="369"/>
      <c r="H110" s="369"/>
      <c r="I110" s="370"/>
      <c r="J110" s="340" t="s">
        <v>40</v>
      </c>
      <c r="K110" s="353" t="s">
        <v>13</v>
      </c>
      <c r="L110" s="353" t="s">
        <v>33</v>
      </c>
      <c r="M110" s="1194" t="s">
        <v>855</v>
      </c>
      <c r="N110" s="354" t="s">
        <v>5</v>
      </c>
      <c r="O110" s="351" t="str">
        <f>'PL,HC,INV'!$O$4</f>
        <v>BIN</v>
      </c>
      <c r="P110" s="351" t="str">
        <f>'PL,HC,INV'!$H$6</f>
        <v>K_INR</v>
      </c>
      <c r="Q110" s="342">
        <f>'PL,HC,INV'!P$694</f>
        <v>0</v>
      </c>
      <c r="R110" s="342">
        <f>'PL,HC,INV'!Q$694</f>
        <v>0</v>
      </c>
      <c r="S110" s="342">
        <f>'PL,HC,INV'!R$694</f>
        <v>0</v>
      </c>
      <c r="T110" s="342">
        <f>'PL,HC,INV'!S$694</f>
        <v>0</v>
      </c>
      <c r="U110" s="342">
        <f>'PL,HC,INV'!T$694</f>
        <v>0</v>
      </c>
      <c r="V110" s="342">
        <f>'PL,HC,INV'!U$694</f>
        <v>0</v>
      </c>
      <c r="W110" s="342">
        <f>'PL,HC,INV'!V$694</f>
        <v>0</v>
      </c>
      <c r="X110" s="342">
        <f>'PL,HC,INV'!W$694</f>
        <v>0</v>
      </c>
      <c r="Y110" s="342">
        <f>'PL,HC,INV'!X$694</f>
        <v>0</v>
      </c>
      <c r="Z110" s="342">
        <f>'PL,HC,INV'!Y$694</f>
        <v>0</v>
      </c>
      <c r="AA110" s="342">
        <f>'PL,HC,INV'!Z$694</f>
        <v>0</v>
      </c>
      <c r="AB110" s="342">
        <f>'PL,HC,INV'!AA$694</f>
        <v>0</v>
      </c>
    </row>
    <row r="111" spans="1:28">
      <c r="A111" s="975">
        <v>1</v>
      </c>
      <c r="B111" s="975" t="s">
        <v>746</v>
      </c>
      <c r="C111" s="979" t="s">
        <v>481</v>
      </c>
      <c r="D111" s="975" t="s">
        <v>14</v>
      </c>
      <c r="E111" s="975" t="s">
        <v>40</v>
      </c>
      <c r="G111" s="369"/>
      <c r="H111" s="369"/>
      <c r="I111" s="370"/>
      <c r="J111" s="340" t="s">
        <v>40</v>
      </c>
      <c r="K111" s="353" t="s">
        <v>14</v>
      </c>
      <c r="L111" s="353" t="s">
        <v>33</v>
      </c>
      <c r="M111" s="1194" t="s">
        <v>855</v>
      </c>
      <c r="N111" s="354" t="s">
        <v>5</v>
      </c>
      <c r="O111" s="351" t="str">
        <f>'PL,HC,INV'!$O$4</f>
        <v>BIN</v>
      </c>
      <c r="P111" s="351" t="str">
        <f>'PL,HC,INV'!$H$6</f>
        <v>K_INR</v>
      </c>
      <c r="Q111" s="342">
        <f>'PL,HC,INV'!P$695</f>
        <v>0</v>
      </c>
      <c r="R111" s="342">
        <f>'PL,HC,INV'!Q$695</f>
        <v>0</v>
      </c>
      <c r="S111" s="342">
        <f>'PL,HC,INV'!R$695</f>
        <v>0</v>
      </c>
      <c r="T111" s="342">
        <f>'PL,HC,INV'!S$695</f>
        <v>0</v>
      </c>
      <c r="U111" s="342">
        <f>'PL,HC,INV'!T$695</f>
        <v>0</v>
      </c>
      <c r="V111" s="342">
        <f>'PL,HC,INV'!U$695</f>
        <v>0</v>
      </c>
      <c r="W111" s="342">
        <f>'PL,HC,INV'!V$695</f>
        <v>0</v>
      </c>
      <c r="X111" s="342">
        <f>'PL,HC,INV'!W$695</f>
        <v>0</v>
      </c>
      <c r="Y111" s="342">
        <f>'PL,HC,INV'!X$695</f>
        <v>0</v>
      </c>
      <c r="Z111" s="342">
        <f>'PL,HC,INV'!Y$695</f>
        <v>0</v>
      </c>
      <c r="AA111" s="342">
        <f>'PL,HC,INV'!Z$695</f>
        <v>0</v>
      </c>
      <c r="AB111" s="342">
        <f>'PL,HC,INV'!AA$695</f>
        <v>0</v>
      </c>
    </row>
    <row r="112" spans="1:28" s="361" customFormat="1">
      <c r="A112" s="975">
        <v>1</v>
      </c>
      <c r="B112" s="975" t="s">
        <v>581</v>
      </c>
      <c r="C112" s="979" t="s">
        <v>754</v>
      </c>
      <c r="D112" s="975" t="s">
        <v>294</v>
      </c>
      <c r="E112" s="975" t="s">
        <v>40</v>
      </c>
      <c r="F112" s="619"/>
      <c r="G112" s="376"/>
      <c r="H112" s="376"/>
      <c r="I112" s="377"/>
      <c r="J112" s="358" t="s">
        <v>40</v>
      </c>
      <c r="K112" s="356" t="s">
        <v>294</v>
      </c>
      <c r="L112" s="359" t="s">
        <v>33</v>
      </c>
      <c r="M112" s="1195" t="s">
        <v>855</v>
      </c>
      <c r="N112" s="360" t="s">
        <v>5</v>
      </c>
      <c r="O112" s="351" t="str">
        <f>'PL,HC,INV'!$O$4</f>
        <v>BIN</v>
      </c>
      <c r="P112" s="351" t="str">
        <f>'PL,HC,INV'!$H$6</f>
        <v>K_INR</v>
      </c>
      <c r="Q112" s="342">
        <f>'PL,HC,INV'!P$696</f>
        <v>0</v>
      </c>
      <c r="R112" s="342">
        <f>'PL,HC,INV'!Q$696</f>
        <v>0</v>
      </c>
      <c r="S112" s="342">
        <f>'PL,HC,INV'!R$696</f>
        <v>24</v>
      </c>
      <c r="T112" s="342">
        <f>'PL,HC,INV'!S$696</f>
        <v>127</v>
      </c>
      <c r="U112" s="342">
        <f>'PL,HC,INV'!T$696</f>
        <v>138</v>
      </c>
      <c r="V112" s="342">
        <f>'PL,HC,INV'!U$696</f>
        <v>199</v>
      </c>
      <c r="W112" s="342">
        <f>'PL,HC,INV'!V$696</f>
        <v>77</v>
      </c>
      <c r="X112" s="342">
        <f>'PL,HC,INV'!W$696</f>
        <v>120</v>
      </c>
      <c r="Y112" s="342">
        <f>'PL,HC,INV'!X$696</f>
        <v>316</v>
      </c>
      <c r="Z112" s="342">
        <f>'PL,HC,INV'!Y$696</f>
        <v>0</v>
      </c>
      <c r="AA112" s="342">
        <f>'PL,HC,INV'!Z$696</f>
        <v>373</v>
      </c>
      <c r="AB112" s="342">
        <f>'PL,HC,INV'!AA$696</f>
        <v>1366</v>
      </c>
    </row>
    <row r="113" spans="1:28" s="1198" customFormat="1">
      <c r="A113" s="1198">
        <v>1</v>
      </c>
      <c r="C113" s="1199"/>
      <c r="F113" s="1200"/>
      <c r="G113" s="1201"/>
      <c r="H113" s="1201"/>
      <c r="I113" s="1202"/>
      <c r="J113" s="1203" t="s">
        <v>32</v>
      </c>
      <c r="K113" s="1204" t="s">
        <v>92</v>
      </c>
      <c r="L113" s="1205" t="s">
        <v>30</v>
      </c>
      <c r="M113" s="1206" t="s">
        <v>4</v>
      </c>
      <c r="N113" s="1207" t="s">
        <v>5</v>
      </c>
      <c r="O113" s="1208" t="str">
        <f>'PL,HC,INV'!$O$4</f>
        <v>BIN</v>
      </c>
      <c r="P113" s="1208" t="str">
        <f>'PL,HC,INV'!$H$6</f>
        <v>K_INR</v>
      </c>
      <c r="Q113" s="1209">
        <f>SUM(Q114:Q117)</f>
        <v>572</v>
      </c>
      <c r="R113" s="1209">
        <f t="shared" ref="R113:AB113" si="6">SUM(R114:R117)</f>
        <v>723</v>
      </c>
      <c r="S113" s="1209">
        <f t="shared" si="6"/>
        <v>1155</v>
      </c>
      <c r="T113" s="1209">
        <f t="shared" si="6"/>
        <v>679</v>
      </c>
      <c r="U113" s="1209">
        <f t="shared" si="6"/>
        <v>1010</v>
      </c>
      <c r="V113" s="1209">
        <f t="shared" si="6"/>
        <v>615</v>
      </c>
      <c r="W113" s="1209">
        <f t="shared" si="6"/>
        <v>530</v>
      </c>
      <c r="X113" s="1209">
        <f t="shared" si="6"/>
        <v>972</v>
      </c>
      <c r="Y113" s="1209">
        <f t="shared" si="6"/>
        <v>1127</v>
      </c>
      <c r="Z113" s="1209">
        <f t="shared" si="6"/>
        <v>714</v>
      </c>
      <c r="AA113" s="1209">
        <f t="shared" si="6"/>
        <v>1288</v>
      </c>
      <c r="AB113" s="1209">
        <f t="shared" si="6"/>
        <v>1810</v>
      </c>
    </row>
    <row r="114" spans="1:28">
      <c r="A114" s="975">
        <v>1</v>
      </c>
      <c r="B114" s="975" t="s">
        <v>581</v>
      </c>
      <c r="C114" s="979" t="s">
        <v>756</v>
      </c>
      <c r="D114" s="975" t="s">
        <v>757</v>
      </c>
      <c r="E114" s="975" t="s">
        <v>48</v>
      </c>
      <c r="G114" s="369"/>
      <c r="H114" s="369"/>
      <c r="I114" s="370"/>
      <c r="J114" s="339" t="s">
        <v>32</v>
      </c>
      <c r="K114" s="353" t="s">
        <v>12</v>
      </c>
      <c r="L114" s="353" t="s">
        <v>30</v>
      </c>
      <c r="M114" s="1194" t="s">
        <v>977</v>
      </c>
      <c r="N114" s="354" t="s">
        <v>5</v>
      </c>
      <c r="O114" s="351" t="str">
        <f>'PL,HC,INV'!$O$4</f>
        <v>BIN</v>
      </c>
      <c r="P114" s="351" t="str">
        <f>'PL,HC,INV'!$H$6</f>
        <v>K_INR</v>
      </c>
      <c r="Q114" s="342">
        <f>'PL,HC,INV'!P$699</f>
        <v>0</v>
      </c>
      <c r="R114" s="342">
        <f>'PL,HC,INV'!Q$699</f>
        <v>0</v>
      </c>
      <c r="S114" s="342">
        <f>'PL,HC,INV'!R$699</f>
        <v>0</v>
      </c>
      <c r="T114" s="342">
        <f>'PL,HC,INV'!S$699</f>
        <v>0</v>
      </c>
      <c r="U114" s="342">
        <f>'PL,HC,INV'!T$699</f>
        <v>0</v>
      </c>
      <c r="V114" s="342">
        <f>'PL,HC,INV'!U$699</f>
        <v>0</v>
      </c>
      <c r="W114" s="342">
        <f>'PL,HC,INV'!V$699</f>
        <v>0</v>
      </c>
      <c r="X114" s="342">
        <f>'PL,HC,INV'!W$699</f>
        <v>0</v>
      </c>
      <c r="Y114" s="342">
        <f>'PL,HC,INV'!X$699</f>
        <v>0</v>
      </c>
      <c r="Z114" s="342">
        <f>'PL,HC,INV'!Y$699</f>
        <v>0</v>
      </c>
      <c r="AA114" s="342">
        <f>'PL,HC,INV'!Z$699</f>
        <v>0</v>
      </c>
      <c r="AB114" s="342">
        <f>'PL,HC,INV'!AA$699</f>
        <v>0</v>
      </c>
    </row>
    <row r="115" spans="1:28">
      <c r="A115" s="975">
        <v>1</v>
      </c>
      <c r="B115" s="975" t="s">
        <v>581</v>
      </c>
      <c r="C115" s="979" t="s">
        <v>481</v>
      </c>
      <c r="D115" s="975" t="s">
        <v>13</v>
      </c>
      <c r="E115" s="975" t="s">
        <v>48</v>
      </c>
      <c r="G115" s="369"/>
      <c r="H115" s="369"/>
      <c r="I115" s="370"/>
      <c r="J115" s="339" t="s">
        <v>32</v>
      </c>
      <c r="K115" s="353" t="s">
        <v>13</v>
      </c>
      <c r="L115" s="353" t="s">
        <v>30</v>
      </c>
      <c r="M115" s="1194" t="s">
        <v>855</v>
      </c>
      <c r="N115" s="354" t="s">
        <v>5</v>
      </c>
      <c r="O115" s="351" t="str">
        <f>'PL,HC,INV'!$O$4</f>
        <v>BIN</v>
      </c>
      <c r="P115" s="351" t="str">
        <f>'PL,HC,INV'!$H$6</f>
        <v>K_INR</v>
      </c>
      <c r="Q115" s="342">
        <f>'PL,HC,INV'!P$704</f>
        <v>91</v>
      </c>
      <c r="R115" s="342">
        <f>'PL,HC,INV'!Q$704</f>
        <v>-10</v>
      </c>
      <c r="S115" s="342">
        <f>'PL,HC,INV'!R$704</f>
        <v>523</v>
      </c>
      <c r="T115" s="342">
        <f>'PL,HC,INV'!S$704</f>
        <v>7</v>
      </c>
      <c r="U115" s="342">
        <f>'PL,HC,INV'!T$704</f>
        <v>0</v>
      </c>
      <c r="V115" s="342">
        <f>'PL,HC,INV'!U$704</f>
        <v>0</v>
      </c>
      <c r="W115" s="342">
        <f>'PL,HC,INV'!V$704</f>
        <v>0</v>
      </c>
      <c r="X115" s="342">
        <f>'PL,HC,INV'!W$704</f>
        <v>0</v>
      </c>
      <c r="Y115" s="342">
        <f>'PL,HC,INV'!X$704</f>
        <v>185</v>
      </c>
      <c r="Z115" s="342">
        <f>'PL,HC,INV'!Y$704</f>
        <v>34</v>
      </c>
      <c r="AA115" s="342">
        <f>'PL,HC,INV'!Z$704</f>
        <v>0</v>
      </c>
      <c r="AB115" s="342">
        <f>'PL,HC,INV'!AA$704</f>
        <v>18</v>
      </c>
    </row>
    <row r="116" spans="1:28">
      <c r="A116" s="975">
        <v>1</v>
      </c>
      <c r="B116" s="975" t="s">
        <v>581</v>
      </c>
      <c r="C116" s="979" t="s">
        <v>481</v>
      </c>
      <c r="D116" s="975" t="s">
        <v>14</v>
      </c>
      <c r="E116" s="975" t="s">
        <v>48</v>
      </c>
      <c r="G116" s="369"/>
      <c r="H116" s="369"/>
      <c r="I116" s="370"/>
      <c r="J116" s="339" t="s">
        <v>32</v>
      </c>
      <c r="K116" s="353" t="s">
        <v>14</v>
      </c>
      <c r="L116" s="353" t="s">
        <v>30</v>
      </c>
      <c r="M116" s="1194" t="s">
        <v>855</v>
      </c>
      <c r="N116" s="354" t="s">
        <v>5</v>
      </c>
      <c r="O116" s="351" t="str">
        <f>'PL,HC,INV'!$O$4</f>
        <v>BIN</v>
      </c>
      <c r="P116" s="351" t="str">
        <f>'PL,HC,INV'!$H$6</f>
        <v>K_INR</v>
      </c>
      <c r="Q116" s="342">
        <f>'PL,HC,INV'!P$709</f>
        <v>0</v>
      </c>
      <c r="R116" s="342">
        <f>'PL,HC,INV'!Q$709</f>
        <v>0</v>
      </c>
      <c r="S116" s="342">
        <f>'PL,HC,INV'!R$709</f>
        <v>0</v>
      </c>
      <c r="T116" s="342">
        <f>'PL,HC,INV'!S$709</f>
        <v>0</v>
      </c>
      <c r="U116" s="342">
        <f>'PL,HC,INV'!T$709</f>
        <v>0</v>
      </c>
      <c r="V116" s="342">
        <f>'PL,HC,INV'!U$709</f>
        <v>0</v>
      </c>
      <c r="W116" s="342">
        <f>'PL,HC,INV'!V$709</f>
        <v>0</v>
      </c>
      <c r="X116" s="342">
        <f>'PL,HC,INV'!W$709</f>
        <v>0</v>
      </c>
      <c r="Y116" s="342">
        <f>'PL,HC,INV'!X$709</f>
        <v>0</v>
      </c>
      <c r="Z116" s="342">
        <f>'PL,HC,INV'!Y$709</f>
        <v>0</v>
      </c>
      <c r="AA116" s="342">
        <f>'PL,HC,INV'!Z$709</f>
        <v>0</v>
      </c>
      <c r="AB116" s="342">
        <f>'PL,HC,INV'!AA$709</f>
        <v>0</v>
      </c>
    </row>
    <row r="117" spans="1:28">
      <c r="A117" s="975">
        <v>1</v>
      </c>
      <c r="B117" s="975" t="s">
        <v>581</v>
      </c>
      <c r="C117" s="979" t="s">
        <v>481</v>
      </c>
      <c r="D117" s="975" t="s">
        <v>294</v>
      </c>
      <c r="E117" s="975" t="s">
        <v>48</v>
      </c>
      <c r="G117" s="369"/>
      <c r="H117" s="369"/>
      <c r="I117" s="370"/>
      <c r="J117" s="339" t="s">
        <v>32</v>
      </c>
      <c r="K117" s="356" t="s">
        <v>294</v>
      </c>
      <c r="L117" s="353" t="s">
        <v>30</v>
      </c>
      <c r="M117" s="1194" t="s">
        <v>855</v>
      </c>
      <c r="N117" s="354" t="s">
        <v>5</v>
      </c>
      <c r="O117" s="351" t="str">
        <f>'PL,HC,INV'!$O$4</f>
        <v>BIN</v>
      </c>
      <c r="P117" s="351" t="str">
        <f>'PL,HC,INV'!$H$6</f>
        <v>K_INR</v>
      </c>
      <c r="Q117" s="342">
        <f>'PL,HC,INV'!P$714</f>
        <v>481</v>
      </c>
      <c r="R117" s="342">
        <f>'PL,HC,INV'!Q$714</f>
        <v>733</v>
      </c>
      <c r="S117" s="342">
        <f>'PL,HC,INV'!R$714</f>
        <v>632</v>
      </c>
      <c r="T117" s="342">
        <f>'PL,HC,INV'!S$714</f>
        <v>672</v>
      </c>
      <c r="U117" s="342">
        <f>'PL,HC,INV'!T$714</f>
        <v>1010</v>
      </c>
      <c r="V117" s="342">
        <f>'PL,HC,INV'!U$714</f>
        <v>615</v>
      </c>
      <c r="W117" s="342">
        <f>'PL,HC,INV'!V$714</f>
        <v>530</v>
      </c>
      <c r="X117" s="342">
        <f>'PL,HC,INV'!W$714</f>
        <v>972</v>
      </c>
      <c r="Y117" s="342">
        <f>'PL,HC,INV'!X$714</f>
        <v>942</v>
      </c>
      <c r="Z117" s="342">
        <f>'PL,HC,INV'!Y$714</f>
        <v>680</v>
      </c>
      <c r="AA117" s="342">
        <f>'PL,HC,INV'!Z$714</f>
        <v>1288</v>
      </c>
      <c r="AB117" s="342">
        <f>'PL,HC,INV'!AA$714</f>
        <v>1792</v>
      </c>
    </row>
    <row r="118" spans="1:28" s="1211" customFormat="1">
      <c r="A118" s="1198">
        <v>1</v>
      </c>
      <c r="B118" s="1198"/>
      <c r="C118" s="1199"/>
      <c r="D118" s="1198"/>
      <c r="E118" s="1198"/>
      <c r="F118" s="1200"/>
      <c r="G118" s="1201"/>
      <c r="H118" s="1201"/>
      <c r="I118" s="1202"/>
      <c r="J118" s="1203" t="s">
        <v>32</v>
      </c>
      <c r="K118" s="1204" t="s">
        <v>92</v>
      </c>
      <c r="L118" s="1205" t="s">
        <v>33</v>
      </c>
      <c r="M118" s="1210" t="s">
        <v>4</v>
      </c>
      <c r="N118" s="1207" t="s">
        <v>5</v>
      </c>
      <c r="O118" s="1208" t="str">
        <f>'PL,HC,INV'!$O$4</f>
        <v>BIN</v>
      </c>
      <c r="P118" s="1208" t="str">
        <f>'PL,HC,INV'!$H$6</f>
        <v>K_INR</v>
      </c>
      <c r="Q118" s="1209">
        <f>SUM(Q119:Q122)</f>
        <v>0</v>
      </c>
      <c r="R118" s="1209">
        <f t="shared" ref="R118:AB118" si="7">SUM(R119:R122)</f>
        <v>0</v>
      </c>
      <c r="S118" s="1209">
        <f t="shared" si="7"/>
        <v>-14</v>
      </c>
      <c r="T118" s="1209">
        <f t="shared" si="7"/>
        <v>67</v>
      </c>
      <c r="U118" s="1209">
        <f t="shared" si="7"/>
        <v>83</v>
      </c>
      <c r="V118" s="1209">
        <f t="shared" si="7"/>
        <v>116</v>
      </c>
      <c r="W118" s="1209">
        <f t="shared" si="7"/>
        <v>44</v>
      </c>
      <c r="X118" s="1209">
        <f t="shared" si="7"/>
        <v>90</v>
      </c>
      <c r="Y118" s="1209">
        <f t="shared" si="7"/>
        <v>237</v>
      </c>
      <c r="Z118" s="1209">
        <f t="shared" si="7"/>
        <v>0</v>
      </c>
      <c r="AA118" s="1209">
        <f t="shared" si="7"/>
        <v>265</v>
      </c>
      <c r="AB118" s="1209">
        <f t="shared" si="7"/>
        <v>897</v>
      </c>
    </row>
    <row r="119" spans="1:28">
      <c r="A119" s="975">
        <v>1</v>
      </c>
      <c r="B119" s="975" t="s">
        <v>581</v>
      </c>
      <c r="C119" s="979" t="s">
        <v>756</v>
      </c>
      <c r="D119" s="975" t="s">
        <v>12</v>
      </c>
      <c r="E119" s="975" t="s">
        <v>48</v>
      </c>
      <c r="G119" s="369"/>
      <c r="H119" s="369"/>
      <c r="I119" s="370"/>
      <c r="J119" s="339" t="s">
        <v>32</v>
      </c>
      <c r="K119" s="353" t="s">
        <v>12</v>
      </c>
      <c r="L119" s="359" t="s">
        <v>33</v>
      </c>
      <c r="M119" s="1195" t="s">
        <v>977</v>
      </c>
      <c r="N119" s="360" t="s">
        <v>5</v>
      </c>
      <c r="O119" s="351" t="str">
        <f>'PL,HC,INV'!$O$4</f>
        <v>BIN</v>
      </c>
      <c r="P119" s="351" t="str">
        <f>'PL,HC,INV'!$H$6</f>
        <v>K_INR</v>
      </c>
      <c r="Q119" s="342">
        <f>'PL,HC,INV'!P$720</f>
        <v>0</v>
      </c>
      <c r="R119" s="342">
        <f>'PL,HC,INV'!Q$720</f>
        <v>0</v>
      </c>
      <c r="S119" s="342">
        <f>'PL,HC,INV'!R$720</f>
        <v>0</v>
      </c>
      <c r="T119" s="342">
        <f>'PL,HC,INV'!S$720</f>
        <v>0</v>
      </c>
      <c r="U119" s="342">
        <f>'PL,HC,INV'!T$720</f>
        <v>0</v>
      </c>
      <c r="V119" s="342">
        <f>'PL,HC,INV'!U$720</f>
        <v>0</v>
      </c>
      <c r="W119" s="342">
        <f>'PL,HC,INV'!V$720</f>
        <v>0</v>
      </c>
      <c r="X119" s="342">
        <f>'PL,HC,INV'!W$720</f>
        <v>0</v>
      </c>
      <c r="Y119" s="342">
        <f>'PL,HC,INV'!X$720</f>
        <v>0</v>
      </c>
      <c r="Z119" s="342">
        <f>'PL,HC,INV'!Y$720</f>
        <v>0</v>
      </c>
      <c r="AA119" s="342">
        <f>'PL,HC,INV'!Z$720</f>
        <v>0</v>
      </c>
      <c r="AB119" s="342">
        <f>'PL,HC,INV'!AA$720</f>
        <v>0</v>
      </c>
    </row>
    <row r="120" spans="1:28">
      <c r="A120" s="975">
        <v>1</v>
      </c>
      <c r="B120" s="975" t="s">
        <v>581</v>
      </c>
      <c r="C120" s="979" t="s">
        <v>758</v>
      </c>
      <c r="D120" s="975" t="s">
        <v>13</v>
      </c>
      <c r="E120" s="975" t="s">
        <v>48</v>
      </c>
      <c r="G120" s="369"/>
      <c r="H120" s="369"/>
      <c r="I120" s="370"/>
      <c r="J120" s="339" t="s">
        <v>32</v>
      </c>
      <c r="K120" s="353" t="s">
        <v>13</v>
      </c>
      <c r="L120" s="359" t="s">
        <v>33</v>
      </c>
      <c r="M120" s="1195" t="s">
        <v>855</v>
      </c>
      <c r="N120" s="360" t="s">
        <v>5</v>
      </c>
      <c r="O120" s="351" t="str">
        <f>'PL,HC,INV'!$O$4</f>
        <v>BIN</v>
      </c>
      <c r="P120" s="351" t="str">
        <f>'PL,HC,INV'!$H$6</f>
        <v>K_INR</v>
      </c>
      <c r="Q120" s="342">
        <f>'PL,HC,INV'!P$721</f>
        <v>0</v>
      </c>
      <c r="R120" s="342">
        <f>'PL,HC,INV'!Q$721</f>
        <v>0</v>
      </c>
      <c r="S120" s="342">
        <f>'PL,HC,INV'!R$721</f>
        <v>0</v>
      </c>
      <c r="T120" s="342">
        <f>'PL,HC,INV'!S$721</f>
        <v>0</v>
      </c>
      <c r="U120" s="342">
        <f>'PL,HC,INV'!T$721</f>
        <v>0</v>
      </c>
      <c r="V120" s="342">
        <f>'PL,HC,INV'!U$721</f>
        <v>0</v>
      </c>
      <c r="W120" s="342">
        <f>'PL,HC,INV'!V$721</f>
        <v>0</v>
      </c>
      <c r="X120" s="342">
        <f>'PL,HC,INV'!W$721</f>
        <v>0</v>
      </c>
      <c r="Y120" s="342">
        <f>'PL,HC,INV'!X$721</f>
        <v>0</v>
      </c>
      <c r="Z120" s="342">
        <f>'PL,HC,INV'!Y$721</f>
        <v>0</v>
      </c>
      <c r="AA120" s="342">
        <f>'PL,HC,INV'!Z$721</f>
        <v>0</v>
      </c>
      <c r="AB120" s="342">
        <f>'PL,HC,INV'!AA$721</f>
        <v>0</v>
      </c>
    </row>
    <row r="121" spans="1:28">
      <c r="A121" s="975">
        <v>1</v>
      </c>
      <c r="B121" s="975" t="s">
        <v>741</v>
      </c>
      <c r="C121" s="979" t="s">
        <v>759</v>
      </c>
      <c r="D121" s="975" t="s">
        <v>14</v>
      </c>
      <c r="E121" s="975" t="s">
        <v>48</v>
      </c>
      <c r="G121" s="369"/>
      <c r="H121" s="369"/>
      <c r="I121" s="370"/>
      <c r="J121" s="339" t="s">
        <v>32</v>
      </c>
      <c r="K121" s="353" t="s">
        <v>14</v>
      </c>
      <c r="L121" s="359" t="s">
        <v>33</v>
      </c>
      <c r="M121" s="1195" t="s">
        <v>855</v>
      </c>
      <c r="N121" s="360" t="s">
        <v>5</v>
      </c>
      <c r="O121" s="351" t="str">
        <f>'PL,HC,INV'!$O$4</f>
        <v>BIN</v>
      </c>
      <c r="P121" s="351" t="str">
        <f>'PL,HC,INV'!$H$6</f>
        <v>K_INR</v>
      </c>
      <c r="Q121" s="342">
        <f>'PL,HC,INV'!P$722</f>
        <v>0</v>
      </c>
      <c r="R121" s="342">
        <f>'PL,HC,INV'!Q$722</f>
        <v>0</v>
      </c>
      <c r="S121" s="342">
        <f>'PL,HC,INV'!R$722</f>
        <v>0</v>
      </c>
      <c r="T121" s="342">
        <f>'PL,HC,INV'!S$722</f>
        <v>0</v>
      </c>
      <c r="U121" s="342">
        <f>'PL,HC,INV'!T$722</f>
        <v>0</v>
      </c>
      <c r="V121" s="342">
        <f>'PL,HC,INV'!U$722</f>
        <v>0</v>
      </c>
      <c r="W121" s="342">
        <f>'PL,HC,INV'!V$722</f>
        <v>0</v>
      </c>
      <c r="X121" s="342">
        <f>'PL,HC,INV'!W$722</f>
        <v>0</v>
      </c>
      <c r="Y121" s="342">
        <f>'PL,HC,INV'!X$722</f>
        <v>0</v>
      </c>
      <c r="Z121" s="342">
        <f>'PL,HC,INV'!Y$722</f>
        <v>0</v>
      </c>
      <c r="AA121" s="342">
        <f>'PL,HC,INV'!Z$722</f>
        <v>0</v>
      </c>
      <c r="AB121" s="342">
        <f>'PL,HC,INV'!AA$722</f>
        <v>0</v>
      </c>
    </row>
    <row r="122" spans="1:28">
      <c r="A122" s="975">
        <v>1</v>
      </c>
      <c r="B122" s="975" t="s">
        <v>581</v>
      </c>
      <c r="C122" s="979" t="s">
        <v>758</v>
      </c>
      <c r="D122" s="975" t="s">
        <v>294</v>
      </c>
      <c r="E122" s="975" t="s">
        <v>48</v>
      </c>
      <c r="G122" s="369"/>
      <c r="H122" s="369"/>
      <c r="I122" s="370"/>
      <c r="J122" s="339" t="s">
        <v>32</v>
      </c>
      <c r="K122" s="356" t="s">
        <v>294</v>
      </c>
      <c r="L122" s="359" t="s">
        <v>33</v>
      </c>
      <c r="M122" s="1195" t="s">
        <v>855</v>
      </c>
      <c r="N122" s="360" t="s">
        <v>5</v>
      </c>
      <c r="O122" s="351" t="str">
        <f>'PL,HC,INV'!$O$4</f>
        <v>BIN</v>
      </c>
      <c r="P122" s="351" t="str">
        <f>'PL,HC,INV'!$H$6</f>
        <v>K_INR</v>
      </c>
      <c r="Q122" s="342">
        <f>'PL,HC,INV'!P$723</f>
        <v>0</v>
      </c>
      <c r="R122" s="342">
        <f>'PL,HC,INV'!Q$723</f>
        <v>0</v>
      </c>
      <c r="S122" s="342">
        <f>'PL,HC,INV'!R$723</f>
        <v>-14</v>
      </c>
      <c r="T122" s="342">
        <f>'PL,HC,INV'!S$723</f>
        <v>67</v>
      </c>
      <c r="U122" s="342">
        <f>'PL,HC,INV'!T$723</f>
        <v>83</v>
      </c>
      <c r="V122" s="342">
        <f>'PL,HC,INV'!U$723</f>
        <v>116</v>
      </c>
      <c r="W122" s="342">
        <f>'PL,HC,INV'!V$723</f>
        <v>44</v>
      </c>
      <c r="X122" s="342">
        <f>'PL,HC,INV'!W$723</f>
        <v>90</v>
      </c>
      <c r="Y122" s="342">
        <f>'PL,HC,INV'!X$723</f>
        <v>237</v>
      </c>
      <c r="Z122" s="342">
        <f>'PL,HC,INV'!Y$723</f>
        <v>0</v>
      </c>
      <c r="AA122" s="342">
        <f>'PL,HC,INV'!Z$723</f>
        <v>265</v>
      </c>
      <c r="AB122" s="342">
        <f>'PL,HC,INV'!AA$723</f>
        <v>897</v>
      </c>
    </row>
    <row r="123" spans="1:28" s="1211" customFormat="1">
      <c r="A123" s="1198">
        <v>1</v>
      </c>
      <c r="B123" s="1198"/>
      <c r="C123" s="1199"/>
      <c r="D123" s="1198"/>
      <c r="E123" s="1198"/>
      <c r="F123" s="1200"/>
      <c r="G123" s="1201"/>
      <c r="H123" s="1201"/>
      <c r="I123" s="1202"/>
      <c r="J123" s="1203" t="s">
        <v>9</v>
      </c>
      <c r="K123" s="1204" t="s">
        <v>92</v>
      </c>
      <c r="L123" s="1205" t="s">
        <v>3</v>
      </c>
      <c r="M123" s="1210" t="s">
        <v>4</v>
      </c>
      <c r="N123" s="1207" t="s">
        <v>38</v>
      </c>
      <c r="O123" s="1208" t="str">
        <f>'PL,HC,INV'!$O$4</f>
        <v>BIN</v>
      </c>
      <c r="P123" s="1208" t="str">
        <f>'PL,HC,INV'!$H$6</f>
        <v>K_INR</v>
      </c>
      <c r="Q123" s="1209">
        <f>SUM(Q124:Q127)</f>
        <v>702</v>
      </c>
      <c r="R123" s="1209">
        <f t="shared" ref="R123:AB123" si="8">SUM(R124:R127)</f>
        <v>1555</v>
      </c>
      <c r="S123" s="1209">
        <f t="shared" si="8"/>
        <v>1621</v>
      </c>
      <c r="T123" s="1209">
        <f t="shared" si="8"/>
        <v>1180</v>
      </c>
      <c r="U123" s="1209">
        <f t="shared" si="8"/>
        <v>1070</v>
      </c>
      <c r="V123" s="1209">
        <f t="shared" si="8"/>
        <v>1196</v>
      </c>
      <c r="W123" s="1209">
        <f t="shared" si="8"/>
        <v>1084</v>
      </c>
      <c r="X123" s="1209">
        <f t="shared" si="8"/>
        <v>1657</v>
      </c>
      <c r="Y123" s="1209">
        <f t="shared" si="8"/>
        <v>1841</v>
      </c>
      <c r="Z123" s="1209">
        <f t="shared" si="8"/>
        <v>981</v>
      </c>
      <c r="AA123" s="1209">
        <f t="shared" si="8"/>
        <v>2210</v>
      </c>
      <c r="AB123" s="1209">
        <f t="shared" si="8"/>
        <v>4148</v>
      </c>
    </row>
    <row r="124" spans="1:28">
      <c r="A124" s="975">
        <v>1</v>
      </c>
      <c r="B124" s="975" t="s">
        <v>581</v>
      </c>
      <c r="C124" s="979" t="s">
        <v>481</v>
      </c>
      <c r="D124" s="975" t="s">
        <v>12</v>
      </c>
      <c r="E124" s="975" t="s">
        <v>9</v>
      </c>
      <c r="G124" s="369"/>
      <c r="H124" s="369"/>
      <c r="I124" s="370"/>
      <c r="J124" s="339" t="s">
        <v>9</v>
      </c>
      <c r="K124" s="353" t="s">
        <v>12</v>
      </c>
      <c r="L124" s="359" t="s">
        <v>3</v>
      </c>
      <c r="M124" s="1195" t="s">
        <v>977</v>
      </c>
      <c r="N124" s="360" t="s">
        <v>38</v>
      </c>
      <c r="O124" s="351" t="str">
        <f>'PL,HC,INV'!$O$4</f>
        <v>BIN</v>
      </c>
      <c r="P124" s="351" t="str">
        <f>'PL,HC,INV'!$H$6</f>
        <v>K_INR</v>
      </c>
      <c r="Q124" s="342">
        <f>'PL,HC,INV'!P$319</f>
        <v>0</v>
      </c>
      <c r="R124" s="342">
        <f>'PL,HC,INV'!Q$319</f>
        <v>0</v>
      </c>
      <c r="S124" s="342">
        <f>'PL,HC,INV'!R$319</f>
        <v>0</v>
      </c>
      <c r="T124" s="342">
        <f>'PL,HC,INV'!S$319</f>
        <v>0</v>
      </c>
      <c r="U124" s="342">
        <f>'PL,HC,INV'!T$319</f>
        <v>0</v>
      </c>
      <c r="V124" s="342">
        <f>'PL,HC,INV'!U$319</f>
        <v>0</v>
      </c>
      <c r="W124" s="342">
        <f>'PL,HC,INV'!V$319</f>
        <v>0</v>
      </c>
      <c r="X124" s="342">
        <f>'PL,HC,INV'!W$319</f>
        <v>0</v>
      </c>
      <c r="Y124" s="342">
        <f>'PL,HC,INV'!X$319</f>
        <v>0</v>
      </c>
      <c r="Z124" s="342">
        <f>'PL,HC,INV'!Y$319</f>
        <v>0</v>
      </c>
      <c r="AA124" s="342">
        <f>'PL,HC,INV'!Z$319</f>
        <v>0</v>
      </c>
      <c r="AB124" s="342">
        <f>'PL,HC,INV'!AA$319</f>
        <v>0</v>
      </c>
    </row>
    <row r="125" spans="1:28">
      <c r="A125" s="975">
        <v>1</v>
      </c>
      <c r="B125" s="975" t="s">
        <v>581</v>
      </c>
      <c r="C125" s="979" t="s">
        <v>481</v>
      </c>
      <c r="D125" s="975" t="s">
        <v>13</v>
      </c>
      <c r="E125" s="975" t="s">
        <v>9</v>
      </c>
      <c r="G125" s="369"/>
      <c r="H125" s="369"/>
      <c r="I125" s="370"/>
      <c r="J125" s="339" t="s">
        <v>9</v>
      </c>
      <c r="K125" s="353" t="s">
        <v>13</v>
      </c>
      <c r="L125" s="359" t="s">
        <v>3</v>
      </c>
      <c r="M125" s="1195" t="s">
        <v>855</v>
      </c>
      <c r="N125" s="360" t="s">
        <v>38</v>
      </c>
      <c r="O125" s="351" t="str">
        <f>'PL,HC,INV'!$O$4</f>
        <v>BIN</v>
      </c>
      <c r="P125" s="351" t="str">
        <f>'PL,HC,INV'!$H$6</f>
        <v>K_INR</v>
      </c>
      <c r="Q125" s="342">
        <f>'PL,HC,INV'!P$320</f>
        <v>109</v>
      </c>
      <c r="R125" s="342">
        <f>'PL,HC,INV'!Q$320</f>
        <v>49</v>
      </c>
      <c r="S125" s="342">
        <f>'PL,HC,INV'!R$320</f>
        <v>660</v>
      </c>
      <c r="T125" s="342">
        <f>'PL,HC,INV'!S$320</f>
        <v>16</v>
      </c>
      <c r="U125" s="342">
        <f>'PL,HC,INV'!T$320</f>
        <v>0</v>
      </c>
      <c r="V125" s="342">
        <f>'PL,HC,INV'!U$320</f>
        <v>0</v>
      </c>
      <c r="W125" s="342">
        <f>'PL,HC,INV'!V$320</f>
        <v>0</v>
      </c>
      <c r="X125" s="342">
        <f>'PL,HC,INV'!W$320</f>
        <v>0</v>
      </c>
      <c r="Y125" s="342">
        <f>'PL,HC,INV'!X$320</f>
        <v>306</v>
      </c>
      <c r="Z125" s="342">
        <f>'PL,HC,INV'!Y$320</f>
        <v>45</v>
      </c>
      <c r="AA125" s="342">
        <f>'PL,HC,INV'!Z$320</f>
        <v>0</v>
      </c>
      <c r="AB125" s="342">
        <f>'PL,HC,INV'!AA$320</f>
        <v>101</v>
      </c>
    </row>
    <row r="126" spans="1:28">
      <c r="A126" s="975">
        <v>1</v>
      </c>
      <c r="B126" s="975" t="s">
        <v>581</v>
      </c>
      <c r="C126" s="979" t="s">
        <v>481</v>
      </c>
      <c r="D126" s="975" t="s">
        <v>14</v>
      </c>
      <c r="E126" s="975" t="s">
        <v>9</v>
      </c>
      <c r="G126" s="369"/>
      <c r="H126" s="369"/>
      <c r="I126" s="370"/>
      <c r="J126" s="339" t="s">
        <v>9</v>
      </c>
      <c r="K126" s="353" t="s">
        <v>14</v>
      </c>
      <c r="L126" s="359" t="s">
        <v>3</v>
      </c>
      <c r="M126" s="1195" t="s">
        <v>855</v>
      </c>
      <c r="N126" s="360" t="s">
        <v>38</v>
      </c>
      <c r="O126" s="351" t="str">
        <f>'PL,HC,INV'!$O$4</f>
        <v>BIN</v>
      </c>
      <c r="P126" s="351" t="str">
        <f>'PL,HC,INV'!$H$6</f>
        <v>K_INR</v>
      </c>
      <c r="Q126" s="342">
        <f>'PL,HC,INV'!P$321</f>
        <v>0</v>
      </c>
      <c r="R126" s="342">
        <f>'PL,HC,INV'!Q$321</f>
        <v>0</v>
      </c>
      <c r="S126" s="342">
        <f>'PL,HC,INV'!R$321</f>
        <v>0</v>
      </c>
      <c r="T126" s="342">
        <f>'PL,HC,INV'!S$321</f>
        <v>0</v>
      </c>
      <c r="U126" s="342">
        <f>'PL,HC,INV'!T$321</f>
        <v>0</v>
      </c>
      <c r="V126" s="342">
        <f>'PL,HC,INV'!U$321</f>
        <v>0</v>
      </c>
      <c r="W126" s="342">
        <f>'PL,HC,INV'!V$321</f>
        <v>0</v>
      </c>
      <c r="X126" s="342">
        <f>'PL,HC,INV'!W$321</f>
        <v>0</v>
      </c>
      <c r="Y126" s="342">
        <f>'PL,HC,INV'!X$321</f>
        <v>0</v>
      </c>
      <c r="Z126" s="342">
        <f>'PL,HC,INV'!Y$321</f>
        <v>0</v>
      </c>
      <c r="AA126" s="342">
        <f>'PL,HC,INV'!Z$321</f>
        <v>0</v>
      </c>
      <c r="AB126" s="342">
        <f>'PL,HC,INV'!AA$321</f>
        <v>0</v>
      </c>
    </row>
    <row r="127" spans="1:28">
      <c r="A127" s="975">
        <v>1</v>
      </c>
      <c r="B127" s="975" t="s">
        <v>581</v>
      </c>
      <c r="C127" s="979" t="s">
        <v>481</v>
      </c>
      <c r="D127" s="975" t="s">
        <v>294</v>
      </c>
      <c r="E127" s="975" t="s">
        <v>9</v>
      </c>
      <c r="G127" s="369"/>
      <c r="H127" s="369"/>
      <c r="I127" s="370"/>
      <c r="J127" s="339" t="s">
        <v>9</v>
      </c>
      <c r="K127" s="353" t="s">
        <v>294</v>
      </c>
      <c r="L127" s="359" t="s">
        <v>3</v>
      </c>
      <c r="M127" s="1195" t="s">
        <v>855</v>
      </c>
      <c r="N127" s="360" t="s">
        <v>38</v>
      </c>
      <c r="O127" s="351" t="str">
        <f>'PL,HC,INV'!$O$4</f>
        <v>BIN</v>
      </c>
      <c r="P127" s="351" t="str">
        <f>'PL,HC,INV'!$H$6</f>
        <v>K_INR</v>
      </c>
      <c r="Q127" s="342">
        <f>'PL,HC,INV'!P$322</f>
        <v>593</v>
      </c>
      <c r="R127" s="342">
        <f>'PL,HC,INV'!Q$322</f>
        <v>1506</v>
      </c>
      <c r="S127" s="342">
        <f>'PL,HC,INV'!R$322</f>
        <v>961</v>
      </c>
      <c r="T127" s="342">
        <f>'PL,HC,INV'!S$322</f>
        <v>1164</v>
      </c>
      <c r="U127" s="342">
        <f>'PL,HC,INV'!T$322</f>
        <v>1070</v>
      </c>
      <c r="V127" s="342">
        <f>'PL,HC,INV'!U$322</f>
        <v>1196</v>
      </c>
      <c r="W127" s="342">
        <f>'PL,HC,INV'!V$322</f>
        <v>1084</v>
      </c>
      <c r="X127" s="342">
        <f>'PL,HC,INV'!W$322</f>
        <v>1657</v>
      </c>
      <c r="Y127" s="342">
        <f>'PL,HC,INV'!X$322</f>
        <v>1535</v>
      </c>
      <c r="Z127" s="342">
        <f>'PL,HC,INV'!Y$322</f>
        <v>936</v>
      </c>
      <c r="AA127" s="342">
        <f>'PL,HC,INV'!Z$322</f>
        <v>2210</v>
      </c>
      <c r="AB127" s="342">
        <f>'PL,HC,INV'!AA$322</f>
        <v>4047</v>
      </c>
    </row>
    <row r="128" spans="1:28" s="1198" customFormat="1">
      <c r="A128" s="1198">
        <v>1</v>
      </c>
      <c r="C128" s="1199"/>
      <c r="F128" s="1200"/>
      <c r="G128" s="1201"/>
      <c r="H128" s="1201"/>
      <c r="I128" s="1202"/>
      <c r="J128" s="1203" t="s">
        <v>47</v>
      </c>
      <c r="K128" s="1204" t="s">
        <v>92</v>
      </c>
      <c r="L128" s="1210" t="s">
        <v>3</v>
      </c>
      <c r="M128" s="1206" t="s">
        <v>4</v>
      </c>
      <c r="N128" s="1207" t="s">
        <v>5</v>
      </c>
      <c r="O128" s="1208" t="str">
        <f>'PL,HC,INV'!$O$4</f>
        <v>BIN</v>
      </c>
      <c r="P128" s="1208" t="str">
        <f>'PL,HC,INV'!$H$6</f>
        <v>K_INR</v>
      </c>
      <c r="Q128" s="1209">
        <f>SUM(Q129:Q131)</f>
        <v>938</v>
      </c>
      <c r="R128" s="1209">
        <f t="shared" ref="R128:AB128" si="9">SUM(R129:R131)</f>
        <v>897</v>
      </c>
      <c r="S128" s="1209">
        <f t="shared" si="9"/>
        <v>1049</v>
      </c>
      <c r="T128" s="1209">
        <f t="shared" si="9"/>
        <v>932</v>
      </c>
      <c r="U128" s="1209">
        <f t="shared" si="9"/>
        <v>920</v>
      </c>
      <c r="V128" s="1209">
        <f t="shared" si="9"/>
        <v>1075</v>
      </c>
      <c r="W128" s="1209">
        <f t="shared" si="9"/>
        <v>1174</v>
      </c>
      <c r="X128" s="1209">
        <f t="shared" si="9"/>
        <v>1033</v>
      </c>
      <c r="Y128" s="1209">
        <f t="shared" si="9"/>
        <v>850</v>
      </c>
      <c r="Z128" s="1209">
        <f t="shared" si="9"/>
        <v>1042</v>
      </c>
      <c r="AA128" s="1209">
        <f t="shared" si="9"/>
        <v>836</v>
      </c>
      <c r="AB128" s="1209">
        <f t="shared" si="9"/>
        <v>1078</v>
      </c>
    </row>
    <row r="129" spans="1:28">
      <c r="A129" s="975">
        <v>1</v>
      </c>
      <c r="B129" s="975" t="s">
        <v>741</v>
      </c>
      <c r="C129" s="979" t="s">
        <v>756</v>
      </c>
      <c r="D129" s="975" t="s">
        <v>574</v>
      </c>
      <c r="E129" s="975" t="s">
        <v>734</v>
      </c>
      <c r="G129" s="369"/>
      <c r="H129" s="369"/>
      <c r="I129" s="370"/>
      <c r="J129" s="344" t="s">
        <v>26</v>
      </c>
      <c r="K129" s="355" t="s">
        <v>92</v>
      </c>
      <c r="L129" s="354" t="s">
        <v>3</v>
      </c>
      <c r="M129" s="741" t="s">
        <v>4</v>
      </c>
      <c r="N129" s="354" t="s">
        <v>5</v>
      </c>
      <c r="O129" s="351" t="str">
        <f>'PL,HC,INV'!$O$4</f>
        <v>BIN</v>
      </c>
      <c r="P129" s="351" t="str">
        <f>'PL,HC,INV'!$H$6</f>
        <v>K_INR</v>
      </c>
      <c r="Q129" s="342">
        <f>'PL,HC,INV'!P$334</f>
        <v>52</v>
      </c>
      <c r="R129" s="342">
        <f>'PL,HC,INV'!Q$334</f>
        <v>78</v>
      </c>
      <c r="S129" s="342">
        <f>'PL,HC,INV'!R$334</f>
        <v>83</v>
      </c>
      <c r="T129" s="342">
        <f>'PL,HC,INV'!S$334</f>
        <v>60</v>
      </c>
      <c r="U129" s="342">
        <f>'PL,HC,INV'!T$334</f>
        <v>4</v>
      </c>
      <c r="V129" s="342">
        <f>'PL,HC,INV'!U$334</f>
        <v>70</v>
      </c>
      <c r="W129" s="342">
        <f>'PL,HC,INV'!V$334</f>
        <v>128</v>
      </c>
      <c r="X129" s="342">
        <f>'PL,HC,INV'!W$334</f>
        <v>47</v>
      </c>
      <c r="Y129" s="342">
        <f>'PL,HC,INV'!X$334</f>
        <v>-17</v>
      </c>
      <c r="Z129" s="342">
        <f>'PL,HC,INV'!Y$334</f>
        <v>47</v>
      </c>
      <c r="AA129" s="342">
        <f>'PL,HC,INV'!Z$334</f>
        <v>-2</v>
      </c>
      <c r="AB129" s="342">
        <f>'PL,HC,INV'!AA$334</f>
        <v>-172</v>
      </c>
    </row>
    <row r="130" spans="1:28">
      <c r="A130" s="975">
        <v>1</v>
      </c>
      <c r="B130" s="975" t="s">
        <v>741</v>
      </c>
      <c r="C130" s="979" t="s">
        <v>481</v>
      </c>
      <c r="D130" s="975" t="s">
        <v>760</v>
      </c>
      <c r="E130" s="975" t="s">
        <v>761</v>
      </c>
      <c r="G130" s="369"/>
      <c r="H130" s="369"/>
      <c r="I130" s="370"/>
      <c r="J130" s="344" t="s">
        <v>27</v>
      </c>
      <c r="K130" s="355" t="s">
        <v>92</v>
      </c>
      <c r="L130" s="354" t="s">
        <v>3</v>
      </c>
      <c r="M130" s="741" t="s">
        <v>4</v>
      </c>
      <c r="N130" s="354" t="s">
        <v>5</v>
      </c>
      <c r="O130" s="351" t="str">
        <f>'PL,HC,INV'!$O$4</f>
        <v>BIN</v>
      </c>
      <c r="P130" s="351" t="str">
        <f>'PL,HC,INV'!$H$6</f>
        <v>K_INR</v>
      </c>
      <c r="Q130" s="342">
        <f>'PL,HC,INV'!P$335</f>
        <v>739</v>
      </c>
      <c r="R130" s="342">
        <f>'PL,HC,INV'!Q$335</f>
        <v>677</v>
      </c>
      <c r="S130" s="342">
        <f>'PL,HC,INV'!R$335</f>
        <v>719</v>
      </c>
      <c r="T130" s="342">
        <f>'PL,HC,INV'!S$335</f>
        <v>739</v>
      </c>
      <c r="U130" s="342">
        <f>'PL,HC,INV'!T$335</f>
        <v>754</v>
      </c>
      <c r="V130" s="342">
        <f>'PL,HC,INV'!U$335</f>
        <v>759</v>
      </c>
      <c r="W130" s="342">
        <f>'PL,HC,INV'!V$335</f>
        <v>760</v>
      </c>
      <c r="X130" s="342">
        <f>'PL,HC,INV'!W$335</f>
        <v>753</v>
      </c>
      <c r="Y130" s="342">
        <f>'PL,HC,INV'!X$335</f>
        <v>632</v>
      </c>
      <c r="Z130" s="342">
        <f>'PL,HC,INV'!Y$335</f>
        <v>759</v>
      </c>
      <c r="AA130" s="342">
        <f>'PL,HC,INV'!Z$335</f>
        <v>617</v>
      </c>
      <c r="AB130" s="342">
        <f>'PL,HC,INV'!AA$335</f>
        <v>1178</v>
      </c>
    </row>
    <row r="131" spans="1:28">
      <c r="A131" s="975">
        <v>1</v>
      </c>
      <c r="B131" s="975" t="s">
        <v>746</v>
      </c>
      <c r="C131" s="979" t="s">
        <v>481</v>
      </c>
      <c r="D131" s="975" t="s">
        <v>574</v>
      </c>
      <c r="E131" s="975" t="s">
        <v>572</v>
      </c>
      <c r="G131" s="369"/>
      <c r="H131" s="369"/>
      <c r="I131" s="370"/>
      <c r="J131" s="344" t="s">
        <v>28</v>
      </c>
      <c r="K131" s="355" t="s">
        <v>92</v>
      </c>
      <c r="L131" s="354" t="s">
        <v>3</v>
      </c>
      <c r="M131" s="741" t="s">
        <v>4</v>
      </c>
      <c r="N131" s="354" t="s">
        <v>5</v>
      </c>
      <c r="O131" s="351" t="str">
        <f>'PL,HC,INV'!$O$4</f>
        <v>BIN</v>
      </c>
      <c r="P131" s="351" t="str">
        <f>'PL,HC,INV'!$H$6</f>
        <v>K_INR</v>
      </c>
      <c r="Q131" s="342">
        <f>'PL,HC,INV'!P$336</f>
        <v>147</v>
      </c>
      <c r="R131" s="342">
        <f>'PL,HC,INV'!Q$336</f>
        <v>142</v>
      </c>
      <c r="S131" s="342">
        <f>'PL,HC,INV'!R$336</f>
        <v>247</v>
      </c>
      <c r="T131" s="342">
        <f>'PL,HC,INV'!S$336</f>
        <v>133</v>
      </c>
      <c r="U131" s="342">
        <f>'PL,HC,INV'!T$336</f>
        <v>162</v>
      </c>
      <c r="V131" s="342">
        <f>'PL,HC,INV'!U$336</f>
        <v>246</v>
      </c>
      <c r="W131" s="342">
        <f>'PL,HC,INV'!V$336</f>
        <v>286</v>
      </c>
      <c r="X131" s="342">
        <f>'PL,HC,INV'!W$336</f>
        <v>233</v>
      </c>
      <c r="Y131" s="342">
        <f>'PL,HC,INV'!X$336</f>
        <v>235</v>
      </c>
      <c r="Z131" s="342">
        <f>'PL,HC,INV'!Y$336</f>
        <v>236</v>
      </c>
      <c r="AA131" s="342">
        <f>'PL,HC,INV'!Z$336</f>
        <v>221</v>
      </c>
      <c r="AB131" s="342">
        <f>'PL,HC,INV'!AA$336</f>
        <v>72</v>
      </c>
    </row>
    <row r="132" spans="1:28" s="1198" customFormat="1">
      <c r="A132" s="1198">
        <v>1</v>
      </c>
      <c r="C132" s="1199"/>
      <c r="F132" s="1200"/>
      <c r="G132" s="1201"/>
      <c r="H132" s="1201"/>
      <c r="I132" s="1202"/>
      <c r="J132" s="1212" t="s">
        <v>857</v>
      </c>
      <c r="K132" s="1204" t="s">
        <v>92</v>
      </c>
      <c r="L132" s="1210" t="s">
        <v>3</v>
      </c>
      <c r="M132" s="1206" t="s">
        <v>4</v>
      </c>
      <c r="N132" s="1207" t="s">
        <v>5</v>
      </c>
      <c r="O132" s="1208" t="str">
        <f>'PL,HC,INV'!$O$4</f>
        <v>BIN</v>
      </c>
      <c r="P132" s="1208" t="str">
        <f>'PL,HC,INV'!$H$6</f>
        <v>K_INR</v>
      </c>
      <c r="Q132" s="1209"/>
      <c r="R132" s="1209"/>
      <c r="S132" s="1209"/>
      <c r="T132" s="1209"/>
      <c r="U132" s="1209"/>
      <c r="V132" s="1209"/>
      <c r="W132" s="1209"/>
      <c r="X132" s="1209"/>
      <c r="Y132" s="1209"/>
      <c r="Z132" s="1209"/>
      <c r="AA132" s="1209"/>
      <c r="AB132" s="1209"/>
    </row>
    <row r="133" spans="1:28">
      <c r="A133" s="975">
        <v>1</v>
      </c>
      <c r="B133" s="975" t="s">
        <v>581</v>
      </c>
      <c r="C133" s="979" t="s">
        <v>481</v>
      </c>
      <c r="D133" s="975" t="s">
        <v>12</v>
      </c>
      <c r="E133" s="975" t="s">
        <v>856</v>
      </c>
      <c r="G133" s="369"/>
      <c r="H133" s="369"/>
      <c r="I133" s="370"/>
      <c r="J133" s="1196" t="s">
        <v>856</v>
      </c>
      <c r="K133" s="355" t="s">
        <v>92</v>
      </c>
      <c r="L133" s="354" t="s">
        <v>3</v>
      </c>
      <c r="M133" s="1195" t="s">
        <v>977</v>
      </c>
      <c r="N133" s="354" t="s">
        <v>5</v>
      </c>
      <c r="O133" s="351" t="str">
        <f>'PL,HC,INV'!$O$4</f>
        <v>BIN</v>
      </c>
      <c r="P133" s="351" t="str">
        <f>'PL,HC,INV'!$H$6</f>
        <v>K_INR</v>
      </c>
      <c r="Q133" s="342">
        <f>'PL,HC,INV'!P$338</f>
        <v>0</v>
      </c>
      <c r="R133" s="342">
        <f>'PL,HC,INV'!Q$338</f>
        <v>0</v>
      </c>
      <c r="S133" s="342">
        <f>'PL,HC,INV'!R$338</f>
        <v>0</v>
      </c>
      <c r="T133" s="342">
        <f>'PL,HC,INV'!S$338</f>
        <v>0</v>
      </c>
      <c r="U133" s="342">
        <f>'PL,HC,INV'!T$338</f>
        <v>0</v>
      </c>
      <c r="V133" s="342">
        <f>'PL,HC,INV'!U$338</f>
        <v>0</v>
      </c>
      <c r="W133" s="342">
        <f>'PL,HC,INV'!V$338</f>
        <v>0</v>
      </c>
      <c r="X133" s="342">
        <f>'PL,HC,INV'!W$338</f>
        <v>0</v>
      </c>
      <c r="Y133" s="342">
        <f>'PL,HC,INV'!X$338</f>
        <v>0</v>
      </c>
      <c r="Z133" s="342">
        <f>'PL,HC,INV'!Y$338</f>
        <v>0</v>
      </c>
      <c r="AA133" s="342">
        <f>'PL,HC,INV'!Z$338</f>
        <v>0</v>
      </c>
      <c r="AB133" s="342">
        <f>'PL,HC,INV'!AA$338</f>
        <v>0</v>
      </c>
    </row>
    <row r="134" spans="1:28">
      <c r="A134" s="975">
        <v>1</v>
      </c>
      <c r="B134" s="975" t="s">
        <v>581</v>
      </c>
      <c r="C134" s="979" t="s">
        <v>481</v>
      </c>
      <c r="D134" s="975" t="s">
        <v>13</v>
      </c>
      <c r="E134" s="975" t="s">
        <v>856</v>
      </c>
      <c r="G134" s="369"/>
      <c r="H134" s="369"/>
      <c r="I134" s="370"/>
      <c r="J134" s="1196" t="s">
        <v>856</v>
      </c>
      <c r="K134" s="355" t="s">
        <v>92</v>
      </c>
      <c r="L134" s="354" t="s">
        <v>3</v>
      </c>
      <c r="M134" s="1195" t="s">
        <v>855</v>
      </c>
      <c r="N134" s="354" t="s">
        <v>5</v>
      </c>
      <c r="O134" s="351" t="str">
        <f>'PL,HC,INV'!$O$4</f>
        <v>BIN</v>
      </c>
      <c r="P134" s="351" t="str">
        <f>'PL,HC,INV'!$H$6</f>
        <v>K_INR</v>
      </c>
      <c r="Q134" s="342">
        <f>'PL,HC,INV'!P$339</f>
        <v>0</v>
      </c>
      <c r="R134" s="342">
        <f>'PL,HC,INV'!Q$339</f>
        <v>0</v>
      </c>
      <c r="S134" s="342">
        <f>'PL,HC,INV'!R$339</f>
        <v>0</v>
      </c>
      <c r="T134" s="342">
        <f>'PL,HC,INV'!S$339</f>
        <v>0</v>
      </c>
      <c r="U134" s="342">
        <f>'PL,HC,INV'!T$339</f>
        <v>0</v>
      </c>
      <c r="V134" s="342">
        <f>'PL,HC,INV'!U$339</f>
        <v>0</v>
      </c>
      <c r="W134" s="342">
        <f>'PL,HC,INV'!V$339</f>
        <v>0</v>
      </c>
      <c r="X134" s="342">
        <f>'PL,HC,INV'!W$339</f>
        <v>0</v>
      </c>
      <c r="Y134" s="342">
        <f>'PL,HC,INV'!X$339</f>
        <v>0</v>
      </c>
      <c r="Z134" s="342">
        <f>'PL,HC,INV'!Y$339</f>
        <v>0</v>
      </c>
      <c r="AA134" s="342">
        <f>'PL,HC,INV'!Z$339</f>
        <v>0</v>
      </c>
      <c r="AB134" s="342">
        <f>'PL,HC,INV'!AA$339</f>
        <v>0</v>
      </c>
    </row>
    <row r="135" spans="1:28">
      <c r="A135" s="975">
        <v>1</v>
      </c>
      <c r="B135" s="975" t="s">
        <v>581</v>
      </c>
      <c r="C135" s="979" t="s">
        <v>481</v>
      </c>
      <c r="D135" s="975" t="s">
        <v>14</v>
      </c>
      <c r="E135" s="975" t="s">
        <v>856</v>
      </c>
      <c r="G135" s="369"/>
      <c r="H135" s="369"/>
      <c r="I135" s="370"/>
      <c r="J135" s="1196" t="s">
        <v>856</v>
      </c>
      <c r="K135" s="355" t="s">
        <v>92</v>
      </c>
      <c r="L135" s="354" t="s">
        <v>3</v>
      </c>
      <c r="M135" s="1195" t="s">
        <v>855</v>
      </c>
      <c r="N135" s="354" t="s">
        <v>5</v>
      </c>
      <c r="O135" s="351" t="str">
        <f>'PL,HC,INV'!$O$4</f>
        <v>BIN</v>
      </c>
      <c r="P135" s="351" t="str">
        <f>'PL,HC,INV'!$H$6</f>
        <v>K_INR</v>
      </c>
      <c r="Q135" s="342">
        <f>'PL,HC,INV'!P$340</f>
        <v>0</v>
      </c>
      <c r="R135" s="342">
        <f>'PL,HC,INV'!Q$340</f>
        <v>0</v>
      </c>
      <c r="S135" s="342">
        <f>'PL,HC,INV'!R$340</f>
        <v>0</v>
      </c>
      <c r="T135" s="342">
        <f>'PL,HC,INV'!S$340</f>
        <v>0</v>
      </c>
      <c r="U135" s="342">
        <f>'PL,HC,INV'!T$340</f>
        <v>0</v>
      </c>
      <c r="V135" s="342">
        <f>'PL,HC,INV'!U$340</f>
        <v>0</v>
      </c>
      <c r="W135" s="342">
        <f>'PL,HC,INV'!V$340</f>
        <v>0</v>
      </c>
      <c r="X135" s="342">
        <f>'PL,HC,INV'!W$340</f>
        <v>0</v>
      </c>
      <c r="Y135" s="342">
        <f>'PL,HC,INV'!X$340</f>
        <v>0</v>
      </c>
      <c r="Z135" s="342">
        <f>'PL,HC,INV'!Y$340</f>
        <v>0</v>
      </c>
      <c r="AA135" s="342">
        <f>'PL,HC,INV'!Z$340</f>
        <v>0</v>
      </c>
      <c r="AB135" s="342">
        <f>'PL,HC,INV'!AA$340</f>
        <v>0</v>
      </c>
    </row>
    <row r="136" spans="1:28">
      <c r="A136" s="975">
        <v>1</v>
      </c>
      <c r="B136" s="975" t="s">
        <v>581</v>
      </c>
      <c r="C136" s="979" t="s">
        <v>481</v>
      </c>
      <c r="D136" s="975" t="s">
        <v>294</v>
      </c>
      <c r="E136" s="975" t="s">
        <v>856</v>
      </c>
      <c r="G136" s="369"/>
      <c r="H136" s="369"/>
      <c r="I136" s="370"/>
      <c r="J136" s="1196" t="s">
        <v>856</v>
      </c>
      <c r="K136" s="355" t="s">
        <v>92</v>
      </c>
      <c r="L136" s="354" t="s">
        <v>3</v>
      </c>
      <c r="M136" s="1195" t="s">
        <v>855</v>
      </c>
      <c r="N136" s="354" t="s">
        <v>5</v>
      </c>
      <c r="O136" s="351" t="str">
        <f>'PL,HC,INV'!$O$4</f>
        <v>BIN</v>
      </c>
      <c r="P136" s="351" t="str">
        <f>'PL,HC,INV'!$H$6</f>
        <v>K_INR</v>
      </c>
      <c r="Q136" s="342">
        <f>'PL,HC,INV'!P$341</f>
        <v>938</v>
      </c>
      <c r="R136" s="342">
        <f>'PL,HC,INV'!Q$341</f>
        <v>897</v>
      </c>
      <c r="S136" s="342">
        <f>'PL,HC,INV'!R$341</f>
        <v>1049</v>
      </c>
      <c r="T136" s="342">
        <f>'PL,HC,INV'!S$341</f>
        <v>932</v>
      </c>
      <c r="U136" s="342">
        <f>'PL,HC,INV'!T$341</f>
        <v>920</v>
      </c>
      <c r="V136" s="342">
        <f>'PL,HC,INV'!U$341</f>
        <v>1075</v>
      </c>
      <c r="W136" s="342">
        <f>'PL,HC,INV'!V$341</f>
        <v>1174</v>
      </c>
      <c r="X136" s="342">
        <f>'PL,HC,INV'!W$341</f>
        <v>1033</v>
      </c>
      <c r="Y136" s="342">
        <f>'PL,HC,INV'!X$341</f>
        <v>850</v>
      </c>
      <c r="Z136" s="342">
        <f>'PL,HC,INV'!Y$341</f>
        <v>1042</v>
      </c>
      <c r="AA136" s="342">
        <f>'PL,HC,INV'!Z$341</f>
        <v>836</v>
      </c>
      <c r="AB136" s="342">
        <f>'PL,HC,INV'!AA$341</f>
        <v>1078</v>
      </c>
    </row>
    <row r="137" spans="1:28" s="1198" customFormat="1">
      <c r="A137" s="1198">
        <v>1</v>
      </c>
      <c r="B137" s="1198" t="s">
        <v>581</v>
      </c>
      <c r="C137" s="1199" t="s">
        <v>481</v>
      </c>
      <c r="D137" s="1198" t="s">
        <v>574</v>
      </c>
      <c r="E137" s="1198" t="s">
        <v>865</v>
      </c>
      <c r="F137" s="1200"/>
      <c r="G137" s="1201"/>
      <c r="H137" s="1201"/>
      <c r="I137" s="1202"/>
      <c r="J137" s="1203" t="s">
        <v>49</v>
      </c>
      <c r="K137" s="1204" t="s">
        <v>92</v>
      </c>
      <c r="L137" s="1210" t="s">
        <v>3</v>
      </c>
      <c r="M137" s="1206" t="s">
        <v>4</v>
      </c>
      <c r="N137" s="1207" t="s">
        <v>5</v>
      </c>
      <c r="O137" s="1208" t="str">
        <f>'PL,HC,INV'!$O$4</f>
        <v>BIN</v>
      </c>
      <c r="P137" s="1208" t="str">
        <f>'PL,HC,INV'!$H$6</f>
        <v>K_INR</v>
      </c>
      <c r="Q137" s="1209">
        <f>Q113+Q118-Q128</f>
        <v>-366</v>
      </c>
      <c r="R137" s="1209">
        <f t="shared" ref="R137:AB137" si="10">R113+R118-R128</f>
        <v>-174</v>
      </c>
      <c r="S137" s="1209">
        <f t="shared" si="10"/>
        <v>92</v>
      </c>
      <c r="T137" s="1209">
        <f t="shared" si="10"/>
        <v>-186</v>
      </c>
      <c r="U137" s="1209">
        <f t="shared" si="10"/>
        <v>173</v>
      </c>
      <c r="V137" s="1209">
        <f t="shared" si="10"/>
        <v>-344</v>
      </c>
      <c r="W137" s="1209">
        <f t="shared" si="10"/>
        <v>-600</v>
      </c>
      <c r="X137" s="1209">
        <f t="shared" si="10"/>
        <v>29</v>
      </c>
      <c r="Y137" s="1209">
        <f t="shared" si="10"/>
        <v>514</v>
      </c>
      <c r="Z137" s="1209">
        <f t="shared" si="10"/>
        <v>-328</v>
      </c>
      <c r="AA137" s="1209">
        <f t="shared" si="10"/>
        <v>717</v>
      </c>
      <c r="AB137" s="1209">
        <f t="shared" si="10"/>
        <v>1629</v>
      </c>
    </row>
    <row r="138" spans="1:28">
      <c r="A138" s="975">
        <v>1</v>
      </c>
      <c r="B138" s="975" t="s">
        <v>581</v>
      </c>
      <c r="C138" s="979" t="s">
        <v>481</v>
      </c>
      <c r="D138" s="975" t="s">
        <v>574</v>
      </c>
      <c r="E138" s="975" t="s">
        <v>573</v>
      </c>
      <c r="G138" s="369"/>
      <c r="H138" s="369"/>
      <c r="I138" s="370"/>
      <c r="J138" s="339" t="s">
        <v>24</v>
      </c>
      <c r="K138" s="355" t="s">
        <v>92</v>
      </c>
      <c r="L138" s="354" t="s">
        <v>3</v>
      </c>
      <c r="M138" s="741" t="s">
        <v>4</v>
      </c>
      <c r="N138" s="354" t="s">
        <v>5</v>
      </c>
      <c r="O138" s="351" t="str">
        <f>'PL,HC,INV'!$O$4</f>
        <v>BIN</v>
      </c>
      <c r="P138" s="351" t="str">
        <f>'PL,HC,INV'!$H$6</f>
        <v>K_INR</v>
      </c>
      <c r="Q138" s="342">
        <f>'PL,HC,INV'!P$348</f>
        <v>1</v>
      </c>
      <c r="R138" s="342">
        <f>'PL,HC,INV'!Q$348</f>
        <v>3</v>
      </c>
      <c r="S138" s="342">
        <f>'PL,HC,INV'!R$348</f>
        <v>7</v>
      </c>
      <c r="T138" s="342">
        <f>'PL,HC,INV'!S$348</f>
        <v>10</v>
      </c>
      <c r="U138" s="342">
        <f>'PL,HC,INV'!T$348</f>
        <v>6</v>
      </c>
      <c r="V138" s="342">
        <f>'PL,HC,INV'!U$348</f>
        <v>7</v>
      </c>
      <c r="W138" s="342">
        <f>'PL,HC,INV'!V$348</f>
        <v>4</v>
      </c>
      <c r="X138" s="342">
        <f>'PL,HC,INV'!W$348</f>
        <v>11</v>
      </c>
      <c r="Y138" s="342">
        <f>'PL,HC,INV'!X$348</f>
        <v>8</v>
      </c>
      <c r="Z138" s="342">
        <f>'PL,HC,INV'!Y$348</f>
        <v>16</v>
      </c>
      <c r="AA138" s="342">
        <f>'PL,HC,INV'!Z$348</f>
        <v>10</v>
      </c>
      <c r="AB138" s="342">
        <f>'PL,HC,INV'!AA$348</f>
        <v>137</v>
      </c>
    </row>
    <row r="139" spans="1:28">
      <c r="A139" s="975">
        <v>1</v>
      </c>
      <c r="B139" s="975" t="s">
        <v>746</v>
      </c>
      <c r="C139" s="979" t="s">
        <v>481</v>
      </c>
      <c r="D139" s="975" t="s">
        <v>574</v>
      </c>
      <c r="E139" s="978" t="s">
        <v>762</v>
      </c>
      <c r="G139" s="369"/>
      <c r="H139" s="369"/>
      <c r="I139" s="370"/>
      <c r="J139" s="339" t="s">
        <v>25</v>
      </c>
      <c r="K139" s="355" t="s">
        <v>92</v>
      </c>
      <c r="L139" s="354" t="s">
        <v>3</v>
      </c>
      <c r="M139" s="741" t="s">
        <v>4</v>
      </c>
      <c r="N139" s="354" t="s">
        <v>5</v>
      </c>
      <c r="O139" s="351" t="str">
        <f>'PL,HC,INV'!$O$4</f>
        <v>BIN</v>
      </c>
      <c r="P139" s="351" t="str">
        <f>'PL,HC,INV'!$H$6</f>
        <v>K_INR</v>
      </c>
      <c r="Q139" s="342">
        <f>'PL,HC,INV'!P$349</f>
        <v>0</v>
      </c>
      <c r="R139" s="342">
        <f>'PL,HC,INV'!Q$349</f>
        <v>0</v>
      </c>
      <c r="S139" s="342">
        <f>'PL,HC,INV'!R$349</f>
        <v>0</v>
      </c>
      <c r="T139" s="342">
        <f>'PL,HC,INV'!S$349</f>
        <v>0</v>
      </c>
      <c r="U139" s="342">
        <f>'PL,HC,INV'!T$349</f>
        <v>0</v>
      </c>
      <c r="V139" s="342">
        <f>'PL,HC,INV'!U$349</f>
        <v>0</v>
      </c>
      <c r="W139" s="342">
        <f>'PL,HC,INV'!V$349</f>
        <v>0</v>
      </c>
      <c r="X139" s="342">
        <f>'PL,HC,INV'!W$349</f>
        <v>0</v>
      </c>
      <c r="Y139" s="342">
        <f>'PL,HC,INV'!X$349</f>
        <v>0</v>
      </c>
      <c r="Z139" s="342">
        <f>'PL,HC,INV'!Y$349</f>
        <v>0</v>
      </c>
      <c r="AA139" s="342">
        <f>'PL,HC,INV'!Z$349</f>
        <v>0</v>
      </c>
      <c r="AB139" s="342">
        <f>'PL,HC,INV'!AA$349</f>
        <v>151</v>
      </c>
    </row>
    <row r="140" spans="1:28" s="1198" customFormat="1">
      <c r="A140" s="1198">
        <v>1</v>
      </c>
      <c r="B140" s="1198" t="s">
        <v>868</v>
      </c>
      <c r="C140" s="1199" t="s">
        <v>50</v>
      </c>
      <c r="D140" s="1198" t="s">
        <v>866</v>
      </c>
      <c r="E140" s="1198" t="s">
        <v>10</v>
      </c>
      <c r="F140" s="1200"/>
      <c r="G140" s="1201"/>
      <c r="H140" s="1201"/>
      <c r="I140" s="1202"/>
      <c r="J140" s="1203" t="s">
        <v>10</v>
      </c>
      <c r="K140" s="1204" t="s">
        <v>92</v>
      </c>
      <c r="L140" s="1210" t="s">
        <v>3</v>
      </c>
      <c r="M140" s="1206" t="s">
        <v>4</v>
      </c>
      <c r="N140" s="1207" t="s">
        <v>5</v>
      </c>
      <c r="O140" s="1208" t="str">
        <f>'PL,HC,INV'!$O$4</f>
        <v>BIN</v>
      </c>
      <c r="P140" s="1208" t="str">
        <f>'PL,HC,INV'!$H$6</f>
        <v>K_INR</v>
      </c>
      <c r="Q140" s="1209">
        <f>Q137+Q138-Q139</f>
        <v>-365</v>
      </c>
      <c r="R140" s="1209">
        <f t="shared" ref="R140:AB140" si="11">R137+R138-R139</f>
        <v>-171</v>
      </c>
      <c r="S140" s="1209">
        <f t="shared" si="11"/>
        <v>99</v>
      </c>
      <c r="T140" s="1209">
        <f t="shared" si="11"/>
        <v>-176</v>
      </c>
      <c r="U140" s="1209">
        <f t="shared" si="11"/>
        <v>179</v>
      </c>
      <c r="V140" s="1209">
        <f t="shared" si="11"/>
        <v>-337</v>
      </c>
      <c r="W140" s="1209">
        <f t="shared" si="11"/>
        <v>-596</v>
      </c>
      <c r="X140" s="1209">
        <f t="shared" si="11"/>
        <v>40</v>
      </c>
      <c r="Y140" s="1209">
        <f t="shared" si="11"/>
        <v>522</v>
      </c>
      <c r="Z140" s="1209">
        <f t="shared" si="11"/>
        <v>-312</v>
      </c>
      <c r="AA140" s="1209">
        <f t="shared" si="11"/>
        <v>727</v>
      </c>
      <c r="AB140" s="1209">
        <f t="shared" si="11"/>
        <v>1615</v>
      </c>
    </row>
    <row r="141" spans="1:28" s="748" customFormat="1">
      <c r="A141" s="975">
        <v>1</v>
      </c>
      <c r="B141" s="975" t="s">
        <v>733</v>
      </c>
      <c r="C141" s="979" t="s">
        <v>481</v>
      </c>
      <c r="D141" s="975" t="s">
        <v>580</v>
      </c>
      <c r="E141" s="975" t="s">
        <v>48</v>
      </c>
      <c r="G141" s="749"/>
      <c r="H141" s="749"/>
      <c r="I141" s="750"/>
      <c r="J141" s="747" t="s">
        <v>475</v>
      </c>
      <c r="K141" s="751" t="s">
        <v>92</v>
      </c>
      <c r="L141" s="752" t="s">
        <v>3</v>
      </c>
      <c r="M141" s="753" t="s">
        <v>4</v>
      </c>
      <c r="N141" s="754" t="s">
        <v>5</v>
      </c>
      <c r="O141" s="755" t="str">
        <f>'PL,HC,INV'!$O$4</f>
        <v>BIN</v>
      </c>
      <c r="P141" s="755" t="str">
        <f>'PL,HC,INV'!$H$6</f>
        <v>K_INR</v>
      </c>
      <c r="Q141" s="756">
        <f>-'PL,HC,INV'!P$757</f>
        <v>0</v>
      </c>
      <c r="R141" s="756">
        <f>-'PL,HC,INV'!Q$757</f>
        <v>0</v>
      </c>
      <c r="S141" s="756">
        <f>-'PL,HC,INV'!R$757</f>
        <v>0</v>
      </c>
      <c r="T141" s="756">
        <f>-'PL,HC,INV'!S$757</f>
        <v>0</v>
      </c>
      <c r="U141" s="756">
        <f>-'PL,HC,INV'!T$757</f>
        <v>0</v>
      </c>
      <c r="V141" s="756">
        <f>-'PL,HC,INV'!U$757</f>
        <v>0</v>
      </c>
      <c r="W141" s="756">
        <f>-'PL,HC,INV'!V$757</f>
        <v>0</v>
      </c>
      <c r="X141" s="756">
        <f>-'PL,HC,INV'!W$757</f>
        <v>0</v>
      </c>
      <c r="Y141" s="756">
        <f>-'PL,HC,INV'!X$757</f>
        <v>0</v>
      </c>
      <c r="Z141" s="756">
        <f>-'PL,HC,INV'!Y$757</f>
        <v>0</v>
      </c>
      <c r="AA141" s="756">
        <f>-'PL,HC,INV'!Z$757</f>
        <v>0</v>
      </c>
      <c r="AB141" s="756">
        <f>-'PL,HC,INV'!AA$757</f>
        <v>0</v>
      </c>
    </row>
    <row r="142" spans="1:28" s="748" customFormat="1">
      <c r="A142" s="975">
        <v>1</v>
      </c>
      <c r="B142" s="975" t="s">
        <v>733</v>
      </c>
      <c r="C142" s="979" t="s">
        <v>481</v>
      </c>
      <c r="D142" s="975" t="s">
        <v>580</v>
      </c>
      <c r="E142" s="975" t="s">
        <v>48</v>
      </c>
      <c r="G142" s="749"/>
      <c r="H142" s="749"/>
      <c r="I142" s="750"/>
      <c r="J142" s="747" t="s">
        <v>476</v>
      </c>
      <c r="K142" s="751" t="s">
        <v>92</v>
      </c>
      <c r="L142" s="752" t="s">
        <v>3</v>
      </c>
      <c r="M142" s="753" t="s">
        <v>4</v>
      </c>
      <c r="N142" s="754" t="s">
        <v>5</v>
      </c>
      <c r="O142" s="755" t="str">
        <f>'PL,HC,INV'!$O$4</f>
        <v>BIN</v>
      </c>
      <c r="P142" s="755" t="str">
        <f>'PL,HC,INV'!$H$6</f>
        <v>K_INR</v>
      </c>
      <c r="Q142" s="756">
        <f>-'PL,HC,INV'!P$758</f>
        <v>0</v>
      </c>
      <c r="R142" s="756">
        <f>-'PL,HC,INV'!Q$758</f>
        <v>0</v>
      </c>
      <c r="S142" s="756">
        <f>-'PL,HC,INV'!R$758</f>
        <v>0</v>
      </c>
      <c r="T142" s="756">
        <f>-'PL,HC,INV'!S$758</f>
        <v>0</v>
      </c>
      <c r="U142" s="756">
        <f>-'PL,HC,INV'!T$758</f>
        <v>0</v>
      </c>
      <c r="V142" s="756">
        <f>-'PL,HC,INV'!U$758</f>
        <v>0</v>
      </c>
      <c r="W142" s="756">
        <f>-'PL,HC,INV'!V$758</f>
        <v>0</v>
      </c>
      <c r="X142" s="756">
        <f>-'PL,HC,INV'!W$758</f>
        <v>0</v>
      </c>
      <c r="Y142" s="756">
        <f>-'PL,HC,INV'!X$758</f>
        <v>0</v>
      </c>
      <c r="Z142" s="756">
        <f>-'PL,HC,INV'!Y$758</f>
        <v>0</v>
      </c>
      <c r="AA142" s="756">
        <f>-'PL,HC,INV'!Z$758</f>
        <v>0</v>
      </c>
      <c r="AB142" s="756">
        <f>-'PL,HC,INV'!AA$758</f>
        <v>0</v>
      </c>
    </row>
    <row r="143" spans="1:28" s="748" customFormat="1">
      <c r="A143" s="975">
        <v>1</v>
      </c>
      <c r="B143" s="975" t="s">
        <v>733</v>
      </c>
      <c r="C143" s="979" t="s">
        <v>481</v>
      </c>
      <c r="D143" s="975" t="s">
        <v>580</v>
      </c>
      <c r="E143" s="975" t="s">
        <v>48</v>
      </c>
      <c r="G143" s="749"/>
      <c r="H143" s="749"/>
      <c r="I143" s="750"/>
      <c r="J143" s="747" t="s">
        <v>477</v>
      </c>
      <c r="K143" s="751" t="s">
        <v>92</v>
      </c>
      <c r="L143" s="752" t="s">
        <v>3</v>
      </c>
      <c r="M143" s="753" t="s">
        <v>4</v>
      </c>
      <c r="N143" s="754" t="s">
        <v>5</v>
      </c>
      <c r="O143" s="755" t="str">
        <f>'PL,HC,INV'!$O$4</f>
        <v>BIN</v>
      </c>
      <c r="P143" s="755" t="str">
        <f>'PL,HC,INV'!$H$6</f>
        <v>K_INR</v>
      </c>
      <c r="Q143" s="756">
        <f>-'PL,HC,INV'!P$759</f>
        <v>0</v>
      </c>
      <c r="R143" s="756">
        <f>-'PL,HC,INV'!Q$759</f>
        <v>0</v>
      </c>
      <c r="S143" s="756">
        <f>-'PL,HC,INV'!R$759</f>
        <v>0</v>
      </c>
      <c r="T143" s="756">
        <f>-'PL,HC,INV'!S$759</f>
        <v>0</v>
      </c>
      <c r="U143" s="756">
        <f>-'PL,HC,INV'!T$759</f>
        <v>0</v>
      </c>
      <c r="V143" s="756">
        <f>-'PL,HC,INV'!U$759</f>
        <v>0</v>
      </c>
      <c r="W143" s="756">
        <f>-'PL,HC,INV'!V$759</f>
        <v>0</v>
      </c>
      <c r="X143" s="756">
        <f>-'PL,HC,INV'!W$759</f>
        <v>0</v>
      </c>
      <c r="Y143" s="756">
        <f>-'PL,HC,INV'!X$759</f>
        <v>0</v>
      </c>
      <c r="Z143" s="756">
        <f>-'PL,HC,INV'!Y$759</f>
        <v>0</v>
      </c>
      <c r="AA143" s="756">
        <f>-'PL,HC,INV'!Z$759</f>
        <v>0</v>
      </c>
      <c r="AB143" s="756">
        <f>-'PL,HC,INV'!AA$759</f>
        <v>0</v>
      </c>
    </row>
    <row r="144" spans="1:28" s="748" customFormat="1">
      <c r="A144" s="975">
        <v>1</v>
      </c>
      <c r="B144" s="975" t="s">
        <v>733</v>
      </c>
      <c r="C144" s="979" t="s">
        <v>481</v>
      </c>
      <c r="D144" s="975" t="s">
        <v>580</v>
      </c>
      <c r="E144" s="975" t="s">
        <v>48</v>
      </c>
      <c r="G144" s="749"/>
      <c r="H144" s="749"/>
      <c r="I144" s="750"/>
      <c r="J144" s="747" t="s">
        <v>478</v>
      </c>
      <c r="K144" s="751" t="s">
        <v>92</v>
      </c>
      <c r="L144" s="752" t="s">
        <v>3</v>
      </c>
      <c r="M144" s="753" t="s">
        <v>4</v>
      </c>
      <c r="N144" s="754" t="s">
        <v>5</v>
      </c>
      <c r="O144" s="755" t="str">
        <f>'PL,HC,INV'!$O$4</f>
        <v>BIN</v>
      </c>
      <c r="P144" s="755" t="str">
        <f>'PL,HC,INV'!$H$6</f>
        <v>K_INR</v>
      </c>
      <c r="Q144" s="756">
        <f>-'PL,HC,INV'!P$760</f>
        <v>0</v>
      </c>
      <c r="R144" s="756">
        <f>-'PL,HC,INV'!Q$760</f>
        <v>0</v>
      </c>
      <c r="S144" s="756">
        <f>-'PL,HC,INV'!R$760</f>
        <v>0</v>
      </c>
      <c r="T144" s="756">
        <f>-'PL,HC,INV'!S$760</f>
        <v>0</v>
      </c>
      <c r="U144" s="756">
        <f>-'PL,HC,INV'!T$760</f>
        <v>0</v>
      </c>
      <c r="V144" s="756">
        <f>-'PL,HC,INV'!U$760</f>
        <v>0</v>
      </c>
      <c r="W144" s="756">
        <f>-'PL,HC,INV'!V$760</f>
        <v>0</v>
      </c>
      <c r="X144" s="756">
        <f>-'PL,HC,INV'!W$760</f>
        <v>0</v>
      </c>
      <c r="Y144" s="756">
        <f>-'PL,HC,INV'!X$760</f>
        <v>0</v>
      </c>
      <c r="Z144" s="756">
        <f>-'PL,HC,INV'!Y$760</f>
        <v>0</v>
      </c>
      <c r="AA144" s="756">
        <f>-'PL,HC,INV'!Z$760</f>
        <v>0</v>
      </c>
      <c r="AB144" s="756">
        <f>-'PL,HC,INV'!AA$760</f>
        <v>0</v>
      </c>
    </row>
    <row r="145" spans="1:28" s="378" customFormat="1">
      <c r="A145" s="975">
        <v>1</v>
      </c>
      <c r="F145" s="619"/>
      <c r="G145" s="371"/>
      <c r="H145" s="371"/>
      <c r="I145" s="371"/>
      <c r="J145" s="742"/>
      <c r="K145" s="743"/>
      <c r="L145" s="744"/>
      <c r="M145" s="744"/>
      <c r="N145" s="744"/>
      <c r="O145" s="379"/>
      <c r="P145" s="379"/>
      <c r="Q145" s="379"/>
      <c r="R145" s="379"/>
      <c r="S145" s="379"/>
      <c r="T145" s="379"/>
      <c r="U145" s="379"/>
      <c r="V145" s="379"/>
      <c r="W145" s="379"/>
      <c r="X145" s="379"/>
      <c r="Y145" s="379"/>
      <c r="Z145" s="379"/>
      <c r="AA145" s="379"/>
      <c r="AB145" s="379"/>
    </row>
    <row r="146" spans="1:28" s="1244" customFormat="1">
      <c r="A146" s="1244">
        <v>1</v>
      </c>
      <c r="B146" s="1245"/>
      <c r="C146" s="1246" t="s">
        <v>482</v>
      </c>
      <c r="F146" s="1247"/>
      <c r="G146" s="1248"/>
      <c r="H146" s="1248"/>
      <c r="I146" s="1249"/>
      <c r="J146" s="1250" t="s">
        <v>40</v>
      </c>
      <c r="K146" s="1251" t="s">
        <v>875</v>
      </c>
      <c r="L146" s="1252" t="s">
        <v>30</v>
      </c>
      <c r="M146" s="1253" t="s">
        <v>4</v>
      </c>
      <c r="N146" s="1254" t="s">
        <v>5</v>
      </c>
      <c r="O146" s="1255" t="str">
        <f>'PL,HC,INV'!$O$4</f>
        <v>BIN</v>
      </c>
      <c r="P146" s="1255" t="str">
        <f>'PL,HC,INV'!$H$6</f>
        <v>K_INR</v>
      </c>
      <c r="Q146" s="1256"/>
      <c r="R146" s="1256"/>
      <c r="S146" s="1256"/>
      <c r="T146" s="1256"/>
      <c r="U146" s="1256"/>
      <c r="V146" s="1256"/>
      <c r="W146" s="1256"/>
      <c r="X146" s="1256"/>
      <c r="Y146" s="1256"/>
      <c r="Z146" s="1256"/>
      <c r="AA146" s="1256"/>
      <c r="AB146" s="1256"/>
    </row>
    <row r="147" spans="1:28">
      <c r="A147" s="975">
        <v>1</v>
      </c>
      <c r="B147" s="975" t="s">
        <v>581</v>
      </c>
      <c r="C147" s="979" t="s">
        <v>482</v>
      </c>
      <c r="D147" s="975" t="s">
        <v>812</v>
      </c>
      <c r="E147" s="975" t="s">
        <v>40</v>
      </c>
      <c r="G147" s="371"/>
      <c r="H147" s="371"/>
      <c r="I147" s="370"/>
      <c r="J147" s="340" t="s">
        <v>40</v>
      </c>
      <c r="K147" s="1197" t="s">
        <v>858</v>
      </c>
      <c r="L147" s="353" t="s">
        <v>30</v>
      </c>
      <c r="M147" s="1195" t="s">
        <v>861</v>
      </c>
      <c r="N147" s="354" t="s">
        <v>5</v>
      </c>
      <c r="O147" s="351" t="str">
        <f>'PL,HC,INV'!$O$4</f>
        <v>BIN</v>
      </c>
      <c r="P147" s="351" t="str">
        <f>'PL,HC,INV'!$H$6</f>
        <v>K_INR</v>
      </c>
      <c r="Q147" s="342">
        <f>'PL,HC,INV'!P$644</f>
        <v>0</v>
      </c>
      <c r="R147" s="342">
        <f>'PL,HC,INV'!Q$644</f>
        <v>0</v>
      </c>
      <c r="S147" s="342">
        <f>'PL,HC,INV'!R$644</f>
        <v>0</v>
      </c>
      <c r="T147" s="342">
        <f>'PL,HC,INV'!S$644</f>
        <v>0</v>
      </c>
      <c r="U147" s="342">
        <f>'PL,HC,INV'!T$644</f>
        <v>0</v>
      </c>
      <c r="V147" s="342">
        <f>'PL,HC,INV'!U$644</f>
        <v>0</v>
      </c>
      <c r="W147" s="342">
        <f>'PL,HC,INV'!V$644</f>
        <v>0</v>
      </c>
      <c r="X147" s="342">
        <f>'PL,HC,INV'!W$644</f>
        <v>0</v>
      </c>
      <c r="Y147" s="342">
        <f>'PL,HC,INV'!X$644</f>
        <v>0</v>
      </c>
      <c r="Z147" s="342">
        <f>'PL,HC,INV'!Y$644</f>
        <v>0</v>
      </c>
      <c r="AA147" s="342">
        <f>'PL,HC,INV'!Z$644</f>
        <v>0</v>
      </c>
      <c r="AB147" s="342">
        <f>'PL,HC,INV'!AA$644</f>
        <v>0</v>
      </c>
    </row>
    <row r="148" spans="1:28">
      <c r="A148" s="975">
        <v>1</v>
      </c>
      <c r="B148" s="975" t="s">
        <v>581</v>
      </c>
      <c r="C148" s="979" t="s">
        <v>763</v>
      </c>
      <c r="D148" s="975" t="s">
        <v>860</v>
      </c>
      <c r="E148" s="975" t="s">
        <v>40</v>
      </c>
      <c r="G148" s="369"/>
      <c r="H148" s="369"/>
      <c r="I148" s="370"/>
      <c r="J148" s="340" t="s">
        <v>40</v>
      </c>
      <c r="K148" s="1197" t="s">
        <v>859</v>
      </c>
      <c r="L148" s="353" t="s">
        <v>30</v>
      </c>
      <c r="M148" s="1195" t="s">
        <v>862</v>
      </c>
      <c r="N148" s="354" t="s">
        <v>5</v>
      </c>
      <c r="O148" s="351" t="str">
        <f>'PL,HC,INV'!$O$4</f>
        <v>BIN</v>
      </c>
      <c r="P148" s="351" t="str">
        <f>'PL,HC,INV'!$H$6</f>
        <v>K_INR</v>
      </c>
      <c r="Q148" s="342">
        <f>'PL,HC,INV'!P$647</f>
        <v>0</v>
      </c>
      <c r="R148" s="342">
        <f>'PL,HC,INV'!Q$647</f>
        <v>0</v>
      </c>
      <c r="S148" s="342">
        <f>'PL,HC,INV'!R$647</f>
        <v>0</v>
      </c>
      <c r="T148" s="342">
        <f>'PL,HC,INV'!S$647</f>
        <v>0</v>
      </c>
      <c r="U148" s="342">
        <f>'PL,HC,INV'!T$647</f>
        <v>0</v>
      </c>
      <c r="V148" s="342">
        <f>'PL,HC,INV'!U$647</f>
        <v>0</v>
      </c>
      <c r="W148" s="342">
        <f>'PL,HC,INV'!V$647</f>
        <v>0</v>
      </c>
      <c r="X148" s="342">
        <f>'PL,HC,INV'!W$647</f>
        <v>0</v>
      </c>
      <c r="Y148" s="342">
        <f>'PL,HC,INV'!X$647</f>
        <v>0</v>
      </c>
      <c r="Z148" s="342">
        <f>'PL,HC,INV'!Y$647</f>
        <v>0</v>
      </c>
      <c r="AA148" s="342">
        <f>'PL,HC,INV'!Z$647</f>
        <v>0</v>
      </c>
      <c r="AB148" s="342">
        <f>'PL,HC,INV'!AA$647</f>
        <v>0</v>
      </c>
    </row>
    <row r="149" spans="1:28" s="1198" customFormat="1">
      <c r="A149" s="1198">
        <v>1</v>
      </c>
      <c r="C149" s="1199"/>
      <c r="F149" s="1200"/>
      <c r="G149" s="1201"/>
      <c r="H149" s="1201"/>
      <c r="I149" s="1202"/>
      <c r="J149" s="1203" t="s">
        <v>40</v>
      </c>
      <c r="K149" s="1204" t="s">
        <v>345</v>
      </c>
      <c r="L149" s="1205" t="s">
        <v>33</v>
      </c>
      <c r="M149" s="1206" t="s">
        <v>4</v>
      </c>
      <c r="N149" s="1207" t="s">
        <v>5</v>
      </c>
      <c r="O149" s="1208" t="str">
        <f>'PL,HC,INV'!$O$4</f>
        <v>BIN</v>
      </c>
      <c r="P149" s="1208" t="str">
        <f>'PL,HC,INV'!$H$6</f>
        <v>K_INR</v>
      </c>
      <c r="Q149" s="1209"/>
      <c r="R149" s="1209"/>
      <c r="S149" s="1209"/>
      <c r="T149" s="1209"/>
      <c r="U149" s="1209"/>
      <c r="V149" s="1209"/>
      <c r="W149" s="1209"/>
      <c r="X149" s="1209"/>
      <c r="Y149" s="1209"/>
      <c r="Z149" s="1209"/>
      <c r="AA149" s="1209"/>
      <c r="AB149" s="1209"/>
    </row>
    <row r="150" spans="1:28">
      <c r="A150" s="975">
        <v>1</v>
      </c>
      <c r="B150" s="975" t="s">
        <v>741</v>
      </c>
      <c r="C150" s="979" t="s">
        <v>482</v>
      </c>
      <c r="D150" s="975" t="s">
        <v>812</v>
      </c>
      <c r="E150" s="975" t="s">
        <v>40</v>
      </c>
      <c r="G150" s="371"/>
      <c r="H150" s="371"/>
      <c r="I150" s="370"/>
      <c r="J150" s="340" t="s">
        <v>40</v>
      </c>
      <c r="K150" s="1197" t="s">
        <v>858</v>
      </c>
      <c r="L150" s="353" t="s">
        <v>33</v>
      </c>
      <c r="M150" s="1195" t="s">
        <v>861</v>
      </c>
      <c r="N150" s="354" t="s">
        <v>5</v>
      </c>
      <c r="O150" s="351" t="str">
        <f>'PL,HC,INV'!$O$4</f>
        <v>BIN</v>
      </c>
      <c r="P150" s="351" t="str">
        <f>'PL,HC,INV'!$H$6</f>
        <v>K_INR</v>
      </c>
      <c r="Q150" s="342">
        <f>'PL,HC,INV'!P$653</f>
        <v>0</v>
      </c>
      <c r="R150" s="342">
        <f>'PL,HC,INV'!Q$653</f>
        <v>0</v>
      </c>
      <c r="S150" s="342">
        <f>'PL,HC,INV'!R$653</f>
        <v>0</v>
      </c>
      <c r="T150" s="342">
        <f>'PL,HC,INV'!S$653</f>
        <v>0</v>
      </c>
      <c r="U150" s="342">
        <f>'PL,HC,INV'!T$653</f>
        <v>0</v>
      </c>
      <c r="V150" s="342">
        <f>'PL,HC,INV'!U$653</f>
        <v>0</v>
      </c>
      <c r="W150" s="342">
        <f>'PL,HC,INV'!V$653</f>
        <v>0</v>
      </c>
      <c r="X150" s="342">
        <f>'PL,HC,INV'!W$653</f>
        <v>0</v>
      </c>
      <c r="Y150" s="342">
        <f>'PL,HC,INV'!X$653</f>
        <v>0</v>
      </c>
      <c r="Z150" s="342">
        <f>'PL,HC,INV'!Y$653</f>
        <v>0</v>
      </c>
      <c r="AA150" s="342">
        <f>'PL,HC,INV'!Z$653</f>
        <v>0</v>
      </c>
      <c r="AB150" s="342">
        <f>'PL,HC,INV'!AA$653</f>
        <v>0</v>
      </c>
    </row>
    <row r="151" spans="1:28">
      <c r="A151" s="975">
        <v>1</v>
      </c>
      <c r="B151" s="975" t="s">
        <v>581</v>
      </c>
      <c r="C151" s="979" t="s">
        <v>482</v>
      </c>
      <c r="D151" s="975" t="s">
        <v>860</v>
      </c>
      <c r="E151" s="975" t="s">
        <v>40</v>
      </c>
      <c r="G151" s="369"/>
      <c r="H151" s="369"/>
      <c r="I151" s="370"/>
      <c r="J151" s="340" t="s">
        <v>40</v>
      </c>
      <c r="K151" s="1197" t="s">
        <v>859</v>
      </c>
      <c r="L151" s="353" t="s">
        <v>33</v>
      </c>
      <c r="M151" s="1195" t="s">
        <v>862</v>
      </c>
      <c r="N151" s="354" t="s">
        <v>5</v>
      </c>
      <c r="O151" s="351" t="str">
        <f>'PL,HC,INV'!$O$4</f>
        <v>BIN</v>
      </c>
      <c r="P151" s="351" t="str">
        <f>'PL,HC,INV'!$H$6</f>
        <v>K_INR</v>
      </c>
      <c r="Q151" s="342">
        <f>'PL,HC,INV'!P$654</f>
        <v>0</v>
      </c>
      <c r="R151" s="342">
        <f>'PL,HC,INV'!Q$654</f>
        <v>0</v>
      </c>
      <c r="S151" s="342">
        <f>'PL,HC,INV'!R$654</f>
        <v>0</v>
      </c>
      <c r="T151" s="342">
        <f>'PL,HC,INV'!S$654</f>
        <v>0</v>
      </c>
      <c r="U151" s="342">
        <f>'PL,HC,INV'!T$654</f>
        <v>0</v>
      </c>
      <c r="V151" s="342">
        <f>'PL,HC,INV'!U$654</f>
        <v>0</v>
      </c>
      <c r="W151" s="342">
        <f>'PL,HC,INV'!V$654</f>
        <v>0</v>
      </c>
      <c r="X151" s="342">
        <f>'PL,HC,INV'!W$654</f>
        <v>0</v>
      </c>
      <c r="Y151" s="342">
        <f>'PL,HC,INV'!X$654</f>
        <v>0</v>
      </c>
      <c r="Z151" s="342">
        <f>'PL,HC,INV'!Y$654</f>
        <v>0</v>
      </c>
      <c r="AA151" s="342">
        <f>'PL,HC,INV'!Z$654</f>
        <v>0</v>
      </c>
      <c r="AB151" s="342">
        <f>'PL,HC,INV'!AA$654</f>
        <v>0</v>
      </c>
    </row>
    <row r="152" spans="1:28" s="1198" customFormat="1">
      <c r="A152" s="1198">
        <v>1</v>
      </c>
      <c r="C152" s="1199"/>
      <c r="F152" s="1200"/>
      <c r="G152" s="1201"/>
      <c r="H152" s="1201"/>
      <c r="I152" s="1202"/>
      <c r="J152" s="1203" t="s">
        <v>9</v>
      </c>
      <c r="K152" s="1204" t="s">
        <v>345</v>
      </c>
      <c r="L152" s="1205" t="s">
        <v>3</v>
      </c>
      <c r="M152" s="1206" t="s">
        <v>4</v>
      </c>
      <c r="N152" s="1207" t="s">
        <v>38</v>
      </c>
      <c r="O152" s="1208" t="str">
        <f>'PL,HC,INV'!$O$4</f>
        <v>BIN</v>
      </c>
      <c r="P152" s="1208" t="str">
        <f>'PL,HC,INV'!$H$6</f>
        <v>K_INR</v>
      </c>
      <c r="Q152" s="1209"/>
      <c r="R152" s="1209"/>
      <c r="S152" s="1209"/>
      <c r="T152" s="1209"/>
      <c r="U152" s="1209"/>
      <c r="V152" s="1209"/>
      <c r="W152" s="1209"/>
      <c r="X152" s="1209"/>
      <c r="Y152" s="1209"/>
      <c r="Z152" s="1209"/>
      <c r="AA152" s="1209"/>
      <c r="AB152" s="1209"/>
    </row>
    <row r="153" spans="1:28">
      <c r="A153" s="975">
        <v>1</v>
      </c>
      <c r="B153" s="975" t="s">
        <v>581</v>
      </c>
      <c r="C153" s="979" t="s">
        <v>482</v>
      </c>
      <c r="D153" s="975" t="s">
        <v>812</v>
      </c>
      <c r="E153" s="975" t="s">
        <v>764</v>
      </c>
      <c r="G153" s="371"/>
      <c r="H153" s="371"/>
      <c r="I153" s="370"/>
      <c r="J153" s="340" t="s">
        <v>9</v>
      </c>
      <c r="K153" s="1197" t="s">
        <v>858</v>
      </c>
      <c r="L153" s="353" t="s">
        <v>3</v>
      </c>
      <c r="M153" s="1195" t="s">
        <v>863</v>
      </c>
      <c r="N153" s="354" t="s">
        <v>38</v>
      </c>
      <c r="O153" s="351" t="str">
        <f>'PL,HC,INV'!$O$4</f>
        <v>BIN</v>
      </c>
      <c r="P153" s="351" t="str">
        <f>'PL,HC,INV'!$H$6</f>
        <v>K_INR</v>
      </c>
      <c r="Q153" s="342">
        <f>'PL,HC,INV'!P$288</f>
        <v>0</v>
      </c>
      <c r="R153" s="342">
        <f>'PL,HC,INV'!Q$288</f>
        <v>0</v>
      </c>
      <c r="S153" s="342">
        <f>'PL,HC,INV'!R$288</f>
        <v>0</v>
      </c>
      <c r="T153" s="342">
        <f>'PL,HC,INV'!S$288</f>
        <v>0</v>
      </c>
      <c r="U153" s="342">
        <f>'PL,HC,INV'!T$288</f>
        <v>0</v>
      </c>
      <c r="V153" s="342">
        <f>'PL,HC,INV'!U$288</f>
        <v>0</v>
      </c>
      <c r="W153" s="342">
        <f>'PL,HC,INV'!V$288</f>
        <v>0</v>
      </c>
      <c r="X153" s="342">
        <f>'PL,HC,INV'!W$288</f>
        <v>0</v>
      </c>
      <c r="Y153" s="342">
        <f>'PL,HC,INV'!X$288</f>
        <v>0</v>
      </c>
      <c r="Z153" s="342">
        <f>'PL,HC,INV'!Y$288</f>
        <v>0</v>
      </c>
      <c r="AA153" s="342">
        <f>'PL,HC,INV'!Z$288</f>
        <v>0</v>
      </c>
      <c r="AB153" s="342">
        <f>'PL,HC,INV'!AA$288</f>
        <v>0</v>
      </c>
    </row>
    <row r="154" spans="1:28">
      <c r="A154" s="975">
        <v>1</v>
      </c>
      <c r="B154" s="975" t="s">
        <v>581</v>
      </c>
      <c r="C154" s="979" t="s">
        <v>482</v>
      </c>
      <c r="D154" s="975" t="s">
        <v>860</v>
      </c>
      <c r="E154" s="975" t="s">
        <v>764</v>
      </c>
      <c r="G154" s="369"/>
      <c r="H154" s="369"/>
      <c r="I154" s="370"/>
      <c r="J154" s="340" t="s">
        <v>9</v>
      </c>
      <c r="K154" s="1197" t="s">
        <v>859</v>
      </c>
      <c r="L154" s="353" t="s">
        <v>3</v>
      </c>
      <c r="M154" s="1195" t="s">
        <v>854</v>
      </c>
      <c r="N154" s="354" t="s">
        <v>38</v>
      </c>
      <c r="O154" s="351" t="str">
        <f>'PL,HC,INV'!$O$4</f>
        <v>BIN</v>
      </c>
      <c r="P154" s="351" t="str">
        <f>'PL,HC,INV'!$H$6</f>
        <v>K_INR</v>
      </c>
      <c r="Q154" s="342">
        <f>'PL,HC,INV'!P$289</f>
        <v>0</v>
      </c>
      <c r="R154" s="342">
        <f>'PL,HC,INV'!Q$289</f>
        <v>0</v>
      </c>
      <c r="S154" s="342">
        <f>'PL,HC,INV'!R$289</f>
        <v>0</v>
      </c>
      <c r="T154" s="342">
        <f>'PL,HC,INV'!S$289</f>
        <v>0</v>
      </c>
      <c r="U154" s="342">
        <f>'PL,HC,INV'!T$289</f>
        <v>0</v>
      </c>
      <c r="V154" s="342">
        <f>'PL,HC,INV'!U$289</f>
        <v>0</v>
      </c>
      <c r="W154" s="342">
        <f>'PL,HC,INV'!V$289</f>
        <v>0</v>
      </c>
      <c r="X154" s="342">
        <f>'PL,HC,INV'!W$289</f>
        <v>0</v>
      </c>
      <c r="Y154" s="342">
        <f>'PL,HC,INV'!X$289</f>
        <v>0</v>
      </c>
      <c r="Z154" s="342">
        <f>'PL,HC,INV'!Y$289</f>
        <v>0</v>
      </c>
      <c r="AA154" s="342">
        <f>'PL,HC,INV'!Z$289</f>
        <v>0</v>
      </c>
      <c r="AB154" s="342">
        <f>'PL,HC,INV'!AA$289</f>
        <v>0</v>
      </c>
    </row>
    <row r="155" spans="1:28" s="1198" customFormat="1">
      <c r="A155" s="1198">
        <v>1</v>
      </c>
      <c r="C155" s="1199"/>
      <c r="F155" s="1200"/>
      <c r="G155" s="1201"/>
      <c r="H155" s="1201"/>
      <c r="I155" s="1202"/>
      <c r="J155" s="1203" t="s">
        <v>864</v>
      </c>
      <c r="K155" s="1204" t="s">
        <v>345</v>
      </c>
      <c r="L155" s="1205" t="s">
        <v>3</v>
      </c>
      <c r="M155" s="1206" t="s">
        <v>4</v>
      </c>
      <c r="N155" s="1207" t="s">
        <v>5</v>
      </c>
      <c r="O155" s="1208" t="str">
        <f>'PL,HC,INV'!$O$4</f>
        <v>BIN</v>
      </c>
      <c r="P155" s="1208" t="str">
        <f>'PL,HC,INV'!$H$6</f>
        <v>K_INR</v>
      </c>
      <c r="Q155" s="1209">
        <f>SUM(Q156:Q157)</f>
        <v>0</v>
      </c>
      <c r="R155" s="1209">
        <f t="shared" ref="R155:AB155" si="12">SUM(R156:R157)</f>
        <v>0</v>
      </c>
      <c r="S155" s="1209">
        <f t="shared" si="12"/>
        <v>0</v>
      </c>
      <c r="T155" s="1209">
        <f t="shared" si="12"/>
        <v>0</v>
      </c>
      <c r="U155" s="1209">
        <f t="shared" si="12"/>
        <v>0</v>
      </c>
      <c r="V155" s="1209">
        <f t="shared" si="12"/>
        <v>0</v>
      </c>
      <c r="W155" s="1209">
        <f t="shared" si="12"/>
        <v>0</v>
      </c>
      <c r="X155" s="1209">
        <f t="shared" si="12"/>
        <v>0</v>
      </c>
      <c r="Y155" s="1209">
        <f t="shared" si="12"/>
        <v>0</v>
      </c>
      <c r="Z155" s="1209">
        <f t="shared" si="12"/>
        <v>0</v>
      </c>
      <c r="AA155" s="1209">
        <f t="shared" si="12"/>
        <v>0</v>
      </c>
      <c r="AB155" s="1209">
        <f t="shared" si="12"/>
        <v>0</v>
      </c>
    </row>
    <row r="156" spans="1:28">
      <c r="A156" s="975">
        <v>1</v>
      </c>
      <c r="B156" s="975" t="s">
        <v>581</v>
      </c>
      <c r="C156" s="979" t="s">
        <v>482</v>
      </c>
      <c r="D156" s="975" t="s">
        <v>812</v>
      </c>
      <c r="E156" s="975" t="s">
        <v>48</v>
      </c>
      <c r="G156" s="371"/>
      <c r="H156" s="371"/>
      <c r="I156" s="370"/>
      <c r="J156" s="339" t="s">
        <v>32</v>
      </c>
      <c r="K156" s="1197" t="s">
        <v>858</v>
      </c>
      <c r="L156" s="353" t="s">
        <v>30</v>
      </c>
      <c r="M156" s="1195" t="s">
        <v>861</v>
      </c>
      <c r="N156" s="354" t="s">
        <v>5</v>
      </c>
      <c r="O156" s="351" t="str">
        <f>'PL,HC,INV'!$O$4</f>
        <v>BIN</v>
      </c>
      <c r="P156" s="351" t="str">
        <f>'PL,HC,INV'!$H$6</f>
        <v>K_INR</v>
      </c>
      <c r="Q156" s="342">
        <f>'PL,HC,INV'!P$657</f>
        <v>0</v>
      </c>
      <c r="R156" s="342">
        <f>'PL,HC,INV'!Q$657</f>
        <v>0</v>
      </c>
      <c r="S156" s="342">
        <f>'PL,HC,INV'!R$657</f>
        <v>0</v>
      </c>
      <c r="T156" s="342">
        <f>'PL,HC,INV'!S$657</f>
        <v>0</v>
      </c>
      <c r="U156" s="342">
        <f>'PL,HC,INV'!T$657</f>
        <v>0</v>
      </c>
      <c r="V156" s="342">
        <f>'PL,HC,INV'!U$657</f>
        <v>0</v>
      </c>
      <c r="W156" s="342">
        <f>'PL,HC,INV'!V$657</f>
        <v>0</v>
      </c>
      <c r="X156" s="342">
        <f>'PL,HC,INV'!W$657</f>
        <v>0</v>
      </c>
      <c r="Y156" s="342">
        <f>'PL,HC,INV'!X$657</f>
        <v>0</v>
      </c>
      <c r="Z156" s="342">
        <f>'PL,HC,INV'!Y$657</f>
        <v>0</v>
      </c>
      <c r="AA156" s="342">
        <f>'PL,HC,INV'!Z$657</f>
        <v>0</v>
      </c>
      <c r="AB156" s="342">
        <f>'PL,HC,INV'!AA$657</f>
        <v>0</v>
      </c>
    </row>
    <row r="157" spans="1:28">
      <c r="A157" s="975">
        <v>1</v>
      </c>
      <c r="B157" s="975" t="s">
        <v>741</v>
      </c>
      <c r="C157" s="979" t="s">
        <v>765</v>
      </c>
      <c r="D157" s="975" t="s">
        <v>860</v>
      </c>
      <c r="E157" s="975" t="s">
        <v>48</v>
      </c>
      <c r="G157" s="369"/>
      <c r="H157" s="369"/>
      <c r="I157" s="370"/>
      <c r="J157" s="339" t="s">
        <v>32</v>
      </c>
      <c r="K157" s="1197" t="s">
        <v>859</v>
      </c>
      <c r="L157" s="353" t="s">
        <v>30</v>
      </c>
      <c r="M157" s="1195" t="s">
        <v>862</v>
      </c>
      <c r="N157" s="354" t="s">
        <v>5</v>
      </c>
      <c r="O157" s="351" t="str">
        <f>'PL,HC,INV'!$O$4</f>
        <v>BIN</v>
      </c>
      <c r="P157" s="351" t="str">
        <f>'PL,HC,INV'!$H$6</f>
        <v>K_INR</v>
      </c>
      <c r="Q157" s="342">
        <f>'PL,HC,INV'!P$660</f>
        <v>0</v>
      </c>
      <c r="R157" s="342">
        <f>'PL,HC,INV'!Q$660</f>
        <v>0</v>
      </c>
      <c r="S157" s="342">
        <f>'PL,HC,INV'!R$660</f>
        <v>0</v>
      </c>
      <c r="T157" s="342">
        <f>'PL,HC,INV'!S$660</f>
        <v>0</v>
      </c>
      <c r="U157" s="342">
        <f>'PL,HC,INV'!T$660</f>
        <v>0</v>
      </c>
      <c r="V157" s="342">
        <f>'PL,HC,INV'!U$660</f>
        <v>0</v>
      </c>
      <c r="W157" s="342">
        <f>'PL,HC,INV'!V$660</f>
        <v>0</v>
      </c>
      <c r="X157" s="342">
        <f>'PL,HC,INV'!W$660</f>
        <v>0</v>
      </c>
      <c r="Y157" s="342">
        <f>'PL,HC,INV'!X$660</f>
        <v>0</v>
      </c>
      <c r="Z157" s="342">
        <f>'PL,HC,INV'!Y$660</f>
        <v>0</v>
      </c>
      <c r="AA157" s="342">
        <f>'PL,HC,INV'!Z$660</f>
        <v>0</v>
      </c>
      <c r="AB157" s="342">
        <f>'PL,HC,INV'!AA$660</f>
        <v>0</v>
      </c>
    </row>
    <row r="158" spans="1:28" s="1198" customFormat="1">
      <c r="A158" s="1198">
        <v>1</v>
      </c>
      <c r="C158" s="1199"/>
      <c r="F158" s="1200"/>
      <c r="G158" s="1201"/>
      <c r="H158" s="1201"/>
      <c r="I158" s="1202"/>
      <c r="J158" s="1203" t="s">
        <v>864</v>
      </c>
      <c r="K158" s="1204" t="s">
        <v>345</v>
      </c>
      <c r="L158" s="1205" t="s">
        <v>33</v>
      </c>
      <c r="M158" s="1206" t="s">
        <v>4</v>
      </c>
      <c r="N158" s="1207" t="s">
        <v>5</v>
      </c>
      <c r="O158" s="1208" t="str">
        <f>'PL,HC,INV'!$O$4</f>
        <v>BIN</v>
      </c>
      <c r="P158" s="1208" t="str">
        <f>'PL,HC,INV'!$H$6</f>
        <v>K_INR</v>
      </c>
      <c r="Q158" s="1209">
        <f>SUM(Q159:Q160)</f>
        <v>0</v>
      </c>
      <c r="R158" s="1209">
        <f t="shared" ref="R158:AB158" si="13">SUM(R159:R160)</f>
        <v>0</v>
      </c>
      <c r="S158" s="1209">
        <f t="shared" si="13"/>
        <v>0</v>
      </c>
      <c r="T158" s="1209">
        <f t="shared" si="13"/>
        <v>0</v>
      </c>
      <c r="U158" s="1209">
        <f t="shared" si="13"/>
        <v>0</v>
      </c>
      <c r="V158" s="1209">
        <f t="shared" si="13"/>
        <v>0</v>
      </c>
      <c r="W158" s="1209">
        <f t="shared" si="13"/>
        <v>0</v>
      </c>
      <c r="X158" s="1209">
        <f t="shared" si="13"/>
        <v>0</v>
      </c>
      <c r="Y158" s="1209">
        <f t="shared" si="13"/>
        <v>0</v>
      </c>
      <c r="Z158" s="1209">
        <f t="shared" si="13"/>
        <v>0</v>
      </c>
      <c r="AA158" s="1209">
        <f t="shared" si="13"/>
        <v>0</v>
      </c>
      <c r="AB158" s="1209">
        <f t="shared" si="13"/>
        <v>0</v>
      </c>
    </row>
    <row r="159" spans="1:28">
      <c r="A159" s="975">
        <v>1</v>
      </c>
      <c r="B159" s="975" t="s">
        <v>741</v>
      </c>
      <c r="C159" s="979" t="s">
        <v>482</v>
      </c>
      <c r="D159" s="975" t="s">
        <v>812</v>
      </c>
      <c r="E159" s="975" t="s">
        <v>48</v>
      </c>
      <c r="G159" s="371"/>
      <c r="H159" s="371"/>
      <c r="I159" s="370"/>
      <c r="J159" s="339" t="s">
        <v>32</v>
      </c>
      <c r="K159" s="1197" t="s">
        <v>858</v>
      </c>
      <c r="L159" s="353" t="s">
        <v>33</v>
      </c>
      <c r="M159" s="1195" t="s">
        <v>861</v>
      </c>
      <c r="N159" s="354" t="s">
        <v>5</v>
      </c>
      <c r="O159" s="351" t="str">
        <f>'PL,HC,INV'!$O$4</f>
        <v>BIN</v>
      </c>
      <c r="P159" s="351" t="str">
        <f>'PL,HC,INV'!$H$6</f>
        <v>K_INR</v>
      </c>
      <c r="Q159" s="342">
        <f>'PL,HC,INV'!P$666</f>
        <v>0</v>
      </c>
      <c r="R159" s="342">
        <f>'PL,HC,INV'!Q$666</f>
        <v>0</v>
      </c>
      <c r="S159" s="342">
        <f>'PL,HC,INV'!R$666</f>
        <v>0</v>
      </c>
      <c r="T159" s="342">
        <f>'PL,HC,INV'!S$666</f>
        <v>0</v>
      </c>
      <c r="U159" s="342">
        <f>'PL,HC,INV'!T$666</f>
        <v>0</v>
      </c>
      <c r="V159" s="342">
        <f>'PL,HC,INV'!U$666</f>
        <v>0</v>
      </c>
      <c r="W159" s="342">
        <f>'PL,HC,INV'!V$666</f>
        <v>0</v>
      </c>
      <c r="X159" s="342">
        <f>'PL,HC,INV'!W$666</f>
        <v>0</v>
      </c>
      <c r="Y159" s="342">
        <f>'PL,HC,INV'!X$666</f>
        <v>0</v>
      </c>
      <c r="Z159" s="342">
        <f>'PL,HC,INV'!Y$666</f>
        <v>0</v>
      </c>
      <c r="AA159" s="342">
        <f>'PL,HC,INV'!Z$666</f>
        <v>0</v>
      </c>
      <c r="AB159" s="342">
        <f>'PL,HC,INV'!AA$666</f>
        <v>0</v>
      </c>
    </row>
    <row r="160" spans="1:28">
      <c r="A160" s="975">
        <v>1</v>
      </c>
      <c r="B160" s="975" t="s">
        <v>581</v>
      </c>
      <c r="C160" s="979" t="s">
        <v>766</v>
      </c>
      <c r="D160" s="975" t="s">
        <v>860</v>
      </c>
      <c r="E160" s="975" t="s">
        <v>48</v>
      </c>
      <c r="G160" s="369"/>
      <c r="H160" s="369"/>
      <c r="I160" s="370"/>
      <c r="J160" s="339" t="s">
        <v>32</v>
      </c>
      <c r="K160" s="1197" t="s">
        <v>859</v>
      </c>
      <c r="L160" s="353" t="s">
        <v>33</v>
      </c>
      <c r="M160" s="1195" t="s">
        <v>862</v>
      </c>
      <c r="N160" s="354" t="s">
        <v>5</v>
      </c>
      <c r="O160" s="351" t="str">
        <f>'PL,HC,INV'!$O$4</f>
        <v>BIN</v>
      </c>
      <c r="P160" s="351" t="str">
        <f>'PL,HC,INV'!$H$6</f>
        <v>K_INR</v>
      </c>
      <c r="Q160" s="342">
        <f>'PL,HC,INV'!P$667</f>
        <v>0</v>
      </c>
      <c r="R160" s="342">
        <f>'PL,HC,INV'!Q$667</f>
        <v>0</v>
      </c>
      <c r="S160" s="342">
        <f>'PL,HC,INV'!R$667</f>
        <v>0</v>
      </c>
      <c r="T160" s="342">
        <f>'PL,HC,INV'!S$667</f>
        <v>0</v>
      </c>
      <c r="U160" s="342">
        <f>'PL,HC,INV'!T$667</f>
        <v>0</v>
      </c>
      <c r="V160" s="342">
        <f>'PL,HC,INV'!U$667</f>
        <v>0</v>
      </c>
      <c r="W160" s="342">
        <f>'PL,HC,INV'!V$667</f>
        <v>0</v>
      </c>
      <c r="X160" s="342">
        <f>'PL,HC,INV'!W$667</f>
        <v>0</v>
      </c>
      <c r="Y160" s="342">
        <f>'PL,HC,INV'!X$667</f>
        <v>0</v>
      </c>
      <c r="Z160" s="342">
        <f>'PL,HC,INV'!Y$667</f>
        <v>0</v>
      </c>
      <c r="AA160" s="342">
        <f>'PL,HC,INV'!Z$667</f>
        <v>0</v>
      </c>
      <c r="AB160" s="342">
        <f>'PL,HC,INV'!AA$667</f>
        <v>0</v>
      </c>
    </row>
    <row r="161" spans="1:28" s="1198" customFormat="1">
      <c r="A161" s="1198">
        <v>1</v>
      </c>
      <c r="C161" s="1199"/>
      <c r="F161" s="1200"/>
      <c r="G161" s="1201"/>
      <c r="H161" s="1201"/>
      <c r="I161" s="1202"/>
      <c r="J161" s="1203" t="s">
        <v>47</v>
      </c>
      <c r="K161" s="1204" t="s">
        <v>345</v>
      </c>
      <c r="L161" s="1210" t="s">
        <v>3</v>
      </c>
      <c r="M161" s="1206" t="s">
        <v>4</v>
      </c>
      <c r="N161" s="1207" t="s">
        <v>5</v>
      </c>
      <c r="O161" s="1208" t="str">
        <f>'PL,HC,INV'!$O$4</f>
        <v>BIN</v>
      </c>
      <c r="P161" s="1208" t="str">
        <f>'PL,HC,INV'!$H$6</f>
        <v>K_INR</v>
      </c>
      <c r="Q161" s="1209">
        <f>SUM(Q162:Q164)</f>
        <v>0</v>
      </c>
      <c r="R161" s="1209">
        <f t="shared" ref="R161:AB161" si="14">SUM(R162:R164)</f>
        <v>0</v>
      </c>
      <c r="S161" s="1209">
        <f t="shared" si="14"/>
        <v>0</v>
      </c>
      <c r="T161" s="1209">
        <f t="shared" si="14"/>
        <v>0</v>
      </c>
      <c r="U161" s="1209">
        <f t="shared" si="14"/>
        <v>0</v>
      </c>
      <c r="V161" s="1209">
        <f t="shared" si="14"/>
        <v>0</v>
      </c>
      <c r="W161" s="1209">
        <f t="shared" si="14"/>
        <v>0</v>
      </c>
      <c r="X161" s="1209">
        <f t="shared" si="14"/>
        <v>0</v>
      </c>
      <c r="Y161" s="1209">
        <f t="shared" si="14"/>
        <v>0</v>
      </c>
      <c r="Z161" s="1209">
        <f t="shared" si="14"/>
        <v>0</v>
      </c>
      <c r="AA161" s="1209">
        <f t="shared" si="14"/>
        <v>0</v>
      </c>
      <c r="AB161" s="1209">
        <f t="shared" si="14"/>
        <v>0</v>
      </c>
    </row>
    <row r="162" spans="1:28">
      <c r="A162" s="975">
        <v>1</v>
      </c>
      <c r="B162" s="975" t="s">
        <v>581</v>
      </c>
      <c r="C162" s="979" t="s">
        <v>482</v>
      </c>
      <c r="D162" s="975" t="s">
        <v>731</v>
      </c>
      <c r="E162" s="975" t="s">
        <v>734</v>
      </c>
      <c r="G162" s="369"/>
      <c r="H162" s="369"/>
      <c r="I162" s="370"/>
      <c r="J162" s="344" t="s">
        <v>26</v>
      </c>
      <c r="K162" s="355" t="s">
        <v>345</v>
      </c>
      <c r="L162" s="354" t="s">
        <v>3</v>
      </c>
      <c r="M162" s="741" t="s">
        <v>4</v>
      </c>
      <c r="N162" s="354" t="s">
        <v>5</v>
      </c>
      <c r="O162" s="351" t="str">
        <f>'PL,HC,INV'!$O$4</f>
        <v>BIN</v>
      </c>
      <c r="P162" s="351" t="str">
        <f>'PL,HC,INV'!$H$6</f>
        <v>K_INR</v>
      </c>
      <c r="Q162" s="342">
        <f>'PL,HC,INV'!P$297</f>
        <v>0</v>
      </c>
      <c r="R162" s="342">
        <f>'PL,HC,INV'!Q$297</f>
        <v>0</v>
      </c>
      <c r="S162" s="342">
        <f>'PL,HC,INV'!R$297</f>
        <v>0</v>
      </c>
      <c r="T162" s="342">
        <f>'PL,HC,INV'!S$297</f>
        <v>0</v>
      </c>
      <c r="U162" s="342">
        <f>'PL,HC,INV'!T$297</f>
        <v>0</v>
      </c>
      <c r="V162" s="342">
        <f>'PL,HC,INV'!U$297</f>
        <v>0</v>
      </c>
      <c r="W162" s="342">
        <f>'PL,HC,INV'!V$297</f>
        <v>0</v>
      </c>
      <c r="X162" s="342">
        <f>'PL,HC,INV'!W$297</f>
        <v>0</v>
      </c>
      <c r="Y162" s="342">
        <f>'PL,HC,INV'!X$297</f>
        <v>0</v>
      </c>
      <c r="Z162" s="342">
        <f>'PL,HC,INV'!Y$297</f>
        <v>0</v>
      </c>
      <c r="AA162" s="342">
        <f>'PL,HC,INV'!Z$297</f>
        <v>0</v>
      </c>
      <c r="AB162" s="342">
        <f>'PL,HC,INV'!AA$297</f>
        <v>0</v>
      </c>
    </row>
    <row r="163" spans="1:28">
      <c r="A163" s="975">
        <v>1</v>
      </c>
      <c r="B163" s="975" t="s">
        <v>741</v>
      </c>
      <c r="C163" s="979" t="s">
        <v>482</v>
      </c>
      <c r="D163" s="975" t="s">
        <v>731</v>
      </c>
      <c r="E163" s="975" t="s">
        <v>734</v>
      </c>
      <c r="G163" s="369"/>
      <c r="H163" s="369"/>
      <c r="I163" s="370"/>
      <c r="J163" s="344" t="s">
        <v>27</v>
      </c>
      <c r="K163" s="355" t="s">
        <v>345</v>
      </c>
      <c r="L163" s="354" t="s">
        <v>3</v>
      </c>
      <c r="M163" s="741" t="s">
        <v>4</v>
      </c>
      <c r="N163" s="354" t="s">
        <v>5</v>
      </c>
      <c r="O163" s="351" t="str">
        <f>'PL,HC,INV'!$O$4</f>
        <v>BIN</v>
      </c>
      <c r="P163" s="351" t="str">
        <f>'PL,HC,INV'!$H$6</f>
        <v>K_INR</v>
      </c>
      <c r="Q163" s="342">
        <f>'PL,HC,INV'!P$298</f>
        <v>0</v>
      </c>
      <c r="R163" s="342">
        <f>'PL,HC,INV'!Q$298</f>
        <v>0</v>
      </c>
      <c r="S163" s="342">
        <f>'PL,HC,INV'!R$298</f>
        <v>0</v>
      </c>
      <c r="T163" s="342">
        <f>'PL,HC,INV'!S$298</f>
        <v>0</v>
      </c>
      <c r="U163" s="342">
        <f>'PL,HC,INV'!T$298</f>
        <v>0</v>
      </c>
      <c r="V163" s="342">
        <f>'PL,HC,INV'!U$298</f>
        <v>0</v>
      </c>
      <c r="W163" s="342">
        <f>'PL,HC,INV'!V$298</f>
        <v>0</v>
      </c>
      <c r="X163" s="342">
        <f>'PL,HC,INV'!W$298</f>
        <v>0</v>
      </c>
      <c r="Y163" s="342">
        <f>'PL,HC,INV'!X$298</f>
        <v>0</v>
      </c>
      <c r="Z163" s="342">
        <f>'PL,HC,INV'!Y$298</f>
        <v>0</v>
      </c>
      <c r="AA163" s="342">
        <f>'PL,HC,INV'!Z$298</f>
        <v>0</v>
      </c>
      <c r="AB163" s="342">
        <f>'PL,HC,INV'!AA$298</f>
        <v>0</v>
      </c>
    </row>
    <row r="164" spans="1:28">
      <c r="A164" s="975">
        <v>1</v>
      </c>
      <c r="B164" s="975" t="s">
        <v>741</v>
      </c>
      <c r="C164" s="979" t="s">
        <v>482</v>
      </c>
      <c r="D164" s="975" t="s">
        <v>731</v>
      </c>
      <c r="E164" s="975" t="s">
        <v>572</v>
      </c>
      <c r="G164" s="369"/>
      <c r="H164" s="369"/>
      <c r="I164" s="370"/>
      <c r="J164" s="344" t="s">
        <v>28</v>
      </c>
      <c r="K164" s="355" t="s">
        <v>345</v>
      </c>
      <c r="L164" s="354" t="s">
        <v>3</v>
      </c>
      <c r="M164" s="741" t="s">
        <v>4</v>
      </c>
      <c r="N164" s="354" t="s">
        <v>5</v>
      </c>
      <c r="O164" s="351" t="str">
        <f>'PL,HC,INV'!$O$4</f>
        <v>BIN</v>
      </c>
      <c r="P164" s="351" t="str">
        <f>'PL,HC,INV'!$H$6</f>
        <v>K_INR</v>
      </c>
      <c r="Q164" s="342">
        <f>'PL,HC,INV'!P$299</f>
        <v>0</v>
      </c>
      <c r="R164" s="342">
        <f>'PL,HC,INV'!Q$299</f>
        <v>0</v>
      </c>
      <c r="S164" s="342">
        <f>'PL,HC,INV'!R$299</f>
        <v>0</v>
      </c>
      <c r="T164" s="342">
        <f>'PL,HC,INV'!S$299</f>
        <v>0</v>
      </c>
      <c r="U164" s="342">
        <f>'PL,HC,INV'!T$299</f>
        <v>0</v>
      </c>
      <c r="V164" s="342">
        <f>'PL,HC,INV'!U$299</f>
        <v>0</v>
      </c>
      <c r="W164" s="342">
        <f>'PL,HC,INV'!V$299</f>
        <v>0</v>
      </c>
      <c r="X164" s="342">
        <f>'PL,HC,INV'!W$299</f>
        <v>0</v>
      </c>
      <c r="Y164" s="342">
        <f>'PL,HC,INV'!X$299</f>
        <v>0</v>
      </c>
      <c r="Z164" s="342">
        <f>'PL,HC,INV'!Y$299</f>
        <v>0</v>
      </c>
      <c r="AA164" s="342">
        <f>'PL,HC,INV'!Z$299</f>
        <v>0</v>
      </c>
      <c r="AB164" s="342">
        <f>'PL,HC,INV'!AA$299</f>
        <v>0</v>
      </c>
    </row>
    <row r="165" spans="1:28" s="1198" customFormat="1">
      <c r="A165" s="1198">
        <v>1</v>
      </c>
      <c r="C165" s="1199"/>
      <c r="F165" s="1200"/>
      <c r="G165" s="1201"/>
      <c r="H165" s="1201"/>
      <c r="I165" s="1202"/>
      <c r="J165" s="1212" t="s">
        <v>857</v>
      </c>
      <c r="K165" s="1204" t="s">
        <v>345</v>
      </c>
      <c r="L165" s="1210" t="s">
        <v>3</v>
      </c>
      <c r="M165" s="1206" t="s">
        <v>4</v>
      </c>
      <c r="N165" s="1207" t="s">
        <v>5</v>
      </c>
      <c r="O165" s="1208" t="str">
        <f>'PL,HC,INV'!$O$4</f>
        <v>BIN</v>
      </c>
      <c r="P165" s="1208" t="str">
        <f>'PL,HC,INV'!$H$6</f>
        <v>K_INR</v>
      </c>
      <c r="Q165" s="1209"/>
      <c r="R165" s="1209"/>
      <c r="S165" s="1209"/>
      <c r="T165" s="1209"/>
      <c r="U165" s="1209"/>
      <c r="V165" s="1209"/>
      <c r="W165" s="1209"/>
      <c r="X165" s="1209"/>
      <c r="Y165" s="1209"/>
      <c r="Z165" s="1209"/>
      <c r="AA165" s="1209"/>
      <c r="AB165" s="1209"/>
    </row>
    <row r="166" spans="1:28">
      <c r="A166" s="975">
        <v>1</v>
      </c>
      <c r="B166" s="975" t="s">
        <v>581</v>
      </c>
      <c r="C166" s="979" t="s">
        <v>482</v>
      </c>
      <c r="D166" s="975" t="s">
        <v>812</v>
      </c>
      <c r="E166" s="975" t="s">
        <v>856</v>
      </c>
      <c r="G166" s="369"/>
      <c r="H166" s="369"/>
      <c r="I166" s="370"/>
      <c r="J166" s="1196" t="s">
        <v>856</v>
      </c>
      <c r="K166" s="355" t="s">
        <v>345</v>
      </c>
      <c r="L166" s="354" t="s">
        <v>3</v>
      </c>
      <c r="M166" s="1195" t="s">
        <v>855</v>
      </c>
      <c r="N166" s="354" t="s">
        <v>5</v>
      </c>
      <c r="O166" s="351" t="str">
        <f>'PL,HC,INV'!$O$4</f>
        <v>BIN</v>
      </c>
      <c r="P166" s="351" t="str">
        <f>'PL,HC,INV'!$H$6</f>
        <v>K_INR</v>
      </c>
      <c r="Q166" s="342">
        <f>'PL,HC,INV'!P$301</f>
        <v>0</v>
      </c>
      <c r="R166" s="342">
        <f>'PL,HC,INV'!Q$301</f>
        <v>0</v>
      </c>
      <c r="S166" s="342">
        <f>'PL,HC,INV'!R$301</f>
        <v>0</v>
      </c>
      <c r="T166" s="342">
        <f>'PL,HC,INV'!S$301</f>
        <v>0</v>
      </c>
      <c r="U166" s="342">
        <f>'PL,HC,INV'!T$301</f>
        <v>0</v>
      </c>
      <c r="V166" s="342">
        <f>'PL,HC,INV'!U$301</f>
        <v>0</v>
      </c>
      <c r="W166" s="342">
        <f>'PL,HC,INV'!V$301</f>
        <v>0</v>
      </c>
      <c r="X166" s="342">
        <f>'PL,HC,INV'!W$301</f>
        <v>0</v>
      </c>
      <c r="Y166" s="342">
        <f>'PL,HC,INV'!X$301</f>
        <v>0</v>
      </c>
      <c r="Z166" s="342">
        <f>'PL,HC,INV'!Y$301</f>
        <v>0</v>
      </c>
      <c r="AA166" s="342">
        <f>'PL,HC,INV'!Z$301</f>
        <v>0</v>
      </c>
      <c r="AB166" s="342">
        <f>'PL,HC,INV'!AA$301</f>
        <v>0</v>
      </c>
    </row>
    <row r="167" spans="1:28">
      <c r="A167" s="975">
        <v>1</v>
      </c>
      <c r="B167" s="975" t="s">
        <v>581</v>
      </c>
      <c r="C167" s="979" t="s">
        <v>482</v>
      </c>
      <c r="D167" s="975" t="s">
        <v>860</v>
      </c>
      <c r="E167" s="975" t="s">
        <v>856</v>
      </c>
      <c r="G167" s="369"/>
      <c r="H167" s="369"/>
      <c r="I167" s="370"/>
      <c r="J167" s="1196" t="s">
        <v>856</v>
      </c>
      <c r="K167" s="355" t="s">
        <v>345</v>
      </c>
      <c r="L167" s="354" t="s">
        <v>3</v>
      </c>
      <c r="M167" s="1195" t="s">
        <v>855</v>
      </c>
      <c r="N167" s="354" t="s">
        <v>5</v>
      </c>
      <c r="O167" s="351" t="str">
        <f>'PL,HC,INV'!$O$4</f>
        <v>BIN</v>
      </c>
      <c r="P167" s="351" t="str">
        <f>'PL,HC,INV'!$H$6</f>
        <v>K_INR</v>
      </c>
      <c r="Q167" s="342">
        <f>'PL,HC,INV'!P$302</f>
        <v>0</v>
      </c>
      <c r="R167" s="342">
        <f>'PL,HC,INV'!Q$302</f>
        <v>0</v>
      </c>
      <c r="S167" s="342">
        <f>'PL,HC,INV'!R$302</f>
        <v>0</v>
      </c>
      <c r="T167" s="342">
        <f>'PL,HC,INV'!S$302</f>
        <v>0</v>
      </c>
      <c r="U167" s="342">
        <f>'PL,HC,INV'!T$302</f>
        <v>0</v>
      </c>
      <c r="V167" s="342">
        <f>'PL,HC,INV'!U$302</f>
        <v>0</v>
      </c>
      <c r="W167" s="342">
        <f>'PL,HC,INV'!V$302</f>
        <v>0</v>
      </c>
      <c r="X167" s="342">
        <f>'PL,HC,INV'!W$302</f>
        <v>0</v>
      </c>
      <c r="Y167" s="342">
        <f>'PL,HC,INV'!X$302</f>
        <v>0</v>
      </c>
      <c r="Z167" s="342">
        <f>'PL,HC,INV'!Y$302</f>
        <v>0</v>
      </c>
      <c r="AA167" s="342">
        <f>'PL,HC,INV'!Z$302</f>
        <v>0</v>
      </c>
      <c r="AB167" s="342">
        <f>'PL,HC,INV'!AA$302</f>
        <v>0</v>
      </c>
    </row>
    <row r="168" spans="1:28" s="1198" customFormat="1">
      <c r="A168" s="1198">
        <v>1</v>
      </c>
      <c r="B168" s="1198" t="s">
        <v>581</v>
      </c>
      <c r="C168" s="1199" t="s">
        <v>56</v>
      </c>
      <c r="D168" s="1198" t="s">
        <v>866</v>
      </c>
      <c r="E168" s="1198" t="s">
        <v>865</v>
      </c>
      <c r="F168" s="1200"/>
      <c r="G168" s="1201"/>
      <c r="H168" s="1201"/>
      <c r="I168" s="1202"/>
      <c r="J168" s="1203" t="s">
        <v>49</v>
      </c>
      <c r="K168" s="1204" t="s">
        <v>345</v>
      </c>
      <c r="L168" s="1210" t="s">
        <v>3</v>
      </c>
      <c r="M168" s="1206" t="s">
        <v>4</v>
      </c>
      <c r="N168" s="1207" t="s">
        <v>5</v>
      </c>
      <c r="O168" s="1208" t="str">
        <f>'PL,HC,INV'!$O$4</f>
        <v>BIN</v>
      </c>
      <c r="P168" s="1208" t="str">
        <f>'PL,HC,INV'!$H$6</f>
        <v>K_INR</v>
      </c>
      <c r="Q168" s="1209">
        <f>Q155+Q158-Q161</f>
        <v>0</v>
      </c>
      <c r="R168" s="1209">
        <f t="shared" ref="R168:AB168" si="15">R155+R158-R161</f>
        <v>0</v>
      </c>
      <c r="S168" s="1209">
        <f t="shared" si="15"/>
        <v>0</v>
      </c>
      <c r="T168" s="1209">
        <f t="shared" si="15"/>
        <v>0</v>
      </c>
      <c r="U168" s="1209">
        <f t="shared" si="15"/>
        <v>0</v>
      </c>
      <c r="V168" s="1209">
        <f t="shared" si="15"/>
        <v>0</v>
      </c>
      <c r="W168" s="1209">
        <f t="shared" si="15"/>
        <v>0</v>
      </c>
      <c r="X168" s="1209">
        <f t="shared" si="15"/>
        <v>0</v>
      </c>
      <c r="Y168" s="1209">
        <f t="shared" si="15"/>
        <v>0</v>
      </c>
      <c r="Z168" s="1209">
        <f t="shared" si="15"/>
        <v>0</v>
      </c>
      <c r="AA168" s="1209">
        <f t="shared" si="15"/>
        <v>0</v>
      </c>
      <c r="AB168" s="1209">
        <f t="shared" si="15"/>
        <v>0</v>
      </c>
    </row>
    <row r="169" spans="1:28">
      <c r="A169" s="975">
        <v>1</v>
      </c>
      <c r="B169" s="975" t="s">
        <v>741</v>
      </c>
      <c r="C169" s="979" t="s">
        <v>482</v>
      </c>
      <c r="D169" s="975" t="s">
        <v>729</v>
      </c>
      <c r="E169" s="975" t="s">
        <v>573</v>
      </c>
      <c r="G169" s="369"/>
      <c r="H169" s="369"/>
      <c r="I169" s="370"/>
      <c r="J169" s="339" t="s">
        <v>24</v>
      </c>
      <c r="K169" s="355" t="s">
        <v>345</v>
      </c>
      <c r="L169" s="354" t="s">
        <v>3</v>
      </c>
      <c r="M169" s="741" t="s">
        <v>4</v>
      </c>
      <c r="N169" s="354" t="s">
        <v>5</v>
      </c>
      <c r="O169" s="351" t="str">
        <f>'PL,HC,INV'!$O$4</f>
        <v>BIN</v>
      </c>
      <c r="P169" s="351" t="str">
        <f>'PL,HC,INV'!$H$6</f>
        <v>K_INR</v>
      </c>
      <c r="Q169" s="342">
        <f>'PL,HC,INV'!P$307</f>
        <v>0</v>
      </c>
      <c r="R169" s="342">
        <f>'PL,HC,INV'!Q$307</f>
        <v>0</v>
      </c>
      <c r="S169" s="342">
        <f>'PL,HC,INV'!R$307</f>
        <v>0</v>
      </c>
      <c r="T169" s="342">
        <f>'PL,HC,INV'!S$307</f>
        <v>0</v>
      </c>
      <c r="U169" s="342">
        <f>'PL,HC,INV'!T$307</f>
        <v>0</v>
      </c>
      <c r="V169" s="342">
        <f>'PL,HC,INV'!U$307</f>
        <v>0</v>
      </c>
      <c r="W169" s="342">
        <f>'PL,HC,INV'!V$307</f>
        <v>0</v>
      </c>
      <c r="X169" s="342">
        <f>'PL,HC,INV'!W$307</f>
        <v>0</v>
      </c>
      <c r="Y169" s="342">
        <f>'PL,HC,INV'!X$307</f>
        <v>0</v>
      </c>
      <c r="Z169" s="342">
        <f>'PL,HC,INV'!Y$307</f>
        <v>0</v>
      </c>
      <c r="AA169" s="342">
        <f>'PL,HC,INV'!Z$307</f>
        <v>0</v>
      </c>
      <c r="AB169" s="342">
        <f>'PL,HC,INV'!AA$307</f>
        <v>0</v>
      </c>
    </row>
    <row r="170" spans="1:28">
      <c r="A170" s="975">
        <v>1</v>
      </c>
      <c r="B170" s="975" t="s">
        <v>581</v>
      </c>
      <c r="C170" s="979" t="s">
        <v>482</v>
      </c>
      <c r="D170" s="975" t="s">
        <v>760</v>
      </c>
      <c r="E170" s="978" t="s">
        <v>739</v>
      </c>
      <c r="G170" s="369"/>
      <c r="H170" s="369"/>
      <c r="I170" s="370"/>
      <c r="J170" s="339" t="s">
        <v>25</v>
      </c>
      <c r="K170" s="355" t="s">
        <v>345</v>
      </c>
      <c r="L170" s="354" t="s">
        <v>3</v>
      </c>
      <c r="M170" s="741" t="s">
        <v>4</v>
      </c>
      <c r="N170" s="354" t="s">
        <v>5</v>
      </c>
      <c r="O170" s="351" t="str">
        <f>'PL,HC,INV'!$O$4</f>
        <v>BIN</v>
      </c>
      <c r="P170" s="351" t="str">
        <f>'PL,HC,INV'!$H$6</f>
        <v>K_INR</v>
      </c>
      <c r="Q170" s="342">
        <f>'PL,HC,INV'!P$308</f>
        <v>0</v>
      </c>
      <c r="R170" s="342">
        <f>'PL,HC,INV'!Q$308</f>
        <v>0</v>
      </c>
      <c r="S170" s="342">
        <f>'PL,HC,INV'!R$308</f>
        <v>0</v>
      </c>
      <c r="T170" s="342">
        <f>'PL,HC,INV'!S$308</f>
        <v>0</v>
      </c>
      <c r="U170" s="342">
        <f>'PL,HC,INV'!T$308</f>
        <v>0</v>
      </c>
      <c r="V170" s="342">
        <f>'PL,HC,INV'!U$308</f>
        <v>0</v>
      </c>
      <c r="W170" s="342">
        <f>'PL,HC,INV'!V$308</f>
        <v>0</v>
      </c>
      <c r="X170" s="342">
        <f>'PL,HC,INV'!W$308</f>
        <v>0</v>
      </c>
      <c r="Y170" s="342">
        <f>'PL,HC,INV'!X$308</f>
        <v>0</v>
      </c>
      <c r="Z170" s="342">
        <f>'PL,HC,INV'!Y$308</f>
        <v>0</v>
      </c>
      <c r="AA170" s="342">
        <f>'PL,HC,INV'!Z$308</f>
        <v>0</v>
      </c>
      <c r="AB170" s="342">
        <f>'PL,HC,INV'!AA$308</f>
        <v>0</v>
      </c>
    </row>
    <row r="171" spans="1:28" s="1198" customFormat="1">
      <c r="A171" s="1198">
        <v>1</v>
      </c>
      <c r="B171" s="1198" t="s">
        <v>581</v>
      </c>
      <c r="C171" s="1199" t="s">
        <v>56</v>
      </c>
      <c r="D171" s="1198" t="s">
        <v>866</v>
      </c>
      <c r="E171" s="1198" t="s">
        <v>10</v>
      </c>
      <c r="F171" s="1200"/>
      <c r="G171" s="1201"/>
      <c r="H171" s="1201"/>
      <c r="I171" s="1202"/>
      <c r="J171" s="1203" t="s">
        <v>10</v>
      </c>
      <c r="K171" s="1204" t="s">
        <v>345</v>
      </c>
      <c r="L171" s="1210" t="s">
        <v>3</v>
      </c>
      <c r="M171" s="1206" t="s">
        <v>4</v>
      </c>
      <c r="N171" s="1207" t="s">
        <v>5</v>
      </c>
      <c r="O171" s="1208" t="str">
        <f>'PL,HC,INV'!$O$4</f>
        <v>BIN</v>
      </c>
      <c r="P171" s="1208" t="str">
        <f>'PL,HC,INV'!$H$6</f>
        <v>K_INR</v>
      </c>
      <c r="Q171" s="1209">
        <f>Q168+Q169-Q170</f>
        <v>0</v>
      </c>
      <c r="R171" s="1209">
        <f t="shared" ref="R171:AB171" si="16">R168+R169-R170</f>
        <v>0</v>
      </c>
      <c r="S171" s="1209">
        <f t="shared" si="16"/>
        <v>0</v>
      </c>
      <c r="T171" s="1209">
        <f t="shared" si="16"/>
        <v>0</v>
      </c>
      <c r="U171" s="1209">
        <f t="shared" si="16"/>
        <v>0</v>
      </c>
      <c r="V171" s="1209">
        <f t="shared" si="16"/>
        <v>0</v>
      </c>
      <c r="W171" s="1209">
        <f t="shared" si="16"/>
        <v>0</v>
      </c>
      <c r="X171" s="1209">
        <f t="shared" si="16"/>
        <v>0</v>
      </c>
      <c r="Y171" s="1209">
        <f t="shared" si="16"/>
        <v>0</v>
      </c>
      <c r="Z171" s="1209">
        <f t="shared" si="16"/>
        <v>0</v>
      </c>
      <c r="AA171" s="1209">
        <f t="shared" si="16"/>
        <v>0</v>
      </c>
      <c r="AB171" s="1209">
        <f t="shared" si="16"/>
        <v>0</v>
      </c>
    </row>
    <row r="172" spans="1:28" s="748" customFormat="1">
      <c r="A172" s="975">
        <v>1</v>
      </c>
      <c r="B172" s="975" t="s">
        <v>733</v>
      </c>
      <c r="C172" s="979" t="s">
        <v>482</v>
      </c>
      <c r="D172" s="975" t="s">
        <v>580</v>
      </c>
      <c r="E172" s="975" t="s">
        <v>48</v>
      </c>
      <c r="G172" s="749"/>
      <c r="H172" s="749"/>
      <c r="I172" s="750"/>
      <c r="J172" s="747" t="s">
        <v>475</v>
      </c>
      <c r="K172" s="355" t="s">
        <v>345</v>
      </c>
      <c r="L172" s="752" t="s">
        <v>3</v>
      </c>
      <c r="M172" s="753" t="s">
        <v>4</v>
      </c>
      <c r="N172" s="754" t="s">
        <v>5</v>
      </c>
      <c r="O172" s="755" t="str">
        <f>'PL,HC,INV'!$O$4</f>
        <v>BIN</v>
      </c>
      <c r="P172" s="755" t="str">
        <f>'PL,HC,INV'!$H$6</f>
        <v>K_INR</v>
      </c>
      <c r="Q172" s="756">
        <f>-'PL,HC,INV'!P$752</f>
        <v>0</v>
      </c>
      <c r="R172" s="756">
        <f>-'PL,HC,INV'!Q$752</f>
        <v>0</v>
      </c>
      <c r="S172" s="756">
        <f>-'PL,HC,INV'!R$752</f>
        <v>0</v>
      </c>
      <c r="T172" s="756">
        <f>-'PL,HC,INV'!S$752</f>
        <v>0</v>
      </c>
      <c r="U172" s="756">
        <f>-'PL,HC,INV'!T$752</f>
        <v>0</v>
      </c>
      <c r="V172" s="756">
        <f>-'PL,HC,INV'!U$752</f>
        <v>0</v>
      </c>
      <c r="W172" s="756">
        <f>-'PL,HC,INV'!V$752</f>
        <v>0</v>
      </c>
      <c r="X172" s="756">
        <f>-'PL,HC,INV'!W$752</f>
        <v>0</v>
      </c>
      <c r="Y172" s="756">
        <f>-'PL,HC,INV'!X$752</f>
        <v>0</v>
      </c>
      <c r="Z172" s="756">
        <f>-'PL,HC,INV'!Y$752</f>
        <v>0</v>
      </c>
      <c r="AA172" s="756">
        <f>-'PL,HC,INV'!Z$752</f>
        <v>0</v>
      </c>
      <c r="AB172" s="756">
        <f>-'PL,HC,INV'!AA$752</f>
        <v>0</v>
      </c>
    </row>
    <row r="173" spans="1:28" s="748" customFormat="1">
      <c r="A173" s="975">
        <v>1</v>
      </c>
      <c r="B173" s="975" t="s">
        <v>733</v>
      </c>
      <c r="C173" s="979" t="s">
        <v>482</v>
      </c>
      <c r="D173" s="975" t="s">
        <v>580</v>
      </c>
      <c r="E173" s="975" t="s">
        <v>48</v>
      </c>
      <c r="G173" s="749"/>
      <c r="H173" s="749"/>
      <c r="I173" s="750"/>
      <c r="J173" s="747" t="s">
        <v>476</v>
      </c>
      <c r="K173" s="355" t="s">
        <v>345</v>
      </c>
      <c r="L173" s="752" t="s">
        <v>3</v>
      </c>
      <c r="M173" s="753" t="s">
        <v>4</v>
      </c>
      <c r="N173" s="754" t="s">
        <v>5</v>
      </c>
      <c r="O173" s="755" t="str">
        <f>'PL,HC,INV'!$O$4</f>
        <v>BIN</v>
      </c>
      <c r="P173" s="755" t="str">
        <f>'PL,HC,INV'!$H$6</f>
        <v>K_INR</v>
      </c>
      <c r="Q173" s="756">
        <f>-'PL,HC,INV'!P$753</f>
        <v>0</v>
      </c>
      <c r="R173" s="756">
        <f>-'PL,HC,INV'!Q$753</f>
        <v>0</v>
      </c>
      <c r="S173" s="756">
        <f>-'PL,HC,INV'!R$753</f>
        <v>0</v>
      </c>
      <c r="T173" s="756">
        <f>-'PL,HC,INV'!S$753</f>
        <v>0</v>
      </c>
      <c r="U173" s="756">
        <f>-'PL,HC,INV'!T$753</f>
        <v>0</v>
      </c>
      <c r="V173" s="756">
        <f>-'PL,HC,INV'!U$753</f>
        <v>0</v>
      </c>
      <c r="W173" s="756">
        <f>-'PL,HC,INV'!V$753</f>
        <v>0</v>
      </c>
      <c r="X173" s="756">
        <f>-'PL,HC,INV'!W$753</f>
        <v>0</v>
      </c>
      <c r="Y173" s="756">
        <f>-'PL,HC,INV'!X$753</f>
        <v>0</v>
      </c>
      <c r="Z173" s="756">
        <f>-'PL,HC,INV'!Y$753</f>
        <v>0</v>
      </c>
      <c r="AA173" s="756">
        <f>-'PL,HC,INV'!Z$753</f>
        <v>0</v>
      </c>
      <c r="AB173" s="756">
        <f>-'PL,HC,INV'!AA$753</f>
        <v>0</v>
      </c>
    </row>
    <row r="174" spans="1:28" s="748" customFormat="1">
      <c r="A174" s="975">
        <v>1</v>
      </c>
      <c r="B174" s="975" t="s">
        <v>733</v>
      </c>
      <c r="C174" s="979" t="s">
        <v>482</v>
      </c>
      <c r="D174" s="975" t="s">
        <v>580</v>
      </c>
      <c r="E174" s="975" t="s">
        <v>48</v>
      </c>
      <c r="G174" s="749"/>
      <c r="H174" s="749"/>
      <c r="I174" s="750"/>
      <c r="J174" s="747" t="s">
        <v>477</v>
      </c>
      <c r="K174" s="355" t="s">
        <v>345</v>
      </c>
      <c r="L174" s="752" t="s">
        <v>3</v>
      </c>
      <c r="M174" s="753" t="s">
        <v>4</v>
      </c>
      <c r="N174" s="754" t="s">
        <v>5</v>
      </c>
      <c r="O174" s="755" t="str">
        <f>'PL,HC,INV'!$O$4</f>
        <v>BIN</v>
      </c>
      <c r="P174" s="755" t="str">
        <f>'PL,HC,INV'!$H$6</f>
        <v>K_INR</v>
      </c>
      <c r="Q174" s="756">
        <f>-'PL,HC,INV'!P$754</f>
        <v>0</v>
      </c>
      <c r="R174" s="756">
        <f>-'PL,HC,INV'!Q$754</f>
        <v>0</v>
      </c>
      <c r="S174" s="756">
        <f>-'PL,HC,INV'!R$754</f>
        <v>0</v>
      </c>
      <c r="T174" s="756">
        <f>-'PL,HC,INV'!S$754</f>
        <v>0</v>
      </c>
      <c r="U174" s="756">
        <f>-'PL,HC,INV'!T$754</f>
        <v>0</v>
      </c>
      <c r="V174" s="756">
        <f>-'PL,HC,INV'!U$754</f>
        <v>0</v>
      </c>
      <c r="W174" s="756">
        <f>-'PL,HC,INV'!V$754</f>
        <v>0</v>
      </c>
      <c r="X174" s="756">
        <f>-'PL,HC,INV'!W$754</f>
        <v>0</v>
      </c>
      <c r="Y174" s="756">
        <f>-'PL,HC,INV'!X$754</f>
        <v>0</v>
      </c>
      <c r="Z174" s="756">
        <f>-'PL,HC,INV'!Y$754</f>
        <v>0</v>
      </c>
      <c r="AA174" s="756">
        <f>-'PL,HC,INV'!Z$754</f>
        <v>0</v>
      </c>
      <c r="AB174" s="756">
        <f>-'PL,HC,INV'!AA$754</f>
        <v>0</v>
      </c>
    </row>
    <row r="175" spans="1:28" s="748" customFormat="1">
      <c r="A175" s="975">
        <v>1</v>
      </c>
      <c r="B175" s="975" t="s">
        <v>733</v>
      </c>
      <c r="C175" s="979" t="s">
        <v>482</v>
      </c>
      <c r="D175" s="975" t="s">
        <v>580</v>
      </c>
      <c r="E175" s="975" t="s">
        <v>48</v>
      </c>
      <c r="G175" s="749"/>
      <c r="H175" s="749"/>
      <c r="I175" s="750"/>
      <c r="J175" s="747" t="s">
        <v>478</v>
      </c>
      <c r="K175" s="355" t="s">
        <v>345</v>
      </c>
      <c r="L175" s="752" t="s">
        <v>3</v>
      </c>
      <c r="M175" s="753" t="s">
        <v>4</v>
      </c>
      <c r="N175" s="754" t="s">
        <v>5</v>
      </c>
      <c r="O175" s="755" t="str">
        <f>'PL,HC,INV'!$O$4</f>
        <v>BIN</v>
      </c>
      <c r="P175" s="755" t="str">
        <f>'PL,HC,INV'!$H$6</f>
        <v>K_INR</v>
      </c>
      <c r="Q175" s="756">
        <f>-'PL,HC,INV'!P$755</f>
        <v>0</v>
      </c>
      <c r="R175" s="756">
        <f>-'PL,HC,INV'!Q$755</f>
        <v>0</v>
      </c>
      <c r="S175" s="756">
        <f>-'PL,HC,INV'!R$755</f>
        <v>0</v>
      </c>
      <c r="T175" s="756">
        <f>-'PL,HC,INV'!S$755</f>
        <v>0</v>
      </c>
      <c r="U175" s="756">
        <f>-'PL,HC,INV'!T$755</f>
        <v>0</v>
      </c>
      <c r="V175" s="756">
        <f>-'PL,HC,INV'!U$755</f>
        <v>0</v>
      </c>
      <c r="W175" s="756">
        <f>-'PL,HC,INV'!V$755</f>
        <v>0</v>
      </c>
      <c r="X175" s="756">
        <f>-'PL,HC,INV'!W$755</f>
        <v>0</v>
      </c>
      <c r="Y175" s="756">
        <f>-'PL,HC,INV'!X$755</f>
        <v>0</v>
      </c>
      <c r="Z175" s="756">
        <f>-'PL,HC,INV'!Y$755</f>
        <v>0</v>
      </c>
      <c r="AA175" s="756">
        <f>-'PL,HC,INV'!Z$755</f>
        <v>0</v>
      </c>
      <c r="AB175" s="756">
        <f>-'PL,HC,INV'!AA$755</f>
        <v>0</v>
      </c>
    </row>
    <row r="176" spans="1:28" s="378" customFormat="1">
      <c r="A176" s="975">
        <v>1</v>
      </c>
      <c r="F176" s="619"/>
      <c r="G176" s="371"/>
      <c r="H176" s="371"/>
      <c r="I176" s="371"/>
      <c r="J176" s="742"/>
      <c r="K176" s="746"/>
      <c r="L176" s="744"/>
      <c r="M176" s="744"/>
      <c r="N176" s="744"/>
      <c r="O176" s="379"/>
      <c r="P176" s="379"/>
      <c r="Q176" s="379"/>
      <c r="R176" s="379"/>
      <c r="S176" s="379"/>
      <c r="T176" s="379"/>
      <c r="U176" s="379"/>
      <c r="V176" s="379"/>
      <c r="W176" s="379"/>
      <c r="X176" s="379"/>
      <c r="Y176" s="379"/>
      <c r="Z176" s="379"/>
      <c r="AA176" s="379"/>
      <c r="AB176" s="379"/>
    </row>
    <row r="177" spans="1:28" s="1244" customFormat="1">
      <c r="A177" s="1244">
        <v>1</v>
      </c>
      <c r="B177" s="1245"/>
      <c r="C177" s="1246" t="s">
        <v>486</v>
      </c>
      <c r="F177" s="1247"/>
      <c r="G177" s="1248"/>
      <c r="H177" s="1248"/>
      <c r="I177" s="1249"/>
      <c r="J177" s="1250" t="s">
        <v>40</v>
      </c>
      <c r="K177" s="1251" t="s">
        <v>486</v>
      </c>
      <c r="L177" s="1252" t="s">
        <v>30</v>
      </c>
      <c r="M177" s="1253" t="s">
        <v>4</v>
      </c>
      <c r="N177" s="1254" t="s">
        <v>5</v>
      </c>
      <c r="O177" s="1255" t="str">
        <f>'PL,HC,INV'!$O$4</f>
        <v>BIN</v>
      </c>
      <c r="P177" s="1255" t="str">
        <f>'PL,HC,INV'!$H$6</f>
        <v>K_INR</v>
      </c>
      <c r="Q177" s="1256"/>
      <c r="R177" s="1256"/>
      <c r="S177" s="1256"/>
      <c r="T177" s="1256"/>
      <c r="U177" s="1256"/>
      <c r="V177" s="1256"/>
      <c r="W177" s="1256"/>
      <c r="X177" s="1256"/>
      <c r="Y177" s="1256"/>
      <c r="Z177" s="1256"/>
      <c r="AA177" s="1256"/>
      <c r="AB177" s="1256"/>
    </row>
    <row r="178" spans="1:28">
      <c r="A178" s="975">
        <v>1</v>
      </c>
      <c r="B178" s="975" t="s">
        <v>581</v>
      </c>
      <c r="C178" s="979" t="s">
        <v>767</v>
      </c>
      <c r="D178" s="975" t="s">
        <v>742</v>
      </c>
      <c r="E178" s="975" t="s">
        <v>40</v>
      </c>
      <c r="G178" s="371"/>
      <c r="H178" s="371"/>
      <c r="I178" s="370"/>
      <c r="J178" s="340" t="s">
        <v>40</v>
      </c>
      <c r="K178" s="356" t="s">
        <v>57</v>
      </c>
      <c r="L178" s="353" t="s">
        <v>30</v>
      </c>
      <c r="M178" s="741" t="s">
        <v>31</v>
      </c>
      <c r="N178" s="354" t="s">
        <v>5</v>
      </c>
      <c r="O178" s="351" t="str">
        <f>'PL,HC,INV'!$O$4</f>
        <v>BIN</v>
      </c>
      <c r="P178" s="351" t="str">
        <f>'PL,HC,INV'!$H$6</f>
        <v>K_INR</v>
      </c>
      <c r="Q178" s="342">
        <f>'PL,HC,INV'!P$443</f>
        <v>375</v>
      </c>
      <c r="R178" s="342">
        <f>'PL,HC,INV'!Q$443</f>
        <v>35171</v>
      </c>
      <c r="S178" s="342">
        <f>'PL,HC,INV'!R$443</f>
        <v>61758</v>
      </c>
      <c r="T178" s="342">
        <f>'PL,HC,INV'!S$443</f>
        <v>49988</v>
      </c>
      <c r="U178" s="342">
        <f>'PL,HC,INV'!T$443</f>
        <v>50974</v>
      </c>
      <c r="V178" s="342">
        <f>'PL,HC,INV'!U$443</f>
        <v>69600</v>
      </c>
      <c r="W178" s="342">
        <f>'PL,HC,INV'!V$443</f>
        <v>84145</v>
      </c>
      <c r="X178" s="342">
        <f>'PL,HC,INV'!W$443</f>
        <v>93512</v>
      </c>
      <c r="Y178" s="342">
        <f>'PL,HC,INV'!X$443</f>
        <v>106496</v>
      </c>
      <c r="Z178" s="342">
        <f>'PL,HC,INV'!Y$443</f>
        <v>88907</v>
      </c>
      <c r="AA178" s="342">
        <f>'PL,HC,INV'!Z$443</f>
        <v>112990</v>
      </c>
      <c r="AB178" s="342">
        <f>'PL,HC,INV'!AA$443</f>
        <v>108869</v>
      </c>
    </row>
    <row r="179" spans="1:28">
      <c r="A179" s="975">
        <v>1</v>
      </c>
      <c r="B179" s="975" t="s">
        <v>741</v>
      </c>
      <c r="C179" s="979" t="s">
        <v>486</v>
      </c>
      <c r="D179" s="975" t="s">
        <v>742</v>
      </c>
      <c r="E179" s="975" t="s">
        <v>40</v>
      </c>
      <c r="G179" s="371"/>
      <c r="H179" s="371"/>
      <c r="I179" s="372"/>
      <c r="J179" s="340" t="s">
        <v>40</v>
      </c>
      <c r="K179" s="356" t="s">
        <v>57</v>
      </c>
      <c r="L179" s="353" t="s">
        <v>36</v>
      </c>
      <c r="M179" s="741" t="s">
        <v>31</v>
      </c>
      <c r="N179" s="354" t="s">
        <v>5</v>
      </c>
      <c r="O179" s="351" t="str">
        <f>'PL,HC,INV'!$O$4</f>
        <v>BIN</v>
      </c>
      <c r="P179" s="351" t="str">
        <f>'PL,HC,INV'!$H$6</f>
        <v>K_INR</v>
      </c>
      <c r="Q179" s="342">
        <f>'PL,HC,INV'!P$444</f>
        <v>0</v>
      </c>
      <c r="R179" s="342">
        <f>'PL,HC,INV'!Q$444</f>
        <v>0</v>
      </c>
      <c r="S179" s="342">
        <f>'PL,HC,INV'!R$444</f>
        <v>0</v>
      </c>
      <c r="T179" s="342">
        <f>'PL,HC,INV'!S$444</f>
        <v>0</v>
      </c>
      <c r="U179" s="342">
        <f>'PL,HC,INV'!T$444</f>
        <v>0</v>
      </c>
      <c r="V179" s="342">
        <f>'PL,HC,INV'!U$444</f>
        <v>0</v>
      </c>
      <c r="W179" s="342">
        <f>'PL,HC,INV'!V$444</f>
        <v>0</v>
      </c>
      <c r="X179" s="342">
        <f>'PL,HC,INV'!W$444</f>
        <v>0</v>
      </c>
      <c r="Y179" s="342">
        <f>'PL,HC,INV'!X$444</f>
        <v>0</v>
      </c>
      <c r="Z179" s="342">
        <f>'PL,HC,INV'!Y$444</f>
        <v>0</v>
      </c>
      <c r="AA179" s="342">
        <f>'PL,HC,INV'!Z$444</f>
        <v>0</v>
      </c>
      <c r="AB179" s="342">
        <f>'PL,HC,INV'!AA$444</f>
        <v>0</v>
      </c>
    </row>
    <row r="180" spans="1:28">
      <c r="A180" s="975">
        <v>1</v>
      </c>
      <c r="B180" s="975" t="s">
        <v>581</v>
      </c>
      <c r="C180" s="979" t="s">
        <v>767</v>
      </c>
      <c r="D180" s="975" t="s">
        <v>745</v>
      </c>
      <c r="E180" s="975" t="s">
        <v>40</v>
      </c>
      <c r="G180" s="369"/>
      <c r="H180" s="369"/>
      <c r="I180" s="370"/>
      <c r="J180" s="340" t="s">
        <v>40</v>
      </c>
      <c r="K180" s="356" t="s">
        <v>57</v>
      </c>
      <c r="L180" s="353" t="s">
        <v>30</v>
      </c>
      <c r="M180" s="741" t="s">
        <v>34</v>
      </c>
      <c r="N180" s="354" t="s">
        <v>5</v>
      </c>
      <c r="O180" s="351" t="str">
        <f>'PL,HC,INV'!$O$4</f>
        <v>BIN</v>
      </c>
      <c r="P180" s="351" t="str">
        <f>'PL,HC,INV'!$H$6</f>
        <v>K_INR</v>
      </c>
      <c r="Q180" s="342">
        <f>'PL,HC,INV'!P$446</f>
        <v>845</v>
      </c>
      <c r="R180" s="342">
        <f>'PL,HC,INV'!Q$446</f>
        <v>94746</v>
      </c>
      <c r="S180" s="342">
        <f>'PL,HC,INV'!R$446</f>
        <v>141948</v>
      </c>
      <c r="T180" s="342">
        <f>'PL,HC,INV'!S$446</f>
        <v>163267</v>
      </c>
      <c r="U180" s="342">
        <f>'PL,HC,INV'!T$446</f>
        <v>161016</v>
      </c>
      <c r="V180" s="342">
        <f>'PL,HC,INV'!U$446</f>
        <v>175998</v>
      </c>
      <c r="W180" s="342">
        <f>'PL,HC,INV'!V$446</f>
        <v>260367</v>
      </c>
      <c r="X180" s="342">
        <f>'PL,HC,INV'!W$446</f>
        <v>214262</v>
      </c>
      <c r="Y180" s="342">
        <f>'PL,HC,INV'!X$446</f>
        <v>244371</v>
      </c>
      <c r="Z180" s="342">
        <f>'PL,HC,INV'!Y$446</f>
        <v>275293</v>
      </c>
      <c r="AA180" s="342">
        <f>'PL,HC,INV'!Z$446</f>
        <v>268869</v>
      </c>
      <c r="AB180" s="342">
        <f>'PL,HC,INV'!AA$446</f>
        <v>296236</v>
      </c>
    </row>
    <row r="181" spans="1:28">
      <c r="A181" s="975">
        <v>1</v>
      </c>
      <c r="B181" s="975" t="s">
        <v>741</v>
      </c>
      <c r="C181" s="979" t="s">
        <v>486</v>
      </c>
      <c r="D181" s="975" t="s">
        <v>580</v>
      </c>
      <c r="E181" s="975" t="s">
        <v>40</v>
      </c>
      <c r="G181" s="369"/>
      <c r="H181" s="369"/>
      <c r="I181" s="370"/>
      <c r="J181" s="340" t="s">
        <v>40</v>
      </c>
      <c r="K181" s="356" t="s">
        <v>57</v>
      </c>
      <c r="L181" s="353" t="s">
        <v>36</v>
      </c>
      <c r="M181" s="741" t="s">
        <v>34</v>
      </c>
      <c r="N181" s="354" t="s">
        <v>5</v>
      </c>
      <c r="O181" s="351" t="str">
        <f>'PL,HC,INV'!$O$4</f>
        <v>BIN</v>
      </c>
      <c r="P181" s="351" t="str">
        <f>'PL,HC,INV'!$H$6</f>
        <v>K_INR</v>
      </c>
      <c r="Q181" s="342">
        <f>'PL,HC,INV'!P$449</f>
        <v>0</v>
      </c>
      <c r="R181" s="342">
        <f>'PL,HC,INV'!Q$449</f>
        <v>0</v>
      </c>
      <c r="S181" s="342">
        <f>'PL,HC,INV'!R$449</f>
        <v>0</v>
      </c>
      <c r="T181" s="342">
        <f>'PL,HC,INV'!S$449</f>
        <v>0</v>
      </c>
      <c r="U181" s="342">
        <f>'PL,HC,INV'!T$449</f>
        <v>0</v>
      </c>
      <c r="V181" s="342">
        <f>'PL,HC,INV'!U$449</f>
        <v>0</v>
      </c>
      <c r="W181" s="342">
        <f>'PL,HC,INV'!V$449</f>
        <v>0</v>
      </c>
      <c r="X181" s="342">
        <f>'PL,HC,INV'!W$449</f>
        <v>0</v>
      </c>
      <c r="Y181" s="342">
        <f>'PL,HC,INV'!X$449</f>
        <v>0</v>
      </c>
      <c r="Z181" s="342">
        <f>'PL,HC,INV'!Y$449</f>
        <v>0</v>
      </c>
      <c r="AA181" s="342">
        <f>'PL,HC,INV'!Z$449</f>
        <v>0</v>
      </c>
      <c r="AB181" s="342">
        <f>'PL,HC,INV'!AA$449</f>
        <v>0</v>
      </c>
    </row>
    <row r="182" spans="1:28">
      <c r="A182" s="975">
        <v>1</v>
      </c>
      <c r="B182" s="975" t="s">
        <v>749</v>
      </c>
      <c r="C182" s="979" t="s">
        <v>767</v>
      </c>
      <c r="D182" s="979" t="s">
        <v>89</v>
      </c>
      <c r="E182" s="975" t="s">
        <v>40</v>
      </c>
      <c r="G182" s="369"/>
      <c r="H182" s="369"/>
      <c r="I182" s="370"/>
      <c r="J182" s="340" t="s">
        <v>40</v>
      </c>
      <c r="K182" s="356" t="s">
        <v>57</v>
      </c>
      <c r="L182" s="353" t="s">
        <v>30</v>
      </c>
      <c r="M182" s="741" t="s">
        <v>89</v>
      </c>
      <c r="N182" s="354" t="s">
        <v>5</v>
      </c>
      <c r="O182" s="351" t="str">
        <f>'PL,HC,INV'!$O$4</f>
        <v>BIN</v>
      </c>
      <c r="P182" s="351" t="str">
        <f>'PL,HC,INV'!$H$6</f>
        <v>K_INR</v>
      </c>
      <c r="Q182" s="342">
        <f>'PL,HC,INV'!P$450</f>
        <v>0</v>
      </c>
      <c r="R182" s="342">
        <f>'PL,HC,INV'!Q$450</f>
        <v>0</v>
      </c>
      <c r="S182" s="342">
        <f>'PL,HC,INV'!R$450</f>
        <v>0</v>
      </c>
      <c r="T182" s="342">
        <f>'PL,HC,INV'!S$450</f>
        <v>0</v>
      </c>
      <c r="U182" s="342">
        <f>'PL,HC,INV'!T$450</f>
        <v>0</v>
      </c>
      <c r="V182" s="342">
        <f>'PL,HC,INV'!U$450</f>
        <v>0</v>
      </c>
      <c r="W182" s="342">
        <f>'PL,HC,INV'!V$450</f>
        <v>0</v>
      </c>
      <c r="X182" s="342">
        <f>'PL,HC,INV'!W$450</f>
        <v>0</v>
      </c>
      <c r="Y182" s="342">
        <f>'PL,HC,INV'!X$450</f>
        <v>0</v>
      </c>
      <c r="Z182" s="342">
        <f>'PL,HC,INV'!Y$450</f>
        <v>0</v>
      </c>
      <c r="AA182" s="342">
        <f>'PL,HC,INV'!Z$450</f>
        <v>0</v>
      </c>
      <c r="AB182" s="342">
        <f>'PL,HC,INV'!AA$450</f>
        <v>0</v>
      </c>
    </row>
    <row r="183" spans="1:28">
      <c r="A183" s="975">
        <v>1</v>
      </c>
      <c r="B183" s="975" t="s">
        <v>741</v>
      </c>
      <c r="C183" s="979" t="s">
        <v>767</v>
      </c>
      <c r="D183" s="975" t="s">
        <v>753</v>
      </c>
      <c r="E183" s="975" t="s">
        <v>40</v>
      </c>
      <c r="G183" s="369"/>
      <c r="H183" s="369"/>
      <c r="I183" s="370"/>
      <c r="J183" s="340" t="s">
        <v>40</v>
      </c>
      <c r="K183" s="356" t="s">
        <v>57</v>
      </c>
      <c r="L183" s="353" t="s">
        <v>30</v>
      </c>
      <c r="M183" s="741" t="s">
        <v>11</v>
      </c>
      <c r="N183" s="354" t="s">
        <v>5</v>
      </c>
      <c r="O183" s="351" t="str">
        <f>'PL,HC,INV'!$O$4</f>
        <v>BIN</v>
      </c>
      <c r="P183" s="351" t="str">
        <f>'PL,HC,INV'!$H$6</f>
        <v>K_INR</v>
      </c>
      <c r="Q183" s="342">
        <f>'PL,HC,INV'!P$455</f>
        <v>0</v>
      </c>
      <c r="R183" s="342">
        <f>'PL,HC,INV'!Q$455</f>
        <v>0</v>
      </c>
      <c r="S183" s="342">
        <f>'PL,HC,INV'!R$455</f>
        <v>0</v>
      </c>
      <c r="T183" s="342">
        <f>'PL,HC,INV'!S$455</f>
        <v>0</v>
      </c>
      <c r="U183" s="342">
        <f>'PL,HC,INV'!T$455</f>
        <v>0</v>
      </c>
      <c r="V183" s="342">
        <f>'PL,HC,INV'!U$455</f>
        <v>0</v>
      </c>
      <c r="W183" s="342">
        <f>'PL,HC,INV'!V$455</f>
        <v>0</v>
      </c>
      <c r="X183" s="342">
        <f>'PL,HC,INV'!W$455</f>
        <v>0</v>
      </c>
      <c r="Y183" s="342">
        <f>'PL,HC,INV'!X$455</f>
        <v>0</v>
      </c>
      <c r="Z183" s="342">
        <f>'PL,HC,INV'!Y$455</f>
        <v>0</v>
      </c>
      <c r="AA183" s="342">
        <f>'PL,HC,INV'!Z$455</f>
        <v>0</v>
      </c>
      <c r="AB183" s="342">
        <f>'PL,HC,INV'!AA$455</f>
        <v>0</v>
      </c>
    </row>
    <row r="184" spans="1:28" s="1198" customFormat="1">
      <c r="A184" s="1198">
        <v>1</v>
      </c>
      <c r="C184" s="1199"/>
      <c r="F184" s="1200"/>
      <c r="G184" s="1201"/>
      <c r="H184" s="1201"/>
      <c r="I184" s="1202"/>
      <c r="J184" s="1203" t="s">
        <v>40</v>
      </c>
      <c r="K184" s="1204" t="s">
        <v>57</v>
      </c>
      <c r="L184" s="1205" t="s">
        <v>33</v>
      </c>
      <c r="M184" s="1206" t="s">
        <v>4</v>
      </c>
      <c r="N184" s="1207" t="s">
        <v>5</v>
      </c>
      <c r="O184" s="1208" t="str">
        <f>'PL,HC,INV'!$O$4</f>
        <v>BIN</v>
      </c>
      <c r="P184" s="1208" t="str">
        <f>'PL,HC,INV'!$H$6</f>
        <v>K_INR</v>
      </c>
      <c r="Q184" s="1209"/>
      <c r="R184" s="1209"/>
      <c r="S184" s="1209"/>
      <c r="T184" s="1209"/>
      <c r="U184" s="1209"/>
      <c r="V184" s="1209"/>
      <c r="W184" s="1209"/>
      <c r="X184" s="1209"/>
      <c r="Y184" s="1209"/>
      <c r="Z184" s="1209"/>
      <c r="AA184" s="1209"/>
      <c r="AB184" s="1209"/>
    </row>
    <row r="185" spans="1:28">
      <c r="A185" s="975">
        <v>1</v>
      </c>
      <c r="B185" s="975" t="s">
        <v>741</v>
      </c>
      <c r="C185" s="979" t="s">
        <v>486</v>
      </c>
      <c r="D185" s="975" t="s">
        <v>742</v>
      </c>
      <c r="E185" s="975" t="s">
        <v>40</v>
      </c>
      <c r="G185" s="369"/>
      <c r="H185" s="369"/>
      <c r="I185" s="370"/>
      <c r="J185" s="340" t="s">
        <v>40</v>
      </c>
      <c r="K185" s="356" t="s">
        <v>57</v>
      </c>
      <c r="L185" s="353" t="s">
        <v>33</v>
      </c>
      <c r="M185" s="741" t="s">
        <v>31</v>
      </c>
      <c r="N185" s="354" t="s">
        <v>5</v>
      </c>
      <c r="O185" s="351" t="str">
        <f>'PL,HC,INV'!$O$4</f>
        <v>BIN</v>
      </c>
      <c r="P185" s="351" t="str">
        <f>'PL,HC,INV'!$H$6</f>
        <v>K_INR</v>
      </c>
      <c r="Q185" s="342">
        <f>'PL,HC,INV'!P$458</f>
        <v>0</v>
      </c>
      <c r="R185" s="342">
        <f>'PL,HC,INV'!Q$458</f>
        <v>7063</v>
      </c>
      <c r="S185" s="342">
        <f>'PL,HC,INV'!R$458</f>
        <v>868</v>
      </c>
      <c r="T185" s="342">
        <f>'PL,HC,INV'!S$458</f>
        <v>118</v>
      </c>
      <c r="U185" s="342">
        <f>'PL,HC,INV'!T$458</f>
        <v>189</v>
      </c>
      <c r="V185" s="342">
        <f>'PL,HC,INV'!U$458</f>
        <v>10875</v>
      </c>
      <c r="W185" s="342">
        <f>'PL,HC,INV'!V$458</f>
        <v>14499</v>
      </c>
      <c r="X185" s="342">
        <f>'PL,HC,INV'!W$458</f>
        <v>15676</v>
      </c>
      <c r="Y185" s="342">
        <f>'PL,HC,INV'!X$458</f>
        <v>15431</v>
      </c>
      <c r="Z185" s="342">
        <f>'PL,HC,INV'!Y$458</f>
        <v>9026</v>
      </c>
      <c r="AA185" s="342">
        <f>'PL,HC,INV'!Z$458</f>
        <v>11950</v>
      </c>
      <c r="AB185" s="342">
        <f>'PL,HC,INV'!AA$458</f>
        <v>25955</v>
      </c>
    </row>
    <row r="186" spans="1:28">
      <c r="A186" s="975">
        <v>1</v>
      </c>
      <c r="B186" s="975" t="s">
        <v>581</v>
      </c>
      <c r="C186" s="979" t="s">
        <v>767</v>
      </c>
      <c r="D186" s="975" t="s">
        <v>323</v>
      </c>
      <c r="E186" s="975" t="s">
        <v>40</v>
      </c>
      <c r="G186" s="369"/>
      <c r="H186" s="369"/>
      <c r="I186" s="370"/>
      <c r="J186" s="340" t="s">
        <v>40</v>
      </c>
      <c r="K186" s="356" t="s">
        <v>57</v>
      </c>
      <c r="L186" s="353" t="s">
        <v>37</v>
      </c>
      <c r="M186" s="741" t="s">
        <v>31</v>
      </c>
      <c r="N186" s="354" t="s">
        <v>5</v>
      </c>
      <c r="O186" s="351" t="str">
        <f>'PL,HC,INV'!$O$4</f>
        <v>BIN</v>
      </c>
      <c r="P186" s="351" t="str">
        <f>'PL,HC,INV'!$H$6</f>
        <v>K_INR</v>
      </c>
      <c r="Q186" s="342">
        <f>'PL,HC,INV'!P$459</f>
        <v>0</v>
      </c>
      <c r="R186" s="342">
        <f>'PL,HC,INV'!Q$459</f>
        <v>0</v>
      </c>
      <c r="S186" s="342">
        <f>'PL,HC,INV'!R$459</f>
        <v>0</v>
      </c>
      <c r="T186" s="342">
        <f>'PL,HC,INV'!S$459</f>
        <v>0</v>
      </c>
      <c r="U186" s="342">
        <f>'PL,HC,INV'!T$459</f>
        <v>0</v>
      </c>
      <c r="V186" s="342">
        <f>'PL,HC,INV'!U$459</f>
        <v>0</v>
      </c>
      <c r="W186" s="342">
        <f>'PL,HC,INV'!V$459</f>
        <v>0</v>
      </c>
      <c r="X186" s="342">
        <f>'PL,HC,INV'!W$459</f>
        <v>0</v>
      </c>
      <c r="Y186" s="342">
        <f>'PL,HC,INV'!X$459</f>
        <v>0</v>
      </c>
      <c r="Z186" s="342">
        <f>'PL,HC,INV'!Y$459</f>
        <v>0</v>
      </c>
      <c r="AA186" s="342">
        <f>'PL,HC,INV'!Z$459</f>
        <v>0</v>
      </c>
      <c r="AB186" s="342">
        <f>'PL,HC,INV'!AA$459</f>
        <v>0</v>
      </c>
    </row>
    <row r="187" spans="1:28">
      <c r="A187" s="975">
        <v>1</v>
      </c>
      <c r="B187" s="975" t="s">
        <v>749</v>
      </c>
      <c r="C187" s="979" t="s">
        <v>767</v>
      </c>
      <c r="D187" s="975" t="s">
        <v>580</v>
      </c>
      <c r="E187" s="975" t="s">
        <v>40</v>
      </c>
      <c r="G187" s="369"/>
      <c r="H187" s="369"/>
      <c r="I187" s="370"/>
      <c r="J187" s="340" t="s">
        <v>40</v>
      </c>
      <c r="K187" s="356" t="s">
        <v>57</v>
      </c>
      <c r="L187" s="353" t="s">
        <v>33</v>
      </c>
      <c r="M187" s="741" t="s">
        <v>34</v>
      </c>
      <c r="N187" s="354" t="s">
        <v>5</v>
      </c>
      <c r="O187" s="351" t="str">
        <f>'PL,HC,INV'!$O$4</f>
        <v>BIN</v>
      </c>
      <c r="P187" s="351" t="str">
        <f>'PL,HC,INV'!$H$6</f>
        <v>K_INR</v>
      </c>
      <c r="Q187" s="342">
        <f>'PL,HC,INV'!P$461</f>
        <v>167</v>
      </c>
      <c r="R187" s="342">
        <f>'PL,HC,INV'!Q$461</f>
        <v>13217</v>
      </c>
      <c r="S187" s="342">
        <f>'PL,HC,INV'!R$461</f>
        <v>11789</v>
      </c>
      <c r="T187" s="342">
        <f>'PL,HC,INV'!S$461</f>
        <v>10142</v>
      </c>
      <c r="U187" s="342">
        <f>'PL,HC,INV'!T$461</f>
        <v>22918</v>
      </c>
      <c r="V187" s="342">
        <f>'PL,HC,INV'!U$461</f>
        <v>33617</v>
      </c>
      <c r="W187" s="342">
        <f>'PL,HC,INV'!V$461</f>
        <v>33432</v>
      </c>
      <c r="X187" s="342">
        <f>'PL,HC,INV'!W$461</f>
        <v>40808</v>
      </c>
      <c r="Y187" s="342">
        <f>'PL,HC,INV'!X$461</f>
        <v>36705</v>
      </c>
      <c r="Z187" s="342">
        <f>'PL,HC,INV'!Y$461</f>
        <v>38033</v>
      </c>
      <c r="AA187" s="342">
        <f>'PL,HC,INV'!Z$461</f>
        <v>40486</v>
      </c>
      <c r="AB187" s="342">
        <f>'PL,HC,INV'!AA$461</f>
        <v>32060</v>
      </c>
    </row>
    <row r="188" spans="1:28">
      <c r="A188" s="975">
        <v>1</v>
      </c>
      <c r="B188" s="975" t="s">
        <v>581</v>
      </c>
      <c r="C188" s="979" t="s">
        <v>486</v>
      </c>
      <c r="D188" s="975" t="s">
        <v>580</v>
      </c>
      <c r="E188" s="975" t="s">
        <v>40</v>
      </c>
      <c r="G188" s="369"/>
      <c r="H188" s="369"/>
      <c r="I188" s="370"/>
      <c r="J188" s="340" t="s">
        <v>40</v>
      </c>
      <c r="K188" s="356" t="s">
        <v>57</v>
      </c>
      <c r="L188" s="353" t="s">
        <v>37</v>
      </c>
      <c r="M188" s="741" t="s">
        <v>34</v>
      </c>
      <c r="N188" s="354" t="s">
        <v>5</v>
      </c>
      <c r="O188" s="351" t="str">
        <f>'PL,HC,INV'!$O$4</f>
        <v>BIN</v>
      </c>
      <c r="P188" s="351" t="str">
        <f>'PL,HC,INV'!$H$6</f>
        <v>K_INR</v>
      </c>
      <c r="Q188" s="342">
        <f>'PL,HC,INV'!P$464</f>
        <v>0</v>
      </c>
      <c r="R188" s="342">
        <f>'PL,HC,INV'!Q$464</f>
        <v>0</v>
      </c>
      <c r="S188" s="342">
        <f>'PL,HC,INV'!R$464</f>
        <v>0</v>
      </c>
      <c r="T188" s="342">
        <f>'PL,HC,INV'!S$464</f>
        <v>0</v>
      </c>
      <c r="U188" s="342">
        <f>'PL,HC,INV'!T$464</f>
        <v>0</v>
      </c>
      <c r="V188" s="342">
        <f>'PL,HC,INV'!U$464</f>
        <v>0</v>
      </c>
      <c r="W188" s="342">
        <f>'PL,HC,INV'!V$464</f>
        <v>0</v>
      </c>
      <c r="X188" s="342">
        <f>'PL,HC,INV'!W$464</f>
        <v>0</v>
      </c>
      <c r="Y188" s="342">
        <f>'PL,HC,INV'!X$464</f>
        <v>0</v>
      </c>
      <c r="Z188" s="342">
        <f>'PL,HC,INV'!Y$464</f>
        <v>0</v>
      </c>
      <c r="AA188" s="342">
        <f>'PL,HC,INV'!Z$464</f>
        <v>0</v>
      </c>
      <c r="AB188" s="342">
        <f>'PL,HC,INV'!AA$464</f>
        <v>0</v>
      </c>
    </row>
    <row r="189" spans="1:28">
      <c r="A189" s="975">
        <v>1</v>
      </c>
      <c r="B189" s="975" t="s">
        <v>581</v>
      </c>
      <c r="C189" s="979" t="s">
        <v>767</v>
      </c>
      <c r="D189" s="979" t="s">
        <v>89</v>
      </c>
      <c r="E189" s="975" t="s">
        <v>40</v>
      </c>
      <c r="G189" s="369"/>
      <c r="H189" s="369"/>
      <c r="I189" s="370"/>
      <c r="J189" s="340" t="s">
        <v>40</v>
      </c>
      <c r="K189" s="356" t="s">
        <v>57</v>
      </c>
      <c r="L189" s="353" t="s">
        <v>33</v>
      </c>
      <c r="M189" s="741" t="s">
        <v>89</v>
      </c>
      <c r="N189" s="354" t="s">
        <v>5</v>
      </c>
      <c r="O189" s="351" t="str">
        <f>'PL,HC,INV'!$O$4</f>
        <v>BIN</v>
      </c>
      <c r="P189" s="351" t="str">
        <f>'PL,HC,INV'!$H$6</f>
        <v>K_INR</v>
      </c>
      <c r="Q189" s="342">
        <f>'PL,HC,INV'!P$465</f>
        <v>0</v>
      </c>
      <c r="R189" s="342">
        <f>'PL,HC,INV'!Q$465</f>
        <v>0</v>
      </c>
      <c r="S189" s="342">
        <f>'PL,HC,INV'!R$465</f>
        <v>0</v>
      </c>
      <c r="T189" s="342">
        <f>'PL,HC,INV'!S$465</f>
        <v>0</v>
      </c>
      <c r="U189" s="342">
        <f>'PL,HC,INV'!T$465</f>
        <v>0</v>
      </c>
      <c r="V189" s="342">
        <f>'PL,HC,INV'!U$465</f>
        <v>0</v>
      </c>
      <c r="W189" s="342">
        <f>'PL,HC,INV'!V$465</f>
        <v>0</v>
      </c>
      <c r="X189" s="342">
        <f>'PL,HC,INV'!W$465</f>
        <v>0</v>
      </c>
      <c r="Y189" s="342">
        <f>'PL,HC,INV'!X$465</f>
        <v>0</v>
      </c>
      <c r="Z189" s="342">
        <f>'PL,HC,INV'!Y$465</f>
        <v>0</v>
      </c>
      <c r="AA189" s="342">
        <f>'PL,HC,INV'!Z$465</f>
        <v>0</v>
      </c>
      <c r="AB189" s="342">
        <f>'PL,HC,INV'!AA$465</f>
        <v>0</v>
      </c>
    </row>
    <row r="190" spans="1:28">
      <c r="A190" s="975">
        <v>1</v>
      </c>
      <c r="B190" s="975" t="s">
        <v>581</v>
      </c>
      <c r="C190" s="979" t="s">
        <v>768</v>
      </c>
      <c r="D190" s="975" t="s">
        <v>750</v>
      </c>
      <c r="E190" s="975" t="s">
        <v>40</v>
      </c>
      <c r="G190" s="369"/>
      <c r="H190" s="369"/>
      <c r="I190" s="370"/>
      <c r="J190" s="340" t="s">
        <v>40</v>
      </c>
      <c r="K190" s="356" t="s">
        <v>57</v>
      </c>
      <c r="L190" s="353" t="s">
        <v>33</v>
      </c>
      <c r="M190" s="741" t="s">
        <v>11</v>
      </c>
      <c r="N190" s="354" t="s">
        <v>5</v>
      </c>
      <c r="O190" s="351" t="str">
        <f>'PL,HC,INV'!$O$4</f>
        <v>BIN</v>
      </c>
      <c r="P190" s="351" t="str">
        <f>'PL,HC,INV'!$H$6</f>
        <v>K_INR</v>
      </c>
      <c r="Q190" s="342">
        <f>'PL,HC,INV'!P$470</f>
        <v>0</v>
      </c>
      <c r="R190" s="342">
        <f>'PL,HC,INV'!Q$470</f>
        <v>0</v>
      </c>
      <c r="S190" s="342">
        <f>'PL,HC,INV'!R$470</f>
        <v>0</v>
      </c>
      <c r="T190" s="342">
        <f>'PL,HC,INV'!S$470</f>
        <v>0</v>
      </c>
      <c r="U190" s="342">
        <f>'PL,HC,INV'!T$470</f>
        <v>0</v>
      </c>
      <c r="V190" s="342">
        <f>'PL,HC,INV'!U$470</f>
        <v>0</v>
      </c>
      <c r="W190" s="342">
        <f>'PL,HC,INV'!V$470</f>
        <v>0</v>
      </c>
      <c r="X190" s="342">
        <f>'PL,HC,INV'!W$470</f>
        <v>0</v>
      </c>
      <c r="Y190" s="342">
        <f>'PL,HC,INV'!X$470</f>
        <v>0</v>
      </c>
      <c r="Z190" s="342">
        <f>'PL,HC,INV'!Y$470</f>
        <v>0</v>
      </c>
      <c r="AA190" s="342">
        <f>'PL,HC,INV'!Z$470</f>
        <v>0</v>
      </c>
      <c r="AB190" s="342">
        <f>'PL,HC,INV'!AA$470</f>
        <v>0</v>
      </c>
    </row>
    <row r="191" spans="1:28" s="1198" customFormat="1">
      <c r="A191" s="1198">
        <v>1</v>
      </c>
      <c r="C191" s="1199"/>
      <c r="F191" s="1200"/>
      <c r="G191" s="1201"/>
      <c r="H191" s="1201"/>
      <c r="I191" s="1202"/>
      <c r="J191" s="1203" t="s">
        <v>9</v>
      </c>
      <c r="K191" s="1204" t="s">
        <v>57</v>
      </c>
      <c r="L191" s="1205" t="s">
        <v>33</v>
      </c>
      <c r="M191" s="1206" t="s">
        <v>4</v>
      </c>
      <c r="N191" s="1207" t="s">
        <v>38</v>
      </c>
      <c r="O191" s="1208" t="str">
        <f>'PL,HC,INV'!$O$4</f>
        <v>BIN</v>
      </c>
      <c r="P191" s="1208" t="str">
        <f>'PL,HC,INV'!$H$6</f>
        <v>K_INR</v>
      </c>
      <c r="Q191" s="1209"/>
      <c r="R191" s="1209"/>
      <c r="S191" s="1209"/>
      <c r="T191" s="1209"/>
      <c r="U191" s="1209"/>
      <c r="V191" s="1209"/>
      <c r="W191" s="1209"/>
      <c r="X191" s="1209"/>
      <c r="Y191" s="1209"/>
      <c r="Z191" s="1209"/>
      <c r="AA191" s="1209"/>
      <c r="AB191" s="1209"/>
    </row>
    <row r="192" spans="1:28">
      <c r="A192" s="975">
        <v>1</v>
      </c>
      <c r="B192" s="975" t="s">
        <v>581</v>
      </c>
      <c r="C192" s="979" t="s">
        <v>486</v>
      </c>
      <c r="D192" s="975" t="s">
        <v>144</v>
      </c>
      <c r="E192" s="977" t="s">
        <v>764</v>
      </c>
      <c r="G192" s="369"/>
      <c r="H192" s="369"/>
      <c r="I192" s="370"/>
      <c r="J192" s="340" t="s">
        <v>9</v>
      </c>
      <c r="K192" s="356" t="s">
        <v>57</v>
      </c>
      <c r="L192" s="354" t="s">
        <v>3</v>
      </c>
      <c r="M192" s="741" t="s">
        <v>31</v>
      </c>
      <c r="N192" s="353" t="s">
        <v>38</v>
      </c>
      <c r="O192" s="351" t="str">
        <f>'PL,HC,INV'!$O$4</f>
        <v>BIN</v>
      </c>
      <c r="P192" s="351" t="str">
        <f>'PL,HC,INV'!$H$6</f>
        <v>K_INR</v>
      </c>
      <c r="Q192" s="342">
        <f>'PL,HC,INV'!P$121</f>
        <v>375</v>
      </c>
      <c r="R192" s="342">
        <f>'PL,HC,INV'!Q$121</f>
        <v>42234</v>
      </c>
      <c r="S192" s="342">
        <f>'PL,HC,INV'!R$121</f>
        <v>62626</v>
      </c>
      <c r="T192" s="342">
        <f>'PL,HC,INV'!S$121</f>
        <v>50106</v>
      </c>
      <c r="U192" s="342">
        <f>'PL,HC,INV'!T$121</f>
        <v>51163</v>
      </c>
      <c r="V192" s="342">
        <f>'PL,HC,INV'!U$121</f>
        <v>80475</v>
      </c>
      <c r="W192" s="342">
        <f>'PL,HC,INV'!V$121</f>
        <v>98644</v>
      </c>
      <c r="X192" s="342">
        <f>'PL,HC,INV'!W$121</f>
        <v>109188</v>
      </c>
      <c r="Y192" s="342">
        <f>'PL,HC,INV'!X$121</f>
        <v>121927</v>
      </c>
      <c r="Z192" s="342">
        <f>'PL,HC,INV'!Y$121</f>
        <v>97933</v>
      </c>
      <c r="AA192" s="342">
        <f>'PL,HC,INV'!Z$121</f>
        <v>124940</v>
      </c>
      <c r="AB192" s="342">
        <f>'PL,HC,INV'!AA$121</f>
        <v>134824</v>
      </c>
    </row>
    <row r="193" spans="1:28">
      <c r="A193" s="975">
        <v>1</v>
      </c>
      <c r="B193" s="975" t="s">
        <v>581</v>
      </c>
      <c r="C193" s="979" t="s">
        <v>767</v>
      </c>
      <c r="D193" s="975" t="s">
        <v>593</v>
      </c>
      <c r="E193" s="977" t="s">
        <v>575</v>
      </c>
      <c r="G193" s="369"/>
      <c r="H193" s="369"/>
      <c r="I193" s="370"/>
      <c r="J193" s="340" t="s">
        <v>9</v>
      </c>
      <c r="K193" s="356" t="s">
        <v>57</v>
      </c>
      <c r="L193" s="354" t="s">
        <v>3</v>
      </c>
      <c r="M193" s="741" t="s">
        <v>34</v>
      </c>
      <c r="N193" s="353" t="s">
        <v>38</v>
      </c>
      <c r="O193" s="351" t="str">
        <f>'PL,HC,INV'!$O$4</f>
        <v>BIN</v>
      </c>
      <c r="P193" s="351" t="str">
        <f>'PL,HC,INV'!$H$6</f>
        <v>K_INR</v>
      </c>
      <c r="Q193" s="342">
        <f>'PL,HC,INV'!P$122</f>
        <v>1012</v>
      </c>
      <c r="R193" s="342">
        <f>'PL,HC,INV'!Q$122</f>
        <v>107963</v>
      </c>
      <c r="S193" s="342">
        <f>'PL,HC,INV'!R$122</f>
        <v>153737</v>
      </c>
      <c r="T193" s="342">
        <f>'PL,HC,INV'!S$122</f>
        <v>173409</v>
      </c>
      <c r="U193" s="342">
        <f>'PL,HC,INV'!T$122</f>
        <v>183934</v>
      </c>
      <c r="V193" s="342">
        <f>'PL,HC,INV'!U$122</f>
        <v>209615</v>
      </c>
      <c r="W193" s="342">
        <f>'PL,HC,INV'!V$122</f>
        <v>293799</v>
      </c>
      <c r="X193" s="342">
        <f>'PL,HC,INV'!W$122</f>
        <v>255070</v>
      </c>
      <c r="Y193" s="342">
        <f>'PL,HC,INV'!X$122</f>
        <v>281076</v>
      </c>
      <c r="Z193" s="342">
        <f>'PL,HC,INV'!Y$122</f>
        <v>313326</v>
      </c>
      <c r="AA193" s="342">
        <f>'PL,HC,INV'!Z$122</f>
        <v>309355</v>
      </c>
      <c r="AB193" s="342">
        <f>'PL,HC,INV'!AA$122</f>
        <v>328296</v>
      </c>
    </row>
    <row r="194" spans="1:28">
      <c r="A194" s="975">
        <v>1</v>
      </c>
      <c r="B194" s="975" t="s">
        <v>741</v>
      </c>
      <c r="C194" s="979" t="s">
        <v>486</v>
      </c>
      <c r="D194" s="975" t="s">
        <v>89</v>
      </c>
      <c r="E194" s="977" t="s">
        <v>575</v>
      </c>
      <c r="G194" s="369"/>
      <c r="H194" s="369"/>
      <c r="I194" s="370"/>
      <c r="J194" s="340" t="s">
        <v>9</v>
      </c>
      <c r="K194" s="356" t="s">
        <v>57</v>
      </c>
      <c r="L194" s="354" t="s">
        <v>3</v>
      </c>
      <c r="M194" s="741" t="s">
        <v>89</v>
      </c>
      <c r="N194" s="353" t="s">
        <v>38</v>
      </c>
      <c r="O194" s="351" t="str">
        <f>'PL,HC,INV'!$O$4</f>
        <v>BIN</v>
      </c>
      <c r="P194" s="351" t="str">
        <f>'PL,HC,INV'!$H$6</f>
        <v>K_INR</v>
      </c>
      <c r="Q194" s="342">
        <f>'PL,HC,INV'!P$123</f>
        <v>0</v>
      </c>
      <c r="R194" s="342">
        <f>'PL,HC,INV'!Q$123</f>
        <v>0</v>
      </c>
      <c r="S194" s="342">
        <f>'PL,HC,INV'!R$123</f>
        <v>0</v>
      </c>
      <c r="T194" s="342">
        <f>'PL,HC,INV'!S$123</f>
        <v>0</v>
      </c>
      <c r="U194" s="342">
        <f>'PL,HC,INV'!T$123</f>
        <v>0</v>
      </c>
      <c r="V194" s="342">
        <f>'PL,HC,INV'!U$123</f>
        <v>0</v>
      </c>
      <c r="W194" s="342">
        <f>'PL,HC,INV'!V$123</f>
        <v>0</v>
      </c>
      <c r="X194" s="342">
        <f>'PL,HC,INV'!W$123</f>
        <v>0</v>
      </c>
      <c r="Y194" s="342">
        <f>'PL,HC,INV'!X$123</f>
        <v>0</v>
      </c>
      <c r="Z194" s="342">
        <f>'PL,HC,INV'!Y$123</f>
        <v>0</v>
      </c>
      <c r="AA194" s="342">
        <f>'PL,HC,INV'!Z$123</f>
        <v>0</v>
      </c>
      <c r="AB194" s="342">
        <f>'PL,HC,INV'!AA$123</f>
        <v>0</v>
      </c>
    </row>
    <row r="195" spans="1:28">
      <c r="A195" s="975">
        <v>1</v>
      </c>
      <c r="B195" s="975" t="s">
        <v>581</v>
      </c>
      <c r="C195" s="979" t="s">
        <v>486</v>
      </c>
      <c r="D195" s="975" t="s">
        <v>11</v>
      </c>
      <c r="E195" s="977" t="s">
        <v>764</v>
      </c>
      <c r="G195" s="369"/>
      <c r="H195" s="369"/>
      <c r="I195" s="370"/>
      <c r="J195" s="340" t="s">
        <v>9</v>
      </c>
      <c r="K195" s="356" t="s">
        <v>57</v>
      </c>
      <c r="L195" s="354" t="s">
        <v>3</v>
      </c>
      <c r="M195" s="741" t="s">
        <v>11</v>
      </c>
      <c r="N195" s="353" t="s">
        <v>38</v>
      </c>
      <c r="O195" s="351" t="str">
        <f>'PL,HC,INV'!$O$4</f>
        <v>BIN</v>
      </c>
      <c r="P195" s="351" t="str">
        <f>'PL,HC,INV'!$H$6</f>
        <v>K_INR</v>
      </c>
      <c r="Q195" s="342">
        <f>'PL,HC,INV'!P$124</f>
        <v>0</v>
      </c>
      <c r="R195" s="342">
        <f>'PL,HC,INV'!Q$124</f>
        <v>0</v>
      </c>
      <c r="S195" s="342">
        <f>'PL,HC,INV'!R$124</f>
        <v>0</v>
      </c>
      <c r="T195" s="342">
        <f>'PL,HC,INV'!S$124</f>
        <v>0</v>
      </c>
      <c r="U195" s="342">
        <f>'PL,HC,INV'!T$124</f>
        <v>0</v>
      </c>
      <c r="V195" s="342">
        <f>'PL,HC,INV'!U$124</f>
        <v>0</v>
      </c>
      <c r="W195" s="342">
        <f>'PL,HC,INV'!V$124</f>
        <v>0</v>
      </c>
      <c r="X195" s="342">
        <f>'PL,HC,INV'!W$124</f>
        <v>0</v>
      </c>
      <c r="Y195" s="342">
        <f>'PL,HC,INV'!X$124</f>
        <v>0</v>
      </c>
      <c r="Z195" s="342">
        <f>'PL,HC,INV'!Y$124</f>
        <v>0</v>
      </c>
      <c r="AA195" s="342">
        <f>'PL,HC,INV'!Z$124</f>
        <v>0</v>
      </c>
      <c r="AB195" s="342">
        <f>'PL,HC,INV'!AA$124</f>
        <v>0</v>
      </c>
    </row>
    <row r="196" spans="1:28" s="1198" customFormat="1">
      <c r="A196" s="1198">
        <v>1</v>
      </c>
      <c r="C196" s="1199"/>
      <c r="F196" s="1200"/>
      <c r="G196" s="1201"/>
      <c r="H196" s="1201"/>
      <c r="I196" s="1202"/>
      <c r="J196" s="1203" t="s">
        <v>864</v>
      </c>
      <c r="K196" s="1204" t="s">
        <v>486</v>
      </c>
      <c r="L196" s="1205" t="s">
        <v>30</v>
      </c>
      <c r="M196" s="1206" t="s">
        <v>4</v>
      </c>
      <c r="N196" s="1207" t="s">
        <v>5</v>
      </c>
      <c r="O196" s="1208" t="str">
        <f>'PL,HC,INV'!$O$4</f>
        <v>BIN</v>
      </c>
      <c r="P196" s="1208" t="str">
        <f>'PL,HC,INV'!$H$6</f>
        <v>K_INR</v>
      </c>
      <c r="Q196" s="1209">
        <f>SUM(Q197:Q208)</f>
        <v>-14384</v>
      </c>
      <c r="R196" s="1209">
        <f t="shared" ref="R196:AB196" si="17">SUM(R197:R208)</f>
        <v>46732</v>
      </c>
      <c r="S196" s="1209">
        <f t="shared" si="17"/>
        <v>76333</v>
      </c>
      <c r="T196" s="1209">
        <f t="shared" si="17"/>
        <v>75367</v>
      </c>
      <c r="U196" s="1209">
        <f t="shared" si="17"/>
        <v>74629</v>
      </c>
      <c r="V196" s="1209">
        <f t="shared" si="17"/>
        <v>64208</v>
      </c>
      <c r="W196" s="1209">
        <f t="shared" si="17"/>
        <v>139151</v>
      </c>
      <c r="X196" s="1209">
        <f t="shared" si="17"/>
        <v>105518</v>
      </c>
      <c r="Y196" s="1209">
        <f t="shared" si="17"/>
        <v>132355</v>
      </c>
      <c r="Z196" s="1209">
        <f t="shared" si="17"/>
        <v>147326</v>
      </c>
      <c r="AA196" s="1209">
        <f t="shared" si="17"/>
        <v>141841</v>
      </c>
      <c r="AB196" s="1209">
        <f t="shared" si="17"/>
        <v>153859</v>
      </c>
    </row>
    <row r="197" spans="1:28">
      <c r="A197" s="975">
        <v>1</v>
      </c>
      <c r="B197" s="975" t="s">
        <v>741</v>
      </c>
      <c r="C197" s="979" t="s">
        <v>768</v>
      </c>
      <c r="D197" s="975" t="s">
        <v>742</v>
      </c>
      <c r="E197" s="975" t="s">
        <v>48</v>
      </c>
      <c r="G197" s="369"/>
      <c r="H197" s="369"/>
      <c r="I197" s="370"/>
      <c r="J197" s="339" t="s">
        <v>32</v>
      </c>
      <c r="K197" s="356" t="s">
        <v>57</v>
      </c>
      <c r="L197" s="353" t="s">
        <v>30</v>
      </c>
      <c r="M197" s="741" t="s">
        <v>31</v>
      </c>
      <c r="N197" s="354" t="s">
        <v>5</v>
      </c>
      <c r="O197" s="351" t="str">
        <f>'PL,HC,INV'!$O$4</f>
        <v>BIN</v>
      </c>
      <c r="P197" s="351" t="str">
        <f>'PL,HC,INV'!$H$6</f>
        <v>K_INR</v>
      </c>
      <c r="Q197" s="342">
        <f>'PL,HC,INV'!P$474</f>
        <v>148</v>
      </c>
      <c r="R197" s="342">
        <f>'PL,HC,INV'!Q$474</f>
        <v>4010</v>
      </c>
      <c r="S197" s="342">
        <f>'PL,HC,INV'!R$474</f>
        <v>25123</v>
      </c>
      <c r="T197" s="342">
        <f>'PL,HC,INV'!S$474</f>
        <v>16478</v>
      </c>
      <c r="U197" s="342">
        <f>'PL,HC,INV'!T$474</f>
        <v>11743</v>
      </c>
      <c r="V197" s="342">
        <f>'PL,HC,INV'!U$474</f>
        <v>22708</v>
      </c>
      <c r="W197" s="342">
        <f>'PL,HC,INV'!V$474</f>
        <v>33892</v>
      </c>
      <c r="X197" s="342">
        <f>'PL,HC,INV'!W$474</f>
        <v>31291</v>
      </c>
      <c r="Y197" s="342">
        <f>'PL,HC,INV'!X$474</f>
        <v>35026</v>
      </c>
      <c r="Z197" s="342">
        <f>'PL,HC,INV'!Y$474</f>
        <v>33682</v>
      </c>
      <c r="AA197" s="342">
        <f>'PL,HC,INV'!Z$474</f>
        <v>38164</v>
      </c>
      <c r="AB197" s="342">
        <f>'PL,HC,INV'!AA$474</f>
        <v>36277</v>
      </c>
    </row>
    <row r="198" spans="1:28">
      <c r="A198" s="975">
        <v>1</v>
      </c>
      <c r="B198" s="975" t="s">
        <v>581</v>
      </c>
      <c r="C198" s="979" t="s">
        <v>767</v>
      </c>
      <c r="D198" s="975" t="s">
        <v>323</v>
      </c>
      <c r="E198" s="975" t="s">
        <v>48</v>
      </c>
      <c r="G198" s="369"/>
      <c r="H198" s="369"/>
      <c r="I198" s="370"/>
      <c r="J198" s="339" t="s">
        <v>32</v>
      </c>
      <c r="K198" s="356" t="s">
        <v>57</v>
      </c>
      <c r="L198" s="353" t="s">
        <v>36</v>
      </c>
      <c r="M198" s="741" t="s">
        <v>31</v>
      </c>
      <c r="N198" s="354" t="s">
        <v>5</v>
      </c>
      <c r="O198" s="351" t="str">
        <f>'PL,HC,INV'!$O$4</f>
        <v>BIN</v>
      </c>
      <c r="P198" s="351" t="str">
        <f>'PL,HC,INV'!$H$6</f>
        <v>K_INR</v>
      </c>
      <c r="Q198" s="342">
        <f>'PL,HC,INV'!P$475</f>
        <v>0</v>
      </c>
      <c r="R198" s="342">
        <f>'PL,HC,INV'!Q$475</f>
        <v>0</v>
      </c>
      <c r="S198" s="342">
        <f>'PL,HC,INV'!R$475</f>
        <v>0</v>
      </c>
      <c r="T198" s="342">
        <f>'PL,HC,INV'!S$475</f>
        <v>0</v>
      </c>
      <c r="U198" s="342">
        <f>'PL,HC,INV'!T$475</f>
        <v>0</v>
      </c>
      <c r="V198" s="342">
        <f>'PL,HC,INV'!U$475</f>
        <v>0</v>
      </c>
      <c r="W198" s="342">
        <f>'PL,HC,INV'!V$475</f>
        <v>0</v>
      </c>
      <c r="X198" s="342">
        <f>'PL,HC,INV'!W$475</f>
        <v>0</v>
      </c>
      <c r="Y198" s="342">
        <f>'PL,HC,INV'!X$475</f>
        <v>0</v>
      </c>
      <c r="Z198" s="342">
        <f>'PL,HC,INV'!Y$475</f>
        <v>0</v>
      </c>
      <c r="AA198" s="342">
        <f>'PL,HC,INV'!Z$475</f>
        <v>0</v>
      </c>
      <c r="AB198" s="342">
        <f>'PL,HC,INV'!AA$475</f>
        <v>0</v>
      </c>
    </row>
    <row r="199" spans="1:28">
      <c r="A199" s="975">
        <v>1</v>
      </c>
      <c r="B199" s="975" t="s">
        <v>741</v>
      </c>
      <c r="C199" s="979" t="s">
        <v>769</v>
      </c>
      <c r="D199" s="975" t="s">
        <v>745</v>
      </c>
      <c r="E199" s="975" t="s">
        <v>48</v>
      </c>
      <c r="G199" s="369"/>
      <c r="H199" s="369"/>
      <c r="I199" s="370"/>
      <c r="J199" s="339" t="s">
        <v>32</v>
      </c>
      <c r="K199" s="356" t="s">
        <v>57</v>
      </c>
      <c r="L199" s="353" t="s">
        <v>30</v>
      </c>
      <c r="M199" s="741" t="s">
        <v>34</v>
      </c>
      <c r="N199" s="354" t="s">
        <v>5</v>
      </c>
      <c r="O199" s="351" t="str">
        <f>'PL,HC,INV'!$O$4</f>
        <v>BIN</v>
      </c>
      <c r="P199" s="351" t="str">
        <f>'PL,HC,INV'!$H$6</f>
        <v>K_INR</v>
      </c>
      <c r="Q199" s="342">
        <f>'PL,HC,INV'!P$477</f>
        <v>-2318</v>
      </c>
      <c r="R199" s="342">
        <f>'PL,HC,INV'!Q$477</f>
        <v>55268</v>
      </c>
      <c r="S199" s="342">
        <f>'PL,HC,INV'!R$477</f>
        <v>63528</v>
      </c>
      <c r="T199" s="342">
        <f>'PL,HC,INV'!S$477</f>
        <v>71568</v>
      </c>
      <c r="U199" s="342">
        <f>'PL,HC,INV'!T$477</f>
        <v>76055</v>
      </c>
      <c r="V199" s="342">
        <f>'PL,HC,INV'!U$477</f>
        <v>54964</v>
      </c>
      <c r="W199" s="342">
        <f>'PL,HC,INV'!V$477</f>
        <v>118893</v>
      </c>
      <c r="X199" s="342">
        <f>'PL,HC,INV'!W$477</f>
        <v>92551</v>
      </c>
      <c r="Y199" s="342">
        <f>'PL,HC,INV'!X$477</f>
        <v>109856</v>
      </c>
      <c r="Z199" s="342">
        <f>'PL,HC,INV'!Y$477</f>
        <v>128017</v>
      </c>
      <c r="AA199" s="342">
        <f>'PL,HC,INV'!Z$477</f>
        <v>117216</v>
      </c>
      <c r="AB199" s="342">
        <f>'PL,HC,INV'!AA$477</f>
        <v>131984</v>
      </c>
    </row>
    <row r="200" spans="1:28">
      <c r="A200" s="975">
        <v>1</v>
      </c>
      <c r="B200" s="975" t="s">
        <v>581</v>
      </c>
      <c r="C200" s="979" t="s">
        <v>486</v>
      </c>
      <c r="D200" s="975" t="s">
        <v>580</v>
      </c>
      <c r="E200" s="975" t="s">
        <v>48</v>
      </c>
      <c r="G200" s="369"/>
      <c r="H200" s="369"/>
      <c r="I200" s="370"/>
      <c r="J200" s="339" t="s">
        <v>32</v>
      </c>
      <c r="K200" s="356" t="s">
        <v>57</v>
      </c>
      <c r="L200" s="353" t="s">
        <v>36</v>
      </c>
      <c r="M200" s="741" t="s">
        <v>34</v>
      </c>
      <c r="N200" s="354" t="s">
        <v>5</v>
      </c>
      <c r="O200" s="351" t="str">
        <f>'PL,HC,INV'!$O$4</f>
        <v>BIN</v>
      </c>
      <c r="P200" s="351" t="str">
        <f>'PL,HC,INV'!$H$6</f>
        <v>K_INR</v>
      </c>
      <c r="Q200" s="342">
        <f>'PL,HC,INV'!P$480</f>
        <v>0</v>
      </c>
      <c r="R200" s="342">
        <f>'PL,HC,INV'!Q$480</f>
        <v>0</v>
      </c>
      <c r="S200" s="342">
        <f>'PL,HC,INV'!R$480</f>
        <v>0</v>
      </c>
      <c r="T200" s="342">
        <f>'PL,HC,INV'!S$480</f>
        <v>0</v>
      </c>
      <c r="U200" s="342">
        <f>'PL,HC,INV'!T$480</f>
        <v>0</v>
      </c>
      <c r="V200" s="342">
        <f>'PL,HC,INV'!U$480</f>
        <v>0</v>
      </c>
      <c r="W200" s="342">
        <f>'PL,HC,INV'!V$480</f>
        <v>0</v>
      </c>
      <c r="X200" s="342">
        <f>'PL,HC,INV'!W$480</f>
        <v>0</v>
      </c>
      <c r="Y200" s="342">
        <f>'PL,HC,INV'!X$480</f>
        <v>0</v>
      </c>
      <c r="Z200" s="342">
        <f>'PL,HC,INV'!Y$480</f>
        <v>0</v>
      </c>
      <c r="AA200" s="342">
        <f>'PL,HC,INV'!Z$480</f>
        <v>0</v>
      </c>
      <c r="AB200" s="342">
        <f>'PL,HC,INV'!AA$480</f>
        <v>0</v>
      </c>
    </row>
    <row r="201" spans="1:28" s="748" customFormat="1">
      <c r="A201" s="975">
        <v>1</v>
      </c>
      <c r="B201" s="975" t="s">
        <v>749</v>
      </c>
      <c r="C201" s="979" t="s">
        <v>767</v>
      </c>
      <c r="D201" s="975" t="s">
        <v>580</v>
      </c>
      <c r="E201" s="975" t="s">
        <v>48</v>
      </c>
      <c r="G201" s="749"/>
      <c r="H201" s="749"/>
      <c r="I201" s="750"/>
      <c r="J201" s="747" t="s">
        <v>475</v>
      </c>
      <c r="K201" s="751" t="s">
        <v>57</v>
      </c>
      <c r="L201" s="752" t="s">
        <v>30</v>
      </c>
      <c r="M201" s="753" t="s">
        <v>34</v>
      </c>
      <c r="N201" s="754" t="s">
        <v>5</v>
      </c>
      <c r="O201" s="755" t="str">
        <f>'PL,HC,INV'!$O$4</f>
        <v>BIN</v>
      </c>
      <c r="P201" s="755" t="str">
        <f>'PL,HC,INV'!$H$6</f>
        <v>K_INR</v>
      </c>
      <c r="Q201" s="756">
        <f>'PL,HC,INV'!P$482</f>
        <v>-11803</v>
      </c>
      <c r="R201" s="756">
        <f>'PL,HC,INV'!Q$482</f>
        <v>-12135</v>
      </c>
      <c r="S201" s="756">
        <f>'PL,HC,INV'!R$482</f>
        <v>-11989</v>
      </c>
      <c r="T201" s="756">
        <f>'PL,HC,INV'!S$482</f>
        <v>-12058</v>
      </c>
      <c r="U201" s="756">
        <f>'PL,HC,INV'!T$482</f>
        <v>-11983</v>
      </c>
      <c r="V201" s="756">
        <f>'PL,HC,INV'!U$482</f>
        <v>-11893</v>
      </c>
      <c r="W201" s="756">
        <f>'PL,HC,INV'!V$482</f>
        <v>-12144</v>
      </c>
      <c r="X201" s="756">
        <f>'PL,HC,INV'!W$482</f>
        <v>-16321</v>
      </c>
      <c r="Y201" s="756">
        <f>'PL,HC,INV'!X$482</f>
        <v>-11378</v>
      </c>
      <c r="Z201" s="756">
        <f>'PL,HC,INV'!Y$482</f>
        <v>-11390</v>
      </c>
      <c r="AA201" s="756">
        <f>'PL,HC,INV'!Z$482</f>
        <v>-11249</v>
      </c>
      <c r="AB201" s="756">
        <f>'PL,HC,INV'!AA$482</f>
        <v>-11761</v>
      </c>
    </row>
    <row r="202" spans="1:28" s="748" customFormat="1">
      <c r="A202" s="975">
        <v>1</v>
      </c>
      <c r="B202" s="975" t="s">
        <v>581</v>
      </c>
      <c r="C202" s="979" t="s">
        <v>767</v>
      </c>
      <c r="D202" s="975" t="s">
        <v>580</v>
      </c>
      <c r="E202" s="975" t="s">
        <v>48</v>
      </c>
      <c r="G202" s="749"/>
      <c r="H202" s="749"/>
      <c r="I202" s="750"/>
      <c r="J202" s="747" t="s">
        <v>476</v>
      </c>
      <c r="K202" s="751" t="s">
        <v>57</v>
      </c>
      <c r="L202" s="752" t="s">
        <v>30</v>
      </c>
      <c r="M202" s="753" t="s">
        <v>34</v>
      </c>
      <c r="N202" s="754" t="s">
        <v>5</v>
      </c>
      <c r="O202" s="755" t="str">
        <f>'PL,HC,INV'!$O$4</f>
        <v>BIN</v>
      </c>
      <c r="P202" s="755" t="str">
        <f>'PL,HC,INV'!$H$6</f>
        <v>K_INR</v>
      </c>
      <c r="Q202" s="756">
        <f>'PL,HC,INV'!P$483</f>
        <v>0</v>
      </c>
      <c r="R202" s="756">
        <f>'PL,HC,INV'!Q$483</f>
        <v>0</v>
      </c>
      <c r="S202" s="756">
        <f>'PL,HC,INV'!R$483</f>
        <v>0</v>
      </c>
      <c r="T202" s="756">
        <f>'PL,HC,INV'!S$483</f>
        <v>-265</v>
      </c>
      <c r="U202" s="756">
        <f>'PL,HC,INV'!T$483</f>
        <v>-875</v>
      </c>
      <c r="V202" s="756">
        <f>'PL,HC,INV'!U$483</f>
        <v>-1170</v>
      </c>
      <c r="W202" s="756">
        <f>'PL,HC,INV'!V$483</f>
        <v>-1134</v>
      </c>
      <c r="X202" s="756">
        <f>'PL,HC,INV'!W$483</f>
        <v>-1647</v>
      </c>
      <c r="Y202" s="756">
        <f>'PL,HC,INV'!X$483</f>
        <v>-793</v>
      </c>
      <c r="Z202" s="756">
        <f>'PL,HC,INV'!Y$483</f>
        <v>-2683</v>
      </c>
      <c r="AA202" s="756">
        <f>'PL,HC,INV'!Z$483</f>
        <v>-1989</v>
      </c>
      <c r="AB202" s="756">
        <f>'PL,HC,INV'!AA$483</f>
        <v>-2339</v>
      </c>
    </row>
    <row r="203" spans="1:28" s="748" customFormat="1">
      <c r="A203" s="975">
        <v>1</v>
      </c>
      <c r="B203" s="975" t="s">
        <v>741</v>
      </c>
      <c r="C203" s="979" t="s">
        <v>767</v>
      </c>
      <c r="D203" s="975" t="s">
        <v>745</v>
      </c>
      <c r="E203" s="975" t="s">
        <v>48</v>
      </c>
      <c r="G203" s="749"/>
      <c r="H203" s="749"/>
      <c r="I203" s="750"/>
      <c r="J203" s="747" t="s">
        <v>477</v>
      </c>
      <c r="K203" s="751" t="s">
        <v>57</v>
      </c>
      <c r="L203" s="752" t="s">
        <v>30</v>
      </c>
      <c r="M203" s="753" t="s">
        <v>34</v>
      </c>
      <c r="N203" s="754" t="s">
        <v>5</v>
      </c>
      <c r="O203" s="755" t="str">
        <f>'PL,HC,INV'!$O$4</f>
        <v>BIN</v>
      </c>
      <c r="P203" s="755" t="str">
        <f>'PL,HC,INV'!$H$6</f>
        <v>K_INR</v>
      </c>
      <c r="Q203" s="756">
        <f>'PL,HC,INV'!P$488</f>
        <v>0</v>
      </c>
      <c r="R203" s="756">
        <f>'PL,HC,INV'!Q$488</f>
        <v>0</v>
      </c>
      <c r="S203" s="756">
        <f>'PL,HC,INV'!R$488</f>
        <v>0</v>
      </c>
      <c r="T203" s="756">
        <f>'PL,HC,INV'!S$488</f>
        <v>0</v>
      </c>
      <c r="U203" s="756">
        <f>'PL,HC,INV'!T$488</f>
        <v>0</v>
      </c>
      <c r="V203" s="756">
        <f>'PL,HC,INV'!U$488</f>
        <v>0</v>
      </c>
      <c r="W203" s="756">
        <f>'PL,HC,INV'!V$488</f>
        <v>0</v>
      </c>
      <c r="X203" s="756">
        <f>'PL,HC,INV'!W$488</f>
        <v>0</v>
      </c>
      <c r="Y203" s="756">
        <f>'PL,HC,INV'!X$488</f>
        <v>0</v>
      </c>
      <c r="Z203" s="756">
        <f>'PL,HC,INV'!Y$488</f>
        <v>0</v>
      </c>
      <c r="AA203" s="756">
        <f>'PL,HC,INV'!Z$488</f>
        <v>0</v>
      </c>
      <c r="AB203" s="756">
        <f>'PL,HC,INV'!AA$488</f>
        <v>0</v>
      </c>
    </row>
    <row r="204" spans="1:28" s="748" customFormat="1">
      <c r="A204" s="975">
        <v>1</v>
      </c>
      <c r="B204" s="975" t="s">
        <v>741</v>
      </c>
      <c r="C204" s="979" t="s">
        <v>768</v>
      </c>
      <c r="D204" s="975" t="s">
        <v>745</v>
      </c>
      <c r="E204" s="975" t="s">
        <v>48</v>
      </c>
      <c r="G204" s="749"/>
      <c r="H204" s="749"/>
      <c r="I204" s="750"/>
      <c r="J204" s="747" t="s">
        <v>478</v>
      </c>
      <c r="K204" s="751" t="s">
        <v>57</v>
      </c>
      <c r="L204" s="752" t="s">
        <v>30</v>
      </c>
      <c r="M204" s="753" t="s">
        <v>34</v>
      </c>
      <c r="N204" s="754" t="s">
        <v>5</v>
      </c>
      <c r="O204" s="755" t="str">
        <f>'PL,HC,INV'!$O$4</f>
        <v>BIN</v>
      </c>
      <c r="P204" s="755" t="str">
        <f>'PL,HC,INV'!$H$6</f>
        <v>K_INR</v>
      </c>
      <c r="Q204" s="756">
        <f>'PL,HC,INV'!P$484</f>
        <v>0</v>
      </c>
      <c r="R204" s="756">
        <f>'PL,HC,INV'!Q$484</f>
        <v>0</v>
      </c>
      <c r="S204" s="756">
        <f>'PL,HC,INV'!R$484</f>
        <v>0</v>
      </c>
      <c r="T204" s="756">
        <f>'PL,HC,INV'!S$484</f>
        <v>0</v>
      </c>
      <c r="U204" s="756">
        <f>'PL,HC,INV'!T$484</f>
        <v>0</v>
      </c>
      <c r="V204" s="756">
        <f>'PL,HC,INV'!U$484</f>
        <v>0</v>
      </c>
      <c r="W204" s="756">
        <f>'PL,HC,INV'!V$484</f>
        <v>0</v>
      </c>
      <c r="X204" s="756">
        <f>'PL,HC,INV'!W$484</f>
        <v>0</v>
      </c>
      <c r="Y204" s="756">
        <f>'PL,HC,INV'!X$484</f>
        <v>0</v>
      </c>
      <c r="Z204" s="756">
        <f>'PL,HC,INV'!Y$484</f>
        <v>0</v>
      </c>
      <c r="AA204" s="756">
        <f>'PL,HC,INV'!Z$484</f>
        <v>0</v>
      </c>
      <c r="AB204" s="756">
        <f>'PL,HC,INV'!AA$484</f>
        <v>0</v>
      </c>
    </row>
    <row r="205" spans="1:28" s="748" customFormat="1">
      <c r="A205" s="975">
        <v>1</v>
      </c>
      <c r="B205" s="975" t="s">
        <v>749</v>
      </c>
      <c r="C205" s="979" t="s">
        <v>486</v>
      </c>
      <c r="D205" s="975" t="s">
        <v>770</v>
      </c>
      <c r="E205" s="975" t="s">
        <v>48</v>
      </c>
      <c r="G205" s="749"/>
      <c r="H205" s="749"/>
      <c r="I205" s="750"/>
      <c r="J205" s="747" t="s">
        <v>479</v>
      </c>
      <c r="K205" s="751" t="s">
        <v>57</v>
      </c>
      <c r="L205" s="752" t="s">
        <v>30</v>
      </c>
      <c r="M205" s="753" t="s">
        <v>34</v>
      </c>
      <c r="N205" s="754" t="s">
        <v>5</v>
      </c>
      <c r="O205" s="755" t="str">
        <f>'PL,HC,INV'!$O$4</f>
        <v>BIN</v>
      </c>
      <c r="P205" s="755" t="str">
        <f>'PL,HC,INV'!$H$6</f>
        <v>K_INR</v>
      </c>
      <c r="Q205" s="756">
        <f>'PL,HC,INV'!P$486</f>
        <v>-411</v>
      </c>
      <c r="R205" s="756">
        <f>'PL,HC,INV'!Q$486</f>
        <v>-411</v>
      </c>
      <c r="S205" s="756">
        <f>'PL,HC,INV'!R$486</f>
        <v>-329</v>
      </c>
      <c r="T205" s="756">
        <f>'PL,HC,INV'!S$486</f>
        <v>-356</v>
      </c>
      <c r="U205" s="756">
        <f>'PL,HC,INV'!T$486</f>
        <v>-311</v>
      </c>
      <c r="V205" s="756">
        <f>'PL,HC,INV'!U$486</f>
        <v>-401</v>
      </c>
      <c r="W205" s="756">
        <f>'PL,HC,INV'!V$486</f>
        <v>-356</v>
      </c>
      <c r="X205" s="756">
        <f>'PL,HC,INV'!W$486</f>
        <v>-356</v>
      </c>
      <c r="Y205" s="756">
        <f>'PL,HC,INV'!X$486</f>
        <v>-356</v>
      </c>
      <c r="Z205" s="756">
        <f>'PL,HC,INV'!Y$486</f>
        <v>-300</v>
      </c>
      <c r="AA205" s="756">
        <f>'PL,HC,INV'!Z$486</f>
        <v>-301</v>
      </c>
      <c r="AB205" s="756">
        <f>'PL,HC,INV'!AA$486</f>
        <v>-302</v>
      </c>
    </row>
    <row r="206" spans="1:28" s="748" customFormat="1">
      <c r="A206" s="975">
        <v>1</v>
      </c>
      <c r="B206" s="975" t="s">
        <v>741</v>
      </c>
      <c r="C206" s="979" t="s">
        <v>767</v>
      </c>
      <c r="D206" s="975" t="s">
        <v>580</v>
      </c>
      <c r="E206" s="975" t="s">
        <v>48</v>
      </c>
      <c r="G206" s="749"/>
      <c r="H206" s="749"/>
      <c r="I206" s="750"/>
      <c r="J206" s="747" t="s">
        <v>480</v>
      </c>
      <c r="K206" s="751" t="s">
        <v>57</v>
      </c>
      <c r="L206" s="752" t="s">
        <v>30</v>
      </c>
      <c r="M206" s="753" t="s">
        <v>34</v>
      </c>
      <c r="N206" s="754" t="s">
        <v>5</v>
      </c>
      <c r="O206" s="755" t="str">
        <f>'PL,HC,INV'!$O$4</f>
        <v>BIN</v>
      </c>
      <c r="P206" s="755" t="str">
        <f>'PL,HC,INV'!$H$6</f>
        <v>K_INR</v>
      </c>
      <c r="Q206" s="756">
        <f>'PL,HC,INV'!P$487</f>
        <v>0</v>
      </c>
      <c r="R206" s="756">
        <f>'PL,HC,INV'!Q$487</f>
        <v>0</v>
      </c>
      <c r="S206" s="756">
        <f>'PL,HC,INV'!R$487</f>
        <v>0</v>
      </c>
      <c r="T206" s="756">
        <f>'PL,HC,INV'!S$487</f>
        <v>0</v>
      </c>
      <c r="U206" s="756">
        <f>'PL,HC,INV'!T$487</f>
        <v>0</v>
      </c>
      <c r="V206" s="756">
        <f>'PL,HC,INV'!U$487</f>
        <v>0</v>
      </c>
      <c r="W206" s="756">
        <f>'PL,HC,INV'!V$487</f>
        <v>0</v>
      </c>
      <c r="X206" s="756">
        <f>'PL,HC,INV'!W$487</f>
        <v>0</v>
      </c>
      <c r="Y206" s="756">
        <f>'PL,HC,INV'!X$487</f>
        <v>0</v>
      </c>
      <c r="Z206" s="756">
        <f>'PL,HC,INV'!Y$487</f>
        <v>0</v>
      </c>
      <c r="AA206" s="756">
        <f>'PL,HC,INV'!Z$487</f>
        <v>0</v>
      </c>
      <c r="AB206" s="756">
        <f>'PL,HC,INV'!AA$487</f>
        <v>0</v>
      </c>
    </row>
    <row r="207" spans="1:28">
      <c r="A207" s="975">
        <v>1</v>
      </c>
      <c r="B207" s="975" t="s">
        <v>581</v>
      </c>
      <c r="C207" s="979" t="s">
        <v>767</v>
      </c>
      <c r="D207" s="979" t="s">
        <v>89</v>
      </c>
      <c r="E207" s="975" t="s">
        <v>48</v>
      </c>
      <c r="G207" s="369"/>
      <c r="H207" s="369"/>
      <c r="I207" s="370"/>
      <c r="J207" s="339" t="s">
        <v>32</v>
      </c>
      <c r="K207" s="356" t="s">
        <v>57</v>
      </c>
      <c r="L207" s="353" t="s">
        <v>30</v>
      </c>
      <c r="M207" s="741" t="s">
        <v>89</v>
      </c>
      <c r="N207" s="354" t="s">
        <v>5</v>
      </c>
      <c r="O207" s="351" t="str">
        <f>'PL,HC,INV'!$O$4</f>
        <v>BIN</v>
      </c>
      <c r="P207" s="351" t="str">
        <f>'PL,HC,INV'!$H$6</f>
        <v>K_INR</v>
      </c>
      <c r="Q207" s="342">
        <f>'PL,HC,INV'!P$489</f>
        <v>0</v>
      </c>
      <c r="R207" s="342">
        <f>'PL,HC,INV'!Q$489</f>
        <v>0</v>
      </c>
      <c r="S207" s="342">
        <f>'PL,HC,INV'!R$489</f>
        <v>0</v>
      </c>
      <c r="T207" s="342">
        <f>'PL,HC,INV'!S$489</f>
        <v>0</v>
      </c>
      <c r="U207" s="342">
        <f>'PL,HC,INV'!T$489</f>
        <v>0</v>
      </c>
      <c r="V207" s="342">
        <f>'PL,HC,INV'!U$489</f>
        <v>0</v>
      </c>
      <c r="W207" s="342">
        <f>'PL,HC,INV'!V$489</f>
        <v>0</v>
      </c>
      <c r="X207" s="342">
        <f>'PL,HC,INV'!W$489</f>
        <v>0</v>
      </c>
      <c r="Y207" s="342">
        <f>'PL,HC,INV'!X$489</f>
        <v>0</v>
      </c>
      <c r="Z207" s="342">
        <f>'PL,HC,INV'!Y$489</f>
        <v>0</v>
      </c>
      <c r="AA207" s="342">
        <f>'PL,HC,INV'!Z$489</f>
        <v>0</v>
      </c>
      <c r="AB207" s="342">
        <f>'PL,HC,INV'!AA$489</f>
        <v>0</v>
      </c>
    </row>
    <row r="208" spans="1:28">
      <c r="A208" s="975">
        <v>1</v>
      </c>
      <c r="B208" s="975" t="s">
        <v>741</v>
      </c>
      <c r="C208" s="979" t="s">
        <v>486</v>
      </c>
      <c r="D208" s="975" t="s">
        <v>771</v>
      </c>
      <c r="E208" s="975" t="s">
        <v>48</v>
      </c>
      <c r="G208" s="369"/>
      <c r="H208" s="369"/>
      <c r="I208" s="370"/>
      <c r="J208" s="339" t="s">
        <v>32</v>
      </c>
      <c r="K208" s="356" t="s">
        <v>57</v>
      </c>
      <c r="L208" s="353" t="s">
        <v>30</v>
      </c>
      <c r="M208" s="741" t="s">
        <v>11</v>
      </c>
      <c r="N208" s="354" t="s">
        <v>5</v>
      </c>
      <c r="O208" s="351" t="str">
        <f>'PL,HC,INV'!$O$4</f>
        <v>BIN</v>
      </c>
      <c r="P208" s="351" t="str">
        <f>'PL,HC,INV'!$H$6</f>
        <v>K_INR</v>
      </c>
      <c r="Q208" s="342">
        <f>'PL,HC,INV'!P$494</f>
        <v>0</v>
      </c>
      <c r="R208" s="342">
        <f>'PL,HC,INV'!Q$494</f>
        <v>0</v>
      </c>
      <c r="S208" s="342">
        <f>'PL,HC,INV'!R$494</f>
        <v>0</v>
      </c>
      <c r="T208" s="342">
        <f>'PL,HC,INV'!S$494</f>
        <v>0</v>
      </c>
      <c r="U208" s="342">
        <f>'PL,HC,INV'!T$494</f>
        <v>0</v>
      </c>
      <c r="V208" s="342">
        <f>'PL,HC,INV'!U$494</f>
        <v>0</v>
      </c>
      <c r="W208" s="342">
        <f>'PL,HC,INV'!V$494</f>
        <v>0</v>
      </c>
      <c r="X208" s="342">
        <f>'PL,HC,INV'!W$494</f>
        <v>0</v>
      </c>
      <c r="Y208" s="342">
        <f>'PL,HC,INV'!X$494</f>
        <v>0</v>
      </c>
      <c r="Z208" s="342">
        <f>'PL,HC,INV'!Y$494</f>
        <v>0</v>
      </c>
      <c r="AA208" s="342">
        <f>'PL,HC,INV'!Z$494</f>
        <v>0</v>
      </c>
      <c r="AB208" s="342">
        <f>'PL,HC,INV'!AA$494</f>
        <v>0</v>
      </c>
    </row>
    <row r="209" spans="1:28" s="1198" customFormat="1">
      <c r="A209" s="1198">
        <v>1</v>
      </c>
      <c r="C209" s="1199"/>
      <c r="F209" s="1200"/>
      <c r="G209" s="1201"/>
      <c r="H209" s="1201"/>
      <c r="I209" s="1202"/>
      <c r="J209" s="1203" t="s">
        <v>864</v>
      </c>
      <c r="K209" s="1204" t="s">
        <v>486</v>
      </c>
      <c r="L209" s="1205" t="s">
        <v>33</v>
      </c>
      <c r="M209" s="1206" t="s">
        <v>4</v>
      </c>
      <c r="N209" s="1207" t="s">
        <v>5</v>
      </c>
      <c r="O209" s="1208" t="str">
        <f>'PL,HC,INV'!$O$4</f>
        <v>BIN</v>
      </c>
      <c r="P209" s="1208" t="str">
        <f>'PL,HC,INV'!$H$6</f>
        <v>K_INR</v>
      </c>
      <c r="Q209" s="1209">
        <f>SUM(Q210:Q221)</f>
        <v>52</v>
      </c>
      <c r="R209" s="1209">
        <f t="shared" ref="R209:AB209" si="18">SUM(R210:R221)</f>
        <v>4395</v>
      </c>
      <c r="S209" s="1209">
        <f t="shared" si="18"/>
        <v>3463</v>
      </c>
      <c r="T209" s="1209">
        <f t="shared" si="18"/>
        <v>3746</v>
      </c>
      <c r="U209" s="1209">
        <f t="shared" si="18"/>
        <v>6728</v>
      </c>
      <c r="V209" s="1209">
        <f t="shared" si="18"/>
        <v>14469</v>
      </c>
      <c r="W209" s="1209">
        <f t="shared" si="18"/>
        <v>15341</v>
      </c>
      <c r="X209" s="1209">
        <f t="shared" si="18"/>
        <v>18744</v>
      </c>
      <c r="Y209" s="1209">
        <f t="shared" si="18"/>
        <v>15374</v>
      </c>
      <c r="Z209" s="1209">
        <f t="shared" si="18"/>
        <v>15888</v>
      </c>
      <c r="AA209" s="1209">
        <f t="shared" si="18"/>
        <v>17286</v>
      </c>
      <c r="AB209" s="1209">
        <f t="shared" si="18"/>
        <v>16070</v>
      </c>
    </row>
    <row r="210" spans="1:28">
      <c r="A210" s="975">
        <v>1</v>
      </c>
      <c r="B210" s="975" t="s">
        <v>741</v>
      </c>
      <c r="C210" s="979" t="s">
        <v>767</v>
      </c>
      <c r="D210" s="975" t="s">
        <v>323</v>
      </c>
      <c r="E210" s="975" t="s">
        <v>48</v>
      </c>
      <c r="G210" s="369"/>
      <c r="H210" s="369"/>
      <c r="I210" s="370"/>
      <c r="J210" s="339" t="s">
        <v>32</v>
      </c>
      <c r="K210" s="356" t="s">
        <v>57</v>
      </c>
      <c r="L210" s="353" t="s">
        <v>33</v>
      </c>
      <c r="M210" s="741" t="s">
        <v>31</v>
      </c>
      <c r="N210" s="354" t="s">
        <v>5</v>
      </c>
      <c r="O210" s="351" t="str">
        <f>'PL,HC,INV'!$O$4</f>
        <v>BIN</v>
      </c>
      <c r="P210" s="351" t="str">
        <f>'PL,HC,INV'!$H$6</f>
        <v>K_INR</v>
      </c>
      <c r="Q210" s="342">
        <f>'PL,HC,INV'!P$497</f>
        <v>0</v>
      </c>
      <c r="R210" s="342">
        <f>'PL,HC,INV'!Q$497</f>
        <v>2151</v>
      </c>
      <c r="S210" s="342">
        <f>'PL,HC,INV'!R$497</f>
        <v>-40</v>
      </c>
      <c r="T210" s="342">
        <f>'PL,HC,INV'!S$497</f>
        <v>26</v>
      </c>
      <c r="U210" s="342">
        <f>'PL,HC,INV'!T$497</f>
        <v>50</v>
      </c>
      <c r="V210" s="342">
        <f>'PL,HC,INV'!U$497</f>
        <v>3948</v>
      </c>
      <c r="W210" s="342">
        <f>'PL,HC,INV'!V$497</f>
        <v>4101</v>
      </c>
      <c r="X210" s="342">
        <f>'PL,HC,INV'!W$497</f>
        <v>4742</v>
      </c>
      <c r="Y210" s="342">
        <f>'PL,HC,INV'!X$497</f>
        <v>3703</v>
      </c>
      <c r="Z210" s="342">
        <f>'PL,HC,INV'!Y$497</f>
        <v>2836</v>
      </c>
      <c r="AA210" s="342">
        <f>'PL,HC,INV'!Z$497</f>
        <v>3290</v>
      </c>
      <c r="AB210" s="342">
        <f>'PL,HC,INV'!AA$497</f>
        <v>9636</v>
      </c>
    </row>
    <row r="211" spans="1:28">
      <c r="A211" s="975">
        <v>1</v>
      </c>
      <c r="B211" s="975" t="s">
        <v>741</v>
      </c>
      <c r="C211" s="979" t="s">
        <v>772</v>
      </c>
      <c r="D211" s="975" t="s">
        <v>742</v>
      </c>
      <c r="E211" s="975" t="s">
        <v>48</v>
      </c>
      <c r="G211" s="369"/>
      <c r="H211" s="369"/>
      <c r="I211" s="370"/>
      <c r="J211" s="339" t="s">
        <v>32</v>
      </c>
      <c r="K211" s="356" t="s">
        <v>57</v>
      </c>
      <c r="L211" s="353" t="s">
        <v>37</v>
      </c>
      <c r="M211" s="741" t="s">
        <v>31</v>
      </c>
      <c r="N211" s="354" t="s">
        <v>5</v>
      </c>
      <c r="O211" s="351" t="str">
        <f>'PL,HC,INV'!$O$4</f>
        <v>BIN</v>
      </c>
      <c r="P211" s="351" t="str">
        <f>'PL,HC,INV'!$H$6</f>
        <v>K_INR</v>
      </c>
      <c r="Q211" s="342">
        <f>'PL,HC,INV'!P$498</f>
        <v>0</v>
      </c>
      <c r="R211" s="342">
        <f>'PL,HC,INV'!Q$498</f>
        <v>0</v>
      </c>
      <c r="S211" s="342">
        <f>'PL,HC,INV'!R$498</f>
        <v>0</v>
      </c>
      <c r="T211" s="342">
        <f>'PL,HC,INV'!S$498</f>
        <v>0</v>
      </c>
      <c r="U211" s="342">
        <f>'PL,HC,INV'!T$498</f>
        <v>0</v>
      </c>
      <c r="V211" s="342">
        <f>'PL,HC,INV'!U$498</f>
        <v>0</v>
      </c>
      <c r="W211" s="342">
        <f>'PL,HC,INV'!V$498</f>
        <v>0</v>
      </c>
      <c r="X211" s="342">
        <f>'PL,HC,INV'!W$498</f>
        <v>0</v>
      </c>
      <c r="Y211" s="342">
        <f>'PL,HC,INV'!X$498</f>
        <v>0</v>
      </c>
      <c r="Z211" s="342">
        <f>'PL,HC,INV'!Y$498</f>
        <v>0</v>
      </c>
      <c r="AA211" s="342">
        <f>'PL,HC,INV'!Z$498</f>
        <v>0</v>
      </c>
      <c r="AB211" s="342">
        <f>'PL,HC,INV'!AA$498</f>
        <v>0</v>
      </c>
    </row>
    <row r="212" spans="1:28">
      <c r="A212" s="975">
        <v>1</v>
      </c>
      <c r="B212" s="975" t="s">
        <v>581</v>
      </c>
      <c r="C212" s="979" t="s">
        <v>767</v>
      </c>
      <c r="D212" s="975" t="s">
        <v>752</v>
      </c>
      <c r="E212" s="975" t="s">
        <v>48</v>
      </c>
      <c r="G212" s="369"/>
      <c r="H212" s="369"/>
      <c r="I212" s="370"/>
      <c r="J212" s="339" t="s">
        <v>32</v>
      </c>
      <c r="K212" s="356" t="s">
        <v>57</v>
      </c>
      <c r="L212" s="353" t="s">
        <v>33</v>
      </c>
      <c r="M212" s="741" t="s">
        <v>34</v>
      </c>
      <c r="N212" s="354" t="s">
        <v>5</v>
      </c>
      <c r="O212" s="351" t="str">
        <f>'PL,HC,INV'!$O$4</f>
        <v>BIN</v>
      </c>
      <c r="P212" s="351" t="str">
        <f>'PL,HC,INV'!$H$6</f>
        <v>K_INR</v>
      </c>
      <c r="Q212" s="342">
        <f>'PL,HC,INV'!P$500</f>
        <v>52</v>
      </c>
      <c r="R212" s="342">
        <f>'PL,HC,INV'!Q$500</f>
        <v>2244</v>
      </c>
      <c r="S212" s="342">
        <f>'PL,HC,INV'!R$500</f>
        <v>3503</v>
      </c>
      <c r="T212" s="342">
        <f>'PL,HC,INV'!S$500</f>
        <v>3720</v>
      </c>
      <c r="U212" s="342">
        <f>'PL,HC,INV'!T$500</f>
        <v>6678</v>
      </c>
      <c r="V212" s="342">
        <f>'PL,HC,INV'!U$500</f>
        <v>10521</v>
      </c>
      <c r="W212" s="342">
        <f>'PL,HC,INV'!V$500</f>
        <v>11240</v>
      </c>
      <c r="X212" s="342">
        <f>'PL,HC,INV'!W$500</f>
        <v>14002</v>
      </c>
      <c r="Y212" s="342">
        <f>'PL,HC,INV'!X$500</f>
        <v>11671</v>
      </c>
      <c r="Z212" s="342">
        <f>'PL,HC,INV'!Y$500</f>
        <v>13052</v>
      </c>
      <c r="AA212" s="342">
        <f>'PL,HC,INV'!Z$500</f>
        <v>13996</v>
      </c>
      <c r="AB212" s="342">
        <f>'PL,HC,INV'!AA$500</f>
        <v>6434</v>
      </c>
    </row>
    <row r="213" spans="1:28">
      <c r="A213" s="975">
        <v>1</v>
      </c>
      <c r="B213" s="975" t="s">
        <v>581</v>
      </c>
      <c r="C213" s="979" t="s">
        <v>767</v>
      </c>
      <c r="D213" s="975" t="s">
        <v>745</v>
      </c>
      <c r="E213" s="975" t="s">
        <v>48</v>
      </c>
      <c r="G213" s="369"/>
      <c r="H213" s="369"/>
      <c r="I213" s="370"/>
      <c r="J213" s="339" t="s">
        <v>32</v>
      </c>
      <c r="K213" s="356" t="s">
        <v>57</v>
      </c>
      <c r="L213" s="353" t="s">
        <v>37</v>
      </c>
      <c r="M213" s="741" t="s">
        <v>34</v>
      </c>
      <c r="N213" s="354" t="s">
        <v>5</v>
      </c>
      <c r="O213" s="351" t="str">
        <f>'PL,HC,INV'!$O$4</f>
        <v>BIN</v>
      </c>
      <c r="P213" s="351" t="str">
        <f>'PL,HC,INV'!$H$6</f>
        <v>K_INR</v>
      </c>
      <c r="Q213" s="342">
        <f>'PL,HC,INV'!P$503</f>
        <v>0</v>
      </c>
      <c r="R213" s="342">
        <f>'PL,HC,INV'!Q$503</f>
        <v>0</v>
      </c>
      <c r="S213" s="342">
        <f>'PL,HC,INV'!R$503</f>
        <v>0</v>
      </c>
      <c r="T213" s="342">
        <f>'PL,HC,INV'!S$503</f>
        <v>0</v>
      </c>
      <c r="U213" s="342">
        <f>'PL,HC,INV'!T$503</f>
        <v>0</v>
      </c>
      <c r="V213" s="342">
        <f>'PL,HC,INV'!U$503</f>
        <v>0</v>
      </c>
      <c r="W213" s="342">
        <f>'PL,HC,INV'!V$503</f>
        <v>0</v>
      </c>
      <c r="X213" s="342">
        <f>'PL,HC,INV'!W$503</f>
        <v>0</v>
      </c>
      <c r="Y213" s="342">
        <f>'PL,HC,INV'!X$503</f>
        <v>0</v>
      </c>
      <c r="Z213" s="342">
        <f>'PL,HC,INV'!Y$503</f>
        <v>0</v>
      </c>
      <c r="AA213" s="342">
        <f>'PL,HC,INV'!Z$503</f>
        <v>0</v>
      </c>
      <c r="AB213" s="342">
        <f>'PL,HC,INV'!AA$503</f>
        <v>0</v>
      </c>
    </row>
    <row r="214" spans="1:28" s="748" customFormat="1">
      <c r="A214" s="975">
        <v>1</v>
      </c>
      <c r="B214" s="975" t="s">
        <v>581</v>
      </c>
      <c r="C214" s="979" t="s">
        <v>772</v>
      </c>
      <c r="D214" s="975" t="s">
        <v>745</v>
      </c>
      <c r="E214" s="975" t="s">
        <v>48</v>
      </c>
      <c r="G214" s="749"/>
      <c r="H214" s="749"/>
      <c r="I214" s="750"/>
      <c r="J214" s="747" t="s">
        <v>475</v>
      </c>
      <c r="K214" s="751" t="s">
        <v>57</v>
      </c>
      <c r="L214" s="752" t="s">
        <v>33</v>
      </c>
      <c r="M214" s="753" t="s">
        <v>34</v>
      </c>
      <c r="N214" s="754" t="s">
        <v>5</v>
      </c>
      <c r="O214" s="755" t="str">
        <f>'PL,HC,INV'!$O$4</f>
        <v>BIN</v>
      </c>
      <c r="P214" s="755" t="str">
        <f>'PL,HC,INV'!$H$6</f>
        <v>K_INR</v>
      </c>
      <c r="Q214" s="756">
        <f>'PL,HC,INV'!P$505</f>
        <v>0</v>
      </c>
      <c r="R214" s="756">
        <f>'PL,HC,INV'!Q$505</f>
        <v>0</v>
      </c>
      <c r="S214" s="756">
        <f>'PL,HC,INV'!R$505</f>
        <v>0</v>
      </c>
      <c r="T214" s="756">
        <f>'PL,HC,INV'!S$505</f>
        <v>0</v>
      </c>
      <c r="U214" s="756">
        <f>'PL,HC,INV'!T$505</f>
        <v>0</v>
      </c>
      <c r="V214" s="756">
        <f>'PL,HC,INV'!U$505</f>
        <v>0</v>
      </c>
      <c r="W214" s="756">
        <f>'PL,HC,INV'!V$505</f>
        <v>0</v>
      </c>
      <c r="X214" s="756">
        <f>'PL,HC,INV'!W$505</f>
        <v>0</v>
      </c>
      <c r="Y214" s="756">
        <f>'PL,HC,INV'!X$505</f>
        <v>0</v>
      </c>
      <c r="Z214" s="756">
        <f>'PL,HC,INV'!Y$505</f>
        <v>0</v>
      </c>
      <c r="AA214" s="756">
        <f>'PL,HC,INV'!Z$505</f>
        <v>0</v>
      </c>
      <c r="AB214" s="756">
        <f>'PL,HC,INV'!AA$505</f>
        <v>0</v>
      </c>
    </row>
    <row r="215" spans="1:28" s="748" customFormat="1">
      <c r="A215" s="975">
        <v>1</v>
      </c>
      <c r="B215" s="975" t="s">
        <v>581</v>
      </c>
      <c r="C215" s="979" t="s">
        <v>486</v>
      </c>
      <c r="D215" s="975" t="s">
        <v>770</v>
      </c>
      <c r="E215" s="975" t="s">
        <v>48</v>
      </c>
      <c r="G215" s="749"/>
      <c r="H215" s="749"/>
      <c r="I215" s="750"/>
      <c r="J215" s="747" t="s">
        <v>476</v>
      </c>
      <c r="K215" s="751" t="s">
        <v>57</v>
      </c>
      <c r="L215" s="752" t="s">
        <v>33</v>
      </c>
      <c r="M215" s="753" t="s">
        <v>34</v>
      </c>
      <c r="N215" s="754" t="s">
        <v>5</v>
      </c>
      <c r="O215" s="755" t="str">
        <f>'PL,HC,INV'!$O$4</f>
        <v>BIN</v>
      </c>
      <c r="P215" s="755" t="str">
        <f>'PL,HC,INV'!$H$6</f>
        <v>K_INR</v>
      </c>
      <c r="Q215" s="756">
        <f>'PL,HC,INV'!P$506</f>
        <v>0</v>
      </c>
      <c r="R215" s="756">
        <f>'PL,HC,INV'!Q$506</f>
        <v>0</v>
      </c>
      <c r="S215" s="756">
        <f>'PL,HC,INV'!R$506</f>
        <v>0</v>
      </c>
      <c r="T215" s="756">
        <f>'PL,HC,INV'!S$506</f>
        <v>0</v>
      </c>
      <c r="U215" s="756">
        <f>'PL,HC,INV'!T$506</f>
        <v>0</v>
      </c>
      <c r="V215" s="756">
        <f>'PL,HC,INV'!U$506</f>
        <v>0</v>
      </c>
      <c r="W215" s="756">
        <f>'PL,HC,INV'!V$506</f>
        <v>0</v>
      </c>
      <c r="X215" s="756">
        <f>'PL,HC,INV'!W$506</f>
        <v>0</v>
      </c>
      <c r="Y215" s="756">
        <f>'PL,HC,INV'!X$506</f>
        <v>0</v>
      </c>
      <c r="Z215" s="756">
        <f>'PL,HC,INV'!Y$506</f>
        <v>0</v>
      </c>
      <c r="AA215" s="756">
        <f>'PL,HC,INV'!Z$506</f>
        <v>0</v>
      </c>
      <c r="AB215" s="756">
        <f>'PL,HC,INV'!AA$506</f>
        <v>0</v>
      </c>
    </row>
    <row r="216" spans="1:28" s="748" customFormat="1">
      <c r="A216" s="975">
        <v>1</v>
      </c>
      <c r="B216" s="975" t="s">
        <v>741</v>
      </c>
      <c r="C216" s="979" t="s">
        <v>486</v>
      </c>
      <c r="D216" s="975" t="s">
        <v>745</v>
      </c>
      <c r="E216" s="975" t="s">
        <v>48</v>
      </c>
      <c r="G216" s="749"/>
      <c r="H216" s="749"/>
      <c r="I216" s="750"/>
      <c r="J216" s="747" t="s">
        <v>477</v>
      </c>
      <c r="K216" s="751" t="s">
        <v>57</v>
      </c>
      <c r="L216" s="752" t="s">
        <v>33</v>
      </c>
      <c r="M216" s="753" t="s">
        <v>34</v>
      </c>
      <c r="N216" s="754" t="s">
        <v>5</v>
      </c>
      <c r="O216" s="755" t="str">
        <f>'PL,HC,INV'!$O$4</f>
        <v>BIN</v>
      </c>
      <c r="P216" s="755" t="str">
        <f>'PL,HC,INV'!$H$6</f>
        <v>K_INR</v>
      </c>
      <c r="Q216" s="756">
        <f>'PL,HC,INV'!P$511</f>
        <v>0</v>
      </c>
      <c r="R216" s="756">
        <f>'PL,HC,INV'!Q$511</f>
        <v>0</v>
      </c>
      <c r="S216" s="756">
        <f>'PL,HC,INV'!R$511</f>
        <v>0</v>
      </c>
      <c r="T216" s="756">
        <f>'PL,HC,INV'!S$511</f>
        <v>0</v>
      </c>
      <c r="U216" s="756">
        <f>'PL,HC,INV'!T$511</f>
        <v>0</v>
      </c>
      <c r="V216" s="756">
        <f>'PL,HC,INV'!U$511</f>
        <v>0</v>
      </c>
      <c r="W216" s="756">
        <f>'PL,HC,INV'!V$511</f>
        <v>0</v>
      </c>
      <c r="X216" s="756">
        <f>'PL,HC,INV'!W$511</f>
        <v>0</v>
      </c>
      <c r="Y216" s="756">
        <f>'PL,HC,INV'!X$511</f>
        <v>0</v>
      </c>
      <c r="Z216" s="756">
        <f>'PL,HC,INV'!Y$511</f>
        <v>0</v>
      </c>
      <c r="AA216" s="756">
        <f>'PL,HC,INV'!Z$511</f>
        <v>0</v>
      </c>
      <c r="AB216" s="756">
        <f>'PL,HC,INV'!AA$511</f>
        <v>0</v>
      </c>
    </row>
    <row r="217" spans="1:28" s="748" customFormat="1">
      <c r="A217" s="975">
        <v>1</v>
      </c>
      <c r="B217" s="975" t="s">
        <v>581</v>
      </c>
      <c r="C217" s="979" t="s">
        <v>486</v>
      </c>
      <c r="D217" s="975" t="s">
        <v>752</v>
      </c>
      <c r="E217" s="975" t="s">
        <v>48</v>
      </c>
      <c r="G217" s="749"/>
      <c r="H217" s="749"/>
      <c r="I217" s="750"/>
      <c r="J217" s="747" t="s">
        <v>478</v>
      </c>
      <c r="K217" s="751" t="s">
        <v>57</v>
      </c>
      <c r="L217" s="752" t="s">
        <v>33</v>
      </c>
      <c r="M217" s="753" t="s">
        <v>34</v>
      </c>
      <c r="N217" s="754" t="s">
        <v>5</v>
      </c>
      <c r="O217" s="755" t="str">
        <f>'PL,HC,INV'!$O$4</f>
        <v>BIN</v>
      </c>
      <c r="P217" s="755" t="str">
        <f>'PL,HC,INV'!$H$6</f>
        <v>K_INR</v>
      </c>
      <c r="Q217" s="756">
        <f>'PL,HC,INV'!P$507</f>
        <v>0</v>
      </c>
      <c r="R217" s="756">
        <f>'PL,HC,INV'!Q$507</f>
        <v>0</v>
      </c>
      <c r="S217" s="756">
        <f>'PL,HC,INV'!R$507</f>
        <v>0</v>
      </c>
      <c r="T217" s="756">
        <f>'PL,HC,INV'!S$507</f>
        <v>0</v>
      </c>
      <c r="U217" s="756">
        <f>'PL,HC,INV'!T$507</f>
        <v>0</v>
      </c>
      <c r="V217" s="756">
        <f>'PL,HC,INV'!U$507</f>
        <v>0</v>
      </c>
      <c r="W217" s="756">
        <f>'PL,HC,INV'!V$507</f>
        <v>0</v>
      </c>
      <c r="X217" s="756">
        <f>'PL,HC,INV'!W$507</f>
        <v>0</v>
      </c>
      <c r="Y217" s="756">
        <f>'PL,HC,INV'!X$507</f>
        <v>0</v>
      </c>
      <c r="Z217" s="756">
        <f>'PL,HC,INV'!Y$507</f>
        <v>0</v>
      </c>
      <c r="AA217" s="756">
        <f>'PL,HC,INV'!Z$507</f>
        <v>0</v>
      </c>
      <c r="AB217" s="756">
        <f>'PL,HC,INV'!AA$507</f>
        <v>0</v>
      </c>
    </row>
    <row r="218" spans="1:28" s="748" customFormat="1">
      <c r="A218" s="975">
        <v>1</v>
      </c>
      <c r="B218" s="975" t="s">
        <v>581</v>
      </c>
      <c r="C218" s="979" t="s">
        <v>486</v>
      </c>
      <c r="D218" s="975" t="s">
        <v>744</v>
      </c>
      <c r="E218" s="975" t="s">
        <v>48</v>
      </c>
      <c r="G218" s="749"/>
      <c r="H218" s="749"/>
      <c r="I218" s="750"/>
      <c r="J218" s="747" t="s">
        <v>479</v>
      </c>
      <c r="K218" s="751" t="s">
        <v>57</v>
      </c>
      <c r="L218" s="752" t="s">
        <v>33</v>
      </c>
      <c r="M218" s="753" t="s">
        <v>34</v>
      </c>
      <c r="N218" s="754" t="s">
        <v>5</v>
      </c>
      <c r="O218" s="755" t="str">
        <f>'PL,HC,INV'!$O$4</f>
        <v>BIN</v>
      </c>
      <c r="P218" s="755" t="str">
        <f>'PL,HC,INV'!$H$6</f>
        <v>K_INR</v>
      </c>
      <c r="Q218" s="756">
        <f>'PL,HC,INV'!P$509</f>
        <v>0</v>
      </c>
      <c r="R218" s="756">
        <f>'PL,HC,INV'!Q$509</f>
        <v>0</v>
      </c>
      <c r="S218" s="756">
        <f>'PL,HC,INV'!R$509</f>
        <v>0</v>
      </c>
      <c r="T218" s="756">
        <f>'PL,HC,INV'!S$509</f>
        <v>0</v>
      </c>
      <c r="U218" s="756">
        <f>'PL,HC,INV'!T$509</f>
        <v>0</v>
      </c>
      <c r="V218" s="756">
        <f>'PL,HC,INV'!U$509</f>
        <v>0</v>
      </c>
      <c r="W218" s="756">
        <f>'PL,HC,INV'!V$509</f>
        <v>0</v>
      </c>
      <c r="X218" s="756">
        <f>'PL,HC,INV'!W$509</f>
        <v>0</v>
      </c>
      <c r="Y218" s="756">
        <f>'PL,HC,INV'!X$509</f>
        <v>0</v>
      </c>
      <c r="Z218" s="756">
        <f>'PL,HC,INV'!Y$509</f>
        <v>0</v>
      </c>
      <c r="AA218" s="756">
        <f>'PL,HC,INV'!Z$509</f>
        <v>0</v>
      </c>
      <c r="AB218" s="756">
        <f>'PL,HC,INV'!AA$509</f>
        <v>0</v>
      </c>
    </row>
    <row r="219" spans="1:28" s="748" customFormat="1">
      <c r="A219" s="975">
        <v>1</v>
      </c>
      <c r="B219" s="975" t="s">
        <v>581</v>
      </c>
      <c r="C219" s="979" t="s">
        <v>772</v>
      </c>
      <c r="D219" s="975" t="s">
        <v>580</v>
      </c>
      <c r="E219" s="975" t="s">
        <v>48</v>
      </c>
      <c r="G219" s="749"/>
      <c r="H219" s="749"/>
      <c r="I219" s="750"/>
      <c r="J219" s="747" t="s">
        <v>480</v>
      </c>
      <c r="K219" s="751" t="s">
        <v>57</v>
      </c>
      <c r="L219" s="752" t="s">
        <v>33</v>
      </c>
      <c r="M219" s="753" t="s">
        <v>34</v>
      </c>
      <c r="N219" s="754" t="s">
        <v>5</v>
      </c>
      <c r="O219" s="755" t="str">
        <f>'PL,HC,INV'!$O$4</f>
        <v>BIN</v>
      </c>
      <c r="P219" s="755" t="str">
        <f>'PL,HC,INV'!$H$6</f>
        <v>K_INR</v>
      </c>
      <c r="Q219" s="756">
        <f>'PL,HC,INV'!P$510</f>
        <v>0</v>
      </c>
      <c r="R219" s="756">
        <f>'PL,HC,INV'!Q$510</f>
        <v>0</v>
      </c>
      <c r="S219" s="756">
        <f>'PL,HC,INV'!R$510</f>
        <v>0</v>
      </c>
      <c r="T219" s="756">
        <f>'PL,HC,INV'!S$510</f>
        <v>0</v>
      </c>
      <c r="U219" s="756">
        <f>'PL,HC,INV'!T$510</f>
        <v>0</v>
      </c>
      <c r="V219" s="756">
        <f>'PL,HC,INV'!U$510</f>
        <v>0</v>
      </c>
      <c r="W219" s="756">
        <f>'PL,HC,INV'!V$510</f>
        <v>0</v>
      </c>
      <c r="X219" s="756">
        <f>'PL,HC,INV'!W$510</f>
        <v>0</v>
      </c>
      <c r="Y219" s="756">
        <f>'PL,HC,INV'!X$510</f>
        <v>0</v>
      </c>
      <c r="Z219" s="756">
        <f>'PL,HC,INV'!Y$510</f>
        <v>0</v>
      </c>
      <c r="AA219" s="756">
        <f>'PL,HC,INV'!Z$510</f>
        <v>0</v>
      </c>
      <c r="AB219" s="756">
        <f>'PL,HC,INV'!AA$510</f>
        <v>0</v>
      </c>
    </row>
    <row r="220" spans="1:28">
      <c r="A220" s="975">
        <v>1</v>
      </c>
      <c r="B220" s="975" t="s">
        <v>581</v>
      </c>
      <c r="C220" s="979" t="s">
        <v>486</v>
      </c>
      <c r="D220" s="979" t="s">
        <v>89</v>
      </c>
      <c r="E220" s="975" t="s">
        <v>48</v>
      </c>
      <c r="G220" s="369"/>
      <c r="H220" s="369"/>
      <c r="I220" s="370"/>
      <c r="J220" s="339" t="s">
        <v>32</v>
      </c>
      <c r="K220" s="356" t="s">
        <v>57</v>
      </c>
      <c r="L220" s="353" t="s">
        <v>33</v>
      </c>
      <c r="M220" s="741" t="s">
        <v>89</v>
      </c>
      <c r="N220" s="354" t="s">
        <v>5</v>
      </c>
      <c r="O220" s="351" t="str">
        <f>'PL,HC,INV'!$O$4</f>
        <v>BIN</v>
      </c>
      <c r="P220" s="351" t="str">
        <f>'PL,HC,INV'!$H$6</f>
        <v>K_INR</v>
      </c>
      <c r="Q220" s="342">
        <f>'PL,HC,INV'!P$512</f>
        <v>0</v>
      </c>
      <c r="R220" s="342">
        <f>'PL,HC,INV'!Q$512</f>
        <v>0</v>
      </c>
      <c r="S220" s="342">
        <f>'PL,HC,INV'!R$512</f>
        <v>0</v>
      </c>
      <c r="T220" s="342">
        <f>'PL,HC,INV'!S$512</f>
        <v>0</v>
      </c>
      <c r="U220" s="342">
        <f>'PL,HC,INV'!T$512</f>
        <v>0</v>
      </c>
      <c r="V220" s="342">
        <f>'PL,HC,INV'!U$512</f>
        <v>0</v>
      </c>
      <c r="W220" s="342">
        <f>'PL,HC,INV'!V$512</f>
        <v>0</v>
      </c>
      <c r="X220" s="342">
        <f>'PL,HC,INV'!W$512</f>
        <v>0</v>
      </c>
      <c r="Y220" s="342">
        <f>'PL,HC,INV'!X$512</f>
        <v>0</v>
      </c>
      <c r="Z220" s="342">
        <f>'PL,HC,INV'!Y$512</f>
        <v>0</v>
      </c>
      <c r="AA220" s="342">
        <f>'PL,HC,INV'!Z$512</f>
        <v>0</v>
      </c>
      <c r="AB220" s="342">
        <f>'PL,HC,INV'!AA$512</f>
        <v>0</v>
      </c>
    </row>
    <row r="221" spans="1:28">
      <c r="A221" s="975">
        <v>1</v>
      </c>
      <c r="B221" s="975" t="s">
        <v>581</v>
      </c>
      <c r="C221" s="979" t="s">
        <v>767</v>
      </c>
      <c r="D221" s="975" t="s">
        <v>524</v>
      </c>
      <c r="E221" s="975" t="s">
        <v>48</v>
      </c>
      <c r="G221" s="369"/>
      <c r="H221" s="369"/>
      <c r="I221" s="370"/>
      <c r="J221" s="339" t="s">
        <v>32</v>
      </c>
      <c r="K221" s="356" t="s">
        <v>57</v>
      </c>
      <c r="L221" s="353" t="s">
        <v>33</v>
      </c>
      <c r="M221" s="741" t="s">
        <v>11</v>
      </c>
      <c r="N221" s="354" t="s">
        <v>5</v>
      </c>
      <c r="O221" s="351" t="str">
        <f>'PL,HC,INV'!$O$4</f>
        <v>BIN</v>
      </c>
      <c r="P221" s="351" t="str">
        <f>'PL,HC,INV'!$H$6</f>
        <v>K_INR</v>
      </c>
      <c r="Q221" s="342">
        <f>'PL,HC,INV'!P$517</f>
        <v>0</v>
      </c>
      <c r="R221" s="342">
        <f>'PL,HC,INV'!Q$517</f>
        <v>0</v>
      </c>
      <c r="S221" s="342">
        <f>'PL,HC,INV'!R$517</f>
        <v>0</v>
      </c>
      <c r="T221" s="342">
        <f>'PL,HC,INV'!S$517</f>
        <v>0</v>
      </c>
      <c r="U221" s="342">
        <f>'PL,HC,INV'!T$517</f>
        <v>0</v>
      </c>
      <c r="V221" s="342">
        <f>'PL,HC,INV'!U$517</f>
        <v>0</v>
      </c>
      <c r="W221" s="342">
        <f>'PL,HC,INV'!V$517</f>
        <v>0</v>
      </c>
      <c r="X221" s="342">
        <f>'PL,HC,INV'!W$517</f>
        <v>0</v>
      </c>
      <c r="Y221" s="342">
        <f>'PL,HC,INV'!X$517</f>
        <v>0</v>
      </c>
      <c r="Z221" s="342">
        <f>'PL,HC,INV'!Y$517</f>
        <v>0</v>
      </c>
      <c r="AA221" s="342">
        <f>'PL,HC,INV'!Z$517</f>
        <v>0</v>
      </c>
      <c r="AB221" s="342">
        <f>'PL,HC,INV'!AA$517</f>
        <v>0</v>
      </c>
    </row>
    <row r="222" spans="1:28" s="1198" customFormat="1">
      <c r="A222" s="1198">
        <v>1</v>
      </c>
      <c r="C222" s="1199"/>
      <c r="F222" s="1200"/>
      <c r="G222" s="1201"/>
      <c r="H222" s="1201"/>
      <c r="I222" s="1202"/>
      <c r="J222" s="1203" t="s">
        <v>867</v>
      </c>
      <c r="K222" s="1204" t="s">
        <v>486</v>
      </c>
      <c r="L222" s="1205" t="s">
        <v>3</v>
      </c>
      <c r="M222" s="1206" t="s">
        <v>4</v>
      </c>
      <c r="N222" s="1207" t="s">
        <v>5</v>
      </c>
      <c r="O222" s="1208" t="str">
        <f>'PL,HC,INV'!$O$4</f>
        <v>BIN</v>
      </c>
      <c r="P222" s="1208" t="str">
        <f>'PL,HC,INV'!$H$6</f>
        <v>K_INR</v>
      </c>
      <c r="Q222" s="1209">
        <f>SUM(Q223:Q225)</f>
        <v>58822</v>
      </c>
      <c r="R222" s="1209">
        <f t="shared" ref="R222:AB222" si="19">SUM(R223:R225)</f>
        <v>62990</v>
      </c>
      <c r="S222" s="1209">
        <f t="shared" si="19"/>
        <v>80608</v>
      </c>
      <c r="T222" s="1209">
        <f t="shared" si="19"/>
        <v>67946</v>
      </c>
      <c r="U222" s="1209">
        <f t="shared" si="19"/>
        <v>71431</v>
      </c>
      <c r="V222" s="1209">
        <f t="shared" si="19"/>
        <v>81723</v>
      </c>
      <c r="W222" s="1209">
        <f t="shared" si="19"/>
        <v>93070</v>
      </c>
      <c r="X222" s="1209">
        <f t="shared" si="19"/>
        <v>75654</v>
      </c>
      <c r="Y222" s="1209">
        <f t="shared" si="19"/>
        <v>85481</v>
      </c>
      <c r="Z222" s="1209">
        <f t="shared" si="19"/>
        <v>73562</v>
      </c>
      <c r="AA222" s="1209">
        <f t="shared" si="19"/>
        <v>79678</v>
      </c>
      <c r="AB222" s="1209">
        <f t="shared" si="19"/>
        <v>39084</v>
      </c>
    </row>
    <row r="223" spans="1:28">
      <c r="A223" s="975">
        <v>1</v>
      </c>
      <c r="B223" s="975" t="s">
        <v>581</v>
      </c>
      <c r="C223" s="979" t="s">
        <v>486</v>
      </c>
      <c r="D223" s="975" t="s">
        <v>574</v>
      </c>
      <c r="E223" s="975" t="s">
        <v>572</v>
      </c>
      <c r="G223" s="369"/>
      <c r="H223" s="369"/>
      <c r="I223" s="370"/>
      <c r="J223" s="344" t="s">
        <v>26</v>
      </c>
      <c r="K223" s="356" t="s">
        <v>57</v>
      </c>
      <c r="L223" s="354" t="s">
        <v>3</v>
      </c>
      <c r="M223" s="741" t="s">
        <v>4</v>
      </c>
      <c r="N223" s="354" t="s">
        <v>5</v>
      </c>
      <c r="O223" s="351" t="str">
        <f>'PL,HC,INV'!$O$4</f>
        <v>BIN</v>
      </c>
      <c r="P223" s="351" t="str">
        <f>'PL,HC,INV'!$H$6</f>
        <v>K_INR</v>
      </c>
      <c r="Q223" s="1327">
        <f>'PL,HC,INV'!P$148</f>
        <v>8108</v>
      </c>
      <c r="R223" s="1327">
        <f>'PL,HC,INV'!Q$148</f>
        <v>12056</v>
      </c>
      <c r="S223" s="1327">
        <f>'PL,HC,INV'!R$148</f>
        <v>14958</v>
      </c>
      <c r="T223" s="1327">
        <f>'PL,HC,INV'!S$148</f>
        <v>15039</v>
      </c>
      <c r="U223" s="1327">
        <f>'PL,HC,INV'!T$148</f>
        <v>17748</v>
      </c>
      <c r="V223" s="1327">
        <f>'PL,HC,INV'!U$148</f>
        <v>18184</v>
      </c>
      <c r="W223" s="1327">
        <f>'PL,HC,INV'!V$148</f>
        <v>25734</v>
      </c>
      <c r="X223" s="1327">
        <f>'PL,HC,INV'!W$148</f>
        <v>17319</v>
      </c>
      <c r="Y223" s="1327">
        <f>'PL,HC,INV'!X$148</f>
        <v>31022</v>
      </c>
      <c r="Z223" s="1327">
        <f>'PL,HC,INV'!Y$148</f>
        <v>14881</v>
      </c>
      <c r="AA223" s="1327">
        <f>'PL,HC,INV'!Z$148</f>
        <v>21006</v>
      </c>
      <c r="AB223" s="1327">
        <f>'PL,HC,INV'!AA$148</f>
        <v>-1135</v>
      </c>
    </row>
    <row r="224" spans="1:28">
      <c r="A224" s="975">
        <v>1</v>
      </c>
      <c r="B224" s="975" t="s">
        <v>749</v>
      </c>
      <c r="C224" s="979" t="s">
        <v>767</v>
      </c>
      <c r="D224" s="975" t="s">
        <v>574</v>
      </c>
      <c r="E224" s="975" t="s">
        <v>734</v>
      </c>
      <c r="G224" s="369"/>
      <c r="H224" s="369"/>
      <c r="I224" s="370"/>
      <c r="J224" s="344" t="s">
        <v>27</v>
      </c>
      <c r="K224" s="356" t="s">
        <v>57</v>
      </c>
      <c r="L224" s="354" t="s">
        <v>3</v>
      </c>
      <c r="M224" s="741" t="s">
        <v>4</v>
      </c>
      <c r="N224" s="354" t="s">
        <v>5</v>
      </c>
      <c r="O224" s="351" t="str">
        <f>'PL,HC,INV'!$O$4</f>
        <v>BIN</v>
      </c>
      <c r="P224" s="351" t="str">
        <f>'PL,HC,INV'!$H$6</f>
        <v>K_INR</v>
      </c>
      <c r="Q224" s="1327">
        <f>'PL,HC,INV'!P$149</f>
        <v>28298</v>
      </c>
      <c r="R224" s="1327">
        <f>'PL,HC,INV'!Q$149</f>
        <v>29089</v>
      </c>
      <c r="S224" s="1327">
        <f>'PL,HC,INV'!R$149</f>
        <v>26525</v>
      </c>
      <c r="T224" s="1327">
        <f>'PL,HC,INV'!S$149</f>
        <v>28516</v>
      </c>
      <c r="U224" s="1327">
        <f>'PL,HC,INV'!T$149</f>
        <v>28476</v>
      </c>
      <c r="V224" s="1327">
        <f>'PL,HC,INV'!U$149</f>
        <v>31311</v>
      </c>
      <c r="W224" s="1327">
        <f>'PL,HC,INV'!V$149</f>
        <v>30320</v>
      </c>
      <c r="X224" s="1327">
        <f>'PL,HC,INV'!W$149</f>
        <v>26823</v>
      </c>
      <c r="Y224" s="1327">
        <f>'PL,HC,INV'!X$149</f>
        <v>22298</v>
      </c>
      <c r="Z224" s="1327">
        <f>'PL,HC,INV'!Y$149</f>
        <v>27092</v>
      </c>
      <c r="AA224" s="1327">
        <f>'PL,HC,INV'!Z$149</f>
        <v>26988</v>
      </c>
      <c r="AB224" s="1327">
        <f>'PL,HC,INV'!AA$149</f>
        <v>25948</v>
      </c>
    </row>
    <row r="225" spans="1:28">
      <c r="A225" s="975">
        <v>1</v>
      </c>
      <c r="B225" s="975" t="s">
        <v>741</v>
      </c>
      <c r="C225" s="979" t="s">
        <v>767</v>
      </c>
      <c r="D225" s="975" t="s">
        <v>574</v>
      </c>
      <c r="E225" s="975" t="s">
        <v>734</v>
      </c>
      <c r="G225" s="369"/>
      <c r="H225" s="369"/>
      <c r="I225" s="370"/>
      <c r="J225" s="344" t="s">
        <v>28</v>
      </c>
      <c r="K225" s="356" t="s">
        <v>57</v>
      </c>
      <c r="L225" s="354" t="s">
        <v>3</v>
      </c>
      <c r="M225" s="741" t="s">
        <v>4</v>
      </c>
      <c r="N225" s="354" t="s">
        <v>5</v>
      </c>
      <c r="O225" s="351" t="str">
        <f>'PL,HC,INV'!$O$4</f>
        <v>BIN</v>
      </c>
      <c r="P225" s="351" t="str">
        <f>'PL,HC,INV'!$H$6</f>
        <v>K_INR</v>
      </c>
      <c r="Q225" s="1327">
        <f>'PL,HC,INV'!P$150</f>
        <v>22416</v>
      </c>
      <c r="R225" s="1327">
        <f>'PL,HC,INV'!Q$150</f>
        <v>21845</v>
      </c>
      <c r="S225" s="1327">
        <f>'PL,HC,INV'!R$150</f>
        <v>39125</v>
      </c>
      <c r="T225" s="1327">
        <f>'PL,HC,INV'!S$150</f>
        <v>24391</v>
      </c>
      <c r="U225" s="1327">
        <f>'PL,HC,INV'!T$150</f>
        <v>25207</v>
      </c>
      <c r="V225" s="1327">
        <f>'PL,HC,INV'!U$150</f>
        <v>32228</v>
      </c>
      <c r="W225" s="1327">
        <f>'PL,HC,INV'!V$150</f>
        <v>37016</v>
      </c>
      <c r="X225" s="1327">
        <f>'PL,HC,INV'!W$150</f>
        <v>31512</v>
      </c>
      <c r="Y225" s="1327">
        <f>'PL,HC,INV'!X$150</f>
        <v>32161</v>
      </c>
      <c r="Z225" s="1327">
        <f>'PL,HC,INV'!Y$150</f>
        <v>31589</v>
      </c>
      <c r="AA225" s="1327">
        <f>'PL,HC,INV'!Z$150</f>
        <v>31684</v>
      </c>
      <c r="AB225" s="1327">
        <f>'PL,HC,INV'!AA$150</f>
        <v>14271</v>
      </c>
    </row>
    <row r="226" spans="1:28" s="1198" customFormat="1">
      <c r="A226" s="1198">
        <v>1</v>
      </c>
      <c r="B226" s="1198" t="s">
        <v>581</v>
      </c>
      <c r="C226" s="1199" t="s">
        <v>486</v>
      </c>
      <c r="D226" s="1198" t="s">
        <v>866</v>
      </c>
      <c r="E226" s="1198" t="s">
        <v>865</v>
      </c>
      <c r="F226" s="1200"/>
      <c r="G226" s="1201"/>
      <c r="H226" s="1201"/>
      <c r="I226" s="1202"/>
      <c r="J226" s="1203" t="s">
        <v>865</v>
      </c>
      <c r="K226" s="1204" t="s">
        <v>486</v>
      </c>
      <c r="L226" s="1205" t="s">
        <v>3</v>
      </c>
      <c r="M226" s="1206" t="s">
        <v>4</v>
      </c>
      <c r="N226" s="1207" t="s">
        <v>5</v>
      </c>
      <c r="O226" s="1208" t="str">
        <f>'PL,HC,INV'!$O$4</f>
        <v>BIN</v>
      </c>
      <c r="P226" s="1208" t="str">
        <f>'PL,HC,INV'!$H$6</f>
        <v>K_INR</v>
      </c>
      <c r="Q226" s="1209">
        <f>Q196+Q209-Q222</f>
        <v>-73154</v>
      </c>
      <c r="R226" s="1209">
        <f t="shared" ref="R226:AB226" si="20">R196+R209-R222</f>
        <v>-11863</v>
      </c>
      <c r="S226" s="1209">
        <f t="shared" si="20"/>
        <v>-812</v>
      </c>
      <c r="T226" s="1209">
        <f t="shared" si="20"/>
        <v>11167</v>
      </c>
      <c r="U226" s="1209">
        <f t="shared" si="20"/>
        <v>9926</v>
      </c>
      <c r="V226" s="1209">
        <f t="shared" si="20"/>
        <v>-3046</v>
      </c>
      <c r="W226" s="1209">
        <f t="shared" si="20"/>
        <v>61422</v>
      </c>
      <c r="X226" s="1209">
        <f t="shared" si="20"/>
        <v>48608</v>
      </c>
      <c r="Y226" s="1209">
        <f t="shared" si="20"/>
        <v>62248</v>
      </c>
      <c r="Z226" s="1209">
        <f t="shared" si="20"/>
        <v>89652</v>
      </c>
      <c r="AA226" s="1209">
        <f t="shared" si="20"/>
        <v>79449</v>
      </c>
      <c r="AB226" s="1209">
        <f t="shared" si="20"/>
        <v>130845</v>
      </c>
    </row>
    <row r="227" spans="1:28">
      <c r="A227" s="975">
        <v>1</v>
      </c>
      <c r="B227" s="975" t="s">
        <v>741</v>
      </c>
      <c r="C227" s="979" t="s">
        <v>767</v>
      </c>
      <c r="D227" s="975" t="s">
        <v>866</v>
      </c>
      <c r="E227" s="975" t="s">
        <v>573</v>
      </c>
      <c r="G227" s="369"/>
      <c r="H227" s="369"/>
      <c r="I227" s="370"/>
      <c r="J227" s="339" t="s">
        <v>24</v>
      </c>
      <c r="K227" s="356" t="s">
        <v>57</v>
      </c>
      <c r="L227" s="354" t="s">
        <v>3</v>
      </c>
      <c r="M227" s="741" t="s">
        <v>4</v>
      </c>
      <c r="N227" s="354" t="s">
        <v>5</v>
      </c>
      <c r="O227" s="351" t="str">
        <f>'PL,HC,INV'!$O$4</f>
        <v>BIN</v>
      </c>
      <c r="P227" s="351" t="str">
        <f>'PL,HC,INV'!$H$6</f>
        <v>K_INR</v>
      </c>
      <c r="Q227" s="342">
        <f>'PL,HC,INV'!P$153</f>
        <v>77</v>
      </c>
      <c r="R227" s="342">
        <f>'PL,HC,INV'!Q$153</f>
        <v>442</v>
      </c>
      <c r="S227" s="342">
        <f>'PL,HC,INV'!R$153</f>
        <v>932</v>
      </c>
      <c r="T227" s="342">
        <f>'PL,HC,INV'!S$153</f>
        <v>1365</v>
      </c>
      <c r="U227" s="342">
        <f>'PL,HC,INV'!T$153</f>
        <v>875</v>
      </c>
      <c r="V227" s="342">
        <f>'PL,HC,INV'!U$153</f>
        <v>1006</v>
      </c>
      <c r="W227" s="342">
        <f>'PL,HC,INV'!V$153</f>
        <v>513</v>
      </c>
      <c r="X227" s="342">
        <f>'PL,HC,INV'!W$153</f>
        <v>1641</v>
      </c>
      <c r="Y227" s="342">
        <f>'PL,HC,INV'!X$153</f>
        <v>1208</v>
      </c>
      <c r="Z227" s="342">
        <f>'PL,HC,INV'!Y$153</f>
        <v>2254</v>
      </c>
      <c r="AA227" s="342">
        <f>'PL,HC,INV'!Z$153</f>
        <v>1459</v>
      </c>
      <c r="AB227" s="342">
        <f>'PL,HC,INV'!AA$153</f>
        <v>19529</v>
      </c>
    </row>
    <row r="228" spans="1:28">
      <c r="A228" s="975">
        <v>1</v>
      </c>
      <c r="B228" s="975" t="s">
        <v>741</v>
      </c>
      <c r="C228" s="979" t="s">
        <v>486</v>
      </c>
      <c r="D228" s="975" t="s">
        <v>866</v>
      </c>
      <c r="E228" s="978" t="s">
        <v>202</v>
      </c>
      <c r="G228" s="369"/>
      <c r="H228" s="369"/>
      <c r="I228" s="370"/>
      <c r="J228" s="339" t="s">
        <v>25</v>
      </c>
      <c r="K228" s="356" t="s">
        <v>57</v>
      </c>
      <c r="L228" s="354" t="s">
        <v>3</v>
      </c>
      <c r="M228" s="741" t="s">
        <v>4</v>
      </c>
      <c r="N228" s="354" t="s">
        <v>5</v>
      </c>
      <c r="O228" s="351" t="str">
        <f>'PL,HC,INV'!$O$4</f>
        <v>BIN</v>
      </c>
      <c r="P228" s="351" t="str">
        <f>'PL,HC,INV'!$H$6</f>
        <v>K_INR</v>
      </c>
      <c r="Q228" s="342">
        <f>'PL,HC,INV'!P$154</f>
        <v>0</v>
      </c>
      <c r="R228" s="342">
        <f>'PL,HC,INV'!Q$154</f>
        <v>0</v>
      </c>
      <c r="S228" s="342">
        <f>'PL,HC,INV'!R$154</f>
        <v>0</v>
      </c>
      <c r="T228" s="342">
        <f>'PL,HC,INV'!S$154</f>
        <v>0</v>
      </c>
      <c r="U228" s="342">
        <f>'PL,HC,INV'!T$154</f>
        <v>0</v>
      </c>
      <c r="V228" s="342">
        <f>'PL,HC,INV'!U$154</f>
        <v>0</v>
      </c>
      <c r="W228" s="342">
        <f>'PL,HC,INV'!V$154</f>
        <v>0</v>
      </c>
      <c r="X228" s="342">
        <f>'PL,HC,INV'!W$154</f>
        <v>0</v>
      </c>
      <c r="Y228" s="342">
        <f>'PL,HC,INV'!X$154</f>
        <v>0</v>
      </c>
      <c r="Z228" s="342">
        <f>'PL,HC,INV'!Y$154</f>
        <v>0</v>
      </c>
      <c r="AA228" s="342">
        <f>'PL,HC,INV'!Z$154</f>
        <v>0</v>
      </c>
      <c r="AB228" s="342">
        <f>'PL,HC,INV'!AA$154</f>
        <v>21613</v>
      </c>
    </row>
    <row r="229" spans="1:28" s="1198" customFormat="1">
      <c r="A229" s="1198">
        <v>1</v>
      </c>
      <c r="B229" s="975" t="s">
        <v>581</v>
      </c>
      <c r="C229" s="979" t="s">
        <v>486</v>
      </c>
      <c r="D229" s="1198" t="s">
        <v>866</v>
      </c>
      <c r="E229" s="1198" t="s">
        <v>10</v>
      </c>
      <c r="F229" s="1200"/>
      <c r="G229" s="1201"/>
      <c r="H229" s="1201"/>
      <c r="I229" s="1202"/>
      <c r="J229" s="1203" t="s">
        <v>869</v>
      </c>
      <c r="K229" s="1204" t="s">
        <v>486</v>
      </c>
      <c r="L229" s="1205" t="s">
        <v>3</v>
      </c>
      <c r="M229" s="1206" t="s">
        <v>4</v>
      </c>
      <c r="N229" s="1207" t="s">
        <v>5</v>
      </c>
      <c r="O229" s="1208" t="str">
        <f>'PL,HC,INV'!$O$4</f>
        <v>BIN</v>
      </c>
      <c r="P229" s="1208" t="str">
        <f>'PL,HC,INV'!$H$6</f>
        <v>K_INR</v>
      </c>
      <c r="Q229" s="1209">
        <f>Q226+Q227-Q228</f>
        <v>-73077</v>
      </c>
      <c r="R229" s="1209">
        <f t="shared" ref="R229:AB229" si="21">R226+R227-R228</f>
        <v>-11421</v>
      </c>
      <c r="S229" s="1209">
        <f t="shared" si="21"/>
        <v>120</v>
      </c>
      <c r="T229" s="1209">
        <f t="shared" si="21"/>
        <v>12532</v>
      </c>
      <c r="U229" s="1209">
        <f t="shared" si="21"/>
        <v>10801</v>
      </c>
      <c r="V229" s="1209">
        <f t="shared" si="21"/>
        <v>-2040</v>
      </c>
      <c r="W229" s="1209">
        <f t="shared" si="21"/>
        <v>61935</v>
      </c>
      <c r="X229" s="1209">
        <f t="shared" si="21"/>
        <v>50249</v>
      </c>
      <c r="Y229" s="1209">
        <f t="shared" si="21"/>
        <v>63456</v>
      </c>
      <c r="Z229" s="1209">
        <f t="shared" si="21"/>
        <v>91906</v>
      </c>
      <c r="AA229" s="1209">
        <f t="shared" si="21"/>
        <v>80908</v>
      </c>
      <c r="AB229" s="1209">
        <f t="shared" si="21"/>
        <v>128761</v>
      </c>
    </row>
    <row r="230" spans="1:28" s="378" customFormat="1">
      <c r="A230" s="975">
        <v>1</v>
      </c>
      <c r="F230" s="619"/>
      <c r="G230" s="371"/>
      <c r="H230" s="371"/>
      <c r="I230" s="371"/>
      <c r="J230" s="742"/>
      <c r="K230" s="746"/>
      <c r="L230" s="744"/>
      <c r="M230" s="744"/>
      <c r="N230" s="744"/>
      <c r="O230" s="379"/>
      <c r="P230" s="379"/>
      <c r="Q230" s="379"/>
      <c r="R230" s="379"/>
      <c r="S230" s="379"/>
      <c r="T230" s="379"/>
      <c r="U230" s="379"/>
      <c r="V230" s="379"/>
      <c r="W230" s="379"/>
      <c r="X230" s="379"/>
      <c r="Y230" s="379"/>
      <c r="Z230" s="379"/>
      <c r="AA230" s="379"/>
      <c r="AB230" s="379"/>
    </row>
    <row r="231" spans="1:28" s="1244" customFormat="1">
      <c r="A231" s="1244">
        <v>1</v>
      </c>
      <c r="B231" s="1245"/>
      <c r="C231" s="1246" t="s">
        <v>483</v>
      </c>
      <c r="F231" s="1247"/>
      <c r="G231" s="1248"/>
      <c r="H231" s="1248"/>
      <c r="I231" s="1249"/>
      <c r="J231" s="1250" t="s">
        <v>40</v>
      </c>
      <c r="K231" s="1251" t="s">
        <v>874</v>
      </c>
      <c r="L231" s="1252" t="s">
        <v>30</v>
      </c>
      <c r="M231" s="1253" t="s">
        <v>4</v>
      </c>
      <c r="N231" s="1254" t="s">
        <v>5</v>
      </c>
      <c r="O231" s="1255" t="str">
        <f>'PL,HC,INV'!$O$4</f>
        <v>BIN</v>
      </c>
      <c r="P231" s="1255" t="str">
        <f>'PL,HC,INV'!$H$6</f>
        <v>K_INR</v>
      </c>
      <c r="Q231" s="1256"/>
      <c r="R231" s="1256"/>
      <c r="S231" s="1256"/>
      <c r="T231" s="1256"/>
      <c r="U231" s="1256"/>
      <c r="V231" s="1256"/>
      <c r="W231" s="1256"/>
      <c r="X231" s="1256"/>
      <c r="Y231" s="1256"/>
      <c r="Z231" s="1256"/>
      <c r="AA231" s="1256"/>
      <c r="AB231" s="1256"/>
    </row>
    <row r="232" spans="1:28">
      <c r="A232" s="975">
        <v>1</v>
      </c>
      <c r="B232" s="975" t="s">
        <v>746</v>
      </c>
      <c r="C232" s="979" t="s">
        <v>773</v>
      </c>
      <c r="D232" s="975" t="s">
        <v>323</v>
      </c>
      <c r="E232" s="975" t="s">
        <v>40</v>
      </c>
      <c r="G232" s="371"/>
      <c r="H232" s="371"/>
      <c r="I232" s="370"/>
      <c r="J232" s="340" t="s">
        <v>40</v>
      </c>
      <c r="K232" s="355" t="s">
        <v>346</v>
      </c>
      <c r="L232" s="353" t="s">
        <v>30</v>
      </c>
      <c r="M232" s="741" t="s">
        <v>31</v>
      </c>
      <c r="N232" s="354" t="s">
        <v>5</v>
      </c>
      <c r="O232" s="351" t="str">
        <f>'PL,HC,INV'!$O$4</f>
        <v>BIN</v>
      </c>
      <c r="P232" s="351" t="str">
        <f>'PL,HC,INV'!$H$6</f>
        <v>K_INR</v>
      </c>
      <c r="Q232" s="342">
        <f>'PL,HC,INV'!P$523</f>
        <v>0</v>
      </c>
      <c r="R232" s="342">
        <f>'PL,HC,INV'!Q$523</f>
        <v>0</v>
      </c>
      <c r="S232" s="342">
        <f>'PL,HC,INV'!R$523</f>
        <v>0</v>
      </c>
      <c r="T232" s="342">
        <f>'PL,HC,INV'!S$523</f>
        <v>0</v>
      </c>
      <c r="U232" s="342">
        <f>'PL,HC,INV'!T$523</f>
        <v>0</v>
      </c>
      <c r="V232" s="342">
        <f>'PL,HC,INV'!U$523</f>
        <v>0</v>
      </c>
      <c r="W232" s="342">
        <f>'PL,HC,INV'!V$523</f>
        <v>0</v>
      </c>
      <c r="X232" s="342">
        <f>'PL,HC,INV'!W$523</f>
        <v>0</v>
      </c>
      <c r="Y232" s="342">
        <f>'PL,HC,INV'!X$523</f>
        <v>-7366</v>
      </c>
      <c r="Z232" s="342">
        <f>'PL,HC,INV'!Y$523</f>
        <v>-614</v>
      </c>
      <c r="AA232" s="342">
        <f>'PL,HC,INV'!Z$523</f>
        <v>-614</v>
      </c>
      <c r="AB232" s="342">
        <f>'PL,HC,INV'!AA$523</f>
        <v>1670</v>
      </c>
    </row>
    <row r="233" spans="1:28">
      <c r="A233" s="975">
        <v>1</v>
      </c>
      <c r="B233" s="975" t="s">
        <v>741</v>
      </c>
      <c r="C233" s="979" t="s">
        <v>773</v>
      </c>
      <c r="D233" s="975" t="s">
        <v>774</v>
      </c>
      <c r="E233" s="975" t="s">
        <v>40</v>
      </c>
      <c r="G233" s="371"/>
      <c r="H233" s="371"/>
      <c r="I233" s="372"/>
      <c r="J233" s="340" t="s">
        <v>40</v>
      </c>
      <c r="K233" s="355" t="s">
        <v>347</v>
      </c>
      <c r="L233" s="353" t="s">
        <v>30</v>
      </c>
      <c r="M233" s="741" t="s">
        <v>31</v>
      </c>
      <c r="N233" s="354" t="s">
        <v>5</v>
      </c>
      <c r="O233" s="351" t="str">
        <f>'PL,HC,INV'!$O$4</f>
        <v>BIN</v>
      </c>
      <c r="P233" s="351" t="str">
        <f>'PL,HC,INV'!$H$6</f>
        <v>K_INR</v>
      </c>
      <c r="Q233" s="342">
        <f>'PL,HC,INV'!P$524</f>
        <v>0</v>
      </c>
      <c r="R233" s="342">
        <f>'PL,HC,INV'!Q$524</f>
        <v>0</v>
      </c>
      <c r="S233" s="342">
        <f>'PL,HC,INV'!R$524</f>
        <v>0</v>
      </c>
      <c r="T233" s="342">
        <f>'PL,HC,INV'!S$524</f>
        <v>0</v>
      </c>
      <c r="U233" s="342">
        <f>'PL,HC,INV'!T$524</f>
        <v>8546</v>
      </c>
      <c r="V233" s="342">
        <f>'PL,HC,INV'!U$524</f>
        <v>11500</v>
      </c>
      <c r="W233" s="342">
        <f>'PL,HC,INV'!V$524</f>
        <v>0</v>
      </c>
      <c r="X233" s="342">
        <f>'PL,HC,INV'!W$524</f>
        <v>0</v>
      </c>
      <c r="Y233" s="342">
        <f>'PL,HC,INV'!X$524</f>
        <v>0</v>
      </c>
      <c r="Z233" s="342">
        <f>'PL,HC,INV'!Y$524</f>
        <v>10157</v>
      </c>
      <c r="AA233" s="342">
        <f>'PL,HC,INV'!Z$524</f>
        <v>0</v>
      </c>
      <c r="AB233" s="342">
        <f>'PL,HC,INV'!AA$524</f>
        <v>0</v>
      </c>
    </row>
    <row r="234" spans="1:28">
      <c r="A234" s="975">
        <v>1</v>
      </c>
      <c r="B234" s="975" t="s">
        <v>741</v>
      </c>
      <c r="C234" s="979" t="s">
        <v>773</v>
      </c>
      <c r="D234" s="975" t="s">
        <v>742</v>
      </c>
      <c r="E234" s="975" t="s">
        <v>40</v>
      </c>
      <c r="G234" s="369"/>
      <c r="H234" s="369"/>
      <c r="I234" s="370"/>
      <c r="J234" s="340" t="s">
        <v>40</v>
      </c>
      <c r="K234" s="355" t="s">
        <v>348</v>
      </c>
      <c r="L234" s="353" t="s">
        <v>30</v>
      </c>
      <c r="M234" s="741" t="s">
        <v>31</v>
      </c>
      <c r="N234" s="354" t="s">
        <v>5</v>
      </c>
      <c r="O234" s="351" t="str">
        <f>'PL,HC,INV'!$O$4</f>
        <v>BIN</v>
      </c>
      <c r="P234" s="351" t="str">
        <f>'PL,HC,INV'!$H$6</f>
        <v>K_INR</v>
      </c>
      <c r="Q234" s="342">
        <f>'PL,HC,INV'!P$525</f>
        <v>0</v>
      </c>
      <c r="R234" s="342">
        <f>'PL,HC,INV'!Q$525</f>
        <v>0</v>
      </c>
      <c r="S234" s="342">
        <f>'PL,HC,INV'!R$525</f>
        <v>13500</v>
      </c>
      <c r="T234" s="342">
        <f>'PL,HC,INV'!S$525</f>
        <v>0</v>
      </c>
      <c r="U234" s="342">
        <f>'PL,HC,INV'!T$525</f>
        <v>0</v>
      </c>
      <c r="V234" s="342">
        <f>'PL,HC,INV'!U$525</f>
        <v>9000</v>
      </c>
      <c r="W234" s="342">
        <f>'PL,HC,INV'!V$525</f>
        <v>0</v>
      </c>
      <c r="X234" s="342">
        <f>'PL,HC,INV'!W$525</f>
        <v>0</v>
      </c>
      <c r="Y234" s="342">
        <f>'PL,HC,INV'!X$525</f>
        <v>0</v>
      </c>
      <c r="Z234" s="342">
        <f>'PL,HC,INV'!Y$525</f>
        <v>0</v>
      </c>
      <c r="AA234" s="342">
        <f>'PL,HC,INV'!Z$525</f>
        <v>0</v>
      </c>
      <c r="AB234" s="342">
        <f>'PL,HC,INV'!AA$525</f>
        <v>0</v>
      </c>
    </row>
    <row r="235" spans="1:28">
      <c r="A235" s="975">
        <v>1</v>
      </c>
      <c r="B235" s="975" t="s">
        <v>581</v>
      </c>
      <c r="C235" s="979" t="s">
        <v>773</v>
      </c>
      <c r="D235" s="975" t="s">
        <v>323</v>
      </c>
      <c r="E235" s="975" t="s">
        <v>40</v>
      </c>
      <c r="G235" s="369"/>
      <c r="H235" s="369"/>
      <c r="I235" s="370"/>
      <c r="J235" s="340" t="s">
        <v>40</v>
      </c>
      <c r="K235" s="355" t="s">
        <v>349</v>
      </c>
      <c r="L235" s="353" t="s">
        <v>30</v>
      </c>
      <c r="M235" s="741" t="s">
        <v>31</v>
      </c>
      <c r="N235" s="354" t="s">
        <v>5</v>
      </c>
      <c r="O235" s="351" t="str">
        <f>'PL,HC,INV'!$O$4</f>
        <v>BIN</v>
      </c>
      <c r="P235" s="351" t="str">
        <f>'PL,HC,INV'!$H$6</f>
        <v>K_INR</v>
      </c>
      <c r="Q235" s="342">
        <f>'PL,HC,INV'!P$526</f>
        <v>0</v>
      </c>
      <c r="R235" s="342">
        <f>'PL,HC,INV'!Q$526</f>
        <v>0</v>
      </c>
      <c r="S235" s="342">
        <f>'PL,HC,INV'!R$526</f>
        <v>0</v>
      </c>
      <c r="T235" s="342">
        <f>'PL,HC,INV'!S$526</f>
        <v>0</v>
      </c>
      <c r="U235" s="342">
        <f>'PL,HC,INV'!T$526</f>
        <v>0</v>
      </c>
      <c r="V235" s="342">
        <f>'PL,HC,INV'!U$526</f>
        <v>0</v>
      </c>
      <c r="W235" s="342">
        <f>'PL,HC,INV'!V$526</f>
        <v>0</v>
      </c>
      <c r="X235" s="342">
        <f>'PL,HC,INV'!W$526</f>
        <v>0</v>
      </c>
      <c r="Y235" s="342">
        <f>'PL,HC,INV'!X$526</f>
        <v>0</v>
      </c>
      <c r="Z235" s="342">
        <f>'PL,HC,INV'!Y$526</f>
        <v>0</v>
      </c>
      <c r="AA235" s="342">
        <f>'PL,HC,INV'!Z$526</f>
        <v>0</v>
      </c>
      <c r="AB235" s="342">
        <f>'PL,HC,INV'!AA$526</f>
        <v>0</v>
      </c>
    </row>
    <row r="236" spans="1:28">
      <c r="A236" s="975">
        <v>1</v>
      </c>
      <c r="B236" s="975" t="s">
        <v>741</v>
      </c>
      <c r="C236" s="979" t="s">
        <v>773</v>
      </c>
      <c r="D236" s="975" t="s">
        <v>742</v>
      </c>
      <c r="E236" s="975" t="s">
        <v>40</v>
      </c>
      <c r="G236" s="369"/>
      <c r="H236" s="369"/>
      <c r="I236" s="370"/>
      <c r="J236" s="340" t="s">
        <v>40</v>
      </c>
      <c r="K236" s="355" t="s">
        <v>350</v>
      </c>
      <c r="L236" s="353" t="s">
        <v>30</v>
      </c>
      <c r="M236" s="741" t="s">
        <v>31</v>
      </c>
      <c r="N236" s="354" t="s">
        <v>5</v>
      </c>
      <c r="O236" s="351" t="str">
        <f>'PL,HC,INV'!$O$4</f>
        <v>BIN</v>
      </c>
      <c r="P236" s="351" t="str">
        <f>'PL,HC,INV'!$H$6</f>
        <v>K_INR</v>
      </c>
      <c r="Q236" s="342">
        <f>'PL,HC,INV'!P$527</f>
        <v>0</v>
      </c>
      <c r="R236" s="342">
        <f>'PL,HC,INV'!Q$527</f>
        <v>0</v>
      </c>
      <c r="S236" s="342">
        <f>'PL,HC,INV'!R$527</f>
        <v>0</v>
      </c>
      <c r="T236" s="342">
        <f>'PL,HC,INV'!S$527</f>
        <v>0</v>
      </c>
      <c r="U236" s="342">
        <f>'PL,HC,INV'!T$527</f>
        <v>0</v>
      </c>
      <c r="V236" s="342">
        <f>'PL,HC,INV'!U$527</f>
        <v>0</v>
      </c>
      <c r="W236" s="342">
        <f>'PL,HC,INV'!V$527</f>
        <v>0</v>
      </c>
      <c r="X236" s="342">
        <f>'PL,HC,INV'!W$527</f>
        <v>0</v>
      </c>
      <c r="Y236" s="342">
        <f>'PL,HC,INV'!X$527</f>
        <v>0</v>
      </c>
      <c r="Z236" s="342">
        <f>'PL,HC,INV'!Y$527</f>
        <v>0</v>
      </c>
      <c r="AA236" s="342">
        <f>'PL,HC,INV'!Z$527</f>
        <v>0</v>
      </c>
      <c r="AB236" s="342">
        <f>'PL,HC,INV'!AA$527</f>
        <v>0</v>
      </c>
    </row>
    <row r="237" spans="1:28">
      <c r="A237" s="975">
        <v>1</v>
      </c>
      <c r="B237" s="975" t="s">
        <v>581</v>
      </c>
      <c r="C237" s="979" t="s">
        <v>483</v>
      </c>
      <c r="D237" s="975" t="s">
        <v>775</v>
      </c>
      <c r="E237" s="975" t="s">
        <v>40</v>
      </c>
      <c r="G237" s="369"/>
      <c r="H237" s="369"/>
      <c r="I237" s="370"/>
      <c r="J237" s="340" t="s">
        <v>40</v>
      </c>
      <c r="K237" s="355" t="s">
        <v>351</v>
      </c>
      <c r="L237" s="353" t="s">
        <v>30</v>
      </c>
      <c r="M237" s="741" t="s">
        <v>31</v>
      </c>
      <c r="N237" s="354" t="s">
        <v>5</v>
      </c>
      <c r="O237" s="351" t="str">
        <f>'PL,HC,INV'!$O$4</f>
        <v>BIN</v>
      </c>
      <c r="P237" s="351" t="str">
        <f>'PL,HC,INV'!$H$6</f>
        <v>K_INR</v>
      </c>
      <c r="Q237" s="342">
        <f>'PL,HC,INV'!P$528</f>
        <v>0</v>
      </c>
      <c r="R237" s="342">
        <f>'PL,HC,INV'!Q$528</f>
        <v>0</v>
      </c>
      <c r="S237" s="342">
        <f>'PL,HC,INV'!R$528</f>
        <v>0</v>
      </c>
      <c r="T237" s="342">
        <f>'PL,HC,INV'!S$528</f>
        <v>0</v>
      </c>
      <c r="U237" s="342">
        <f>'PL,HC,INV'!T$528</f>
        <v>0</v>
      </c>
      <c r="V237" s="342">
        <f>'PL,HC,INV'!U$528</f>
        <v>0</v>
      </c>
      <c r="W237" s="342">
        <f>'PL,HC,INV'!V$528</f>
        <v>0</v>
      </c>
      <c r="X237" s="342">
        <f>'PL,HC,INV'!W$528</f>
        <v>0</v>
      </c>
      <c r="Y237" s="342">
        <f>'PL,HC,INV'!X$528</f>
        <v>0</v>
      </c>
      <c r="Z237" s="342">
        <f>'PL,HC,INV'!Y$528</f>
        <v>0</v>
      </c>
      <c r="AA237" s="342">
        <f>'PL,HC,INV'!Z$528</f>
        <v>0</v>
      </c>
      <c r="AB237" s="342">
        <f>'PL,HC,INV'!AA$528</f>
        <v>0</v>
      </c>
    </row>
    <row r="238" spans="1:28">
      <c r="A238" s="975">
        <v>1</v>
      </c>
      <c r="B238" s="975" t="s">
        <v>741</v>
      </c>
      <c r="C238" s="979" t="s">
        <v>773</v>
      </c>
      <c r="D238" s="975" t="s">
        <v>745</v>
      </c>
      <c r="E238" s="975" t="s">
        <v>40</v>
      </c>
      <c r="G238" s="369"/>
      <c r="H238" s="369"/>
      <c r="I238" s="370"/>
      <c r="J238" s="340" t="s">
        <v>40</v>
      </c>
      <c r="K238" s="355" t="s">
        <v>346</v>
      </c>
      <c r="L238" s="353" t="s">
        <v>30</v>
      </c>
      <c r="M238" s="741" t="s">
        <v>34</v>
      </c>
      <c r="N238" s="354" t="s">
        <v>5</v>
      </c>
      <c r="O238" s="351" t="str">
        <f>'PL,HC,INV'!$O$4</f>
        <v>BIN</v>
      </c>
      <c r="P238" s="351" t="str">
        <f>'PL,HC,INV'!$H$6</f>
        <v>K_INR</v>
      </c>
      <c r="Q238" s="342">
        <f>'PL,HC,INV'!P$530</f>
        <v>0</v>
      </c>
      <c r="R238" s="342">
        <f>'PL,HC,INV'!Q$530</f>
        <v>0</v>
      </c>
      <c r="S238" s="342">
        <f>'PL,HC,INV'!R$530</f>
        <v>0</v>
      </c>
      <c r="T238" s="342">
        <f>'PL,HC,INV'!S$530</f>
        <v>71</v>
      </c>
      <c r="U238" s="342">
        <f>'PL,HC,INV'!T$530</f>
        <v>0</v>
      </c>
      <c r="V238" s="342">
        <f>'PL,HC,INV'!U$530</f>
        <v>0</v>
      </c>
      <c r="W238" s="342">
        <f>'PL,HC,INV'!V$530</f>
        <v>0</v>
      </c>
      <c r="X238" s="342">
        <f>'PL,HC,INV'!W$530</f>
        <v>0</v>
      </c>
      <c r="Y238" s="342">
        <f>'PL,HC,INV'!X$530</f>
        <v>0</v>
      </c>
      <c r="Z238" s="342">
        <f>'PL,HC,INV'!Y$530</f>
        <v>0</v>
      </c>
      <c r="AA238" s="342">
        <f>'PL,HC,INV'!Z$530</f>
        <v>0</v>
      </c>
      <c r="AB238" s="342">
        <f>'PL,HC,INV'!AA$530</f>
        <v>0</v>
      </c>
    </row>
    <row r="239" spans="1:28">
      <c r="A239" s="975">
        <v>1</v>
      </c>
      <c r="B239" s="975" t="s">
        <v>746</v>
      </c>
      <c r="C239" s="979" t="s">
        <v>773</v>
      </c>
      <c r="D239" s="975" t="s">
        <v>580</v>
      </c>
      <c r="E239" s="975" t="s">
        <v>40</v>
      </c>
      <c r="G239" s="369"/>
      <c r="H239" s="369"/>
      <c r="I239" s="370"/>
      <c r="J239" s="340" t="s">
        <v>40</v>
      </c>
      <c r="K239" s="355" t="s">
        <v>347</v>
      </c>
      <c r="L239" s="353" t="s">
        <v>30</v>
      </c>
      <c r="M239" s="741" t="s">
        <v>34</v>
      </c>
      <c r="N239" s="354" t="s">
        <v>5</v>
      </c>
      <c r="O239" s="351" t="str">
        <f>'PL,HC,INV'!$O$4</f>
        <v>BIN</v>
      </c>
      <c r="P239" s="351" t="str">
        <f>'PL,HC,INV'!$H$6</f>
        <v>K_INR</v>
      </c>
      <c r="Q239" s="342">
        <f>'PL,HC,INV'!P$531</f>
        <v>0</v>
      </c>
      <c r="R239" s="342">
        <f>'PL,HC,INV'!Q$531</f>
        <v>2372</v>
      </c>
      <c r="S239" s="342">
        <f>'PL,HC,INV'!R$531</f>
        <v>1434</v>
      </c>
      <c r="T239" s="342">
        <f>'PL,HC,INV'!S$531</f>
        <v>2230</v>
      </c>
      <c r="U239" s="342">
        <f>'PL,HC,INV'!T$531</f>
        <v>1600</v>
      </c>
      <c r="V239" s="342">
        <f>'PL,HC,INV'!U$531</f>
        <v>2015</v>
      </c>
      <c r="W239" s="342">
        <f>'PL,HC,INV'!V$531</f>
        <v>1964</v>
      </c>
      <c r="X239" s="342">
        <f>'PL,HC,INV'!W$531</f>
        <v>1024</v>
      </c>
      <c r="Y239" s="342">
        <f>'PL,HC,INV'!X$531</f>
        <v>1942</v>
      </c>
      <c r="Z239" s="342">
        <f>'PL,HC,INV'!Y$531</f>
        <v>2056</v>
      </c>
      <c r="AA239" s="342">
        <f>'PL,HC,INV'!Z$531</f>
        <v>2291</v>
      </c>
      <c r="AB239" s="342">
        <f>'PL,HC,INV'!AA$531</f>
        <v>2044</v>
      </c>
    </row>
    <row r="240" spans="1:28">
      <c r="A240" s="975">
        <v>1</v>
      </c>
      <c r="B240" s="975" t="s">
        <v>741</v>
      </c>
      <c r="C240" s="979" t="s">
        <v>483</v>
      </c>
      <c r="D240" s="975" t="s">
        <v>745</v>
      </c>
      <c r="E240" s="975" t="s">
        <v>40</v>
      </c>
      <c r="G240" s="369"/>
      <c r="H240" s="369"/>
      <c r="I240" s="370"/>
      <c r="J240" s="340" t="s">
        <v>40</v>
      </c>
      <c r="K240" s="355" t="s">
        <v>348</v>
      </c>
      <c r="L240" s="353" t="s">
        <v>30</v>
      </c>
      <c r="M240" s="741" t="s">
        <v>34</v>
      </c>
      <c r="N240" s="354" t="s">
        <v>5</v>
      </c>
      <c r="O240" s="351" t="str">
        <f>'PL,HC,INV'!$O$4</f>
        <v>BIN</v>
      </c>
      <c r="P240" s="351" t="str">
        <f>'PL,HC,INV'!$H$6</f>
        <v>K_INR</v>
      </c>
      <c r="Q240" s="342">
        <f>'PL,HC,INV'!P$532</f>
        <v>0</v>
      </c>
      <c r="R240" s="342">
        <f>'PL,HC,INV'!Q$532</f>
        <v>448</v>
      </c>
      <c r="S240" s="342">
        <f>'PL,HC,INV'!R$532</f>
        <v>271</v>
      </c>
      <c r="T240" s="342">
        <f>'PL,HC,INV'!S$532</f>
        <v>623</v>
      </c>
      <c r="U240" s="342">
        <f>'PL,HC,INV'!T$532</f>
        <v>1040</v>
      </c>
      <c r="V240" s="342">
        <f>'PL,HC,INV'!U$532</f>
        <v>1329</v>
      </c>
      <c r="W240" s="342">
        <f>'PL,HC,INV'!V$532</f>
        <v>1160</v>
      </c>
      <c r="X240" s="342">
        <f>'PL,HC,INV'!W$532</f>
        <v>1058</v>
      </c>
      <c r="Y240" s="342">
        <f>'PL,HC,INV'!X$532</f>
        <v>2255</v>
      </c>
      <c r="Z240" s="342">
        <f>'PL,HC,INV'!Y$532</f>
        <v>1407</v>
      </c>
      <c r="AA240" s="342">
        <f>'PL,HC,INV'!Z$532</f>
        <v>1296</v>
      </c>
      <c r="AB240" s="342">
        <f>'PL,HC,INV'!AA$532</f>
        <v>2160</v>
      </c>
    </row>
    <row r="241" spans="1:28">
      <c r="A241" s="975">
        <v>1</v>
      </c>
      <c r="B241" s="975" t="s">
        <v>581</v>
      </c>
      <c r="C241" s="979" t="s">
        <v>773</v>
      </c>
      <c r="D241" s="975" t="s">
        <v>745</v>
      </c>
      <c r="E241" s="975" t="s">
        <v>40</v>
      </c>
      <c r="G241" s="369"/>
      <c r="H241" s="369"/>
      <c r="I241" s="370"/>
      <c r="J241" s="340" t="s">
        <v>40</v>
      </c>
      <c r="K241" s="355" t="s">
        <v>349</v>
      </c>
      <c r="L241" s="353" t="s">
        <v>30</v>
      </c>
      <c r="M241" s="741" t="s">
        <v>34</v>
      </c>
      <c r="N241" s="354" t="s">
        <v>5</v>
      </c>
      <c r="O241" s="351" t="str">
        <f>'PL,HC,INV'!$O$4</f>
        <v>BIN</v>
      </c>
      <c r="P241" s="351" t="str">
        <f>'PL,HC,INV'!$H$6</f>
        <v>K_INR</v>
      </c>
      <c r="Q241" s="342">
        <f>'PL,HC,INV'!P$533</f>
        <v>0</v>
      </c>
      <c r="R241" s="342">
        <f>'PL,HC,INV'!Q$533</f>
        <v>0</v>
      </c>
      <c r="S241" s="342">
        <f>'PL,HC,INV'!R$533</f>
        <v>0</v>
      </c>
      <c r="T241" s="342">
        <f>'PL,HC,INV'!S$533</f>
        <v>0</v>
      </c>
      <c r="U241" s="342">
        <f>'PL,HC,INV'!T$533</f>
        <v>0</v>
      </c>
      <c r="V241" s="342">
        <f>'PL,HC,INV'!U$533</f>
        <v>0</v>
      </c>
      <c r="W241" s="342">
        <f>'PL,HC,INV'!V$533</f>
        <v>0</v>
      </c>
      <c r="X241" s="342">
        <f>'PL,HC,INV'!W$533</f>
        <v>0</v>
      </c>
      <c r="Y241" s="342">
        <f>'PL,HC,INV'!X$533</f>
        <v>0</v>
      </c>
      <c r="Z241" s="342">
        <f>'PL,HC,INV'!Y$533</f>
        <v>0</v>
      </c>
      <c r="AA241" s="342">
        <f>'PL,HC,INV'!Z$533</f>
        <v>0</v>
      </c>
      <c r="AB241" s="342">
        <f>'PL,HC,INV'!AA$533</f>
        <v>0</v>
      </c>
    </row>
    <row r="242" spans="1:28">
      <c r="A242" s="975">
        <v>1</v>
      </c>
      <c r="B242" s="975" t="s">
        <v>581</v>
      </c>
      <c r="C242" s="979" t="s">
        <v>483</v>
      </c>
      <c r="D242" s="975" t="s">
        <v>745</v>
      </c>
      <c r="E242" s="975" t="s">
        <v>40</v>
      </c>
      <c r="G242" s="369"/>
      <c r="H242" s="369"/>
      <c r="I242" s="370"/>
      <c r="J242" s="340" t="s">
        <v>40</v>
      </c>
      <c r="K242" s="355" t="s">
        <v>350</v>
      </c>
      <c r="L242" s="353" t="s">
        <v>30</v>
      </c>
      <c r="M242" s="741" t="s">
        <v>34</v>
      </c>
      <c r="N242" s="354" t="s">
        <v>5</v>
      </c>
      <c r="O242" s="351" t="str">
        <f>'PL,HC,INV'!$O$4</f>
        <v>BIN</v>
      </c>
      <c r="P242" s="351" t="str">
        <f>'PL,HC,INV'!$H$6</f>
        <v>K_INR</v>
      </c>
      <c r="Q242" s="342">
        <f>'PL,HC,INV'!P$534</f>
        <v>0</v>
      </c>
      <c r="R242" s="342">
        <f>'PL,HC,INV'!Q$534</f>
        <v>0</v>
      </c>
      <c r="S242" s="342">
        <f>'PL,HC,INV'!R$534</f>
        <v>0</v>
      </c>
      <c r="T242" s="342">
        <f>'PL,HC,INV'!S$534</f>
        <v>0</v>
      </c>
      <c r="U242" s="342">
        <f>'PL,HC,INV'!T$534</f>
        <v>0</v>
      </c>
      <c r="V242" s="342">
        <f>'PL,HC,INV'!U$534</f>
        <v>0</v>
      </c>
      <c r="W242" s="342">
        <f>'PL,HC,INV'!V$534</f>
        <v>0</v>
      </c>
      <c r="X242" s="342">
        <f>'PL,HC,INV'!W$534</f>
        <v>0</v>
      </c>
      <c r="Y242" s="342">
        <f>'PL,HC,INV'!X$534</f>
        <v>0</v>
      </c>
      <c r="Z242" s="342">
        <f>'PL,HC,INV'!Y$534</f>
        <v>0</v>
      </c>
      <c r="AA242" s="342">
        <f>'PL,HC,INV'!Z$534</f>
        <v>0</v>
      </c>
      <c r="AB242" s="342">
        <f>'PL,HC,INV'!AA$534</f>
        <v>0</v>
      </c>
    </row>
    <row r="243" spans="1:28">
      <c r="A243" s="975">
        <v>1</v>
      </c>
      <c r="B243" s="975" t="s">
        <v>749</v>
      </c>
      <c r="C243" s="979" t="s">
        <v>773</v>
      </c>
      <c r="D243" s="975" t="s">
        <v>745</v>
      </c>
      <c r="E243" s="975" t="s">
        <v>40</v>
      </c>
      <c r="G243" s="369"/>
      <c r="H243" s="369"/>
      <c r="I243" s="370"/>
      <c r="J243" s="340" t="s">
        <v>40</v>
      </c>
      <c r="K243" s="355" t="s">
        <v>351</v>
      </c>
      <c r="L243" s="353" t="s">
        <v>30</v>
      </c>
      <c r="M243" s="741" t="s">
        <v>34</v>
      </c>
      <c r="N243" s="354" t="s">
        <v>5</v>
      </c>
      <c r="O243" s="351" t="str">
        <f>'PL,HC,INV'!$O$4</f>
        <v>BIN</v>
      </c>
      <c r="P243" s="351" t="str">
        <f>'PL,HC,INV'!$H$6</f>
        <v>K_INR</v>
      </c>
      <c r="Q243" s="342">
        <f>'PL,HC,INV'!P$535</f>
        <v>0</v>
      </c>
      <c r="R243" s="342">
        <f>'PL,HC,INV'!Q$535</f>
        <v>0</v>
      </c>
      <c r="S243" s="342">
        <f>'PL,HC,INV'!R$535</f>
        <v>0</v>
      </c>
      <c r="T243" s="342">
        <f>'PL,HC,INV'!S$535</f>
        <v>0</v>
      </c>
      <c r="U243" s="342">
        <f>'PL,HC,INV'!T$535</f>
        <v>0</v>
      </c>
      <c r="V243" s="342">
        <f>'PL,HC,INV'!U$535</f>
        <v>0</v>
      </c>
      <c r="W243" s="342">
        <f>'PL,HC,INV'!V$535</f>
        <v>0</v>
      </c>
      <c r="X243" s="342">
        <f>'PL,HC,INV'!W$535</f>
        <v>0</v>
      </c>
      <c r="Y243" s="342">
        <f>'PL,HC,INV'!X$535</f>
        <v>0</v>
      </c>
      <c r="Z243" s="342">
        <f>'PL,HC,INV'!Y$535</f>
        <v>0</v>
      </c>
      <c r="AA243" s="342">
        <f>'PL,HC,INV'!Z$535</f>
        <v>0</v>
      </c>
      <c r="AB243" s="342">
        <f>'PL,HC,INV'!AA$535</f>
        <v>0</v>
      </c>
    </row>
    <row r="244" spans="1:28" s="1198" customFormat="1">
      <c r="A244" s="1198">
        <v>1</v>
      </c>
      <c r="C244" s="1199"/>
      <c r="F244" s="1200"/>
      <c r="G244" s="1201"/>
      <c r="H244" s="1201"/>
      <c r="I244" s="1202"/>
      <c r="J244" s="1203" t="s">
        <v>40</v>
      </c>
      <c r="K244" s="1204" t="s">
        <v>351</v>
      </c>
      <c r="L244" s="1205" t="s">
        <v>33</v>
      </c>
      <c r="M244" s="1206" t="s">
        <v>4</v>
      </c>
      <c r="N244" s="1207" t="s">
        <v>5</v>
      </c>
      <c r="O244" s="1208" t="str">
        <f>'PL,HC,INV'!$O$4</f>
        <v>BIN</v>
      </c>
      <c r="P244" s="1208" t="str">
        <f>'PL,HC,INV'!$H$6</f>
        <v>K_INR</v>
      </c>
      <c r="Q244" s="1209"/>
      <c r="R244" s="1209"/>
      <c r="S244" s="1209"/>
      <c r="T244" s="1209"/>
      <c r="U244" s="1209"/>
      <c r="V244" s="1209"/>
      <c r="W244" s="1209"/>
      <c r="X244" s="1209"/>
      <c r="Y244" s="1209"/>
      <c r="Z244" s="1209"/>
      <c r="AA244" s="1209"/>
      <c r="AB244" s="1209"/>
    </row>
    <row r="245" spans="1:28">
      <c r="A245" s="975">
        <v>1</v>
      </c>
      <c r="B245" s="975" t="s">
        <v>581</v>
      </c>
      <c r="C245" s="979" t="s">
        <v>773</v>
      </c>
      <c r="D245" s="975" t="s">
        <v>323</v>
      </c>
      <c r="E245" s="975" t="s">
        <v>40</v>
      </c>
      <c r="G245" s="369"/>
      <c r="H245" s="369"/>
      <c r="I245" s="370"/>
      <c r="J245" s="340" t="s">
        <v>40</v>
      </c>
      <c r="K245" s="355" t="s">
        <v>346</v>
      </c>
      <c r="L245" s="353" t="s">
        <v>33</v>
      </c>
      <c r="M245" s="741" t="s">
        <v>31</v>
      </c>
      <c r="N245" s="354" t="s">
        <v>5</v>
      </c>
      <c r="O245" s="351" t="str">
        <f>'PL,HC,INV'!$O$4</f>
        <v>BIN</v>
      </c>
      <c r="P245" s="351" t="str">
        <f>'PL,HC,INV'!$H$6</f>
        <v>K_INR</v>
      </c>
      <c r="Q245" s="342">
        <f>'PL,HC,INV'!P$538</f>
        <v>0</v>
      </c>
      <c r="R245" s="342">
        <f>'PL,HC,INV'!Q$538</f>
        <v>0</v>
      </c>
      <c r="S245" s="342">
        <f>'PL,HC,INV'!R$538</f>
        <v>0</v>
      </c>
      <c r="T245" s="342">
        <f>'PL,HC,INV'!S$538</f>
        <v>0</v>
      </c>
      <c r="U245" s="342">
        <f>'PL,HC,INV'!T$538</f>
        <v>0</v>
      </c>
      <c r="V245" s="342">
        <f>'PL,HC,INV'!U$538</f>
        <v>0</v>
      </c>
      <c r="W245" s="342">
        <f>'PL,HC,INV'!V$538</f>
        <v>0</v>
      </c>
      <c r="X245" s="342">
        <f>'PL,HC,INV'!W$538</f>
        <v>0</v>
      </c>
      <c r="Y245" s="342">
        <f>'PL,HC,INV'!X$538</f>
        <v>0</v>
      </c>
      <c r="Z245" s="342">
        <f>'PL,HC,INV'!Y$538</f>
        <v>0</v>
      </c>
      <c r="AA245" s="342">
        <f>'PL,HC,INV'!Z$538</f>
        <v>0</v>
      </c>
      <c r="AB245" s="342">
        <f>'PL,HC,INV'!AA$538</f>
        <v>0</v>
      </c>
    </row>
    <row r="246" spans="1:28">
      <c r="A246" s="975">
        <v>1</v>
      </c>
      <c r="B246" s="975" t="s">
        <v>581</v>
      </c>
      <c r="C246" s="979" t="s">
        <v>773</v>
      </c>
      <c r="D246" s="975" t="s">
        <v>323</v>
      </c>
      <c r="E246" s="975" t="s">
        <v>40</v>
      </c>
      <c r="G246" s="369"/>
      <c r="H246" s="369"/>
      <c r="I246" s="370"/>
      <c r="J246" s="340" t="s">
        <v>40</v>
      </c>
      <c r="K246" s="355" t="s">
        <v>347</v>
      </c>
      <c r="L246" s="353" t="s">
        <v>33</v>
      </c>
      <c r="M246" s="741" t="s">
        <v>31</v>
      </c>
      <c r="N246" s="354" t="s">
        <v>5</v>
      </c>
      <c r="O246" s="351" t="str">
        <f>'PL,HC,INV'!$O$4</f>
        <v>BIN</v>
      </c>
      <c r="P246" s="351" t="str">
        <f>'PL,HC,INV'!$H$6</f>
        <v>K_INR</v>
      </c>
      <c r="Q246" s="342">
        <f>'PL,HC,INV'!P$539</f>
        <v>0</v>
      </c>
      <c r="R246" s="342">
        <f>'PL,HC,INV'!Q$539</f>
        <v>0</v>
      </c>
      <c r="S246" s="342">
        <f>'PL,HC,INV'!R$539</f>
        <v>0</v>
      </c>
      <c r="T246" s="342">
        <f>'PL,HC,INV'!S$539</f>
        <v>0</v>
      </c>
      <c r="U246" s="342">
        <f>'PL,HC,INV'!T$539</f>
        <v>0</v>
      </c>
      <c r="V246" s="342">
        <f>'PL,HC,INV'!U$539</f>
        <v>0</v>
      </c>
      <c r="W246" s="342">
        <f>'PL,HC,INV'!V$539</f>
        <v>0</v>
      </c>
      <c r="X246" s="342">
        <f>'PL,HC,INV'!W$539</f>
        <v>0</v>
      </c>
      <c r="Y246" s="342">
        <f>'PL,HC,INV'!X$539</f>
        <v>0</v>
      </c>
      <c r="Z246" s="342">
        <f>'PL,HC,INV'!Y$539</f>
        <v>0</v>
      </c>
      <c r="AA246" s="342">
        <f>'PL,HC,INV'!Z$539</f>
        <v>0</v>
      </c>
      <c r="AB246" s="342">
        <f>'PL,HC,INV'!AA$539</f>
        <v>0</v>
      </c>
    </row>
    <row r="247" spans="1:28">
      <c r="A247" s="975">
        <v>1</v>
      </c>
      <c r="B247" s="975" t="s">
        <v>749</v>
      </c>
      <c r="C247" s="979" t="s">
        <v>773</v>
      </c>
      <c r="D247" s="975" t="s">
        <v>323</v>
      </c>
      <c r="E247" s="975" t="s">
        <v>40</v>
      </c>
      <c r="G247" s="369"/>
      <c r="H247" s="369"/>
      <c r="I247" s="370"/>
      <c r="J247" s="340" t="s">
        <v>40</v>
      </c>
      <c r="K247" s="355" t="s">
        <v>348</v>
      </c>
      <c r="L247" s="353" t="s">
        <v>33</v>
      </c>
      <c r="M247" s="741" t="s">
        <v>31</v>
      </c>
      <c r="N247" s="354" t="s">
        <v>5</v>
      </c>
      <c r="O247" s="351" t="str">
        <f>'PL,HC,INV'!$O$4</f>
        <v>BIN</v>
      </c>
      <c r="P247" s="351" t="str">
        <f>'PL,HC,INV'!$H$6</f>
        <v>K_INR</v>
      </c>
      <c r="Q247" s="342">
        <f>'PL,HC,INV'!P$540</f>
        <v>0</v>
      </c>
      <c r="R247" s="342">
        <f>'PL,HC,INV'!Q$540</f>
        <v>0</v>
      </c>
      <c r="S247" s="342">
        <f>'PL,HC,INV'!R$540</f>
        <v>0</v>
      </c>
      <c r="T247" s="342">
        <f>'PL,HC,INV'!S$540</f>
        <v>0</v>
      </c>
      <c r="U247" s="342">
        <f>'PL,HC,INV'!T$540</f>
        <v>0</v>
      </c>
      <c r="V247" s="342">
        <f>'PL,HC,INV'!U$540</f>
        <v>0</v>
      </c>
      <c r="W247" s="342">
        <f>'PL,HC,INV'!V$540</f>
        <v>0</v>
      </c>
      <c r="X247" s="342">
        <f>'PL,HC,INV'!W$540</f>
        <v>0</v>
      </c>
      <c r="Y247" s="342">
        <f>'PL,HC,INV'!X$540</f>
        <v>0</v>
      </c>
      <c r="Z247" s="342">
        <f>'PL,HC,INV'!Y$540</f>
        <v>0</v>
      </c>
      <c r="AA247" s="342">
        <f>'PL,HC,INV'!Z$540</f>
        <v>0</v>
      </c>
      <c r="AB247" s="342">
        <f>'PL,HC,INV'!AA$540</f>
        <v>0</v>
      </c>
    </row>
    <row r="248" spans="1:28">
      <c r="A248" s="975">
        <v>1</v>
      </c>
      <c r="B248" s="975" t="s">
        <v>581</v>
      </c>
      <c r="C248" s="979" t="s">
        <v>773</v>
      </c>
      <c r="D248" s="975" t="s">
        <v>323</v>
      </c>
      <c r="E248" s="975" t="s">
        <v>40</v>
      </c>
      <c r="G248" s="369"/>
      <c r="H248" s="369"/>
      <c r="I248" s="370"/>
      <c r="J248" s="340" t="s">
        <v>40</v>
      </c>
      <c r="K248" s="355" t="s">
        <v>349</v>
      </c>
      <c r="L248" s="353" t="s">
        <v>33</v>
      </c>
      <c r="M248" s="741" t="s">
        <v>31</v>
      </c>
      <c r="N248" s="354" t="s">
        <v>5</v>
      </c>
      <c r="O248" s="351" t="str">
        <f>'PL,HC,INV'!$O$4</f>
        <v>BIN</v>
      </c>
      <c r="P248" s="351" t="str">
        <f>'PL,HC,INV'!$H$6</f>
        <v>K_INR</v>
      </c>
      <c r="Q248" s="342">
        <f>'PL,HC,INV'!P$541</f>
        <v>0</v>
      </c>
      <c r="R248" s="342">
        <f>'PL,HC,INV'!Q$541</f>
        <v>0</v>
      </c>
      <c r="S248" s="342">
        <f>'PL,HC,INV'!R$541</f>
        <v>0</v>
      </c>
      <c r="T248" s="342">
        <f>'PL,HC,INV'!S$541</f>
        <v>0</v>
      </c>
      <c r="U248" s="342">
        <f>'PL,HC,INV'!T$541</f>
        <v>0</v>
      </c>
      <c r="V248" s="342">
        <f>'PL,HC,INV'!U$541</f>
        <v>0</v>
      </c>
      <c r="W248" s="342">
        <f>'PL,HC,INV'!V$541</f>
        <v>0</v>
      </c>
      <c r="X248" s="342">
        <f>'PL,HC,INV'!W$541</f>
        <v>0</v>
      </c>
      <c r="Y248" s="342">
        <f>'PL,HC,INV'!X$541</f>
        <v>0</v>
      </c>
      <c r="Z248" s="342">
        <f>'PL,HC,INV'!Y$541</f>
        <v>0</v>
      </c>
      <c r="AA248" s="342">
        <f>'PL,HC,INV'!Z$541</f>
        <v>0</v>
      </c>
      <c r="AB248" s="342">
        <f>'PL,HC,INV'!AA$541</f>
        <v>0</v>
      </c>
    </row>
    <row r="249" spans="1:28">
      <c r="A249" s="975">
        <v>1</v>
      </c>
      <c r="B249" s="975" t="s">
        <v>741</v>
      </c>
      <c r="C249" s="979" t="s">
        <v>776</v>
      </c>
      <c r="D249" s="975" t="s">
        <v>774</v>
      </c>
      <c r="E249" s="975" t="s">
        <v>40</v>
      </c>
      <c r="G249" s="369"/>
      <c r="H249" s="369"/>
      <c r="I249" s="370"/>
      <c r="J249" s="340" t="s">
        <v>40</v>
      </c>
      <c r="K249" s="355" t="s">
        <v>350</v>
      </c>
      <c r="L249" s="353" t="s">
        <v>33</v>
      </c>
      <c r="M249" s="741" t="s">
        <v>31</v>
      </c>
      <c r="N249" s="354" t="s">
        <v>5</v>
      </c>
      <c r="O249" s="351" t="str">
        <f>'PL,HC,INV'!$O$4</f>
        <v>BIN</v>
      </c>
      <c r="P249" s="351" t="str">
        <f>'PL,HC,INV'!$H$6</f>
        <v>K_INR</v>
      </c>
      <c r="Q249" s="342">
        <f>'PL,HC,INV'!P$542</f>
        <v>0</v>
      </c>
      <c r="R249" s="342">
        <f>'PL,HC,INV'!Q$542</f>
        <v>0</v>
      </c>
      <c r="S249" s="342">
        <f>'PL,HC,INV'!R$542</f>
        <v>0</v>
      </c>
      <c r="T249" s="342">
        <f>'PL,HC,INV'!S$542</f>
        <v>0</v>
      </c>
      <c r="U249" s="342">
        <f>'PL,HC,INV'!T$542</f>
        <v>0</v>
      </c>
      <c r="V249" s="342">
        <f>'PL,HC,INV'!U$542</f>
        <v>0</v>
      </c>
      <c r="W249" s="342">
        <f>'PL,HC,INV'!V$542</f>
        <v>0</v>
      </c>
      <c r="X249" s="342">
        <f>'PL,HC,INV'!W$542</f>
        <v>0</v>
      </c>
      <c r="Y249" s="342">
        <f>'PL,HC,INV'!X$542</f>
        <v>0</v>
      </c>
      <c r="Z249" s="342">
        <f>'PL,HC,INV'!Y$542</f>
        <v>0</v>
      </c>
      <c r="AA249" s="342">
        <f>'PL,HC,INV'!Z$542</f>
        <v>0</v>
      </c>
      <c r="AB249" s="342">
        <f>'PL,HC,INV'!AA$542</f>
        <v>0</v>
      </c>
    </row>
    <row r="250" spans="1:28">
      <c r="A250" s="975">
        <v>1</v>
      </c>
      <c r="B250" s="975" t="s">
        <v>581</v>
      </c>
      <c r="C250" s="979" t="s">
        <v>773</v>
      </c>
      <c r="D250" s="975" t="s">
        <v>742</v>
      </c>
      <c r="E250" s="975" t="s">
        <v>40</v>
      </c>
      <c r="G250" s="369"/>
      <c r="H250" s="369"/>
      <c r="I250" s="370"/>
      <c r="J250" s="340" t="s">
        <v>40</v>
      </c>
      <c r="K250" s="355" t="s">
        <v>351</v>
      </c>
      <c r="L250" s="353" t="s">
        <v>33</v>
      </c>
      <c r="M250" s="741" t="s">
        <v>31</v>
      </c>
      <c r="N250" s="354" t="s">
        <v>5</v>
      </c>
      <c r="O250" s="351" t="str">
        <f>'PL,HC,INV'!$O$4</f>
        <v>BIN</v>
      </c>
      <c r="P250" s="351" t="str">
        <f>'PL,HC,INV'!$H$6</f>
        <v>K_INR</v>
      </c>
      <c r="Q250" s="342">
        <f>'PL,HC,INV'!P$543</f>
        <v>0</v>
      </c>
      <c r="R250" s="342">
        <f>'PL,HC,INV'!Q$543</f>
        <v>0</v>
      </c>
      <c r="S250" s="342">
        <f>'PL,HC,INV'!R$543</f>
        <v>0</v>
      </c>
      <c r="T250" s="342">
        <f>'PL,HC,INV'!S$543</f>
        <v>0</v>
      </c>
      <c r="U250" s="342">
        <f>'PL,HC,INV'!T$543</f>
        <v>0</v>
      </c>
      <c r="V250" s="342">
        <f>'PL,HC,INV'!U$543</f>
        <v>0</v>
      </c>
      <c r="W250" s="342">
        <f>'PL,HC,INV'!V$543</f>
        <v>0</v>
      </c>
      <c r="X250" s="342">
        <f>'PL,HC,INV'!W$543</f>
        <v>0</v>
      </c>
      <c r="Y250" s="342">
        <f>'PL,HC,INV'!X$543</f>
        <v>0</v>
      </c>
      <c r="Z250" s="342">
        <f>'PL,HC,INV'!Y$543</f>
        <v>0</v>
      </c>
      <c r="AA250" s="342">
        <f>'PL,HC,INV'!Z$543</f>
        <v>0</v>
      </c>
      <c r="AB250" s="342">
        <f>'PL,HC,INV'!AA$543</f>
        <v>0</v>
      </c>
    </row>
    <row r="251" spans="1:28">
      <c r="A251" s="975">
        <v>1</v>
      </c>
      <c r="B251" s="975" t="s">
        <v>581</v>
      </c>
      <c r="C251" s="979" t="s">
        <v>777</v>
      </c>
      <c r="D251" s="975" t="s">
        <v>770</v>
      </c>
      <c r="E251" s="975" t="s">
        <v>40</v>
      </c>
      <c r="G251" s="369"/>
      <c r="H251" s="369"/>
      <c r="I251" s="370"/>
      <c r="J251" s="340" t="s">
        <v>40</v>
      </c>
      <c r="K251" s="355" t="s">
        <v>346</v>
      </c>
      <c r="L251" s="353" t="s">
        <v>33</v>
      </c>
      <c r="M251" s="741" t="s">
        <v>34</v>
      </c>
      <c r="N251" s="354" t="s">
        <v>5</v>
      </c>
      <c r="O251" s="351" t="str">
        <f>'PL,HC,INV'!$O$4</f>
        <v>BIN</v>
      </c>
      <c r="P251" s="351" t="str">
        <f>'PL,HC,INV'!$H$6</f>
        <v>K_INR</v>
      </c>
      <c r="Q251" s="342">
        <f>'PL,HC,INV'!P$545</f>
        <v>0</v>
      </c>
      <c r="R251" s="342">
        <f>'PL,HC,INV'!Q$545</f>
        <v>0</v>
      </c>
      <c r="S251" s="342">
        <f>'PL,HC,INV'!R$545</f>
        <v>0</v>
      </c>
      <c r="T251" s="342">
        <f>'PL,HC,INV'!S$545</f>
        <v>0</v>
      </c>
      <c r="U251" s="342">
        <f>'PL,HC,INV'!T$545</f>
        <v>0</v>
      </c>
      <c r="V251" s="342">
        <f>'PL,HC,INV'!U$545</f>
        <v>0</v>
      </c>
      <c r="W251" s="342">
        <f>'PL,HC,INV'!V$545</f>
        <v>0</v>
      </c>
      <c r="X251" s="342">
        <f>'PL,HC,INV'!W$545</f>
        <v>0</v>
      </c>
      <c r="Y251" s="342">
        <f>'PL,HC,INV'!X$545</f>
        <v>0</v>
      </c>
      <c r="Z251" s="342">
        <f>'PL,HC,INV'!Y$545</f>
        <v>0</v>
      </c>
      <c r="AA251" s="342">
        <f>'PL,HC,INV'!Z$545</f>
        <v>0</v>
      </c>
      <c r="AB251" s="342">
        <f>'PL,HC,INV'!AA$545</f>
        <v>0</v>
      </c>
    </row>
    <row r="252" spans="1:28">
      <c r="A252" s="975">
        <v>1</v>
      </c>
      <c r="B252" s="975" t="s">
        <v>581</v>
      </c>
      <c r="C252" s="979" t="s">
        <v>773</v>
      </c>
      <c r="D252" s="975" t="s">
        <v>580</v>
      </c>
      <c r="E252" s="975" t="s">
        <v>40</v>
      </c>
      <c r="G252" s="369"/>
      <c r="H252" s="369"/>
      <c r="I252" s="370"/>
      <c r="J252" s="340" t="s">
        <v>40</v>
      </c>
      <c r="K252" s="355" t="s">
        <v>347</v>
      </c>
      <c r="L252" s="353" t="s">
        <v>33</v>
      </c>
      <c r="M252" s="741" t="s">
        <v>34</v>
      </c>
      <c r="N252" s="354" t="s">
        <v>5</v>
      </c>
      <c r="O252" s="351" t="str">
        <f>'PL,HC,INV'!$O$4</f>
        <v>BIN</v>
      </c>
      <c r="P252" s="351" t="str">
        <f>'PL,HC,INV'!$H$6</f>
        <v>K_INR</v>
      </c>
      <c r="Q252" s="342">
        <f>'PL,HC,INV'!P$546</f>
        <v>0</v>
      </c>
      <c r="R252" s="342">
        <f>'PL,HC,INV'!Q$546</f>
        <v>0</v>
      </c>
      <c r="S252" s="342">
        <f>'PL,HC,INV'!R$546</f>
        <v>0</v>
      </c>
      <c r="T252" s="342">
        <f>'PL,HC,INV'!S$546</f>
        <v>0</v>
      </c>
      <c r="U252" s="342">
        <f>'PL,HC,INV'!T$546</f>
        <v>0</v>
      </c>
      <c r="V252" s="342">
        <f>'PL,HC,INV'!U$546</f>
        <v>0</v>
      </c>
      <c r="W252" s="342">
        <f>'PL,HC,INV'!V$546</f>
        <v>0</v>
      </c>
      <c r="X252" s="342">
        <f>'PL,HC,INV'!W$546</f>
        <v>0</v>
      </c>
      <c r="Y252" s="342">
        <f>'PL,HC,INV'!X$546</f>
        <v>0</v>
      </c>
      <c r="Z252" s="342">
        <f>'PL,HC,INV'!Y$546</f>
        <v>0</v>
      </c>
      <c r="AA252" s="342">
        <f>'PL,HC,INV'!Z$546</f>
        <v>0</v>
      </c>
      <c r="AB252" s="342">
        <f>'PL,HC,INV'!AA$546</f>
        <v>0</v>
      </c>
    </row>
    <row r="253" spans="1:28">
      <c r="A253" s="975">
        <v>1</v>
      </c>
      <c r="B253" s="975" t="s">
        <v>581</v>
      </c>
      <c r="C253" s="979" t="s">
        <v>483</v>
      </c>
      <c r="D253" s="975" t="s">
        <v>580</v>
      </c>
      <c r="E253" s="975" t="s">
        <v>40</v>
      </c>
      <c r="G253" s="369"/>
      <c r="H253" s="369"/>
      <c r="I253" s="370"/>
      <c r="J253" s="340" t="s">
        <v>40</v>
      </c>
      <c r="K253" s="355" t="s">
        <v>348</v>
      </c>
      <c r="L253" s="353" t="s">
        <v>33</v>
      </c>
      <c r="M253" s="741" t="s">
        <v>34</v>
      </c>
      <c r="N253" s="354" t="s">
        <v>5</v>
      </c>
      <c r="O253" s="351" t="str">
        <f>'PL,HC,INV'!$O$4</f>
        <v>BIN</v>
      </c>
      <c r="P253" s="351" t="str">
        <f>'PL,HC,INV'!$H$6</f>
        <v>K_INR</v>
      </c>
      <c r="Q253" s="342">
        <f>'PL,HC,INV'!P$547</f>
        <v>0</v>
      </c>
      <c r="R253" s="342">
        <f>'PL,HC,INV'!Q$547</f>
        <v>0</v>
      </c>
      <c r="S253" s="342">
        <f>'PL,HC,INV'!R$547</f>
        <v>0</v>
      </c>
      <c r="T253" s="342">
        <f>'PL,HC,INV'!S$547</f>
        <v>0</v>
      </c>
      <c r="U253" s="342">
        <f>'PL,HC,INV'!T$547</f>
        <v>0</v>
      </c>
      <c r="V253" s="342">
        <f>'PL,HC,INV'!U$547</f>
        <v>0</v>
      </c>
      <c r="W253" s="342">
        <f>'PL,HC,INV'!V$547</f>
        <v>0</v>
      </c>
      <c r="X253" s="342">
        <f>'PL,HC,INV'!W$547</f>
        <v>0</v>
      </c>
      <c r="Y253" s="342">
        <f>'PL,HC,INV'!X$547</f>
        <v>0</v>
      </c>
      <c r="Z253" s="342">
        <f>'PL,HC,INV'!Y$547</f>
        <v>0</v>
      </c>
      <c r="AA253" s="342">
        <f>'PL,HC,INV'!Z$547</f>
        <v>0</v>
      </c>
      <c r="AB253" s="342">
        <f>'PL,HC,INV'!AA$547</f>
        <v>0</v>
      </c>
    </row>
    <row r="254" spans="1:28">
      <c r="A254" s="975">
        <v>1</v>
      </c>
      <c r="B254" s="975" t="s">
        <v>741</v>
      </c>
      <c r="C254" s="979" t="s">
        <v>483</v>
      </c>
      <c r="D254" s="975" t="s">
        <v>580</v>
      </c>
      <c r="E254" s="975" t="s">
        <v>40</v>
      </c>
      <c r="G254" s="369"/>
      <c r="H254" s="369"/>
      <c r="I254" s="370"/>
      <c r="J254" s="340" t="s">
        <v>40</v>
      </c>
      <c r="K254" s="355" t="s">
        <v>349</v>
      </c>
      <c r="L254" s="353" t="s">
        <v>33</v>
      </c>
      <c r="M254" s="741" t="s">
        <v>34</v>
      </c>
      <c r="N254" s="354" t="s">
        <v>5</v>
      </c>
      <c r="O254" s="351" t="str">
        <f>'PL,HC,INV'!$O$4</f>
        <v>BIN</v>
      </c>
      <c r="P254" s="351" t="str">
        <f>'PL,HC,INV'!$H$6</f>
        <v>K_INR</v>
      </c>
      <c r="Q254" s="342">
        <f>'PL,HC,INV'!P$548</f>
        <v>0</v>
      </c>
      <c r="R254" s="342">
        <f>'PL,HC,INV'!Q$548</f>
        <v>0</v>
      </c>
      <c r="S254" s="342">
        <f>'PL,HC,INV'!R$548</f>
        <v>0</v>
      </c>
      <c r="T254" s="342">
        <f>'PL,HC,INV'!S$548</f>
        <v>0</v>
      </c>
      <c r="U254" s="342">
        <f>'PL,HC,INV'!T$548</f>
        <v>0</v>
      </c>
      <c r="V254" s="342">
        <f>'PL,HC,INV'!U$548</f>
        <v>0</v>
      </c>
      <c r="W254" s="342">
        <f>'PL,HC,INV'!V$548</f>
        <v>0</v>
      </c>
      <c r="X254" s="342">
        <f>'PL,HC,INV'!W$548</f>
        <v>0</v>
      </c>
      <c r="Y254" s="342">
        <f>'PL,HC,INV'!X$548</f>
        <v>0</v>
      </c>
      <c r="Z254" s="342">
        <f>'PL,HC,INV'!Y$548</f>
        <v>0</v>
      </c>
      <c r="AA254" s="342">
        <f>'PL,HC,INV'!Z$548</f>
        <v>0</v>
      </c>
      <c r="AB254" s="342">
        <f>'PL,HC,INV'!AA$548</f>
        <v>0</v>
      </c>
    </row>
    <row r="255" spans="1:28">
      <c r="A255" s="975">
        <v>1</v>
      </c>
      <c r="B255" s="975" t="s">
        <v>746</v>
      </c>
      <c r="C255" s="979" t="s">
        <v>773</v>
      </c>
      <c r="D255" s="975" t="s">
        <v>580</v>
      </c>
      <c r="E255" s="975" t="s">
        <v>40</v>
      </c>
      <c r="G255" s="369"/>
      <c r="H255" s="369"/>
      <c r="I255" s="370"/>
      <c r="J255" s="340" t="s">
        <v>40</v>
      </c>
      <c r="K255" s="355" t="s">
        <v>350</v>
      </c>
      <c r="L255" s="353" t="s">
        <v>33</v>
      </c>
      <c r="M255" s="741" t="s">
        <v>34</v>
      </c>
      <c r="N255" s="354" t="s">
        <v>5</v>
      </c>
      <c r="O255" s="351" t="str">
        <f>'PL,HC,INV'!$O$4</f>
        <v>BIN</v>
      </c>
      <c r="P255" s="351" t="str">
        <f>'PL,HC,INV'!$H$6</f>
        <v>K_INR</v>
      </c>
      <c r="Q255" s="342">
        <f>'PL,HC,INV'!P$549</f>
        <v>0</v>
      </c>
      <c r="R255" s="342">
        <f>'PL,HC,INV'!Q$549</f>
        <v>0</v>
      </c>
      <c r="S255" s="342">
        <f>'PL,HC,INV'!R$549</f>
        <v>0</v>
      </c>
      <c r="T255" s="342">
        <f>'PL,HC,INV'!S$549</f>
        <v>0</v>
      </c>
      <c r="U255" s="342">
        <f>'PL,HC,INV'!T$549</f>
        <v>0</v>
      </c>
      <c r="V255" s="342">
        <f>'PL,HC,INV'!U$549</f>
        <v>0</v>
      </c>
      <c r="W255" s="342">
        <f>'PL,HC,INV'!V$549</f>
        <v>0</v>
      </c>
      <c r="X255" s="342">
        <f>'PL,HC,INV'!W$549</f>
        <v>0</v>
      </c>
      <c r="Y255" s="342">
        <f>'PL,HC,INV'!X$549</f>
        <v>0</v>
      </c>
      <c r="Z255" s="342">
        <f>'PL,HC,INV'!Y$549</f>
        <v>0</v>
      </c>
      <c r="AA255" s="342">
        <f>'PL,HC,INV'!Z$549</f>
        <v>0</v>
      </c>
      <c r="AB255" s="342">
        <f>'PL,HC,INV'!AA$549</f>
        <v>0</v>
      </c>
    </row>
    <row r="256" spans="1:28">
      <c r="A256" s="975">
        <v>1</v>
      </c>
      <c r="B256" s="975" t="s">
        <v>741</v>
      </c>
      <c r="C256" s="979" t="s">
        <v>483</v>
      </c>
      <c r="D256" s="975" t="s">
        <v>745</v>
      </c>
      <c r="E256" s="975" t="s">
        <v>40</v>
      </c>
      <c r="G256" s="369"/>
      <c r="H256" s="369"/>
      <c r="I256" s="370"/>
      <c r="J256" s="340" t="s">
        <v>40</v>
      </c>
      <c r="K256" s="355" t="s">
        <v>351</v>
      </c>
      <c r="L256" s="353" t="s">
        <v>33</v>
      </c>
      <c r="M256" s="741" t="s">
        <v>34</v>
      </c>
      <c r="N256" s="354" t="s">
        <v>5</v>
      </c>
      <c r="O256" s="351" t="str">
        <f>'PL,HC,INV'!$O$4</f>
        <v>BIN</v>
      </c>
      <c r="P256" s="351" t="str">
        <f>'PL,HC,INV'!$H$6</f>
        <v>K_INR</v>
      </c>
      <c r="Q256" s="342">
        <f>'PL,HC,INV'!P$550</f>
        <v>0</v>
      </c>
      <c r="R256" s="342">
        <f>'PL,HC,INV'!Q$550</f>
        <v>0</v>
      </c>
      <c r="S256" s="342">
        <f>'PL,HC,INV'!R$550</f>
        <v>0</v>
      </c>
      <c r="T256" s="342">
        <f>'PL,HC,INV'!S$550</f>
        <v>0</v>
      </c>
      <c r="U256" s="342">
        <f>'PL,HC,INV'!T$550</f>
        <v>0</v>
      </c>
      <c r="V256" s="342">
        <f>'PL,HC,INV'!U$550</f>
        <v>0</v>
      </c>
      <c r="W256" s="342">
        <f>'PL,HC,INV'!V$550</f>
        <v>0</v>
      </c>
      <c r="X256" s="342">
        <f>'PL,HC,INV'!W$550</f>
        <v>0</v>
      </c>
      <c r="Y256" s="342">
        <f>'PL,HC,INV'!X$550</f>
        <v>0</v>
      </c>
      <c r="Z256" s="342">
        <f>'PL,HC,INV'!Y$550</f>
        <v>0</v>
      </c>
      <c r="AA256" s="342">
        <f>'PL,HC,INV'!Z$550</f>
        <v>0</v>
      </c>
      <c r="AB256" s="342">
        <f>'PL,HC,INV'!AA$550</f>
        <v>0</v>
      </c>
    </row>
    <row r="257" spans="1:28" s="1198" customFormat="1">
      <c r="A257" s="1198">
        <v>1</v>
      </c>
      <c r="C257" s="1199"/>
      <c r="F257" s="1200"/>
      <c r="G257" s="1201"/>
      <c r="H257" s="1201"/>
      <c r="I257" s="1202"/>
      <c r="J257" s="1203" t="s">
        <v>9</v>
      </c>
      <c r="K257" s="1204" t="s">
        <v>351</v>
      </c>
      <c r="L257" s="1205" t="s">
        <v>33</v>
      </c>
      <c r="M257" s="1206" t="s">
        <v>4</v>
      </c>
      <c r="N257" s="1207" t="s">
        <v>38</v>
      </c>
      <c r="O257" s="1208" t="str">
        <f>'PL,HC,INV'!$O$4</f>
        <v>BIN</v>
      </c>
      <c r="P257" s="1208" t="str">
        <f>'PL,HC,INV'!$H$6</f>
        <v>K_INR</v>
      </c>
      <c r="Q257" s="1209"/>
      <c r="R257" s="1209"/>
      <c r="S257" s="1209"/>
      <c r="T257" s="1209"/>
      <c r="U257" s="1209"/>
      <c r="V257" s="1209"/>
      <c r="W257" s="1209"/>
      <c r="X257" s="1209"/>
      <c r="Y257" s="1209"/>
      <c r="Z257" s="1209"/>
      <c r="AA257" s="1209"/>
      <c r="AB257" s="1209"/>
    </row>
    <row r="258" spans="1:28" s="361" customFormat="1">
      <c r="A258" s="1218">
        <v>1</v>
      </c>
      <c r="B258" s="1218" t="s">
        <v>581</v>
      </c>
      <c r="C258" s="1219" t="s">
        <v>773</v>
      </c>
      <c r="D258" s="1218" t="s">
        <v>323</v>
      </c>
      <c r="E258" s="1218" t="s">
        <v>9</v>
      </c>
      <c r="G258" s="1220"/>
      <c r="H258" s="1220"/>
      <c r="I258" s="377"/>
      <c r="J258" s="358" t="s">
        <v>9</v>
      </c>
      <c r="K258" s="1221" t="s">
        <v>346</v>
      </c>
      <c r="L258" s="359" t="s">
        <v>3</v>
      </c>
      <c r="M258" s="745" t="s">
        <v>31</v>
      </c>
      <c r="N258" s="360" t="s">
        <v>38</v>
      </c>
      <c r="O258" s="1222" t="str">
        <f>'PL,HC,INV'!$O$4</f>
        <v>BIN</v>
      </c>
      <c r="P258" s="1222" t="str">
        <f>'PL,HC,INV'!$H$6</f>
        <v>K_INR</v>
      </c>
      <c r="Q258" s="1223">
        <f>'PL,HC,INV'!P$176</f>
        <v>0</v>
      </c>
      <c r="R258" s="1223">
        <f>'PL,HC,INV'!Q$176</f>
        <v>0</v>
      </c>
      <c r="S258" s="1223">
        <f>'PL,HC,INV'!R$176</f>
        <v>0</v>
      </c>
      <c r="T258" s="1223">
        <f>'PL,HC,INV'!S$176</f>
        <v>0</v>
      </c>
      <c r="U258" s="1223">
        <f>'PL,HC,INV'!T$176</f>
        <v>0</v>
      </c>
      <c r="V258" s="1223">
        <f>'PL,HC,INV'!U$176</f>
        <v>0</v>
      </c>
      <c r="W258" s="1223">
        <f>'PL,HC,INV'!V$176</f>
        <v>0</v>
      </c>
      <c r="X258" s="1223">
        <f>'PL,HC,INV'!W$176</f>
        <v>0</v>
      </c>
      <c r="Y258" s="1223">
        <f>'PL,HC,INV'!X$176</f>
        <v>-7366</v>
      </c>
      <c r="Z258" s="1223">
        <f>'PL,HC,INV'!Y$176</f>
        <v>-614</v>
      </c>
      <c r="AA258" s="1223">
        <f>'PL,HC,INV'!Z$176</f>
        <v>-614</v>
      </c>
      <c r="AB258" s="1223">
        <f>'PL,HC,INV'!AA$176</f>
        <v>1670</v>
      </c>
    </row>
    <row r="259" spans="1:28" s="361" customFormat="1">
      <c r="A259" s="1218">
        <v>1</v>
      </c>
      <c r="B259" s="1218" t="s">
        <v>749</v>
      </c>
      <c r="C259" s="1219" t="s">
        <v>773</v>
      </c>
      <c r="D259" s="1218" t="s">
        <v>323</v>
      </c>
      <c r="E259" s="1218" t="s">
        <v>9</v>
      </c>
      <c r="G259" s="1220"/>
      <c r="H259" s="1220"/>
      <c r="I259" s="1224"/>
      <c r="J259" s="358" t="s">
        <v>9</v>
      </c>
      <c r="K259" s="1221" t="s">
        <v>347</v>
      </c>
      <c r="L259" s="359" t="s">
        <v>3</v>
      </c>
      <c r="M259" s="745" t="s">
        <v>31</v>
      </c>
      <c r="N259" s="360" t="s">
        <v>38</v>
      </c>
      <c r="O259" s="1222" t="str">
        <f>'PL,HC,INV'!$O$4</f>
        <v>BIN</v>
      </c>
      <c r="P259" s="1222" t="str">
        <f>'PL,HC,INV'!$H$6</f>
        <v>K_INR</v>
      </c>
      <c r="Q259" s="1223">
        <f>'PL,HC,INV'!P$177</f>
        <v>0</v>
      </c>
      <c r="R259" s="1223">
        <f>'PL,HC,INV'!Q$177</f>
        <v>0</v>
      </c>
      <c r="S259" s="1223">
        <f>'PL,HC,INV'!R$177</f>
        <v>0</v>
      </c>
      <c r="T259" s="1223">
        <f>'PL,HC,INV'!S$177</f>
        <v>0</v>
      </c>
      <c r="U259" s="1223">
        <f>'PL,HC,INV'!T$177</f>
        <v>8546</v>
      </c>
      <c r="V259" s="1223">
        <f>'PL,HC,INV'!U$177</f>
        <v>11500</v>
      </c>
      <c r="W259" s="1223">
        <f>'PL,HC,INV'!V$177</f>
        <v>0</v>
      </c>
      <c r="X259" s="1223">
        <f>'PL,HC,INV'!W$177</f>
        <v>0</v>
      </c>
      <c r="Y259" s="1223">
        <f>'PL,HC,INV'!X$177</f>
        <v>0</v>
      </c>
      <c r="Z259" s="1223">
        <f>'PL,HC,INV'!Y$177</f>
        <v>10157</v>
      </c>
      <c r="AA259" s="1223">
        <f>'PL,HC,INV'!Z$177</f>
        <v>0</v>
      </c>
      <c r="AB259" s="1223">
        <f>'PL,HC,INV'!AA$177</f>
        <v>0</v>
      </c>
    </row>
    <row r="260" spans="1:28" s="361" customFormat="1">
      <c r="A260" s="1218">
        <v>1</v>
      </c>
      <c r="B260" s="1218" t="s">
        <v>581</v>
      </c>
      <c r="C260" s="1219" t="s">
        <v>777</v>
      </c>
      <c r="D260" s="1218" t="s">
        <v>323</v>
      </c>
      <c r="E260" s="1218" t="s">
        <v>9</v>
      </c>
      <c r="G260" s="376"/>
      <c r="H260" s="376"/>
      <c r="I260" s="377"/>
      <c r="J260" s="358" t="s">
        <v>9</v>
      </c>
      <c r="K260" s="1221" t="s">
        <v>348</v>
      </c>
      <c r="L260" s="359" t="s">
        <v>3</v>
      </c>
      <c r="M260" s="745" t="s">
        <v>31</v>
      </c>
      <c r="N260" s="360" t="s">
        <v>38</v>
      </c>
      <c r="O260" s="1222" t="str">
        <f>'PL,HC,INV'!$O$4</f>
        <v>BIN</v>
      </c>
      <c r="P260" s="1222" t="str">
        <f>'PL,HC,INV'!$H$6</f>
        <v>K_INR</v>
      </c>
      <c r="Q260" s="1223">
        <f>'PL,HC,INV'!P$178</f>
        <v>0</v>
      </c>
      <c r="R260" s="1223">
        <f>'PL,HC,INV'!Q$178</f>
        <v>0</v>
      </c>
      <c r="S260" s="1223">
        <f>'PL,HC,INV'!R$178</f>
        <v>13500</v>
      </c>
      <c r="T260" s="1223">
        <f>'PL,HC,INV'!S$178</f>
        <v>0</v>
      </c>
      <c r="U260" s="1223">
        <f>'PL,HC,INV'!T$178</f>
        <v>0</v>
      </c>
      <c r="V260" s="1223">
        <f>'PL,HC,INV'!U$178</f>
        <v>9000</v>
      </c>
      <c r="W260" s="1223">
        <f>'PL,HC,INV'!V$178</f>
        <v>0</v>
      </c>
      <c r="X260" s="1223">
        <f>'PL,HC,INV'!W$178</f>
        <v>0</v>
      </c>
      <c r="Y260" s="1223">
        <f>'PL,HC,INV'!X$178</f>
        <v>0</v>
      </c>
      <c r="Z260" s="1223">
        <f>'PL,HC,INV'!Y$178</f>
        <v>0</v>
      </c>
      <c r="AA260" s="1223">
        <f>'PL,HC,INV'!Z$178</f>
        <v>0</v>
      </c>
      <c r="AB260" s="1223">
        <f>'PL,HC,INV'!AA$178</f>
        <v>0</v>
      </c>
    </row>
    <row r="261" spans="1:28" s="361" customFormat="1">
      <c r="A261" s="1218">
        <v>1</v>
      </c>
      <c r="B261" s="1218" t="s">
        <v>727</v>
      </c>
      <c r="C261" s="1219" t="s">
        <v>773</v>
      </c>
      <c r="D261" s="1218" t="s">
        <v>742</v>
      </c>
      <c r="E261" s="1218" t="s">
        <v>9</v>
      </c>
      <c r="G261" s="376"/>
      <c r="H261" s="376"/>
      <c r="I261" s="377"/>
      <c r="J261" s="358" t="s">
        <v>9</v>
      </c>
      <c r="K261" s="1221" t="s">
        <v>349</v>
      </c>
      <c r="L261" s="359" t="s">
        <v>3</v>
      </c>
      <c r="M261" s="745" t="s">
        <v>31</v>
      </c>
      <c r="N261" s="360" t="s">
        <v>38</v>
      </c>
      <c r="O261" s="1222" t="str">
        <f>'PL,HC,INV'!$O$4</f>
        <v>BIN</v>
      </c>
      <c r="P261" s="1222" t="str">
        <f>'PL,HC,INV'!$H$6</f>
        <v>K_INR</v>
      </c>
      <c r="Q261" s="1223">
        <f>'PL,HC,INV'!P$179</f>
        <v>0</v>
      </c>
      <c r="R261" s="1223">
        <f>'PL,HC,INV'!Q$179</f>
        <v>0</v>
      </c>
      <c r="S261" s="1223">
        <f>'PL,HC,INV'!R$179</f>
        <v>0</v>
      </c>
      <c r="T261" s="1223">
        <f>'PL,HC,INV'!S$179</f>
        <v>0</v>
      </c>
      <c r="U261" s="1223">
        <f>'PL,HC,INV'!T$179</f>
        <v>0</v>
      </c>
      <c r="V261" s="1223">
        <f>'PL,HC,INV'!U$179</f>
        <v>0</v>
      </c>
      <c r="W261" s="1223">
        <f>'PL,HC,INV'!V$179</f>
        <v>0</v>
      </c>
      <c r="X261" s="1223">
        <f>'PL,HC,INV'!W$179</f>
        <v>0</v>
      </c>
      <c r="Y261" s="1223">
        <f>'PL,HC,INV'!X$179</f>
        <v>0</v>
      </c>
      <c r="Z261" s="1223">
        <f>'PL,HC,INV'!Y$179</f>
        <v>0</v>
      </c>
      <c r="AA261" s="1223">
        <f>'PL,HC,INV'!Z$179</f>
        <v>0</v>
      </c>
      <c r="AB261" s="1223">
        <f>'PL,HC,INV'!AA$179</f>
        <v>0</v>
      </c>
    </row>
    <row r="262" spans="1:28" s="361" customFormat="1">
      <c r="A262" s="1218">
        <v>1</v>
      </c>
      <c r="B262" s="1218" t="s">
        <v>741</v>
      </c>
      <c r="C262" s="1219" t="s">
        <v>773</v>
      </c>
      <c r="D262" s="1218" t="s">
        <v>323</v>
      </c>
      <c r="E262" s="1218" t="s">
        <v>9</v>
      </c>
      <c r="G262" s="376"/>
      <c r="H262" s="376"/>
      <c r="I262" s="377"/>
      <c r="J262" s="358" t="s">
        <v>9</v>
      </c>
      <c r="K262" s="1221" t="s">
        <v>350</v>
      </c>
      <c r="L262" s="359" t="s">
        <v>3</v>
      </c>
      <c r="M262" s="745" t="s">
        <v>31</v>
      </c>
      <c r="N262" s="360" t="s">
        <v>38</v>
      </c>
      <c r="O262" s="1222" t="str">
        <f>'PL,HC,INV'!$O$4</f>
        <v>BIN</v>
      </c>
      <c r="P262" s="1222" t="str">
        <f>'PL,HC,INV'!$H$6</f>
        <v>K_INR</v>
      </c>
      <c r="Q262" s="1223">
        <f>'PL,HC,INV'!P$180</f>
        <v>0</v>
      </c>
      <c r="R262" s="1223">
        <f>'PL,HC,INV'!Q$180</f>
        <v>0</v>
      </c>
      <c r="S262" s="1223">
        <f>'PL,HC,INV'!R$180</f>
        <v>0</v>
      </c>
      <c r="T262" s="1223">
        <f>'PL,HC,INV'!S$180</f>
        <v>0</v>
      </c>
      <c r="U262" s="1223">
        <f>'PL,HC,INV'!T$180</f>
        <v>0</v>
      </c>
      <c r="V262" s="1223">
        <f>'PL,HC,INV'!U$180</f>
        <v>0</v>
      </c>
      <c r="W262" s="1223">
        <f>'PL,HC,INV'!V$180</f>
        <v>0</v>
      </c>
      <c r="X262" s="1223">
        <f>'PL,HC,INV'!W$180</f>
        <v>0</v>
      </c>
      <c r="Y262" s="1223">
        <f>'PL,HC,INV'!X$180</f>
        <v>0</v>
      </c>
      <c r="Z262" s="1223">
        <f>'PL,HC,INV'!Y$180</f>
        <v>0</v>
      </c>
      <c r="AA262" s="1223">
        <f>'PL,HC,INV'!Z$180</f>
        <v>0</v>
      </c>
      <c r="AB262" s="1223">
        <f>'PL,HC,INV'!AA$180</f>
        <v>0</v>
      </c>
    </row>
    <row r="263" spans="1:28" s="361" customFormat="1">
      <c r="A263" s="1218">
        <v>1</v>
      </c>
      <c r="B263" s="1218" t="s">
        <v>741</v>
      </c>
      <c r="C263" s="1219" t="s">
        <v>773</v>
      </c>
      <c r="D263" s="1218" t="s">
        <v>775</v>
      </c>
      <c r="E263" s="1218" t="s">
        <v>9</v>
      </c>
      <c r="G263" s="376"/>
      <c r="H263" s="376"/>
      <c r="I263" s="377"/>
      <c r="J263" s="358" t="s">
        <v>9</v>
      </c>
      <c r="K263" s="1221" t="s">
        <v>351</v>
      </c>
      <c r="L263" s="359" t="s">
        <v>3</v>
      </c>
      <c r="M263" s="745" t="s">
        <v>31</v>
      </c>
      <c r="N263" s="360" t="s">
        <v>38</v>
      </c>
      <c r="O263" s="1222" t="str">
        <f>'PL,HC,INV'!$O$4</f>
        <v>BIN</v>
      </c>
      <c r="P263" s="1222" t="str">
        <f>'PL,HC,INV'!$H$6</f>
        <v>K_INR</v>
      </c>
      <c r="Q263" s="1223">
        <f>'PL,HC,INV'!P$181</f>
        <v>0</v>
      </c>
      <c r="R263" s="1223">
        <f>'PL,HC,INV'!Q$181</f>
        <v>0</v>
      </c>
      <c r="S263" s="1223">
        <f>'PL,HC,INV'!R$181</f>
        <v>0</v>
      </c>
      <c r="T263" s="1223">
        <f>'PL,HC,INV'!S$181</f>
        <v>0</v>
      </c>
      <c r="U263" s="1223">
        <f>'PL,HC,INV'!T$181</f>
        <v>0</v>
      </c>
      <c r="V263" s="1223">
        <f>'PL,HC,INV'!U$181</f>
        <v>0</v>
      </c>
      <c r="W263" s="1223">
        <f>'PL,HC,INV'!V$181</f>
        <v>0</v>
      </c>
      <c r="X263" s="1223">
        <f>'PL,HC,INV'!W$181</f>
        <v>0</v>
      </c>
      <c r="Y263" s="1223">
        <f>'PL,HC,INV'!X$181</f>
        <v>0</v>
      </c>
      <c r="Z263" s="1223">
        <f>'PL,HC,INV'!Y$181</f>
        <v>0</v>
      </c>
      <c r="AA263" s="1223">
        <f>'PL,HC,INV'!Z$181</f>
        <v>0</v>
      </c>
      <c r="AB263" s="1223">
        <f>'PL,HC,INV'!AA$181</f>
        <v>0</v>
      </c>
    </row>
    <row r="264" spans="1:28" s="361" customFormat="1">
      <c r="A264" s="1218">
        <v>1</v>
      </c>
      <c r="B264" s="1218" t="s">
        <v>741</v>
      </c>
      <c r="C264" s="1219" t="s">
        <v>483</v>
      </c>
      <c r="D264" s="1218" t="s">
        <v>580</v>
      </c>
      <c r="E264" s="1218" t="s">
        <v>9</v>
      </c>
      <c r="G264" s="376"/>
      <c r="H264" s="376"/>
      <c r="I264" s="377"/>
      <c r="J264" s="358" t="s">
        <v>9</v>
      </c>
      <c r="K264" s="1221" t="s">
        <v>346</v>
      </c>
      <c r="L264" s="359" t="s">
        <v>3</v>
      </c>
      <c r="M264" s="745" t="s">
        <v>34</v>
      </c>
      <c r="N264" s="360" t="s">
        <v>38</v>
      </c>
      <c r="O264" s="1222" t="str">
        <f>'PL,HC,INV'!$O$4</f>
        <v>BIN</v>
      </c>
      <c r="P264" s="1222" t="str">
        <f>'PL,HC,INV'!$H$6</f>
        <v>K_INR</v>
      </c>
      <c r="Q264" s="1223">
        <f>'PL,HC,INV'!P$183</f>
        <v>0</v>
      </c>
      <c r="R264" s="1223">
        <f>'PL,HC,INV'!Q$183</f>
        <v>0</v>
      </c>
      <c r="S264" s="1223">
        <f>'PL,HC,INV'!R$183</f>
        <v>0</v>
      </c>
      <c r="T264" s="1223">
        <f>'PL,HC,INV'!S$183</f>
        <v>71</v>
      </c>
      <c r="U264" s="1223">
        <f>'PL,HC,INV'!T$183</f>
        <v>0</v>
      </c>
      <c r="V264" s="1223">
        <f>'PL,HC,INV'!U$183</f>
        <v>0</v>
      </c>
      <c r="W264" s="1223">
        <f>'PL,HC,INV'!V$183</f>
        <v>0</v>
      </c>
      <c r="X264" s="1223">
        <f>'PL,HC,INV'!W$183</f>
        <v>0</v>
      </c>
      <c r="Y264" s="1223">
        <f>'PL,HC,INV'!X$183</f>
        <v>0</v>
      </c>
      <c r="Z264" s="1223">
        <f>'PL,HC,INV'!Y$183</f>
        <v>0</v>
      </c>
      <c r="AA264" s="1223">
        <f>'PL,HC,INV'!Z$183</f>
        <v>0</v>
      </c>
      <c r="AB264" s="1223">
        <f>'PL,HC,INV'!AA$183</f>
        <v>0</v>
      </c>
    </row>
    <row r="265" spans="1:28" s="361" customFormat="1">
      <c r="A265" s="1218">
        <v>1</v>
      </c>
      <c r="B265" s="1218" t="s">
        <v>741</v>
      </c>
      <c r="C265" s="1219" t="s">
        <v>483</v>
      </c>
      <c r="D265" s="1218" t="s">
        <v>745</v>
      </c>
      <c r="E265" s="1218" t="s">
        <v>9</v>
      </c>
      <c r="G265" s="376"/>
      <c r="H265" s="376"/>
      <c r="I265" s="377"/>
      <c r="J265" s="358" t="s">
        <v>9</v>
      </c>
      <c r="K265" s="1221" t="s">
        <v>347</v>
      </c>
      <c r="L265" s="359" t="s">
        <v>3</v>
      </c>
      <c r="M265" s="745" t="s">
        <v>34</v>
      </c>
      <c r="N265" s="360" t="s">
        <v>38</v>
      </c>
      <c r="O265" s="1222" t="str">
        <f>'PL,HC,INV'!$O$4</f>
        <v>BIN</v>
      </c>
      <c r="P265" s="1222" t="str">
        <f>'PL,HC,INV'!$H$6</f>
        <v>K_INR</v>
      </c>
      <c r="Q265" s="1223">
        <f>'PL,HC,INV'!P$184</f>
        <v>0</v>
      </c>
      <c r="R265" s="1223">
        <f>'PL,HC,INV'!Q$184</f>
        <v>2372</v>
      </c>
      <c r="S265" s="1223">
        <f>'PL,HC,INV'!R$184</f>
        <v>1434</v>
      </c>
      <c r="T265" s="1223">
        <f>'PL,HC,INV'!S$184</f>
        <v>2230</v>
      </c>
      <c r="U265" s="1223">
        <f>'PL,HC,INV'!T$184</f>
        <v>1600</v>
      </c>
      <c r="V265" s="1223">
        <f>'PL,HC,INV'!U$184</f>
        <v>2015</v>
      </c>
      <c r="W265" s="1223">
        <f>'PL,HC,INV'!V$184</f>
        <v>1964</v>
      </c>
      <c r="X265" s="1223">
        <f>'PL,HC,INV'!W$184</f>
        <v>1024</v>
      </c>
      <c r="Y265" s="1223">
        <f>'PL,HC,INV'!X$184</f>
        <v>1942</v>
      </c>
      <c r="Z265" s="1223">
        <f>'PL,HC,INV'!Y$184</f>
        <v>2056</v>
      </c>
      <c r="AA265" s="1223">
        <f>'PL,HC,INV'!Z$184</f>
        <v>2291</v>
      </c>
      <c r="AB265" s="1223">
        <f>'PL,HC,INV'!AA$184</f>
        <v>2044</v>
      </c>
    </row>
    <row r="266" spans="1:28" s="361" customFormat="1">
      <c r="A266" s="1218">
        <v>1</v>
      </c>
      <c r="B266" s="1218" t="s">
        <v>746</v>
      </c>
      <c r="C266" s="1219" t="s">
        <v>483</v>
      </c>
      <c r="D266" s="1218" t="s">
        <v>580</v>
      </c>
      <c r="E266" s="1218" t="s">
        <v>9</v>
      </c>
      <c r="G266" s="376"/>
      <c r="H266" s="376"/>
      <c r="I266" s="377"/>
      <c r="J266" s="358" t="s">
        <v>9</v>
      </c>
      <c r="K266" s="1221" t="s">
        <v>348</v>
      </c>
      <c r="L266" s="359" t="s">
        <v>3</v>
      </c>
      <c r="M266" s="745" t="s">
        <v>34</v>
      </c>
      <c r="N266" s="360" t="s">
        <v>38</v>
      </c>
      <c r="O266" s="1222" t="str">
        <f>'PL,HC,INV'!$O$4</f>
        <v>BIN</v>
      </c>
      <c r="P266" s="1222" t="str">
        <f>'PL,HC,INV'!$H$6</f>
        <v>K_INR</v>
      </c>
      <c r="Q266" s="1223">
        <f>'PL,HC,INV'!P$185</f>
        <v>0</v>
      </c>
      <c r="R266" s="1223">
        <f>'PL,HC,INV'!Q$185</f>
        <v>448</v>
      </c>
      <c r="S266" s="1223">
        <f>'PL,HC,INV'!R$185</f>
        <v>271</v>
      </c>
      <c r="T266" s="1223">
        <f>'PL,HC,INV'!S$185</f>
        <v>623</v>
      </c>
      <c r="U266" s="1223">
        <f>'PL,HC,INV'!T$185</f>
        <v>1040</v>
      </c>
      <c r="V266" s="1223">
        <f>'PL,HC,INV'!U$185</f>
        <v>1329</v>
      </c>
      <c r="W266" s="1223">
        <f>'PL,HC,INV'!V$185</f>
        <v>1160</v>
      </c>
      <c r="X266" s="1223">
        <f>'PL,HC,INV'!W$185</f>
        <v>1058</v>
      </c>
      <c r="Y266" s="1223">
        <f>'PL,HC,INV'!X$185</f>
        <v>2255</v>
      </c>
      <c r="Z266" s="1223">
        <f>'PL,HC,INV'!Y$185</f>
        <v>1407</v>
      </c>
      <c r="AA266" s="1223">
        <f>'PL,HC,INV'!Z$185</f>
        <v>1296</v>
      </c>
      <c r="AB266" s="1223">
        <f>'PL,HC,INV'!AA$185</f>
        <v>2160</v>
      </c>
    </row>
    <row r="267" spans="1:28" s="361" customFormat="1">
      <c r="A267" s="1218">
        <v>1</v>
      </c>
      <c r="B267" s="1218" t="s">
        <v>741</v>
      </c>
      <c r="C267" s="1219" t="s">
        <v>483</v>
      </c>
      <c r="D267" s="1218" t="s">
        <v>745</v>
      </c>
      <c r="E267" s="1218" t="s">
        <v>9</v>
      </c>
      <c r="G267" s="376"/>
      <c r="H267" s="376"/>
      <c r="I267" s="377"/>
      <c r="J267" s="358" t="s">
        <v>9</v>
      </c>
      <c r="K267" s="1221" t="s">
        <v>349</v>
      </c>
      <c r="L267" s="359" t="s">
        <v>3</v>
      </c>
      <c r="M267" s="745" t="s">
        <v>34</v>
      </c>
      <c r="N267" s="360" t="s">
        <v>38</v>
      </c>
      <c r="O267" s="1222" t="str">
        <f>'PL,HC,INV'!$O$4</f>
        <v>BIN</v>
      </c>
      <c r="P267" s="1222" t="str">
        <f>'PL,HC,INV'!$H$6</f>
        <v>K_INR</v>
      </c>
      <c r="Q267" s="1223">
        <f>'PL,HC,INV'!P$186</f>
        <v>0</v>
      </c>
      <c r="R267" s="1223">
        <f>'PL,HC,INV'!Q$186</f>
        <v>0</v>
      </c>
      <c r="S267" s="1223">
        <f>'PL,HC,INV'!R$186</f>
        <v>0</v>
      </c>
      <c r="T267" s="1223">
        <f>'PL,HC,INV'!S$186</f>
        <v>0</v>
      </c>
      <c r="U267" s="1223">
        <f>'PL,HC,INV'!T$186</f>
        <v>0</v>
      </c>
      <c r="V267" s="1223">
        <f>'PL,HC,INV'!U$186</f>
        <v>0</v>
      </c>
      <c r="W267" s="1223">
        <f>'PL,HC,INV'!V$186</f>
        <v>0</v>
      </c>
      <c r="X267" s="1223">
        <f>'PL,HC,INV'!W$186</f>
        <v>0</v>
      </c>
      <c r="Y267" s="1223">
        <f>'PL,HC,INV'!X$186</f>
        <v>0</v>
      </c>
      <c r="Z267" s="1223">
        <f>'PL,HC,INV'!Y$186</f>
        <v>0</v>
      </c>
      <c r="AA267" s="1223">
        <f>'PL,HC,INV'!Z$186</f>
        <v>0</v>
      </c>
      <c r="AB267" s="1223">
        <f>'PL,HC,INV'!AA$186</f>
        <v>0</v>
      </c>
    </row>
    <row r="268" spans="1:28" s="361" customFormat="1">
      <c r="A268" s="1218">
        <v>1</v>
      </c>
      <c r="B268" s="1218" t="s">
        <v>741</v>
      </c>
      <c r="C268" s="1219" t="s">
        <v>773</v>
      </c>
      <c r="D268" s="1218" t="s">
        <v>580</v>
      </c>
      <c r="E268" s="1218" t="s">
        <v>9</v>
      </c>
      <c r="G268" s="376"/>
      <c r="H268" s="376"/>
      <c r="I268" s="377"/>
      <c r="J268" s="358" t="s">
        <v>9</v>
      </c>
      <c r="K268" s="1221" t="s">
        <v>350</v>
      </c>
      <c r="L268" s="359" t="s">
        <v>3</v>
      </c>
      <c r="M268" s="745" t="s">
        <v>34</v>
      </c>
      <c r="N268" s="360" t="s">
        <v>38</v>
      </c>
      <c r="O268" s="1222" t="str">
        <f>'PL,HC,INV'!$O$4</f>
        <v>BIN</v>
      </c>
      <c r="P268" s="1222" t="str">
        <f>'PL,HC,INV'!$H$6</f>
        <v>K_INR</v>
      </c>
      <c r="Q268" s="1223">
        <f>'PL,HC,INV'!P$187</f>
        <v>0</v>
      </c>
      <c r="R268" s="1223">
        <f>'PL,HC,INV'!Q$187</f>
        <v>0</v>
      </c>
      <c r="S268" s="1223">
        <f>'PL,HC,INV'!R$187</f>
        <v>0</v>
      </c>
      <c r="T268" s="1223">
        <f>'PL,HC,INV'!S$187</f>
        <v>0</v>
      </c>
      <c r="U268" s="1223">
        <f>'PL,HC,INV'!T$187</f>
        <v>0</v>
      </c>
      <c r="V268" s="1223">
        <f>'PL,HC,INV'!U$187</f>
        <v>0</v>
      </c>
      <c r="W268" s="1223">
        <f>'PL,HC,INV'!V$187</f>
        <v>0</v>
      </c>
      <c r="X268" s="1223">
        <f>'PL,HC,INV'!W$187</f>
        <v>0</v>
      </c>
      <c r="Y268" s="1223">
        <f>'PL,HC,INV'!X$187</f>
        <v>0</v>
      </c>
      <c r="Z268" s="1223">
        <f>'PL,HC,INV'!Y$187</f>
        <v>0</v>
      </c>
      <c r="AA268" s="1223">
        <f>'PL,HC,INV'!Z$187</f>
        <v>0</v>
      </c>
      <c r="AB268" s="1223">
        <f>'PL,HC,INV'!AA$187</f>
        <v>0</v>
      </c>
    </row>
    <row r="269" spans="1:28" s="361" customFormat="1">
      <c r="A269" s="1218">
        <v>1</v>
      </c>
      <c r="B269" s="1218" t="s">
        <v>746</v>
      </c>
      <c r="C269" s="1219" t="s">
        <v>483</v>
      </c>
      <c r="D269" s="1218" t="s">
        <v>580</v>
      </c>
      <c r="E269" s="1218" t="s">
        <v>9</v>
      </c>
      <c r="G269" s="376"/>
      <c r="H269" s="376"/>
      <c r="I269" s="377"/>
      <c r="J269" s="358" t="s">
        <v>9</v>
      </c>
      <c r="K269" s="1221" t="s">
        <v>351</v>
      </c>
      <c r="L269" s="359" t="s">
        <v>3</v>
      </c>
      <c r="M269" s="745" t="s">
        <v>34</v>
      </c>
      <c r="N269" s="360" t="s">
        <v>38</v>
      </c>
      <c r="O269" s="1222" t="str">
        <f>'PL,HC,INV'!$O$4</f>
        <v>BIN</v>
      </c>
      <c r="P269" s="1222" t="str">
        <f>'PL,HC,INV'!$H$6</f>
        <v>K_INR</v>
      </c>
      <c r="Q269" s="1223">
        <f>'PL,HC,INV'!P$188</f>
        <v>0</v>
      </c>
      <c r="R269" s="1223">
        <f>'PL,HC,INV'!Q$188</f>
        <v>0</v>
      </c>
      <c r="S269" s="1223">
        <f>'PL,HC,INV'!R$188</f>
        <v>0</v>
      </c>
      <c r="T269" s="1223">
        <f>'PL,HC,INV'!S$188</f>
        <v>0</v>
      </c>
      <c r="U269" s="1223">
        <f>'PL,HC,INV'!T$188</f>
        <v>0</v>
      </c>
      <c r="V269" s="1223">
        <f>'PL,HC,INV'!U$188</f>
        <v>0</v>
      </c>
      <c r="W269" s="1223">
        <f>'PL,HC,INV'!V$188</f>
        <v>0</v>
      </c>
      <c r="X269" s="1223">
        <f>'PL,HC,INV'!W$188</f>
        <v>0</v>
      </c>
      <c r="Y269" s="1223">
        <f>'PL,HC,INV'!X$188</f>
        <v>0</v>
      </c>
      <c r="Z269" s="1223">
        <f>'PL,HC,INV'!Y$188</f>
        <v>0</v>
      </c>
      <c r="AA269" s="1223">
        <f>'PL,HC,INV'!Z$188</f>
        <v>0</v>
      </c>
      <c r="AB269" s="1223">
        <f>'PL,HC,INV'!AA$188</f>
        <v>0</v>
      </c>
    </row>
    <row r="270" spans="1:28" s="1198" customFormat="1">
      <c r="A270" s="1198">
        <v>1</v>
      </c>
      <c r="C270" s="1199"/>
      <c r="F270" s="1200"/>
      <c r="G270" s="1201"/>
      <c r="H270" s="1201"/>
      <c r="I270" s="1202"/>
      <c r="J270" s="1203" t="s">
        <v>32</v>
      </c>
      <c r="K270" s="1204" t="s">
        <v>483</v>
      </c>
      <c r="L270" s="1205" t="s">
        <v>30</v>
      </c>
      <c r="M270" s="1206" t="s">
        <v>4</v>
      </c>
      <c r="N270" s="1207" t="s">
        <v>5</v>
      </c>
      <c r="O270" s="1208" t="str">
        <f>'PL,HC,INV'!$O$4</f>
        <v>BIN</v>
      </c>
      <c r="P270" s="1208" t="str">
        <f>'PL,HC,INV'!$H$6</f>
        <v>K_INR</v>
      </c>
      <c r="Q270" s="1209">
        <f>SUM(Q271:Q300)</f>
        <v>-965</v>
      </c>
      <c r="R270" s="1209">
        <f t="shared" ref="R270:AB270" si="22">SUM(R271:R300)</f>
        <v>1498</v>
      </c>
      <c r="S270" s="1209">
        <f t="shared" si="22"/>
        <v>8066</v>
      </c>
      <c r="T270" s="1209">
        <f t="shared" si="22"/>
        <v>251</v>
      </c>
      <c r="U270" s="1209">
        <f t="shared" si="22"/>
        <v>4591</v>
      </c>
      <c r="V270" s="1209">
        <f t="shared" si="22"/>
        <v>6558</v>
      </c>
      <c r="W270" s="1209">
        <f t="shared" si="22"/>
        <v>-3961</v>
      </c>
      <c r="X270" s="1209">
        <f t="shared" si="22"/>
        <v>-1279</v>
      </c>
      <c r="Y270" s="1209">
        <f t="shared" si="22"/>
        <v>-13863</v>
      </c>
      <c r="Z270" s="1209">
        <f t="shared" si="22"/>
        <v>2930</v>
      </c>
      <c r="AA270" s="1209">
        <f t="shared" si="22"/>
        <v>-551</v>
      </c>
      <c r="AB270" s="1209">
        <f t="shared" si="22"/>
        <v>1992</v>
      </c>
    </row>
    <row r="271" spans="1:28">
      <c r="A271" s="975">
        <v>1</v>
      </c>
      <c r="B271" s="975" t="s">
        <v>581</v>
      </c>
      <c r="C271" s="979" t="s">
        <v>483</v>
      </c>
      <c r="D271" s="975" t="s">
        <v>323</v>
      </c>
      <c r="E271" s="975" t="s">
        <v>48</v>
      </c>
      <c r="G271" s="369"/>
      <c r="H271" s="369"/>
      <c r="I271" s="370"/>
      <c r="J271" s="339" t="s">
        <v>32</v>
      </c>
      <c r="K271" s="355" t="s">
        <v>346</v>
      </c>
      <c r="L271" s="353" t="s">
        <v>30</v>
      </c>
      <c r="M271" s="741" t="s">
        <v>31</v>
      </c>
      <c r="N271" s="354" t="s">
        <v>5</v>
      </c>
      <c r="O271" s="351" t="str">
        <f>'PL,HC,INV'!$O$4</f>
        <v>BIN</v>
      </c>
      <c r="P271" s="351" t="str">
        <f>'PL,HC,INV'!$H$6</f>
        <v>K_INR</v>
      </c>
      <c r="Q271" s="342">
        <f>'PL,HC,INV'!P$554</f>
        <v>0</v>
      </c>
      <c r="R271" s="342">
        <f>'PL,HC,INV'!Q$554</f>
        <v>0</v>
      </c>
      <c r="S271" s="342">
        <f>'PL,HC,INV'!R$554</f>
        <v>0</v>
      </c>
      <c r="T271" s="342">
        <f>'PL,HC,INV'!S$554</f>
        <v>0</v>
      </c>
      <c r="U271" s="342">
        <f>'PL,HC,INV'!T$554</f>
        <v>0</v>
      </c>
      <c r="V271" s="342">
        <f>'PL,HC,INV'!U$554</f>
        <v>0</v>
      </c>
      <c r="W271" s="342">
        <f>'PL,HC,INV'!V$554</f>
        <v>0</v>
      </c>
      <c r="X271" s="342">
        <f>'PL,HC,INV'!W$554</f>
        <v>0</v>
      </c>
      <c r="Y271" s="342">
        <f>'PL,HC,INV'!X$554</f>
        <v>-7366</v>
      </c>
      <c r="Z271" s="342">
        <f>'PL,HC,INV'!Y$554</f>
        <v>-614</v>
      </c>
      <c r="AA271" s="342">
        <f>'PL,HC,INV'!Z$554</f>
        <v>-614</v>
      </c>
      <c r="AB271" s="342">
        <f>'PL,HC,INV'!AA$554</f>
        <v>1670</v>
      </c>
    </row>
    <row r="272" spans="1:28">
      <c r="A272" s="975">
        <v>1</v>
      </c>
      <c r="B272" s="975" t="s">
        <v>746</v>
      </c>
      <c r="C272" s="979" t="s">
        <v>773</v>
      </c>
      <c r="D272" s="975" t="s">
        <v>323</v>
      </c>
      <c r="E272" s="975" t="s">
        <v>48</v>
      </c>
      <c r="G272" s="369"/>
      <c r="H272" s="369"/>
      <c r="I272" s="370"/>
      <c r="J272" s="339" t="s">
        <v>32</v>
      </c>
      <c r="K272" s="355" t="s">
        <v>347</v>
      </c>
      <c r="L272" s="353" t="s">
        <v>30</v>
      </c>
      <c r="M272" s="741" t="s">
        <v>31</v>
      </c>
      <c r="N272" s="354" t="s">
        <v>5</v>
      </c>
      <c r="O272" s="351" t="str">
        <f>'PL,HC,INV'!$O$4</f>
        <v>BIN</v>
      </c>
      <c r="P272" s="351" t="str">
        <f>'PL,HC,INV'!$H$6</f>
        <v>K_INR</v>
      </c>
      <c r="Q272" s="342">
        <f>'PL,HC,INV'!P$555</f>
        <v>0</v>
      </c>
      <c r="R272" s="342">
        <f>'PL,HC,INV'!Q$555</f>
        <v>0</v>
      </c>
      <c r="S272" s="342">
        <f>'PL,HC,INV'!R$555</f>
        <v>0</v>
      </c>
      <c r="T272" s="342">
        <f>'PL,HC,INV'!S$555</f>
        <v>0</v>
      </c>
      <c r="U272" s="342">
        <f>'PL,HC,INV'!T$555</f>
        <v>4750</v>
      </c>
      <c r="V272" s="342">
        <f>'PL,HC,INV'!U$555</f>
        <v>6341</v>
      </c>
      <c r="W272" s="342">
        <f>'PL,HC,INV'!V$555</f>
        <v>0</v>
      </c>
      <c r="X272" s="342">
        <f>'PL,HC,INV'!W$555</f>
        <v>0</v>
      </c>
      <c r="Y272" s="342">
        <f>'PL,HC,INV'!X$555</f>
        <v>165</v>
      </c>
      <c r="Z272" s="342">
        <f>'PL,HC,INV'!Y$555</f>
        <v>4915</v>
      </c>
      <c r="AA272" s="342">
        <f>'PL,HC,INV'!Z$555</f>
        <v>0</v>
      </c>
      <c r="AB272" s="342">
        <f>'PL,HC,INV'!AA$555</f>
        <v>0</v>
      </c>
    </row>
    <row r="273" spans="1:28">
      <c r="A273" s="975">
        <v>1</v>
      </c>
      <c r="B273" s="975" t="s">
        <v>581</v>
      </c>
      <c r="C273" s="979" t="s">
        <v>773</v>
      </c>
      <c r="D273" s="975" t="s">
        <v>742</v>
      </c>
      <c r="E273" s="975" t="s">
        <v>48</v>
      </c>
      <c r="G273" s="369"/>
      <c r="H273" s="369"/>
      <c r="I273" s="370"/>
      <c r="J273" s="339" t="s">
        <v>32</v>
      </c>
      <c r="K273" s="355" t="s">
        <v>348</v>
      </c>
      <c r="L273" s="353" t="s">
        <v>30</v>
      </c>
      <c r="M273" s="741" t="s">
        <v>31</v>
      </c>
      <c r="N273" s="354" t="s">
        <v>5</v>
      </c>
      <c r="O273" s="351" t="str">
        <f>'PL,HC,INV'!$O$4</f>
        <v>BIN</v>
      </c>
      <c r="P273" s="351" t="str">
        <f>'PL,HC,INV'!$H$6</f>
        <v>K_INR</v>
      </c>
      <c r="Q273" s="342">
        <f>'PL,HC,INV'!P$556</f>
        <v>0</v>
      </c>
      <c r="R273" s="342">
        <f>'PL,HC,INV'!Q$556</f>
        <v>0</v>
      </c>
      <c r="S273" s="342">
        <f>'PL,HC,INV'!R$556</f>
        <v>8787</v>
      </c>
      <c r="T273" s="342">
        <f>'PL,HC,INV'!S$556</f>
        <v>0</v>
      </c>
      <c r="U273" s="342">
        <f>'PL,HC,INV'!T$556</f>
        <v>0</v>
      </c>
      <c r="V273" s="342">
        <f>'PL,HC,INV'!U$556</f>
        <v>567</v>
      </c>
      <c r="W273" s="342">
        <f>'PL,HC,INV'!V$556</f>
        <v>0</v>
      </c>
      <c r="X273" s="342">
        <f>'PL,HC,INV'!W$556</f>
        <v>0</v>
      </c>
      <c r="Y273" s="342">
        <f>'PL,HC,INV'!X$556</f>
        <v>-288</v>
      </c>
      <c r="Z273" s="342">
        <f>'PL,HC,INV'!Y$556</f>
        <v>-53</v>
      </c>
      <c r="AA273" s="342">
        <f>'PL,HC,INV'!Z$556</f>
        <v>-53</v>
      </c>
      <c r="AB273" s="342">
        <f>'PL,HC,INV'!AA$556</f>
        <v>-149</v>
      </c>
    </row>
    <row r="274" spans="1:28">
      <c r="A274" s="975">
        <v>1</v>
      </c>
      <c r="B274" s="975" t="s">
        <v>581</v>
      </c>
      <c r="C274" s="979" t="s">
        <v>483</v>
      </c>
      <c r="D274" s="975" t="s">
        <v>742</v>
      </c>
      <c r="E274" s="975" t="s">
        <v>48</v>
      </c>
      <c r="G274" s="369"/>
      <c r="H274" s="369"/>
      <c r="I274" s="370"/>
      <c r="J274" s="339" t="s">
        <v>32</v>
      </c>
      <c r="K274" s="355" t="s">
        <v>349</v>
      </c>
      <c r="L274" s="353" t="s">
        <v>30</v>
      </c>
      <c r="M274" s="741" t="s">
        <v>31</v>
      </c>
      <c r="N274" s="354" t="s">
        <v>5</v>
      </c>
      <c r="O274" s="351" t="str">
        <f>'PL,HC,INV'!$O$4</f>
        <v>BIN</v>
      </c>
      <c r="P274" s="351" t="str">
        <f>'PL,HC,INV'!$H$6</f>
        <v>K_INR</v>
      </c>
      <c r="Q274" s="342">
        <f>'PL,HC,INV'!P$557</f>
        <v>0</v>
      </c>
      <c r="R274" s="342">
        <f>'PL,HC,INV'!Q$557</f>
        <v>0</v>
      </c>
      <c r="S274" s="342">
        <f>'PL,HC,INV'!R$557</f>
        <v>0</v>
      </c>
      <c r="T274" s="342">
        <f>'PL,HC,INV'!S$557</f>
        <v>0</v>
      </c>
      <c r="U274" s="342">
        <f>'PL,HC,INV'!T$557</f>
        <v>0</v>
      </c>
      <c r="V274" s="342">
        <f>'PL,HC,INV'!U$557</f>
        <v>0</v>
      </c>
      <c r="W274" s="342">
        <f>'PL,HC,INV'!V$557</f>
        <v>0</v>
      </c>
      <c r="X274" s="342">
        <f>'PL,HC,INV'!W$557</f>
        <v>0</v>
      </c>
      <c r="Y274" s="342">
        <f>'PL,HC,INV'!X$557</f>
        <v>0</v>
      </c>
      <c r="Z274" s="342">
        <f>'PL,HC,INV'!Y$557</f>
        <v>0</v>
      </c>
      <c r="AA274" s="342">
        <f>'PL,HC,INV'!Z$557</f>
        <v>0</v>
      </c>
      <c r="AB274" s="342">
        <f>'PL,HC,INV'!AA$557</f>
        <v>0</v>
      </c>
    </row>
    <row r="275" spans="1:28">
      <c r="A275" s="975">
        <v>1</v>
      </c>
      <c r="B275" s="975" t="s">
        <v>741</v>
      </c>
      <c r="C275" s="979" t="s">
        <v>773</v>
      </c>
      <c r="D275" s="975" t="s">
        <v>323</v>
      </c>
      <c r="E275" s="975" t="s">
        <v>48</v>
      </c>
      <c r="G275" s="369"/>
      <c r="H275" s="369"/>
      <c r="I275" s="370"/>
      <c r="J275" s="339" t="s">
        <v>32</v>
      </c>
      <c r="K275" s="355" t="s">
        <v>350</v>
      </c>
      <c r="L275" s="353" t="s">
        <v>30</v>
      </c>
      <c r="M275" s="741" t="s">
        <v>31</v>
      </c>
      <c r="N275" s="354" t="s">
        <v>5</v>
      </c>
      <c r="O275" s="351" t="str">
        <f>'PL,HC,INV'!$O$4</f>
        <v>BIN</v>
      </c>
      <c r="P275" s="351" t="str">
        <f>'PL,HC,INV'!$H$6</f>
        <v>K_INR</v>
      </c>
      <c r="Q275" s="342">
        <f>'PL,HC,INV'!P$558</f>
        <v>0</v>
      </c>
      <c r="R275" s="342">
        <f>'PL,HC,INV'!Q$558</f>
        <v>0</v>
      </c>
      <c r="S275" s="342">
        <f>'PL,HC,INV'!R$558</f>
        <v>0</v>
      </c>
      <c r="T275" s="342">
        <f>'PL,HC,INV'!S$558</f>
        <v>0</v>
      </c>
      <c r="U275" s="342">
        <f>'PL,HC,INV'!T$558</f>
        <v>0</v>
      </c>
      <c r="V275" s="342">
        <f>'PL,HC,INV'!U$558</f>
        <v>0</v>
      </c>
      <c r="W275" s="342">
        <f>'PL,HC,INV'!V$558</f>
        <v>0</v>
      </c>
      <c r="X275" s="342">
        <f>'PL,HC,INV'!W$558</f>
        <v>0</v>
      </c>
      <c r="Y275" s="342">
        <f>'PL,HC,INV'!X$558</f>
        <v>0</v>
      </c>
      <c r="Z275" s="342">
        <f>'PL,HC,INV'!Y$558</f>
        <v>0</v>
      </c>
      <c r="AA275" s="342">
        <f>'PL,HC,INV'!Z$558</f>
        <v>0</v>
      </c>
      <c r="AB275" s="342">
        <f>'PL,HC,INV'!AA$558</f>
        <v>0</v>
      </c>
    </row>
    <row r="276" spans="1:28">
      <c r="A276" s="975">
        <v>1</v>
      </c>
      <c r="B276" s="975" t="s">
        <v>741</v>
      </c>
      <c r="C276" s="979" t="s">
        <v>483</v>
      </c>
      <c r="D276" s="975" t="s">
        <v>323</v>
      </c>
      <c r="E276" s="975" t="s">
        <v>48</v>
      </c>
      <c r="G276" s="369"/>
      <c r="H276" s="369"/>
      <c r="I276" s="370"/>
      <c r="J276" s="339" t="s">
        <v>32</v>
      </c>
      <c r="K276" s="355" t="s">
        <v>351</v>
      </c>
      <c r="L276" s="353" t="s">
        <v>30</v>
      </c>
      <c r="M276" s="741" t="s">
        <v>31</v>
      </c>
      <c r="N276" s="354" t="s">
        <v>5</v>
      </c>
      <c r="O276" s="351" t="str">
        <f>'PL,HC,INV'!$O$4</f>
        <v>BIN</v>
      </c>
      <c r="P276" s="351" t="str">
        <f>'PL,HC,INV'!$H$6</f>
        <v>K_INR</v>
      </c>
      <c r="Q276" s="342">
        <f>'PL,HC,INV'!P$559</f>
        <v>0</v>
      </c>
      <c r="R276" s="342">
        <f>'PL,HC,INV'!Q$559</f>
        <v>0</v>
      </c>
      <c r="S276" s="342">
        <f>'PL,HC,INV'!R$559</f>
        <v>0</v>
      </c>
      <c r="T276" s="342">
        <f>'PL,HC,INV'!S$559</f>
        <v>0</v>
      </c>
      <c r="U276" s="342">
        <f>'PL,HC,INV'!T$559</f>
        <v>0</v>
      </c>
      <c r="V276" s="342">
        <f>'PL,HC,INV'!U$559</f>
        <v>0</v>
      </c>
      <c r="W276" s="342">
        <f>'PL,HC,INV'!V$559</f>
        <v>0</v>
      </c>
      <c r="X276" s="342">
        <f>'PL,HC,INV'!W$559</f>
        <v>0</v>
      </c>
      <c r="Y276" s="342">
        <f>'PL,HC,INV'!X$559</f>
        <v>0</v>
      </c>
      <c r="Z276" s="342">
        <f>'PL,HC,INV'!Y$559</f>
        <v>0</v>
      </c>
      <c r="AA276" s="342">
        <f>'PL,HC,INV'!Z$559</f>
        <v>0</v>
      </c>
      <c r="AB276" s="342">
        <f>'PL,HC,INV'!AA$559</f>
        <v>0</v>
      </c>
    </row>
    <row r="277" spans="1:28">
      <c r="A277" s="975">
        <v>1</v>
      </c>
      <c r="B277" s="975" t="s">
        <v>581</v>
      </c>
      <c r="C277" s="979" t="s">
        <v>483</v>
      </c>
      <c r="D277" s="975" t="s">
        <v>744</v>
      </c>
      <c r="E277" s="975" t="s">
        <v>48</v>
      </c>
      <c r="G277" s="369"/>
      <c r="H277" s="369"/>
      <c r="I277" s="370"/>
      <c r="J277" s="339" t="s">
        <v>32</v>
      </c>
      <c r="K277" s="355" t="s">
        <v>346</v>
      </c>
      <c r="L277" s="353" t="s">
        <v>30</v>
      </c>
      <c r="M277" s="741" t="s">
        <v>34</v>
      </c>
      <c r="N277" s="354" t="s">
        <v>5</v>
      </c>
      <c r="O277" s="351" t="str">
        <f>'PL,HC,INV'!$O$4</f>
        <v>BIN</v>
      </c>
      <c r="P277" s="351" t="str">
        <f>'PL,HC,INV'!$H$6</f>
        <v>K_INR</v>
      </c>
      <c r="Q277" s="342">
        <f>'PL,HC,INV'!P$562</f>
        <v>0</v>
      </c>
      <c r="R277" s="342">
        <f>'PL,HC,INV'!Q$562</f>
        <v>0</v>
      </c>
      <c r="S277" s="342">
        <f>'PL,HC,INV'!R$562</f>
        <v>-219</v>
      </c>
      <c r="T277" s="342">
        <f>'PL,HC,INV'!S$562</f>
        <v>-425</v>
      </c>
      <c r="U277" s="342">
        <f>'PL,HC,INV'!T$562</f>
        <v>-521</v>
      </c>
      <c r="V277" s="342">
        <f>'PL,HC,INV'!U$562</f>
        <v>-762</v>
      </c>
      <c r="W277" s="342">
        <f>'PL,HC,INV'!V$562</f>
        <v>-3787</v>
      </c>
      <c r="X277" s="342">
        <f>'PL,HC,INV'!W$562</f>
        <v>-519</v>
      </c>
      <c r="Y277" s="342">
        <f>'PL,HC,INV'!X$562</f>
        <v>-7426</v>
      </c>
      <c r="Z277" s="342">
        <f>'PL,HC,INV'!Y$562</f>
        <v>-1946</v>
      </c>
      <c r="AA277" s="342">
        <f>'PL,HC,INV'!Z$562</f>
        <v>-1352</v>
      </c>
      <c r="AB277" s="342">
        <f>'PL,HC,INV'!AA$562</f>
        <v>-1433</v>
      </c>
    </row>
    <row r="278" spans="1:28" s="748" customFormat="1">
      <c r="A278" s="975">
        <v>1</v>
      </c>
      <c r="B278" s="975" t="s">
        <v>741</v>
      </c>
      <c r="C278" s="979" t="s">
        <v>483</v>
      </c>
      <c r="D278" s="975" t="s">
        <v>580</v>
      </c>
      <c r="E278" s="975" t="s">
        <v>48</v>
      </c>
      <c r="G278" s="749"/>
      <c r="H278" s="749"/>
      <c r="I278" s="750"/>
      <c r="J278" s="747" t="s">
        <v>475</v>
      </c>
      <c r="K278" s="751" t="s">
        <v>346</v>
      </c>
      <c r="L278" s="752" t="s">
        <v>30</v>
      </c>
      <c r="M278" s="753" t="s">
        <v>34</v>
      </c>
      <c r="N278" s="754" t="s">
        <v>5</v>
      </c>
      <c r="O278" s="755" t="str">
        <f>'PL,HC,INV'!$O$4</f>
        <v>BIN</v>
      </c>
      <c r="P278" s="755" t="str">
        <f>'PL,HC,INV'!$H$6</f>
        <v>K_INR</v>
      </c>
      <c r="Q278" s="756">
        <f>'PL,HC,INV'!P$564</f>
        <v>-155</v>
      </c>
      <c r="R278" s="756">
        <f>'PL,HC,INV'!Q$564</f>
        <v>-145</v>
      </c>
      <c r="S278" s="756">
        <f>'PL,HC,INV'!R$564</f>
        <v>-145</v>
      </c>
      <c r="T278" s="756">
        <f>'PL,HC,INV'!S$564</f>
        <v>-144</v>
      </c>
      <c r="U278" s="756">
        <f>'PL,HC,INV'!T$564</f>
        <v>-139</v>
      </c>
      <c r="V278" s="756">
        <f>'PL,HC,INV'!U$564</f>
        <v>-151</v>
      </c>
      <c r="W278" s="756">
        <f>'PL,HC,INV'!V$564</f>
        <v>-160</v>
      </c>
      <c r="X278" s="756">
        <f>'PL,HC,INV'!W$564</f>
        <v>-165</v>
      </c>
      <c r="Y278" s="756">
        <f>'PL,HC,INV'!X$564</f>
        <v>-194</v>
      </c>
      <c r="Z278" s="756">
        <f>'PL,HC,INV'!Y$564</f>
        <v>-141</v>
      </c>
      <c r="AA278" s="756">
        <f>'PL,HC,INV'!Z$564</f>
        <v>-141</v>
      </c>
      <c r="AB278" s="756">
        <f>'PL,HC,INV'!AA$564</f>
        <v>-134</v>
      </c>
    </row>
    <row r="279" spans="1:28" s="748" customFormat="1">
      <c r="A279" s="975">
        <v>1</v>
      </c>
      <c r="B279" s="975" t="s">
        <v>741</v>
      </c>
      <c r="C279" s="979" t="s">
        <v>483</v>
      </c>
      <c r="D279" s="975" t="s">
        <v>745</v>
      </c>
      <c r="E279" s="975" t="s">
        <v>48</v>
      </c>
      <c r="G279" s="749"/>
      <c r="H279" s="749"/>
      <c r="I279" s="750"/>
      <c r="J279" s="747" t="s">
        <v>476</v>
      </c>
      <c r="K279" s="751" t="s">
        <v>346</v>
      </c>
      <c r="L279" s="752" t="s">
        <v>30</v>
      </c>
      <c r="M279" s="753" t="s">
        <v>34</v>
      </c>
      <c r="N279" s="754" t="s">
        <v>5</v>
      </c>
      <c r="O279" s="755" t="str">
        <f>'PL,HC,INV'!$O$4</f>
        <v>BIN</v>
      </c>
      <c r="P279" s="755" t="str">
        <f>'PL,HC,INV'!$H$6</f>
        <v>K_INR</v>
      </c>
      <c r="Q279" s="756">
        <f>'PL,HC,INV'!P$565</f>
        <v>0</v>
      </c>
      <c r="R279" s="756">
        <f>'PL,HC,INV'!Q$565</f>
        <v>0</v>
      </c>
      <c r="S279" s="756">
        <f>'PL,HC,INV'!R$565</f>
        <v>0</v>
      </c>
      <c r="T279" s="756">
        <f>'PL,HC,INV'!S$565</f>
        <v>0</v>
      </c>
      <c r="U279" s="756">
        <f>'PL,HC,INV'!T$565</f>
        <v>0</v>
      </c>
      <c r="V279" s="756">
        <f>'PL,HC,INV'!U$565</f>
        <v>0</v>
      </c>
      <c r="W279" s="756">
        <f>'PL,HC,INV'!V$565</f>
        <v>0</v>
      </c>
      <c r="X279" s="756">
        <f>'PL,HC,INV'!W$565</f>
        <v>0</v>
      </c>
      <c r="Y279" s="756">
        <f>'PL,HC,INV'!X$565</f>
        <v>0</v>
      </c>
      <c r="Z279" s="756">
        <f>'PL,HC,INV'!Y$565</f>
        <v>0</v>
      </c>
      <c r="AA279" s="756">
        <f>'PL,HC,INV'!Z$565</f>
        <v>0</v>
      </c>
      <c r="AB279" s="756">
        <f>'PL,HC,INV'!AA$565</f>
        <v>0</v>
      </c>
    </row>
    <row r="280" spans="1:28" s="748" customFormat="1">
      <c r="A280" s="975">
        <v>1</v>
      </c>
      <c r="B280" s="975" t="s">
        <v>741</v>
      </c>
      <c r="C280" s="979" t="s">
        <v>776</v>
      </c>
      <c r="D280" s="975" t="s">
        <v>745</v>
      </c>
      <c r="E280" s="975" t="s">
        <v>48</v>
      </c>
      <c r="G280" s="749"/>
      <c r="H280" s="749"/>
      <c r="I280" s="750"/>
      <c r="J280" s="747" t="s">
        <v>478</v>
      </c>
      <c r="K280" s="751" t="s">
        <v>346</v>
      </c>
      <c r="L280" s="752" t="s">
        <v>30</v>
      </c>
      <c r="M280" s="753" t="s">
        <v>34</v>
      </c>
      <c r="N280" s="754" t="s">
        <v>5</v>
      </c>
      <c r="O280" s="755" t="str">
        <f>'PL,HC,INV'!$O$4</f>
        <v>BIN</v>
      </c>
      <c r="P280" s="755" t="str">
        <f>'PL,HC,INV'!$H$6</f>
        <v>K_INR</v>
      </c>
      <c r="Q280" s="756">
        <f>'PL,HC,INV'!P$566</f>
        <v>0</v>
      </c>
      <c r="R280" s="756">
        <f>'PL,HC,INV'!Q$566</f>
        <v>0</v>
      </c>
      <c r="S280" s="756">
        <f>'PL,HC,INV'!R$566</f>
        <v>0</v>
      </c>
      <c r="T280" s="756">
        <f>'PL,HC,INV'!S$566</f>
        <v>0</v>
      </c>
      <c r="U280" s="756">
        <f>'PL,HC,INV'!T$566</f>
        <v>0</v>
      </c>
      <c r="V280" s="756">
        <f>'PL,HC,INV'!U$566</f>
        <v>0</v>
      </c>
      <c r="W280" s="756">
        <f>'PL,HC,INV'!V$566</f>
        <v>0</v>
      </c>
      <c r="X280" s="756">
        <f>'PL,HC,INV'!W$566</f>
        <v>0</v>
      </c>
      <c r="Y280" s="756">
        <f>'PL,HC,INV'!X$566</f>
        <v>0</v>
      </c>
      <c r="Z280" s="756">
        <f>'PL,HC,INV'!Y$566</f>
        <v>0</v>
      </c>
      <c r="AA280" s="756">
        <f>'PL,HC,INV'!Z$566</f>
        <v>0</v>
      </c>
      <c r="AB280" s="756">
        <f>'PL,HC,INV'!AA$566</f>
        <v>0</v>
      </c>
    </row>
    <row r="281" spans="1:28">
      <c r="A281" s="975">
        <v>1</v>
      </c>
      <c r="B281" s="975" t="s">
        <v>741</v>
      </c>
      <c r="C281" s="979" t="s">
        <v>773</v>
      </c>
      <c r="D281" s="975" t="s">
        <v>580</v>
      </c>
      <c r="E281" s="975" t="s">
        <v>48</v>
      </c>
      <c r="G281" s="369"/>
      <c r="H281" s="369"/>
      <c r="I281" s="370"/>
      <c r="J281" s="339" t="s">
        <v>32</v>
      </c>
      <c r="K281" s="355" t="s">
        <v>347</v>
      </c>
      <c r="L281" s="353" t="s">
        <v>30</v>
      </c>
      <c r="M281" s="741" t="s">
        <v>34</v>
      </c>
      <c r="N281" s="354" t="s">
        <v>5</v>
      </c>
      <c r="O281" s="351" t="str">
        <f>'PL,HC,INV'!$O$4</f>
        <v>BIN</v>
      </c>
      <c r="P281" s="351" t="str">
        <f>'PL,HC,INV'!$H$6</f>
        <v>K_INR</v>
      </c>
      <c r="Q281" s="342">
        <f>'PL,HC,INV'!P$568</f>
        <v>-110</v>
      </c>
      <c r="R281" s="342">
        <f>'PL,HC,INV'!Q$568</f>
        <v>2110</v>
      </c>
      <c r="S281" s="342">
        <f>'PL,HC,INV'!R$568</f>
        <v>922</v>
      </c>
      <c r="T281" s="342">
        <f>'PL,HC,INV'!S$568</f>
        <v>1677</v>
      </c>
      <c r="U281" s="342">
        <f>'PL,HC,INV'!T$568</f>
        <v>1336</v>
      </c>
      <c r="V281" s="342">
        <f>'PL,HC,INV'!U$568</f>
        <v>1491</v>
      </c>
      <c r="W281" s="342">
        <f>'PL,HC,INV'!V$568</f>
        <v>1650</v>
      </c>
      <c r="X281" s="342">
        <f>'PL,HC,INV'!W$568</f>
        <v>719</v>
      </c>
      <c r="Y281" s="342">
        <f>'PL,HC,INV'!X$568</f>
        <v>1695</v>
      </c>
      <c r="Z281" s="342">
        <f>'PL,HC,INV'!Y$568</f>
        <v>1622</v>
      </c>
      <c r="AA281" s="342">
        <f>'PL,HC,INV'!Z$568</f>
        <v>1983</v>
      </c>
      <c r="AB281" s="342">
        <f>'PL,HC,INV'!AA$568</f>
        <v>1716</v>
      </c>
    </row>
    <row r="282" spans="1:28" s="748" customFormat="1">
      <c r="A282" s="975">
        <v>1</v>
      </c>
      <c r="B282" s="975" t="s">
        <v>741</v>
      </c>
      <c r="C282" s="979" t="s">
        <v>483</v>
      </c>
      <c r="D282" s="975" t="s">
        <v>745</v>
      </c>
      <c r="E282" s="975" t="s">
        <v>48</v>
      </c>
      <c r="G282" s="749"/>
      <c r="H282" s="749"/>
      <c r="I282" s="750"/>
      <c r="J282" s="747" t="s">
        <v>475</v>
      </c>
      <c r="K282" s="751" t="s">
        <v>347</v>
      </c>
      <c r="L282" s="752" t="s">
        <v>30</v>
      </c>
      <c r="M282" s="753" t="s">
        <v>34</v>
      </c>
      <c r="N282" s="754" t="s">
        <v>5</v>
      </c>
      <c r="O282" s="755" t="str">
        <f>'PL,HC,INV'!$O$4</f>
        <v>BIN</v>
      </c>
      <c r="P282" s="755" t="str">
        <f>'PL,HC,INV'!$H$6</f>
        <v>K_INR</v>
      </c>
      <c r="Q282" s="756">
        <f>'PL,HC,INV'!P$570</f>
        <v>-43</v>
      </c>
      <c r="R282" s="756">
        <f>'PL,HC,INV'!Q$570</f>
        <v>-41</v>
      </c>
      <c r="S282" s="756">
        <f>'PL,HC,INV'!R$570</f>
        <v>-41</v>
      </c>
      <c r="T282" s="756">
        <f>'PL,HC,INV'!S$570</f>
        <v>-41</v>
      </c>
      <c r="U282" s="756">
        <f>'PL,HC,INV'!T$570</f>
        <v>-41</v>
      </c>
      <c r="V282" s="756">
        <f>'PL,HC,INV'!U$570</f>
        <v>-41</v>
      </c>
      <c r="W282" s="756">
        <f>'PL,HC,INV'!V$570</f>
        <v>-56</v>
      </c>
      <c r="X282" s="756">
        <f>'PL,HC,INV'!W$570</f>
        <v>-56</v>
      </c>
      <c r="Y282" s="756">
        <f>'PL,HC,INV'!X$570</f>
        <v>-41</v>
      </c>
      <c r="Z282" s="756">
        <f>'PL,HC,INV'!Y$570</f>
        <v>-41</v>
      </c>
      <c r="AA282" s="756">
        <f>'PL,HC,INV'!Z$570</f>
        <v>-41</v>
      </c>
      <c r="AB282" s="756">
        <f>'PL,HC,INV'!AA$570</f>
        <v>-41</v>
      </c>
    </row>
    <row r="283" spans="1:28" s="748" customFormat="1">
      <c r="A283" s="975">
        <v>1</v>
      </c>
      <c r="B283" s="975" t="s">
        <v>581</v>
      </c>
      <c r="C283" s="979" t="s">
        <v>773</v>
      </c>
      <c r="D283" s="975" t="s">
        <v>752</v>
      </c>
      <c r="E283" s="975" t="s">
        <v>48</v>
      </c>
      <c r="G283" s="749"/>
      <c r="H283" s="749"/>
      <c r="I283" s="750"/>
      <c r="J283" s="747" t="s">
        <v>476</v>
      </c>
      <c r="K283" s="751" t="s">
        <v>347</v>
      </c>
      <c r="L283" s="752" t="s">
        <v>30</v>
      </c>
      <c r="M283" s="753" t="s">
        <v>34</v>
      </c>
      <c r="N283" s="754" t="s">
        <v>5</v>
      </c>
      <c r="O283" s="755" t="str">
        <f>'PL,HC,INV'!$O$4</f>
        <v>BIN</v>
      </c>
      <c r="P283" s="755" t="str">
        <f>'PL,HC,INV'!$H$6</f>
        <v>K_INR</v>
      </c>
      <c r="Q283" s="756">
        <f>'PL,HC,INV'!P$571</f>
        <v>0</v>
      </c>
      <c r="R283" s="756">
        <f>'PL,HC,INV'!Q$571</f>
        <v>0</v>
      </c>
      <c r="S283" s="756">
        <f>'PL,HC,INV'!R$571</f>
        <v>0</v>
      </c>
      <c r="T283" s="756">
        <f>'PL,HC,INV'!S$571</f>
        <v>0</v>
      </c>
      <c r="U283" s="756">
        <f>'PL,HC,INV'!T$571</f>
        <v>0</v>
      </c>
      <c r="V283" s="756">
        <f>'PL,HC,INV'!U$571</f>
        <v>0</v>
      </c>
      <c r="W283" s="756">
        <f>'PL,HC,INV'!V$571</f>
        <v>0</v>
      </c>
      <c r="X283" s="756">
        <f>'PL,HC,INV'!W$571</f>
        <v>0</v>
      </c>
      <c r="Y283" s="756">
        <f>'PL,HC,INV'!X$571</f>
        <v>0</v>
      </c>
      <c r="Z283" s="756">
        <f>'PL,HC,INV'!Y$571</f>
        <v>0</v>
      </c>
      <c r="AA283" s="756">
        <f>'PL,HC,INV'!Z$571</f>
        <v>0</v>
      </c>
      <c r="AB283" s="756">
        <f>'PL,HC,INV'!AA$571</f>
        <v>0</v>
      </c>
    </row>
    <row r="284" spans="1:28" s="748" customFormat="1">
      <c r="A284" s="975">
        <v>1</v>
      </c>
      <c r="B284" s="975" t="s">
        <v>741</v>
      </c>
      <c r="C284" s="979" t="s">
        <v>483</v>
      </c>
      <c r="D284" s="975" t="s">
        <v>580</v>
      </c>
      <c r="E284" s="975" t="s">
        <v>48</v>
      </c>
      <c r="G284" s="749"/>
      <c r="H284" s="749"/>
      <c r="I284" s="750"/>
      <c r="J284" s="747" t="s">
        <v>478</v>
      </c>
      <c r="K284" s="751" t="s">
        <v>347</v>
      </c>
      <c r="L284" s="752" t="s">
        <v>30</v>
      </c>
      <c r="M284" s="753" t="s">
        <v>34</v>
      </c>
      <c r="N284" s="754" t="s">
        <v>5</v>
      </c>
      <c r="O284" s="755" t="str">
        <f>'PL,HC,INV'!$O$4</f>
        <v>BIN</v>
      </c>
      <c r="P284" s="755" t="str">
        <f>'PL,HC,INV'!$H$6</f>
        <v>K_INR</v>
      </c>
      <c r="Q284" s="756">
        <f>'PL,HC,INV'!P$572</f>
        <v>0</v>
      </c>
      <c r="R284" s="756">
        <f>'PL,HC,INV'!Q$572</f>
        <v>0</v>
      </c>
      <c r="S284" s="756">
        <f>'PL,HC,INV'!R$572</f>
        <v>0</v>
      </c>
      <c r="T284" s="756">
        <f>'PL,HC,INV'!S$572</f>
        <v>0</v>
      </c>
      <c r="U284" s="756">
        <f>'PL,HC,INV'!T$572</f>
        <v>0</v>
      </c>
      <c r="V284" s="756">
        <f>'PL,HC,INV'!U$572</f>
        <v>0</v>
      </c>
      <c r="W284" s="756">
        <f>'PL,HC,INV'!V$572</f>
        <v>0</v>
      </c>
      <c r="X284" s="756">
        <f>'PL,HC,INV'!W$572</f>
        <v>0</v>
      </c>
      <c r="Y284" s="756">
        <f>'PL,HC,INV'!X$572</f>
        <v>0</v>
      </c>
      <c r="Z284" s="756">
        <f>'PL,HC,INV'!Y$572</f>
        <v>0</v>
      </c>
      <c r="AA284" s="756">
        <f>'PL,HC,INV'!Z$572</f>
        <v>0</v>
      </c>
      <c r="AB284" s="756">
        <f>'PL,HC,INV'!AA$572</f>
        <v>0</v>
      </c>
    </row>
    <row r="285" spans="1:28">
      <c r="A285" s="975">
        <v>1</v>
      </c>
      <c r="B285" s="975" t="s">
        <v>581</v>
      </c>
      <c r="C285" s="979" t="s">
        <v>777</v>
      </c>
      <c r="D285" s="975" t="s">
        <v>745</v>
      </c>
      <c r="E285" s="975" t="s">
        <v>48</v>
      </c>
      <c r="G285" s="369"/>
      <c r="H285" s="369"/>
      <c r="I285" s="370"/>
      <c r="J285" s="339" t="s">
        <v>32</v>
      </c>
      <c r="K285" s="355" t="s">
        <v>348</v>
      </c>
      <c r="L285" s="353" t="s">
        <v>30</v>
      </c>
      <c r="M285" s="741" t="s">
        <v>34</v>
      </c>
      <c r="N285" s="354" t="s">
        <v>5</v>
      </c>
      <c r="O285" s="351" t="str">
        <f>'PL,HC,INV'!$O$4</f>
        <v>BIN</v>
      </c>
      <c r="P285" s="351" t="str">
        <f>'PL,HC,INV'!$H$6</f>
        <v>K_INR</v>
      </c>
      <c r="Q285" s="342">
        <f>'PL,HC,INV'!P$574</f>
        <v>-8</v>
      </c>
      <c r="R285" s="342">
        <f>'PL,HC,INV'!Q$574</f>
        <v>149</v>
      </c>
      <c r="S285" s="342">
        <f>'PL,HC,INV'!R$574</f>
        <v>-673</v>
      </c>
      <c r="T285" s="342">
        <f>'PL,HC,INV'!S$574</f>
        <v>-227</v>
      </c>
      <c r="U285" s="342">
        <f>'PL,HC,INV'!T$574</f>
        <v>-212</v>
      </c>
      <c r="V285" s="342">
        <f>'PL,HC,INV'!U$574</f>
        <v>-296</v>
      </c>
      <c r="W285" s="342">
        <f>'PL,HC,INV'!V$574</f>
        <v>-912</v>
      </c>
      <c r="X285" s="342">
        <f>'PL,HC,INV'!W$574</f>
        <v>-427</v>
      </c>
      <c r="Y285" s="342">
        <f>'PL,HC,INV'!X$574</f>
        <v>167</v>
      </c>
      <c r="Z285" s="342">
        <f>'PL,HC,INV'!Y$574</f>
        <v>-238</v>
      </c>
      <c r="AA285" s="342">
        <f>'PL,HC,INV'!Z$574</f>
        <v>249</v>
      </c>
      <c r="AB285" s="342">
        <f>'PL,HC,INV'!AA$574</f>
        <v>967</v>
      </c>
    </row>
    <row r="286" spans="1:28" s="748" customFormat="1">
      <c r="A286" s="975">
        <v>1</v>
      </c>
      <c r="B286" s="975" t="s">
        <v>581</v>
      </c>
      <c r="C286" s="979" t="s">
        <v>483</v>
      </c>
      <c r="D286" s="975" t="s">
        <v>580</v>
      </c>
      <c r="E286" s="975" t="s">
        <v>48</v>
      </c>
      <c r="G286" s="749"/>
      <c r="H286" s="749"/>
      <c r="I286" s="750"/>
      <c r="J286" s="747" t="s">
        <v>475</v>
      </c>
      <c r="K286" s="751" t="s">
        <v>348</v>
      </c>
      <c r="L286" s="752" t="s">
        <v>30</v>
      </c>
      <c r="M286" s="753" t="s">
        <v>34</v>
      </c>
      <c r="N286" s="754" t="s">
        <v>5</v>
      </c>
      <c r="O286" s="755" t="str">
        <f>'PL,HC,INV'!$O$4</f>
        <v>BIN</v>
      </c>
      <c r="P286" s="755" t="str">
        <f>'PL,HC,INV'!$H$6</f>
        <v>K_INR</v>
      </c>
      <c r="Q286" s="756">
        <f>'PL,HC,INV'!P$576</f>
        <v>-649</v>
      </c>
      <c r="R286" s="756">
        <f>'PL,HC,INV'!Q$576</f>
        <v>-575</v>
      </c>
      <c r="S286" s="756">
        <f>'PL,HC,INV'!R$576</f>
        <v>-565</v>
      </c>
      <c r="T286" s="756">
        <f>'PL,HC,INV'!S$576</f>
        <v>-578</v>
      </c>
      <c r="U286" s="756">
        <f>'PL,HC,INV'!T$576</f>
        <v>-575</v>
      </c>
      <c r="V286" s="756">
        <f>'PL,HC,INV'!U$576</f>
        <v>-574</v>
      </c>
      <c r="W286" s="756">
        <f>'PL,HC,INV'!V$576</f>
        <v>-649</v>
      </c>
      <c r="X286" s="756">
        <f>'PL,HC,INV'!W$576</f>
        <v>-768</v>
      </c>
      <c r="Y286" s="756">
        <f>'PL,HC,INV'!X$576</f>
        <v>-575</v>
      </c>
      <c r="Z286" s="756">
        <f>'PL,HC,INV'!Y$576</f>
        <v>-564</v>
      </c>
      <c r="AA286" s="756">
        <f>'PL,HC,INV'!Z$576</f>
        <v>-573</v>
      </c>
      <c r="AB286" s="756">
        <f>'PL,HC,INV'!AA$576</f>
        <v>-568</v>
      </c>
    </row>
    <row r="287" spans="1:28" s="748" customFormat="1">
      <c r="A287" s="975">
        <v>1</v>
      </c>
      <c r="B287" s="975" t="s">
        <v>581</v>
      </c>
      <c r="C287" s="979" t="s">
        <v>776</v>
      </c>
      <c r="D287" s="975" t="s">
        <v>745</v>
      </c>
      <c r="E287" s="975" t="s">
        <v>48</v>
      </c>
      <c r="G287" s="749"/>
      <c r="H287" s="749"/>
      <c r="I287" s="750"/>
      <c r="J287" s="747" t="s">
        <v>476</v>
      </c>
      <c r="K287" s="751" t="s">
        <v>348</v>
      </c>
      <c r="L287" s="752" t="s">
        <v>30</v>
      </c>
      <c r="M287" s="753" t="s">
        <v>34</v>
      </c>
      <c r="N287" s="754" t="s">
        <v>5</v>
      </c>
      <c r="O287" s="755" t="str">
        <f>'PL,HC,INV'!$O$4</f>
        <v>BIN</v>
      </c>
      <c r="P287" s="755" t="str">
        <f>'PL,HC,INV'!$H$6</f>
        <v>K_INR</v>
      </c>
      <c r="Q287" s="756">
        <f>'PL,HC,INV'!P$577</f>
        <v>0</v>
      </c>
      <c r="R287" s="756">
        <f>'PL,HC,INV'!Q$577</f>
        <v>0</v>
      </c>
      <c r="S287" s="756">
        <f>'PL,HC,INV'!R$577</f>
        <v>0</v>
      </c>
      <c r="T287" s="756">
        <f>'PL,HC,INV'!S$577</f>
        <v>-11</v>
      </c>
      <c r="U287" s="756">
        <f>'PL,HC,INV'!T$577</f>
        <v>-7</v>
      </c>
      <c r="V287" s="756">
        <f>'PL,HC,INV'!U$577</f>
        <v>-17</v>
      </c>
      <c r="W287" s="756">
        <f>'PL,HC,INV'!V$577</f>
        <v>-47</v>
      </c>
      <c r="X287" s="756">
        <f>'PL,HC,INV'!W$577</f>
        <v>-63</v>
      </c>
      <c r="Y287" s="756">
        <f>'PL,HC,INV'!X$577</f>
        <v>0</v>
      </c>
      <c r="Z287" s="756">
        <f>'PL,HC,INV'!Y$577</f>
        <v>-10</v>
      </c>
      <c r="AA287" s="756">
        <f>'PL,HC,INV'!Z$577</f>
        <v>-9</v>
      </c>
      <c r="AB287" s="756">
        <f>'PL,HC,INV'!AA$577</f>
        <v>-36</v>
      </c>
    </row>
    <row r="288" spans="1:28" s="748" customFormat="1">
      <c r="A288" s="975">
        <v>1</v>
      </c>
      <c r="B288" s="975" t="s">
        <v>581</v>
      </c>
      <c r="C288" s="979" t="s">
        <v>483</v>
      </c>
      <c r="D288" s="975" t="s">
        <v>745</v>
      </c>
      <c r="E288" s="975" t="s">
        <v>48</v>
      </c>
      <c r="G288" s="749"/>
      <c r="H288" s="749"/>
      <c r="I288" s="750"/>
      <c r="J288" s="747" t="s">
        <v>478</v>
      </c>
      <c r="K288" s="751" t="s">
        <v>348</v>
      </c>
      <c r="L288" s="752" t="s">
        <v>30</v>
      </c>
      <c r="M288" s="753" t="s">
        <v>34</v>
      </c>
      <c r="N288" s="754" t="s">
        <v>5</v>
      </c>
      <c r="O288" s="755" t="str">
        <f>'PL,HC,INV'!$O$4</f>
        <v>BIN</v>
      </c>
      <c r="P288" s="755" t="str">
        <f>'PL,HC,INV'!$H$6</f>
        <v>K_INR</v>
      </c>
      <c r="Q288" s="756">
        <f>'PL,HC,INV'!P$578</f>
        <v>0</v>
      </c>
      <c r="R288" s="756">
        <f>'PL,HC,INV'!Q$578</f>
        <v>0</v>
      </c>
      <c r="S288" s="756">
        <f>'PL,HC,INV'!R$578</f>
        <v>0</v>
      </c>
      <c r="T288" s="756">
        <f>'PL,HC,INV'!S$578</f>
        <v>0</v>
      </c>
      <c r="U288" s="756">
        <f>'PL,HC,INV'!T$578</f>
        <v>0</v>
      </c>
      <c r="V288" s="756">
        <f>'PL,HC,INV'!U$578</f>
        <v>0</v>
      </c>
      <c r="W288" s="756">
        <f>'PL,HC,INV'!V$578</f>
        <v>0</v>
      </c>
      <c r="X288" s="756">
        <f>'PL,HC,INV'!W$578</f>
        <v>0</v>
      </c>
      <c r="Y288" s="756">
        <f>'PL,HC,INV'!X$578</f>
        <v>0</v>
      </c>
      <c r="Z288" s="756">
        <f>'PL,HC,INV'!Y$578</f>
        <v>0</v>
      </c>
      <c r="AA288" s="756">
        <f>'PL,HC,INV'!Z$578</f>
        <v>0</v>
      </c>
      <c r="AB288" s="756">
        <f>'PL,HC,INV'!AA$578</f>
        <v>0</v>
      </c>
    </row>
    <row r="289" spans="1:28">
      <c r="A289" s="975">
        <v>1</v>
      </c>
      <c r="B289" s="975" t="s">
        <v>741</v>
      </c>
      <c r="C289" s="979" t="s">
        <v>483</v>
      </c>
      <c r="D289" s="975" t="s">
        <v>580</v>
      </c>
      <c r="E289" s="975" t="s">
        <v>48</v>
      </c>
      <c r="G289" s="369"/>
      <c r="H289" s="369"/>
      <c r="I289" s="370"/>
      <c r="J289" s="339" t="s">
        <v>32</v>
      </c>
      <c r="K289" s="355" t="s">
        <v>349</v>
      </c>
      <c r="L289" s="353" t="s">
        <v>30</v>
      </c>
      <c r="M289" s="741" t="s">
        <v>34</v>
      </c>
      <c r="N289" s="354" t="s">
        <v>5</v>
      </c>
      <c r="O289" s="351" t="str">
        <f>'PL,HC,INV'!$O$4</f>
        <v>BIN</v>
      </c>
      <c r="P289" s="351" t="str">
        <f>'PL,HC,INV'!$H$6</f>
        <v>K_INR</v>
      </c>
      <c r="Q289" s="342">
        <f>'PL,HC,INV'!P$580</f>
        <v>0</v>
      </c>
      <c r="R289" s="342">
        <f>'PL,HC,INV'!Q$580</f>
        <v>0</v>
      </c>
      <c r="S289" s="342">
        <f>'PL,HC,INV'!R$580</f>
        <v>0</v>
      </c>
      <c r="T289" s="342">
        <f>'PL,HC,INV'!S$580</f>
        <v>0</v>
      </c>
      <c r="U289" s="342">
        <f>'PL,HC,INV'!T$580</f>
        <v>0</v>
      </c>
      <c r="V289" s="342">
        <f>'PL,HC,INV'!U$580</f>
        <v>0</v>
      </c>
      <c r="W289" s="342">
        <f>'PL,HC,INV'!V$580</f>
        <v>0</v>
      </c>
      <c r="X289" s="342">
        <f>'PL,HC,INV'!W$580</f>
        <v>0</v>
      </c>
      <c r="Y289" s="342">
        <f>'PL,HC,INV'!X$580</f>
        <v>0</v>
      </c>
      <c r="Z289" s="342">
        <f>'PL,HC,INV'!Y$580</f>
        <v>0</v>
      </c>
      <c r="AA289" s="342">
        <f>'PL,HC,INV'!Z$580</f>
        <v>0</v>
      </c>
      <c r="AB289" s="342">
        <f>'PL,HC,INV'!AA$580</f>
        <v>0</v>
      </c>
    </row>
    <row r="290" spans="1:28" s="748" customFormat="1">
      <c r="A290" s="975">
        <v>1</v>
      </c>
      <c r="B290" s="975" t="s">
        <v>741</v>
      </c>
      <c r="C290" s="979" t="s">
        <v>773</v>
      </c>
      <c r="D290" s="975" t="s">
        <v>745</v>
      </c>
      <c r="E290" s="975" t="s">
        <v>48</v>
      </c>
      <c r="G290" s="749"/>
      <c r="H290" s="749"/>
      <c r="I290" s="750"/>
      <c r="J290" s="747" t="s">
        <v>475</v>
      </c>
      <c r="K290" s="751" t="s">
        <v>349</v>
      </c>
      <c r="L290" s="752" t="s">
        <v>30</v>
      </c>
      <c r="M290" s="753" t="s">
        <v>34</v>
      </c>
      <c r="N290" s="754" t="s">
        <v>5</v>
      </c>
      <c r="O290" s="755" t="str">
        <f>'PL,HC,INV'!$O$4</f>
        <v>BIN</v>
      </c>
      <c r="P290" s="755" t="str">
        <f>'PL,HC,INV'!$H$6</f>
        <v>K_INR</v>
      </c>
      <c r="Q290" s="756">
        <f>'PL,HC,INV'!P$582</f>
        <v>0</v>
      </c>
      <c r="R290" s="756">
        <f>'PL,HC,INV'!Q$582</f>
        <v>0</v>
      </c>
      <c r="S290" s="756">
        <f>'PL,HC,INV'!R$582</f>
        <v>0</v>
      </c>
      <c r="T290" s="756">
        <f>'PL,HC,INV'!S$582</f>
        <v>0</v>
      </c>
      <c r="U290" s="756">
        <f>'PL,HC,INV'!T$582</f>
        <v>0</v>
      </c>
      <c r="V290" s="756">
        <f>'PL,HC,INV'!U$582</f>
        <v>0</v>
      </c>
      <c r="W290" s="756">
        <f>'PL,HC,INV'!V$582</f>
        <v>0</v>
      </c>
      <c r="X290" s="756">
        <f>'PL,HC,INV'!W$582</f>
        <v>0</v>
      </c>
      <c r="Y290" s="756">
        <f>'PL,HC,INV'!X$582</f>
        <v>0</v>
      </c>
      <c r="Z290" s="756">
        <f>'PL,HC,INV'!Y$582</f>
        <v>0</v>
      </c>
      <c r="AA290" s="756">
        <f>'PL,HC,INV'!Z$582</f>
        <v>0</v>
      </c>
      <c r="AB290" s="756">
        <f>'PL,HC,INV'!AA$582</f>
        <v>0</v>
      </c>
    </row>
    <row r="291" spans="1:28" s="748" customFormat="1">
      <c r="A291" s="975">
        <v>1</v>
      </c>
      <c r="B291" s="975" t="s">
        <v>581</v>
      </c>
      <c r="C291" s="979" t="s">
        <v>773</v>
      </c>
      <c r="D291" s="975" t="s">
        <v>745</v>
      </c>
      <c r="E291" s="975" t="s">
        <v>48</v>
      </c>
      <c r="G291" s="749"/>
      <c r="H291" s="749"/>
      <c r="I291" s="750"/>
      <c r="J291" s="747" t="s">
        <v>476</v>
      </c>
      <c r="K291" s="751" t="s">
        <v>349</v>
      </c>
      <c r="L291" s="752" t="s">
        <v>30</v>
      </c>
      <c r="M291" s="753" t="s">
        <v>34</v>
      </c>
      <c r="N291" s="754" t="s">
        <v>5</v>
      </c>
      <c r="O291" s="755" t="str">
        <f>'PL,HC,INV'!$O$4</f>
        <v>BIN</v>
      </c>
      <c r="P291" s="755" t="str">
        <f>'PL,HC,INV'!$H$6</f>
        <v>K_INR</v>
      </c>
      <c r="Q291" s="756">
        <f>'PL,HC,INV'!P$583</f>
        <v>0</v>
      </c>
      <c r="R291" s="756">
        <f>'PL,HC,INV'!Q$583</f>
        <v>0</v>
      </c>
      <c r="S291" s="756">
        <f>'PL,HC,INV'!R$583</f>
        <v>0</v>
      </c>
      <c r="T291" s="756">
        <f>'PL,HC,INV'!S$583</f>
        <v>0</v>
      </c>
      <c r="U291" s="756">
        <f>'PL,HC,INV'!T$583</f>
        <v>0</v>
      </c>
      <c r="V291" s="756">
        <f>'PL,HC,INV'!U$583</f>
        <v>0</v>
      </c>
      <c r="W291" s="756">
        <f>'PL,HC,INV'!V$583</f>
        <v>0</v>
      </c>
      <c r="X291" s="756">
        <f>'PL,HC,INV'!W$583</f>
        <v>0</v>
      </c>
      <c r="Y291" s="756">
        <f>'PL,HC,INV'!X$583</f>
        <v>0</v>
      </c>
      <c r="Z291" s="756">
        <f>'PL,HC,INV'!Y$583</f>
        <v>0</v>
      </c>
      <c r="AA291" s="756">
        <f>'PL,HC,INV'!Z$583</f>
        <v>0</v>
      </c>
      <c r="AB291" s="756">
        <f>'PL,HC,INV'!AA$583</f>
        <v>0</v>
      </c>
    </row>
    <row r="292" spans="1:28" s="748" customFormat="1">
      <c r="A292" s="975">
        <v>1</v>
      </c>
      <c r="B292" s="975" t="s">
        <v>741</v>
      </c>
      <c r="C292" s="979" t="s">
        <v>483</v>
      </c>
      <c r="D292" s="975" t="s">
        <v>745</v>
      </c>
      <c r="E292" s="975" t="s">
        <v>48</v>
      </c>
      <c r="G292" s="749"/>
      <c r="H292" s="749"/>
      <c r="I292" s="750"/>
      <c r="J292" s="747" t="s">
        <v>478</v>
      </c>
      <c r="K292" s="751" t="s">
        <v>349</v>
      </c>
      <c r="L292" s="752" t="s">
        <v>30</v>
      </c>
      <c r="M292" s="753" t="s">
        <v>34</v>
      </c>
      <c r="N292" s="754" t="s">
        <v>5</v>
      </c>
      <c r="O292" s="755" t="str">
        <f>'PL,HC,INV'!$O$4</f>
        <v>BIN</v>
      </c>
      <c r="P292" s="755" t="str">
        <f>'PL,HC,INV'!$H$6</f>
        <v>K_INR</v>
      </c>
      <c r="Q292" s="756">
        <f>'PL,HC,INV'!P$584</f>
        <v>0</v>
      </c>
      <c r="R292" s="756">
        <f>'PL,HC,INV'!Q$584</f>
        <v>0</v>
      </c>
      <c r="S292" s="756">
        <f>'PL,HC,INV'!R$584</f>
        <v>0</v>
      </c>
      <c r="T292" s="756">
        <f>'PL,HC,INV'!S$584</f>
        <v>0</v>
      </c>
      <c r="U292" s="756">
        <f>'PL,HC,INV'!T$584</f>
        <v>0</v>
      </c>
      <c r="V292" s="756">
        <f>'PL,HC,INV'!U$584</f>
        <v>0</v>
      </c>
      <c r="W292" s="756">
        <f>'PL,HC,INV'!V$584</f>
        <v>0</v>
      </c>
      <c r="X292" s="756">
        <f>'PL,HC,INV'!W$584</f>
        <v>0</v>
      </c>
      <c r="Y292" s="756">
        <f>'PL,HC,INV'!X$584</f>
        <v>0</v>
      </c>
      <c r="Z292" s="756">
        <f>'PL,HC,INV'!Y$584</f>
        <v>0</v>
      </c>
      <c r="AA292" s="756">
        <f>'PL,HC,INV'!Z$584</f>
        <v>0</v>
      </c>
      <c r="AB292" s="756">
        <f>'PL,HC,INV'!AA$584</f>
        <v>0</v>
      </c>
    </row>
    <row r="293" spans="1:28">
      <c r="A293" s="975">
        <v>1</v>
      </c>
      <c r="B293" s="975" t="s">
        <v>581</v>
      </c>
      <c r="C293" s="979" t="s">
        <v>773</v>
      </c>
      <c r="D293" s="975" t="s">
        <v>580</v>
      </c>
      <c r="E293" s="975" t="s">
        <v>48</v>
      </c>
      <c r="G293" s="369"/>
      <c r="H293" s="369"/>
      <c r="I293" s="370"/>
      <c r="J293" s="339" t="s">
        <v>32</v>
      </c>
      <c r="K293" s="355" t="s">
        <v>350</v>
      </c>
      <c r="L293" s="353" t="s">
        <v>30</v>
      </c>
      <c r="M293" s="741" t="s">
        <v>34</v>
      </c>
      <c r="N293" s="354" t="s">
        <v>5</v>
      </c>
      <c r="O293" s="351" t="str">
        <f>'PL,HC,INV'!$O$4</f>
        <v>BIN</v>
      </c>
      <c r="P293" s="351" t="str">
        <f>'PL,HC,INV'!$H$6</f>
        <v>K_INR</v>
      </c>
      <c r="Q293" s="342">
        <f>'PL,HC,INV'!P$586</f>
        <v>0</v>
      </c>
      <c r="R293" s="342">
        <f>'PL,HC,INV'!Q$586</f>
        <v>0</v>
      </c>
      <c r="S293" s="342">
        <f>'PL,HC,INV'!R$586</f>
        <v>0</v>
      </c>
      <c r="T293" s="342">
        <f>'PL,HC,INV'!S$586</f>
        <v>0</v>
      </c>
      <c r="U293" s="342">
        <f>'PL,HC,INV'!T$586</f>
        <v>0</v>
      </c>
      <c r="V293" s="342">
        <f>'PL,HC,INV'!U$586</f>
        <v>0</v>
      </c>
      <c r="W293" s="342">
        <f>'PL,HC,INV'!V$586</f>
        <v>0</v>
      </c>
      <c r="X293" s="342">
        <f>'PL,HC,INV'!W$586</f>
        <v>0</v>
      </c>
      <c r="Y293" s="342">
        <f>'PL,HC,INV'!X$586</f>
        <v>0</v>
      </c>
      <c r="Z293" s="342">
        <f>'PL,HC,INV'!Y$586</f>
        <v>0</v>
      </c>
      <c r="AA293" s="342">
        <f>'PL,HC,INV'!Z$586</f>
        <v>0</v>
      </c>
      <c r="AB293" s="342">
        <f>'PL,HC,INV'!AA$586</f>
        <v>0</v>
      </c>
    </row>
    <row r="294" spans="1:28" s="748" customFormat="1">
      <c r="A294" s="975">
        <v>1</v>
      </c>
      <c r="B294" s="975" t="s">
        <v>746</v>
      </c>
      <c r="C294" s="979" t="s">
        <v>483</v>
      </c>
      <c r="D294" s="975" t="s">
        <v>580</v>
      </c>
      <c r="E294" s="975" t="s">
        <v>48</v>
      </c>
      <c r="G294" s="749"/>
      <c r="H294" s="749"/>
      <c r="I294" s="750"/>
      <c r="J294" s="747" t="s">
        <v>475</v>
      </c>
      <c r="K294" s="751" t="s">
        <v>350</v>
      </c>
      <c r="L294" s="752" t="s">
        <v>30</v>
      </c>
      <c r="M294" s="753" t="s">
        <v>34</v>
      </c>
      <c r="N294" s="754" t="s">
        <v>5</v>
      </c>
      <c r="O294" s="755" t="str">
        <f>'PL,HC,INV'!$O$4</f>
        <v>BIN</v>
      </c>
      <c r="P294" s="755" t="str">
        <f>'PL,HC,INV'!$H$6</f>
        <v>K_INR</v>
      </c>
      <c r="Q294" s="756">
        <f>'PL,HC,INV'!P$588</f>
        <v>0</v>
      </c>
      <c r="R294" s="756">
        <f>'PL,HC,INV'!Q$588</f>
        <v>0</v>
      </c>
      <c r="S294" s="756">
        <f>'PL,HC,INV'!R$588</f>
        <v>0</v>
      </c>
      <c r="T294" s="756">
        <f>'PL,HC,INV'!S$588</f>
        <v>0</v>
      </c>
      <c r="U294" s="756">
        <f>'PL,HC,INV'!T$588</f>
        <v>0</v>
      </c>
      <c r="V294" s="756">
        <f>'PL,HC,INV'!U$588</f>
        <v>0</v>
      </c>
      <c r="W294" s="756">
        <f>'PL,HC,INV'!V$588</f>
        <v>0</v>
      </c>
      <c r="X294" s="756">
        <f>'PL,HC,INV'!W$588</f>
        <v>0</v>
      </c>
      <c r="Y294" s="756">
        <f>'PL,HC,INV'!X$588</f>
        <v>0</v>
      </c>
      <c r="Z294" s="756">
        <f>'PL,HC,INV'!Y$588</f>
        <v>0</v>
      </c>
      <c r="AA294" s="756">
        <f>'PL,HC,INV'!Z$588</f>
        <v>0</v>
      </c>
      <c r="AB294" s="756">
        <f>'PL,HC,INV'!AA$588</f>
        <v>0</v>
      </c>
    </row>
    <row r="295" spans="1:28" s="748" customFormat="1">
      <c r="A295" s="975">
        <v>1</v>
      </c>
      <c r="B295" s="975" t="s">
        <v>749</v>
      </c>
      <c r="C295" s="979" t="s">
        <v>773</v>
      </c>
      <c r="D295" s="975" t="s">
        <v>580</v>
      </c>
      <c r="E295" s="975" t="s">
        <v>48</v>
      </c>
      <c r="G295" s="749"/>
      <c r="H295" s="749"/>
      <c r="I295" s="750"/>
      <c r="J295" s="747" t="s">
        <v>476</v>
      </c>
      <c r="K295" s="751" t="s">
        <v>350</v>
      </c>
      <c r="L295" s="752" t="s">
        <v>30</v>
      </c>
      <c r="M295" s="753" t="s">
        <v>34</v>
      </c>
      <c r="N295" s="754" t="s">
        <v>5</v>
      </c>
      <c r="O295" s="755" t="str">
        <f>'PL,HC,INV'!$O$4</f>
        <v>BIN</v>
      </c>
      <c r="P295" s="755" t="str">
        <f>'PL,HC,INV'!$H$6</f>
        <v>K_INR</v>
      </c>
      <c r="Q295" s="756">
        <f>'PL,HC,INV'!P$589</f>
        <v>0</v>
      </c>
      <c r="R295" s="756">
        <f>'PL,HC,INV'!Q$589</f>
        <v>0</v>
      </c>
      <c r="S295" s="756">
        <f>'PL,HC,INV'!R$589</f>
        <v>0</v>
      </c>
      <c r="T295" s="756">
        <f>'PL,HC,INV'!S$589</f>
        <v>0</v>
      </c>
      <c r="U295" s="756">
        <f>'PL,HC,INV'!T$589</f>
        <v>0</v>
      </c>
      <c r="V295" s="756">
        <f>'PL,HC,INV'!U$589</f>
        <v>0</v>
      </c>
      <c r="W295" s="756">
        <f>'PL,HC,INV'!V$589</f>
        <v>0</v>
      </c>
      <c r="X295" s="756">
        <f>'PL,HC,INV'!W$589</f>
        <v>0</v>
      </c>
      <c r="Y295" s="756">
        <f>'PL,HC,INV'!X$589</f>
        <v>0</v>
      </c>
      <c r="Z295" s="756">
        <f>'PL,HC,INV'!Y$589</f>
        <v>0</v>
      </c>
      <c r="AA295" s="756">
        <f>'PL,HC,INV'!Z$589</f>
        <v>0</v>
      </c>
      <c r="AB295" s="756">
        <f>'PL,HC,INV'!AA$589</f>
        <v>0</v>
      </c>
    </row>
    <row r="296" spans="1:28" s="748" customFormat="1">
      <c r="A296" s="975">
        <v>1</v>
      </c>
      <c r="B296" s="975" t="s">
        <v>741</v>
      </c>
      <c r="C296" s="979" t="s">
        <v>773</v>
      </c>
      <c r="D296" s="975" t="s">
        <v>745</v>
      </c>
      <c r="E296" s="975" t="s">
        <v>48</v>
      </c>
      <c r="G296" s="749"/>
      <c r="H296" s="749"/>
      <c r="I296" s="750"/>
      <c r="J296" s="747" t="s">
        <v>478</v>
      </c>
      <c r="K296" s="751" t="s">
        <v>350</v>
      </c>
      <c r="L296" s="752" t="s">
        <v>30</v>
      </c>
      <c r="M296" s="753" t="s">
        <v>34</v>
      </c>
      <c r="N296" s="754" t="s">
        <v>5</v>
      </c>
      <c r="O296" s="755" t="str">
        <f>'PL,HC,INV'!$O$4</f>
        <v>BIN</v>
      </c>
      <c r="P296" s="755" t="str">
        <f>'PL,HC,INV'!$H$6</f>
        <v>K_INR</v>
      </c>
      <c r="Q296" s="756">
        <f>'PL,HC,INV'!P$590</f>
        <v>0</v>
      </c>
      <c r="R296" s="756">
        <f>'PL,HC,INV'!Q$590</f>
        <v>0</v>
      </c>
      <c r="S296" s="756">
        <f>'PL,HC,INV'!R$590</f>
        <v>0</v>
      </c>
      <c r="T296" s="756">
        <f>'PL,HC,INV'!S$590</f>
        <v>0</v>
      </c>
      <c r="U296" s="756">
        <f>'PL,HC,INV'!T$590</f>
        <v>0</v>
      </c>
      <c r="V296" s="756">
        <f>'PL,HC,INV'!U$590</f>
        <v>0</v>
      </c>
      <c r="W296" s="756">
        <f>'PL,HC,INV'!V$590</f>
        <v>0</v>
      </c>
      <c r="X296" s="756">
        <f>'PL,HC,INV'!W$590</f>
        <v>0</v>
      </c>
      <c r="Y296" s="756">
        <f>'PL,HC,INV'!X$590</f>
        <v>0</v>
      </c>
      <c r="Z296" s="756">
        <f>'PL,HC,INV'!Y$590</f>
        <v>0</v>
      </c>
      <c r="AA296" s="756">
        <f>'PL,HC,INV'!Z$590</f>
        <v>0</v>
      </c>
      <c r="AB296" s="756">
        <f>'PL,HC,INV'!AA$590</f>
        <v>0</v>
      </c>
    </row>
    <row r="297" spans="1:28" s="748" customFormat="1">
      <c r="A297" s="975">
        <v>1</v>
      </c>
      <c r="B297" s="975" t="s">
        <v>581</v>
      </c>
      <c r="C297" s="979" t="s">
        <v>773</v>
      </c>
      <c r="D297" s="975" t="s">
        <v>580</v>
      </c>
      <c r="E297" s="975" t="s">
        <v>48</v>
      </c>
      <c r="G297" s="749"/>
      <c r="H297" s="749"/>
      <c r="I297" s="750"/>
      <c r="J297" s="747" t="s">
        <v>479</v>
      </c>
      <c r="K297" s="751" t="s">
        <v>351</v>
      </c>
      <c r="L297" s="752" t="s">
        <v>30</v>
      </c>
      <c r="M297" s="753" t="s">
        <v>34</v>
      </c>
      <c r="N297" s="754" t="s">
        <v>5</v>
      </c>
      <c r="O297" s="755" t="str">
        <f>'PL,HC,INV'!$O$4</f>
        <v>BIN</v>
      </c>
      <c r="P297" s="755" t="str">
        <f>'PL,HC,INV'!$H$6</f>
        <v>K_INR</v>
      </c>
      <c r="Q297" s="756">
        <f>'PL,HC,INV'!P$592</f>
        <v>0</v>
      </c>
      <c r="R297" s="756">
        <f>'PL,HC,INV'!Q$592</f>
        <v>0</v>
      </c>
      <c r="S297" s="756">
        <f>'PL,HC,INV'!R$592</f>
        <v>0</v>
      </c>
      <c r="T297" s="756">
        <f>'PL,HC,INV'!S$592</f>
        <v>0</v>
      </c>
      <c r="U297" s="756">
        <f>'PL,HC,INV'!T$592</f>
        <v>0</v>
      </c>
      <c r="V297" s="756">
        <f>'PL,HC,INV'!U$592</f>
        <v>0</v>
      </c>
      <c r="W297" s="756">
        <f>'PL,HC,INV'!V$592</f>
        <v>0</v>
      </c>
      <c r="X297" s="756">
        <f>'PL,HC,INV'!W$592</f>
        <v>0</v>
      </c>
      <c r="Y297" s="756">
        <f>'PL,HC,INV'!X$592</f>
        <v>0</v>
      </c>
      <c r="Z297" s="756">
        <f>'PL,HC,INV'!Y$592</f>
        <v>0</v>
      </c>
      <c r="AA297" s="756">
        <f>'PL,HC,INV'!Z$592</f>
        <v>0</v>
      </c>
      <c r="AB297" s="756">
        <f>'PL,HC,INV'!AA$592</f>
        <v>0</v>
      </c>
    </row>
    <row r="298" spans="1:28" s="748" customFormat="1">
      <c r="A298" s="975">
        <v>1</v>
      </c>
      <c r="B298" s="975" t="s">
        <v>581</v>
      </c>
      <c r="C298" s="979" t="s">
        <v>773</v>
      </c>
      <c r="D298" s="975" t="s">
        <v>744</v>
      </c>
      <c r="E298" s="975" t="s">
        <v>48</v>
      </c>
      <c r="G298" s="749"/>
      <c r="H298" s="749"/>
      <c r="I298" s="750"/>
      <c r="J298" s="747" t="s">
        <v>480</v>
      </c>
      <c r="K298" s="751" t="s">
        <v>351</v>
      </c>
      <c r="L298" s="752" t="s">
        <v>30</v>
      </c>
      <c r="M298" s="753" t="s">
        <v>34</v>
      </c>
      <c r="N298" s="754" t="s">
        <v>5</v>
      </c>
      <c r="O298" s="755" t="str">
        <f>'PL,HC,INV'!$O$4</f>
        <v>BIN</v>
      </c>
      <c r="P298" s="755" t="str">
        <f>'PL,HC,INV'!$H$6</f>
        <v>K_INR</v>
      </c>
      <c r="Q298" s="756">
        <f>'PL,HC,INV'!P$593</f>
        <v>0</v>
      </c>
      <c r="R298" s="756">
        <f>'PL,HC,INV'!Q$593</f>
        <v>0</v>
      </c>
      <c r="S298" s="756">
        <f>'PL,HC,INV'!R$593</f>
        <v>0</v>
      </c>
      <c r="T298" s="756">
        <f>'PL,HC,INV'!S$593</f>
        <v>0</v>
      </c>
      <c r="U298" s="756">
        <f>'PL,HC,INV'!T$593</f>
        <v>0</v>
      </c>
      <c r="V298" s="756">
        <f>'PL,HC,INV'!U$593</f>
        <v>0</v>
      </c>
      <c r="W298" s="756">
        <f>'PL,HC,INV'!V$593</f>
        <v>0</v>
      </c>
      <c r="X298" s="756">
        <f>'PL,HC,INV'!W$593</f>
        <v>0</v>
      </c>
      <c r="Y298" s="756">
        <f>'PL,HC,INV'!X$593</f>
        <v>0</v>
      </c>
      <c r="Z298" s="756">
        <f>'PL,HC,INV'!Y$593</f>
        <v>0</v>
      </c>
      <c r="AA298" s="756">
        <f>'PL,HC,INV'!Z$593</f>
        <v>0</v>
      </c>
      <c r="AB298" s="756">
        <f>'PL,HC,INV'!AA$593</f>
        <v>0</v>
      </c>
    </row>
    <row r="299" spans="1:28" s="748" customFormat="1">
      <c r="A299" s="975">
        <v>1</v>
      </c>
      <c r="B299" s="975" t="s">
        <v>581</v>
      </c>
      <c r="C299" s="979" t="s">
        <v>773</v>
      </c>
      <c r="D299" s="975" t="s">
        <v>745</v>
      </c>
      <c r="E299" s="975" t="s">
        <v>48</v>
      </c>
      <c r="G299" s="749"/>
      <c r="H299" s="749"/>
      <c r="I299" s="750"/>
      <c r="J299" s="747" t="s">
        <v>477</v>
      </c>
      <c r="K299" s="751" t="s">
        <v>351</v>
      </c>
      <c r="L299" s="752" t="s">
        <v>30</v>
      </c>
      <c r="M299" s="753" t="s">
        <v>34</v>
      </c>
      <c r="N299" s="754" t="s">
        <v>5</v>
      </c>
      <c r="O299" s="755" t="str">
        <f>'PL,HC,INV'!$O$4</f>
        <v>BIN</v>
      </c>
      <c r="P299" s="755" t="str">
        <f>'PL,HC,INV'!$H$6</f>
        <v>K_INR</v>
      </c>
      <c r="Q299" s="756">
        <f>'PL,HC,INV'!P$594</f>
        <v>0</v>
      </c>
      <c r="R299" s="756">
        <f>'PL,HC,INV'!Q$594</f>
        <v>0</v>
      </c>
      <c r="S299" s="756">
        <f>'PL,HC,INV'!R$594</f>
        <v>0</v>
      </c>
      <c r="T299" s="756">
        <f>'PL,HC,INV'!S$594</f>
        <v>0</v>
      </c>
      <c r="U299" s="756">
        <f>'PL,HC,INV'!T$594</f>
        <v>0</v>
      </c>
      <c r="V299" s="756">
        <f>'PL,HC,INV'!U$594</f>
        <v>0</v>
      </c>
      <c r="W299" s="756">
        <f>'PL,HC,INV'!V$594</f>
        <v>0</v>
      </c>
      <c r="X299" s="756">
        <f>'PL,HC,INV'!W$594</f>
        <v>0</v>
      </c>
      <c r="Y299" s="756">
        <f>'PL,HC,INV'!X$594</f>
        <v>0</v>
      </c>
      <c r="Z299" s="756">
        <f>'PL,HC,INV'!Y$594</f>
        <v>0</v>
      </c>
      <c r="AA299" s="756">
        <f>'PL,HC,INV'!Z$594</f>
        <v>0</v>
      </c>
      <c r="AB299" s="756">
        <f>'PL,HC,INV'!AA$594</f>
        <v>0</v>
      </c>
    </row>
    <row r="300" spans="1:28">
      <c r="A300" s="975">
        <v>1</v>
      </c>
      <c r="B300" s="975" t="s">
        <v>741</v>
      </c>
      <c r="C300" s="979" t="s">
        <v>773</v>
      </c>
      <c r="D300" s="975" t="s">
        <v>580</v>
      </c>
      <c r="E300" s="975" t="s">
        <v>48</v>
      </c>
      <c r="G300" s="369"/>
      <c r="H300" s="369"/>
      <c r="I300" s="370"/>
      <c r="J300" s="339" t="s">
        <v>32</v>
      </c>
      <c r="K300" s="355" t="s">
        <v>351</v>
      </c>
      <c r="L300" s="353" t="s">
        <v>30</v>
      </c>
      <c r="M300" s="741" t="s">
        <v>34</v>
      </c>
      <c r="N300" s="354" t="s">
        <v>5</v>
      </c>
      <c r="O300" s="351" t="str">
        <f>'PL,HC,INV'!$O$4</f>
        <v>BIN</v>
      </c>
      <c r="P300" s="351" t="str">
        <f>'PL,HC,INV'!$H$6</f>
        <v>K_INR</v>
      </c>
      <c r="Q300" s="342">
        <f>'PL,HC,INV'!P$595</f>
        <v>0</v>
      </c>
      <c r="R300" s="342">
        <f>'PL,HC,INV'!Q$595</f>
        <v>0</v>
      </c>
      <c r="S300" s="342">
        <f>'PL,HC,INV'!R$595</f>
        <v>0</v>
      </c>
      <c r="T300" s="342">
        <f>'PL,HC,INV'!S$595</f>
        <v>0</v>
      </c>
      <c r="U300" s="342">
        <f>'PL,HC,INV'!T$595</f>
        <v>0</v>
      </c>
      <c r="V300" s="342">
        <f>'PL,HC,INV'!U$595</f>
        <v>0</v>
      </c>
      <c r="W300" s="342">
        <f>'PL,HC,INV'!V$595</f>
        <v>0</v>
      </c>
      <c r="X300" s="342">
        <f>'PL,HC,INV'!W$595</f>
        <v>0</v>
      </c>
      <c r="Y300" s="342">
        <f>'PL,HC,INV'!X$595</f>
        <v>0</v>
      </c>
      <c r="Z300" s="342">
        <f>'PL,HC,INV'!Y$595</f>
        <v>0</v>
      </c>
      <c r="AA300" s="342">
        <f>'PL,HC,INV'!Z$595</f>
        <v>0</v>
      </c>
      <c r="AB300" s="342">
        <f>'PL,HC,INV'!AA$595</f>
        <v>0</v>
      </c>
    </row>
    <row r="301" spans="1:28" s="1198" customFormat="1">
      <c r="A301" s="1198">
        <v>1</v>
      </c>
      <c r="C301" s="1199"/>
      <c r="F301" s="1200"/>
      <c r="G301" s="1201"/>
      <c r="H301" s="1201"/>
      <c r="I301" s="1202"/>
      <c r="J301" s="1203" t="s">
        <v>32</v>
      </c>
      <c r="K301" s="1204" t="s">
        <v>483</v>
      </c>
      <c r="L301" s="1205" t="s">
        <v>33</v>
      </c>
      <c r="M301" s="1206" t="s">
        <v>4</v>
      </c>
      <c r="N301" s="1207" t="s">
        <v>5</v>
      </c>
      <c r="O301" s="1208" t="str">
        <f>'PL,HC,INV'!$O$4</f>
        <v>BIN</v>
      </c>
      <c r="P301" s="1208" t="str">
        <f>'PL,HC,INV'!$H$6</f>
        <v>K_INR</v>
      </c>
      <c r="Q301" s="1209">
        <f>SUM(Q302:Q331)</f>
        <v>0</v>
      </c>
      <c r="R301" s="1209">
        <f t="shared" ref="R301:AB301" si="23">SUM(R302:R331)</f>
        <v>0</v>
      </c>
      <c r="S301" s="1209">
        <f t="shared" si="23"/>
        <v>0</v>
      </c>
      <c r="T301" s="1209">
        <f t="shared" si="23"/>
        <v>0</v>
      </c>
      <c r="U301" s="1209">
        <f t="shared" si="23"/>
        <v>0</v>
      </c>
      <c r="V301" s="1209">
        <f t="shared" si="23"/>
        <v>0</v>
      </c>
      <c r="W301" s="1209">
        <f t="shared" si="23"/>
        <v>0</v>
      </c>
      <c r="X301" s="1209">
        <f t="shared" si="23"/>
        <v>0</v>
      </c>
      <c r="Y301" s="1209">
        <f t="shared" si="23"/>
        <v>0</v>
      </c>
      <c r="Z301" s="1209">
        <f t="shared" si="23"/>
        <v>0</v>
      </c>
      <c r="AA301" s="1209">
        <f t="shared" si="23"/>
        <v>0</v>
      </c>
      <c r="AB301" s="1209">
        <f t="shared" si="23"/>
        <v>0</v>
      </c>
    </row>
    <row r="302" spans="1:28">
      <c r="A302" s="975">
        <v>1</v>
      </c>
      <c r="B302" s="975" t="s">
        <v>581</v>
      </c>
      <c r="C302" s="979" t="s">
        <v>773</v>
      </c>
      <c r="D302" s="975" t="s">
        <v>742</v>
      </c>
      <c r="E302" s="975" t="s">
        <v>48</v>
      </c>
      <c r="G302" s="369"/>
      <c r="H302" s="369"/>
      <c r="I302" s="370"/>
      <c r="J302" s="339" t="s">
        <v>32</v>
      </c>
      <c r="K302" s="355" t="s">
        <v>346</v>
      </c>
      <c r="L302" s="353" t="s">
        <v>33</v>
      </c>
      <c r="M302" s="741" t="s">
        <v>31</v>
      </c>
      <c r="N302" s="354" t="s">
        <v>5</v>
      </c>
      <c r="O302" s="351" t="str">
        <f>'PL,HC,INV'!$O$4</f>
        <v>BIN</v>
      </c>
      <c r="P302" s="351" t="str">
        <f>'PL,HC,INV'!$H$6</f>
        <v>K_INR</v>
      </c>
      <c r="Q302" s="342">
        <f>'PL,HC,INV'!P$598</f>
        <v>0</v>
      </c>
      <c r="R302" s="342">
        <f>'PL,HC,INV'!Q$598</f>
        <v>0</v>
      </c>
      <c r="S302" s="342">
        <f>'PL,HC,INV'!R$598</f>
        <v>0</v>
      </c>
      <c r="T302" s="342">
        <f>'PL,HC,INV'!S$598</f>
        <v>0</v>
      </c>
      <c r="U302" s="342">
        <f>'PL,HC,INV'!T$598</f>
        <v>0</v>
      </c>
      <c r="V302" s="342">
        <f>'PL,HC,INV'!U$598</f>
        <v>0</v>
      </c>
      <c r="W302" s="342">
        <f>'PL,HC,INV'!V$598</f>
        <v>0</v>
      </c>
      <c r="X302" s="342">
        <f>'PL,HC,INV'!W$598</f>
        <v>0</v>
      </c>
      <c r="Y302" s="342">
        <f>'PL,HC,INV'!X$598</f>
        <v>0</v>
      </c>
      <c r="Z302" s="342">
        <f>'PL,HC,INV'!Y$598</f>
        <v>0</v>
      </c>
      <c r="AA302" s="342">
        <f>'PL,HC,INV'!Z$598</f>
        <v>0</v>
      </c>
      <c r="AB302" s="342">
        <f>'PL,HC,INV'!AA$598</f>
        <v>0</v>
      </c>
    </row>
    <row r="303" spans="1:28">
      <c r="A303" s="975">
        <v>1</v>
      </c>
      <c r="B303" s="975" t="s">
        <v>581</v>
      </c>
      <c r="C303" s="979" t="s">
        <v>773</v>
      </c>
      <c r="D303" s="975" t="s">
        <v>775</v>
      </c>
      <c r="E303" s="975" t="s">
        <v>48</v>
      </c>
      <c r="G303" s="369"/>
      <c r="H303" s="369"/>
      <c r="I303" s="370"/>
      <c r="J303" s="339" t="s">
        <v>32</v>
      </c>
      <c r="K303" s="355" t="s">
        <v>347</v>
      </c>
      <c r="L303" s="353" t="s">
        <v>33</v>
      </c>
      <c r="M303" s="741" t="s">
        <v>31</v>
      </c>
      <c r="N303" s="354" t="s">
        <v>5</v>
      </c>
      <c r="O303" s="351" t="str">
        <f>'PL,HC,INV'!$O$4</f>
        <v>BIN</v>
      </c>
      <c r="P303" s="351" t="str">
        <f>'PL,HC,INV'!$H$6</f>
        <v>K_INR</v>
      </c>
      <c r="Q303" s="342">
        <f>'PL,HC,INV'!P$599</f>
        <v>0</v>
      </c>
      <c r="R303" s="342">
        <f>'PL,HC,INV'!Q$599</f>
        <v>0</v>
      </c>
      <c r="S303" s="342">
        <f>'PL,HC,INV'!R$599</f>
        <v>0</v>
      </c>
      <c r="T303" s="342">
        <f>'PL,HC,INV'!S$599</f>
        <v>0</v>
      </c>
      <c r="U303" s="342">
        <f>'PL,HC,INV'!T$599</f>
        <v>0</v>
      </c>
      <c r="V303" s="342">
        <f>'PL,HC,INV'!U$599</f>
        <v>0</v>
      </c>
      <c r="W303" s="342">
        <f>'PL,HC,INV'!V$599</f>
        <v>0</v>
      </c>
      <c r="X303" s="342">
        <f>'PL,HC,INV'!W$599</f>
        <v>0</v>
      </c>
      <c r="Y303" s="342">
        <f>'PL,HC,INV'!X$599</f>
        <v>0</v>
      </c>
      <c r="Z303" s="342">
        <f>'PL,HC,INV'!Y$599</f>
        <v>0</v>
      </c>
      <c r="AA303" s="342">
        <f>'PL,HC,INV'!Z$599</f>
        <v>0</v>
      </c>
      <c r="AB303" s="342">
        <f>'PL,HC,INV'!AA$599</f>
        <v>0</v>
      </c>
    </row>
    <row r="304" spans="1:28">
      <c r="A304" s="975">
        <v>1</v>
      </c>
      <c r="B304" s="975" t="s">
        <v>727</v>
      </c>
      <c r="C304" s="979" t="s">
        <v>773</v>
      </c>
      <c r="D304" s="975" t="s">
        <v>742</v>
      </c>
      <c r="E304" s="975" t="s">
        <v>48</v>
      </c>
      <c r="G304" s="369"/>
      <c r="H304" s="369"/>
      <c r="I304" s="370"/>
      <c r="J304" s="339" t="s">
        <v>32</v>
      </c>
      <c r="K304" s="355" t="s">
        <v>348</v>
      </c>
      <c r="L304" s="353" t="s">
        <v>33</v>
      </c>
      <c r="M304" s="741" t="s">
        <v>31</v>
      </c>
      <c r="N304" s="354" t="s">
        <v>5</v>
      </c>
      <c r="O304" s="351" t="str">
        <f>'PL,HC,INV'!$O$4</f>
        <v>BIN</v>
      </c>
      <c r="P304" s="351" t="str">
        <f>'PL,HC,INV'!$H$6</f>
        <v>K_INR</v>
      </c>
      <c r="Q304" s="342">
        <f>'PL,HC,INV'!P$600</f>
        <v>0</v>
      </c>
      <c r="R304" s="342">
        <f>'PL,HC,INV'!Q$600</f>
        <v>0</v>
      </c>
      <c r="S304" s="342">
        <f>'PL,HC,INV'!R$600</f>
        <v>0</v>
      </c>
      <c r="T304" s="342">
        <f>'PL,HC,INV'!S$600</f>
        <v>0</v>
      </c>
      <c r="U304" s="342">
        <f>'PL,HC,INV'!T$600</f>
        <v>0</v>
      </c>
      <c r="V304" s="342">
        <f>'PL,HC,INV'!U$600</f>
        <v>0</v>
      </c>
      <c r="W304" s="342">
        <f>'PL,HC,INV'!V$600</f>
        <v>0</v>
      </c>
      <c r="X304" s="342">
        <f>'PL,HC,INV'!W$600</f>
        <v>0</v>
      </c>
      <c r="Y304" s="342">
        <f>'PL,HC,INV'!X$600</f>
        <v>0</v>
      </c>
      <c r="Z304" s="342">
        <f>'PL,HC,INV'!Y$600</f>
        <v>0</v>
      </c>
      <c r="AA304" s="342">
        <f>'PL,HC,INV'!Z$600</f>
        <v>0</v>
      </c>
      <c r="AB304" s="342">
        <f>'PL,HC,INV'!AA$600</f>
        <v>0</v>
      </c>
    </row>
    <row r="305" spans="1:28">
      <c r="A305" s="975">
        <v>1</v>
      </c>
      <c r="B305" s="975" t="s">
        <v>581</v>
      </c>
      <c r="C305" s="979" t="s">
        <v>773</v>
      </c>
      <c r="D305" s="975" t="s">
        <v>775</v>
      </c>
      <c r="E305" s="975" t="s">
        <v>48</v>
      </c>
      <c r="G305" s="369"/>
      <c r="H305" s="369"/>
      <c r="I305" s="370"/>
      <c r="J305" s="339" t="s">
        <v>32</v>
      </c>
      <c r="K305" s="355" t="s">
        <v>349</v>
      </c>
      <c r="L305" s="353" t="s">
        <v>33</v>
      </c>
      <c r="M305" s="741" t="s">
        <v>31</v>
      </c>
      <c r="N305" s="354" t="s">
        <v>5</v>
      </c>
      <c r="O305" s="351" t="str">
        <f>'PL,HC,INV'!$O$4</f>
        <v>BIN</v>
      </c>
      <c r="P305" s="351" t="str">
        <f>'PL,HC,INV'!$H$6</f>
        <v>K_INR</v>
      </c>
      <c r="Q305" s="342">
        <f>'PL,HC,INV'!P$601</f>
        <v>0</v>
      </c>
      <c r="R305" s="342">
        <f>'PL,HC,INV'!Q$601</f>
        <v>0</v>
      </c>
      <c r="S305" s="342">
        <f>'PL,HC,INV'!R$601</f>
        <v>0</v>
      </c>
      <c r="T305" s="342">
        <f>'PL,HC,INV'!S$601</f>
        <v>0</v>
      </c>
      <c r="U305" s="342">
        <f>'PL,HC,INV'!T$601</f>
        <v>0</v>
      </c>
      <c r="V305" s="342">
        <f>'PL,HC,INV'!U$601</f>
        <v>0</v>
      </c>
      <c r="W305" s="342">
        <f>'PL,HC,INV'!V$601</f>
        <v>0</v>
      </c>
      <c r="X305" s="342">
        <f>'PL,HC,INV'!W$601</f>
        <v>0</v>
      </c>
      <c r="Y305" s="342">
        <f>'PL,HC,INV'!X$601</f>
        <v>0</v>
      </c>
      <c r="Z305" s="342">
        <f>'PL,HC,INV'!Y$601</f>
        <v>0</v>
      </c>
      <c r="AA305" s="342">
        <f>'PL,HC,INV'!Z$601</f>
        <v>0</v>
      </c>
      <c r="AB305" s="342">
        <f>'PL,HC,INV'!AA$601</f>
        <v>0</v>
      </c>
    </row>
    <row r="306" spans="1:28">
      <c r="A306" s="975">
        <v>1</v>
      </c>
      <c r="B306" s="975" t="s">
        <v>581</v>
      </c>
      <c r="C306" s="979" t="s">
        <v>778</v>
      </c>
      <c r="D306" s="975" t="s">
        <v>742</v>
      </c>
      <c r="E306" s="975" t="s">
        <v>48</v>
      </c>
      <c r="G306" s="369"/>
      <c r="H306" s="369"/>
      <c r="I306" s="370"/>
      <c r="J306" s="339" t="s">
        <v>32</v>
      </c>
      <c r="K306" s="355" t="s">
        <v>350</v>
      </c>
      <c r="L306" s="353" t="s">
        <v>33</v>
      </c>
      <c r="M306" s="741" t="s">
        <v>31</v>
      </c>
      <c r="N306" s="354" t="s">
        <v>5</v>
      </c>
      <c r="O306" s="351" t="str">
        <f>'PL,HC,INV'!$O$4</f>
        <v>BIN</v>
      </c>
      <c r="P306" s="351" t="str">
        <f>'PL,HC,INV'!$H$6</f>
        <v>K_INR</v>
      </c>
      <c r="Q306" s="342">
        <f>'PL,HC,INV'!P$602</f>
        <v>0</v>
      </c>
      <c r="R306" s="342">
        <f>'PL,HC,INV'!Q$602</f>
        <v>0</v>
      </c>
      <c r="S306" s="342">
        <f>'PL,HC,INV'!R$602</f>
        <v>0</v>
      </c>
      <c r="T306" s="342">
        <f>'PL,HC,INV'!S$602</f>
        <v>0</v>
      </c>
      <c r="U306" s="342">
        <f>'PL,HC,INV'!T$602</f>
        <v>0</v>
      </c>
      <c r="V306" s="342">
        <f>'PL,HC,INV'!U$602</f>
        <v>0</v>
      </c>
      <c r="W306" s="342">
        <f>'PL,HC,INV'!V$602</f>
        <v>0</v>
      </c>
      <c r="X306" s="342">
        <f>'PL,HC,INV'!W$602</f>
        <v>0</v>
      </c>
      <c r="Y306" s="342">
        <f>'PL,HC,INV'!X$602</f>
        <v>0</v>
      </c>
      <c r="Z306" s="342">
        <f>'PL,HC,INV'!Y$602</f>
        <v>0</v>
      </c>
      <c r="AA306" s="342">
        <f>'PL,HC,INV'!Z$602</f>
        <v>0</v>
      </c>
      <c r="AB306" s="342">
        <f>'PL,HC,INV'!AA$602</f>
        <v>0</v>
      </c>
    </row>
    <row r="307" spans="1:28">
      <c r="A307" s="975">
        <v>1</v>
      </c>
      <c r="B307" s="975" t="s">
        <v>741</v>
      </c>
      <c r="C307" s="979" t="s">
        <v>483</v>
      </c>
      <c r="D307" s="975" t="s">
        <v>323</v>
      </c>
      <c r="E307" s="975" t="s">
        <v>48</v>
      </c>
      <c r="G307" s="369"/>
      <c r="H307" s="369"/>
      <c r="I307" s="370"/>
      <c r="J307" s="339" t="s">
        <v>32</v>
      </c>
      <c r="K307" s="355" t="s">
        <v>351</v>
      </c>
      <c r="L307" s="353" t="s">
        <v>33</v>
      </c>
      <c r="M307" s="741" t="s">
        <v>31</v>
      </c>
      <c r="N307" s="354" t="s">
        <v>5</v>
      </c>
      <c r="O307" s="351" t="str">
        <f>'PL,HC,INV'!$O$4</f>
        <v>BIN</v>
      </c>
      <c r="P307" s="351" t="str">
        <f>'PL,HC,INV'!$H$6</f>
        <v>K_INR</v>
      </c>
      <c r="Q307" s="342">
        <f>'PL,HC,INV'!P$603</f>
        <v>0</v>
      </c>
      <c r="R307" s="342">
        <f>'PL,HC,INV'!Q$603</f>
        <v>0</v>
      </c>
      <c r="S307" s="342">
        <f>'PL,HC,INV'!R$603</f>
        <v>0</v>
      </c>
      <c r="T307" s="342">
        <f>'PL,HC,INV'!S$603</f>
        <v>0</v>
      </c>
      <c r="U307" s="342">
        <f>'PL,HC,INV'!T$603</f>
        <v>0</v>
      </c>
      <c r="V307" s="342">
        <f>'PL,HC,INV'!U$603</f>
        <v>0</v>
      </c>
      <c r="W307" s="342">
        <f>'PL,HC,INV'!V$603</f>
        <v>0</v>
      </c>
      <c r="X307" s="342">
        <f>'PL,HC,INV'!W$603</f>
        <v>0</v>
      </c>
      <c r="Y307" s="342">
        <f>'PL,HC,INV'!X$603</f>
        <v>0</v>
      </c>
      <c r="Z307" s="342">
        <f>'PL,HC,INV'!Y$603</f>
        <v>0</v>
      </c>
      <c r="AA307" s="342">
        <f>'PL,HC,INV'!Z$603</f>
        <v>0</v>
      </c>
      <c r="AB307" s="342">
        <f>'PL,HC,INV'!AA$603</f>
        <v>0</v>
      </c>
    </row>
    <row r="308" spans="1:28">
      <c r="A308" s="975">
        <v>1</v>
      </c>
      <c r="B308" s="975" t="s">
        <v>741</v>
      </c>
      <c r="C308" s="979" t="s">
        <v>773</v>
      </c>
      <c r="D308" s="975" t="s">
        <v>580</v>
      </c>
      <c r="E308" s="975" t="s">
        <v>48</v>
      </c>
      <c r="G308" s="369"/>
      <c r="H308" s="369"/>
      <c r="I308" s="370"/>
      <c r="J308" s="339" t="s">
        <v>32</v>
      </c>
      <c r="K308" s="355" t="s">
        <v>346</v>
      </c>
      <c r="L308" s="353" t="s">
        <v>33</v>
      </c>
      <c r="M308" s="741" t="s">
        <v>34</v>
      </c>
      <c r="N308" s="354" t="s">
        <v>5</v>
      </c>
      <c r="O308" s="351" t="str">
        <f>'PL,HC,INV'!$O$4</f>
        <v>BIN</v>
      </c>
      <c r="P308" s="351" t="str">
        <f>'PL,HC,INV'!$H$6</f>
        <v>K_INR</v>
      </c>
      <c r="Q308" s="342">
        <f>'PL,HC,INV'!P$606</f>
        <v>0</v>
      </c>
      <c r="R308" s="342">
        <f>'PL,HC,INV'!Q$606</f>
        <v>0</v>
      </c>
      <c r="S308" s="342">
        <f>'PL,HC,INV'!R$606</f>
        <v>0</v>
      </c>
      <c r="T308" s="342">
        <f>'PL,HC,INV'!S$606</f>
        <v>0</v>
      </c>
      <c r="U308" s="342">
        <f>'PL,HC,INV'!T$606</f>
        <v>0</v>
      </c>
      <c r="V308" s="342">
        <f>'PL,HC,INV'!U$606</f>
        <v>0</v>
      </c>
      <c r="W308" s="342">
        <f>'PL,HC,INV'!V$606</f>
        <v>0</v>
      </c>
      <c r="X308" s="342">
        <f>'PL,HC,INV'!W$606</f>
        <v>0</v>
      </c>
      <c r="Y308" s="342">
        <f>'PL,HC,INV'!X$606</f>
        <v>0</v>
      </c>
      <c r="Z308" s="342">
        <f>'PL,HC,INV'!Y$606</f>
        <v>0</v>
      </c>
      <c r="AA308" s="342">
        <f>'PL,HC,INV'!Z$606</f>
        <v>0</v>
      </c>
      <c r="AB308" s="342">
        <f>'PL,HC,INV'!AA$606</f>
        <v>0</v>
      </c>
    </row>
    <row r="309" spans="1:28" s="748" customFormat="1">
      <c r="A309" s="975">
        <v>1</v>
      </c>
      <c r="B309" s="975" t="s">
        <v>727</v>
      </c>
      <c r="C309" s="979" t="s">
        <v>773</v>
      </c>
      <c r="D309" s="975" t="s">
        <v>745</v>
      </c>
      <c r="E309" s="975" t="s">
        <v>48</v>
      </c>
      <c r="G309" s="749"/>
      <c r="H309" s="749"/>
      <c r="I309" s="750"/>
      <c r="J309" s="747" t="s">
        <v>475</v>
      </c>
      <c r="K309" s="751" t="s">
        <v>346</v>
      </c>
      <c r="L309" s="752" t="s">
        <v>33</v>
      </c>
      <c r="M309" s="753" t="s">
        <v>34</v>
      </c>
      <c r="N309" s="754" t="s">
        <v>5</v>
      </c>
      <c r="O309" s="755" t="str">
        <f>'PL,HC,INV'!$O$4</f>
        <v>BIN</v>
      </c>
      <c r="P309" s="755" t="str">
        <f>'PL,HC,INV'!$H$6</f>
        <v>K_INR</v>
      </c>
      <c r="Q309" s="756">
        <f>'PL,HC,INV'!P$608</f>
        <v>0</v>
      </c>
      <c r="R309" s="756">
        <f>'PL,HC,INV'!Q$608</f>
        <v>0</v>
      </c>
      <c r="S309" s="756">
        <f>'PL,HC,INV'!R$608</f>
        <v>0</v>
      </c>
      <c r="T309" s="756">
        <f>'PL,HC,INV'!S$608</f>
        <v>0</v>
      </c>
      <c r="U309" s="756">
        <f>'PL,HC,INV'!T$608</f>
        <v>0</v>
      </c>
      <c r="V309" s="756">
        <f>'PL,HC,INV'!U$608</f>
        <v>0</v>
      </c>
      <c r="W309" s="756">
        <f>'PL,HC,INV'!V$608</f>
        <v>0</v>
      </c>
      <c r="X309" s="756">
        <f>'PL,HC,INV'!W$608</f>
        <v>0</v>
      </c>
      <c r="Y309" s="756">
        <f>'PL,HC,INV'!X$608</f>
        <v>0</v>
      </c>
      <c r="Z309" s="756">
        <f>'PL,HC,INV'!Y$608</f>
        <v>0</v>
      </c>
      <c r="AA309" s="756">
        <f>'PL,HC,INV'!Z$608</f>
        <v>0</v>
      </c>
      <c r="AB309" s="756">
        <f>'PL,HC,INV'!AA$608</f>
        <v>0</v>
      </c>
    </row>
    <row r="310" spans="1:28" s="748" customFormat="1">
      <c r="A310" s="975">
        <v>1</v>
      </c>
      <c r="B310" s="975" t="s">
        <v>581</v>
      </c>
      <c r="C310" s="979" t="s">
        <v>773</v>
      </c>
      <c r="D310" s="975" t="s">
        <v>744</v>
      </c>
      <c r="E310" s="975" t="s">
        <v>48</v>
      </c>
      <c r="G310" s="749"/>
      <c r="H310" s="749"/>
      <c r="I310" s="750"/>
      <c r="J310" s="747" t="s">
        <v>476</v>
      </c>
      <c r="K310" s="751" t="s">
        <v>346</v>
      </c>
      <c r="L310" s="752" t="s">
        <v>33</v>
      </c>
      <c r="M310" s="753" t="s">
        <v>34</v>
      </c>
      <c r="N310" s="754" t="s">
        <v>5</v>
      </c>
      <c r="O310" s="755" t="str">
        <f>'PL,HC,INV'!$O$4</f>
        <v>BIN</v>
      </c>
      <c r="P310" s="755" t="str">
        <f>'PL,HC,INV'!$H$6</f>
        <v>K_INR</v>
      </c>
      <c r="Q310" s="756">
        <f>'PL,HC,INV'!P$609</f>
        <v>0</v>
      </c>
      <c r="R310" s="756">
        <f>'PL,HC,INV'!Q$609</f>
        <v>0</v>
      </c>
      <c r="S310" s="756">
        <f>'PL,HC,INV'!R$609</f>
        <v>0</v>
      </c>
      <c r="T310" s="756">
        <f>'PL,HC,INV'!S$609</f>
        <v>0</v>
      </c>
      <c r="U310" s="756">
        <f>'PL,HC,INV'!T$609</f>
        <v>0</v>
      </c>
      <c r="V310" s="756">
        <f>'PL,HC,INV'!U$609</f>
        <v>0</v>
      </c>
      <c r="W310" s="756">
        <f>'PL,HC,INV'!V$609</f>
        <v>0</v>
      </c>
      <c r="X310" s="756">
        <f>'PL,HC,INV'!W$609</f>
        <v>0</v>
      </c>
      <c r="Y310" s="756">
        <f>'PL,HC,INV'!X$609</f>
        <v>0</v>
      </c>
      <c r="Z310" s="756">
        <f>'PL,HC,INV'!Y$609</f>
        <v>0</v>
      </c>
      <c r="AA310" s="756">
        <f>'PL,HC,INV'!Z$609</f>
        <v>0</v>
      </c>
      <c r="AB310" s="756">
        <f>'PL,HC,INV'!AA$609</f>
        <v>0</v>
      </c>
    </row>
    <row r="311" spans="1:28" s="748" customFormat="1">
      <c r="A311" s="975">
        <v>1</v>
      </c>
      <c r="B311" s="975" t="s">
        <v>741</v>
      </c>
      <c r="C311" s="979" t="s">
        <v>483</v>
      </c>
      <c r="D311" s="975" t="s">
        <v>745</v>
      </c>
      <c r="E311" s="975" t="s">
        <v>48</v>
      </c>
      <c r="G311" s="749"/>
      <c r="H311" s="749"/>
      <c r="I311" s="750"/>
      <c r="J311" s="747" t="s">
        <v>478</v>
      </c>
      <c r="K311" s="751" t="s">
        <v>346</v>
      </c>
      <c r="L311" s="752" t="s">
        <v>33</v>
      </c>
      <c r="M311" s="753" t="s">
        <v>34</v>
      </c>
      <c r="N311" s="754" t="s">
        <v>5</v>
      </c>
      <c r="O311" s="755" t="str">
        <f>'PL,HC,INV'!$O$4</f>
        <v>BIN</v>
      </c>
      <c r="P311" s="755" t="str">
        <f>'PL,HC,INV'!$H$6</f>
        <v>K_INR</v>
      </c>
      <c r="Q311" s="756">
        <f>'PL,HC,INV'!P$610</f>
        <v>0</v>
      </c>
      <c r="R311" s="756">
        <f>'PL,HC,INV'!Q$610</f>
        <v>0</v>
      </c>
      <c r="S311" s="756">
        <f>'PL,HC,INV'!R$610</f>
        <v>0</v>
      </c>
      <c r="T311" s="756">
        <f>'PL,HC,INV'!S$610</f>
        <v>0</v>
      </c>
      <c r="U311" s="756">
        <f>'PL,HC,INV'!T$610</f>
        <v>0</v>
      </c>
      <c r="V311" s="756">
        <f>'PL,HC,INV'!U$610</f>
        <v>0</v>
      </c>
      <c r="W311" s="756">
        <f>'PL,HC,INV'!V$610</f>
        <v>0</v>
      </c>
      <c r="X311" s="756">
        <f>'PL,HC,INV'!W$610</f>
        <v>0</v>
      </c>
      <c r="Y311" s="756">
        <f>'PL,HC,INV'!X$610</f>
        <v>0</v>
      </c>
      <c r="Z311" s="756">
        <f>'PL,HC,INV'!Y$610</f>
        <v>0</v>
      </c>
      <c r="AA311" s="756">
        <f>'PL,HC,INV'!Z$610</f>
        <v>0</v>
      </c>
      <c r="AB311" s="756">
        <f>'PL,HC,INV'!AA$610</f>
        <v>0</v>
      </c>
    </row>
    <row r="312" spans="1:28">
      <c r="A312" s="975">
        <v>1</v>
      </c>
      <c r="B312" s="975" t="s">
        <v>746</v>
      </c>
      <c r="C312" s="979" t="s">
        <v>483</v>
      </c>
      <c r="D312" s="975" t="s">
        <v>745</v>
      </c>
      <c r="E312" s="975" t="s">
        <v>48</v>
      </c>
      <c r="G312" s="369"/>
      <c r="H312" s="369"/>
      <c r="I312" s="370"/>
      <c r="J312" s="339" t="s">
        <v>32</v>
      </c>
      <c r="K312" s="355" t="s">
        <v>347</v>
      </c>
      <c r="L312" s="353" t="s">
        <v>33</v>
      </c>
      <c r="M312" s="741" t="s">
        <v>34</v>
      </c>
      <c r="N312" s="354" t="s">
        <v>5</v>
      </c>
      <c r="O312" s="351" t="str">
        <f>'PL,HC,INV'!$O$4</f>
        <v>BIN</v>
      </c>
      <c r="P312" s="351" t="str">
        <f>'PL,HC,INV'!$H$6</f>
        <v>K_INR</v>
      </c>
      <c r="Q312" s="342">
        <f>'PL,HC,INV'!P$612</f>
        <v>0</v>
      </c>
      <c r="R312" s="342">
        <f>'PL,HC,INV'!Q$612</f>
        <v>0</v>
      </c>
      <c r="S312" s="342">
        <f>'PL,HC,INV'!R$612</f>
        <v>0</v>
      </c>
      <c r="T312" s="342">
        <f>'PL,HC,INV'!S$612</f>
        <v>0</v>
      </c>
      <c r="U312" s="342">
        <f>'PL,HC,INV'!T$612</f>
        <v>0</v>
      </c>
      <c r="V312" s="342">
        <f>'PL,HC,INV'!U$612</f>
        <v>0</v>
      </c>
      <c r="W312" s="342">
        <f>'PL,HC,INV'!V$612</f>
        <v>0</v>
      </c>
      <c r="X312" s="342">
        <f>'PL,HC,INV'!W$612</f>
        <v>0</v>
      </c>
      <c r="Y312" s="342">
        <f>'PL,HC,INV'!X$612</f>
        <v>0</v>
      </c>
      <c r="Z312" s="342">
        <f>'PL,HC,INV'!Y$612</f>
        <v>0</v>
      </c>
      <c r="AA312" s="342">
        <f>'PL,HC,INV'!Z$612</f>
        <v>0</v>
      </c>
      <c r="AB312" s="342">
        <f>'PL,HC,INV'!AA$612</f>
        <v>0</v>
      </c>
    </row>
    <row r="313" spans="1:28" s="748" customFormat="1">
      <c r="A313" s="975">
        <v>1</v>
      </c>
      <c r="B313" s="975" t="s">
        <v>741</v>
      </c>
      <c r="C313" s="979" t="s">
        <v>483</v>
      </c>
      <c r="D313" s="975" t="s">
        <v>744</v>
      </c>
      <c r="E313" s="975" t="s">
        <v>48</v>
      </c>
      <c r="G313" s="749"/>
      <c r="H313" s="749"/>
      <c r="I313" s="750"/>
      <c r="J313" s="747" t="s">
        <v>475</v>
      </c>
      <c r="K313" s="751" t="s">
        <v>347</v>
      </c>
      <c r="L313" s="752" t="s">
        <v>33</v>
      </c>
      <c r="M313" s="753" t="s">
        <v>34</v>
      </c>
      <c r="N313" s="754" t="s">
        <v>5</v>
      </c>
      <c r="O313" s="755" t="str">
        <f>'PL,HC,INV'!$O$4</f>
        <v>BIN</v>
      </c>
      <c r="P313" s="755" t="str">
        <f>'PL,HC,INV'!$H$6</f>
        <v>K_INR</v>
      </c>
      <c r="Q313" s="756">
        <f>'PL,HC,INV'!P$614</f>
        <v>0</v>
      </c>
      <c r="R313" s="756">
        <f>'PL,HC,INV'!Q$614</f>
        <v>0</v>
      </c>
      <c r="S313" s="756">
        <f>'PL,HC,INV'!R$614</f>
        <v>0</v>
      </c>
      <c r="T313" s="756">
        <f>'PL,HC,INV'!S$614</f>
        <v>0</v>
      </c>
      <c r="U313" s="756">
        <f>'PL,HC,INV'!T$614</f>
        <v>0</v>
      </c>
      <c r="V313" s="756">
        <f>'PL,HC,INV'!U$614</f>
        <v>0</v>
      </c>
      <c r="W313" s="756">
        <f>'PL,HC,INV'!V$614</f>
        <v>0</v>
      </c>
      <c r="X313" s="756">
        <f>'PL,HC,INV'!W$614</f>
        <v>0</v>
      </c>
      <c r="Y313" s="756">
        <f>'PL,HC,INV'!X$614</f>
        <v>0</v>
      </c>
      <c r="Z313" s="756">
        <f>'PL,HC,INV'!Y$614</f>
        <v>0</v>
      </c>
      <c r="AA313" s="756">
        <f>'PL,HC,INV'!Z$614</f>
        <v>0</v>
      </c>
      <c r="AB313" s="756">
        <f>'PL,HC,INV'!AA$614</f>
        <v>0</v>
      </c>
    </row>
    <row r="314" spans="1:28" s="748" customFormat="1">
      <c r="A314" s="975">
        <v>1</v>
      </c>
      <c r="B314" s="975" t="s">
        <v>741</v>
      </c>
      <c r="C314" s="979" t="s">
        <v>483</v>
      </c>
      <c r="D314" s="975" t="s">
        <v>580</v>
      </c>
      <c r="E314" s="975" t="s">
        <v>48</v>
      </c>
      <c r="G314" s="749"/>
      <c r="H314" s="749"/>
      <c r="I314" s="750"/>
      <c r="J314" s="747" t="s">
        <v>476</v>
      </c>
      <c r="K314" s="751" t="s">
        <v>347</v>
      </c>
      <c r="L314" s="752" t="s">
        <v>33</v>
      </c>
      <c r="M314" s="753" t="s">
        <v>34</v>
      </c>
      <c r="N314" s="754" t="s">
        <v>5</v>
      </c>
      <c r="O314" s="755" t="str">
        <f>'PL,HC,INV'!$O$4</f>
        <v>BIN</v>
      </c>
      <c r="P314" s="755" t="str">
        <f>'PL,HC,INV'!$H$6</f>
        <v>K_INR</v>
      </c>
      <c r="Q314" s="756">
        <f>'PL,HC,INV'!P$615</f>
        <v>0</v>
      </c>
      <c r="R314" s="756">
        <f>'PL,HC,INV'!Q$615</f>
        <v>0</v>
      </c>
      <c r="S314" s="756">
        <f>'PL,HC,INV'!R$615</f>
        <v>0</v>
      </c>
      <c r="T314" s="756">
        <f>'PL,HC,INV'!S$615</f>
        <v>0</v>
      </c>
      <c r="U314" s="756">
        <f>'PL,HC,INV'!T$615</f>
        <v>0</v>
      </c>
      <c r="V314" s="756">
        <f>'PL,HC,INV'!U$615</f>
        <v>0</v>
      </c>
      <c r="W314" s="756">
        <f>'PL,HC,INV'!V$615</f>
        <v>0</v>
      </c>
      <c r="X314" s="756">
        <f>'PL,HC,INV'!W$615</f>
        <v>0</v>
      </c>
      <c r="Y314" s="756">
        <f>'PL,HC,INV'!X$615</f>
        <v>0</v>
      </c>
      <c r="Z314" s="756">
        <f>'PL,HC,INV'!Y$615</f>
        <v>0</v>
      </c>
      <c r="AA314" s="756">
        <f>'PL,HC,INV'!Z$615</f>
        <v>0</v>
      </c>
      <c r="AB314" s="756">
        <f>'PL,HC,INV'!AA$615</f>
        <v>0</v>
      </c>
    </row>
    <row r="315" spans="1:28" s="748" customFormat="1">
      <c r="A315" s="975">
        <v>1</v>
      </c>
      <c r="B315" s="975" t="s">
        <v>727</v>
      </c>
      <c r="C315" s="979" t="s">
        <v>773</v>
      </c>
      <c r="D315" s="975" t="s">
        <v>745</v>
      </c>
      <c r="E315" s="975" t="s">
        <v>48</v>
      </c>
      <c r="G315" s="749"/>
      <c r="H315" s="749"/>
      <c r="I315" s="750"/>
      <c r="J315" s="747" t="s">
        <v>478</v>
      </c>
      <c r="K315" s="751" t="s">
        <v>347</v>
      </c>
      <c r="L315" s="752" t="s">
        <v>33</v>
      </c>
      <c r="M315" s="753" t="s">
        <v>34</v>
      </c>
      <c r="N315" s="754" t="s">
        <v>5</v>
      </c>
      <c r="O315" s="755" t="str">
        <f>'PL,HC,INV'!$O$4</f>
        <v>BIN</v>
      </c>
      <c r="P315" s="755" t="str">
        <f>'PL,HC,INV'!$H$6</f>
        <v>K_INR</v>
      </c>
      <c r="Q315" s="756">
        <f>'PL,HC,INV'!P$616</f>
        <v>0</v>
      </c>
      <c r="R315" s="756">
        <f>'PL,HC,INV'!Q$616</f>
        <v>0</v>
      </c>
      <c r="S315" s="756">
        <f>'PL,HC,INV'!R$616</f>
        <v>0</v>
      </c>
      <c r="T315" s="756">
        <f>'PL,HC,INV'!S$616</f>
        <v>0</v>
      </c>
      <c r="U315" s="756">
        <f>'PL,HC,INV'!T$616</f>
        <v>0</v>
      </c>
      <c r="V315" s="756">
        <f>'PL,HC,INV'!U$616</f>
        <v>0</v>
      </c>
      <c r="W315" s="756">
        <f>'PL,HC,INV'!V$616</f>
        <v>0</v>
      </c>
      <c r="X315" s="756">
        <f>'PL,HC,INV'!W$616</f>
        <v>0</v>
      </c>
      <c r="Y315" s="756">
        <f>'PL,HC,INV'!X$616</f>
        <v>0</v>
      </c>
      <c r="Z315" s="756">
        <f>'PL,HC,INV'!Y$616</f>
        <v>0</v>
      </c>
      <c r="AA315" s="756">
        <f>'PL,HC,INV'!Z$616</f>
        <v>0</v>
      </c>
      <c r="AB315" s="756">
        <f>'PL,HC,INV'!AA$616</f>
        <v>0</v>
      </c>
    </row>
    <row r="316" spans="1:28">
      <c r="A316" s="975">
        <v>1</v>
      </c>
      <c r="B316" s="975" t="s">
        <v>746</v>
      </c>
      <c r="C316" s="979" t="s">
        <v>773</v>
      </c>
      <c r="D316" s="975" t="s">
        <v>580</v>
      </c>
      <c r="E316" s="975" t="s">
        <v>48</v>
      </c>
      <c r="G316" s="369"/>
      <c r="H316" s="369"/>
      <c r="I316" s="370"/>
      <c r="J316" s="339" t="s">
        <v>32</v>
      </c>
      <c r="K316" s="355" t="s">
        <v>348</v>
      </c>
      <c r="L316" s="353" t="s">
        <v>33</v>
      </c>
      <c r="M316" s="741" t="s">
        <v>34</v>
      </c>
      <c r="N316" s="354" t="s">
        <v>5</v>
      </c>
      <c r="O316" s="351" t="str">
        <f>'PL,HC,INV'!$O$4</f>
        <v>BIN</v>
      </c>
      <c r="P316" s="351" t="str">
        <f>'PL,HC,INV'!$H$6</f>
        <v>K_INR</v>
      </c>
      <c r="Q316" s="342">
        <f>'PL,HC,INV'!P$618</f>
        <v>0</v>
      </c>
      <c r="R316" s="342">
        <f>'PL,HC,INV'!Q$618</f>
        <v>0</v>
      </c>
      <c r="S316" s="342">
        <f>'PL,HC,INV'!R$618</f>
        <v>0</v>
      </c>
      <c r="T316" s="342">
        <f>'PL,HC,INV'!S$618</f>
        <v>0</v>
      </c>
      <c r="U316" s="342">
        <f>'PL,HC,INV'!T$618</f>
        <v>0</v>
      </c>
      <c r="V316" s="342">
        <f>'PL,HC,INV'!U$618</f>
        <v>0</v>
      </c>
      <c r="W316" s="342">
        <f>'PL,HC,INV'!V$618</f>
        <v>0</v>
      </c>
      <c r="X316" s="342">
        <f>'PL,HC,INV'!W$618</f>
        <v>0</v>
      </c>
      <c r="Y316" s="342">
        <f>'PL,HC,INV'!X$618</f>
        <v>0</v>
      </c>
      <c r="Z316" s="342">
        <f>'PL,HC,INV'!Y$618</f>
        <v>0</v>
      </c>
      <c r="AA316" s="342">
        <f>'PL,HC,INV'!Z$618</f>
        <v>0</v>
      </c>
      <c r="AB316" s="342">
        <f>'PL,HC,INV'!AA$618</f>
        <v>0</v>
      </c>
    </row>
    <row r="317" spans="1:28" s="748" customFormat="1">
      <c r="A317" s="975">
        <v>1</v>
      </c>
      <c r="B317" s="975" t="s">
        <v>581</v>
      </c>
      <c r="C317" s="979" t="s">
        <v>483</v>
      </c>
      <c r="D317" s="975" t="s">
        <v>744</v>
      </c>
      <c r="E317" s="975" t="s">
        <v>48</v>
      </c>
      <c r="G317" s="749"/>
      <c r="H317" s="749"/>
      <c r="I317" s="750"/>
      <c r="J317" s="747" t="s">
        <v>475</v>
      </c>
      <c r="K317" s="751" t="s">
        <v>348</v>
      </c>
      <c r="L317" s="752" t="s">
        <v>33</v>
      </c>
      <c r="M317" s="753" t="s">
        <v>34</v>
      </c>
      <c r="N317" s="754" t="s">
        <v>5</v>
      </c>
      <c r="O317" s="755" t="str">
        <f>'PL,HC,INV'!$O$4</f>
        <v>BIN</v>
      </c>
      <c r="P317" s="755" t="str">
        <f>'PL,HC,INV'!$H$6</f>
        <v>K_INR</v>
      </c>
      <c r="Q317" s="756">
        <f>'PL,HC,INV'!P$620</f>
        <v>0</v>
      </c>
      <c r="R317" s="756">
        <f>'PL,HC,INV'!Q$620</f>
        <v>0</v>
      </c>
      <c r="S317" s="756">
        <f>'PL,HC,INV'!R$620</f>
        <v>0</v>
      </c>
      <c r="T317" s="756">
        <f>'PL,HC,INV'!S$620</f>
        <v>0</v>
      </c>
      <c r="U317" s="756">
        <f>'PL,HC,INV'!T$620</f>
        <v>0</v>
      </c>
      <c r="V317" s="756">
        <f>'PL,HC,INV'!U$620</f>
        <v>0</v>
      </c>
      <c r="W317" s="756">
        <f>'PL,HC,INV'!V$620</f>
        <v>0</v>
      </c>
      <c r="X317" s="756">
        <f>'PL,HC,INV'!W$620</f>
        <v>0</v>
      </c>
      <c r="Y317" s="756">
        <f>'PL,HC,INV'!X$620</f>
        <v>0</v>
      </c>
      <c r="Z317" s="756">
        <f>'PL,HC,INV'!Y$620</f>
        <v>0</v>
      </c>
      <c r="AA317" s="756">
        <f>'PL,HC,INV'!Z$620</f>
        <v>0</v>
      </c>
      <c r="AB317" s="756">
        <f>'PL,HC,INV'!AA$620</f>
        <v>0</v>
      </c>
    </row>
    <row r="318" spans="1:28" s="748" customFormat="1">
      <c r="A318" s="975">
        <v>1</v>
      </c>
      <c r="B318" s="975" t="s">
        <v>741</v>
      </c>
      <c r="C318" s="979" t="s">
        <v>483</v>
      </c>
      <c r="D318" s="975" t="s">
        <v>580</v>
      </c>
      <c r="E318" s="975" t="s">
        <v>48</v>
      </c>
      <c r="G318" s="749"/>
      <c r="H318" s="749"/>
      <c r="I318" s="750"/>
      <c r="J318" s="747" t="s">
        <v>476</v>
      </c>
      <c r="K318" s="751" t="s">
        <v>348</v>
      </c>
      <c r="L318" s="752" t="s">
        <v>33</v>
      </c>
      <c r="M318" s="753" t="s">
        <v>34</v>
      </c>
      <c r="N318" s="754" t="s">
        <v>5</v>
      </c>
      <c r="O318" s="755" t="str">
        <f>'PL,HC,INV'!$O$4</f>
        <v>BIN</v>
      </c>
      <c r="P318" s="755" t="str">
        <f>'PL,HC,INV'!$H$6</f>
        <v>K_INR</v>
      </c>
      <c r="Q318" s="756">
        <f>'PL,HC,INV'!P$621</f>
        <v>0</v>
      </c>
      <c r="R318" s="756">
        <f>'PL,HC,INV'!Q$621</f>
        <v>0</v>
      </c>
      <c r="S318" s="756">
        <f>'PL,HC,INV'!R$621</f>
        <v>0</v>
      </c>
      <c r="T318" s="756">
        <f>'PL,HC,INV'!S$621</f>
        <v>0</v>
      </c>
      <c r="U318" s="756">
        <f>'PL,HC,INV'!T$621</f>
        <v>0</v>
      </c>
      <c r="V318" s="756">
        <f>'PL,HC,INV'!U$621</f>
        <v>0</v>
      </c>
      <c r="W318" s="756">
        <f>'PL,HC,INV'!V$621</f>
        <v>0</v>
      </c>
      <c r="X318" s="756">
        <f>'PL,HC,INV'!W$621</f>
        <v>0</v>
      </c>
      <c r="Y318" s="756">
        <f>'PL,HC,INV'!X$621</f>
        <v>0</v>
      </c>
      <c r="Z318" s="756">
        <f>'PL,HC,INV'!Y$621</f>
        <v>0</v>
      </c>
      <c r="AA318" s="756">
        <f>'PL,HC,INV'!Z$621</f>
        <v>0</v>
      </c>
      <c r="AB318" s="756">
        <f>'PL,HC,INV'!AA$621</f>
        <v>0</v>
      </c>
    </row>
    <row r="319" spans="1:28" s="748" customFormat="1">
      <c r="A319" s="975">
        <v>1</v>
      </c>
      <c r="B319" s="975" t="s">
        <v>741</v>
      </c>
      <c r="C319" s="979" t="s">
        <v>483</v>
      </c>
      <c r="D319" s="975" t="s">
        <v>745</v>
      </c>
      <c r="E319" s="975" t="s">
        <v>48</v>
      </c>
      <c r="G319" s="749"/>
      <c r="H319" s="749"/>
      <c r="I319" s="750"/>
      <c r="J319" s="747" t="s">
        <v>478</v>
      </c>
      <c r="K319" s="751" t="s">
        <v>348</v>
      </c>
      <c r="L319" s="752" t="s">
        <v>33</v>
      </c>
      <c r="M319" s="753" t="s">
        <v>34</v>
      </c>
      <c r="N319" s="754" t="s">
        <v>5</v>
      </c>
      <c r="O319" s="755" t="str">
        <f>'PL,HC,INV'!$O$4</f>
        <v>BIN</v>
      </c>
      <c r="P319" s="755" t="str">
        <f>'PL,HC,INV'!$H$6</f>
        <v>K_INR</v>
      </c>
      <c r="Q319" s="756">
        <f>'PL,HC,INV'!P$622</f>
        <v>0</v>
      </c>
      <c r="R319" s="756">
        <f>'PL,HC,INV'!Q$622</f>
        <v>0</v>
      </c>
      <c r="S319" s="756">
        <f>'PL,HC,INV'!R$622</f>
        <v>0</v>
      </c>
      <c r="T319" s="756">
        <f>'PL,HC,INV'!S$622</f>
        <v>0</v>
      </c>
      <c r="U319" s="756">
        <f>'PL,HC,INV'!T$622</f>
        <v>0</v>
      </c>
      <c r="V319" s="756">
        <f>'PL,HC,INV'!U$622</f>
        <v>0</v>
      </c>
      <c r="W319" s="756">
        <f>'PL,HC,INV'!V$622</f>
        <v>0</v>
      </c>
      <c r="X319" s="756">
        <f>'PL,HC,INV'!W$622</f>
        <v>0</v>
      </c>
      <c r="Y319" s="756">
        <f>'PL,HC,INV'!X$622</f>
        <v>0</v>
      </c>
      <c r="Z319" s="756">
        <f>'PL,HC,INV'!Y$622</f>
        <v>0</v>
      </c>
      <c r="AA319" s="756">
        <f>'PL,HC,INV'!Z$622</f>
        <v>0</v>
      </c>
      <c r="AB319" s="756">
        <f>'PL,HC,INV'!AA$622</f>
        <v>0</v>
      </c>
    </row>
    <row r="320" spans="1:28">
      <c r="A320" s="975">
        <v>1</v>
      </c>
      <c r="B320" s="975" t="s">
        <v>741</v>
      </c>
      <c r="C320" s="979" t="s">
        <v>773</v>
      </c>
      <c r="D320" s="975" t="s">
        <v>745</v>
      </c>
      <c r="E320" s="975" t="s">
        <v>48</v>
      </c>
      <c r="G320" s="369"/>
      <c r="H320" s="369"/>
      <c r="I320" s="370"/>
      <c r="J320" s="339" t="s">
        <v>32</v>
      </c>
      <c r="K320" s="355" t="s">
        <v>349</v>
      </c>
      <c r="L320" s="353" t="s">
        <v>33</v>
      </c>
      <c r="M320" s="741" t="s">
        <v>34</v>
      </c>
      <c r="N320" s="354" t="s">
        <v>5</v>
      </c>
      <c r="O320" s="351" t="str">
        <f>'PL,HC,INV'!$O$4</f>
        <v>BIN</v>
      </c>
      <c r="P320" s="351" t="str">
        <f>'PL,HC,INV'!$H$6</f>
        <v>K_INR</v>
      </c>
      <c r="Q320" s="342">
        <f>'PL,HC,INV'!P$624</f>
        <v>0</v>
      </c>
      <c r="R320" s="342">
        <f>'PL,HC,INV'!Q$624</f>
        <v>0</v>
      </c>
      <c r="S320" s="342">
        <f>'PL,HC,INV'!R$624</f>
        <v>0</v>
      </c>
      <c r="T320" s="342">
        <f>'PL,HC,INV'!S$624</f>
        <v>0</v>
      </c>
      <c r="U320" s="342">
        <f>'PL,HC,INV'!T$624</f>
        <v>0</v>
      </c>
      <c r="V320" s="342">
        <f>'PL,HC,INV'!U$624</f>
        <v>0</v>
      </c>
      <c r="W320" s="342">
        <f>'PL,HC,INV'!V$624</f>
        <v>0</v>
      </c>
      <c r="X320" s="342">
        <f>'PL,HC,INV'!W$624</f>
        <v>0</v>
      </c>
      <c r="Y320" s="342">
        <f>'PL,HC,INV'!X$624</f>
        <v>0</v>
      </c>
      <c r="Z320" s="342">
        <f>'PL,HC,INV'!Y$624</f>
        <v>0</v>
      </c>
      <c r="AA320" s="342">
        <f>'PL,HC,INV'!Z$624</f>
        <v>0</v>
      </c>
      <c r="AB320" s="342">
        <f>'PL,HC,INV'!AA$624</f>
        <v>0</v>
      </c>
    </row>
    <row r="321" spans="1:28" s="748" customFormat="1">
      <c r="A321" s="975">
        <v>1</v>
      </c>
      <c r="B321" s="975" t="s">
        <v>727</v>
      </c>
      <c r="C321" s="979" t="s">
        <v>773</v>
      </c>
      <c r="D321" s="975" t="s">
        <v>744</v>
      </c>
      <c r="E321" s="975" t="s">
        <v>48</v>
      </c>
      <c r="G321" s="749"/>
      <c r="H321" s="749"/>
      <c r="I321" s="750"/>
      <c r="J321" s="747" t="s">
        <v>475</v>
      </c>
      <c r="K321" s="751" t="s">
        <v>349</v>
      </c>
      <c r="L321" s="752" t="s">
        <v>33</v>
      </c>
      <c r="M321" s="753" t="s">
        <v>34</v>
      </c>
      <c r="N321" s="754" t="s">
        <v>5</v>
      </c>
      <c r="O321" s="755" t="str">
        <f>'PL,HC,INV'!$O$4</f>
        <v>BIN</v>
      </c>
      <c r="P321" s="755" t="str">
        <f>'PL,HC,INV'!$H$6</f>
        <v>K_INR</v>
      </c>
      <c r="Q321" s="756">
        <f>'PL,HC,INV'!P$626</f>
        <v>0</v>
      </c>
      <c r="R321" s="756">
        <f>'PL,HC,INV'!Q$626</f>
        <v>0</v>
      </c>
      <c r="S321" s="756">
        <f>'PL,HC,INV'!R$626</f>
        <v>0</v>
      </c>
      <c r="T321" s="756">
        <f>'PL,HC,INV'!S$626</f>
        <v>0</v>
      </c>
      <c r="U321" s="756">
        <f>'PL,HC,INV'!T$626</f>
        <v>0</v>
      </c>
      <c r="V321" s="756">
        <f>'PL,HC,INV'!U$626</f>
        <v>0</v>
      </c>
      <c r="W321" s="756">
        <f>'PL,HC,INV'!V$626</f>
        <v>0</v>
      </c>
      <c r="X321" s="756">
        <f>'PL,HC,INV'!W$626</f>
        <v>0</v>
      </c>
      <c r="Y321" s="756">
        <f>'PL,HC,INV'!X$626</f>
        <v>0</v>
      </c>
      <c r="Z321" s="756">
        <f>'PL,HC,INV'!Y$626</f>
        <v>0</v>
      </c>
      <c r="AA321" s="756">
        <f>'PL,HC,INV'!Z$626</f>
        <v>0</v>
      </c>
      <c r="AB321" s="756">
        <f>'PL,HC,INV'!AA$626</f>
        <v>0</v>
      </c>
    </row>
    <row r="322" spans="1:28" s="748" customFormat="1">
      <c r="A322" s="975">
        <v>1</v>
      </c>
      <c r="B322" s="975" t="s">
        <v>779</v>
      </c>
      <c r="C322" s="979" t="s">
        <v>773</v>
      </c>
      <c r="D322" s="975" t="s">
        <v>580</v>
      </c>
      <c r="E322" s="975" t="s">
        <v>48</v>
      </c>
      <c r="G322" s="749"/>
      <c r="H322" s="749"/>
      <c r="I322" s="750"/>
      <c r="J322" s="747" t="s">
        <v>476</v>
      </c>
      <c r="K322" s="751" t="s">
        <v>349</v>
      </c>
      <c r="L322" s="752" t="s">
        <v>33</v>
      </c>
      <c r="M322" s="753" t="s">
        <v>34</v>
      </c>
      <c r="N322" s="754" t="s">
        <v>5</v>
      </c>
      <c r="O322" s="755" t="str">
        <f>'PL,HC,INV'!$O$4</f>
        <v>BIN</v>
      </c>
      <c r="P322" s="755" t="str">
        <f>'PL,HC,INV'!$H$6</f>
        <v>K_INR</v>
      </c>
      <c r="Q322" s="756">
        <f>'PL,HC,INV'!P$627</f>
        <v>0</v>
      </c>
      <c r="R322" s="756">
        <f>'PL,HC,INV'!Q$627</f>
        <v>0</v>
      </c>
      <c r="S322" s="756">
        <f>'PL,HC,INV'!R$627</f>
        <v>0</v>
      </c>
      <c r="T322" s="756">
        <f>'PL,HC,INV'!S$627</f>
        <v>0</v>
      </c>
      <c r="U322" s="756">
        <f>'PL,HC,INV'!T$627</f>
        <v>0</v>
      </c>
      <c r="V322" s="756">
        <f>'PL,HC,INV'!U$627</f>
        <v>0</v>
      </c>
      <c r="W322" s="756">
        <f>'PL,HC,INV'!V$627</f>
        <v>0</v>
      </c>
      <c r="X322" s="756">
        <f>'PL,HC,INV'!W$627</f>
        <v>0</v>
      </c>
      <c r="Y322" s="756">
        <f>'PL,HC,INV'!X$627</f>
        <v>0</v>
      </c>
      <c r="Z322" s="756">
        <f>'PL,HC,INV'!Y$627</f>
        <v>0</v>
      </c>
      <c r="AA322" s="756">
        <f>'PL,HC,INV'!Z$627</f>
        <v>0</v>
      </c>
      <c r="AB322" s="756">
        <f>'PL,HC,INV'!AA$627</f>
        <v>0</v>
      </c>
    </row>
    <row r="323" spans="1:28" s="748" customFormat="1">
      <c r="A323" s="975">
        <v>1</v>
      </c>
      <c r="B323" s="975" t="s">
        <v>779</v>
      </c>
      <c r="C323" s="979" t="s">
        <v>773</v>
      </c>
      <c r="D323" s="975" t="s">
        <v>580</v>
      </c>
      <c r="E323" s="975" t="s">
        <v>48</v>
      </c>
      <c r="G323" s="749"/>
      <c r="H323" s="749"/>
      <c r="I323" s="750"/>
      <c r="J323" s="747" t="s">
        <v>478</v>
      </c>
      <c r="K323" s="751" t="s">
        <v>349</v>
      </c>
      <c r="L323" s="752" t="s">
        <v>33</v>
      </c>
      <c r="M323" s="753" t="s">
        <v>34</v>
      </c>
      <c r="N323" s="754" t="s">
        <v>5</v>
      </c>
      <c r="O323" s="755" t="str">
        <f>'PL,HC,INV'!$O$4</f>
        <v>BIN</v>
      </c>
      <c r="P323" s="755" t="str">
        <f>'PL,HC,INV'!$H$6</f>
        <v>K_INR</v>
      </c>
      <c r="Q323" s="756">
        <f>'PL,HC,INV'!P$628</f>
        <v>0</v>
      </c>
      <c r="R323" s="756">
        <f>'PL,HC,INV'!Q$628</f>
        <v>0</v>
      </c>
      <c r="S323" s="756">
        <f>'PL,HC,INV'!R$628</f>
        <v>0</v>
      </c>
      <c r="T323" s="756">
        <f>'PL,HC,INV'!S$628</f>
        <v>0</v>
      </c>
      <c r="U323" s="756">
        <f>'PL,HC,INV'!T$628</f>
        <v>0</v>
      </c>
      <c r="V323" s="756">
        <f>'PL,HC,INV'!U$628</f>
        <v>0</v>
      </c>
      <c r="W323" s="756">
        <f>'PL,HC,INV'!V$628</f>
        <v>0</v>
      </c>
      <c r="X323" s="756">
        <f>'PL,HC,INV'!W$628</f>
        <v>0</v>
      </c>
      <c r="Y323" s="756">
        <f>'PL,HC,INV'!X$628</f>
        <v>0</v>
      </c>
      <c r="Z323" s="756">
        <f>'PL,HC,INV'!Y$628</f>
        <v>0</v>
      </c>
      <c r="AA323" s="756">
        <f>'PL,HC,INV'!Z$628</f>
        <v>0</v>
      </c>
      <c r="AB323" s="756">
        <f>'PL,HC,INV'!AA$628</f>
        <v>0</v>
      </c>
    </row>
    <row r="324" spans="1:28">
      <c r="A324" s="975">
        <v>1</v>
      </c>
      <c r="B324" s="975" t="s">
        <v>581</v>
      </c>
      <c r="C324" s="979" t="s">
        <v>483</v>
      </c>
      <c r="D324" s="975" t="s">
        <v>580</v>
      </c>
      <c r="E324" s="975" t="s">
        <v>48</v>
      </c>
      <c r="G324" s="369"/>
      <c r="H324" s="369"/>
      <c r="I324" s="370"/>
      <c r="J324" s="339" t="s">
        <v>32</v>
      </c>
      <c r="K324" s="355" t="s">
        <v>350</v>
      </c>
      <c r="L324" s="353" t="s">
        <v>33</v>
      </c>
      <c r="M324" s="741" t="s">
        <v>34</v>
      </c>
      <c r="N324" s="354" t="s">
        <v>5</v>
      </c>
      <c r="O324" s="351" t="str">
        <f>'PL,HC,INV'!$O$4</f>
        <v>BIN</v>
      </c>
      <c r="P324" s="351" t="str">
        <f>'PL,HC,INV'!$H$6</f>
        <v>K_INR</v>
      </c>
      <c r="Q324" s="342">
        <f>'PL,HC,INV'!P$630</f>
        <v>0</v>
      </c>
      <c r="R324" s="342">
        <f>'PL,HC,INV'!Q$630</f>
        <v>0</v>
      </c>
      <c r="S324" s="342">
        <f>'PL,HC,INV'!R$630</f>
        <v>0</v>
      </c>
      <c r="T324" s="342">
        <f>'PL,HC,INV'!S$630</f>
        <v>0</v>
      </c>
      <c r="U324" s="342">
        <f>'PL,HC,INV'!T$630</f>
        <v>0</v>
      </c>
      <c r="V324" s="342">
        <f>'PL,HC,INV'!U$630</f>
        <v>0</v>
      </c>
      <c r="W324" s="342">
        <f>'PL,HC,INV'!V$630</f>
        <v>0</v>
      </c>
      <c r="X324" s="342">
        <f>'PL,HC,INV'!W$630</f>
        <v>0</v>
      </c>
      <c r="Y324" s="342">
        <f>'PL,HC,INV'!X$630</f>
        <v>0</v>
      </c>
      <c r="Z324" s="342">
        <f>'PL,HC,INV'!Y$630</f>
        <v>0</v>
      </c>
      <c r="AA324" s="342">
        <f>'PL,HC,INV'!Z$630</f>
        <v>0</v>
      </c>
      <c r="AB324" s="342">
        <f>'PL,HC,INV'!AA$630</f>
        <v>0</v>
      </c>
    </row>
    <row r="325" spans="1:28" s="748" customFormat="1">
      <c r="A325" s="975">
        <v>1</v>
      </c>
      <c r="B325" s="975" t="s">
        <v>779</v>
      </c>
      <c r="C325" s="979" t="s">
        <v>483</v>
      </c>
      <c r="D325" s="975" t="s">
        <v>580</v>
      </c>
      <c r="E325" s="975" t="s">
        <v>48</v>
      </c>
      <c r="G325" s="749"/>
      <c r="H325" s="749"/>
      <c r="I325" s="750"/>
      <c r="J325" s="747" t="s">
        <v>475</v>
      </c>
      <c r="K325" s="751" t="s">
        <v>350</v>
      </c>
      <c r="L325" s="752" t="s">
        <v>33</v>
      </c>
      <c r="M325" s="753" t="s">
        <v>34</v>
      </c>
      <c r="N325" s="754" t="s">
        <v>5</v>
      </c>
      <c r="O325" s="755" t="str">
        <f>'PL,HC,INV'!$O$4</f>
        <v>BIN</v>
      </c>
      <c r="P325" s="755" t="str">
        <f>'PL,HC,INV'!$H$6</f>
        <v>K_INR</v>
      </c>
      <c r="Q325" s="756">
        <f>'PL,HC,INV'!P$632</f>
        <v>0</v>
      </c>
      <c r="R325" s="756">
        <f>'PL,HC,INV'!Q$632</f>
        <v>0</v>
      </c>
      <c r="S325" s="756">
        <f>'PL,HC,INV'!R$632</f>
        <v>0</v>
      </c>
      <c r="T325" s="756">
        <f>'PL,HC,INV'!S$632</f>
        <v>0</v>
      </c>
      <c r="U325" s="756">
        <f>'PL,HC,INV'!T$632</f>
        <v>0</v>
      </c>
      <c r="V325" s="756">
        <f>'PL,HC,INV'!U$632</f>
        <v>0</v>
      </c>
      <c r="W325" s="756">
        <f>'PL,HC,INV'!V$632</f>
        <v>0</v>
      </c>
      <c r="X325" s="756">
        <f>'PL,HC,INV'!W$632</f>
        <v>0</v>
      </c>
      <c r="Y325" s="756">
        <f>'PL,HC,INV'!X$632</f>
        <v>0</v>
      </c>
      <c r="Z325" s="756">
        <f>'PL,HC,INV'!Y$632</f>
        <v>0</v>
      </c>
      <c r="AA325" s="756">
        <f>'PL,HC,INV'!Z$632</f>
        <v>0</v>
      </c>
      <c r="AB325" s="756">
        <f>'PL,HC,INV'!AA$632</f>
        <v>0</v>
      </c>
    </row>
    <row r="326" spans="1:28" s="748" customFormat="1">
      <c r="A326" s="975">
        <v>1</v>
      </c>
      <c r="B326" s="975" t="s">
        <v>741</v>
      </c>
      <c r="C326" s="979" t="s">
        <v>773</v>
      </c>
      <c r="D326" s="975" t="s">
        <v>780</v>
      </c>
      <c r="E326" s="975" t="s">
        <v>48</v>
      </c>
      <c r="G326" s="749"/>
      <c r="H326" s="749"/>
      <c r="I326" s="750"/>
      <c r="J326" s="747" t="s">
        <v>476</v>
      </c>
      <c r="K326" s="751" t="s">
        <v>350</v>
      </c>
      <c r="L326" s="752" t="s">
        <v>33</v>
      </c>
      <c r="M326" s="753" t="s">
        <v>34</v>
      </c>
      <c r="N326" s="754" t="s">
        <v>5</v>
      </c>
      <c r="O326" s="755" t="str">
        <f>'PL,HC,INV'!$O$4</f>
        <v>BIN</v>
      </c>
      <c r="P326" s="755" t="str">
        <f>'PL,HC,INV'!$H$6</f>
        <v>K_INR</v>
      </c>
      <c r="Q326" s="756">
        <f>'PL,HC,INV'!P$633</f>
        <v>0</v>
      </c>
      <c r="R326" s="756">
        <f>'PL,HC,INV'!Q$633</f>
        <v>0</v>
      </c>
      <c r="S326" s="756">
        <f>'PL,HC,INV'!R$633</f>
        <v>0</v>
      </c>
      <c r="T326" s="756">
        <f>'PL,HC,INV'!S$633</f>
        <v>0</v>
      </c>
      <c r="U326" s="756">
        <f>'PL,HC,INV'!T$633</f>
        <v>0</v>
      </c>
      <c r="V326" s="756">
        <f>'PL,HC,INV'!U$633</f>
        <v>0</v>
      </c>
      <c r="W326" s="756">
        <f>'PL,HC,INV'!V$633</f>
        <v>0</v>
      </c>
      <c r="X326" s="756">
        <f>'PL,HC,INV'!W$633</f>
        <v>0</v>
      </c>
      <c r="Y326" s="756">
        <f>'PL,HC,INV'!X$633</f>
        <v>0</v>
      </c>
      <c r="Z326" s="756">
        <f>'PL,HC,INV'!Y$633</f>
        <v>0</v>
      </c>
      <c r="AA326" s="756">
        <f>'PL,HC,INV'!Z$633</f>
        <v>0</v>
      </c>
      <c r="AB326" s="756">
        <f>'PL,HC,INV'!AA$633</f>
        <v>0</v>
      </c>
    </row>
    <row r="327" spans="1:28" s="748" customFormat="1">
      <c r="A327" s="975">
        <v>1</v>
      </c>
      <c r="B327" s="975" t="s">
        <v>581</v>
      </c>
      <c r="C327" s="979" t="s">
        <v>773</v>
      </c>
      <c r="D327" s="975" t="s">
        <v>580</v>
      </c>
      <c r="E327" s="975" t="s">
        <v>48</v>
      </c>
      <c r="G327" s="749"/>
      <c r="H327" s="749"/>
      <c r="I327" s="750"/>
      <c r="J327" s="747" t="s">
        <v>478</v>
      </c>
      <c r="K327" s="751" t="s">
        <v>350</v>
      </c>
      <c r="L327" s="752" t="s">
        <v>33</v>
      </c>
      <c r="M327" s="753" t="s">
        <v>34</v>
      </c>
      <c r="N327" s="754" t="s">
        <v>5</v>
      </c>
      <c r="O327" s="755" t="str">
        <f>'PL,HC,INV'!$O$4</f>
        <v>BIN</v>
      </c>
      <c r="P327" s="755" t="str">
        <f>'PL,HC,INV'!$H$6</f>
        <v>K_INR</v>
      </c>
      <c r="Q327" s="756">
        <f>'PL,HC,INV'!P$634</f>
        <v>0</v>
      </c>
      <c r="R327" s="756">
        <f>'PL,HC,INV'!Q$634</f>
        <v>0</v>
      </c>
      <c r="S327" s="756">
        <f>'PL,HC,INV'!R$634</f>
        <v>0</v>
      </c>
      <c r="T327" s="756">
        <f>'PL,HC,INV'!S$634</f>
        <v>0</v>
      </c>
      <c r="U327" s="756">
        <f>'PL,HC,INV'!T$634</f>
        <v>0</v>
      </c>
      <c r="V327" s="756">
        <f>'PL,HC,INV'!U$634</f>
        <v>0</v>
      </c>
      <c r="W327" s="756">
        <f>'PL,HC,INV'!V$634</f>
        <v>0</v>
      </c>
      <c r="X327" s="756">
        <f>'PL,HC,INV'!W$634</f>
        <v>0</v>
      </c>
      <c r="Y327" s="756">
        <f>'PL,HC,INV'!X$634</f>
        <v>0</v>
      </c>
      <c r="Z327" s="756">
        <f>'PL,HC,INV'!Y$634</f>
        <v>0</v>
      </c>
      <c r="AA327" s="756">
        <f>'PL,HC,INV'!Z$634</f>
        <v>0</v>
      </c>
      <c r="AB327" s="756">
        <f>'PL,HC,INV'!AA$634</f>
        <v>0</v>
      </c>
    </row>
    <row r="328" spans="1:28" s="748" customFormat="1">
      <c r="A328" s="975">
        <v>1</v>
      </c>
      <c r="B328" s="975" t="s">
        <v>581</v>
      </c>
      <c r="C328" s="979" t="s">
        <v>781</v>
      </c>
      <c r="D328" s="975" t="s">
        <v>780</v>
      </c>
      <c r="E328" s="975" t="s">
        <v>48</v>
      </c>
      <c r="G328" s="749"/>
      <c r="H328" s="749"/>
      <c r="I328" s="750"/>
      <c r="J328" s="747" t="s">
        <v>479</v>
      </c>
      <c r="K328" s="751" t="s">
        <v>351</v>
      </c>
      <c r="L328" s="752" t="s">
        <v>33</v>
      </c>
      <c r="M328" s="753" t="s">
        <v>34</v>
      </c>
      <c r="N328" s="754" t="s">
        <v>5</v>
      </c>
      <c r="O328" s="755" t="str">
        <f>'PL,HC,INV'!$O$4</f>
        <v>BIN</v>
      </c>
      <c r="P328" s="755" t="str">
        <f>'PL,HC,INV'!$H$6</f>
        <v>K_INR</v>
      </c>
      <c r="Q328" s="756">
        <f>'PL,HC,INV'!P$636</f>
        <v>0</v>
      </c>
      <c r="R328" s="756">
        <f>'PL,HC,INV'!Q$636</f>
        <v>0</v>
      </c>
      <c r="S328" s="756">
        <f>'PL,HC,INV'!R$636</f>
        <v>0</v>
      </c>
      <c r="T328" s="756">
        <f>'PL,HC,INV'!S$636</f>
        <v>0</v>
      </c>
      <c r="U328" s="756">
        <f>'PL,HC,INV'!T$636</f>
        <v>0</v>
      </c>
      <c r="V328" s="756">
        <f>'PL,HC,INV'!U$636</f>
        <v>0</v>
      </c>
      <c r="W328" s="756">
        <f>'PL,HC,INV'!V$636</f>
        <v>0</v>
      </c>
      <c r="X328" s="756">
        <f>'PL,HC,INV'!W$636</f>
        <v>0</v>
      </c>
      <c r="Y328" s="756">
        <f>'PL,HC,INV'!X$636</f>
        <v>0</v>
      </c>
      <c r="Z328" s="756">
        <f>'PL,HC,INV'!Y$636</f>
        <v>0</v>
      </c>
      <c r="AA328" s="756">
        <f>'PL,HC,INV'!Z$636</f>
        <v>0</v>
      </c>
      <c r="AB328" s="756">
        <f>'PL,HC,INV'!AA$636</f>
        <v>0</v>
      </c>
    </row>
    <row r="329" spans="1:28" s="748" customFormat="1">
      <c r="A329" s="975">
        <v>1</v>
      </c>
      <c r="B329" s="975" t="s">
        <v>741</v>
      </c>
      <c r="C329" s="979" t="s">
        <v>773</v>
      </c>
      <c r="D329" s="975" t="s">
        <v>745</v>
      </c>
      <c r="E329" s="975" t="s">
        <v>48</v>
      </c>
      <c r="G329" s="749"/>
      <c r="H329" s="749"/>
      <c r="I329" s="750"/>
      <c r="J329" s="747" t="s">
        <v>480</v>
      </c>
      <c r="K329" s="751" t="s">
        <v>351</v>
      </c>
      <c r="L329" s="752" t="s">
        <v>33</v>
      </c>
      <c r="M329" s="753" t="s">
        <v>34</v>
      </c>
      <c r="N329" s="754" t="s">
        <v>5</v>
      </c>
      <c r="O329" s="755" t="str">
        <f>'PL,HC,INV'!$O$4</f>
        <v>BIN</v>
      </c>
      <c r="P329" s="755" t="str">
        <f>'PL,HC,INV'!$H$6</f>
        <v>K_INR</v>
      </c>
      <c r="Q329" s="756">
        <f>'PL,HC,INV'!P$637</f>
        <v>0</v>
      </c>
      <c r="R329" s="756">
        <f>'PL,HC,INV'!Q$637</f>
        <v>0</v>
      </c>
      <c r="S329" s="756">
        <f>'PL,HC,INV'!R$637</f>
        <v>0</v>
      </c>
      <c r="T329" s="756">
        <f>'PL,HC,INV'!S$637</f>
        <v>0</v>
      </c>
      <c r="U329" s="756">
        <f>'PL,HC,INV'!T$637</f>
        <v>0</v>
      </c>
      <c r="V329" s="756">
        <f>'PL,HC,INV'!U$637</f>
        <v>0</v>
      </c>
      <c r="W329" s="756">
        <f>'PL,HC,INV'!V$637</f>
        <v>0</v>
      </c>
      <c r="X329" s="756">
        <f>'PL,HC,INV'!W$637</f>
        <v>0</v>
      </c>
      <c r="Y329" s="756">
        <f>'PL,HC,INV'!X$637</f>
        <v>0</v>
      </c>
      <c r="Z329" s="756">
        <f>'PL,HC,INV'!Y$637</f>
        <v>0</v>
      </c>
      <c r="AA329" s="756">
        <f>'PL,HC,INV'!Z$637</f>
        <v>0</v>
      </c>
      <c r="AB329" s="756">
        <f>'PL,HC,INV'!AA$637</f>
        <v>0</v>
      </c>
    </row>
    <row r="330" spans="1:28" s="748" customFormat="1">
      <c r="A330" s="975">
        <v>1</v>
      </c>
      <c r="B330" s="975" t="s">
        <v>741</v>
      </c>
      <c r="C330" s="979" t="s">
        <v>483</v>
      </c>
      <c r="D330" s="975" t="s">
        <v>780</v>
      </c>
      <c r="E330" s="975" t="s">
        <v>48</v>
      </c>
      <c r="G330" s="749"/>
      <c r="H330" s="749"/>
      <c r="I330" s="750"/>
      <c r="J330" s="747" t="s">
        <v>477</v>
      </c>
      <c r="K330" s="751" t="s">
        <v>351</v>
      </c>
      <c r="L330" s="752" t="s">
        <v>33</v>
      </c>
      <c r="M330" s="753" t="s">
        <v>34</v>
      </c>
      <c r="N330" s="754" t="s">
        <v>5</v>
      </c>
      <c r="O330" s="755" t="str">
        <f>'PL,HC,INV'!$O$4</f>
        <v>BIN</v>
      </c>
      <c r="P330" s="755" t="str">
        <f>'PL,HC,INV'!$H$6</f>
        <v>K_INR</v>
      </c>
      <c r="Q330" s="756">
        <f>'PL,HC,INV'!P$638</f>
        <v>0</v>
      </c>
      <c r="R330" s="756">
        <f>'PL,HC,INV'!Q$638</f>
        <v>0</v>
      </c>
      <c r="S330" s="756">
        <f>'PL,HC,INV'!R$638</f>
        <v>0</v>
      </c>
      <c r="T330" s="756">
        <f>'PL,HC,INV'!S$638</f>
        <v>0</v>
      </c>
      <c r="U330" s="756">
        <f>'PL,HC,INV'!T$638</f>
        <v>0</v>
      </c>
      <c r="V330" s="756">
        <f>'PL,HC,INV'!U$638</f>
        <v>0</v>
      </c>
      <c r="W330" s="756">
        <f>'PL,HC,INV'!V$638</f>
        <v>0</v>
      </c>
      <c r="X330" s="756">
        <f>'PL,HC,INV'!W$638</f>
        <v>0</v>
      </c>
      <c r="Y330" s="756">
        <f>'PL,HC,INV'!X$638</f>
        <v>0</v>
      </c>
      <c r="Z330" s="756">
        <f>'PL,HC,INV'!Y$638</f>
        <v>0</v>
      </c>
      <c r="AA330" s="756">
        <f>'PL,HC,INV'!Z$638</f>
        <v>0</v>
      </c>
      <c r="AB330" s="756">
        <f>'PL,HC,INV'!AA$638</f>
        <v>0</v>
      </c>
    </row>
    <row r="331" spans="1:28">
      <c r="A331" s="975">
        <v>1</v>
      </c>
      <c r="B331" s="975" t="s">
        <v>779</v>
      </c>
      <c r="C331" s="979" t="s">
        <v>781</v>
      </c>
      <c r="D331" s="975" t="s">
        <v>580</v>
      </c>
      <c r="E331" s="975" t="s">
        <v>48</v>
      </c>
      <c r="G331" s="369"/>
      <c r="H331" s="369"/>
      <c r="I331" s="370"/>
      <c r="J331" s="339" t="s">
        <v>32</v>
      </c>
      <c r="K331" s="355" t="s">
        <v>351</v>
      </c>
      <c r="L331" s="353" t="s">
        <v>33</v>
      </c>
      <c r="M331" s="741" t="s">
        <v>34</v>
      </c>
      <c r="N331" s="354" t="s">
        <v>5</v>
      </c>
      <c r="O331" s="351" t="str">
        <f>'PL,HC,INV'!$O$4</f>
        <v>BIN</v>
      </c>
      <c r="P331" s="351" t="str">
        <f>'PL,HC,INV'!$H$6</f>
        <v>K_INR</v>
      </c>
      <c r="Q331" s="342">
        <f>'PL,HC,INV'!P$639</f>
        <v>0</v>
      </c>
      <c r="R331" s="342">
        <f>'PL,HC,INV'!Q$639</f>
        <v>0</v>
      </c>
      <c r="S331" s="342">
        <f>'PL,HC,INV'!R$639</f>
        <v>0</v>
      </c>
      <c r="T331" s="342">
        <f>'PL,HC,INV'!S$639</f>
        <v>0</v>
      </c>
      <c r="U331" s="342">
        <f>'PL,HC,INV'!T$639</f>
        <v>0</v>
      </c>
      <c r="V331" s="342">
        <f>'PL,HC,INV'!U$639</f>
        <v>0</v>
      </c>
      <c r="W331" s="342">
        <f>'PL,HC,INV'!V$639</f>
        <v>0</v>
      </c>
      <c r="X331" s="342">
        <f>'PL,HC,INV'!W$639</f>
        <v>0</v>
      </c>
      <c r="Y331" s="342">
        <f>'PL,HC,INV'!X$639</f>
        <v>0</v>
      </c>
      <c r="Z331" s="342">
        <f>'PL,HC,INV'!Y$639</f>
        <v>0</v>
      </c>
      <c r="AA331" s="342">
        <f>'PL,HC,INV'!Z$639</f>
        <v>0</v>
      </c>
      <c r="AB331" s="342">
        <f>'PL,HC,INV'!AA$639</f>
        <v>0</v>
      </c>
    </row>
    <row r="332" spans="1:28" s="1198" customFormat="1">
      <c r="A332" s="1198">
        <v>1</v>
      </c>
      <c r="C332" s="1199"/>
      <c r="F332" s="1200"/>
      <c r="G332" s="1201"/>
      <c r="H332" s="1201"/>
      <c r="I332" s="1202"/>
      <c r="J332" s="1203" t="s">
        <v>47</v>
      </c>
      <c r="K332" s="1204" t="s">
        <v>483</v>
      </c>
      <c r="L332" s="1205" t="s">
        <v>3</v>
      </c>
      <c r="M332" s="1206" t="s">
        <v>4</v>
      </c>
      <c r="N332" s="1207" t="s">
        <v>5</v>
      </c>
      <c r="O332" s="1208" t="str">
        <f>'PL,HC,INV'!$O$4</f>
        <v>BIN</v>
      </c>
      <c r="P332" s="1208" t="str">
        <f>'PL,HC,INV'!$H$6</f>
        <v>K_INR</v>
      </c>
      <c r="Q332" s="1209">
        <f>SUM(Q333:Q335)</f>
        <v>4884</v>
      </c>
      <c r="R332" s="1209">
        <f t="shared" ref="R332:AB332" si="24">SUM(R333:R335)</f>
        <v>4979</v>
      </c>
      <c r="S332" s="1209">
        <f t="shared" si="24"/>
        <v>6024</v>
      </c>
      <c r="T332" s="1209">
        <f t="shared" si="24"/>
        <v>5048</v>
      </c>
      <c r="U332" s="1209">
        <f t="shared" si="24"/>
        <v>4217</v>
      </c>
      <c r="V332" s="1209">
        <f t="shared" si="24"/>
        <v>5965</v>
      </c>
      <c r="W332" s="1209">
        <f t="shared" si="24"/>
        <v>8319</v>
      </c>
      <c r="X332" s="1209">
        <f t="shared" si="24"/>
        <v>5272</v>
      </c>
      <c r="Y332" s="1209">
        <f t="shared" si="24"/>
        <v>5411</v>
      </c>
      <c r="Z332" s="1209">
        <f t="shared" si="24"/>
        <v>6326</v>
      </c>
      <c r="AA332" s="1209">
        <f t="shared" si="24"/>
        <v>3749</v>
      </c>
      <c r="AB332" s="1209">
        <f t="shared" si="24"/>
        <v>3240</v>
      </c>
    </row>
    <row r="333" spans="1:28">
      <c r="A333" s="975">
        <v>1</v>
      </c>
      <c r="B333" s="975" t="s">
        <v>779</v>
      </c>
      <c r="C333" s="979" t="s">
        <v>483</v>
      </c>
      <c r="D333" s="975" t="s">
        <v>731</v>
      </c>
      <c r="E333" s="975" t="s">
        <v>734</v>
      </c>
      <c r="G333" s="369"/>
      <c r="H333" s="369"/>
      <c r="I333" s="370"/>
      <c r="J333" s="344" t="s">
        <v>26</v>
      </c>
      <c r="K333" s="355" t="s">
        <v>351</v>
      </c>
      <c r="L333" s="354" t="s">
        <v>3</v>
      </c>
      <c r="M333" s="741" t="s">
        <v>4</v>
      </c>
      <c r="N333" s="354" t="s">
        <v>5</v>
      </c>
      <c r="O333" s="351" t="str">
        <f>'PL,HC,INV'!$O$4</f>
        <v>BIN</v>
      </c>
      <c r="P333" s="351" t="str">
        <f>'PL,HC,INV'!$H$6</f>
        <v>K_INR</v>
      </c>
      <c r="Q333" s="342">
        <f>'PL,HC,INV'!P$220</f>
        <v>561</v>
      </c>
      <c r="R333" s="342">
        <f>'PL,HC,INV'!Q$220</f>
        <v>820</v>
      </c>
      <c r="S333" s="342">
        <f>'PL,HC,INV'!R$220</f>
        <v>855</v>
      </c>
      <c r="T333" s="342">
        <f>'PL,HC,INV'!S$220</f>
        <v>792</v>
      </c>
      <c r="U333" s="342">
        <f>'PL,HC,INV'!T$220</f>
        <v>64</v>
      </c>
      <c r="V333" s="342">
        <f>'PL,HC,INV'!U$220</f>
        <v>736</v>
      </c>
      <c r="W333" s="342">
        <f>'PL,HC,INV'!V$220</f>
        <v>1371</v>
      </c>
      <c r="X333" s="342">
        <f>'PL,HC,INV'!W$220</f>
        <v>503</v>
      </c>
      <c r="Y333" s="342">
        <f>'PL,HC,INV'!X$220</f>
        <v>-63</v>
      </c>
      <c r="Z333" s="342">
        <f>'PL,HC,INV'!Y$220</f>
        <v>548</v>
      </c>
      <c r="AA333" s="342">
        <f>'PL,HC,INV'!Z$220</f>
        <v>-20</v>
      </c>
      <c r="AB333" s="342">
        <f>'PL,HC,INV'!AA$220</f>
        <v>-1672</v>
      </c>
    </row>
    <row r="334" spans="1:28">
      <c r="A334" s="975">
        <v>1</v>
      </c>
      <c r="B334" s="975" t="s">
        <v>779</v>
      </c>
      <c r="C334" s="979" t="s">
        <v>773</v>
      </c>
      <c r="D334" s="975" t="s">
        <v>731</v>
      </c>
      <c r="E334" s="975" t="s">
        <v>782</v>
      </c>
      <c r="G334" s="369"/>
      <c r="H334" s="369"/>
      <c r="I334" s="370"/>
      <c r="J334" s="344" t="s">
        <v>27</v>
      </c>
      <c r="K334" s="355" t="s">
        <v>351</v>
      </c>
      <c r="L334" s="354" t="s">
        <v>3</v>
      </c>
      <c r="M334" s="741" t="s">
        <v>4</v>
      </c>
      <c r="N334" s="354" t="s">
        <v>5</v>
      </c>
      <c r="O334" s="351" t="str">
        <f>'PL,HC,INV'!$O$4</f>
        <v>BIN</v>
      </c>
      <c r="P334" s="351" t="str">
        <f>'PL,HC,INV'!$H$6</f>
        <v>K_INR</v>
      </c>
      <c r="Q334" s="342">
        <f>'PL,HC,INV'!P$221</f>
        <v>2952</v>
      </c>
      <c r="R334" s="342">
        <f>'PL,HC,INV'!Q$221</f>
        <v>2797</v>
      </c>
      <c r="S334" s="342">
        <f>'PL,HC,INV'!R$221</f>
        <v>2820</v>
      </c>
      <c r="T334" s="342">
        <f>'PL,HC,INV'!S$221</f>
        <v>3001</v>
      </c>
      <c r="U334" s="342">
        <f>'PL,HC,INV'!T$221</f>
        <v>2947</v>
      </c>
      <c r="V334" s="342">
        <f>'PL,HC,INV'!U$221</f>
        <v>3157</v>
      </c>
      <c r="W334" s="342">
        <f>'PL,HC,INV'!V$221</f>
        <v>3101</v>
      </c>
      <c r="X334" s="342">
        <f>'PL,HC,INV'!W$221</f>
        <v>2850</v>
      </c>
      <c r="Y334" s="342">
        <f>'PL,HC,INV'!X$221</f>
        <v>2666</v>
      </c>
      <c r="Z334" s="342">
        <f>'PL,HC,INV'!Y$221</f>
        <v>2879</v>
      </c>
      <c r="AA334" s="342">
        <f>'PL,HC,INV'!Z$221</f>
        <v>2865</v>
      </c>
      <c r="AB334" s="342">
        <f>'PL,HC,INV'!AA$221</f>
        <v>4131</v>
      </c>
    </row>
    <row r="335" spans="1:28">
      <c r="A335" s="975">
        <v>1</v>
      </c>
      <c r="B335" s="975" t="s">
        <v>779</v>
      </c>
      <c r="C335" s="979" t="s">
        <v>483</v>
      </c>
      <c r="D335" s="975" t="s">
        <v>731</v>
      </c>
      <c r="E335" s="975" t="s">
        <v>734</v>
      </c>
      <c r="G335" s="369"/>
      <c r="H335" s="369"/>
      <c r="I335" s="370"/>
      <c r="J335" s="344" t="s">
        <v>28</v>
      </c>
      <c r="K335" s="355" t="s">
        <v>351</v>
      </c>
      <c r="L335" s="354" t="s">
        <v>3</v>
      </c>
      <c r="M335" s="741" t="s">
        <v>4</v>
      </c>
      <c r="N335" s="354" t="s">
        <v>5</v>
      </c>
      <c r="O335" s="351" t="str">
        <f>'PL,HC,INV'!$O$4</f>
        <v>BIN</v>
      </c>
      <c r="P335" s="351" t="str">
        <f>'PL,HC,INV'!$H$6</f>
        <v>K_INR</v>
      </c>
      <c r="Q335" s="342">
        <f>'PL,HC,INV'!P$222</f>
        <v>1371</v>
      </c>
      <c r="R335" s="342">
        <f>'PL,HC,INV'!Q$222</f>
        <v>1362</v>
      </c>
      <c r="S335" s="342">
        <f>'PL,HC,INV'!R$222</f>
        <v>2349</v>
      </c>
      <c r="T335" s="342">
        <f>'PL,HC,INV'!S$222</f>
        <v>1255</v>
      </c>
      <c r="U335" s="342">
        <f>'PL,HC,INV'!T$222</f>
        <v>1206</v>
      </c>
      <c r="V335" s="342">
        <f>'PL,HC,INV'!U$222</f>
        <v>2072</v>
      </c>
      <c r="W335" s="342">
        <f>'PL,HC,INV'!V$222</f>
        <v>3847</v>
      </c>
      <c r="X335" s="342">
        <f>'PL,HC,INV'!W$222</f>
        <v>1919</v>
      </c>
      <c r="Y335" s="342">
        <f>'PL,HC,INV'!X$222</f>
        <v>2808</v>
      </c>
      <c r="Z335" s="342">
        <f>'PL,HC,INV'!Y$222</f>
        <v>2899</v>
      </c>
      <c r="AA335" s="342">
        <f>'PL,HC,INV'!Z$222</f>
        <v>904</v>
      </c>
      <c r="AB335" s="342">
        <f>'PL,HC,INV'!AA$222</f>
        <v>781</v>
      </c>
    </row>
    <row r="336" spans="1:28" s="1198" customFormat="1">
      <c r="A336" s="1198">
        <v>1</v>
      </c>
      <c r="B336" s="1198" t="s">
        <v>868</v>
      </c>
      <c r="C336" s="1199" t="s">
        <v>58</v>
      </c>
      <c r="D336" s="1198" t="s">
        <v>866</v>
      </c>
      <c r="E336" s="1198" t="s">
        <v>865</v>
      </c>
      <c r="F336" s="1200"/>
      <c r="G336" s="1201"/>
      <c r="H336" s="1201"/>
      <c r="I336" s="1202"/>
      <c r="J336" s="1203" t="s">
        <v>49</v>
      </c>
      <c r="K336" s="1204" t="s">
        <v>483</v>
      </c>
      <c r="L336" s="1205" t="s">
        <v>3</v>
      </c>
      <c r="M336" s="1206" t="s">
        <v>4</v>
      </c>
      <c r="N336" s="1207" t="s">
        <v>5</v>
      </c>
      <c r="O336" s="1208" t="str">
        <f>'PL,HC,INV'!$O$4</f>
        <v>BIN</v>
      </c>
      <c r="P336" s="1208" t="str">
        <f>'PL,HC,INV'!$H$6</f>
        <v>K_INR</v>
      </c>
      <c r="Q336" s="1209">
        <f>Q270+Q301-Q332</f>
        <v>-5849</v>
      </c>
      <c r="R336" s="1209">
        <f t="shared" ref="R336:AB336" si="25">R270+R301-R332</f>
        <v>-3481</v>
      </c>
      <c r="S336" s="1209">
        <f t="shared" si="25"/>
        <v>2042</v>
      </c>
      <c r="T336" s="1209">
        <f t="shared" si="25"/>
        <v>-4797</v>
      </c>
      <c r="U336" s="1209">
        <f t="shared" si="25"/>
        <v>374</v>
      </c>
      <c r="V336" s="1209">
        <f t="shared" si="25"/>
        <v>593</v>
      </c>
      <c r="W336" s="1209">
        <f t="shared" si="25"/>
        <v>-12280</v>
      </c>
      <c r="X336" s="1209">
        <f t="shared" si="25"/>
        <v>-6551</v>
      </c>
      <c r="Y336" s="1209">
        <f t="shared" si="25"/>
        <v>-19274</v>
      </c>
      <c r="Z336" s="1209">
        <f t="shared" si="25"/>
        <v>-3396</v>
      </c>
      <c r="AA336" s="1209">
        <f t="shared" si="25"/>
        <v>-4300</v>
      </c>
      <c r="AB336" s="1209">
        <f t="shared" si="25"/>
        <v>-1248</v>
      </c>
    </row>
    <row r="337" spans="1:28">
      <c r="A337" s="975">
        <v>1</v>
      </c>
      <c r="B337" s="975" t="s">
        <v>868</v>
      </c>
      <c r="C337" s="979" t="s">
        <v>58</v>
      </c>
      <c r="D337" s="975" t="s">
        <v>866</v>
      </c>
      <c r="E337" s="975" t="s">
        <v>573</v>
      </c>
      <c r="G337" s="369"/>
      <c r="H337" s="369"/>
      <c r="I337" s="370"/>
      <c r="J337" s="339" t="s">
        <v>24</v>
      </c>
      <c r="K337" s="355" t="s">
        <v>351</v>
      </c>
      <c r="L337" s="354" t="s">
        <v>3</v>
      </c>
      <c r="M337" s="741" t="s">
        <v>4</v>
      </c>
      <c r="N337" s="354" t="s">
        <v>5</v>
      </c>
      <c r="O337" s="351" t="str">
        <f>'PL,HC,INV'!$O$4</f>
        <v>BIN</v>
      </c>
      <c r="P337" s="351" t="str">
        <f>'PL,HC,INV'!$H$6</f>
        <v>K_INR</v>
      </c>
      <c r="Q337" s="342">
        <f>'PL,HC,INV'!P$225</f>
        <v>5</v>
      </c>
      <c r="R337" s="342">
        <f>'PL,HC,INV'!Q$225</f>
        <v>31</v>
      </c>
      <c r="S337" s="342">
        <f>'PL,HC,INV'!R$225</f>
        <v>65</v>
      </c>
      <c r="T337" s="342">
        <f>'PL,HC,INV'!S$225</f>
        <v>95</v>
      </c>
      <c r="U337" s="342">
        <f>'PL,HC,INV'!T$225</f>
        <v>61</v>
      </c>
      <c r="V337" s="342">
        <f>'PL,HC,INV'!U$225</f>
        <v>70</v>
      </c>
      <c r="W337" s="342">
        <f>'PL,HC,INV'!V$225</f>
        <v>36</v>
      </c>
      <c r="X337" s="342">
        <f>'PL,HC,INV'!W$225</f>
        <v>114</v>
      </c>
      <c r="Y337" s="342">
        <f>'PL,HC,INV'!X$225</f>
        <v>84</v>
      </c>
      <c r="Z337" s="342">
        <f>'PL,HC,INV'!Y$225</f>
        <v>157</v>
      </c>
      <c r="AA337" s="342">
        <f>'PL,HC,INV'!Z$225</f>
        <v>102</v>
      </c>
      <c r="AB337" s="342">
        <f>'PL,HC,INV'!AA$225</f>
        <v>1361</v>
      </c>
    </row>
    <row r="338" spans="1:28">
      <c r="A338" s="975">
        <v>1</v>
      </c>
      <c r="B338" s="975" t="s">
        <v>581</v>
      </c>
      <c r="C338" s="979" t="s">
        <v>781</v>
      </c>
      <c r="D338" s="975" t="s">
        <v>574</v>
      </c>
      <c r="E338" s="978" t="s">
        <v>739</v>
      </c>
      <c r="G338" s="369"/>
      <c r="H338" s="369"/>
      <c r="I338" s="370"/>
      <c r="J338" s="339" t="s">
        <v>25</v>
      </c>
      <c r="K338" s="355" t="s">
        <v>351</v>
      </c>
      <c r="L338" s="354" t="s">
        <v>3</v>
      </c>
      <c r="M338" s="741" t="s">
        <v>4</v>
      </c>
      <c r="N338" s="354" t="s">
        <v>5</v>
      </c>
      <c r="O338" s="351" t="str">
        <f>'PL,HC,INV'!$O$4</f>
        <v>BIN</v>
      </c>
      <c r="P338" s="351" t="str">
        <f>'PL,HC,INV'!$H$6</f>
        <v>K_INR</v>
      </c>
      <c r="Q338" s="342">
        <f>'PL,HC,INV'!P$226</f>
        <v>0</v>
      </c>
      <c r="R338" s="342">
        <f>'PL,HC,INV'!Q$226</f>
        <v>0</v>
      </c>
      <c r="S338" s="342">
        <f>'PL,HC,INV'!R$226</f>
        <v>0</v>
      </c>
      <c r="T338" s="342">
        <f>'PL,HC,INV'!S$226</f>
        <v>0</v>
      </c>
      <c r="U338" s="342">
        <f>'PL,HC,INV'!T$226</f>
        <v>0</v>
      </c>
      <c r="V338" s="342">
        <f>'PL,HC,INV'!U$226</f>
        <v>0</v>
      </c>
      <c r="W338" s="342">
        <f>'PL,HC,INV'!V$226</f>
        <v>0</v>
      </c>
      <c r="X338" s="342">
        <f>'PL,HC,INV'!W$226</f>
        <v>0</v>
      </c>
      <c r="Y338" s="342">
        <f>'PL,HC,INV'!X$226</f>
        <v>0</v>
      </c>
      <c r="Z338" s="342">
        <f>'PL,HC,INV'!Y$226</f>
        <v>0</v>
      </c>
      <c r="AA338" s="342">
        <f>'PL,HC,INV'!Z$226</f>
        <v>0</v>
      </c>
      <c r="AB338" s="342">
        <f>'PL,HC,INV'!AA$226</f>
        <v>1506</v>
      </c>
    </row>
    <row r="339" spans="1:28" s="1198" customFormat="1">
      <c r="A339" s="1198">
        <v>1</v>
      </c>
      <c r="B339" s="1198" t="s">
        <v>868</v>
      </c>
      <c r="C339" s="1199" t="s">
        <v>58</v>
      </c>
      <c r="D339" s="1198" t="s">
        <v>866</v>
      </c>
      <c r="E339" s="1198" t="s">
        <v>10</v>
      </c>
      <c r="F339" s="1200"/>
      <c r="G339" s="1201"/>
      <c r="H339" s="1201"/>
      <c r="I339" s="1202"/>
      <c r="J339" s="1203" t="s">
        <v>10</v>
      </c>
      <c r="K339" s="1204" t="s">
        <v>483</v>
      </c>
      <c r="L339" s="1205" t="s">
        <v>3</v>
      </c>
      <c r="M339" s="1206" t="s">
        <v>4</v>
      </c>
      <c r="N339" s="1207" t="s">
        <v>5</v>
      </c>
      <c r="O339" s="1208" t="str">
        <f>'PL,HC,INV'!$O$4</f>
        <v>BIN</v>
      </c>
      <c r="P339" s="1208" t="str">
        <f>'PL,HC,INV'!$H$6</f>
        <v>K_INR</v>
      </c>
      <c r="Q339" s="1209">
        <f>Q336+Q337-Q338</f>
        <v>-5844</v>
      </c>
      <c r="R339" s="1209">
        <f t="shared" ref="R339:AB339" si="26">R336+R337-R338</f>
        <v>-3450</v>
      </c>
      <c r="S339" s="1209">
        <f t="shared" si="26"/>
        <v>2107</v>
      </c>
      <c r="T339" s="1209">
        <f t="shared" si="26"/>
        <v>-4702</v>
      </c>
      <c r="U339" s="1209">
        <f t="shared" si="26"/>
        <v>435</v>
      </c>
      <c r="V339" s="1209">
        <f t="shared" si="26"/>
        <v>663</v>
      </c>
      <c r="W339" s="1209">
        <f t="shared" si="26"/>
        <v>-12244</v>
      </c>
      <c r="X339" s="1209">
        <f t="shared" si="26"/>
        <v>-6437</v>
      </c>
      <c r="Y339" s="1209">
        <f t="shared" si="26"/>
        <v>-19190</v>
      </c>
      <c r="Z339" s="1209">
        <f t="shared" si="26"/>
        <v>-3239</v>
      </c>
      <c r="AA339" s="1209">
        <f t="shared" si="26"/>
        <v>-4198</v>
      </c>
      <c r="AB339" s="1209">
        <f t="shared" si="26"/>
        <v>-1393</v>
      </c>
    </row>
    <row r="340" spans="1:28" s="378" customFormat="1">
      <c r="A340" s="975">
        <v>1</v>
      </c>
      <c r="F340" s="619"/>
      <c r="G340" s="371"/>
      <c r="H340" s="371"/>
      <c r="I340" s="371"/>
      <c r="J340" s="742"/>
      <c r="K340" s="746"/>
      <c r="L340" s="744"/>
      <c r="M340" s="744"/>
      <c r="N340" s="744"/>
      <c r="O340" s="379"/>
      <c r="P340" s="379"/>
      <c r="Q340" s="379"/>
      <c r="R340" s="379"/>
      <c r="S340" s="379"/>
      <c r="T340" s="379"/>
      <c r="U340" s="379"/>
      <c r="V340" s="379"/>
      <c r="W340" s="379"/>
      <c r="X340" s="379"/>
      <c r="Y340" s="379"/>
      <c r="Z340" s="379"/>
      <c r="AA340" s="379"/>
      <c r="AB340" s="379"/>
    </row>
    <row r="341" spans="1:28" s="1244" customFormat="1">
      <c r="A341" s="1244">
        <v>1</v>
      </c>
      <c r="B341" s="1245"/>
      <c r="C341" s="1246" t="s">
        <v>484</v>
      </c>
      <c r="F341" s="1247"/>
      <c r="G341" s="1248"/>
      <c r="H341" s="1248"/>
      <c r="I341" s="1249"/>
      <c r="J341" s="1250" t="s">
        <v>40</v>
      </c>
      <c r="K341" s="1251" t="s">
        <v>484</v>
      </c>
      <c r="L341" s="1252" t="s">
        <v>3</v>
      </c>
      <c r="M341" s="1253" t="s">
        <v>4</v>
      </c>
      <c r="N341" s="1254" t="s">
        <v>5</v>
      </c>
      <c r="O341" s="1255" t="str">
        <f>'PL,HC,INV'!$O$4</f>
        <v>BIN</v>
      </c>
      <c r="P341" s="1255" t="str">
        <f>'PL,HC,INV'!$H$6</f>
        <v>K_INR</v>
      </c>
      <c r="Q341" s="1256"/>
      <c r="R341" s="1256"/>
      <c r="S341" s="1256"/>
      <c r="T341" s="1256"/>
      <c r="U341" s="1256"/>
      <c r="V341" s="1256"/>
      <c r="W341" s="1256"/>
      <c r="X341" s="1256"/>
      <c r="Y341" s="1256"/>
      <c r="Z341" s="1256"/>
      <c r="AA341" s="1256"/>
      <c r="AB341" s="1256"/>
    </row>
    <row r="342" spans="1:28">
      <c r="A342" s="975">
        <v>1</v>
      </c>
      <c r="B342" s="975" t="s">
        <v>779</v>
      </c>
      <c r="C342" s="979" t="s">
        <v>484</v>
      </c>
      <c r="D342" s="979" t="s">
        <v>61</v>
      </c>
      <c r="E342" s="975" t="s">
        <v>40</v>
      </c>
      <c r="G342" s="371"/>
      <c r="H342" s="371"/>
      <c r="I342" s="370"/>
      <c r="J342" s="340" t="s">
        <v>40</v>
      </c>
      <c r="K342" s="1226" t="s">
        <v>872</v>
      </c>
      <c r="L342" s="354" t="s">
        <v>3</v>
      </c>
      <c r="M342" s="741" t="s">
        <v>61</v>
      </c>
      <c r="N342" s="354" t="s">
        <v>5</v>
      </c>
      <c r="O342" s="351" t="str">
        <f>'PL,HC,INV'!$O$4</f>
        <v>BIN</v>
      </c>
      <c r="P342" s="351" t="str">
        <f>'PL,HC,INV'!$H$6</f>
        <v>K_INR</v>
      </c>
      <c r="Q342" s="342">
        <f>'PL,HC,INV'!P$233</f>
        <v>0</v>
      </c>
      <c r="R342" s="342">
        <f>'PL,HC,INV'!Q$233</f>
        <v>0</v>
      </c>
      <c r="S342" s="342">
        <f>'PL,HC,INV'!R$233</f>
        <v>0</v>
      </c>
      <c r="T342" s="342">
        <f>'PL,HC,INV'!S$233</f>
        <v>0</v>
      </c>
      <c r="U342" s="342">
        <f>'PL,HC,INV'!T$233</f>
        <v>0</v>
      </c>
      <c r="V342" s="342">
        <f>'PL,HC,INV'!U$233</f>
        <v>0</v>
      </c>
      <c r="W342" s="342">
        <f>'PL,HC,INV'!V$233</f>
        <v>0</v>
      </c>
      <c r="X342" s="342">
        <f>'PL,HC,INV'!W$233</f>
        <v>0</v>
      </c>
      <c r="Y342" s="342">
        <f>'PL,HC,INV'!X$233</f>
        <v>0</v>
      </c>
      <c r="Z342" s="342">
        <f>'PL,HC,INV'!Y$233</f>
        <v>0</v>
      </c>
      <c r="AA342" s="342">
        <f>'PL,HC,INV'!Z$233</f>
        <v>0</v>
      </c>
      <c r="AB342" s="342">
        <f>'PL,HC,INV'!AA$233</f>
        <v>0</v>
      </c>
    </row>
    <row r="343" spans="1:28">
      <c r="A343" s="975">
        <v>1</v>
      </c>
      <c r="B343" s="975" t="s">
        <v>779</v>
      </c>
      <c r="C343" s="979" t="s">
        <v>783</v>
      </c>
      <c r="D343" s="979" t="s">
        <v>62</v>
      </c>
      <c r="E343" s="975" t="s">
        <v>40</v>
      </c>
      <c r="G343" s="369"/>
      <c r="H343" s="369"/>
      <c r="I343" s="370"/>
      <c r="J343" s="340" t="s">
        <v>40</v>
      </c>
      <c r="K343" s="1226" t="s">
        <v>872</v>
      </c>
      <c r="L343" s="354" t="s">
        <v>3</v>
      </c>
      <c r="M343" s="741" t="s">
        <v>62</v>
      </c>
      <c r="N343" s="354" t="s">
        <v>5</v>
      </c>
      <c r="O343" s="351" t="str">
        <f>'PL,HC,INV'!$O$4</f>
        <v>BIN</v>
      </c>
      <c r="P343" s="351" t="str">
        <f>'PL,HC,INV'!$H$6</f>
        <v>K_INR</v>
      </c>
      <c r="Q343" s="342">
        <f>'PL,HC,INV'!P$234</f>
        <v>0</v>
      </c>
      <c r="R343" s="342">
        <f>'PL,HC,INV'!Q$234</f>
        <v>0</v>
      </c>
      <c r="S343" s="342">
        <f>'PL,HC,INV'!R$234</f>
        <v>0</v>
      </c>
      <c r="T343" s="342">
        <f>'PL,HC,INV'!S$234</f>
        <v>0</v>
      </c>
      <c r="U343" s="342">
        <f>'PL,HC,INV'!T$234</f>
        <v>0</v>
      </c>
      <c r="V343" s="342">
        <f>'PL,HC,INV'!U$234</f>
        <v>0</v>
      </c>
      <c r="W343" s="342">
        <f>'PL,HC,INV'!V$234</f>
        <v>0</v>
      </c>
      <c r="X343" s="342">
        <f>'PL,HC,INV'!W$234</f>
        <v>0</v>
      </c>
      <c r="Y343" s="342">
        <f>'PL,HC,INV'!X$234</f>
        <v>0</v>
      </c>
      <c r="Z343" s="342">
        <f>'PL,HC,INV'!Y$234</f>
        <v>0</v>
      </c>
      <c r="AA343" s="342">
        <f>'PL,HC,INV'!Z$234</f>
        <v>0</v>
      </c>
      <c r="AB343" s="342">
        <f>'PL,HC,INV'!AA$234</f>
        <v>0</v>
      </c>
    </row>
    <row r="344" spans="1:28">
      <c r="A344" s="975">
        <v>1</v>
      </c>
      <c r="B344" s="975" t="s">
        <v>779</v>
      </c>
      <c r="C344" s="979" t="s">
        <v>783</v>
      </c>
      <c r="D344" s="979" t="s">
        <v>89</v>
      </c>
      <c r="E344" s="975" t="s">
        <v>40</v>
      </c>
      <c r="G344" s="369"/>
      <c r="H344" s="369"/>
      <c r="I344" s="370"/>
      <c r="J344" s="340" t="s">
        <v>40</v>
      </c>
      <c r="K344" s="1226" t="s">
        <v>872</v>
      </c>
      <c r="L344" s="354" t="s">
        <v>3</v>
      </c>
      <c r="M344" s="741" t="s">
        <v>89</v>
      </c>
      <c r="N344" s="354" t="s">
        <v>5</v>
      </c>
      <c r="O344" s="351" t="str">
        <f>'PL,HC,INV'!$O$4</f>
        <v>BIN</v>
      </c>
      <c r="P344" s="351" t="str">
        <f>'PL,HC,INV'!$H$6</f>
        <v>K_INR</v>
      </c>
      <c r="Q344" s="342">
        <f>'PL,HC,INV'!P$235</f>
        <v>0</v>
      </c>
      <c r="R344" s="342">
        <f>'PL,HC,INV'!Q$235</f>
        <v>0</v>
      </c>
      <c r="S344" s="342">
        <f>'PL,HC,INV'!R$235</f>
        <v>0</v>
      </c>
      <c r="T344" s="342">
        <f>'PL,HC,INV'!S$235</f>
        <v>0</v>
      </c>
      <c r="U344" s="342">
        <f>'PL,HC,INV'!T$235</f>
        <v>0</v>
      </c>
      <c r="V344" s="342">
        <f>'PL,HC,INV'!U$235</f>
        <v>0</v>
      </c>
      <c r="W344" s="342">
        <f>'PL,HC,INV'!V$235</f>
        <v>0</v>
      </c>
      <c r="X344" s="342">
        <f>'PL,HC,INV'!W$235</f>
        <v>0</v>
      </c>
      <c r="Y344" s="342">
        <f>'PL,HC,INV'!X$235</f>
        <v>0</v>
      </c>
      <c r="Z344" s="342">
        <f>'PL,HC,INV'!Y$235</f>
        <v>0</v>
      </c>
      <c r="AA344" s="342">
        <f>'PL,HC,INV'!Z$235</f>
        <v>0</v>
      </c>
      <c r="AB344" s="342">
        <f>'PL,HC,INV'!AA$235</f>
        <v>0</v>
      </c>
    </row>
    <row r="345" spans="1:28">
      <c r="A345" s="975">
        <v>1</v>
      </c>
      <c r="B345" s="975" t="s">
        <v>581</v>
      </c>
      <c r="C345" s="979" t="s">
        <v>783</v>
      </c>
      <c r="D345" s="979" t="s">
        <v>63</v>
      </c>
      <c r="E345" s="975" t="s">
        <v>40</v>
      </c>
      <c r="G345" s="369"/>
      <c r="H345" s="369"/>
      <c r="I345" s="370"/>
      <c r="J345" s="340" t="s">
        <v>40</v>
      </c>
      <c r="K345" s="1226" t="s">
        <v>873</v>
      </c>
      <c r="L345" s="354" t="s">
        <v>3</v>
      </c>
      <c r="M345" s="741" t="s">
        <v>63</v>
      </c>
      <c r="N345" s="354" t="s">
        <v>5</v>
      </c>
      <c r="O345" s="351" t="str">
        <f>'PL,HC,INV'!$O$4</f>
        <v>BIN</v>
      </c>
      <c r="P345" s="351" t="str">
        <f>'PL,HC,INV'!$H$6</f>
        <v>K_INR</v>
      </c>
      <c r="Q345" s="342">
        <f>'PL,HC,INV'!P$237</f>
        <v>0</v>
      </c>
      <c r="R345" s="342">
        <f>'PL,HC,INV'!Q$237</f>
        <v>0</v>
      </c>
      <c r="S345" s="342">
        <f>'PL,HC,INV'!R$237</f>
        <v>0</v>
      </c>
      <c r="T345" s="342">
        <f>'PL,HC,INV'!S$237</f>
        <v>0</v>
      </c>
      <c r="U345" s="342">
        <f>'PL,HC,INV'!T$237</f>
        <v>0</v>
      </c>
      <c r="V345" s="342">
        <f>'PL,HC,INV'!U$237</f>
        <v>0</v>
      </c>
      <c r="W345" s="342">
        <f>'PL,HC,INV'!V$237</f>
        <v>0</v>
      </c>
      <c r="X345" s="342">
        <f>'PL,HC,INV'!W$237</f>
        <v>0</v>
      </c>
      <c r="Y345" s="342">
        <f>'PL,HC,INV'!X$237</f>
        <v>0</v>
      </c>
      <c r="Z345" s="342">
        <f>'PL,HC,INV'!Y$237</f>
        <v>0</v>
      </c>
      <c r="AA345" s="342">
        <f>'PL,HC,INV'!Z$237</f>
        <v>0</v>
      </c>
      <c r="AB345" s="342">
        <f>'PL,HC,INV'!AA$237</f>
        <v>0</v>
      </c>
    </row>
    <row r="346" spans="1:28">
      <c r="A346" s="975">
        <v>1</v>
      </c>
      <c r="B346" s="975" t="s">
        <v>581</v>
      </c>
      <c r="C346" s="979" t="s">
        <v>484</v>
      </c>
      <c r="D346" s="979" t="s">
        <v>826</v>
      </c>
      <c r="E346" s="975" t="s">
        <v>40</v>
      </c>
      <c r="G346" s="369"/>
      <c r="H346" s="369"/>
      <c r="I346" s="370"/>
      <c r="J346" s="340" t="s">
        <v>40</v>
      </c>
      <c r="K346" s="1226" t="s">
        <v>873</v>
      </c>
      <c r="L346" s="354" t="s">
        <v>3</v>
      </c>
      <c r="M346" s="1225" t="s">
        <v>826</v>
      </c>
      <c r="N346" s="354" t="s">
        <v>5</v>
      </c>
      <c r="O346" s="351" t="str">
        <f>'PL,HC,INV'!$O$4</f>
        <v>BIN</v>
      </c>
      <c r="P346" s="351" t="str">
        <f>'PL,HC,INV'!$H$6</f>
        <v>K_INR</v>
      </c>
      <c r="Q346" s="342">
        <f>'PL,HC,INV'!P$238</f>
        <v>0</v>
      </c>
      <c r="R346" s="342">
        <f>'PL,HC,INV'!Q$238</f>
        <v>0</v>
      </c>
      <c r="S346" s="342">
        <f>'PL,HC,INV'!R$238</f>
        <v>0</v>
      </c>
      <c r="T346" s="342">
        <f>'PL,HC,INV'!S$238</f>
        <v>0</v>
      </c>
      <c r="U346" s="342">
        <f>'PL,HC,INV'!T$238</f>
        <v>0</v>
      </c>
      <c r="V346" s="342">
        <f>'PL,HC,INV'!U$238</f>
        <v>0</v>
      </c>
      <c r="W346" s="342">
        <f>'PL,HC,INV'!V$238</f>
        <v>0</v>
      </c>
      <c r="X346" s="342">
        <f>'PL,HC,INV'!W$238</f>
        <v>0</v>
      </c>
      <c r="Y346" s="342">
        <f>'PL,HC,INV'!X$238</f>
        <v>0</v>
      </c>
      <c r="Z346" s="342">
        <f>'PL,HC,INV'!Y$238</f>
        <v>0</v>
      </c>
      <c r="AA346" s="342">
        <f>'PL,HC,INV'!Z$238</f>
        <v>0</v>
      </c>
      <c r="AB346" s="342">
        <f>'PL,HC,INV'!AA$238</f>
        <v>0</v>
      </c>
    </row>
    <row r="347" spans="1:28">
      <c r="A347" s="975">
        <v>1</v>
      </c>
      <c r="B347" s="975" t="s">
        <v>581</v>
      </c>
      <c r="C347" s="979" t="s">
        <v>484</v>
      </c>
      <c r="D347" s="979" t="s">
        <v>827</v>
      </c>
      <c r="E347" s="975" t="s">
        <v>40</v>
      </c>
      <c r="G347" s="369"/>
      <c r="H347" s="369"/>
      <c r="I347" s="370"/>
      <c r="J347" s="340" t="s">
        <v>40</v>
      </c>
      <c r="K347" s="1226" t="s">
        <v>873</v>
      </c>
      <c r="L347" s="354" t="s">
        <v>3</v>
      </c>
      <c r="M347" s="1225" t="s">
        <v>827</v>
      </c>
      <c r="N347" s="354" t="s">
        <v>5</v>
      </c>
      <c r="O347" s="351" t="str">
        <f>'PL,HC,INV'!$O$4</f>
        <v>BIN</v>
      </c>
      <c r="P347" s="351" t="str">
        <f>'PL,HC,INV'!$H$6</f>
        <v>K_INR</v>
      </c>
      <c r="Q347" s="342">
        <f>'PL,HC,INV'!P$239</f>
        <v>0</v>
      </c>
      <c r="R347" s="342">
        <f>'PL,HC,INV'!Q$239</f>
        <v>0</v>
      </c>
      <c r="S347" s="342">
        <f>'PL,HC,INV'!R$239</f>
        <v>0</v>
      </c>
      <c r="T347" s="342">
        <f>'PL,HC,INV'!S$239</f>
        <v>0</v>
      </c>
      <c r="U347" s="342">
        <f>'PL,HC,INV'!T$239</f>
        <v>0</v>
      </c>
      <c r="V347" s="342">
        <f>'PL,HC,INV'!U$239</f>
        <v>0</v>
      </c>
      <c r="W347" s="342">
        <f>'PL,HC,INV'!V$239</f>
        <v>0</v>
      </c>
      <c r="X347" s="342">
        <f>'PL,HC,INV'!W$239</f>
        <v>0</v>
      </c>
      <c r="Y347" s="342">
        <f>'PL,HC,INV'!X$239</f>
        <v>0</v>
      </c>
      <c r="Z347" s="342">
        <f>'PL,HC,INV'!Y$239</f>
        <v>0</v>
      </c>
      <c r="AA347" s="342">
        <f>'PL,HC,INV'!Z$239</f>
        <v>0</v>
      </c>
      <c r="AB347" s="342">
        <f>'PL,HC,INV'!AA$239</f>
        <v>0</v>
      </c>
    </row>
    <row r="348" spans="1:28">
      <c r="A348" s="975">
        <v>1</v>
      </c>
      <c r="B348" s="975" t="s">
        <v>581</v>
      </c>
      <c r="C348" s="979" t="s">
        <v>484</v>
      </c>
      <c r="D348" s="979" t="s">
        <v>828</v>
      </c>
      <c r="E348" s="975" t="s">
        <v>40</v>
      </c>
      <c r="G348" s="369"/>
      <c r="H348" s="369"/>
      <c r="I348" s="370"/>
      <c r="J348" s="340" t="s">
        <v>40</v>
      </c>
      <c r="K348" s="1226" t="s">
        <v>873</v>
      </c>
      <c r="L348" s="354" t="s">
        <v>3</v>
      </c>
      <c r="M348" s="1225" t="s">
        <v>828</v>
      </c>
      <c r="N348" s="354" t="s">
        <v>5</v>
      </c>
      <c r="O348" s="351" t="str">
        <f>'PL,HC,INV'!$O$4</f>
        <v>BIN</v>
      </c>
      <c r="P348" s="351" t="str">
        <f>'PL,HC,INV'!$H$6</f>
        <v>K_INR</v>
      </c>
      <c r="Q348" s="342">
        <f>'PL,HC,INV'!P$240</f>
        <v>0</v>
      </c>
      <c r="R348" s="342">
        <f>'PL,HC,INV'!Q$240</f>
        <v>0</v>
      </c>
      <c r="S348" s="342">
        <f>'PL,HC,INV'!R$240</f>
        <v>0</v>
      </c>
      <c r="T348" s="342">
        <f>'PL,HC,INV'!S$240</f>
        <v>0</v>
      </c>
      <c r="U348" s="342">
        <f>'PL,HC,INV'!T$240</f>
        <v>0</v>
      </c>
      <c r="V348" s="342">
        <f>'PL,HC,INV'!U$240</f>
        <v>0</v>
      </c>
      <c r="W348" s="342">
        <f>'PL,HC,INV'!V$240</f>
        <v>0</v>
      </c>
      <c r="X348" s="342">
        <f>'PL,HC,INV'!W$240</f>
        <v>0</v>
      </c>
      <c r="Y348" s="342">
        <f>'PL,HC,INV'!X$240</f>
        <v>0</v>
      </c>
      <c r="Z348" s="342">
        <f>'PL,HC,INV'!Y$240</f>
        <v>0</v>
      </c>
      <c r="AA348" s="342">
        <f>'PL,HC,INV'!Z$240</f>
        <v>0</v>
      </c>
      <c r="AB348" s="342">
        <f>'PL,HC,INV'!AA$240</f>
        <v>0</v>
      </c>
    </row>
    <row r="349" spans="1:28" s="1198" customFormat="1">
      <c r="A349" s="1198">
        <v>1</v>
      </c>
      <c r="C349" s="1199"/>
      <c r="F349" s="1200"/>
      <c r="G349" s="1201"/>
      <c r="H349" s="1201"/>
      <c r="I349" s="1202"/>
      <c r="J349" s="1203" t="s">
        <v>9</v>
      </c>
      <c r="K349" s="1204" t="s">
        <v>484</v>
      </c>
      <c r="L349" s="1205" t="s">
        <v>3</v>
      </c>
      <c r="M349" s="1206" t="s">
        <v>4</v>
      </c>
      <c r="N349" s="1207" t="s">
        <v>38</v>
      </c>
      <c r="O349" s="1208" t="str">
        <f>'PL,HC,INV'!$O$4</f>
        <v>BIN</v>
      </c>
      <c r="P349" s="1208" t="str">
        <f>'PL,HC,INV'!$H$6</f>
        <v>K_INR</v>
      </c>
      <c r="Q349" s="1209"/>
      <c r="R349" s="1209"/>
      <c r="S349" s="1209"/>
      <c r="T349" s="1209"/>
      <c r="U349" s="1209"/>
      <c r="V349" s="1209"/>
      <c r="W349" s="1209"/>
      <c r="X349" s="1209"/>
      <c r="Y349" s="1209"/>
      <c r="Z349" s="1209"/>
      <c r="AA349" s="1209"/>
      <c r="AB349" s="1209"/>
    </row>
    <row r="350" spans="1:28">
      <c r="A350" s="975">
        <v>1</v>
      </c>
      <c r="B350" s="975" t="s">
        <v>741</v>
      </c>
      <c r="C350" s="979" t="s">
        <v>783</v>
      </c>
      <c r="D350" s="979" t="s">
        <v>61</v>
      </c>
      <c r="E350" s="977" t="s">
        <v>575</v>
      </c>
      <c r="G350" s="371"/>
      <c r="H350" s="371"/>
      <c r="I350" s="370"/>
      <c r="J350" s="340" t="s">
        <v>40</v>
      </c>
      <c r="K350" s="1226" t="s">
        <v>872</v>
      </c>
      <c r="L350" s="354" t="s">
        <v>870</v>
      </c>
      <c r="M350" s="741" t="s">
        <v>61</v>
      </c>
      <c r="N350" s="354" t="s">
        <v>38</v>
      </c>
      <c r="O350" s="351" t="str">
        <f>'PL,HC,INV'!$O$4</f>
        <v>BIN</v>
      </c>
      <c r="P350" s="351" t="str">
        <f>'PL,HC,INV'!$H$6</f>
        <v>K_INR</v>
      </c>
      <c r="Q350" s="342">
        <f>'PL,HC,INV'!P$243</f>
        <v>0</v>
      </c>
      <c r="R350" s="342">
        <f>'PL,HC,INV'!Q$243</f>
        <v>0</v>
      </c>
      <c r="S350" s="342">
        <f>'PL,HC,INV'!R$243</f>
        <v>0</v>
      </c>
      <c r="T350" s="342">
        <f>'PL,HC,INV'!S$243</f>
        <v>0</v>
      </c>
      <c r="U350" s="342">
        <f>'PL,HC,INV'!T$243</f>
        <v>0</v>
      </c>
      <c r="V350" s="342">
        <f>'PL,HC,INV'!U$243</f>
        <v>0</v>
      </c>
      <c r="W350" s="342">
        <f>'PL,HC,INV'!V$243</f>
        <v>0</v>
      </c>
      <c r="X350" s="342">
        <f>'PL,HC,INV'!W$243</f>
        <v>0</v>
      </c>
      <c r="Y350" s="342">
        <f>'PL,HC,INV'!X$243</f>
        <v>0</v>
      </c>
      <c r="Z350" s="342">
        <f>'PL,HC,INV'!Y$243</f>
        <v>0</v>
      </c>
      <c r="AA350" s="342">
        <f>'PL,HC,INV'!Z$243</f>
        <v>0</v>
      </c>
      <c r="AB350" s="342">
        <f>'PL,HC,INV'!AA$243</f>
        <v>0</v>
      </c>
    </row>
    <row r="351" spans="1:28">
      <c r="A351" s="975">
        <v>1</v>
      </c>
      <c r="B351" s="975" t="s">
        <v>741</v>
      </c>
      <c r="C351" s="979" t="s">
        <v>783</v>
      </c>
      <c r="D351" s="979" t="s">
        <v>62</v>
      </c>
      <c r="E351" s="977" t="s">
        <v>575</v>
      </c>
      <c r="G351" s="369"/>
      <c r="H351" s="369"/>
      <c r="I351" s="370"/>
      <c r="J351" s="340" t="s">
        <v>40</v>
      </c>
      <c r="K351" s="1226" t="s">
        <v>872</v>
      </c>
      <c r="L351" s="354" t="s">
        <v>3</v>
      </c>
      <c r="M351" s="741" t="s">
        <v>871</v>
      </c>
      <c r="N351" s="354" t="s">
        <v>38</v>
      </c>
      <c r="O351" s="351" t="str">
        <f>'PL,HC,INV'!$O$4</f>
        <v>BIN</v>
      </c>
      <c r="P351" s="351" t="str">
        <f>'PL,HC,INV'!$H$6</f>
        <v>K_INR</v>
      </c>
      <c r="Q351" s="342">
        <f>'PL,HC,INV'!P$244</f>
        <v>0</v>
      </c>
      <c r="R351" s="342">
        <f>'PL,HC,INV'!Q$244</f>
        <v>0</v>
      </c>
      <c r="S351" s="342">
        <f>'PL,HC,INV'!R$244</f>
        <v>0</v>
      </c>
      <c r="T351" s="342">
        <f>'PL,HC,INV'!S$244</f>
        <v>0</v>
      </c>
      <c r="U351" s="342">
        <f>'PL,HC,INV'!T$244</f>
        <v>0</v>
      </c>
      <c r="V351" s="342">
        <f>'PL,HC,INV'!U$244</f>
        <v>0</v>
      </c>
      <c r="W351" s="342">
        <f>'PL,HC,INV'!V$244</f>
        <v>0</v>
      </c>
      <c r="X351" s="342">
        <f>'PL,HC,INV'!W$244</f>
        <v>0</v>
      </c>
      <c r="Y351" s="342">
        <f>'PL,HC,INV'!X$244</f>
        <v>0</v>
      </c>
      <c r="Z351" s="342">
        <f>'PL,HC,INV'!Y$244</f>
        <v>0</v>
      </c>
      <c r="AA351" s="342">
        <f>'PL,HC,INV'!Z$244</f>
        <v>0</v>
      </c>
      <c r="AB351" s="342">
        <f>'PL,HC,INV'!AA$244</f>
        <v>0</v>
      </c>
    </row>
    <row r="352" spans="1:28">
      <c r="A352" s="975">
        <v>1</v>
      </c>
      <c r="B352" s="975" t="s">
        <v>581</v>
      </c>
      <c r="C352" s="979" t="s">
        <v>784</v>
      </c>
      <c r="D352" s="979" t="s">
        <v>89</v>
      </c>
      <c r="E352" s="977" t="s">
        <v>764</v>
      </c>
      <c r="G352" s="369"/>
      <c r="H352" s="369"/>
      <c r="I352" s="370"/>
      <c r="J352" s="340" t="s">
        <v>40</v>
      </c>
      <c r="K352" s="1226" t="s">
        <v>872</v>
      </c>
      <c r="L352" s="354" t="s">
        <v>3</v>
      </c>
      <c r="M352" s="741" t="s">
        <v>89</v>
      </c>
      <c r="N352" s="354" t="s">
        <v>38</v>
      </c>
      <c r="O352" s="351" t="str">
        <f>'PL,HC,INV'!$O$4</f>
        <v>BIN</v>
      </c>
      <c r="P352" s="351" t="str">
        <f>'PL,HC,INV'!$H$6</f>
        <v>K_INR</v>
      </c>
      <c r="Q352" s="342">
        <f>'PL,HC,INV'!P$245</f>
        <v>0</v>
      </c>
      <c r="R352" s="342">
        <f>'PL,HC,INV'!Q$245</f>
        <v>0</v>
      </c>
      <c r="S352" s="342">
        <f>'PL,HC,INV'!R$245</f>
        <v>0</v>
      </c>
      <c r="T352" s="342">
        <f>'PL,HC,INV'!S$245</f>
        <v>0</v>
      </c>
      <c r="U352" s="342">
        <f>'PL,HC,INV'!T$245</f>
        <v>0</v>
      </c>
      <c r="V352" s="342">
        <f>'PL,HC,INV'!U$245</f>
        <v>0</v>
      </c>
      <c r="W352" s="342">
        <f>'PL,HC,INV'!V$245</f>
        <v>0</v>
      </c>
      <c r="X352" s="342">
        <f>'PL,HC,INV'!W$245</f>
        <v>0</v>
      </c>
      <c r="Y352" s="342">
        <f>'PL,HC,INV'!X$245</f>
        <v>0</v>
      </c>
      <c r="Z352" s="342">
        <f>'PL,HC,INV'!Y$245</f>
        <v>0</v>
      </c>
      <c r="AA352" s="342">
        <f>'PL,HC,INV'!Z$245</f>
        <v>0</v>
      </c>
      <c r="AB352" s="342">
        <f>'PL,HC,INV'!AA$245</f>
        <v>0</v>
      </c>
    </row>
    <row r="353" spans="1:28">
      <c r="A353" s="975">
        <v>1</v>
      </c>
      <c r="B353" s="975" t="s">
        <v>741</v>
      </c>
      <c r="C353" s="979" t="s">
        <v>783</v>
      </c>
      <c r="D353" s="979" t="s">
        <v>63</v>
      </c>
      <c r="E353" s="977" t="s">
        <v>764</v>
      </c>
      <c r="G353" s="369"/>
      <c r="H353" s="369"/>
      <c r="I353" s="370"/>
      <c r="J353" s="340" t="s">
        <v>40</v>
      </c>
      <c r="K353" s="1226" t="s">
        <v>873</v>
      </c>
      <c r="L353" s="354" t="s">
        <v>3</v>
      </c>
      <c r="M353" s="741" t="s">
        <v>63</v>
      </c>
      <c r="N353" s="354" t="s">
        <v>38</v>
      </c>
      <c r="O353" s="351" t="str">
        <f>'PL,HC,INV'!$O$4</f>
        <v>BIN</v>
      </c>
      <c r="P353" s="351" t="str">
        <f>'PL,HC,INV'!$H$6</f>
        <v>K_INR</v>
      </c>
      <c r="Q353" s="342">
        <f>'PL,HC,INV'!P$247</f>
        <v>0</v>
      </c>
      <c r="R353" s="342">
        <f>'PL,HC,INV'!Q$247</f>
        <v>0</v>
      </c>
      <c r="S353" s="342">
        <f>'PL,HC,INV'!R$247</f>
        <v>0</v>
      </c>
      <c r="T353" s="342">
        <f>'PL,HC,INV'!S$247</f>
        <v>0</v>
      </c>
      <c r="U353" s="342">
        <f>'PL,HC,INV'!T$247</f>
        <v>0</v>
      </c>
      <c r="V353" s="342">
        <f>'PL,HC,INV'!U$247</f>
        <v>0</v>
      </c>
      <c r="W353" s="342">
        <f>'PL,HC,INV'!V$247</f>
        <v>0</v>
      </c>
      <c r="X353" s="342">
        <f>'PL,HC,INV'!W$247</f>
        <v>0</v>
      </c>
      <c r="Y353" s="342">
        <f>'PL,HC,INV'!X$247</f>
        <v>0</v>
      </c>
      <c r="Z353" s="342">
        <f>'PL,HC,INV'!Y$247</f>
        <v>0</v>
      </c>
      <c r="AA353" s="342">
        <f>'PL,HC,INV'!Z$247</f>
        <v>0</v>
      </c>
      <c r="AB353" s="342">
        <f>'PL,HC,INV'!AA$247</f>
        <v>0</v>
      </c>
    </row>
    <row r="354" spans="1:28">
      <c r="A354" s="975">
        <v>1</v>
      </c>
      <c r="B354" s="975" t="s">
        <v>581</v>
      </c>
      <c r="C354" s="979" t="s">
        <v>484</v>
      </c>
      <c r="D354" s="979" t="s">
        <v>826</v>
      </c>
      <c r="E354" s="977" t="s">
        <v>575</v>
      </c>
      <c r="G354" s="369"/>
      <c r="H354" s="369"/>
      <c r="I354" s="370"/>
      <c r="J354" s="340" t="s">
        <v>40</v>
      </c>
      <c r="K354" s="1226" t="s">
        <v>873</v>
      </c>
      <c r="L354" s="354" t="s">
        <v>3</v>
      </c>
      <c r="M354" s="1225" t="s">
        <v>826</v>
      </c>
      <c r="N354" s="354" t="s">
        <v>38</v>
      </c>
      <c r="O354" s="351" t="str">
        <f>'PL,HC,INV'!$O$4</f>
        <v>BIN</v>
      </c>
      <c r="P354" s="351" t="str">
        <f>'PL,HC,INV'!$H$6</f>
        <v>K_INR</v>
      </c>
      <c r="Q354" s="342">
        <f>'PL,HC,INV'!P$248</f>
        <v>0</v>
      </c>
      <c r="R354" s="342">
        <f>'PL,HC,INV'!Q$248</f>
        <v>0</v>
      </c>
      <c r="S354" s="342">
        <f>'PL,HC,INV'!R$248</f>
        <v>0</v>
      </c>
      <c r="T354" s="342">
        <f>'PL,HC,INV'!S$248</f>
        <v>0</v>
      </c>
      <c r="U354" s="342">
        <f>'PL,HC,INV'!T$248</f>
        <v>0</v>
      </c>
      <c r="V354" s="342">
        <f>'PL,HC,INV'!U$248</f>
        <v>0</v>
      </c>
      <c r="W354" s="342">
        <f>'PL,HC,INV'!V$248</f>
        <v>0</v>
      </c>
      <c r="X354" s="342">
        <f>'PL,HC,INV'!W$248</f>
        <v>0</v>
      </c>
      <c r="Y354" s="342">
        <f>'PL,HC,INV'!X$248</f>
        <v>0</v>
      </c>
      <c r="Z354" s="342">
        <f>'PL,HC,INV'!Y$248</f>
        <v>0</v>
      </c>
      <c r="AA354" s="342">
        <f>'PL,HC,INV'!Z$248</f>
        <v>0</v>
      </c>
      <c r="AB354" s="342">
        <f>'PL,HC,INV'!AA$248</f>
        <v>0</v>
      </c>
    </row>
    <row r="355" spans="1:28">
      <c r="A355" s="975">
        <v>1</v>
      </c>
      <c r="B355" s="975" t="s">
        <v>581</v>
      </c>
      <c r="C355" s="979" t="s">
        <v>484</v>
      </c>
      <c r="D355" s="979" t="s">
        <v>827</v>
      </c>
      <c r="E355" s="977" t="s">
        <v>575</v>
      </c>
      <c r="G355" s="369"/>
      <c r="H355" s="369"/>
      <c r="I355" s="370"/>
      <c r="J355" s="340" t="s">
        <v>40</v>
      </c>
      <c r="K355" s="1226" t="s">
        <v>873</v>
      </c>
      <c r="L355" s="354" t="s">
        <v>3</v>
      </c>
      <c r="M355" s="1225" t="s">
        <v>827</v>
      </c>
      <c r="N355" s="354" t="s">
        <v>38</v>
      </c>
      <c r="O355" s="351" t="str">
        <f>'PL,HC,INV'!$O$4</f>
        <v>BIN</v>
      </c>
      <c r="P355" s="351" t="str">
        <f>'PL,HC,INV'!$H$6</f>
        <v>K_INR</v>
      </c>
      <c r="Q355" s="342">
        <f>'PL,HC,INV'!P$249</f>
        <v>0</v>
      </c>
      <c r="R355" s="342">
        <f>'PL,HC,INV'!Q$249</f>
        <v>0</v>
      </c>
      <c r="S355" s="342">
        <f>'PL,HC,INV'!R$249</f>
        <v>0</v>
      </c>
      <c r="T355" s="342">
        <f>'PL,HC,INV'!S$249</f>
        <v>0</v>
      </c>
      <c r="U355" s="342">
        <f>'PL,HC,INV'!T$249</f>
        <v>0</v>
      </c>
      <c r="V355" s="342">
        <f>'PL,HC,INV'!U$249</f>
        <v>0</v>
      </c>
      <c r="W355" s="342">
        <f>'PL,HC,INV'!V$249</f>
        <v>0</v>
      </c>
      <c r="X355" s="342">
        <f>'PL,HC,INV'!W$249</f>
        <v>0</v>
      </c>
      <c r="Y355" s="342">
        <f>'PL,HC,INV'!X$249</f>
        <v>0</v>
      </c>
      <c r="Z355" s="342">
        <f>'PL,HC,INV'!Y$249</f>
        <v>0</v>
      </c>
      <c r="AA355" s="342">
        <f>'PL,HC,INV'!Z$249</f>
        <v>0</v>
      </c>
      <c r="AB355" s="342">
        <f>'PL,HC,INV'!AA$249</f>
        <v>0</v>
      </c>
    </row>
    <row r="356" spans="1:28">
      <c r="A356" s="975">
        <v>1</v>
      </c>
      <c r="B356" s="975" t="s">
        <v>581</v>
      </c>
      <c r="C356" s="979" t="s">
        <v>484</v>
      </c>
      <c r="D356" s="979" t="s">
        <v>828</v>
      </c>
      <c r="E356" s="977" t="s">
        <v>575</v>
      </c>
      <c r="G356" s="369"/>
      <c r="H356" s="369"/>
      <c r="I356" s="370"/>
      <c r="J356" s="340" t="s">
        <v>40</v>
      </c>
      <c r="K356" s="1226" t="s">
        <v>873</v>
      </c>
      <c r="L356" s="354" t="s">
        <v>3</v>
      </c>
      <c r="M356" s="1225" t="s">
        <v>828</v>
      </c>
      <c r="N356" s="354" t="s">
        <v>38</v>
      </c>
      <c r="O356" s="351" t="str">
        <f>'PL,HC,INV'!$O$4</f>
        <v>BIN</v>
      </c>
      <c r="P356" s="351" t="str">
        <f>'PL,HC,INV'!$H$6</f>
        <v>K_INR</v>
      </c>
      <c r="Q356" s="342">
        <f>'PL,HC,INV'!P$250</f>
        <v>0</v>
      </c>
      <c r="R356" s="342">
        <f>'PL,HC,INV'!Q$250</f>
        <v>0</v>
      </c>
      <c r="S356" s="342">
        <f>'PL,HC,INV'!R$250</f>
        <v>0</v>
      </c>
      <c r="T356" s="342">
        <f>'PL,HC,INV'!S$250</f>
        <v>0</v>
      </c>
      <c r="U356" s="342">
        <f>'PL,HC,INV'!T$250</f>
        <v>0</v>
      </c>
      <c r="V356" s="342">
        <f>'PL,HC,INV'!U$250</f>
        <v>0</v>
      </c>
      <c r="W356" s="342">
        <f>'PL,HC,INV'!V$250</f>
        <v>0</v>
      </c>
      <c r="X356" s="342">
        <f>'PL,HC,INV'!W$250</f>
        <v>0</v>
      </c>
      <c r="Y356" s="342">
        <f>'PL,HC,INV'!X$250</f>
        <v>0</v>
      </c>
      <c r="Z356" s="342">
        <f>'PL,HC,INV'!Y$250</f>
        <v>0</v>
      </c>
      <c r="AA356" s="342">
        <f>'PL,HC,INV'!Z$250</f>
        <v>0</v>
      </c>
      <c r="AB356" s="342">
        <f>'PL,HC,INV'!AA$250</f>
        <v>0</v>
      </c>
    </row>
    <row r="357" spans="1:28" s="1198" customFormat="1">
      <c r="A357" s="1198">
        <v>1</v>
      </c>
      <c r="C357" s="1199"/>
      <c r="F357" s="1200"/>
      <c r="G357" s="1201"/>
      <c r="H357" s="1201"/>
      <c r="I357" s="1202"/>
      <c r="J357" s="1203" t="s">
        <v>32</v>
      </c>
      <c r="K357" s="1204" t="s">
        <v>484</v>
      </c>
      <c r="L357" s="1205" t="s">
        <v>3</v>
      </c>
      <c r="M357" s="1206" t="s">
        <v>4</v>
      </c>
      <c r="N357" s="1207" t="s">
        <v>5</v>
      </c>
      <c r="O357" s="1208" t="str">
        <f>'PL,HC,INV'!$O$4</f>
        <v>BIN</v>
      </c>
      <c r="P357" s="1208" t="str">
        <f>'PL,HC,INV'!$H$6</f>
        <v>K_INR</v>
      </c>
      <c r="Q357" s="1209">
        <f>SUM(Q358:Q368)</f>
        <v>0</v>
      </c>
      <c r="R357" s="1209">
        <f t="shared" ref="R357:AB357" si="27">SUM(R358:R368)</f>
        <v>0</v>
      </c>
      <c r="S357" s="1209">
        <f t="shared" si="27"/>
        <v>0</v>
      </c>
      <c r="T357" s="1209">
        <f t="shared" si="27"/>
        <v>0</v>
      </c>
      <c r="U357" s="1209">
        <f t="shared" si="27"/>
        <v>0</v>
      </c>
      <c r="V357" s="1209">
        <f t="shared" si="27"/>
        <v>0</v>
      </c>
      <c r="W357" s="1209">
        <f t="shared" si="27"/>
        <v>0</v>
      </c>
      <c r="X357" s="1209">
        <f t="shared" si="27"/>
        <v>0</v>
      </c>
      <c r="Y357" s="1209">
        <f t="shared" si="27"/>
        <v>0</v>
      </c>
      <c r="Z357" s="1209">
        <f t="shared" si="27"/>
        <v>0</v>
      </c>
      <c r="AA357" s="1209">
        <f t="shared" si="27"/>
        <v>0</v>
      </c>
      <c r="AB357" s="1209">
        <f t="shared" si="27"/>
        <v>0</v>
      </c>
    </row>
    <row r="358" spans="1:28">
      <c r="A358" s="975">
        <v>1</v>
      </c>
      <c r="B358" s="975" t="s">
        <v>581</v>
      </c>
      <c r="C358" s="979" t="s">
        <v>784</v>
      </c>
      <c r="D358" s="979" t="s">
        <v>61</v>
      </c>
      <c r="E358" s="975" t="s">
        <v>48</v>
      </c>
      <c r="G358" s="369"/>
      <c r="H358" s="369"/>
      <c r="I358" s="370"/>
      <c r="J358" s="339" t="s">
        <v>32</v>
      </c>
      <c r="K358" s="356" t="s">
        <v>60</v>
      </c>
      <c r="L358" s="354" t="s">
        <v>3</v>
      </c>
      <c r="M358" s="741" t="s">
        <v>61</v>
      </c>
      <c r="N358" s="354" t="s">
        <v>5</v>
      </c>
      <c r="O358" s="351" t="str">
        <f>'PL,HC,INV'!$O$4</f>
        <v>BIN</v>
      </c>
      <c r="P358" s="351" t="str">
        <f>'PL,HC,INV'!$H$6</f>
        <v>K_INR</v>
      </c>
      <c r="Q358" s="342">
        <f>'PL,HC,INV'!P$263</f>
        <v>0</v>
      </c>
      <c r="R358" s="342">
        <f>'PL,HC,INV'!Q$263</f>
        <v>0</v>
      </c>
      <c r="S358" s="342">
        <f>'PL,HC,INV'!R$263</f>
        <v>0</v>
      </c>
      <c r="T358" s="342">
        <f>'PL,HC,INV'!S$263</f>
        <v>0</v>
      </c>
      <c r="U358" s="342">
        <f>'PL,HC,INV'!T$263</f>
        <v>0</v>
      </c>
      <c r="V358" s="342">
        <f>'PL,HC,INV'!U$263</f>
        <v>0</v>
      </c>
      <c r="W358" s="342">
        <f>'PL,HC,INV'!V$263</f>
        <v>0</v>
      </c>
      <c r="X358" s="342">
        <f>'PL,HC,INV'!W$263</f>
        <v>0</v>
      </c>
      <c r="Y358" s="342">
        <f>'PL,HC,INV'!X$263</f>
        <v>0</v>
      </c>
      <c r="Z358" s="342">
        <f>'PL,HC,INV'!Y$263</f>
        <v>0</v>
      </c>
      <c r="AA358" s="342">
        <f>'PL,HC,INV'!Z$263</f>
        <v>0</v>
      </c>
      <c r="AB358" s="342">
        <f>'PL,HC,INV'!AA$263</f>
        <v>0</v>
      </c>
    </row>
    <row r="359" spans="1:28">
      <c r="A359" s="975">
        <v>1</v>
      </c>
      <c r="B359" s="975" t="s">
        <v>581</v>
      </c>
      <c r="C359" s="979" t="s">
        <v>784</v>
      </c>
      <c r="D359" s="979" t="s">
        <v>62</v>
      </c>
      <c r="E359" s="975" t="s">
        <v>48</v>
      </c>
      <c r="G359" s="369"/>
      <c r="H359" s="369"/>
      <c r="I359" s="370"/>
      <c r="J359" s="339" t="s">
        <v>32</v>
      </c>
      <c r="K359" s="356" t="s">
        <v>60</v>
      </c>
      <c r="L359" s="354" t="s">
        <v>3</v>
      </c>
      <c r="M359" s="741" t="s">
        <v>62</v>
      </c>
      <c r="N359" s="354" t="s">
        <v>5</v>
      </c>
      <c r="O359" s="351" t="str">
        <f>'PL,HC,INV'!$O$4</f>
        <v>BIN</v>
      </c>
      <c r="P359" s="351" t="str">
        <f>'PL,HC,INV'!$H$6</f>
        <v>K_INR</v>
      </c>
      <c r="Q359" s="342">
        <f>'PL,HC,INV'!P$264</f>
        <v>0</v>
      </c>
      <c r="R359" s="342">
        <f>'PL,HC,INV'!Q$264</f>
        <v>0</v>
      </c>
      <c r="S359" s="342">
        <f>'PL,HC,INV'!R$264</f>
        <v>0</v>
      </c>
      <c r="T359" s="342">
        <f>'PL,HC,INV'!S$264</f>
        <v>0</v>
      </c>
      <c r="U359" s="342">
        <f>'PL,HC,INV'!T$264</f>
        <v>0</v>
      </c>
      <c r="V359" s="342">
        <f>'PL,HC,INV'!U$264</f>
        <v>0</v>
      </c>
      <c r="W359" s="342">
        <f>'PL,HC,INV'!V$264</f>
        <v>0</v>
      </c>
      <c r="X359" s="342">
        <f>'PL,HC,INV'!W$264</f>
        <v>0</v>
      </c>
      <c r="Y359" s="342">
        <f>'PL,HC,INV'!X$264</f>
        <v>0</v>
      </c>
      <c r="Z359" s="342">
        <f>'PL,HC,INV'!Y$264</f>
        <v>0</v>
      </c>
      <c r="AA359" s="342">
        <f>'PL,HC,INV'!Z$264</f>
        <v>0</v>
      </c>
      <c r="AB359" s="342">
        <f>'PL,HC,INV'!AA$264</f>
        <v>0</v>
      </c>
    </row>
    <row r="360" spans="1:28">
      <c r="A360" s="975">
        <v>1</v>
      </c>
      <c r="B360" s="975" t="s">
        <v>741</v>
      </c>
      <c r="C360" s="979" t="s">
        <v>784</v>
      </c>
      <c r="D360" s="979" t="s">
        <v>89</v>
      </c>
      <c r="E360" s="975" t="s">
        <v>48</v>
      </c>
      <c r="G360" s="369"/>
      <c r="H360" s="369"/>
      <c r="I360" s="370"/>
      <c r="J360" s="339" t="s">
        <v>32</v>
      </c>
      <c r="K360" s="356" t="s">
        <v>60</v>
      </c>
      <c r="L360" s="354" t="s">
        <v>3</v>
      </c>
      <c r="M360" s="741" t="s">
        <v>89</v>
      </c>
      <c r="N360" s="354" t="s">
        <v>5</v>
      </c>
      <c r="O360" s="351" t="str">
        <f>'PL,HC,INV'!$O$4</f>
        <v>BIN</v>
      </c>
      <c r="P360" s="351" t="str">
        <f>'PL,HC,INV'!$H$6</f>
        <v>K_INR</v>
      </c>
      <c r="Q360" s="342">
        <f>'PL,HC,INV'!P$265</f>
        <v>0</v>
      </c>
      <c r="R360" s="342">
        <f>'PL,HC,INV'!Q$265</f>
        <v>0</v>
      </c>
      <c r="S360" s="342">
        <f>'PL,HC,INV'!R$265</f>
        <v>0</v>
      </c>
      <c r="T360" s="342">
        <f>'PL,HC,INV'!S$265</f>
        <v>0</v>
      </c>
      <c r="U360" s="342">
        <f>'PL,HC,INV'!T$265</f>
        <v>0</v>
      </c>
      <c r="V360" s="342">
        <f>'PL,HC,INV'!U$265</f>
        <v>0</v>
      </c>
      <c r="W360" s="342">
        <f>'PL,HC,INV'!V$265</f>
        <v>0</v>
      </c>
      <c r="X360" s="342">
        <f>'PL,HC,INV'!W$265</f>
        <v>0</v>
      </c>
      <c r="Y360" s="342">
        <f>'PL,HC,INV'!X$265</f>
        <v>0</v>
      </c>
      <c r="Z360" s="342">
        <f>'PL,HC,INV'!Y$265</f>
        <v>0</v>
      </c>
      <c r="AA360" s="342">
        <f>'PL,HC,INV'!Z$265</f>
        <v>0</v>
      </c>
      <c r="AB360" s="342">
        <f>'PL,HC,INV'!AA$265</f>
        <v>0</v>
      </c>
    </row>
    <row r="361" spans="1:28">
      <c r="A361" s="975">
        <v>1</v>
      </c>
      <c r="B361" s="975" t="s">
        <v>581</v>
      </c>
      <c r="C361" s="979" t="s">
        <v>784</v>
      </c>
      <c r="D361" s="979" t="s">
        <v>63</v>
      </c>
      <c r="E361" s="975" t="s">
        <v>48</v>
      </c>
      <c r="G361" s="369"/>
      <c r="H361" s="369"/>
      <c r="I361" s="370"/>
      <c r="J361" s="339" t="s">
        <v>32</v>
      </c>
      <c r="K361" s="356" t="s">
        <v>60</v>
      </c>
      <c r="L361" s="354" t="s">
        <v>3</v>
      </c>
      <c r="M361" s="741" t="s">
        <v>63</v>
      </c>
      <c r="N361" s="354" t="s">
        <v>5</v>
      </c>
      <c r="O361" s="351" t="str">
        <f>'PL,HC,INV'!$O$4</f>
        <v>BIN</v>
      </c>
      <c r="P361" s="351" t="str">
        <f>'PL,HC,INV'!$H$6</f>
        <v>K_INR</v>
      </c>
      <c r="Q361" s="342">
        <f>'PL,HC,INV'!P$267</f>
        <v>0</v>
      </c>
      <c r="R361" s="342">
        <f>'PL,HC,INV'!Q$267</f>
        <v>0</v>
      </c>
      <c r="S361" s="342">
        <f>'PL,HC,INV'!R$267</f>
        <v>0</v>
      </c>
      <c r="T361" s="342">
        <f>'PL,HC,INV'!S$267</f>
        <v>0</v>
      </c>
      <c r="U361" s="342">
        <f>'PL,HC,INV'!T$267</f>
        <v>0</v>
      </c>
      <c r="V361" s="342">
        <f>'PL,HC,INV'!U$267</f>
        <v>0</v>
      </c>
      <c r="W361" s="342">
        <f>'PL,HC,INV'!V$267</f>
        <v>0</v>
      </c>
      <c r="X361" s="342">
        <f>'PL,HC,INV'!W$267</f>
        <v>0</v>
      </c>
      <c r="Y361" s="342">
        <f>'PL,HC,INV'!X$267</f>
        <v>0</v>
      </c>
      <c r="Z361" s="342">
        <f>'PL,HC,INV'!Y$267</f>
        <v>0</v>
      </c>
      <c r="AA361" s="342">
        <f>'PL,HC,INV'!Z$267</f>
        <v>0</v>
      </c>
      <c r="AB361" s="342">
        <f>'PL,HC,INV'!AA$267</f>
        <v>0</v>
      </c>
    </row>
    <row r="362" spans="1:28">
      <c r="A362" s="975">
        <v>1</v>
      </c>
      <c r="B362" s="975" t="s">
        <v>581</v>
      </c>
      <c r="C362" s="979" t="s">
        <v>484</v>
      </c>
      <c r="D362" s="979" t="s">
        <v>826</v>
      </c>
      <c r="E362" s="975" t="s">
        <v>48</v>
      </c>
      <c r="G362" s="369"/>
      <c r="H362" s="369"/>
      <c r="I362" s="370"/>
      <c r="J362" s="339" t="s">
        <v>32</v>
      </c>
      <c r="K362" s="1226" t="s">
        <v>873</v>
      </c>
      <c r="L362" s="354" t="s">
        <v>3</v>
      </c>
      <c r="M362" s="741" t="s">
        <v>63</v>
      </c>
      <c r="N362" s="354" t="s">
        <v>5</v>
      </c>
      <c r="O362" s="351" t="str">
        <f>'PL,HC,INV'!$O$4</f>
        <v>BIN</v>
      </c>
      <c r="P362" s="351" t="str">
        <f>'PL,HC,INV'!$H$6</f>
        <v>K_INR</v>
      </c>
      <c r="Q362" s="342">
        <f>'PL,HC,INV'!P$268</f>
        <v>0</v>
      </c>
      <c r="R362" s="342">
        <f>'PL,HC,INV'!Q$268</f>
        <v>0</v>
      </c>
      <c r="S362" s="342">
        <f>'PL,HC,INV'!R$268</f>
        <v>0</v>
      </c>
      <c r="T362" s="342">
        <f>'PL,HC,INV'!S$268</f>
        <v>0</v>
      </c>
      <c r="U362" s="342">
        <f>'PL,HC,INV'!T$268</f>
        <v>0</v>
      </c>
      <c r="V362" s="342">
        <f>'PL,HC,INV'!U$268</f>
        <v>0</v>
      </c>
      <c r="W362" s="342">
        <f>'PL,HC,INV'!V$268</f>
        <v>0</v>
      </c>
      <c r="X362" s="342">
        <f>'PL,HC,INV'!W$268</f>
        <v>0</v>
      </c>
      <c r="Y362" s="342">
        <f>'PL,HC,INV'!X$268</f>
        <v>0</v>
      </c>
      <c r="Z362" s="342">
        <f>'PL,HC,INV'!Y$268</f>
        <v>0</v>
      </c>
      <c r="AA362" s="342">
        <f>'PL,HC,INV'!Z$268</f>
        <v>0</v>
      </c>
      <c r="AB362" s="342">
        <f>'PL,HC,INV'!AA$268</f>
        <v>0</v>
      </c>
    </row>
    <row r="363" spans="1:28">
      <c r="A363" s="975">
        <v>1</v>
      </c>
      <c r="B363" s="975" t="s">
        <v>581</v>
      </c>
      <c r="C363" s="979" t="s">
        <v>484</v>
      </c>
      <c r="D363" s="979" t="s">
        <v>827</v>
      </c>
      <c r="E363" s="975" t="s">
        <v>48</v>
      </c>
      <c r="G363" s="369"/>
      <c r="H363" s="369"/>
      <c r="I363" s="370"/>
      <c r="J363" s="339" t="s">
        <v>32</v>
      </c>
      <c r="K363" s="1226" t="s">
        <v>873</v>
      </c>
      <c r="L363" s="354" t="s">
        <v>3</v>
      </c>
      <c r="M363" s="741" t="s">
        <v>63</v>
      </c>
      <c r="N363" s="354" t="s">
        <v>5</v>
      </c>
      <c r="O363" s="351" t="str">
        <f>'PL,HC,INV'!$O$4</f>
        <v>BIN</v>
      </c>
      <c r="P363" s="351" t="str">
        <f>'PL,HC,INV'!$H$6</f>
        <v>K_INR</v>
      </c>
      <c r="Q363" s="342">
        <f>'PL,HC,INV'!P$269</f>
        <v>0</v>
      </c>
      <c r="R363" s="342">
        <f>'PL,HC,INV'!Q$269</f>
        <v>0</v>
      </c>
      <c r="S363" s="342">
        <f>'PL,HC,INV'!R$269</f>
        <v>0</v>
      </c>
      <c r="T363" s="342">
        <f>'PL,HC,INV'!S$269</f>
        <v>0</v>
      </c>
      <c r="U363" s="342">
        <f>'PL,HC,INV'!T$269</f>
        <v>0</v>
      </c>
      <c r="V363" s="342">
        <f>'PL,HC,INV'!U$269</f>
        <v>0</v>
      </c>
      <c r="W363" s="342">
        <f>'PL,HC,INV'!V$269</f>
        <v>0</v>
      </c>
      <c r="X363" s="342">
        <f>'PL,HC,INV'!W$269</f>
        <v>0</v>
      </c>
      <c r="Y363" s="342">
        <f>'PL,HC,INV'!X$269</f>
        <v>0</v>
      </c>
      <c r="Z363" s="342">
        <f>'PL,HC,INV'!Y$269</f>
        <v>0</v>
      </c>
      <c r="AA363" s="342">
        <f>'PL,HC,INV'!Z$269</f>
        <v>0</v>
      </c>
      <c r="AB363" s="342">
        <f>'PL,HC,INV'!AA$269</f>
        <v>0</v>
      </c>
    </row>
    <row r="364" spans="1:28">
      <c r="A364" s="975">
        <v>1</v>
      </c>
      <c r="B364" s="975" t="s">
        <v>581</v>
      </c>
      <c r="C364" s="979" t="s">
        <v>484</v>
      </c>
      <c r="D364" s="979" t="s">
        <v>828</v>
      </c>
      <c r="E364" s="975" t="s">
        <v>48</v>
      </c>
      <c r="G364" s="369"/>
      <c r="H364" s="369"/>
      <c r="I364" s="370"/>
      <c r="J364" s="339" t="s">
        <v>32</v>
      </c>
      <c r="K364" s="1226" t="s">
        <v>873</v>
      </c>
      <c r="L364" s="354" t="s">
        <v>3</v>
      </c>
      <c r="M364" s="741" t="s">
        <v>63</v>
      </c>
      <c r="N364" s="354" t="s">
        <v>5</v>
      </c>
      <c r="O364" s="351" t="str">
        <f>'PL,HC,INV'!$O$4</f>
        <v>BIN</v>
      </c>
      <c r="P364" s="351" t="str">
        <f>'PL,HC,INV'!$H$6</f>
        <v>K_INR</v>
      </c>
      <c r="Q364" s="342">
        <f>'PL,HC,INV'!P$270</f>
        <v>0</v>
      </c>
      <c r="R364" s="342">
        <f>'PL,HC,INV'!Q$270</f>
        <v>0</v>
      </c>
      <c r="S364" s="342">
        <f>'PL,HC,INV'!R$270</f>
        <v>0</v>
      </c>
      <c r="T364" s="342">
        <f>'PL,HC,INV'!S$270</f>
        <v>0</v>
      </c>
      <c r="U364" s="342">
        <f>'PL,HC,INV'!T$270</f>
        <v>0</v>
      </c>
      <c r="V364" s="342">
        <f>'PL,HC,INV'!U$270</f>
        <v>0</v>
      </c>
      <c r="W364" s="342">
        <f>'PL,HC,INV'!V$270</f>
        <v>0</v>
      </c>
      <c r="X364" s="342">
        <f>'PL,HC,INV'!W$270</f>
        <v>0</v>
      </c>
      <c r="Y364" s="342">
        <f>'PL,HC,INV'!X$270</f>
        <v>0</v>
      </c>
      <c r="Z364" s="342">
        <f>'PL,HC,INV'!Y$270</f>
        <v>0</v>
      </c>
      <c r="AA364" s="342">
        <f>'PL,HC,INV'!Z$270</f>
        <v>0</v>
      </c>
      <c r="AB364" s="342">
        <f>'PL,HC,INV'!AA$270</f>
        <v>0</v>
      </c>
    </row>
    <row r="365" spans="1:28">
      <c r="A365" s="975">
        <v>1</v>
      </c>
      <c r="B365" s="975" t="s">
        <v>741</v>
      </c>
      <c r="C365" s="979" t="s">
        <v>784</v>
      </c>
      <c r="D365" s="975" t="s">
        <v>574</v>
      </c>
      <c r="E365" s="975" t="s">
        <v>48</v>
      </c>
      <c r="G365" s="369"/>
      <c r="H365" s="369"/>
      <c r="I365" s="370"/>
      <c r="J365" s="747" t="s">
        <v>475</v>
      </c>
      <c r="K365" s="356" t="s">
        <v>60</v>
      </c>
      <c r="L365" s="354" t="s">
        <v>3</v>
      </c>
      <c r="M365" s="741" t="s">
        <v>4</v>
      </c>
      <c r="N365" s="354" t="s">
        <v>5</v>
      </c>
      <c r="O365" s="351" t="str">
        <f>'PL,HC,INV'!$O$4</f>
        <v>BIN</v>
      </c>
      <c r="P365" s="351" t="str">
        <f>'PL,HC,INV'!$H$6</f>
        <v>K_INR</v>
      </c>
      <c r="Q365" s="342">
        <f>'PL,HC,INV'!P747*-1</f>
        <v>0</v>
      </c>
      <c r="R365" s="342">
        <f>'PL,HC,INV'!Q747*-1</f>
        <v>0</v>
      </c>
      <c r="S365" s="342">
        <f>'PL,HC,INV'!R747*-1</f>
        <v>0</v>
      </c>
      <c r="T365" s="342">
        <f>'PL,HC,INV'!S747*-1</f>
        <v>0</v>
      </c>
      <c r="U365" s="342">
        <f>'PL,HC,INV'!T747*-1</f>
        <v>0</v>
      </c>
      <c r="V365" s="342">
        <f>'PL,HC,INV'!U747*-1</f>
        <v>0</v>
      </c>
      <c r="W365" s="342">
        <f>'PL,HC,INV'!V747*-1</f>
        <v>0</v>
      </c>
      <c r="X365" s="342">
        <f>'PL,HC,INV'!W747*-1</f>
        <v>0</v>
      </c>
      <c r="Y365" s="342">
        <f>'PL,HC,INV'!X747*-1</f>
        <v>0</v>
      </c>
      <c r="Z365" s="342">
        <f>'PL,HC,INV'!Y747*-1</f>
        <v>0</v>
      </c>
      <c r="AA365" s="342">
        <f>'PL,HC,INV'!Z747*-1</f>
        <v>0</v>
      </c>
      <c r="AB365" s="342">
        <f>'PL,HC,INV'!AA747*-1</f>
        <v>0</v>
      </c>
    </row>
    <row r="366" spans="1:28">
      <c r="A366" s="975">
        <v>1</v>
      </c>
      <c r="B366" s="975" t="s">
        <v>581</v>
      </c>
      <c r="C366" s="979" t="s">
        <v>783</v>
      </c>
      <c r="D366" s="975" t="s">
        <v>731</v>
      </c>
      <c r="E366" s="975" t="s">
        <v>48</v>
      </c>
      <c r="G366" s="369"/>
      <c r="H366" s="369"/>
      <c r="I366" s="370"/>
      <c r="J366" s="747" t="s">
        <v>476</v>
      </c>
      <c r="K366" s="356" t="s">
        <v>60</v>
      </c>
      <c r="L366" s="354" t="s">
        <v>3</v>
      </c>
      <c r="M366" s="741" t="s">
        <v>4</v>
      </c>
      <c r="N366" s="354" t="s">
        <v>5</v>
      </c>
      <c r="O366" s="351" t="str">
        <f>'PL,HC,INV'!$O$4</f>
        <v>BIN</v>
      </c>
      <c r="P366" s="351" t="str">
        <f>'PL,HC,INV'!$H$6</f>
        <v>K_INR</v>
      </c>
      <c r="Q366" s="342">
        <f>'PL,HC,INV'!P748*-1</f>
        <v>0</v>
      </c>
      <c r="R366" s="342">
        <f>'PL,HC,INV'!Q748*-1</f>
        <v>0</v>
      </c>
      <c r="S366" s="342">
        <f>'PL,HC,INV'!R748*-1</f>
        <v>0</v>
      </c>
      <c r="T366" s="342">
        <f>'PL,HC,INV'!S748*-1</f>
        <v>0</v>
      </c>
      <c r="U366" s="342">
        <f>'PL,HC,INV'!T748*-1</f>
        <v>0</v>
      </c>
      <c r="V366" s="342">
        <f>'PL,HC,INV'!U748*-1</f>
        <v>0</v>
      </c>
      <c r="W366" s="342">
        <f>'PL,HC,INV'!V748*-1</f>
        <v>0</v>
      </c>
      <c r="X366" s="342">
        <f>'PL,HC,INV'!W748*-1</f>
        <v>0</v>
      </c>
      <c r="Y366" s="342">
        <f>'PL,HC,INV'!X748*-1</f>
        <v>0</v>
      </c>
      <c r="Z366" s="342">
        <f>'PL,HC,INV'!Y748*-1</f>
        <v>0</v>
      </c>
      <c r="AA366" s="342">
        <f>'PL,HC,INV'!Z748*-1</f>
        <v>0</v>
      </c>
      <c r="AB366" s="342">
        <f>'PL,HC,INV'!AA748*-1</f>
        <v>0</v>
      </c>
    </row>
    <row r="367" spans="1:28">
      <c r="A367" s="975">
        <v>1</v>
      </c>
      <c r="B367" s="975" t="s">
        <v>779</v>
      </c>
      <c r="C367" s="979" t="s">
        <v>783</v>
      </c>
      <c r="D367" s="975" t="s">
        <v>731</v>
      </c>
      <c r="E367" s="975" t="s">
        <v>48</v>
      </c>
      <c r="G367" s="369"/>
      <c r="H367" s="369"/>
      <c r="I367" s="370"/>
      <c r="J367" s="747" t="s">
        <v>477</v>
      </c>
      <c r="K367" s="356" t="s">
        <v>60</v>
      </c>
      <c r="L367" s="354" t="s">
        <v>3</v>
      </c>
      <c r="M367" s="741" t="s">
        <v>4</v>
      </c>
      <c r="N367" s="354" t="s">
        <v>5</v>
      </c>
      <c r="O367" s="351" t="str">
        <f>'PL,HC,INV'!$O$4</f>
        <v>BIN</v>
      </c>
      <c r="P367" s="351" t="str">
        <f>'PL,HC,INV'!$H$6</f>
        <v>K_INR</v>
      </c>
      <c r="Q367" s="342">
        <f>'PL,HC,INV'!P750*-1</f>
        <v>0</v>
      </c>
      <c r="R367" s="342">
        <f>'PL,HC,INV'!Q750*-1</f>
        <v>0</v>
      </c>
      <c r="S367" s="342">
        <f>'PL,HC,INV'!R750*-1</f>
        <v>0</v>
      </c>
      <c r="T367" s="342">
        <f>'PL,HC,INV'!S750*-1</f>
        <v>0</v>
      </c>
      <c r="U367" s="342">
        <f>'PL,HC,INV'!T750*-1</f>
        <v>0</v>
      </c>
      <c r="V367" s="342">
        <f>'PL,HC,INV'!U750*-1</f>
        <v>0</v>
      </c>
      <c r="W367" s="342">
        <f>'PL,HC,INV'!V750*-1</f>
        <v>0</v>
      </c>
      <c r="X367" s="342">
        <f>'PL,HC,INV'!W750*-1</f>
        <v>0</v>
      </c>
      <c r="Y367" s="342">
        <f>'PL,HC,INV'!X750*-1</f>
        <v>0</v>
      </c>
      <c r="Z367" s="342">
        <f>'PL,HC,INV'!Y750*-1</f>
        <v>0</v>
      </c>
      <c r="AA367" s="342">
        <f>'PL,HC,INV'!Z750*-1</f>
        <v>0</v>
      </c>
      <c r="AB367" s="342">
        <f>'PL,HC,INV'!AA750*-1</f>
        <v>0</v>
      </c>
    </row>
    <row r="368" spans="1:28">
      <c r="A368" s="975">
        <v>1</v>
      </c>
      <c r="B368" s="975" t="s">
        <v>779</v>
      </c>
      <c r="C368" s="979" t="s">
        <v>784</v>
      </c>
      <c r="D368" s="975" t="s">
        <v>731</v>
      </c>
      <c r="E368" s="975" t="s">
        <v>48</v>
      </c>
      <c r="G368" s="369"/>
      <c r="H368" s="369"/>
      <c r="I368" s="370"/>
      <c r="J368" s="747" t="s">
        <v>478</v>
      </c>
      <c r="K368" s="356" t="s">
        <v>60</v>
      </c>
      <c r="L368" s="354" t="s">
        <v>3</v>
      </c>
      <c r="M368" s="741" t="s">
        <v>4</v>
      </c>
      <c r="N368" s="354" t="s">
        <v>5</v>
      </c>
      <c r="O368" s="351" t="str">
        <f>'PL,HC,INV'!$O$4</f>
        <v>BIN</v>
      </c>
      <c r="P368" s="351" t="str">
        <f>'PL,HC,INV'!$H$6</f>
        <v>K_INR</v>
      </c>
      <c r="Q368" s="342">
        <f>'PL,HC,INV'!P749*-1</f>
        <v>0</v>
      </c>
      <c r="R368" s="342">
        <f>'PL,HC,INV'!Q749*-1</f>
        <v>0</v>
      </c>
      <c r="S368" s="342">
        <f>'PL,HC,INV'!R749*-1</f>
        <v>0</v>
      </c>
      <c r="T368" s="342">
        <f>'PL,HC,INV'!S749*-1</f>
        <v>0</v>
      </c>
      <c r="U368" s="342">
        <f>'PL,HC,INV'!T749*-1</f>
        <v>0</v>
      </c>
      <c r="V368" s="342">
        <f>'PL,HC,INV'!U749*-1</f>
        <v>0</v>
      </c>
      <c r="W368" s="342">
        <f>'PL,HC,INV'!V749*-1</f>
        <v>0</v>
      </c>
      <c r="X368" s="342">
        <f>'PL,HC,INV'!W749*-1</f>
        <v>0</v>
      </c>
      <c r="Y368" s="342">
        <f>'PL,HC,INV'!X749*-1</f>
        <v>0</v>
      </c>
      <c r="Z368" s="342">
        <f>'PL,HC,INV'!Y749*-1</f>
        <v>0</v>
      </c>
      <c r="AA368" s="342">
        <f>'PL,HC,INV'!Z749*-1</f>
        <v>0</v>
      </c>
      <c r="AB368" s="342">
        <f>'PL,HC,INV'!AA749*-1</f>
        <v>0</v>
      </c>
    </row>
    <row r="369" spans="1:28" s="1198" customFormat="1">
      <c r="A369" s="1198">
        <v>1</v>
      </c>
      <c r="C369" s="1199"/>
      <c r="F369" s="1200"/>
      <c r="G369" s="1201"/>
      <c r="H369" s="1201"/>
      <c r="I369" s="1202"/>
      <c r="J369" s="1203" t="s">
        <v>47</v>
      </c>
      <c r="K369" s="1204" t="s">
        <v>484</v>
      </c>
      <c r="L369" s="1205" t="s">
        <v>3</v>
      </c>
      <c r="M369" s="1206" t="s">
        <v>4</v>
      </c>
      <c r="N369" s="1207" t="s">
        <v>5</v>
      </c>
      <c r="O369" s="1208" t="str">
        <f>'PL,HC,INV'!$O$4</f>
        <v>BIN</v>
      </c>
      <c r="P369" s="1208" t="str">
        <f>'PL,HC,INV'!$H$6</f>
        <v>K_INR</v>
      </c>
      <c r="Q369" s="1209">
        <f>SUM(Q370:Q372)</f>
        <v>0</v>
      </c>
      <c r="R369" s="1209">
        <f t="shared" ref="R369:AB369" si="28">SUM(R370:R372)</f>
        <v>0</v>
      </c>
      <c r="S369" s="1209">
        <f t="shared" si="28"/>
        <v>0</v>
      </c>
      <c r="T369" s="1209">
        <f t="shared" si="28"/>
        <v>0</v>
      </c>
      <c r="U369" s="1209">
        <f t="shared" si="28"/>
        <v>0</v>
      </c>
      <c r="V369" s="1209">
        <f t="shared" si="28"/>
        <v>0</v>
      </c>
      <c r="W369" s="1209">
        <f t="shared" si="28"/>
        <v>0</v>
      </c>
      <c r="X369" s="1209">
        <f t="shared" si="28"/>
        <v>0</v>
      </c>
      <c r="Y369" s="1209">
        <f t="shared" si="28"/>
        <v>0</v>
      </c>
      <c r="Z369" s="1209">
        <f t="shared" si="28"/>
        <v>0</v>
      </c>
      <c r="AA369" s="1209">
        <f t="shared" si="28"/>
        <v>0</v>
      </c>
      <c r="AB369" s="1209">
        <f t="shared" si="28"/>
        <v>0</v>
      </c>
    </row>
    <row r="370" spans="1:28">
      <c r="A370" s="975">
        <v>1</v>
      </c>
      <c r="B370" s="975" t="s">
        <v>581</v>
      </c>
      <c r="C370" s="979" t="s">
        <v>783</v>
      </c>
      <c r="D370" s="975" t="s">
        <v>731</v>
      </c>
      <c r="E370" s="975" t="s">
        <v>782</v>
      </c>
      <c r="G370" s="369"/>
      <c r="H370" s="369"/>
      <c r="I370" s="370"/>
      <c r="J370" s="344" t="s">
        <v>26</v>
      </c>
      <c r="K370" s="356" t="s">
        <v>60</v>
      </c>
      <c r="L370" s="354" t="s">
        <v>3</v>
      </c>
      <c r="M370" s="741" t="s">
        <v>4</v>
      </c>
      <c r="N370" s="354" t="s">
        <v>5</v>
      </c>
      <c r="O370" s="351" t="str">
        <f>'PL,HC,INV'!$O$4</f>
        <v>BIN</v>
      </c>
      <c r="P370" s="351" t="str">
        <f>'PL,HC,INV'!$H$6</f>
        <v>K_INR</v>
      </c>
      <c r="Q370" s="342">
        <f>'PL,HC,INV'!P$273</f>
        <v>0</v>
      </c>
      <c r="R370" s="342">
        <f>'PL,HC,INV'!Q$273</f>
        <v>0</v>
      </c>
      <c r="S370" s="342">
        <f>'PL,HC,INV'!R$273</f>
        <v>0</v>
      </c>
      <c r="T370" s="342">
        <f>'PL,HC,INV'!S$273</f>
        <v>0</v>
      </c>
      <c r="U370" s="342">
        <f>'PL,HC,INV'!T$273</f>
        <v>0</v>
      </c>
      <c r="V370" s="342">
        <f>'PL,HC,INV'!U$273</f>
        <v>0</v>
      </c>
      <c r="W370" s="342">
        <f>'PL,HC,INV'!V$273</f>
        <v>0</v>
      </c>
      <c r="X370" s="342">
        <f>'PL,HC,INV'!W$273</f>
        <v>0</v>
      </c>
      <c r="Y370" s="342">
        <f>'PL,HC,INV'!X$273</f>
        <v>0</v>
      </c>
      <c r="Z370" s="342">
        <f>'PL,HC,INV'!Y$273</f>
        <v>0</v>
      </c>
      <c r="AA370" s="342">
        <f>'PL,HC,INV'!Z$273</f>
        <v>0</v>
      </c>
      <c r="AB370" s="342">
        <f>'PL,HC,INV'!AA$273</f>
        <v>0</v>
      </c>
    </row>
    <row r="371" spans="1:28">
      <c r="A371" s="975">
        <v>1</v>
      </c>
      <c r="B371" s="975" t="s">
        <v>581</v>
      </c>
      <c r="C371" s="979" t="s">
        <v>783</v>
      </c>
      <c r="D371" s="975" t="s">
        <v>574</v>
      </c>
      <c r="E371" s="975" t="s">
        <v>572</v>
      </c>
      <c r="G371" s="369"/>
      <c r="H371" s="369"/>
      <c r="I371" s="370"/>
      <c r="J371" s="344" t="s">
        <v>27</v>
      </c>
      <c r="K371" s="356" t="s">
        <v>60</v>
      </c>
      <c r="L371" s="354" t="s">
        <v>3</v>
      </c>
      <c r="M371" s="741" t="s">
        <v>4</v>
      </c>
      <c r="N371" s="354" t="s">
        <v>5</v>
      </c>
      <c r="O371" s="351" t="str">
        <f>'PL,HC,INV'!$O$4</f>
        <v>BIN</v>
      </c>
      <c r="P371" s="351" t="str">
        <f>'PL,HC,INV'!$H$6</f>
        <v>K_INR</v>
      </c>
      <c r="Q371" s="342">
        <f>'PL,HC,INV'!P$274</f>
        <v>0</v>
      </c>
      <c r="R371" s="342">
        <f>'PL,HC,INV'!Q$274</f>
        <v>0</v>
      </c>
      <c r="S371" s="342">
        <f>'PL,HC,INV'!R$274</f>
        <v>0</v>
      </c>
      <c r="T371" s="342">
        <f>'PL,HC,INV'!S$274</f>
        <v>0</v>
      </c>
      <c r="U371" s="342">
        <f>'PL,HC,INV'!T$274</f>
        <v>0</v>
      </c>
      <c r="V371" s="342">
        <f>'PL,HC,INV'!U$274</f>
        <v>0</v>
      </c>
      <c r="W371" s="342">
        <f>'PL,HC,INV'!V$274</f>
        <v>0</v>
      </c>
      <c r="X371" s="342">
        <f>'PL,HC,INV'!W$274</f>
        <v>0</v>
      </c>
      <c r="Y371" s="342">
        <f>'PL,HC,INV'!X$274</f>
        <v>0</v>
      </c>
      <c r="Z371" s="342">
        <f>'PL,HC,INV'!Y$274</f>
        <v>0</v>
      </c>
      <c r="AA371" s="342">
        <f>'PL,HC,INV'!Z$274</f>
        <v>0</v>
      </c>
      <c r="AB371" s="342">
        <f>'PL,HC,INV'!AA$274</f>
        <v>0</v>
      </c>
    </row>
    <row r="372" spans="1:28">
      <c r="A372" s="975">
        <v>1</v>
      </c>
      <c r="B372" s="975" t="s">
        <v>741</v>
      </c>
      <c r="C372" s="979" t="s">
        <v>783</v>
      </c>
      <c r="D372" s="975" t="s">
        <v>574</v>
      </c>
      <c r="E372" s="975" t="s">
        <v>572</v>
      </c>
      <c r="G372" s="369"/>
      <c r="H372" s="369"/>
      <c r="I372" s="370"/>
      <c r="J372" s="344" t="s">
        <v>28</v>
      </c>
      <c r="K372" s="356" t="s">
        <v>60</v>
      </c>
      <c r="L372" s="354" t="s">
        <v>3</v>
      </c>
      <c r="M372" s="741" t="s">
        <v>4</v>
      </c>
      <c r="N372" s="354" t="s">
        <v>5</v>
      </c>
      <c r="O372" s="351" t="str">
        <f>'PL,HC,INV'!$O$4</f>
        <v>BIN</v>
      </c>
      <c r="P372" s="351" t="str">
        <f>'PL,HC,INV'!$H$6</f>
        <v>K_INR</v>
      </c>
      <c r="Q372" s="342">
        <f>'PL,HC,INV'!P$275</f>
        <v>0</v>
      </c>
      <c r="R372" s="342">
        <f>'PL,HC,INV'!Q$275</f>
        <v>0</v>
      </c>
      <c r="S372" s="342">
        <f>'PL,HC,INV'!R$275</f>
        <v>0</v>
      </c>
      <c r="T372" s="342">
        <f>'PL,HC,INV'!S$275</f>
        <v>0</v>
      </c>
      <c r="U372" s="342">
        <f>'PL,HC,INV'!T$275</f>
        <v>0</v>
      </c>
      <c r="V372" s="342">
        <f>'PL,HC,INV'!U$275</f>
        <v>0</v>
      </c>
      <c r="W372" s="342">
        <f>'PL,HC,INV'!V$275</f>
        <v>0</v>
      </c>
      <c r="X372" s="342">
        <f>'PL,HC,INV'!W$275</f>
        <v>0</v>
      </c>
      <c r="Y372" s="342">
        <f>'PL,HC,INV'!X$275</f>
        <v>0</v>
      </c>
      <c r="Z372" s="342">
        <f>'PL,HC,INV'!Y$275</f>
        <v>0</v>
      </c>
      <c r="AA372" s="342">
        <f>'PL,HC,INV'!Z$275</f>
        <v>0</v>
      </c>
      <c r="AB372" s="342">
        <f>'PL,HC,INV'!AA$275</f>
        <v>0</v>
      </c>
    </row>
    <row r="373" spans="1:28" s="1198" customFormat="1">
      <c r="A373" s="1198">
        <v>1</v>
      </c>
      <c r="B373" s="1198" t="s">
        <v>868</v>
      </c>
      <c r="C373" s="1199" t="s">
        <v>60</v>
      </c>
      <c r="D373" s="1198" t="s">
        <v>866</v>
      </c>
      <c r="E373" s="1198" t="s">
        <v>865</v>
      </c>
      <c r="F373" s="1200"/>
      <c r="G373" s="1201"/>
      <c r="H373" s="1201"/>
      <c r="I373" s="1202"/>
      <c r="J373" s="1203" t="s">
        <v>49</v>
      </c>
      <c r="K373" s="1204" t="s">
        <v>484</v>
      </c>
      <c r="L373" s="1205" t="s">
        <v>3</v>
      </c>
      <c r="M373" s="1206" t="s">
        <v>4</v>
      </c>
      <c r="N373" s="1207" t="s">
        <v>5</v>
      </c>
      <c r="O373" s="1208" t="str">
        <f>'PL,HC,INV'!$O$4</f>
        <v>BIN</v>
      </c>
      <c r="P373" s="1208" t="str">
        <f>'PL,HC,INV'!$H$6</f>
        <v>K_INR</v>
      </c>
      <c r="Q373" s="1209">
        <f>Q357-Q369</f>
        <v>0</v>
      </c>
      <c r="R373" s="1209">
        <f t="shared" ref="R373:AB373" si="29">R357-R369</f>
        <v>0</v>
      </c>
      <c r="S373" s="1209">
        <f t="shared" si="29"/>
        <v>0</v>
      </c>
      <c r="T373" s="1209">
        <f t="shared" si="29"/>
        <v>0</v>
      </c>
      <c r="U373" s="1209">
        <f t="shared" si="29"/>
        <v>0</v>
      </c>
      <c r="V373" s="1209">
        <f t="shared" si="29"/>
        <v>0</v>
      </c>
      <c r="W373" s="1209">
        <f t="shared" si="29"/>
        <v>0</v>
      </c>
      <c r="X373" s="1209">
        <f t="shared" si="29"/>
        <v>0</v>
      </c>
      <c r="Y373" s="1209">
        <f t="shared" si="29"/>
        <v>0</v>
      </c>
      <c r="Z373" s="1209">
        <f t="shared" si="29"/>
        <v>0</v>
      </c>
      <c r="AA373" s="1209">
        <f t="shared" si="29"/>
        <v>0</v>
      </c>
      <c r="AB373" s="1209">
        <f t="shared" si="29"/>
        <v>0</v>
      </c>
    </row>
    <row r="374" spans="1:28">
      <c r="A374" s="975">
        <v>1</v>
      </c>
      <c r="B374" s="975" t="s">
        <v>868</v>
      </c>
      <c r="C374" s="979" t="s">
        <v>60</v>
      </c>
      <c r="D374" s="975" t="s">
        <v>866</v>
      </c>
      <c r="E374" s="975" t="s">
        <v>573</v>
      </c>
      <c r="G374" s="369"/>
      <c r="H374" s="369"/>
      <c r="I374" s="370"/>
      <c r="J374" s="339" t="s">
        <v>24</v>
      </c>
      <c r="K374" s="356" t="s">
        <v>60</v>
      </c>
      <c r="L374" s="354" t="s">
        <v>3</v>
      </c>
      <c r="M374" s="741" t="s">
        <v>4</v>
      </c>
      <c r="N374" s="354" t="s">
        <v>5</v>
      </c>
      <c r="O374" s="351" t="str">
        <f>'PL,HC,INV'!$O$4</f>
        <v>BIN</v>
      </c>
      <c r="P374" s="351" t="str">
        <f>'PL,HC,INV'!$H$6</f>
        <v>K_INR</v>
      </c>
      <c r="Q374" s="342">
        <f>'PL,HC,INV'!P$278</f>
        <v>0</v>
      </c>
      <c r="R374" s="342">
        <f>'PL,HC,INV'!Q$278</f>
        <v>0</v>
      </c>
      <c r="S374" s="342">
        <f>'PL,HC,INV'!R$278</f>
        <v>0</v>
      </c>
      <c r="T374" s="342">
        <f>'PL,HC,INV'!S$278</f>
        <v>0</v>
      </c>
      <c r="U374" s="342">
        <f>'PL,HC,INV'!T$278</f>
        <v>0</v>
      </c>
      <c r="V374" s="342">
        <f>'PL,HC,INV'!U$278</f>
        <v>0</v>
      </c>
      <c r="W374" s="342">
        <f>'PL,HC,INV'!V$278</f>
        <v>0</v>
      </c>
      <c r="X374" s="342">
        <f>'PL,HC,INV'!W$278</f>
        <v>0</v>
      </c>
      <c r="Y374" s="342">
        <f>'PL,HC,INV'!X$278</f>
        <v>0</v>
      </c>
      <c r="Z374" s="342">
        <f>'PL,HC,INV'!Y$278</f>
        <v>0</v>
      </c>
      <c r="AA374" s="342">
        <f>'PL,HC,INV'!Z$278</f>
        <v>0</v>
      </c>
      <c r="AB374" s="342">
        <f>'PL,HC,INV'!AA$278</f>
        <v>0</v>
      </c>
    </row>
    <row r="375" spans="1:28">
      <c r="A375" s="975">
        <v>1</v>
      </c>
      <c r="B375" s="975" t="s">
        <v>868</v>
      </c>
      <c r="C375" s="979" t="s">
        <v>60</v>
      </c>
      <c r="D375" s="975" t="s">
        <v>866</v>
      </c>
      <c r="E375" s="978" t="s">
        <v>202</v>
      </c>
      <c r="G375" s="369"/>
      <c r="H375" s="369"/>
      <c r="I375" s="370"/>
      <c r="J375" s="339" t="s">
        <v>25</v>
      </c>
      <c r="K375" s="356" t="s">
        <v>60</v>
      </c>
      <c r="L375" s="354" t="s">
        <v>3</v>
      </c>
      <c r="M375" s="741" t="s">
        <v>4</v>
      </c>
      <c r="N375" s="354" t="s">
        <v>5</v>
      </c>
      <c r="O375" s="351" t="str">
        <f>'PL,HC,INV'!$O$4</f>
        <v>BIN</v>
      </c>
      <c r="P375" s="351" t="str">
        <f>'PL,HC,INV'!$H$6</f>
        <v>K_INR</v>
      </c>
      <c r="Q375" s="342">
        <f>'PL,HC,INV'!P$279</f>
        <v>0</v>
      </c>
      <c r="R375" s="342">
        <f>'PL,HC,INV'!Q$279</f>
        <v>0</v>
      </c>
      <c r="S375" s="342">
        <f>'PL,HC,INV'!R$279</f>
        <v>0</v>
      </c>
      <c r="T375" s="342">
        <f>'PL,HC,INV'!S$279</f>
        <v>0</v>
      </c>
      <c r="U375" s="342">
        <f>'PL,HC,INV'!T$279</f>
        <v>0</v>
      </c>
      <c r="V375" s="342">
        <f>'PL,HC,INV'!U$279</f>
        <v>0</v>
      </c>
      <c r="W375" s="342">
        <f>'PL,HC,INV'!V$279</f>
        <v>0</v>
      </c>
      <c r="X375" s="342">
        <f>'PL,HC,INV'!W$279</f>
        <v>0</v>
      </c>
      <c r="Y375" s="342">
        <f>'PL,HC,INV'!X$279</f>
        <v>0</v>
      </c>
      <c r="Z375" s="342">
        <f>'PL,HC,INV'!Y$279</f>
        <v>0</v>
      </c>
      <c r="AA375" s="342">
        <f>'PL,HC,INV'!Z$279</f>
        <v>0</v>
      </c>
      <c r="AB375" s="342">
        <f>'PL,HC,INV'!AA$279</f>
        <v>0</v>
      </c>
    </row>
    <row r="376" spans="1:28" s="1198" customFormat="1">
      <c r="A376" s="1198">
        <v>1</v>
      </c>
      <c r="B376" s="1198" t="s">
        <v>868</v>
      </c>
      <c r="C376" s="1199" t="s">
        <v>60</v>
      </c>
      <c r="D376" s="1198" t="s">
        <v>866</v>
      </c>
      <c r="E376" s="1198" t="s">
        <v>10</v>
      </c>
      <c r="F376" s="1200"/>
      <c r="G376" s="1201"/>
      <c r="H376" s="1201"/>
      <c r="I376" s="1202"/>
      <c r="J376" s="1203" t="s">
        <v>10</v>
      </c>
      <c r="K376" s="1204" t="s">
        <v>484</v>
      </c>
      <c r="L376" s="1205" t="s">
        <v>3</v>
      </c>
      <c r="M376" s="1206" t="s">
        <v>4</v>
      </c>
      <c r="N376" s="1207" t="s">
        <v>5</v>
      </c>
      <c r="O376" s="1208" t="str">
        <f>'PL,HC,INV'!$O$4</f>
        <v>BIN</v>
      </c>
      <c r="P376" s="1208" t="str">
        <f>'PL,HC,INV'!$H$6</f>
        <v>K_INR</v>
      </c>
      <c r="Q376" s="1209">
        <f>Q373+Q374-Q375</f>
        <v>0</v>
      </c>
      <c r="R376" s="1209">
        <f t="shared" ref="R376:AB376" si="30">R373+R374-R375</f>
        <v>0</v>
      </c>
      <c r="S376" s="1209">
        <f t="shared" si="30"/>
        <v>0</v>
      </c>
      <c r="T376" s="1209">
        <f t="shared" si="30"/>
        <v>0</v>
      </c>
      <c r="U376" s="1209">
        <f t="shared" si="30"/>
        <v>0</v>
      </c>
      <c r="V376" s="1209">
        <f t="shared" si="30"/>
        <v>0</v>
      </c>
      <c r="W376" s="1209">
        <f t="shared" si="30"/>
        <v>0</v>
      </c>
      <c r="X376" s="1209">
        <f t="shared" si="30"/>
        <v>0</v>
      </c>
      <c r="Y376" s="1209">
        <f t="shared" si="30"/>
        <v>0</v>
      </c>
      <c r="Z376" s="1209">
        <f t="shared" si="30"/>
        <v>0</v>
      </c>
      <c r="AA376" s="1209">
        <f t="shared" si="30"/>
        <v>0</v>
      </c>
      <c r="AB376" s="1209">
        <f t="shared" si="30"/>
        <v>0</v>
      </c>
    </row>
    <row r="377" spans="1:28" s="378" customFormat="1">
      <c r="A377" s="975">
        <v>1</v>
      </c>
      <c r="F377" s="619"/>
      <c r="G377" s="371"/>
      <c r="H377" s="371"/>
      <c r="I377" s="371"/>
      <c r="J377" s="379"/>
      <c r="K377" s="380"/>
      <c r="L377" s="380"/>
      <c r="M377" s="380"/>
      <c r="N377" s="380"/>
      <c r="O377" s="379"/>
      <c r="P377" s="379"/>
      <c r="Q377" s="379"/>
      <c r="R377" s="379"/>
      <c r="S377" s="379"/>
      <c r="T377" s="379"/>
      <c r="U377" s="379"/>
      <c r="V377" s="379"/>
      <c r="W377" s="379"/>
      <c r="X377" s="379"/>
      <c r="Y377" s="379"/>
      <c r="Z377" s="379"/>
      <c r="AA377" s="379"/>
      <c r="AB377" s="379"/>
    </row>
    <row r="378" spans="1:28" s="378" customFormat="1">
      <c r="A378" s="975">
        <v>1</v>
      </c>
      <c r="F378" s="619"/>
      <c r="G378" s="369"/>
      <c r="H378" s="371"/>
      <c r="I378" s="369"/>
      <c r="J378" s="379"/>
      <c r="K378" s="380"/>
      <c r="L378" s="380"/>
      <c r="M378" s="380"/>
      <c r="N378" s="380"/>
      <c r="O378" s="379"/>
      <c r="P378" s="379"/>
      <c r="Q378" s="379"/>
      <c r="R378" s="379"/>
      <c r="S378" s="379"/>
      <c r="T378" s="379"/>
      <c r="U378" s="379"/>
      <c r="V378" s="379"/>
      <c r="W378" s="379"/>
      <c r="X378" s="379"/>
      <c r="Y378" s="379"/>
      <c r="Z378" s="379"/>
      <c r="AA378" s="379"/>
      <c r="AB378" s="379"/>
    </row>
    <row r="379" spans="1:28" s="1227" customFormat="1">
      <c r="A379" s="1227">
        <v>1</v>
      </c>
      <c r="C379" s="1228" t="s">
        <v>576</v>
      </c>
      <c r="F379" s="1229"/>
      <c r="G379" s="1233"/>
      <c r="H379" s="1233"/>
      <c r="I379" s="1234"/>
      <c r="J379" s="1231" t="s">
        <v>64</v>
      </c>
      <c r="K379" s="1235" t="s">
        <v>55</v>
      </c>
      <c r="L379" s="1236" t="s">
        <v>3</v>
      </c>
      <c r="M379" s="1237" t="s">
        <v>4</v>
      </c>
      <c r="N379" s="1236" t="s">
        <v>65</v>
      </c>
      <c r="O379" s="1238" t="str">
        <f>'PL,HC,INV'!$O$4</f>
        <v>BIN</v>
      </c>
      <c r="P379" s="1238" t="s">
        <v>352</v>
      </c>
      <c r="Q379" s="1232"/>
      <c r="R379" s="1232"/>
      <c r="S379" s="1232"/>
      <c r="T379" s="1232"/>
      <c r="U379" s="1232"/>
      <c r="V379" s="1232"/>
      <c r="W379" s="1232"/>
      <c r="X379" s="1232"/>
      <c r="Y379" s="1232"/>
      <c r="Z379" s="1232"/>
      <c r="AA379" s="1232"/>
      <c r="AB379" s="1232"/>
    </row>
    <row r="380" spans="1:28" s="1244" customFormat="1">
      <c r="A380" s="1244">
        <v>1</v>
      </c>
      <c r="C380" s="1245" t="s">
        <v>485</v>
      </c>
      <c r="F380" s="1247"/>
      <c r="G380" s="1257"/>
      <c r="H380" s="1257"/>
      <c r="I380" s="1258"/>
      <c r="J380" s="1259" t="s">
        <v>64</v>
      </c>
      <c r="K380" s="1260" t="s">
        <v>55</v>
      </c>
      <c r="L380" s="1261" t="s">
        <v>3</v>
      </c>
      <c r="M380" s="1262" t="s">
        <v>4</v>
      </c>
      <c r="N380" s="1263" t="s">
        <v>66</v>
      </c>
      <c r="O380" s="1264" t="str">
        <f>'PL,HC,INV'!$O$4</f>
        <v>BIN</v>
      </c>
      <c r="P380" s="1264" t="s">
        <v>352</v>
      </c>
      <c r="Q380" s="1256"/>
      <c r="R380" s="1256"/>
      <c r="S380" s="1256"/>
      <c r="T380" s="1256"/>
      <c r="U380" s="1256"/>
      <c r="V380" s="1256"/>
      <c r="W380" s="1256"/>
      <c r="X380" s="1256"/>
      <c r="Y380" s="1256"/>
      <c r="Z380" s="1256"/>
      <c r="AA380" s="1256"/>
      <c r="AB380" s="1256"/>
    </row>
    <row r="381" spans="1:28">
      <c r="A381" s="975">
        <v>1</v>
      </c>
      <c r="B381" s="975" t="s">
        <v>785</v>
      </c>
      <c r="C381" s="975" t="s">
        <v>747</v>
      </c>
      <c r="D381" s="975" t="s">
        <v>66</v>
      </c>
      <c r="E381" s="975" t="s">
        <v>577</v>
      </c>
      <c r="G381" s="369"/>
      <c r="H381" s="369"/>
      <c r="I381" s="370"/>
      <c r="J381" s="340" t="s">
        <v>64</v>
      </c>
      <c r="K381" s="355" t="s">
        <v>55</v>
      </c>
      <c r="L381" s="354" t="s">
        <v>3</v>
      </c>
      <c r="M381" s="741" t="s">
        <v>4</v>
      </c>
      <c r="N381" s="356" t="s">
        <v>67</v>
      </c>
      <c r="O381" s="338" t="str">
        <f>'PL,HC,INV'!$O$4</f>
        <v>BIN</v>
      </c>
      <c r="P381" s="338" t="s">
        <v>352</v>
      </c>
      <c r="Q381" s="342">
        <f>'PL,HC,INV'!P$799</f>
        <v>47</v>
      </c>
      <c r="R381" s="342">
        <f>'PL,HC,INV'!Q$799</f>
        <v>47</v>
      </c>
      <c r="S381" s="342">
        <f>'PL,HC,INV'!R$799</f>
        <v>49</v>
      </c>
      <c r="T381" s="342">
        <f>'PL,HC,INV'!S$799</f>
        <v>50</v>
      </c>
      <c r="U381" s="342">
        <f>'PL,HC,INV'!T$799</f>
        <v>51</v>
      </c>
      <c r="V381" s="342">
        <f>'PL,HC,INV'!U$799</f>
        <v>50</v>
      </c>
      <c r="W381" s="342">
        <f>'PL,HC,INV'!V$799</f>
        <v>49</v>
      </c>
      <c r="X381" s="342">
        <f>'PL,HC,INV'!W$799</f>
        <v>47</v>
      </c>
      <c r="Y381" s="342">
        <f>'PL,HC,INV'!X$799</f>
        <v>47</v>
      </c>
      <c r="Z381" s="342">
        <f>'PL,HC,INV'!Y$799</f>
        <v>48</v>
      </c>
      <c r="AA381" s="342">
        <f>'PL,HC,INV'!Z$799</f>
        <v>50</v>
      </c>
      <c r="AB381" s="342">
        <f>'PL,HC,INV'!AA$799</f>
        <v>48</v>
      </c>
    </row>
    <row r="382" spans="1:28">
      <c r="A382" s="975">
        <v>1</v>
      </c>
      <c r="B382" s="975" t="s">
        <v>785</v>
      </c>
      <c r="C382" s="975" t="s">
        <v>747</v>
      </c>
      <c r="D382" s="975" t="s">
        <v>66</v>
      </c>
      <c r="E382" s="975" t="s">
        <v>577</v>
      </c>
      <c r="G382" s="369"/>
      <c r="H382" s="369"/>
      <c r="I382" s="370"/>
      <c r="J382" s="340" t="s">
        <v>64</v>
      </c>
      <c r="K382" s="355" t="s">
        <v>55</v>
      </c>
      <c r="L382" s="354" t="s">
        <v>3</v>
      </c>
      <c r="M382" s="741" t="s">
        <v>4</v>
      </c>
      <c r="N382" s="356" t="s">
        <v>68</v>
      </c>
      <c r="O382" s="338" t="str">
        <f>'PL,HC,INV'!$O$4</f>
        <v>BIN</v>
      </c>
      <c r="P382" s="338" t="s">
        <v>352</v>
      </c>
      <c r="Q382" s="342">
        <f>'PL,HC,INV'!P$800</f>
        <v>0</v>
      </c>
      <c r="R382" s="342">
        <f>'PL,HC,INV'!Q$800</f>
        <v>0</v>
      </c>
      <c r="S382" s="342">
        <f>'PL,HC,INV'!R$800</f>
        <v>0</v>
      </c>
      <c r="T382" s="342">
        <f>'PL,HC,INV'!S$800</f>
        <v>0</v>
      </c>
      <c r="U382" s="342">
        <f>'PL,HC,INV'!T$800</f>
        <v>0</v>
      </c>
      <c r="V382" s="342">
        <f>'PL,HC,INV'!U$800</f>
        <v>0</v>
      </c>
      <c r="W382" s="342">
        <f>'PL,HC,INV'!V$800</f>
        <v>0</v>
      </c>
      <c r="X382" s="342">
        <f>'PL,HC,INV'!W$800</f>
        <v>0</v>
      </c>
      <c r="Y382" s="342">
        <f>'PL,HC,INV'!X$800</f>
        <v>0</v>
      </c>
      <c r="Z382" s="342">
        <f>'PL,HC,INV'!Y$800</f>
        <v>0</v>
      </c>
      <c r="AA382" s="342">
        <f>'PL,HC,INV'!Z$800</f>
        <v>0</v>
      </c>
      <c r="AB382" s="342">
        <f>'PL,HC,INV'!AA$800</f>
        <v>0</v>
      </c>
    </row>
    <row r="383" spans="1:28">
      <c r="A383" s="975">
        <v>1</v>
      </c>
      <c r="B383" s="975" t="s">
        <v>576</v>
      </c>
      <c r="C383" s="975" t="s">
        <v>485</v>
      </c>
      <c r="D383" s="975" t="s">
        <v>66</v>
      </c>
      <c r="E383" s="975" t="s">
        <v>577</v>
      </c>
      <c r="G383" s="369"/>
      <c r="H383" s="369"/>
      <c r="I383" s="370"/>
      <c r="J383" s="340" t="s">
        <v>64</v>
      </c>
      <c r="K383" s="355" t="s">
        <v>55</v>
      </c>
      <c r="L383" s="354" t="s">
        <v>3</v>
      </c>
      <c r="M383" s="741" t="s">
        <v>4</v>
      </c>
      <c r="N383" s="356" t="s">
        <v>69</v>
      </c>
      <c r="O383" s="338" t="str">
        <f>'PL,HC,INV'!$O$4</f>
        <v>BIN</v>
      </c>
      <c r="P383" s="338" t="s">
        <v>352</v>
      </c>
      <c r="Q383" s="342">
        <f>'PL,HC,INV'!P$801</f>
        <v>29</v>
      </c>
      <c r="R383" s="342">
        <f>'PL,HC,INV'!Q$801</f>
        <v>29</v>
      </c>
      <c r="S383" s="342">
        <f>'PL,HC,INV'!R$801</f>
        <v>28</v>
      </c>
      <c r="T383" s="342">
        <f>'PL,HC,INV'!S$801</f>
        <v>28</v>
      </c>
      <c r="U383" s="342">
        <f>'PL,HC,INV'!T$801</f>
        <v>29</v>
      </c>
      <c r="V383" s="342">
        <f>'PL,HC,INV'!U$801</f>
        <v>29</v>
      </c>
      <c r="W383" s="342">
        <f>'PL,HC,INV'!V$801</f>
        <v>29</v>
      </c>
      <c r="X383" s="342">
        <f>'PL,HC,INV'!W$801</f>
        <v>29</v>
      </c>
      <c r="Y383" s="342">
        <f>'PL,HC,INV'!X$801</f>
        <v>29</v>
      </c>
      <c r="Z383" s="342">
        <f>'PL,HC,INV'!Y$801</f>
        <v>28</v>
      </c>
      <c r="AA383" s="342">
        <f>'PL,HC,INV'!Z$801</f>
        <v>28</v>
      </c>
      <c r="AB383" s="342">
        <f>'PL,HC,INV'!AA$801</f>
        <v>28</v>
      </c>
    </row>
    <row r="384" spans="1:28">
      <c r="A384" s="975">
        <v>1</v>
      </c>
      <c r="B384" s="975" t="s">
        <v>785</v>
      </c>
      <c r="C384" s="975" t="s">
        <v>485</v>
      </c>
      <c r="D384" s="975" t="s">
        <v>66</v>
      </c>
      <c r="E384" s="975" t="s">
        <v>577</v>
      </c>
      <c r="G384" s="369"/>
      <c r="H384" s="369"/>
      <c r="I384" s="370"/>
      <c r="J384" s="340" t="s">
        <v>64</v>
      </c>
      <c r="K384" s="355" t="s">
        <v>55</v>
      </c>
      <c r="L384" s="354" t="s">
        <v>3</v>
      </c>
      <c r="M384" s="741" t="s">
        <v>4</v>
      </c>
      <c r="N384" s="356" t="s">
        <v>70</v>
      </c>
      <c r="O384" s="338" t="str">
        <f>'PL,HC,INV'!$O$4</f>
        <v>BIN</v>
      </c>
      <c r="P384" s="338" t="s">
        <v>352</v>
      </c>
      <c r="Q384" s="342">
        <f>'PL,HC,INV'!P$802</f>
        <v>19</v>
      </c>
      <c r="R384" s="342">
        <f>'PL,HC,INV'!Q$802</f>
        <v>19</v>
      </c>
      <c r="S384" s="342">
        <f>'PL,HC,INV'!R$802</f>
        <v>20</v>
      </c>
      <c r="T384" s="342">
        <f>'PL,HC,INV'!S$802</f>
        <v>20</v>
      </c>
      <c r="U384" s="342">
        <f>'PL,HC,INV'!T$802</f>
        <v>20</v>
      </c>
      <c r="V384" s="342">
        <f>'PL,HC,INV'!U$802</f>
        <v>20</v>
      </c>
      <c r="W384" s="342">
        <f>'PL,HC,INV'!V$802</f>
        <v>19</v>
      </c>
      <c r="X384" s="342">
        <f>'PL,HC,INV'!W$802</f>
        <v>19</v>
      </c>
      <c r="Y384" s="342">
        <f>'PL,HC,INV'!X$802</f>
        <v>19</v>
      </c>
      <c r="Z384" s="342">
        <f>'PL,HC,INV'!Y$802</f>
        <v>19</v>
      </c>
      <c r="AA384" s="342">
        <f>'PL,HC,INV'!Z$802</f>
        <v>20</v>
      </c>
      <c r="AB384" s="342">
        <f>'PL,HC,INV'!AA$802</f>
        <v>20</v>
      </c>
    </row>
    <row r="385" spans="1:28" s="1198" customFormat="1">
      <c r="A385" s="1198">
        <v>1</v>
      </c>
      <c r="F385" s="1200"/>
      <c r="G385" s="1213"/>
      <c r="H385" s="1213"/>
      <c r="I385" s="1214"/>
      <c r="J385" s="1215" t="s">
        <v>64</v>
      </c>
      <c r="K385" s="1204" t="s">
        <v>55</v>
      </c>
      <c r="L385" s="1216" t="s">
        <v>3</v>
      </c>
      <c r="M385" s="1217" t="s">
        <v>4</v>
      </c>
      <c r="N385" s="1239" t="s">
        <v>90</v>
      </c>
      <c r="O385" s="1240" t="str">
        <f>'PL,HC,INV'!$O$4</f>
        <v>BIN</v>
      </c>
      <c r="P385" s="1240" t="s">
        <v>352</v>
      </c>
      <c r="Q385" s="1209"/>
      <c r="R385" s="1209"/>
      <c r="S385" s="1209"/>
      <c r="T385" s="1209"/>
      <c r="U385" s="1209"/>
      <c r="V385" s="1209"/>
      <c r="W385" s="1209"/>
      <c r="X385" s="1209"/>
      <c r="Y385" s="1209"/>
      <c r="Z385" s="1209"/>
      <c r="AA385" s="1209"/>
      <c r="AB385" s="1209"/>
    </row>
    <row r="386" spans="1:28">
      <c r="A386" s="975">
        <v>1</v>
      </c>
      <c r="B386" s="975" t="s">
        <v>786</v>
      </c>
      <c r="C386" s="975" t="s">
        <v>747</v>
      </c>
      <c r="D386" s="975" t="s">
        <v>90</v>
      </c>
      <c r="E386" s="975" t="s">
        <v>787</v>
      </c>
      <c r="G386" s="369"/>
      <c r="H386" s="369"/>
      <c r="I386" s="370"/>
      <c r="J386" s="340" t="s">
        <v>64</v>
      </c>
      <c r="K386" s="355" t="s">
        <v>55</v>
      </c>
      <c r="L386" s="354" t="s">
        <v>3</v>
      </c>
      <c r="M386" s="741" t="s">
        <v>4</v>
      </c>
      <c r="N386" s="356" t="s">
        <v>71</v>
      </c>
      <c r="O386" s="338" t="str">
        <f>'PL,HC,INV'!$O$4</f>
        <v>BIN</v>
      </c>
      <c r="P386" s="338" t="s">
        <v>352</v>
      </c>
      <c r="Q386" s="342">
        <f>'PL,HC,INV'!P$804</f>
        <v>49</v>
      </c>
      <c r="R386" s="342">
        <f>'PL,HC,INV'!Q$804</f>
        <v>49</v>
      </c>
      <c r="S386" s="342">
        <f>'PL,HC,INV'!R$804</f>
        <v>49</v>
      </c>
      <c r="T386" s="342">
        <f>'PL,HC,INV'!S$804</f>
        <v>49</v>
      </c>
      <c r="U386" s="342">
        <f>'PL,HC,INV'!T$804</f>
        <v>49</v>
      </c>
      <c r="V386" s="342">
        <f>'PL,HC,INV'!U$804</f>
        <v>49</v>
      </c>
      <c r="W386" s="342">
        <f>'PL,HC,INV'!V$804</f>
        <v>49</v>
      </c>
      <c r="X386" s="342">
        <f>'PL,HC,INV'!W$804</f>
        <v>49</v>
      </c>
      <c r="Y386" s="342">
        <f>'PL,HC,INV'!X$804</f>
        <v>49</v>
      </c>
      <c r="Z386" s="342">
        <f>'PL,HC,INV'!Y$804</f>
        <v>49</v>
      </c>
      <c r="AA386" s="342">
        <f>'PL,HC,INV'!Z$804</f>
        <v>49</v>
      </c>
      <c r="AB386" s="342">
        <f>'PL,HC,INV'!AA$804</f>
        <v>49</v>
      </c>
    </row>
    <row r="387" spans="1:28">
      <c r="A387" s="975">
        <v>1</v>
      </c>
      <c r="B387" s="975" t="s">
        <v>576</v>
      </c>
      <c r="C387" s="975" t="s">
        <v>747</v>
      </c>
      <c r="D387" s="975" t="s">
        <v>90</v>
      </c>
      <c r="E387" s="975" t="s">
        <v>577</v>
      </c>
      <c r="G387" s="369"/>
      <c r="H387" s="369"/>
      <c r="I387" s="370"/>
      <c r="J387" s="340" t="s">
        <v>64</v>
      </c>
      <c r="K387" s="355" t="s">
        <v>55</v>
      </c>
      <c r="L387" s="354" t="s">
        <v>3</v>
      </c>
      <c r="M387" s="741" t="s">
        <v>4</v>
      </c>
      <c r="N387" s="356" t="s">
        <v>72</v>
      </c>
      <c r="O387" s="338" t="str">
        <f>'PL,HC,INV'!$O$4</f>
        <v>BIN</v>
      </c>
      <c r="P387" s="338" t="s">
        <v>352</v>
      </c>
      <c r="Q387" s="342">
        <f>'PL,HC,INV'!P$805</f>
        <v>1</v>
      </c>
      <c r="R387" s="342">
        <f>'PL,HC,INV'!Q$805</f>
        <v>1</v>
      </c>
      <c r="S387" s="342">
        <f>'PL,HC,INV'!R$805</f>
        <v>1</v>
      </c>
      <c r="T387" s="342">
        <f>'PL,HC,INV'!S$805</f>
        <v>1</v>
      </c>
      <c r="U387" s="342">
        <f>'PL,HC,INV'!T$805</f>
        <v>1</v>
      </c>
      <c r="V387" s="342">
        <f>'PL,HC,INV'!U$805</f>
        <v>1</v>
      </c>
      <c r="W387" s="342">
        <f>'PL,HC,INV'!V$805</f>
        <v>1</v>
      </c>
      <c r="X387" s="342">
        <f>'PL,HC,INV'!W$805</f>
        <v>1</v>
      </c>
      <c r="Y387" s="342">
        <f>'PL,HC,INV'!X$805</f>
        <v>1</v>
      </c>
      <c r="Z387" s="342">
        <f>'PL,HC,INV'!Y$805</f>
        <v>1</v>
      </c>
      <c r="AA387" s="342">
        <f>'PL,HC,INV'!Z$805</f>
        <v>1</v>
      </c>
      <c r="AB387" s="342">
        <f>'PL,HC,INV'!AA$805</f>
        <v>1</v>
      </c>
    </row>
    <row r="388" spans="1:28">
      <c r="A388" s="975">
        <v>1</v>
      </c>
      <c r="B388" s="975" t="s">
        <v>576</v>
      </c>
      <c r="C388" s="975" t="s">
        <v>788</v>
      </c>
      <c r="D388" s="975" t="s">
        <v>90</v>
      </c>
      <c r="E388" s="975" t="s">
        <v>789</v>
      </c>
      <c r="G388" s="369"/>
      <c r="H388" s="369"/>
      <c r="I388" s="370"/>
      <c r="J388" s="340" t="s">
        <v>64</v>
      </c>
      <c r="K388" s="355" t="s">
        <v>55</v>
      </c>
      <c r="L388" s="354" t="s">
        <v>3</v>
      </c>
      <c r="M388" s="741" t="s">
        <v>4</v>
      </c>
      <c r="N388" s="356" t="s">
        <v>73</v>
      </c>
      <c r="O388" s="338" t="str">
        <f>'PL,HC,INV'!$O$4</f>
        <v>BIN</v>
      </c>
      <c r="P388" s="338" t="s">
        <v>352</v>
      </c>
      <c r="Q388" s="342">
        <f>'PL,HC,INV'!P$806</f>
        <v>17</v>
      </c>
      <c r="R388" s="342">
        <f>'PL,HC,INV'!Q$806</f>
        <v>17</v>
      </c>
      <c r="S388" s="342">
        <f>'PL,HC,INV'!R$806</f>
        <v>17</v>
      </c>
      <c r="T388" s="342">
        <f>'PL,HC,INV'!S$806</f>
        <v>17</v>
      </c>
      <c r="U388" s="342">
        <f>'PL,HC,INV'!T$806</f>
        <v>17</v>
      </c>
      <c r="V388" s="342">
        <f>'PL,HC,INV'!U$806</f>
        <v>17</v>
      </c>
      <c r="W388" s="342">
        <f>'PL,HC,INV'!V$806</f>
        <v>17</v>
      </c>
      <c r="X388" s="342">
        <f>'PL,HC,INV'!W$806</f>
        <v>17</v>
      </c>
      <c r="Y388" s="342">
        <f>'PL,HC,INV'!X$806</f>
        <v>17</v>
      </c>
      <c r="Z388" s="342">
        <f>'PL,HC,INV'!Y$806</f>
        <v>17</v>
      </c>
      <c r="AA388" s="342">
        <f>'PL,HC,INV'!Z$806</f>
        <v>17</v>
      </c>
      <c r="AB388" s="342">
        <f>'PL,HC,INV'!AA$806</f>
        <v>17</v>
      </c>
    </row>
    <row r="389" spans="1:28">
      <c r="A389" s="975">
        <v>1</v>
      </c>
      <c r="B389" s="975" t="s">
        <v>576</v>
      </c>
      <c r="C389" s="975" t="s">
        <v>485</v>
      </c>
      <c r="D389" s="975" t="s">
        <v>90</v>
      </c>
      <c r="E389" s="975" t="s">
        <v>787</v>
      </c>
      <c r="G389" s="369"/>
      <c r="H389" s="369"/>
      <c r="I389" s="370"/>
      <c r="J389" s="340" t="s">
        <v>64</v>
      </c>
      <c r="K389" s="355" t="s">
        <v>55</v>
      </c>
      <c r="L389" s="354" t="s">
        <v>3</v>
      </c>
      <c r="M389" s="741" t="s">
        <v>4</v>
      </c>
      <c r="N389" s="356" t="s">
        <v>74</v>
      </c>
      <c r="O389" s="338" t="str">
        <f>'PL,HC,INV'!$O$4</f>
        <v>BIN</v>
      </c>
      <c r="P389" s="338" t="s">
        <v>352</v>
      </c>
      <c r="Q389" s="342">
        <f>'PL,HC,INV'!P$807</f>
        <v>0</v>
      </c>
      <c r="R389" s="342">
        <f>'PL,HC,INV'!Q$807</f>
        <v>0</v>
      </c>
      <c r="S389" s="342">
        <f>'PL,HC,INV'!R$807</f>
        <v>0</v>
      </c>
      <c r="T389" s="342">
        <f>'PL,HC,INV'!S$807</f>
        <v>0</v>
      </c>
      <c r="U389" s="342">
        <f>'PL,HC,INV'!T$807</f>
        <v>0</v>
      </c>
      <c r="V389" s="342">
        <f>'PL,HC,INV'!U$807</f>
        <v>0</v>
      </c>
      <c r="W389" s="342">
        <f>'PL,HC,INV'!V$807</f>
        <v>0</v>
      </c>
      <c r="X389" s="342">
        <f>'PL,HC,INV'!W$807</f>
        <v>0</v>
      </c>
      <c r="Y389" s="342">
        <f>'PL,HC,INV'!X$807</f>
        <v>0</v>
      </c>
      <c r="Z389" s="342">
        <f>'PL,HC,INV'!Y$807</f>
        <v>0</v>
      </c>
      <c r="AA389" s="342">
        <f>'PL,HC,INV'!Z$807</f>
        <v>0</v>
      </c>
      <c r="AB389" s="342">
        <f>'PL,HC,INV'!AA$807</f>
        <v>0</v>
      </c>
    </row>
    <row r="390" spans="1:28">
      <c r="A390" s="975">
        <v>1</v>
      </c>
      <c r="B390" s="975" t="s">
        <v>786</v>
      </c>
      <c r="C390" s="975" t="s">
        <v>788</v>
      </c>
      <c r="D390" s="975" t="s">
        <v>90</v>
      </c>
      <c r="E390" s="975" t="s">
        <v>577</v>
      </c>
      <c r="G390" s="369"/>
      <c r="H390" s="369"/>
      <c r="I390" s="370"/>
      <c r="J390" s="340" t="s">
        <v>64</v>
      </c>
      <c r="K390" s="355" t="s">
        <v>55</v>
      </c>
      <c r="L390" s="354" t="s">
        <v>3</v>
      </c>
      <c r="M390" s="741" t="s">
        <v>4</v>
      </c>
      <c r="N390" s="356" t="s">
        <v>75</v>
      </c>
      <c r="O390" s="338" t="str">
        <f>'PL,HC,INV'!$O$4</f>
        <v>BIN</v>
      </c>
      <c r="P390" s="338" t="s">
        <v>352</v>
      </c>
      <c r="Q390" s="342">
        <f>'PL,HC,INV'!P$808</f>
        <v>19</v>
      </c>
      <c r="R390" s="342">
        <f>'PL,HC,INV'!Q$808</f>
        <v>19</v>
      </c>
      <c r="S390" s="342">
        <f>'PL,HC,INV'!R$808</f>
        <v>19</v>
      </c>
      <c r="T390" s="342">
        <f>'PL,HC,INV'!S$808</f>
        <v>19</v>
      </c>
      <c r="U390" s="342">
        <f>'PL,HC,INV'!T$808</f>
        <v>19</v>
      </c>
      <c r="V390" s="342">
        <f>'PL,HC,INV'!U$808</f>
        <v>19</v>
      </c>
      <c r="W390" s="342">
        <f>'PL,HC,INV'!V$808</f>
        <v>19</v>
      </c>
      <c r="X390" s="342">
        <f>'PL,HC,INV'!W$808</f>
        <v>19</v>
      </c>
      <c r="Y390" s="342">
        <f>'PL,HC,INV'!X$808</f>
        <v>20</v>
      </c>
      <c r="Z390" s="342">
        <f>'PL,HC,INV'!Y$808</f>
        <v>20</v>
      </c>
      <c r="AA390" s="342">
        <f>'PL,HC,INV'!Z$808</f>
        <v>20</v>
      </c>
      <c r="AB390" s="342">
        <f>'PL,HC,INV'!AA$808</f>
        <v>20</v>
      </c>
    </row>
    <row r="391" spans="1:28" s="1198" customFormat="1">
      <c r="A391" s="1198">
        <v>1</v>
      </c>
      <c r="F391" s="1200"/>
      <c r="G391" s="1213"/>
      <c r="H391" s="1213"/>
      <c r="I391" s="1214"/>
      <c r="J391" s="1215" t="s">
        <v>64</v>
      </c>
      <c r="K391" s="1204" t="s">
        <v>55</v>
      </c>
      <c r="L391" s="1216" t="s">
        <v>3</v>
      </c>
      <c r="M391" s="1217" t="s">
        <v>4</v>
      </c>
      <c r="N391" s="1239" t="s">
        <v>76</v>
      </c>
      <c r="O391" s="1240" t="str">
        <f>'PL,HC,INV'!$O$4</f>
        <v>BIN</v>
      </c>
      <c r="P391" s="1240" t="s">
        <v>352</v>
      </c>
      <c r="Q391" s="1209"/>
      <c r="R391" s="1209"/>
      <c r="S391" s="1209"/>
      <c r="T391" s="1209"/>
      <c r="U391" s="1209"/>
      <c r="V391" s="1209"/>
      <c r="W391" s="1209"/>
      <c r="X391" s="1209"/>
      <c r="Y391" s="1209"/>
      <c r="Z391" s="1209"/>
      <c r="AA391" s="1209"/>
      <c r="AB391" s="1209"/>
    </row>
    <row r="392" spans="1:28">
      <c r="A392" s="975">
        <v>1</v>
      </c>
      <c r="B392" s="975" t="s">
        <v>576</v>
      </c>
      <c r="C392" s="975" t="s">
        <v>485</v>
      </c>
      <c r="D392" s="975" t="s">
        <v>76</v>
      </c>
      <c r="E392" s="975" t="s">
        <v>787</v>
      </c>
      <c r="G392" s="369"/>
      <c r="H392" s="369"/>
      <c r="I392" s="370"/>
      <c r="J392" s="340" t="s">
        <v>64</v>
      </c>
      <c r="K392" s="355" t="s">
        <v>55</v>
      </c>
      <c r="L392" s="354" t="s">
        <v>3</v>
      </c>
      <c r="M392" s="741" t="s">
        <v>4</v>
      </c>
      <c r="N392" s="356" t="s">
        <v>353</v>
      </c>
      <c r="O392" s="338" t="str">
        <f>'PL,HC,INV'!$O$4</f>
        <v>BIN</v>
      </c>
      <c r="P392" s="338" t="s">
        <v>352</v>
      </c>
      <c r="Q392" s="342">
        <f>'PL,HC,INV'!P$810</f>
        <v>0</v>
      </c>
      <c r="R392" s="342">
        <f>'PL,HC,INV'!Q$810</f>
        <v>0</v>
      </c>
      <c r="S392" s="342">
        <f>'PL,HC,INV'!R$810</f>
        <v>0</v>
      </c>
      <c r="T392" s="342">
        <f>'PL,HC,INV'!S$810</f>
        <v>0</v>
      </c>
      <c r="U392" s="342">
        <f>'PL,HC,INV'!T$810</f>
        <v>0</v>
      </c>
      <c r="V392" s="342">
        <f>'PL,HC,INV'!U$810</f>
        <v>0</v>
      </c>
      <c r="W392" s="342">
        <f>'PL,HC,INV'!V$810</f>
        <v>0</v>
      </c>
      <c r="X392" s="342">
        <f>'PL,HC,INV'!W$810</f>
        <v>0</v>
      </c>
      <c r="Y392" s="342">
        <f>'PL,HC,INV'!X$810</f>
        <v>0</v>
      </c>
      <c r="Z392" s="342">
        <f>'PL,HC,INV'!Y$810</f>
        <v>0</v>
      </c>
      <c r="AA392" s="342">
        <f>'PL,HC,INV'!Z$810</f>
        <v>0</v>
      </c>
      <c r="AB392" s="342">
        <f>'PL,HC,INV'!AA$810</f>
        <v>0</v>
      </c>
    </row>
    <row r="393" spans="1:28">
      <c r="A393" s="975">
        <v>1</v>
      </c>
      <c r="B393" s="975" t="s">
        <v>785</v>
      </c>
      <c r="C393" s="975" t="s">
        <v>485</v>
      </c>
      <c r="D393" s="975" t="s">
        <v>76</v>
      </c>
      <c r="E393" s="975" t="s">
        <v>577</v>
      </c>
      <c r="G393" s="369"/>
      <c r="H393" s="369"/>
      <c r="I393" s="370"/>
      <c r="J393" s="340" t="s">
        <v>64</v>
      </c>
      <c r="K393" s="355" t="s">
        <v>55</v>
      </c>
      <c r="L393" s="354" t="s">
        <v>3</v>
      </c>
      <c r="M393" s="741" t="s">
        <v>4</v>
      </c>
      <c r="N393" s="356" t="s">
        <v>354</v>
      </c>
      <c r="O393" s="338" t="str">
        <f>'PL,HC,INV'!$O$4</f>
        <v>BIN</v>
      </c>
      <c r="P393" s="338" t="s">
        <v>352</v>
      </c>
      <c r="Q393" s="342">
        <f>'PL,HC,INV'!P$811</f>
        <v>0</v>
      </c>
      <c r="R393" s="342">
        <f>'PL,HC,INV'!Q$811</f>
        <v>0</v>
      </c>
      <c r="S393" s="342">
        <f>'PL,HC,INV'!R$811</f>
        <v>0</v>
      </c>
      <c r="T393" s="342">
        <f>'PL,HC,INV'!S$811</f>
        <v>0</v>
      </c>
      <c r="U393" s="342">
        <f>'PL,HC,INV'!T$811</f>
        <v>0</v>
      </c>
      <c r="V393" s="342">
        <f>'PL,HC,INV'!U$811</f>
        <v>0</v>
      </c>
      <c r="W393" s="342">
        <f>'PL,HC,INV'!V$811</f>
        <v>0</v>
      </c>
      <c r="X393" s="342">
        <f>'PL,HC,INV'!W$811</f>
        <v>0</v>
      </c>
      <c r="Y393" s="342">
        <f>'PL,HC,INV'!X$811</f>
        <v>0</v>
      </c>
      <c r="Z393" s="342">
        <f>'PL,HC,INV'!Y$811</f>
        <v>0</v>
      </c>
      <c r="AA393" s="342">
        <f>'PL,HC,INV'!Z$811</f>
        <v>0</v>
      </c>
      <c r="AB393" s="342">
        <f>'PL,HC,INV'!AA$811</f>
        <v>0</v>
      </c>
    </row>
    <row r="394" spans="1:28">
      <c r="A394" s="975">
        <v>1</v>
      </c>
      <c r="B394" s="975" t="s">
        <v>785</v>
      </c>
      <c r="C394" s="975" t="s">
        <v>485</v>
      </c>
      <c r="D394" s="975" t="s">
        <v>76</v>
      </c>
      <c r="E394" s="975" t="s">
        <v>577</v>
      </c>
      <c r="G394" s="369"/>
      <c r="H394" s="369"/>
      <c r="I394" s="370"/>
      <c r="J394" s="340" t="s">
        <v>64</v>
      </c>
      <c r="K394" s="355" t="s">
        <v>55</v>
      </c>
      <c r="L394" s="354" t="s">
        <v>3</v>
      </c>
      <c r="M394" s="741" t="s">
        <v>4</v>
      </c>
      <c r="N394" s="356" t="s">
        <v>355</v>
      </c>
      <c r="O394" s="338" t="str">
        <f>'PL,HC,INV'!$O$4</f>
        <v>BIN</v>
      </c>
      <c r="P394" s="338" t="s">
        <v>352</v>
      </c>
      <c r="Q394" s="342">
        <f>'PL,HC,INV'!P$812</f>
        <v>6</v>
      </c>
      <c r="R394" s="342">
        <f>'PL,HC,INV'!Q$812</f>
        <v>6</v>
      </c>
      <c r="S394" s="342">
        <f>'PL,HC,INV'!R$812</f>
        <v>6</v>
      </c>
      <c r="T394" s="342">
        <f>'PL,HC,INV'!S$812</f>
        <v>6</v>
      </c>
      <c r="U394" s="342">
        <f>'PL,HC,INV'!T$812</f>
        <v>6</v>
      </c>
      <c r="V394" s="342">
        <f>'PL,HC,INV'!U$812</f>
        <v>6</v>
      </c>
      <c r="W394" s="342">
        <f>'PL,HC,INV'!V$812</f>
        <v>6</v>
      </c>
      <c r="X394" s="342">
        <f>'PL,HC,INV'!W$812</f>
        <v>6</v>
      </c>
      <c r="Y394" s="342">
        <f>'PL,HC,INV'!X$812</f>
        <v>6</v>
      </c>
      <c r="Z394" s="342">
        <f>'PL,HC,INV'!Y$812</f>
        <v>6</v>
      </c>
      <c r="AA394" s="342">
        <f>'PL,HC,INV'!Z$812</f>
        <v>6</v>
      </c>
      <c r="AB394" s="342">
        <f>'PL,HC,INV'!AA$812</f>
        <v>6</v>
      </c>
    </row>
    <row r="395" spans="1:28">
      <c r="A395" s="975">
        <v>1</v>
      </c>
      <c r="B395" s="975" t="s">
        <v>576</v>
      </c>
      <c r="C395" s="975" t="s">
        <v>788</v>
      </c>
      <c r="D395" s="975" t="s">
        <v>76</v>
      </c>
      <c r="E395" s="975" t="s">
        <v>577</v>
      </c>
      <c r="G395" s="369"/>
      <c r="H395" s="369"/>
      <c r="I395" s="370"/>
      <c r="J395" s="340" t="s">
        <v>64</v>
      </c>
      <c r="K395" s="355" t="s">
        <v>55</v>
      </c>
      <c r="L395" s="354" t="s">
        <v>3</v>
      </c>
      <c r="M395" s="741" t="s">
        <v>4</v>
      </c>
      <c r="N395" s="356" t="s">
        <v>356</v>
      </c>
      <c r="O395" s="338" t="str">
        <f>'PL,HC,INV'!$O$4</f>
        <v>BIN</v>
      </c>
      <c r="P395" s="338" t="s">
        <v>352</v>
      </c>
      <c r="Q395" s="342">
        <f>'PL,HC,INV'!P$813</f>
        <v>1</v>
      </c>
      <c r="R395" s="342">
        <f>'PL,HC,INV'!Q$813</f>
        <v>1</v>
      </c>
      <c r="S395" s="342">
        <f>'PL,HC,INV'!R$813</f>
        <v>1</v>
      </c>
      <c r="T395" s="342">
        <f>'PL,HC,INV'!S$813</f>
        <v>1</v>
      </c>
      <c r="U395" s="342">
        <f>'PL,HC,INV'!T$813</f>
        <v>1</v>
      </c>
      <c r="V395" s="342">
        <f>'PL,HC,INV'!U$813</f>
        <v>1</v>
      </c>
      <c r="W395" s="342">
        <f>'PL,HC,INV'!V$813</f>
        <v>1</v>
      </c>
      <c r="X395" s="342">
        <f>'PL,HC,INV'!W$813</f>
        <v>1</v>
      </c>
      <c r="Y395" s="342">
        <f>'PL,HC,INV'!X$813</f>
        <v>1</v>
      </c>
      <c r="Z395" s="342">
        <f>'PL,HC,INV'!Y$813</f>
        <v>1</v>
      </c>
      <c r="AA395" s="342">
        <f>'PL,HC,INV'!Z$813</f>
        <v>1</v>
      </c>
      <c r="AB395" s="342">
        <f>'PL,HC,INV'!AA$813</f>
        <v>1</v>
      </c>
    </row>
    <row r="396" spans="1:28" s="1198" customFormat="1">
      <c r="A396" s="1198">
        <v>1</v>
      </c>
      <c r="F396" s="1200"/>
      <c r="G396" s="1213"/>
      <c r="H396" s="1213"/>
      <c r="I396" s="1214"/>
      <c r="J396" s="1215" t="s">
        <v>64</v>
      </c>
      <c r="K396" s="1204" t="s">
        <v>55</v>
      </c>
      <c r="L396" s="1216" t="s">
        <v>3</v>
      </c>
      <c r="M396" s="1217" t="s">
        <v>4</v>
      </c>
      <c r="N396" s="1239" t="s">
        <v>77</v>
      </c>
      <c r="O396" s="1240" t="str">
        <f>'PL,HC,INV'!$O$4</f>
        <v>BIN</v>
      </c>
      <c r="P396" s="1240" t="s">
        <v>352</v>
      </c>
      <c r="Q396" s="1209"/>
      <c r="R396" s="1209"/>
      <c r="S396" s="1209"/>
      <c r="T396" s="1209"/>
      <c r="U396" s="1209"/>
      <c r="V396" s="1209"/>
      <c r="W396" s="1209"/>
      <c r="X396" s="1209"/>
      <c r="Y396" s="1209"/>
      <c r="Z396" s="1209"/>
      <c r="AA396" s="1209"/>
      <c r="AB396" s="1209"/>
    </row>
    <row r="397" spans="1:28">
      <c r="A397" s="975">
        <v>1</v>
      </c>
      <c r="B397" s="975" t="s">
        <v>786</v>
      </c>
      <c r="C397" s="975" t="s">
        <v>485</v>
      </c>
      <c r="D397" s="975" t="s">
        <v>77</v>
      </c>
      <c r="E397" s="975" t="s">
        <v>789</v>
      </c>
      <c r="G397" s="369"/>
      <c r="H397" s="369"/>
      <c r="I397" s="370"/>
      <c r="J397" s="340" t="s">
        <v>64</v>
      </c>
      <c r="K397" s="355" t="s">
        <v>55</v>
      </c>
      <c r="L397" s="354" t="s">
        <v>3</v>
      </c>
      <c r="M397" s="741" t="s">
        <v>4</v>
      </c>
      <c r="N397" s="356" t="s">
        <v>78</v>
      </c>
      <c r="O397" s="338" t="str">
        <f>'PL,HC,INV'!$O$4</f>
        <v>BIN</v>
      </c>
      <c r="P397" s="338" t="s">
        <v>352</v>
      </c>
      <c r="Q397" s="342">
        <f>'PL,HC,INV'!P$815</f>
        <v>2</v>
      </c>
      <c r="R397" s="342">
        <f>'PL,HC,INV'!Q$815</f>
        <v>2</v>
      </c>
      <c r="S397" s="342">
        <f>'PL,HC,INV'!R$815</f>
        <v>2</v>
      </c>
      <c r="T397" s="342">
        <f>'PL,HC,INV'!S$815</f>
        <v>2</v>
      </c>
      <c r="U397" s="342">
        <f>'PL,HC,INV'!T$815</f>
        <v>2</v>
      </c>
      <c r="V397" s="342">
        <f>'PL,HC,INV'!U$815</f>
        <v>2</v>
      </c>
      <c r="W397" s="342">
        <f>'PL,HC,INV'!V$815</f>
        <v>2</v>
      </c>
      <c r="X397" s="342">
        <f>'PL,HC,INV'!W$815</f>
        <v>2</v>
      </c>
      <c r="Y397" s="342">
        <f>'PL,HC,INV'!X$815</f>
        <v>2</v>
      </c>
      <c r="Z397" s="342">
        <f>'PL,HC,INV'!Y$815</f>
        <v>2</v>
      </c>
      <c r="AA397" s="342">
        <f>'PL,HC,INV'!Z$815</f>
        <v>2</v>
      </c>
      <c r="AB397" s="342">
        <f>'PL,HC,INV'!AA$815</f>
        <v>2</v>
      </c>
    </row>
    <row r="398" spans="1:28">
      <c r="A398" s="975">
        <v>1</v>
      </c>
      <c r="B398" s="975" t="s">
        <v>576</v>
      </c>
      <c r="C398" s="975" t="s">
        <v>788</v>
      </c>
      <c r="D398" s="975" t="s">
        <v>77</v>
      </c>
      <c r="E398" s="975" t="s">
        <v>789</v>
      </c>
      <c r="G398" s="369"/>
      <c r="H398" s="369"/>
      <c r="I398" s="370"/>
      <c r="J398" s="340" t="s">
        <v>64</v>
      </c>
      <c r="K398" s="355" t="s">
        <v>55</v>
      </c>
      <c r="L398" s="354" t="s">
        <v>3</v>
      </c>
      <c r="M398" s="741" t="s">
        <v>4</v>
      </c>
      <c r="N398" s="356" t="s">
        <v>79</v>
      </c>
      <c r="O398" s="338" t="str">
        <f>'PL,HC,INV'!$O$4</f>
        <v>BIN</v>
      </c>
      <c r="P398" s="338" t="s">
        <v>352</v>
      </c>
      <c r="Q398" s="342">
        <f>'PL,HC,INV'!P$816</f>
        <v>15</v>
      </c>
      <c r="R398" s="342">
        <f>'PL,HC,INV'!Q$816</f>
        <v>15</v>
      </c>
      <c r="S398" s="342">
        <f>'PL,HC,INV'!R$816</f>
        <v>15</v>
      </c>
      <c r="T398" s="342">
        <f>'PL,HC,INV'!S$816</f>
        <v>15</v>
      </c>
      <c r="U398" s="342">
        <f>'PL,HC,INV'!T$816</f>
        <v>15</v>
      </c>
      <c r="V398" s="342">
        <f>'PL,HC,INV'!U$816</f>
        <v>15</v>
      </c>
      <c r="W398" s="342">
        <f>'PL,HC,INV'!V$816</f>
        <v>15</v>
      </c>
      <c r="X398" s="342">
        <f>'PL,HC,INV'!W$816</f>
        <v>15</v>
      </c>
      <c r="Y398" s="342">
        <f>'PL,HC,INV'!X$816</f>
        <v>15</v>
      </c>
      <c r="Z398" s="342">
        <f>'PL,HC,INV'!Y$816</f>
        <v>15</v>
      </c>
      <c r="AA398" s="342">
        <f>'PL,HC,INV'!Z$816</f>
        <v>14</v>
      </c>
      <c r="AB398" s="342">
        <f>'PL,HC,INV'!AA$816</f>
        <v>14</v>
      </c>
    </row>
    <row r="399" spans="1:28">
      <c r="A399" s="975">
        <v>1</v>
      </c>
      <c r="B399" s="975" t="s">
        <v>786</v>
      </c>
      <c r="C399" s="975" t="s">
        <v>788</v>
      </c>
      <c r="D399" s="975" t="s">
        <v>77</v>
      </c>
      <c r="E399" s="975" t="s">
        <v>577</v>
      </c>
      <c r="G399" s="369"/>
      <c r="H399" s="369"/>
      <c r="I399" s="370"/>
      <c r="J399" s="340" t="s">
        <v>64</v>
      </c>
      <c r="K399" s="355" t="s">
        <v>55</v>
      </c>
      <c r="L399" s="354" t="s">
        <v>3</v>
      </c>
      <c r="M399" s="741" t="s">
        <v>4</v>
      </c>
      <c r="N399" s="356" t="s">
        <v>80</v>
      </c>
      <c r="O399" s="338" t="str">
        <f>'PL,HC,INV'!$O$4</f>
        <v>BIN</v>
      </c>
      <c r="P399" s="338" t="s">
        <v>352</v>
      </c>
      <c r="Q399" s="342">
        <f>'PL,HC,INV'!P$817</f>
        <v>5</v>
      </c>
      <c r="R399" s="342">
        <f>'PL,HC,INV'!Q$817</f>
        <v>5</v>
      </c>
      <c r="S399" s="342">
        <f>'PL,HC,INV'!R$817</f>
        <v>5</v>
      </c>
      <c r="T399" s="342">
        <f>'PL,HC,INV'!S$817</f>
        <v>5</v>
      </c>
      <c r="U399" s="342">
        <f>'PL,HC,INV'!T$817</f>
        <v>5</v>
      </c>
      <c r="V399" s="342">
        <f>'PL,HC,INV'!U$817</f>
        <v>5</v>
      </c>
      <c r="W399" s="342">
        <f>'PL,HC,INV'!V$817</f>
        <v>5</v>
      </c>
      <c r="X399" s="342">
        <f>'PL,HC,INV'!W$817</f>
        <v>5</v>
      </c>
      <c r="Y399" s="342">
        <f>'PL,HC,INV'!X$817</f>
        <v>5</v>
      </c>
      <c r="Z399" s="342">
        <f>'PL,HC,INV'!Y$817</f>
        <v>5</v>
      </c>
      <c r="AA399" s="342">
        <f>'PL,HC,INV'!Z$817</f>
        <v>5</v>
      </c>
      <c r="AB399" s="342">
        <f>'PL,HC,INV'!AA$817</f>
        <v>5</v>
      </c>
    </row>
    <row r="400" spans="1:28">
      <c r="A400" s="975">
        <v>1</v>
      </c>
      <c r="B400" s="975" t="s">
        <v>576</v>
      </c>
      <c r="C400" s="975" t="s">
        <v>788</v>
      </c>
      <c r="D400" s="975" t="s">
        <v>77</v>
      </c>
      <c r="E400" s="975" t="s">
        <v>789</v>
      </c>
      <c r="G400" s="369"/>
      <c r="H400" s="369"/>
      <c r="I400" s="370"/>
      <c r="J400" s="340" t="s">
        <v>64</v>
      </c>
      <c r="K400" s="355" t="s">
        <v>55</v>
      </c>
      <c r="L400" s="354" t="s">
        <v>3</v>
      </c>
      <c r="M400" s="741" t="s">
        <v>4</v>
      </c>
      <c r="N400" s="356" t="s">
        <v>81</v>
      </c>
      <c r="O400" s="338" t="str">
        <f>'PL,HC,INV'!$O$4</f>
        <v>BIN</v>
      </c>
      <c r="P400" s="338" t="s">
        <v>352</v>
      </c>
      <c r="Q400" s="342">
        <f>'PL,HC,INV'!P$818</f>
        <v>0</v>
      </c>
      <c r="R400" s="342">
        <f>'PL,HC,INV'!Q$818</f>
        <v>0</v>
      </c>
      <c r="S400" s="342">
        <f>'PL,HC,INV'!R$818</f>
        <v>0</v>
      </c>
      <c r="T400" s="342">
        <f>'PL,HC,INV'!S$818</f>
        <v>0</v>
      </c>
      <c r="U400" s="342">
        <f>'PL,HC,INV'!T$818</f>
        <v>0</v>
      </c>
      <c r="V400" s="342">
        <f>'PL,HC,INV'!U$818</f>
        <v>0</v>
      </c>
      <c r="W400" s="342">
        <f>'PL,HC,INV'!V$818</f>
        <v>0</v>
      </c>
      <c r="X400" s="342">
        <f>'PL,HC,INV'!W$818</f>
        <v>0</v>
      </c>
      <c r="Y400" s="342">
        <f>'PL,HC,INV'!X$818</f>
        <v>0</v>
      </c>
      <c r="Z400" s="342">
        <f>'PL,HC,INV'!Y$818</f>
        <v>0</v>
      </c>
      <c r="AA400" s="342">
        <f>'PL,HC,INV'!Z$818</f>
        <v>0</v>
      </c>
      <c r="AB400" s="342">
        <f>'PL,HC,INV'!AA$818</f>
        <v>0</v>
      </c>
    </row>
    <row r="401" spans="1:28">
      <c r="A401" s="975">
        <v>1</v>
      </c>
      <c r="B401" s="975" t="s">
        <v>576</v>
      </c>
      <c r="C401" s="975" t="s">
        <v>485</v>
      </c>
      <c r="D401" s="975" t="s">
        <v>77</v>
      </c>
      <c r="E401" s="975" t="s">
        <v>789</v>
      </c>
      <c r="G401" s="369"/>
      <c r="H401" s="369"/>
      <c r="I401" s="370"/>
      <c r="J401" s="340" t="s">
        <v>64</v>
      </c>
      <c r="K401" s="355" t="s">
        <v>55</v>
      </c>
      <c r="L401" s="354" t="s">
        <v>3</v>
      </c>
      <c r="M401" s="741" t="s">
        <v>4</v>
      </c>
      <c r="N401" s="356" t="s">
        <v>82</v>
      </c>
      <c r="O401" s="338" t="str">
        <f>'PL,HC,INV'!$O$4</f>
        <v>BIN</v>
      </c>
      <c r="P401" s="338" t="s">
        <v>352</v>
      </c>
      <c r="Q401" s="342">
        <f>'PL,HC,INV'!P$819</f>
        <v>9</v>
      </c>
      <c r="R401" s="342">
        <f>'PL,HC,INV'!Q$819</f>
        <v>9</v>
      </c>
      <c r="S401" s="342">
        <f>'PL,HC,INV'!R$819</f>
        <v>9</v>
      </c>
      <c r="T401" s="342">
        <f>'PL,HC,INV'!S$819</f>
        <v>9</v>
      </c>
      <c r="U401" s="342">
        <f>'PL,HC,INV'!T$819</f>
        <v>9</v>
      </c>
      <c r="V401" s="342">
        <f>'PL,HC,INV'!U$819</f>
        <v>8</v>
      </c>
      <c r="W401" s="342">
        <f>'PL,HC,INV'!V$819</f>
        <v>10</v>
      </c>
      <c r="X401" s="342">
        <f>'PL,HC,INV'!W$819</f>
        <v>10</v>
      </c>
      <c r="Y401" s="342">
        <f>'PL,HC,INV'!X$819</f>
        <v>10</v>
      </c>
      <c r="Z401" s="342">
        <f>'PL,HC,INV'!Y$819</f>
        <v>10</v>
      </c>
      <c r="AA401" s="342">
        <f>'PL,HC,INV'!Z$819</f>
        <v>10</v>
      </c>
      <c r="AB401" s="342">
        <f>'PL,HC,INV'!AA$819</f>
        <v>10</v>
      </c>
    </row>
    <row r="402" spans="1:28" s="1198" customFormat="1">
      <c r="A402" s="1198">
        <v>1</v>
      </c>
      <c r="F402" s="1200"/>
      <c r="G402" s="1213"/>
      <c r="H402" s="1213"/>
      <c r="I402" s="1214"/>
      <c r="J402" s="1215" t="s">
        <v>64</v>
      </c>
      <c r="K402" s="1204" t="s">
        <v>55</v>
      </c>
      <c r="L402" s="1216" t="s">
        <v>3</v>
      </c>
      <c r="M402" s="1217" t="s">
        <v>4</v>
      </c>
      <c r="N402" s="1239" t="s">
        <v>91</v>
      </c>
      <c r="O402" s="1240" t="str">
        <f>'PL,HC,INV'!$O$4</f>
        <v>BIN</v>
      </c>
      <c r="P402" s="1240" t="s">
        <v>352</v>
      </c>
      <c r="Q402" s="1209"/>
      <c r="R402" s="1209"/>
      <c r="S402" s="1209"/>
      <c r="T402" s="1209"/>
      <c r="U402" s="1209"/>
      <c r="V402" s="1209"/>
      <c r="W402" s="1209"/>
      <c r="X402" s="1209"/>
      <c r="Y402" s="1209"/>
      <c r="Z402" s="1209"/>
      <c r="AA402" s="1209"/>
      <c r="AB402" s="1209"/>
    </row>
    <row r="403" spans="1:28">
      <c r="A403" s="975">
        <v>1</v>
      </c>
      <c r="B403" s="975" t="s">
        <v>576</v>
      </c>
      <c r="C403" s="975" t="s">
        <v>788</v>
      </c>
      <c r="D403" s="975" t="s">
        <v>91</v>
      </c>
      <c r="E403" s="975" t="s">
        <v>789</v>
      </c>
      <c r="G403" s="369"/>
      <c r="H403" s="369"/>
      <c r="I403" s="370"/>
      <c r="J403" s="340" t="s">
        <v>64</v>
      </c>
      <c r="K403" s="355" t="s">
        <v>55</v>
      </c>
      <c r="L403" s="354" t="s">
        <v>3</v>
      </c>
      <c r="M403" s="741" t="s">
        <v>4</v>
      </c>
      <c r="N403" s="356" t="s">
        <v>83</v>
      </c>
      <c r="O403" s="338" t="str">
        <f>'PL,HC,INV'!$O$4</f>
        <v>BIN</v>
      </c>
      <c r="P403" s="338" t="s">
        <v>352</v>
      </c>
      <c r="Q403" s="342">
        <f>'PL,HC,INV'!P$821</f>
        <v>4</v>
      </c>
      <c r="R403" s="342">
        <f>'PL,HC,INV'!Q$821</f>
        <v>4</v>
      </c>
      <c r="S403" s="342">
        <f>'PL,HC,INV'!R$821</f>
        <v>4</v>
      </c>
      <c r="T403" s="342">
        <f>'PL,HC,INV'!S$821</f>
        <v>4</v>
      </c>
      <c r="U403" s="342">
        <f>'PL,HC,INV'!T$821</f>
        <v>4</v>
      </c>
      <c r="V403" s="342">
        <f>'PL,HC,INV'!U$821</f>
        <v>4</v>
      </c>
      <c r="W403" s="342">
        <f>'PL,HC,INV'!V$821</f>
        <v>4</v>
      </c>
      <c r="X403" s="342">
        <f>'PL,HC,INV'!W$821</f>
        <v>4</v>
      </c>
      <c r="Y403" s="342">
        <f>'PL,HC,INV'!X$821</f>
        <v>4</v>
      </c>
      <c r="Z403" s="342">
        <f>'PL,HC,INV'!Y$821</f>
        <v>4</v>
      </c>
      <c r="AA403" s="342">
        <f>'PL,HC,INV'!Z$821</f>
        <v>4</v>
      </c>
      <c r="AB403" s="342">
        <f>'PL,HC,INV'!AA$821</f>
        <v>4</v>
      </c>
    </row>
    <row r="404" spans="1:28">
      <c r="A404" s="975">
        <v>1</v>
      </c>
      <c r="B404" s="975" t="s">
        <v>786</v>
      </c>
      <c r="C404" s="975" t="s">
        <v>747</v>
      </c>
      <c r="D404" s="975" t="s">
        <v>91</v>
      </c>
      <c r="E404" s="975" t="s">
        <v>787</v>
      </c>
      <c r="G404" s="369"/>
      <c r="H404" s="369"/>
      <c r="I404" s="370"/>
      <c r="J404" s="340" t="s">
        <v>64</v>
      </c>
      <c r="K404" s="355" t="s">
        <v>55</v>
      </c>
      <c r="L404" s="354" t="s">
        <v>3</v>
      </c>
      <c r="M404" s="741" t="s">
        <v>4</v>
      </c>
      <c r="N404" s="356" t="s">
        <v>84</v>
      </c>
      <c r="O404" s="338" t="str">
        <f>'PL,HC,INV'!$O$4</f>
        <v>BIN</v>
      </c>
      <c r="P404" s="338" t="s">
        <v>352</v>
      </c>
      <c r="Q404" s="342">
        <f>'PL,HC,INV'!P$822</f>
        <v>10</v>
      </c>
      <c r="R404" s="342">
        <f>'PL,HC,INV'!Q$822</f>
        <v>10</v>
      </c>
      <c r="S404" s="342">
        <f>'PL,HC,INV'!R$822</f>
        <v>10</v>
      </c>
      <c r="T404" s="342">
        <f>'PL,HC,INV'!S$822</f>
        <v>10</v>
      </c>
      <c r="U404" s="342">
        <f>'PL,HC,INV'!T$822</f>
        <v>10</v>
      </c>
      <c r="V404" s="342">
        <f>'PL,HC,INV'!U$822</f>
        <v>10</v>
      </c>
      <c r="W404" s="342">
        <f>'PL,HC,INV'!V$822</f>
        <v>10</v>
      </c>
      <c r="X404" s="342">
        <f>'PL,HC,INV'!W$822</f>
        <v>10</v>
      </c>
      <c r="Y404" s="342">
        <f>'PL,HC,INV'!X$822</f>
        <v>10</v>
      </c>
      <c r="Z404" s="342">
        <f>'PL,HC,INV'!Y$822</f>
        <v>10</v>
      </c>
      <c r="AA404" s="342">
        <f>'PL,HC,INV'!Z$822</f>
        <v>10</v>
      </c>
      <c r="AB404" s="342">
        <f>'PL,HC,INV'!AA$822</f>
        <v>10</v>
      </c>
    </row>
    <row r="405" spans="1:28">
      <c r="A405" s="975">
        <v>1</v>
      </c>
      <c r="B405" s="975" t="s">
        <v>786</v>
      </c>
      <c r="C405" s="975" t="s">
        <v>788</v>
      </c>
      <c r="D405" s="975" t="s">
        <v>91</v>
      </c>
      <c r="E405" s="975" t="s">
        <v>787</v>
      </c>
      <c r="G405" s="369"/>
      <c r="H405" s="369"/>
      <c r="I405" s="370"/>
      <c r="J405" s="340" t="s">
        <v>64</v>
      </c>
      <c r="K405" s="355" t="s">
        <v>55</v>
      </c>
      <c r="L405" s="354" t="s">
        <v>3</v>
      </c>
      <c r="M405" s="741" t="s">
        <v>4</v>
      </c>
      <c r="N405" s="356" t="s">
        <v>85</v>
      </c>
      <c r="O405" s="338" t="str">
        <f>'PL,HC,INV'!$O$4</f>
        <v>BIN</v>
      </c>
      <c r="P405" s="338" t="s">
        <v>352</v>
      </c>
      <c r="Q405" s="342">
        <f>'PL,HC,INV'!P$823</f>
        <v>0</v>
      </c>
      <c r="R405" s="342">
        <f>'PL,HC,INV'!Q$823</f>
        <v>0</v>
      </c>
      <c r="S405" s="342">
        <f>'PL,HC,INV'!R$823</f>
        <v>0</v>
      </c>
      <c r="T405" s="342">
        <f>'PL,HC,INV'!S$823</f>
        <v>0</v>
      </c>
      <c r="U405" s="342">
        <f>'PL,HC,INV'!T$823</f>
        <v>0</v>
      </c>
      <c r="V405" s="342">
        <f>'PL,HC,INV'!U$823</f>
        <v>0</v>
      </c>
      <c r="W405" s="342">
        <f>'PL,HC,INV'!V$823</f>
        <v>0</v>
      </c>
      <c r="X405" s="342">
        <f>'PL,HC,INV'!W$823</f>
        <v>0</v>
      </c>
      <c r="Y405" s="342">
        <f>'PL,HC,INV'!X$823</f>
        <v>0</v>
      </c>
      <c r="Z405" s="342">
        <f>'PL,HC,INV'!Y$823</f>
        <v>0</v>
      </c>
      <c r="AA405" s="342">
        <f>'PL,HC,INV'!Z$823</f>
        <v>0</v>
      </c>
      <c r="AB405" s="342">
        <f>'PL,HC,INV'!AA$823</f>
        <v>0</v>
      </c>
    </row>
    <row r="406" spans="1:28">
      <c r="A406" s="975">
        <v>1</v>
      </c>
      <c r="B406" s="975" t="s">
        <v>576</v>
      </c>
      <c r="C406" s="975" t="s">
        <v>747</v>
      </c>
      <c r="D406" s="975" t="s">
        <v>357</v>
      </c>
      <c r="E406" s="975" t="s">
        <v>357</v>
      </c>
      <c r="G406" s="369"/>
      <c r="H406" s="369"/>
      <c r="I406" s="370"/>
      <c r="J406" s="340" t="s">
        <v>64</v>
      </c>
      <c r="K406" s="355" t="s">
        <v>55</v>
      </c>
      <c r="L406" s="354" t="s">
        <v>3</v>
      </c>
      <c r="M406" s="741" t="s">
        <v>4</v>
      </c>
      <c r="N406" s="353" t="s">
        <v>357</v>
      </c>
      <c r="O406" s="338" t="str">
        <f>'PL,HC,INV'!$O$4</f>
        <v>BIN</v>
      </c>
      <c r="P406" s="338" t="s">
        <v>352</v>
      </c>
      <c r="Q406" s="342">
        <f>'PL,HC,INV'!P$824</f>
        <v>16</v>
      </c>
      <c r="R406" s="342">
        <f>'PL,HC,INV'!Q$824</f>
        <v>17</v>
      </c>
      <c r="S406" s="342">
        <f>'PL,HC,INV'!R$824</f>
        <v>17</v>
      </c>
      <c r="T406" s="342">
        <f>'PL,HC,INV'!S$824</f>
        <v>17</v>
      </c>
      <c r="U406" s="342">
        <f>'PL,HC,INV'!T$824</f>
        <v>17</v>
      </c>
      <c r="V406" s="342">
        <f>'PL,HC,INV'!U$824</f>
        <v>17</v>
      </c>
      <c r="W406" s="342">
        <f>'PL,HC,INV'!V$824</f>
        <v>16</v>
      </c>
      <c r="X406" s="342">
        <f>'PL,HC,INV'!W$824</f>
        <v>17</v>
      </c>
      <c r="Y406" s="342">
        <f>'PL,HC,INV'!X$824</f>
        <v>17</v>
      </c>
      <c r="Z406" s="342">
        <f>'PL,HC,INV'!Y$824</f>
        <v>18</v>
      </c>
      <c r="AA406" s="342">
        <f>'PL,HC,INV'!Z$824</f>
        <v>19</v>
      </c>
      <c r="AB406" s="342">
        <f>'PL,HC,INV'!AA$824</f>
        <v>19</v>
      </c>
    </row>
    <row r="407" spans="1:28" s="378" customFormat="1">
      <c r="A407" s="975">
        <v>1</v>
      </c>
      <c r="F407" s="619"/>
      <c r="G407" s="369"/>
      <c r="H407" s="371"/>
      <c r="I407" s="369"/>
      <c r="J407" s="379"/>
      <c r="K407" s="380"/>
      <c r="L407" s="380"/>
      <c r="M407" s="380"/>
      <c r="N407" s="380"/>
      <c r="O407" s="379"/>
      <c r="P407" s="379"/>
      <c r="Q407" s="379"/>
      <c r="R407" s="379"/>
      <c r="S407" s="379"/>
      <c r="T407" s="379"/>
      <c r="U407" s="379"/>
      <c r="V407" s="379"/>
      <c r="W407" s="379"/>
      <c r="X407" s="379"/>
      <c r="Y407" s="379"/>
      <c r="Z407" s="379"/>
      <c r="AA407" s="379"/>
      <c r="AB407" s="379"/>
    </row>
    <row r="408" spans="1:28" s="1244" customFormat="1">
      <c r="A408" s="1244">
        <v>1</v>
      </c>
      <c r="C408" s="1245" t="s">
        <v>481</v>
      </c>
      <c r="F408" s="1247"/>
      <c r="G408" s="1257"/>
      <c r="H408" s="1257"/>
      <c r="I408" s="1258"/>
      <c r="J408" s="1259" t="s">
        <v>64</v>
      </c>
      <c r="K408" s="1260" t="s">
        <v>50</v>
      </c>
      <c r="L408" s="1261" t="s">
        <v>3</v>
      </c>
      <c r="M408" s="1262" t="s">
        <v>4</v>
      </c>
      <c r="N408" s="1263" t="s">
        <v>66</v>
      </c>
      <c r="O408" s="1264" t="str">
        <f>'PL,HC,INV'!$O$4</f>
        <v>BIN</v>
      </c>
      <c r="P408" s="1264" t="s">
        <v>352</v>
      </c>
      <c r="Q408" s="1256"/>
      <c r="R408" s="1256"/>
      <c r="S408" s="1256"/>
      <c r="T408" s="1256"/>
      <c r="U408" s="1256"/>
      <c r="V408" s="1256"/>
      <c r="W408" s="1256"/>
      <c r="X408" s="1256"/>
      <c r="Y408" s="1256"/>
      <c r="Z408" s="1256"/>
      <c r="AA408" s="1256"/>
      <c r="AB408" s="1256"/>
    </row>
    <row r="409" spans="1:28">
      <c r="A409" s="975">
        <v>1</v>
      </c>
      <c r="B409" s="975" t="s">
        <v>576</v>
      </c>
      <c r="C409" s="975" t="s">
        <v>481</v>
      </c>
      <c r="D409" s="975" t="s">
        <v>66</v>
      </c>
      <c r="E409" s="975" t="s">
        <v>577</v>
      </c>
      <c r="G409" s="369"/>
      <c r="H409" s="369"/>
      <c r="I409" s="370"/>
      <c r="J409" s="340" t="s">
        <v>64</v>
      </c>
      <c r="K409" s="355" t="s">
        <v>92</v>
      </c>
      <c r="L409" s="354" t="s">
        <v>3</v>
      </c>
      <c r="M409" s="741" t="s">
        <v>4</v>
      </c>
      <c r="N409" s="356" t="s">
        <v>67</v>
      </c>
      <c r="O409" s="338" t="str">
        <f>'PL,HC,INV'!$O$4</f>
        <v>BIN</v>
      </c>
      <c r="P409" s="338" t="s">
        <v>352</v>
      </c>
      <c r="Q409" s="342">
        <f>'PL,HC,INV'!P$949</f>
        <v>0</v>
      </c>
      <c r="R409" s="342">
        <f>'PL,HC,INV'!Q$949</f>
        <v>0</v>
      </c>
      <c r="S409" s="342">
        <f>'PL,HC,INV'!R$949</f>
        <v>0</v>
      </c>
      <c r="T409" s="342">
        <f>'PL,HC,INV'!S$949</f>
        <v>0</v>
      </c>
      <c r="U409" s="342">
        <f>'PL,HC,INV'!T$949</f>
        <v>0</v>
      </c>
      <c r="V409" s="342">
        <f>'PL,HC,INV'!U$949</f>
        <v>0</v>
      </c>
      <c r="W409" s="342">
        <f>'PL,HC,INV'!V$949</f>
        <v>0</v>
      </c>
      <c r="X409" s="342">
        <f>'PL,HC,INV'!W$949</f>
        <v>0</v>
      </c>
      <c r="Y409" s="342">
        <f>'PL,HC,INV'!X$949</f>
        <v>0</v>
      </c>
      <c r="Z409" s="342">
        <f>'PL,HC,INV'!Y$949</f>
        <v>0</v>
      </c>
      <c r="AA409" s="342">
        <f>'PL,HC,INV'!Z$949</f>
        <v>0</v>
      </c>
      <c r="AB409" s="342">
        <f>'PL,HC,INV'!AA$949</f>
        <v>0</v>
      </c>
    </row>
    <row r="410" spans="1:28">
      <c r="A410" s="975">
        <v>1</v>
      </c>
      <c r="B410" s="975" t="s">
        <v>576</v>
      </c>
      <c r="C410" s="975" t="s">
        <v>481</v>
      </c>
      <c r="D410" s="975" t="s">
        <v>66</v>
      </c>
      <c r="E410" s="975" t="s">
        <v>577</v>
      </c>
      <c r="G410" s="369"/>
      <c r="H410" s="369"/>
      <c r="I410" s="370"/>
      <c r="J410" s="340" t="s">
        <v>64</v>
      </c>
      <c r="K410" s="355" t="s">
        <v>92</v>
      </c>
      <c r="L410" s="354" t="s">
        <v>3</v>
      </c>
      <c r="M410" s="741" t="s">
        <v>4</v>
      </c>
      <c r="N410" s="356" t="s">
        <v>68</v>
      </c>
      <c r="O410" s="338" t="str">
        <f>'PL,HC,INV'!$O$4</f>
        <v>BIN</v>
      </c>
      <c r="P410" s="338" t="s">
        <v>352</v>
      </c>
      <c r="Q410" s="342">
        <f>'PL,HC,INV'!P$950</f>
        <v>0</v>
      </c>
      <c r="R410" s="342">
        <f>'PL,HC,INV'!Q$950</f>
        <v>0</v>
      </c>
      <c r="S410" s="342">
        <f>'PL,HC,INV'!R$950</f>
        <v>0</v>
      </c>
      <c r="T410" s="342">
        <f>'PL,HC,INV'!S$950</f>
        <v>0</v>
      </c>
      <c r="U410" s="342">
        <f>'PL,HC,INV'!T$950</f>
        <v>0</v>
      </c>
      <c r="V410" s="342">
        <f>'PL,HC,INV'!U$950</f>
        <v>0</v>
      </c>
      <c r="W410" s="342">
        <f>'PL,HC,INV'!V$950</f>
        <v>0</v>
      </c>
      <c r="X410" s="342">
        <f>'PL,HC,INV'!W$950</f>
        <v>0</v>
      </c>
      <c r="Y410" s="342">
        <f>'PL,HC,INV'!X$950</f>
        <v>0</v>
      </c>
      <c r="Z410" s="342">
        <f>'PL,HC,INV'!Y$950</f>
        <v>0</v>
      </c>
      <c r="AA410" s="342">
        <f>'PL,HC,INV'!Z$950</f>
        <v>0</v>
      </c>
      <c r="AB410" s="342">
        <f>'PL,HC,INV'!AA$950</f>
        <v>0</v>
      </c>
    </row>
    <row r="411" spans="1:28">
      <c r="A411" s="975">
        <v>1</v>
      </c>
      <c r="B411" s="975" t="s">
        <v>576</v>
      </c>
      <c r="C411" s="975" t="s">
        <v>481</v>
      </c>
      <c r="D411" s="975" t="s">
        <v>66</v>
      </c>
      <c r="E411" s="975" t="s">
        <v>577</v>
      </c>
      <c r="G411" s="369"/>
      <c r="H411" s="369"/>
      <c r="I411" s="370"/>
      <c r="J411" s="340" t="s">
        <v>64</v>
      </c>
      <c r="K411" s="355" t="s">
        <v>92</v>
      </c>
      <c r="L411" s="354" t="s">
        <v>3</v>
      </c>
      <c r="M411" s="741" t="s">
        <v>4</v>
      </c>
      <c r="N411" s="356" t="s">
        <v>69</v>
      </c>
      <c r="O411" s="338" t="str">
        <f>'PL,HC,INV'!$O$4</f>
        <v>BIN</v>
      </c>
      <c r="P411" s="338" t="s">
        <v>352</v>
      </c>
      <c r="Q411" s="342">
        <f>'PL,HC,INV'!P$951</f>
        <v>0</v>
      </c>
      <c r="R411" s="342">
        <f>'PL,HC,INV'!Q$951</f>
        <v>0</v>
      </c>
      <c r="S411" s="342">
        <f>'PL,HC,INV'!R$951</f>
        <v>0</v>
      </c>
      <c r="T411" s="342">
        <f>'PL,HC,INV'!S$951</f>
        <v>0</v>
      </c>
      <c r="U411" s="342">
        <f>'PL,HC,INV'!T$951</f>
        <v>0</v>
      </c>
      <c r="V411" s="342">
        <f>'PL,HC,INV'!U$951</f>
        <v>0</v>
      </c>
      <c r="W411" s="342">
        <f>'PL,HC,INV'!V$951</f>
        <v>0</v>
      </c>
      <c r="X411" s="342">
        <f>'PL,HC,INV'!W$951</f>
        <v>0</v>
      </c>
      <c r="Y411" s="342">
        <f>'PL,HC,INV'!X$951</f>
        <v>0</v>
      </c>
      <c r="Z411" s="342">
        <f>'PL,HC,INV'!Y$951</f>
        <v>0</v>
      </c>
      <c r="AA411" s="342">
        <f>'PL,HC,INV'!Z$951</f>
        <v>0</v>
      </c>
      <c r="AB411" s="342">
        <f>'PL,HC,INV'!AA$951</f>
        <v>0</v>
      </c>
    </row>
    <row r="412" spans="1:28">
      <c r="A412" s="975">
        <v>1</v>
      </c>
      <c r="B412" s="975" t="s">
        <v>576</v>
      </c>
      <c r="C412" s="975" t="s">
        <v>481</v>
      </c>
      <c r="D412" s="975" t="s">
        <v>66</v>
      </c>
      <c r="E412" s="975" t="s">
        <v>577</v>
      </c>
      <c r="G412" s="369"/>
      <c r="H412" s="369"/>
      <c r="I412" s="370"/>
      <c r="J412" s="340" t="s">
        <v>64</v>
      </c>
      <c r="K412" s="355" t="s">
        <v>92</v>
      </c>
      <c r="L412" s="354" t="s">
        <v>3</v>
      </c>
      <c r="M412" s="741" t="s">
        <v>4</v>
      </c>
      <c r="N412" s="356" t="s">
        <v>70</v>
      </c>
      <c r="O412" s="338" t="str">
        <f>'PL,HC,INV'!$O$4</f>
        <v>BIN</v>
      </c>
      <c r="P412" s="338" t="s">
        <v>352</v>
      </c>
      <c r="Q412" s="342">
        <f>'PL,HC,INV'!P$952</f>
        <v>0</v>
      </c>
      <c r="R412" s="342">
        <f>'PL,HC,INV'!Q$952</f>
        <v>0</v>
      </c>
      <c r="S412" s="342">
        <f>'PL,HC,INV'!R$952</f>
        <v>0</v>
      </c>
      <c r="T412" s="342">
        <f>'PL,HC,INV'!S$952</f>
        <v>0</v>
      </c>
      <c r="U412" s="342">
        <f>'PL,HC,INV'!T$952</f>
        <v>0</v>
      </c>
      <c r="V412" s="342">
        <f>'PL,HC,INV'!U$952</f>
        <v>0</v>
      </c>
      <c r="W412" s="342">
        <f>'PL,HC,INV'!V$952</f>
        <v>0</v>
      </c>
      <c r="X412" s="342">
        <f>'PL,HC,INV'!W$952</f>
        <v>0</v>
      </c>
      <c r="Y412" s="342">
        <f>'PL,HC,INV'!X$952</f>
        <v>0</v>
      </c>
      <c r="Z412" s="342">
        <f>'PL,HC,INV'!Y$952</f>
        <v>0</v>
      </c>
      <c r="AA412" s="342">
        <f>'PL,HC,INV'!Z$952</f>
        <v>0</v>
      </c>
      <c r="AB412" s="342">
        <f>'PL,HC,INV'!AA$952</f>
        <v>0</v>
      </c>
    </row>
    <row r="413" spans="1:28" s="1198" customFormat="1">
      <c r="A413" s="1198">
        <v>1</v>
      </c>
      <c r="F413" s="1200"/>
      <c r="G413" s="1213"/>
      <c r="H413" s="1213"/>
      <c r="I413" s="1214"/>
      <c r="J413" s="1215" t="s">
        <v>64</v>
      </c>
      <c r="K413" s="1204" t="s">
        <v>50</v>
      </c>
      <c r="L413" s="1216" t="s">
        <v>3</v>
      </c>
      <c r="M413" s="1217" t="s">
        <v>4</v>
      </c>
      <c r="N413" s="1239" t="s">
        <v>90</v>
      </c>
      <c r="O413" s="1240" t="str">
        <f>'PL,HC,INV'!$O$4</f>
        <v>BIN</v>
      </c>
      <c r="P413" s="1240" t="s">
        <v>352</v>
      </c>
      <c r="Q413" s="1209"/>
      <c r="R413" s="1209"/>
      <c r="S413" s="1209"/>
      <c r="T413" s="1209"/>
      <c r="U413" s="1209"/>
      <c r="V413" s="1209"/>
      <c r="W413" s="1209"/>
      <c r="X413" s="1209"/>
      <c r="Y413" s="1209"/>
      <c r="Z413" s="1209"/>
      <c r="AA413" s="1209"/>
      <c r="AB413" s="1209"/>
    </row>
    <row r="414" spans="1:28">
      <c r="A414" s="975">
        <v>1</v>
      </c>
      <c r="B414" s="975" t="s">
        <v>576</v>
      </c>
      <c r="C414" s="975" t="s">
        <v>481</v>
      </c>
      <c r="D414" s="975" t="s">
        <v>90</v>
      </c>
      <c r="E414" s="975" t="s">
        <v>577</v>
      </c>
      <c r="G414" s="369"/>
      <c r="H414" s="369"/>
      <c r="I414" s="370"/>
      <c r="J414" s="340" t="s">
        <v>64</v>
      </c>
      <c r="K414" s="355" t="s">
        <v>92</v>
      </c>
      <c r="L414" s="354" t="s">
        <v>3</v>
      </c>
      <c r="M414" s="741" t="s">
        <v>4</v>
      </c>
      <c r="N414" s="356" t="s">
        <v>71</v>
      </c>
      <c r="O414" s="338" t="str">
        <f>'PL,HC,INV'!$O$4</f>
        <v>BIN</v>
      </c>
      <c r="P414" s="338" t="s">
        <v>352</v>
      </c>
      <c r="Q414" s="342">
        <f>'PL,HC,INV'!P$954</f>
        <v>0</v>
      </c>
      <c r="R414" s="342">
        <f>'PL,HC,INV'!Q$954</f>
        <v>0</v>
      </c>
      <c r="S414" s="342">
        <f>'PL,HC,INV'!R$954</f>
        <v>0</v>
      </c>
      <c r="T414" s="342">
        <f>'PL,HC,INV'!S$954</f>
        <v>0</v>
      </c>
      <c r="U414" s="342">
        <f>'PL,HC,INV'!T$954</f>
        <v>0</v>
      </c>
      <c r="V414" s="342">
        <f>'PL,HC,INV'!U$954</f>
        <v>0</v>
      </c>
      <c r="W414" s="342">
        <f>'PL,HC,INV'!V$954</f>
        <v>0</v>
      </c>
      <c r="X414" s="342">
        <f>'PL,HC,INV'!W$954</f>
        <v>0</v>
      </c>
      <c r="Y414" s="342">
        <f>'PL,HC,INV'!X$954</f>
        <v>0</v>
      </c>
      <c r="Z414" s="342">
        <f>'PL,HC,INV'!Y$954</f>
        <v>0</v>
      </c>
      <c r="AA414" s="342">
        <f>'PL,HC,INV'!Z$954</f>
        <v>0</v>
      </c>
      <c r="AB414" s="342">
        <f>'PL,HC,INV'!AA$954</f>
        <v>0</v>
      </c>
    </row>
    <row r="415" spans="1:28">
      <c r="A415" s="975">
        <v>1</v>
      </c>
      <c r="B415" s="975" t="s">
        <v>576</v>
      </c>
      <c r="C415" s="975" t="s">
        <v>481</v>
      </c>
      <c r="D415" s="975" t="s">
        <v>90</v>
      </c>
      <c r="E415" s="975" t="s">
        <v>577</v>
      </c>
      <c r="G415" s="369"/>
      <c r="H415" s="369"/>
      <c r="I415" s="370"/>
      <c r="J415" s="340" t="s">
        <v>64</v>
      </c>
      <c r="K415" s="355" t="s">
        <v>92</v>
      </c>
      <c r="L415" s="354" t="s">
        <v>3</v>
      </c>
      <c r="M415" s="741" t="s">
        <v>4</v>
      </c>
      <c r="N415" s="356" t="s">
        <v>72</v>
      </c>
      <c r="O415" s="338" t="str">
        <f>'PL,HC,INV'!$O$4</f>
        <v>BIN</v>
      </c>
      <c r="P415" s="338" t="s">
        <v>352</v>
      </c>
      <c r="Q415" s="342">
        <f>'PL,HC,INV'!P$955</f>
        <v>0</v>
      </c>
      <c r="R415" s="342">
        <f>'PL,HC,INV'!Q$955</f>
        <v>0</v>
      </c>
      <c r="S415" s="342">
        <f>'PL,HC,INV'!R$955</f>
        <v>0</v>
      </c>
      <c r="T415" s="342">
        <f>'PL,HC,INV'!S$955</f>
        <v>0</v>
      </c>
      <c r="U415" s="342">
        <f>'PL,HC,INV'!T$955</f>
        <v>0</v>
      </c>
      <c r="V415" s="342">
        <f>'PL,HC,INV'!U$955</f>
        <v>0</v>
      </c>
      <c r="W415" s="342">
        <f>'PL,HC,INV'!V$955</f>
        <v>0</v>
      </c>
      <c r="X415" s="342">
        <f>'PL,HC,INV'!W$955</f>
        <v>0</v>
      </c>
      <c r="Y415" s="342">
        <f>'PL,HC,INV'!X$955</f>
        <v>0</v>
      </c>
      <c r="Z415" s="342">
        <f>'PL,HC,INV'!Y$955</f>
        <v>0</v>
      </c>
      <c r="AA415" s="342">
        <f>'PL,HC,INV'!Z$955</f>
        <v>0</v>
      </c>
      <c r="AB415" s="342">
        <f>'PL,HC,INV'!AA$955</f>
        <v>0</v>
      </c>
    </row>
    <row r="416" spans="1:28">
      <c r="A416" s="975">
        <v>1</v>
      </c>
      <c r="B416" s="975" t="s">
        <v>576</v>
      </c>
      <c r="C416" s="975" t="s">
        <v>481</v>
      </c>
      <c r="D416" s="975" t="s">
        <v>90</v>
      </c>
      <c r="E416" s="975" t="s">
        <v>577</v>
      </c>
      <c r="G416" s="369"/>
      <c r="H416" s="369"/>
      <c r="I416" s="370"/>
      <c r="J416" s="340" t="s">
        <v>64</v>
      </c>
      <c r="K416" s="355" t="s">
        <v>92</v>
      </c>
      <c r="L416" s="354" t="s">
        <v>3</v>
      </c>
      <c r="M416" s="741" t="s">
        <v>4</v>
      </c>
      <c r="N416" s="356" t="s">
        <v>73</v>
      </c>
      <c r="O416" s="338" t="str">
        <f>'PL,HC,INV'!$O$4</f>
        <v>BIN</v>
      </c>
      <c r="P416" s="338" t="s">
        <v>352</v>
      </c>
      <c r="Q416" s="342">
        <f>'PL,HC,INV'!P$956</f>
        <v>0</v>
      </c>
      <c r="R416" s="342">
        <f>'PL,HC,INV'!Q$956</f>
        <v>0</v>
      </c>
      <c r="S416" s="342">
        <f>'PL,HC,INV'!R$956</f>
        <v>0</v>
      </c>
      <c r="T416" s="342">
        <f>'PL,HC,INV'!S$956</f>
        <v>0</v>
      </c>
      <c r="U416" s="342">
        <f>'PL,HC,INV'!T$956</f>
        <v>0</v>
      </c>
      <c r="V416" s="342">
        <f>'PL,HC,INV'!U$956</f>
        <v>0</v>
      </c>
      <c r="W416" s="342">
        <f>'PL,HC,INV'!V$956</f>
        <v>0</v>
      </c>
      <c r="X416" s="342">
        <f>'PL,HC,INV'!W$956</f>
        <v>0</v>
      </c>
      <c r="Y416" s="342">
        <f>'PL,HC,INV'!X$956</f>
        <v>0</v>
      </c>
      <c r="Z416" s="342">
        <f>'PL,HC,INV'!Y$956</f>
        <v>0</v>
      </c>
      <c r="AA416" s="342">
        <f>'PL,HC,INV'!Z$956</f>
        <v>0</v>
      </c>
      <c r="AB416" s="342">
        <f>'PL,HC,INV'!AA$956</f>
        <v>0</v>
      </c>
    </row>
    <row r="417" spans="1:28">
      <c r="A417" s="975">
        <v>1</v>
      </c>
      <c r="B417" s="975" t="s">
        <v>576</v>
      </c>
      <c r="C417" s="975" t="s">
        <v>481</v>
      </c>
      <c r="D417" s="975" t="s">
        <v>90</v>
      </c>
      <c r="E417" s="975" t="s">
        <v>577</v>
      </c>
      <c r="G417" s="369"/>
      <c r="H417" s="369"/>
      <c r="I417" s="370"/>
      <c r="J417" s="340" t="s">
        <v>64</v>
      </c>
      <c r="K417" s="355" t="s">
        <v>92</v>
      </c>
      <c r="L417" s="354" t="s">
        <v>3</v>
      </c>
      <c r="M417" s="741" t="s">
        <v>4</v>
      </c>
      <c r="N417" s="356" t="s">
        <v>74</v>
      </c>
      <c r="O417" s="338" t="str">
        <f>'PL,HC,INV'!$O$4</f>
        <v>BIN</v>
      </c>
      <c r="P417" s="338" t="s">
        <v>352</v>
      </c>
      <c r="Q417" s="342">
        <f>'PL,HC,INV'!P$957</f>
        <v>0</v>
      </c>
      <c r="R417" s="342">
        <f>'PL,HC,INV'!Q$957</f>
        <v>0</v>
      </c>
      <c r="S417" s="342">
        <f>'PL,HC,INV'!R$957</f>
        <v>0</v>
      </c>
      <c r="T417" s="342">
        <f>'PL,HC,INV'!S$957</f>
        <v>0</v>
      </c>
      <c r="U417" s="342">
        <f>'PL,HC,INV'!T$957</f>
        <v>0</v>
      </c>
      <c r="V417" s="342">
        <f>'PL,HC,INV'!U$957</f>
        <v>0</v>
      </c>
      <c r="W417" s="342">
        <f>'PL,HC,INV'!V$957</f>
        <v>0</v>
      </c>
      <c r="X417" s="342">
        <f>'PL,HC,INV'!W$957</f>
        <v>0</v>
      </c>
      <c r="Y417" s="342">
        <f>'PL,HC,INV'!X$957</f>
        <v>0</v>
      </c>
      <c r="Z417" s="342">
        <f>'PL,HC,INV'!Y$957</f>
        <v>0</v>
      </c>
      <c r="AA417" s="342">
        <f>'PL,HC,INV'!Z$957</f>
        <v>0</v>
      </c>
      <c r="AB417" s="342">
        <f>'PL,HC,INV'!AA$957</f>
        <v>0</v>
      </c>
    </row>
    <row r="418" spans="1:28">
      <c r="A418" s="975">
        <v>1</v>
      </c>
      <c r="B418" s="975" t="s">
        <v>576</v>
      </c>
      <c r="C418" s="975" t="s">
        <v>481</v>
      </c>
      <c r="D418" s="975" t="s">
        <v>90</v>
      </c>
      <c r="E418" s="975" t="s">
        <v>577</v>
      </c>
      <c r="G418" s="369"/>
      <c r="H418" s="369"/>
      <c r="I418" s="370"/>
      <c r="J418" s="340" t="s">
        <v>64</v>
      </c>
      <c r="K418" s="355" t="s">
        <v>92</v>
      </c>
      <c r="L418" s="354" t="s">
        <v>3</v>
      </c>
      <c r="M418" s="741" t="s">
        <v>4</v>
      </c>
      <c r="N418" s="356" t="s">
        <v>75</v>
      </c>
      <c r="O418" s="338" t="str">
        <f>'PL,HC,INV'!$O$4</f>
        <v>BIN</v>
      </c>
      <c r="P418" s="338" t="s">
        <v>352</v>
      </c>
      <c r="Q418" s="342">
        <f>'PL,HC,INV'!P$958</f>
        <v>0</v>
      </c>
      <c r="R418" s="342">
        <f>'PL,HC,INV'!Q$958</f>
        <v>0</v>
      </c>
      <c r="S418" s="342">
        <f>'PL,HC,INV'!R$958</f>
        <v>0</v>
      </c>
      <c r="T418" s="342">
        <f>'PL,HC,INV'!S$958</f>
        <v>0</v>
      </c>
      <c r="U418" s="342">
        <f>'PL,HC,INV'!T$958</f>
        <v>0</v>
      </c>
      <c r="V418" s="342">
        <f>'PL,HC,INV'!U$958</f>
        <v>0</v>
      </c>
      <c r="W418" s="342">
        <f>'PL,HC,INV'!V$958</f>
        <v>0</v>
      </c>
      <c r="X418" s="342">
        <f>'PL,HC,INV'!W$958</f>
        <v>0</v>
      </c>
      <c r="Y418" s="342">
        <f>'PL,HC,INV'!X$958</f>
        <v>0</v>
      </c>
      <c r="Z418" s="342">
        <f>'PL,HC,INV'!Y$958</f>
        <v>0</v>
      </c>
      <c r="AA418" s="342">
        <f>'PL,HC,INV'!Z$958</f>
        <v>0</v>
      </c>
      <c r="AB418" s="342">
        <f>'PL,HC,INV'!AA$958</f>
        <v>0</v>
      </c>
    </row>
    <row r="419" spans="1:28" s="1198" customFormat="1">
      <c r="A419" s="1198">
        <v>1</v>
      </c>
      <c r="F419" s="1200"/>
      <c r="G419" s="1213"/>
      <c r="H419" s="1213"/>
      <c r="I419" s="1214"/>
      <c r="J419" s="1215" t="s">
        <v>64</v>
      </c>
      <c r="K419" s="1204" t="s">
        <v>92</v>
      </c>
      <c r="L419" s="1216" t="s">
        <v>3</v>
      </c>
      <c r="M419" s="1217" t="s">
        <v>4</v>
      </c>
      <c r="N419" s="1239" t="s">
        <v>76</v>
      </c>
      <c r="O419" s="1240" t="str">
        <f>'PL,HC,INV'!$O$4</f>
        <v>BIN</v>
      </c>
      <c r="P419" s="1240" t="s">
        <v>352</v>
      </c>
      <c r="Q419" s="1209"/>
      <c r="R419" s="1209"/>
      <c r="S419" s="1209"/>
      <c r="T419" s="1209"/>
      <c r="U419" s="1209"/>
      <c r="V419" s="1209"/>
      <c r="W419" s="1209"/>
      <c r="X419" s="1209"/>
      <c r="Y419" s="1209"/>
      <c r="Z419" s="1209"/>
      <c r="AA419" s="1209"/>
      <c r="AB419" s="1209"/>
    </row>
    <row r="420" spans="1:28">
      <c r="A420" s="975">
        <v>1</v>
      </c>
      <c r="B420" s="975" t="s">
        <v>576</v>
      </c>
      <c r="C420" s="975" t="s">
        <v>481</v>
      </c>
      <c r="D420" s="975" t="s">
        <v>76</v>
      </c>
      <c r="E420" s="975" t="s">
        <v>577</v>
      </c>
      <c r="G420" s="369"/>
      <c r="H420" s="369"/>
      <c r="I420" s="370"/>
      <c r="J420" s="340" t="s">
        <v>64</v>
      </c>
      <c r="K420" s="355" t="s">
        <v>92</v>
      </c>
      <c r="L420" s="354" t="s">
        <v>3</v>
      </c>
      <c r="M420" s="741" t="s">
        <v>4</v>
      </c>
      <c r="N420" s="356" t="s">
        <v>353</v>
      </c>
      <c r="O420" s="338" t="str">
        <f>'PL,HC,INV'!$O$4</f>
        <v>BIN</v>
      </c>
      <c r="P420" s="338" t="s">
        <v>352</v>
      </c>
      <c r="Q420" s="342">
        <f>'PL,HC,INV'!P$960</f>
        <v>0</v>
      </c>
      <c r="R420" s="342">
        <f>'PL,HC,INV'!Q$960</f>
        <v>0</v>
      </c>
      <c r="S420" s="342">
        <f>'PL,HC,INV'!R$960</f>
        <v>0</v>
      </c>
      <c r="T420" s="342">
        <f>'PL,HC,INV'!S$960</f>
        <v>0</v>
      </c>
      <c r="U420" s="342">
        <f>'PL,HC,INV'!T$960</f>
        <v>0</v>
      </c>
      <c r="V420" s="342">
        <f>'PL,HC,INV'!U$960</f>
        <v>0</v>
      </c>
      <c r="W420" s="342">
        <f>'PL,HC,INV'!V$960</f>
        <v>0</v>
      </c>
      <c r="X420" s="342">
        <f>'PL,HC,INV'!W$960</f>
        <v>0</v>
      </c>
      <c r="Y420" s="342">
        <f>'PL,HC,INV'!X$960</f>
        <v>0</v>
      </c>
      <c r="Z420" s="342">
        <f>'PL,HC,INV'!Y$960</f>
        <v>0</v>
      </c>
      <c r="AA420" s="342">
        <f>'PL,HC,INV'!Z$960</f>
        <v>0</v>
      </c>
      <c r="AB420" s="342">
        <f>'PL,HC,INV'!AA$960</f>
        <v>0</v>
      </c>
    </row>
    <row r="421" spans="1:28">
      <c r="A421" s="975">
        <v>1</v>
      </c>
      <c r="B421" s="975" t="s">
        <v>576</v>
      </c>
      <c r="C421" s="975" t="s">
        <v>481</v>
      </c>
      <c r="D421" s="975" t="s">
        <v>76</v>
      </c>
      <c r="E421" s="975" t="s">
        <v>577</v>
      </c>
      <c r="G421" s="369"/>
      <c r="H421" s="369"/>
      <c r="I421" s="370"/>
      <c r="J421" s="340" t="s">
        <v>64</v>
      </c>
      <c r="K421" s="355" t="s">
        <v>92</v>
      </c>
      <c r="L421" s="354" t="s">
        <v>3</v>
      </c>
      <c r="M421" s="741" t="s">
        <v>4</v>
      </c>
      <c r="N421" s="356" t="s">
        <v>354</v>
      </c>
      <c r="O421" s="338" t="str">
        <f>'PL,HC,INV'!$O$4</f>
        <v>BIN</v>
      </c>
      <c r="P421" s="338" t="s">
        <v>352</v>
      </c>
      <c r="Q421" s="342">
        <f>'PL,HC,INV'!P$961</f>
        <v>0</v>
      </c>
      <c r="R421" s="342">
        <f>'PL,HC,INV'!Q$961</f>
        <v>0</v>
      </c>
      <c r="S421" s="342">
        <f>'PL,HC,INV'!R$961</f>
        <v>0</v>
      </c>
      <c r="T421" s="342">
        <f>'PL,HC,INV'!S$961</f>
        <v>0</v>
      </c>
      <c r="U421" s="342">
        <f>'PL,HC,INV'!T$961</f>
        <v>0</v>
      </c>
      <c r="V421" s="342">
        <f>'PL,HC,INV'!U$961</f>
        <v>0</v>
      </c>
      <c r="W421" s="342">
        <f>'PL,HC,INV'!V$961</f>
        <v>0</v>
      </c>
      <c r="X421" s="342">
        <f>'PL,HC,INV'!W$961</f>
        <v>0</v>
      </c>
      <c r="Y421" s="342">
        <f>'PL,HC,INV'!X$961</f>
        <v>0</v>
      </c>
      <c r="Z421" s="342">
        <f>'PL,HC,INV'!Y$961</f>
        <v>0</v>
      </c>
      <c r="AA421" s="342">
        <f>'PL,HC,INV'!Z$961</f>
        <v>0</v>
      </c>
      <c r="AB421" s="342">
        <f>'PL,HC,INV'!AA$961</f>
        <v>0</v>
      </c>
    </row>
    <row r="422" spans="1:28">
      <c r="A422" s="975">
        <v>1</v>
      </c>
      <c r="B422" s="975" t="s">
        <v>576</v>
      </c>
      <c r="C422" s="975" t="s">
        <v>481</v>
      </c>
      <c r="D422" s="975" t="s">
        <v>76</v>
      </c>
      <c r="E422" s="975" t="s">
        <v>577</v>
      </c>
      <c r="G422" s="369"/>
      <c r="H422" s="369"/>
      <c r="I422" s="370"/>
      <c r="J422" s="340" t="s">
        <v>64</v>
      </c>
      <c r="K422" s="355" t="s">
        <v>92</v>
      </c>
      <c r="L422" s="354" t="s">
        <v>3</v>
      </c>
      <c r="M422" s="741" t="s">
        <v>4</v>
      </c>
      <c r="N422" s="356" t="s">
        <v>355</v>
      </c>
      <c r="O422" s="338" t="str">
        <f>'PL,HC,INV'!$O$4</f>
        <v>BIN</v>
      </c>
      <c r="P422" s="338" t="s">
        <v>352</v>
      </c>
      <c r="Q422" s="342">
        <f>'PL,HC,INV'!P$962</f>
        <v>5</v>
      </c>
      <c r="R422" s="342">
        <f>'PL,HC,INV'!Q$962</f>
        <v>5</v>
      </c>
      <c r="S422" s="342">
        <f>'PL,HC,INV'!R$962</f>
        <v>5</v>
      </c>
      <c r="T422" s="342">
        <f>'PL,HC,INV'!S$962</f>
        <v>5</v>
      </c>
      <c r="U422" s="342">
        <f>'PL,HC,INV'!T$962</f>
        <v>5</v>
      </c>
      <c r="V422" s="342">
        <f>'PL,HC,INV'!U$962</f>
        <v>5</v>
      </c>
      <c r="W422" s="342">
        <f>'PL,HC,INV'!V$962</f>
        <v>5</v>
      </c>
      <c r="X422" s="342">
        <f>'PL,HC,INV'!W$962</f>
        <v>5</v>
      </c>
      <c r="Y422" s="342">
        <f>'PL,HC,INV'!X$962</f>
        <v>5</v>
      </c>
      <c r="Z422" s="342">
        <f>'PL,HC,INV'!Y$962</f>
        <v>5</v>
      </c>
      <c r="AA422" s="342">
        <f>'PL,HC,INV'!Z$962</f>
        <v>4</v>
      </c>
      <c r="AB422" s="342">
        <f>'PL,HC,INV'!AA$962</f>
        <v>4</v>
      </c>
    </row>
    <row r="423" spans="1:28">
      <c r="A423" s="975">
        <v>1</v>
      </c>
      <c r="B423" s="975" t="s">
        <v>576</v>
      </c>
      <c r="C423" s="975" t="s">
        <v>481</v>
      </c>
      <c r="D423" s="975" t="s">
        <v>76</v>
      </c>
      <c r="E423" s="975" t="s">
        <v>577</v>
      </c>
      <c r="G423" s="369"/>
      <c r="H423" s="369"/>
      <c r="I423" s="370"/>
      <c r="J423" s="340" t="s">
        <v>64</v>
      </c>
      <c r="K423" s="355" t="s">
        <v>92</v>
      </c>
      <c r="L423" s="354" t="s">
        <v>3</v>
      </c>
      <c r="M423" s="741" t="s">
        <v>4</v>
      </c>
      <c r="N423" s="356" t="s">
        <v>356</v>
      </c>
      <c r="O423" s="338" t="str">
        <f>'PL,HC,INV'!$O$4</f>
        <v>BIN</v>
      </c>
      <c r="P423" s="338" t="s">
        <v>352</v>
      </c>
      <c r="Q423" s="342">
        <f>'PL,HC,INV'!P$963</f>
        <v>0</v>
      </c>
      <c r="R423" s="342">
        <f>'PL,HC,INV'!Q$963</f>
        <v>0</v>
      </c>
      <c r="S423" s="342">
        <f>'PL,HC,INV'!R$963</f>
        <v>0</v>
      </c>
      <c r="T423" s="342">
        <f>'PL,HC,INV'!S$963</f>
        <v>0</v>
      </c>
      <c r="U423" s="342">
        <f>'PL,HC,INV'!T$963</f>
        <v>0</v>
      </c>
      <c r="V423" s="342">
        <f>'PL,HC,INV'!U$963</f>
        <v>0</v>
      </c>
      <c r="W423" s="342">
        <f>'PL,HC,INV'!V$963</f>
        <v>0</v>
      </c>
      <c r="X423" s="342">
        <f>'PL,HC,INV'!W$963</f>
        <v>0</v>
      </c>
      <c r="Y423" s="342">
        <f>'PL,HC,INV'!X$963</f>
        <v>0</v>
      </c>
      <c r="Z423" s="342">
        <f>'PL,HC,INV'!Y$963</f>
        <v>0</v>
      </c>
      <c r="AA423" s="342">
        <f>'PL,HC,INV'!Z$963</f>
        <v>0</v>
      </c>
      <c r="AB423" s="342">
        <f>'PL,HC,INV'!AA$963</f>
        <v>0</v>
      </c>
    </row>
    <row r="424" spans="1:28" s="1198" customFormat="1">
      <c r="A424" s="1198">
        <v>1</v>
      </c>
      <c r="F424" s="1200"/>
      <c r="G424" s="1213"/>
      <c r="H424" s="1213"/>
      <c r="I424" s="1214"/>
      <c r="J424" s="1215" t="s">
        <v>64</v>
      </c>
      <c r="K424" s="1204" t="s">
        <v>50</v>
      </c>
      <c r="L424" s="1216" t="s">
        <v>3</v>
      </c>
      <c r="M424" s="1217" t="s">
        <v>4</v>
      </c>
      <c r="N424" s="1239" t="s">
        <v>77</v>
      </c>
      <c r="O424" s="1240" t="str">
        <f>'PL,HC,INV'!$O$4</f>
        <v>BIN</v>
      </c>
      <c r="P424" s="1240" t="s">
        <v>352</v>
      </c>
      <c r="Q424" s="1209"/>
      <c r="R424" s="1209"/>
      <c r="S424" s="1209"/>
      <c r="T424" s="1209"/>
      <c r="U424" s="1209"/>
      <c r="V424" s="1209"/>
      <c r="W424" s="1209"/>
      <c r="X424" s="1209"/>
      <c r="Y424" s="1209"/>
      <c r="Z424" s="1209"/>
      <c r="AA424" s="1209"/>
      <c r="AB424" s="1209"/>
    </row>
    <row r="425" spans="1:28">
      <c r="A425" s="975">
        <v>1</v>
      </c>
      <c r="B425" s="975" t="s">
        <v>576</v>
      </c>
      <c r="C425" s="975" t="s">
        <v>481</v>
      </c>
      <c r="D425" s="975" t="s">
        <v>77</v>
      </c>
      <c r="E425" s="975" t="s">
        <v>577</v>
      </c>
      <c r="G425" s="369"/>
      <c r="H425" s="369"/>
      <c r="I425" s="370"/>
      <c r="J425" s="340" t="s">
        <v>64</v>
      </c>
      <c r="K425" s="355" t="s">
        <v>92</v>
      </c>
      <c r="L425" s="354" t="s">
        <v>3</v>
      </c>
      <c r="M425" s="741" t="s">
        <v>4</v>
      </c>
      <c r="N425" s="356" t="s">
        <v>78</v>
      </c>
      <c r="O425" s="338" t="str">
        <f>'PL,HC,INV'!$O$4</f>
        <v>BIN</v>
      </c>
      <c r="P425" s="338" t="s">
        <v>352</v>
      </c>
      <c r="Q425" s="342">
        <f>'PL,HC,INV'!P$965</f>
        <v>0</v>
      </c>
      <c r="R425" s="342">
        <f>'PL,HC,INV'!Q$965</f>
        <v>0</v>
      </c>
      <c r="S425" s="342">
        <f>'PL,HC,INV'!R$965</f>
        <v>0</v>
      </c>
      <c r="T425" s="342">
        <f>'PL,HC,INV'!S$965</f>
        <v>0</v>
      </c>
      <c r="U425" s="342">
        <f>'PL,HC,INV'!T$965</f>
        <v>0</v>
      </c>
      <c r="V425" s="342">
        <f>'PL,HC,INV'!U$965</f>
        <v>0</v>
      </c>
      <c r="W425" s="342">
        <f>'PL,HC,INV'!V$965</f>
        <v>0</v>
      </c>
      <c r="X425" s="342">
        <f>'PL,HC,INV'!W$965</f>
        <v>0</v>
      </c>
      <c r="Y425" s="342">
        <f>'PL,HC,INV'!X$965</f>
        <v>0</v>
      </c>
      <c r="Z425" s="342">
        <f>'PL,HC,INV'!Y$965</f>
        <v>0</v>
      </c>
      <c r="AA425" s="342">
        <f>'PL,HC,INV'!Z$965</f>
        <v>0</v>
      </c>
      <c r="AB425" s="342">
        <f>'PL,HC,INV'!AA$965</f>
        <v>0</v>
      </c>
    </row>
    <row r="426" spans="1:28">
      <c r="A426" s="975">
        <v>1</v>
      </c>
      <c r="B426" s="975" t="s">
        <v>576</v>
      </c>
      <c r="C426" s="975" t="s">
        <v>481</v>
      </c>
      <c r="D426" s="975" t="s">
        <v>77</v>
      </c>
      <c r="E426" s="975" t="s">
        <v>577</v>
      </c>
      <c r="G426" s="369"/>
      <c r="H426" s="369"/>
      <c r="I426" s="370"/>
      <c r="J426" s="340" t="s">
        <v>64</v>
      </c>
      <c r="K426" s="355" t="s">
        <v>92</v>
      </c>
      <c r="L426" s="354" t="s">
        <v>3</v>
      </c>
      <c r="M426" s="741" t="s">
        <v>4</v>
      </c>
      <c r="N426" s="356" t="s">
        <v>79</v>
      </c>
      <c r="O426" s="338" t="str">
        <f>'PL,HC,INV'!$O$4</f>
        <v>BIN</v>
      </c>
      <c r="P426" s="338" t="s">
        <v>352</v>
      </c>
      <c r="Q426" s="342">
        <f>'PL,HC,INV'!P$966</f>
        <v>0</v>
      </c>
      <c r="R426" s="342">
        <f>'PL,HC,INV'!Q$966</f>
        <v>0</v>
      </c>
      <c r="S426" s="342">
        <f>'PL,HC,INV'!R$966</f>
        <v>0</v>
      </c>
      <c r="T426" s="342">
        <f>'PL,HC,INV'!S$966</f>
        <v>0</v>
      </c>
      <c r="U426" s="342">
        <f>'PL,HC,INV'!T$966</f>
        <v>0</v>
      </c>
      <c r="V426" s="342">
        <f>'PL,HC,INV'!U$966</f>
        <v>0</v>
      </c>
      <c r="W426" s="342">
        <f>'PL,HC,INV'!V$966</f>
        <v>0</v>
      </c>
      <c r="X426" s="342">
        <f>'PL,HC,INV'!W$966</f>
        <v>0</v>
      </c>
      <c r="Y426" s="342">
        <f>'PL,HC,INV'!X$966</f>
        <v>0</v>
      </c>
      <c r="Z426" s="342">
        <f>'PL,HC,INV'!Y$966</f>
        <v>0</v>
      </c>
      <c r="AA426" s="342">
        <f>'PL,HC,INV'!Z$966</f>
        <v>0</v>
      </c>
      <c r="AB426" s="342">
        <f>'PL,HC,INV'!AA$966</f>
        <v>0</v>
      </c>
    </row>
    <row r="427" spans="1:28">
      <c r="A427" s="975">
        <v>1</v>
      </c>
      <c r="B427" s="975" t="s">
        <v>576</v>
      </c>
      <c r="C427" s="975" t="s">
        <v>481</v>
      </c>
      <c r="D427" s="975" t="s">
        <v>77</v>
      </c>
      <c r="E427" s="975" t="s">
        <v>577</v>
      </c>
      <c r="G427" s="369"/>
      <c r="H427" s="369"/>
      <c r="I427" s="370"/>
      <c r="J427" s="340" t="s">
        <v>64</v>
      </c>
      <c r="K427" s="355" t="s">
        <v>92</v>
      </c>
      <c r="L427" s="354" t="s">
        <v>3</v>
      </c>
      <c r="M427" s="741" t="s">
        <v>4</v>
      </c>
      <c r="N427" s="356" t="s">
        <v>80</v>
      </c>
      <c r="O427" s="338" t="str">
        <f>'PL,HC,INV'!$O$4</f>
        <v>BIN</v>
      </c>
      <c r="P427" s="338" t="s">
        <v>352</v>
      </c>
      <c r="Q427" s="342">
        <f>'PL,HC,INV'!P$967</f>
        <v>0</v>
      </c>
      <c r="R427" s="342">
        <f>'PL,HC,INV'!Q$967</f>
        <v>0</v>
      </c>
      <c r="S427" s="342">
        <f>'PL,HC,INV'!R$967</f>
        <v>0</v>
      </c>
      <c r="T427" s="342">
        <f>'PL,HC,INV'!S$967</f>
        <v>0</v>
      </c>
      <c r="U427" s="342">
        <f>'PL,HC,INV'!T$967</f>
        <v>0</v>
      </c>
      <c r="V427" s="342">
        <f>'PL,HC,INV'!U$967</f>
        <v>0</v>
      </c>
      <c r="W427" s="342">
        <f>'PL,HC,INV'!V$967</f>
        <v>0</v>
      </c>
      <c r="X427" s="342">
        <f>'PL,HC,INV'!W$967</f>
        <v>0</v>
      </c>
      <c r="Y427" s="342">
        <f>'PL,HC,INV'!X$967</f>
        <v>0</v>
      </c>
      <c r="Z427" s="342">
        <f>'PL,HC,INV'!Y$967</f>
        <v>0</v>
      </c>
      <c r="AA427" s="342">
        <f>'PL,HC,INV'!Z$967</f>
        <v>0</v>
      </c>
      <c r="AB427" s="342">
        <f>'PL,HC,INV'!AA$967</f>
        <v>0</v>
      </c>
    </row>
    <row r="428" spans="1:28">
      <c r="A428" s="975">
        <v>1</v>
      </c>
      <c r="B428" s="975" t="s">
        <v>576</v>
      </c>
      <c r="C428" s="975" t="s">
        <v>481</v>
      </c>
      <c r="D428" s="975" t="s">
        <v>77</v>
      </c>
      <c r="E428" s="975" t="s">
        <v>577</v>
      </c>
      <c r="G428" s="369"/>
      <c r="H428" s="369"/>
      <c r="I428" s="370"/>
      <c r="J428" s="340" t="s">
        <v>64</v>
      </c>
      <c r="K428" s="355" t="s">
        <v>92</v>
      </c>
      <c r="L428" s="354" t="s">
        <v>3</v>
      </c>
      <c r="M428" s="741" t="s">
        <v>4</v>
      </c>
      <c r="N428" s="356" t="s">
        <v>81</v>
      </c>
      <c r="O428" s="338" t="str">
        <f>'PL,HC,INV'!$O$4</f>
        <v>BIN</v>
      </c>
      <c r="P428" s="338" t="s">
        <v>352</v>
      </c>
      <c r="Q428" s="342">
        <f>'PL,HC,INV'!P$968</f>
        <v>0</v>
      </c>
      <c r="R428" s="342">
        <f>'PL,HC,INV'!Q$968</f>
        <v>0</v>
      </c>
      <c r="S428" s="342">
        <f>'PL,HC,INV'!R$968</f>
        <v>0</v>
      </c>
      <c r="T428" s="342">
        <f>'PL,HC,INV'!S$968</f>
        <v>0</v>
      </c>
      <c r="U428" s="342">
        <f>'PL,HC,INV'!T$968</f>
        <v>0</v>
      </c>
      <c r="V428" s="342">
        <f>'PL,HC,INV'!U$968</f>
        <v>0</v>
      </c>
      <c r="W428" s="342">
        <f>'PL,HC,INV'!V$968</f>
        <v>0</v>
      </c>
      <c r="X428" s="342">
        <f>'PL,HC,INV'!W$968</f>
        <v>0</v>
      </c>
      <c r="Y428" s="342">
        <f>'PL,HC,INV'!X$968</f>
        <v>0</v>
      </c>
      <c r="Z428" s="342">
        <f>'PL,HC,INV'!Y$968</f>
        <v>0</v>
      </c>
      <c r="AA428" s="342">
        <f>'PL,HC,INV'!Z$968</f>
        <v>0</v>
      </c>
      <c r="AB428" s="342">
        <f>'PL,HC,INV'!AA$968</f>
        <v>0</v>
      </c>
    </row>
    <row r="429" spans="1:28">
      <c r="A429" s="975">
        <v>1</v>
      </c>
      <c r="B429" s="975" t="s">
        <v>576</v>
      </c>
      <c r="C429" s="975" t="s">
        <v>481</v>
      </c>
      <c r="D429" s="975" t="s">
        <v>77</v>
      </c>
      <c r="E429" s="975" t="s">
        <v>577</v>
      </c>
      <c r="G429" s="369"/>
      <c r="H429" s="369"/>
      <c r="I429" s="370"/>
      <c r="J429" s="340" t="s">
        <v>64</v>
      </c>
      <c r="K429" s="355" t="s">
        <v>92</v>
      </c>
      <c r="L429" s="354" t="s">
        <v>3</v>
      </c>
      <c r="M429" s="741" t="s">
        <v>4</v>
      </c>
      <c r="N429" s="356" t="s">
        <v>82</v>
      </c>
      <c r="O429" s="338" t="str">
        <f>'PL,HC,INV'!$O$4</f>
        <v>BIN</v>
      </c>
      <c r="P429" s="338" t="s">
        <v>352</v>
      </c>
      <c r="Q429" s="342">
        <f>'PL,HC,INV'!P$969</f>
        <v>0</v>
      </c>
      <c r="R429" s="342">
        <f>'PL,HC,INV'!Q$969</f>
        <v>0</v>
      </c>
      <c r="S429" s="342">
        <f>'PL,HC,INV'!R$969</f>
        <v>0</v>
      </c>
      <c r="T429" s="342">
        <f>'PL,HC,INV'!S$969</f>
        <v>0</v>
      </c>
      <c r="U429" s="342">
        <f>'PL,HC,INV'!T$969</f>
        <v>0</v>
      </c>
      <c r="V429" s="342">
        <f>'PL,HC,INV'!U$969</f>
        <v>0</v>
      </c>
      <c r="W429" s="342">
        <f>'PL,HC,INV'!V$969</f>
        <v>0</v>
      </c>
      <c r="X429" s="342">
        <f>'PL,HC,INV'!W$969</f>
        <v>0</v>
      </c>
      <c r="Y429" s="342">
        <f>'PL,HC,INV'!X$969</f>
        <v>0</v>
      </c>
      <c r="Z429" s="342">
        <f>'PL,HC,INV'!Y$969</f>
        <v>0</v>
      </c>
      <c r="AA429" s="342">
        <f>'PL,HC,INV'!Z$969</f>
        <v>0</v>
      </c>
      <c r="AB429" s="342">
        <f>'PL,HC,INV'!AA$969</f>
        <v>0</v>
      </c>
    </row>
    <row r="430" spans="1:28" s="1198" customFormat="1">
      <c r="A430" s="1198">
        <v>1</v>
      </c>
      <c r="F430" s="1200"/>
      <c r="G430" s="1213"/>
      <c r="H430" s="1213"/>
      <c r="I430" s="1214"/>
      <c r="J430" s="1215" t="s">
        <v>64</v>
      </c>
      <c r="K430" s="1204" t="s">
        <v>50</v>
      </c>
      <c r="L430" s="1216" t="s">
        <v>3</v>
      </c>
      <c r="M430" s="1217" t="s">
        <v>4</v>
      </c>
      <c r="N430" s="1239" t="s">
        <v>91</v>
      </c>
      <c r="O430" s="1240" t="str">
        <f>'PL,HC,INV'!$O$4</f>
        <v>BIN</v>
      </c>
      <c r="P430" s="1240" t="s">
        <v>352</v>
      </c>
      <c r="Q430" s="1209"/>
      <c r="R430" s="1209"/>
      <c r="S430" s="1209"/>
      <c r="T430" s="1209"/>
      <c r="U430" s="1209"/>
      <c r="V430" s="1209"/>
      <c r="W430" s="1209"/>
      <c r="X430" s="1209"/>
      <c r="Y430" s="1209"/>
      <c r="Z430" s="1209"/>
      <c r="AA430" s="1209"/>
      <c r="AB430" s="1209"/>
    </row>
    <row r="431" spans="1:28">
      <c r="A431" s="975">
        <v>1</v>
      </c>
      <c r="B431" s="975" t="s">
        <v>576</v>
      </c>
      <c r="C431" s="975" t="s">
        <v>481</v>
      </c>
      <c r="D431" s="975" t="s">
        <v>91</v>
      </c>
      <c r="E431" s="975" t="s">
        <v>577</v>
      </c>
      <c r="G431" s="369"/>
      <c r="H431" s="369"/>
      <c r="I431" s="370"/>
      <c r="J431" s="340" t="s">
        <v>64</v>
      </c>
      <c r="K431" s="355" t="s">
        <v>92</v>
      </c>
      <c r="L431" s="354" t="s">
        <v>3</v>
      </c>
      <c r="M431" s="741" t="s">
        <v>4</v>
      </c>
      <c r="N431" s="356" t="s">
        <v>83</v>
      </c>
      <c r="O431" s="338" t="str">
        <f>'PL,HC,INV'!$O$4</f>
        <v>BIN</v>
      </c>
      <c r="P431" s="338" t="s">
        <v>352</v>
      </c>
      <c r="Q431" s="342">
        <f>'PL,HC,INV'!P$971</f>
        <v>0</v>
      </c>
      <c r="R431" s="342">
        <f>'PL,HC,INV'!Q$971</f>
        <v>0</v>
      </c>
      <c r="S431" s="342">
        <f>'PL,HC,INV'!R$971</f>
        <v>0</v>
      </c>
      <c r="T431" s="342">
        <f>'PL,HC,INV'!S$971</f>
        <v>0</v>
      </c>
      <c r="U431" s="342">
        <f>'PL,HC,INV'!T$971</f>
        <v>0</v>
      </c>
      <c r="V431" s="342">
        <f>'PL,HC,INV'!U$971</f>
        <v>0</v>
      </c>
      <c r="W431" s="342">
        <f>'PL,HC,INV'!V$971</f>
        <v>0</v>
      </c>
      <c r="X431" s="342">
        <f>'PL,HC,INV'!W$971</f>
        <v>0</v>
      </c>
      <c r="Y431" s="342">
        <f>'PL,HC,INV'!X$971</f>
        <v>0</v>
      </c>
      <c r="Z431" s="342">
        <f>'PL,HC,INV'!Y$971</f>
        <v>0</v>
      </c>
      <c r="AA431" s="342">
        <f>'PL,HC,INV'!Z$971</f>
        <v>0</v>
      </c>
      <c r="AB431" s="342">
        <f>'PL,HC,INV'!AA$971</f>
        <v>0</v>
      </c>
    </row>
    <row r="432" spans="1:28">
      <c r="A432" s="975">
        <v>1</v>
      </c>
      <c r="B432" s="975" t="s">
        <v>576</v>
      </c>
      <c r="C432" s="975" t="s">
        <v>481</v>
      </c>
      <c r="D432" s="975" t="s">
        <v>91</v>
      </c>
      <c r="E432" s="975" t="s">
        <v>577</v>
      </c>
      <c r="G432" s="369"/>
      <c r="H432" s="369"/>
      <c r="I432" s="370"/>
      <c r="J432" s="340" t="s">
        <v>64</v>
      </c>
      <c r="K432" s="355" t="s">
        <v>92</v>
      </c>
      <c r="L432" s="354" t="s">
        <v>3</v>
      </c>
      <c r="M432" s="741" t="s">
        <v>4</v>
      </c>
      <c r="N432" s="356" t="s">
        <v>84</v>
      </c>
      <c r="O432" s="338" t="str">
        <f>'PL,HC,INV'!$O$4</f>
        <v>BIN</v>
      </c>
      <c r="P432" s="338" t="s">
        <v>352</v>
      </c>
      <c r="Q432" s="342">
        <f>'PL,HC,INV'!P$972</f>
        <v>0</v>
      </c>
      <c r="R432" s="342">
        <f>'PL,HC,INV'!Q$972</f>
        <v>0</v>
      </c>
      <c r="S432" s="342">
        <f>'PL,HC,INV'!R$972</f>
        <v>0</v>
      </c>
      <c r="T432" s="342">
        <f>'PL,HC,INV'!S$972</f>
        <v>0</v>
      </c>
      <c r="U432" s="342">
        <f>'PL,HC,INV'!T$972</f>
        <v>0</v>
      </c>
      <c r="V432" s="342">
        <f>'PL,HC,INV'!U$972</f>
        <v>0</v>
      </c>
      <c r="W432" s="342">
        <f>'PL,HC,INV'!V$972</f>
        <v>0</v>
      </c>
      <c r="X432" s="342">
        <f>'PL,HC,INV'!W$972</f>
        <v>0</v>
      </c>
      <c r="Y432" s="342">
        <f>'PL,HC,INV'!X$972</f>
        <v>0</v>
      </c>
      <c r="Z432" s="342">
        <f>'PL,HC,INV'!Y$972</f>
        <v>0</v>
      </c>
      <c r="AA432" s="342">
        <f>'PL,HC,INV'!Z$972</f>
        <v>0</v>
      </c>
      <c r="AB432" s="342">
        <f>'PL,HC,INV'!AA$972</f>
        <v>0</v>
      </c>
    </row>
    <row r="433" spans="1:28">
      <c r="A433" s="975">
        <v>1</v>
      </c>
      <c r="B433" s="975" t="s">
        <v>576</v>
      </c>
      <c r="C433" s="975" t="s">
        <v>481</v>
      </c>
      <c r="D433" s="975" t="s">
        <v>91</v>
      </c>
      <c r="E433" s="975" t="s">
        <v>577</v>
      </c>
      <c r="G433" s="369"/>
      <c r="H433" s="369"/>
      <c r="I433" s="370"/>
      <c r="J433" s="340" t="s">
        <v>64</v>
      </c>
      <c r="K433" s="355" t="s">
        <v>92</v>
      </c>
      <c r="L433" s="354" t="s">
        <v>3</v>
      </c>
      <c r="M433" s="741" t="s">
        <v>4</v>
      </c>
      <c r="N433" s="356" t="s">
        <v>85</v>
      </c>
      <c r="O433" s="338" t="str">
        <f>'PL,HC,INV'!$O$4</f>
        <v>BIN</v>
      </c>
      <c r="P433" s="338" t="s">
        <v>352</v>
      </c>
      <c r="Q433" s="342">
        <f>'PL,HC,INV'!P$973</f>
        <v>0</v>
      </c>
      <c r="R433" s="342">
        <f>'PL,HC,INV'!Q$973</f>
        <v>0</v>
      </c>
      <c r="S433" s="342">
        <f>'PL,HC,INV'!R$973</f>
        <v>0</v>
      </c>
      <c r="T433" s="342">
        <f>'PL,HC,INV'!S$973</f>
        <v>0</v>
      </c>
      <c r="U433" s="342">
        <f>'PL,HC,INV'!T$973</f>
        <v>0</v>
      </c>
      <c r="V433" s="342">
        <f>'PL,HC,INV'!U$973</f>
        <v>0</v>
      </c>
      <c r="W433" s="342">
        <f>'PL,HC,INV'!V$973</f>
        <v>0</v>
      </c>
      <c r="X433" s="342">
        <f>'PL,HC,INV'!W$973</f>
        <v>0</v>
      </c>
      <c r="Y433" s="342">
        <f>'PL,HC,INV'!X$973</f>
        <v>0</v>
      </c>
      <c r="Z433" s="342">
        <f>'PL,HC,INV'!Y$973</f>
        <v>0</v>
      </c>
      <c r="AA433" s="342">
        <f>'PL,HC,INV'!Z$973</f>
        <v>0</v>
      </c>
      <c r="AB433" s="342">
        <f>'PL,HC,INV'!AA$973</f>
        <v>0</v>
      </c>
    </row>
    <row r="434" spans="1:28">
      <c r="A434" s="975">
        <v>1</v>
      </c>
      <c r="B434" s="975" t="s">
        <v>576</v>
      </c>
      <c r="C434" s="975" t="s">
        <v>481</v>
      </c>
      <c r="D434" s="975" t="s">
        <v>357</v>
      </c>
      <c r="E434" s="975" t="s">
        <v>357</v>
      </c>
      <c r="G434" s="369"/>
      <c r="H434" s="369"/>
      <c r="I434" s="370"/>
      <c r="J434" s="340" t="s">
        <v>64</v>
      </c>
      <c r="K434" s="355" t="s">
        <v>92</v>
      </c>
      <c r="L434" s="354" t="s">
        <v>3</v>
      </c>
      <c r="M434" s="741" t="s">
        <v>4</v>
      </c>
      <c r="N434" s="353" t="s">
        <v>357</v>
      </c>
      <c r="O434" s="338" t="str">
        <f>'PL,HC,INV'!$O$4</f>
        <v>BIN</v>
      </c>
      <c r="P434" s="338" t="s">
        <v>352</v>
      </c>
      <c r="Q434" s="342">
        <f>'PL,HC,INV'!P$974</f>
        <v>0</v>
      </c>
      <c r="R434" s="342">
        <f>'PL,HC,INV'!Q$974</f>
        <v>0</v>
      </c>
      <c r="S434" s="342">
        <f>'PL,HC,INV'!R$974</f>
        <v>0</v>
      </c>
      <c r="T434" s="342">
        <f>'PL,HC,INV'!S$974</f>
        <v>0</v>
      </c>
      <c r="U434" s="342">
        <f>'PL,HC,INV'!T$974</f>
        <v>0</v>
      </c>
      <c r="V434" s="342">
        <f>'PL,HC,INV'!U$974</f>
        <v>0</v>
      </c>
      <c r="W434" s="342">
        <f>'PL,HC,INV'!V$974</f>
        <v>0</v>
      </c>
      <c r="X434" s="342">
        <f>'PL,HC,INV'!W$974</f>
        <v>0</v>
      </c>
      <c r="Y434" s="342">
        <f>'PL,HC,INV'!X$974</f>
        <v>0</v>
      </c>
      <c r="Z434" s="342">
        <f>'PL,HC,INV'!Y$974</f>
        <v>0</v>
      </c>
      <c r="AA434" s="342">
        <f>'PL,HC,INV'!Z$974</f>
        <v>0</v>
      </c>
      <c r="AB434" s="342">
        <f>'PL,HC,INV'!AA$974</f>
        <v>0</v>
      </c>
    </row>
    <row r="435" spans="1:28" s="378" customFormat="1">
      <c r="A435" s="975">
        <v>1</v>
      </c>
      <c r="F435" s="619"/>
      <c r="G435" s="369"/>
      <c r="H435" s="371"/>
      <c r="I435" s="369"/>
      <c r="J435" s="379"/>
      <c r="K435" s="380"/>
      <c r="L435" s="380"/>
      <c r="M435" s="380"/>
      <c r="N435" s="380"/>
      <c r="O435" s="379"/>
      <c r="P435" s="379"/>
      <c r="Q435" s="379"/>
      <c r="R435" s="379"/>
      <c r="S435" s="379"/>
      <c r="T435" s="379"/>
      <c r="U435" s="379"/>
      <c r="V435" s="379"/>
      <c r="W435" s="379"/>
      <c r="X435" s="379"/>
      <c r="Y435" s="379"/>
      <c r="Z435" s="379"/>
      <c r="AA435" s="379"/>
      <c r="AB435" s="379"/>
    </row>
    <row r="436" spans="1:28" s="1244" customFormat="1">
      <c r="A436" s="1244">
        <v>1</v>
      </c>
      <c r="C436" s="1245" t="s">
        <v>482</v>
      </c>
      <c r="F436" s="1247"/>
      <c r="G436" s="1257"/>
      <c r="H436" s="1257"/>
      <c r="I436" s="1258"/>
      <c r="J436" s="1259" t="s">
        <v>64</v>
      </c>
      <c r="K436" s="1260" t="s">
        <v>56</v>
      </c>
      <c r="L436" s="1261" t="s">
        <v>3</v>
      </c>
      <c r="M436" s="1262" t="s">
        <v>4</v>
      </c>
      <c r="N436" s="1263" t="s">
        <v>66</v>
      </c>
      <c r="O436" s="1264" t="str">
        <f>'PL,HC,INV'!$O$4</f>
        <v>BIN</v>
      </c>
      <c r="P436" s="1264" t="s">
        <v>352</v>
      </c>
      <c r="Q436" s="1256"/>
      <c r="R436" s="1256"/>
      <c r="S436" s="1256"/>
      <c r="T436" s="1256"/>
      <c r="U436" s="1256"/>
      <c r="V436" s="1256"/>
      <c r="W436" s="1256"/>
      <c r="X436" s="1256"/>
      <c r="Y436" s="1256"/>
      <c r="Z436" s="1256"/>
      <c r="AA436" s="1256"/>
      <c r="AB436" s="1256"/>
    </row>
    <row r="437" spans="1:28">
      <c r="A437" s="975">
        <v>1</v>
      </c>
      <c r="B437" s="975" t="s">
        <v>576</v>
      </c>
      <c r="C437" s="975" t="s">
        <v>482</v>
      </c>
      <c r="D437" s="975" t="s">
        <v>66</v>
      </c>
      <c r="E437" s="975" t="s">
        <v>577</v>
      </c>
      <c r="G437" s="369"/>
      <c r="H437" s="369"/>
      <c r="I437" s="370"/>
      <c r="J437" s="340" t="s">
        <v>64</v>
      </c>
      <c r="K437" s="355" t="s">
        <v>345</v>
      </c>
      <c r="L437" s="354" t="s">
        <v>3</v>
      </c>
      <c r="M437" s="741" t="s">
        <v>4</v>
      </c>
      <c r="N437" s="356" t="s">
        <v>67</v>
      </c>
      <c r="O437" s="338" t="str">
        <f>'PL,HC,INV'!$O$4</f>
        <v>BIN</v>
      </c>
      <c r="P437" s="338" t="s">
        <v>352</v>
      </c>
      <c r="Q437" s="342">
        <f>'PL,HC,INV'!P$919</f>
        <v>0</v>
      </c>
      <c r="R437" s="342">
        <f>'PL,HC,INV'!Q$919</f>
        <v>0</v>
      </c>
      <c r="S437" s="342">
        <f>'PL,HC,INV'!R$919</f>
        <v>0</v>
      </c>
      <c r="T437" s="342">
        <f>'PL,HC,INV'!S$919</f>
        <v>0</v>
      </c>
      <c r="U437" s="342">
        <f>'PL,HC,INV'!T$919</f>
        <v>0</v>
      </c>
      <c r="V437" s="342">
        <f>'PL,HC,INV'!U$919</f>
        <v>0</v>
      </c>
      <c r="W437" s="342">
        <f>'PL,HC,INV'!V$919</f>
        <v>0</v>
      </c>
      <c r="X437" s="342">
        <f>'PL,HC,INV'!W$919</f>
        <v>0</v>
      </c>
      <c r="Y437" s="342">
        <f>'PL,HC,INV'!X$919</f>
        <v>0</v>
      </c>
      <c r="Z437" s="342">
        <f>'PL,HC,INV'!Y$919</f>
        <v>0</v>
      </c>
      <c r="AA437" s="342">
        <f>'PL,HC,INV'!Z$919</f>
        <v>0</v>
      </c>
      <c r="AB437" s="342">
        <f>'PL,HC,INV'!AA$919</f>
        <v>0</v>
      </c>
    </row>
    <row r="438" spans="1:28">
      <c r="A438" s="975">
        <v>1</v>
      </c>
      <c r="B438" s="975" t="s">
        <v>576</v>
      </c>
      <c r="C438" s="975" t="s">
        <v>482</v>
      </c>
      <c r="D438" s="975" t="s">
        <v>66</v>
      </c>
      <c r="E438" s="975" t="s">
        <v>577</v>
      </c>
      <c r="G438" s="369"/>
      <c r="H438" s="369"/>
      <c r="I438" s="370"/>
      <c r="J438" s="340" t="s">
        <v>64</v>
      </c>
      <c r="K438" s="355" t="s">
        <v>345</v>
      </c>
      <c r="L438" s="354" t="s">
        <v>3</v>
      </c>
      <c r="M438" s="741" t="s">
        <v>4</v>
      </c>
      <c r="N438" s="356" t="s">
        <v>68</v>
      </c>
      <c r="O438" s="338" t="str">
        <f>'PL,HC,INV'!$O$4</f>
        <v>BIN</v>
      </c>
      <c r="P438" s="338" t="s">
        <v>352</v>
      </c>
      <c r="Q438" s="342">
        <f>'PL,HC,INV'!P$920</f>
        <v>0</v>
      </c>
      <c r="R438" s="342">
        <f>'PL,HC,INV'!Q$920</f>
        <v>0</v>
      </c>
      <c r="S438" s="342">
        <f>'PL,HC,INV'!R$920</f>
        <v>0</v>
      </c>
      <c r="T438" s="342">
        <f>'PL,HC,INV'!S$920</f>
        <v>0</v>
      </c>
      <c r="U438" s="342">
        <f>'PL,HC,INV'!T$920</f>
        <v>0</v>
      </c>
      <c r="V438" s="342">
        <f>'PL,HC,INV'!U$920</f>
        <v>0</v>
      </c>
      <c r="W438" s="342">
        <f>'PL,HC,INV'!V$920</f>
        <v>0</v>
      </c>
      <c r="X438" s="342">
        <f>'PL,HC,INV'!W$920</f>
        <v>0</v>
      </c>
      <c r="Y438" s="342">
        <f>'PL,HC,INV'!X$920</f>
        <v>0</v>
      </c>
      <c r="Z438" s="342">
        <f>'PL,HC,INV'!Y$920</f>
        <v>0</v>
      </c>
      <c r="AA438" s="342">
        <f>'PL,HC,INV'!Z$920</f>
        <v>0</v>
      </c>
      <c r="AB438" s="342">
        <f>'PL,HC,INV'!AA$920</f>
        <v>0</v>
      </c>
    </row>
    <row r="439" spans="1:28">
      <c r="A439" s="975">
        <v>1</v>
      </c>
      <c r="B439" s="975" t="s">
        <v>576</v>
      </c>
      <c r="C439" s="975" t="s">
        <v>482</v>
      </c>
      <c r="D439" s="975" t="s">
        <v>66</v>
      </c>
      <c r="E439" s="975" t="s">
        <v>577</v>
      </c>
      <c r="G439" s="369"/>
      <c r="H439" s="369"/>
      <c r="I439" s="370"/>
      <c r="J439" s="340" t="s">
        <v>64</v>
      </c>
      <c r="K439" s="355" t="s">
        <v>345</v>
      </c>
      <c r="L439" s="354" t="s">
        <v>3</v>
      </c>
      <c r="M439" s="741" t="s">
        <v>4</v>
      </c>
      <c r="N439" s="356" t="s">
        <v>69</v>
      </c>
      <c r="O439" s="338" t="str">
        <f>'PL,HC,INV'!$O$4</f>
        <v>BIN</v>
      </c>
      <c r="P439" s="338" t="s">
        <v>352</v>
      </c>
      <c r="Q439" s="342">
        <f>'PL,HC,INV'!P$921</f>
        <v>0</v>
      </c>
      <c r="R439" s="342">
        <f>'PL,HC,INV'!Q$921</f>
        <v>0</v>
      </c>
      <c r="S439" s="342">
        <f>'PL,HC,INV'!R$921</f>
        <v>0</v>
      </c>
      <c r="T439" s="342">
        <f>'PL,HC,INV'!S$921</f>
        <v>0</v>
      </c>
      <c r="U439" s="342">
        <f>'PL,HC,INV'!T$921</f>
        <v>0</v>
      </c>
      <c r="V439" s="342">
        <f>'PL,HC,INV'!U$921</f>
        <v>0</v>
      </c>
      <c r="W439" s="342">
        <f>'PL,HC,INV'!V$921</f>
        <v>0</v>
      </c>
      <c r="X439" s="342">
        <f>'PL,HC,INV'!W$921</f>
        <v>0</v>
      </c>
      <c r="Y439" s="342">
        <f>'PL,HC,INV'!X$921</f>
        <v>0</v>
      </c>
      <c r="Z439" s="342">
        <f>'PL,HC,INV'!Y$921</f>
        <v>0</v>
      </c>
      <c r="AA439" s="342">
        <f>'PL,HC,INV'!Z$921</f>
        <v>0</v>
      </c>
      <c r="AB439" s="342">
        <f>'PL,HC,INV'!AA$921</f>
        <v>0</v>
      </c>
    </row>
    <row r="440" spans="1:28">
      <c r="A440" s="975">
        <v>1</v>
      </c>
      <c r="B440" s="975" t="s">
        <v>576</v>
      </c>
      <c r="C440" s="975" t="s">
        <v>482</v>
      </c>
      <c r="D440" s="975" t="s">
        <v>66</v>
      </c>
      <c r="E440" s="975" t="s">
        <v>577</v>
      </c>
      <c r="G440" s="369"/>
      <c r="H440" s="369"/>
      <c r="I440" s="370"/>
      <c r="J440" s="340" t="s">
        <v>64</v>
      </c>
      <c r="K440" s="355" t="s">
        <v>345</v>
      </c>
      <c r="L440" s="354" t="s">
        <v>3</v>
      </c>
      <c r="M440" s="741" t="s">
        <v>4</v>
      </c>
      <c r="N440" s="356" t="s">
        <v>70</v>
      </c>
      <c r="O440" s="338" t="str">
        <f>'PL,HC,INV'!$O$4</f>
        <v>BIN</v>
      </c>
      <c r="P440" s="338" t="s">
        <v>352</v>
      </c>
      <c r="Q440" s="342">
        <f>'PL,HC,INV'!P$922</f>
        <v>0</v>
      </c>
      <c r="R440" s="342">
        <f>'PL,HC,INV'!Q$922</f>
        <v>0</v>
      </c>
      <c r="S440" s="342">
        <f>'PL,HC,INV'!R$922</f>
        <v>0</v>
      </c>
      <c r="T440" s="342">
        <f>'PL,HC,INV'!S$922</f>
        <v>0</v>
      </c>
      <c r="U440" s="342">
        <f>'PL,HC,INV'!T$922</f>
        <v>0</v>
      </c>
      <c r="V440" s="342">
        <f>'PL,HC,INV'!U$922</f>
        <v>0</v>
      </c>
      <c r="W440" s="342">
        <f>'PL,HC,INV'!V$922</f>
        <v>0</v>
      </c>
      <c r="X440" s="342">
        <f>'PL,HC,INV'!W$922</f>
        <v>0</v>
      </c>
      <c r="Y440" s="342">
        <f>'PL,HC,INV'!X$922</f>
        <v>0</v>
      </c>
      <c r="Z440" s="342">
        <f>'PL,HC,INV'!Y$922</f>
        <v>0</v>
      </c>
      <c r="AA440" s="342">
        <f>'PL,HC,INV'!Z$922</f>
        <v>0</v>
      </c>
      <c r="AB440" s="342">
        <f>'PL,HC,INV'!AA$922</f>
        <v>0</v>
      </c>
    </row>
    <row r="441" spans="1:28" s="1198" customFormat="1">
      <c r="A441" s="1198">
        <v>1</v>
      </c>
      <c r="F441" s="1200"/>
      <c r="G441" s="1213"/>
      <c r="H441" s="1213"/>
      <c r="I441" s="1214"/>
      <c r="J441" s="1215" t="s">
        <v>64</v>
      </c>
      <c r="K441" s="1204" t="s">
        <v>56</v>
      </c>
      <c r="L441" s="1216" t="s">
        <v>3</v>
      </c>
      <c r="M441" s="1217" t="s">
        <v>4</v>
      </c>
      <c r="N441" s="1239" t="s">
        <v>90</v>
      </c>
      <c r="O441" s="1240" t="str">
        <f>'PL,HC,INV'!$O$4</f>
        <v>BIN</v>
      </c>
      <c r="P441" s="1240" t="s">
        <v>352</v>
      </c>
      <c r="Q441" s="1209"/>
      <c r="R441" s="1209"/>
      <c r="S441" s="1209"/>
      <c r="T441" s="1209"/>
      <c r="U441" s="1209"/>
      <c r="V441" s="1209"/>
      <c r="W441" s="1209"/>
      <c r="X441" s="1209"/>
      <c r="Y441" s="1209"/>
      <c r="Z441" s="1209"/>
      <c r="AA441" s="1209"/>
      <c r="AB441" s="1209"/>
    </row>
    <row r="442" spans="1:28">
      <c r="A442" s="975">
        <v>1</v>
      </c>
      <c r="B442" s="975" t="s">
        <v>576</v>
      </c>
      <c r="C442" s="975" t="s">
        <v>482</v>
      </c>
      <c r="D442" s="975" t="s">
        <v>90</v>
      </c>
      <c r="E442" s="975" t="s">
        <v>577</v>
      </c>
      <c r="G442" s="369"/>
      <c r="H442" s="369"/>
      <c r="I442" s="370"/>
      <c r="J442" s="340" t="s">
        <v>64</v>
      </c>
      <c r="K442" s="355" t="s">
        <v>345</v>
      </c>
      <c r="L442" s="354" t="s">
        <v>3</v>
      </c>
      <c r="M442" s="741" t="s">
        <v>4</v>
      </c>
      <c r="N442" s="356" t="s">
        <v>71</v>
      </c>
      <c r="O442" s="338" t="str">
        <f>'PL,HC,INV'!$O$4</f>
        <v>BIN</v>
      </c>
      <c r="P442" s="338" t="s">
        <v>352</v>
      </c>
      <c r="Q442" s="342">
        <f>'PL,HC,INV'!P$924</f>
        <v>0</v>
      </c>
      <c r="R442" s="342">
        <f>'PL,HC,INV'!Q$924</f>
        <v>0</v>
      </c>
      <c r="S442" s="342">
        <f>'PL,HC,INV'!R$924</f>
        <v>0</v>
      </c>
      <c r="T442" s="342">
        <f>'PL,HC,INV'!S$924</f>
        <v>0</v>
      </c>
      <c r="U442" s="342">
        <f>'PL,HC,INV'!T$924</f>
        <v>0</v>
      </c>
      <c r="V442" s="342">
        <f>'PL,HC,INV'!U$924</f>
        <v>0</v>
      </c>
      <c r="W442" s="342">
        <f>'PL,HC,INV'!V$924</f>
        <v>0</v>
      </c>
      <c r="X442" s="342">
        <f>'PL,HC,INV'!W$924</f>
        <v>0</v>
      </c>
      <c r="Y442" s="342">
        <f>'PL,HC,INV'!X$924</f>
        <v>0</v>
      </c>
      <c r="Z442" s="342">
        <f>'PL,HC,INV'!Y$924</f>
        <v>0</v>
      </c>
      <c r="AA442" s="342">
        <f>'PL,HC,INV'!Z$924</f>
        <v>0</v>
      </c>
      <c r="AB442" s="342">
        <f>'PL,HC,INV'!AA$924</f>
        <v>0</v>
      </c>
    </row>
    <row r="443" spans="1:28">
      <c r="A443" s="975">
        <v>1</v>
      </c>
      <c r="B443" s="975" t="s">
        <v>576</v>
      </c>
      <c r="C443" s="975" t="s">
        <v>482</v>
      </c>
      <c r="D443" s="975" t="s">
        <v>90</v>
      </c>
      <c r="E443" s="975" t="s">
        <v>577</v>
      </c>
      <c r="G443" s="369"/>
      <c r="H443" s="369"/>
      <c r="I443" s="370"/>
      <c r="J443" s="340" t="s">
        <v>64</v>
      </c>
      <c r="K443" s="355" t="s">
        <v>345</v>
      </c>
      <c r="L443" s="354" t="s">
        <v>3</v>
      </c>
      <c r="M443" s="741" t="s">
        <v>4</v>
      </c>
      <c r="N443" s="356" t="s">
        <v>72</v>
      </c>
      <c r="O443" s="338" t="str">
        <f>'PL,HC,INV'!$O$4</f>
        <v>BIN</v>
      </c>
      <c r="P443" s="338" t="s">
        <v>352</v>
      </c>
      <c r="Q443" s="342">
        <f>'PL,HC,INV'!P$925</f>
        <v>0</v>
      </c>
      <c r="R443" s="342">
        <f>'PL,HC,INV'!Q$925</f>
        <v>0</v>
      </c>
      <c r="S443" s="342">
        <f>'PL,HC,INV'!R$925</f>
        <v>0</v>
      </c>
      <c r="T443" s="342">
        <f>'PL,HC,INV'!S$925</f>
        <v>0</v>
      </c>
      <c r="U443" s="342">
        <f>'PL,HC,INV'!T$925</f>
        <v>0</v>
      </c>
      <c r="V443" s="342">
        <f>'PL,HC,INV'!U$925</f>
        <v>0</v>
      </c>
      <c r="W443" s="342">
        <f>'PL,HC,INV'!V$925</f>
        <v>0</v>
      </c>
      <c r="X443" s="342">
        <f>'PL,HC,INV'!W$925</f>
        <v>0</v>
      </c>
      <c r="Y443" s="342">
        <f>'PL,HC,INV'!X$925</f>
        <v>0</v>
      </c>
      <c r="Z443" s="342">
        <f>'PL,HC,INV'!Y$925</f>
        <v>0</v>
      </c>
      <c r="AA443" s="342">
        <f>'PL,HC,INV'!Z$925</f>
        <v>0</v>
      </c>
      <c r="AB443" s="342">
        <f>'PL,HC,INV'!AA$925</f>
        <v>0</v>
      </c>
    </row>
    <row r="444" spans="1:28">
      <c r="A444" s="975">
        <v>1</v>
      </c>
      <c r="B444" s="975" t="s">
        <v>576</v>
      </c>
      <c r="C444" s="975" t="s">
        <v>482</v>
      </c>
      <c r="D444" s="975" t="s">
        <v>90</v>
      </c>
      <c r="E444" s="975" t="s">
        <v>577</v>
      </c>
      <c r="G444" s="369"/>
      <c r="H444" s="369"/>
      <c r="I444" s="370"/>
      <c r="J444" s="340" t="s">
        <v>64</v>
      </c>
      <c r="K444" s="355" t="s">
        <v>345</v>
      </c>
      <c r="L444" s="354" t="s">
        <v>3</v>
      </c>
      <c r="M444" s="741" t="s">
        <v>4</v>
      </c>
      <c r="N444" s="356" t="s">
        <v>73</v>
      </c>
      <c r="O444" s="338" t="str">
        <f>'PL,HC,INV'!$O$4</f>
        <v>BIN</v>
      </c>
      <c r="P444" s="338" t="s">
        <v>352</v>
      </c>
      <c r="Q444" s="342">
        <f>'PL,HC,INV'!P$926</f>
        <v>0</v>
      </c>
      <c r="R444" s="342">
        <f>'PL,HC,INV'!Q$926</f>
        <v>0</v>
      </c>
      <c r="S444" s="342">
        <f>'PL,HC,INV'!R$926</f>
        <v>0</v>
      </c>
      <c r="T444" s="342">
        <f>'PL,HC,INV'!S$926</f>
        <v>0</v>
      </c>
      <c r="U444" s="342">
        <f>'PL,HC,INV'!T$926</f>
        <v>0</v>
      </c>
      <c r="V444" s="342">
        <f>'PL,HC,INV'!U$926</f>
        <v>0</v>
      </c>
      <c r="W444" s="342">
        <f>'PL,HC,INV'!V$926</f>
        <v>0</v>
      </c>
      <c r="X444" s="342">
        <f>'PL,HC,INV'!W$926</f>
        <v>0</v>
      </c>
      <c r="Y444" s="342">
        <f>'PL,HC,INV'!X$926</f>
        <v>0</v>
      </c>
      <c r="Z444" s="342">
        <f>'PL,HC,INV'!Y$926</f>
        <v>0</v>
      </c>
      <c r="AA444" s="342">
        <f>'PL,HC,INV'!Z$926</f>
        <v>0</v>
      </c>
      <c r="AB444" s="342">
        <f>'PL,HC,INV'!AA$926</f>
        <v>0</v>
      </c>
    </row>
    <row r="445" spans="1:28">
      <c r="A445" s="975">
        <v>1</v>
      </c>
      <c r="B445" s="975" t="s">
        <v>576</v>
      </c>
      <c r="C445" s="975" t="s">
        <v>482</v>
      </c>
      <c r="D445" s="975" t="s">
        <v>90</v>
      </c>
      <c r="E445" s="975" t="s">
        <v>577</v>
      </c>
      <c r="G445" s="369"/>
      <c r="H445" s="369"/>
      <c r="I445" s="370"/>
      <c r="J445" s="340" t="s">
        <v>64</v>
      </c>
      <c r="K445" s="355" t="s">
        <v>345</v>
      </c>
      <c r="L445" s="354" t="s">
        <v>3</v>
      </c>
      <c r="M445" s="741" t="s">
        <v>4</v>
      </c>
      <c r="N445" s="356" t="s">
        <v>74</v>
      </c>
      <c r="O445" s="338" t="str">
        <f>'PL,HC,INV'!$O$4</f>
        <v>BIN</v>
      </c>
      <c r="P445" s="338" t="s">
        <v>352</v>
      </c>
      <c r="Q445" s="342">
        <f>'PL,HC,INV'!P$927</f>
        <v>0</v>
      </c>
      <c r="R445" s="342">
        <f>'PL,HC,INV'!Q$927</f>
        <v>0</v>
      </c>
      <c r="S445" s="342">
        <f>'PL,HC,INV'!R$927</f>
        <v>0</v>
      </c>
      <c r="T445" s="342">
        <f>'PL,HC,INV'!S$927</f>
        <v>0</v>
      </c>
      <c r="U445" s="342">
        <f>'PL,HC,INV'!T$927</f>
        <v>0</v>
      </c>
      <c r="V445" s="342">
        <f>'PL,HC,INV'!U$927</f>
        <v>0</v>
      </c>
      <c r="W445" s="342">
        <f>'PL,HC,INV'!V$927</f>
        <v>0</v>
      </c>
      <c r="X445" s="342">
        <f>'PL,HC,INV'!W$927</f>
        <v>0</v>
      </c>
      <c r="Y445" s="342">
        <f>'PL,HC,INV'!X$927</f>
        <v>0</v>
      </c>
      <c r="Z445" s="342">
        <f>'PL,HC,INV'!Y$927</f>
        <v>0</v>
      </c>
      <c r="AA445" s="342">
        <f>'PL,HC,INV'!Z$927</f>
        <v>0</v>
      </c>
      <c r="AB445" s="342">
        <f>'PL,HC,INV'!AA$927</f>
        <v>0</v>
      </c>
    </row>
    <row r="446" spans="1:28">
      <c r="A446" s="975">
        <v>1</v>
      </c>
      <c r="B446" s="975" t="s">
        <v>576</v>
      </c>
      <c r="C446" s="975" t="s">
        <v>482</v>
      </c>
      <c r="D446" s="975" t="s">
        <v>90</v>
      </c>
      <c r="E446" s="975" t="s">
        <v>577</v>
      </c>
      <c r="G446" s="369"/>
      <c r="H446" s="369"/>
      <c r="I446" s="370"/>
      <c r="J446" s="340" t="s">
        <v>64</v>
      </c>
      <c r="K446" s="355" t="s">
        <v>345</v>
      </c>
      <c r="L446" s="354" t="s">
        <v>3</v>
      </c>
      <c r="M446" s="741" t="s">
        <v>4</v>
      </c>
      <c r="N446" s="356" t="s">
        <v>75</v>
      </c>
      <c r="O446" s="338" t="str">
        <f>'PL,HC,INV'!$O$4</f>
        <v>BIN</v>
      </c>
      <c r="P446" s="338" t="s">
        <v>352</v>
      </c>
      <c r="Q446" s="342">
        <f>'PL,HC,INV'!P$928</f>
        <v>0</v>
      </c>
      <c r="R446" s="342">
        <f>'PL,HC,INV'!Q$928</f>
        <v>0</v>
      </c>
      <c r="S446" s="342">
        <f>'PL,HC,INV'!R$928</f>
        <v>0</v>
      </c>
      <c r="T446" s="342">
        <f>'PL,HC,INV'!S$928</f>
        <v>0</v>
      </c>
      <c r="U446" s="342">
        <f>'PL,HC,INV'!T$928</f>
        <v>0</v>
      </c>
      <c r="V446" s="342">
        <f>'PL,HC,INV'!U$928</f>
        <v>0</v>
      </c>
      <c r="W446" s="342">
        <f>'PL,HC,INV'!V$928</f>
        <v>0</v>
      </c>
      <c r="X446" s="342">
        <f>'PL,HC,INV'!W$928</f>
        <v>0</v>
      </c>
      <c r="Y446" s="342">
        <f>'PL,HC,INV'!X$928</f>
        <v>0</v>
      </c>
      <c r="Z446" s="342">
        <f>'PL,HC,INV'!Y$928</f>
        <v>0</v>
      </c>
      <c r="AA446" s="342">
        <f>'PL,HC,INV'!Z$928</f>
        <v>0</v>
      </c>
      <c r="AB446" s="342">
        <f>'PL,HC,INV'!AA$928</f>
        <v>0</v>
      </c>
    </row>
    <row r="447" spans="1:28" s="1198" customFormat="1">
      <c r="A447" s="1198">
        <v>1</v>
      </c>
      <c r="F447" s="1200"/>
      <c r="G447" s="1213"/>
      <c r="H447" s="1213"/>
      <c r="I447" s="1214"/>
      <c r="J447" s="1215" t="s">
        <v>64</v>
      </c>
      <c r="K447" s="1204" t="s">
        <v>56</v>
      </c>
      <c r="L447" s="1216" t="s">
        <v>3</v>
      </c>
      <c r="M447" s="1217" t="s">
        <v>4</v>
      </c>
      <c r="N447" s="1239" t="s">
        <v>76</v>
      </c>
      <c r="O447" s="1240" t="str">
        <f>'PL,HC,INV'!$O$4</f>
        <v>BIN</v>
      </c>
      <c r="P447" s="1240" t="s">
        <v>352</v>
      </c>
      <c r="Q447" s="1209"/>
      <c r="R447" s="1209"/>
      <c r="S447" s="1209"/>
      <c r="T447" s="1209"/>
      <c r="U447" s="1209"/>
      <c r="V447" s="1209"/>
      <c r="W447" s="1209"/>
      <c r="X447" s="1209"/>
      <c r="Y447" s="1209"/>
      <c r="Z447" s="1209"/>
      <c r="AA447" s="1209"/>
      <c r="AB447" s="1209"/>
    </row>
    <row r="448" spans="1:28">
      <c r="A448" s="975">
        <v>1</v>
      </c>
      <c r="B448" s="975" t="s">
        <v>576</v>
      </c>
      <c r="C448" s="975" t="s">
        <v>482</v>
      </c>
      <c r="D448" s="975" t="s">
        <v>76</v>
      </c>
      <c r="E448" s="975" t="s">
        <v>577</v>
      </c>
      <c r="G448" s="369"/>
      <c r="H448" s="369"/>
      <c r="I448" s="370"/>
      <c r="J448" s="340" t="s">
        <v>64</v>
      </c>
      <c r="K448" s="355" t="s">
        <v>345</v>
      </c>
      <c r="L448" s="354" t="s">
        <v>3</v>
      </c>
      <c r="M448" s="741" t="s">
        <v>4</v>
      </c>
      <c r="N448" s="356" t="s">
        <v>353</v>
      </c>
      <c r="O448" s="338" t="str">
        <f>'PL,HC,INV'!$O$4</f>
        <v>BIN</v>
      </c>
      <c r="P448" s="338" t="s">
        <v>352</v>
      </c>
      <c r="Q448" s="342">
        <f>'PL,HC,INV'!P$930</f>
        <v>0</v>
      </c>
      <c r="R448" s="342">
        <f>'PL,HC,INV'!Q$930</f>
        <v>0</v>
      </c>
      <c r="S448" s="342">
        <f>'PL,HC,INV'!R$930</f>
        <v>0</v>
      </c>
      <c r="T448" s="342">
        <f>'PL,HC,INV'!S$930</f>
        <v>0</v>
      </c>
      <c r="U448" s="342">
        <f>'PL,HC,INV'!T$930</f>
        <v>0</v>
      </c>
      <c r="V448" s="342">
        <f>'PL,HC,INV'!U$930</f>
        <v>0</v>
      </c>
      <c r="W448" s="342">
        <f>'PL,HC,INV'!V$930</f>
        <v>0</v>
      </c>
      <c r="X448" s="342">
        <f>'PL,HC,INV'!W$930</f>
        <v>0</v>
      </c>
      <c r="Y448" s="342">
        <f>'PL,HC,INV'!X$930</f>
        <v>0</v>
      </c>
      <c r="Z448" s="342">
        <f>'PL,HC,INV'!Y$930</f>
        <v>0</v>
      </c>
      <c r="AA448" s="342">
        <f>'PL,HC,INV'!Z$930</f>
        <v>0</v>
      </c>
      <c r="AB448" s="342">
        <f>'PL,HC,INV'!AA$930</f>
        <v>0</v>
      </c>
    </row>
    <row r="449" spans="1:28">
      <c r="A449" s="975">
        <v>1</v>
      </c>
      <c r="B449" s="975" t="s">
        <v>576</v>
      </c>
      <c r="C449" s="975" t="s">
        <v>482</v>
      </c>
      <c r="D449" s="975" t="s">
        <v>76</v>
      </c>
      <c r="E449" s="975" t="s">
        <v>577</v>
      </c>
      <c r="G449" s="369"/>
      <c r="H449" s="369"/>
      <c r="I449" s="370"/>
      <c r="J449" s="340" t="s">
        <v>64</v>
      </c>
      <c r="K449" s="355" t="s">
        <v>345</v>
      </c>
      <c r="L449" s="354" t="s">
        <v>3</v>
      </c>
      <c r="M449" s="741" t="s">
        <v>4</v>
      </c>
      <c r="N449" s="356" t="s">
        <v>354</v>
      </c>
      <c r="O449" s="338" t="str">
        <f>'PL,HC,INV'!$O$4</f>
        <v>BIN</v>
      </c>
      <c r="P449" s="338" t="s">
        <v>352</v>
      </c>
      <c r="Q449" s="342">
        <f>'PL,HC,INV'!P$931</f>
        <v>0</v>
      </c>
      <c r="R449" s="342">
        <f>'PL,HC,INV'!Q$931</f>
        <v>0</v>
      </c>
      <c r="S449" s="342">
        <f>'PL,HC,INV'!R$931</f>
        <v>0</v>
      </c>
      <c r="T449" s="342">
        <f>'PL,HC,INV'!S$931</f>
        <v>0</v>
      </c>
      <c r="U449" s="342">
        <f>'PL,HC,INV'!T$931</f>
        <v>0</v>
      </c>
      <c r="V449" s="342">
        <f>'PL,HC,INV'!U$931</f>
        <v>0</v>
      </c>
      <c r="W449" s="342">
        <f>'PL,HC,INV'!V$931</f>
        <v>0</v>
      </c>
      <c r="X449" s="342">
        <f>'PL,HC,INV'!W$931</f>
        <v>0</v>
      </c>
      <c r="Y449" s="342">
        <f>'PL,HC,INV'!X$931</f>
        <v>0</v>
      </c>
      <c r="Z449" s="342">
        <f>'PL,HC,INV'!Y$931</f>
        <v>0</v>
      </c>
      <c r="AA449" s="342">
        <f>'PL,HC,INV'!Z$931</f>
        <v>0</v>
      </c>
      <c r="AB449" s="342">
        <f>'PL,HC,INV'!AA$931</f>
        <v>0</v>
      </c>
    </row>
    <row r="450" spans="1:28">
      <c r="A450" s="975">
        <v>1</v>
      </c>
      <c r="B450" s="975" t="s">
        <v>576</v>
      </c>
      <c r="C450" s="975" t="s">
        <v>482</v>
      </c>
      <c r="D450" s="975" t="s">
        <v>76</v>
      </c>
      <c r="E450" s="975" t="s">
        <v>577</v>
      </c>
      <c r="G450" s="369"/>
      <c r="H450" s="369"/>
      <c r="I450" s="370"/>
      <c r="J450" s="340" t="s">
        <v>64</v>
      </c>
      <c r="K450" s="355" t="s">
        <v>345</v>
      </c>
      <c r="L450" s="354" t="s">
        <v>3</v>
      </c>
      <c r="M450" s="741" t="s">
        <v>4</v>
      </c>
      <c r="N450" s="356" t="s">
        <v>355</v>
      </c>
      <c r="O450" s="338" t="str">
        <f>'PL,HC,INV'!$O$4</f>
        <v>BIN</v>
      </c>
      <c r="P450" s="338" t="s">
        <v>352</v>
      </c>
      <c r="Q450" s="342">
        <f>'PL,HC,INV'!P$932</f>
        <v>0</v>
      </c>
      <c r="R450" s="342">
        <f>'PL,HC,INV'!Q$932</f>
        <v>0</v>
      </c>
      <c r="S450" s="342">
        <f>'PL,HC,INV'!R$932</f>
        <v>0</v>
      </c>
      <c r="T450" s="342">
        <f>'PL,HC,INV'!S$932</f>
        <v>0</v>
      </c>
      <c r="U450" s="342">
        <f>'PL,HC,INV'!T$932</f>
        <v>0</v>
      </c>
      <c r="V450" s="342">
        <f>'PL,HC,INV'!U$932</f>
        <v>0</v>
      </c>
      <c r="W450" s="342">
        <f>'PL,HC,INV'!V$932</f>
        <v>0</v>
      </c>
      <c r="X450" s="342">
        <f>'PL,HC,INV'!W$932</f>
        <v>0</v>
      </c>
      <c r="Y450" s="342">
        <f>'PL,HC,INV'!X$932</f>
        <v>0</v>
      </c>
      <c r="Z450" s="342">
        <f>'PL,HC,INV'!Y$932</f>
        <v>0</v>
      </c>
      <c r="AA450" s="342">
        <f>'PL,HC,INV'!Z$932</f>
        <v>0</v>
      </c>
      <c r="AB450" s="342">
        <f>'PL,HC,INV'!AA$932</f>
        <v>0</v>
      </c>
    </row>
    <row r="451" spans="1:28">
      <c r="A451" s="975">
        <v>1</v>
      </c>
      <c r="B451" s="975" t="s">
        <v>576</v>
      </c>
      <c r="C451" s="975" t="s">
        <v>482</v>
      </c>
      <c r="D451" s="975" t="s">
        <v>76</v>
      </c>
      <c r="E451" s="975" t="s">
        <v>577</v>
      </c>
      <c r="G451" s="369"/>
      <c r="H451" s="369"/>
      <c r="I451" s="370"/>
      <c r="J451" s="340" t="s">
        <v>64</v>
      </c>
      <c r="K451" s="355" t="s">
        <v>345</v>
      </c>
      <c r="L451" s="354" t="s">
        <v>3</v>
      </c>
      <c r="M451" s="741" t="s">
        <v>4</v>
      </c>
      <c r="N451" s="356" t="s">
        <v>356</v>
      </c>
      <c r="O451" s="338" t="str">
        <f>'PL,HC,INV'!$O$4</f>
        <v>BIN</v>
      </c>
      <c r="P451" s="338" t="s">
        <v>352</v>
      </c>
      <c r="Q451" s="342">
        <f>'PL,HC,INV'!P$933</f>
        <v>0</v>
      </c>
      <c r="R451" s="342">
        <f>'PL,HC,INV'!Q$933</f>
        <v>0</v>
      </c>
      <c r="S451" s="342">
        <f>'PL,HC,INV'!R$933</f>
        <v>0</v>
      </c>
      <c r="T451" s="342">
        <f>'PL,HC,INV'!S$933</f>
        <v>0</v>
      </c>
      <c r="U451" s="342">
        <f>'PL,HC,INV'!T$933</f>
        <v>0</v>
      </c>
      <c r="V451" s="342">
        <f>'PL,HC,INV'!U$933</f>
        <v>0</v>
      </c>
      <c r="W451" s="342">
        <f>'PL,HC,INV'!V$933</f>
        <v>0</v>
      </c>
      <c r="X451" s="342">
        <f>'PL,HC,INV'!W$933</f>
        <v>0</v>
      </c>
      <c r="Y451" s="342">
        <f>'PL,HC,INV'!X$933</f>
        <v>0</v>
      </c>
      <c r="Z451" s="342">
        <f>'PL,HC,INV'!Y$933</f>
        <v>0</v>
      </c>
      <c r="AA451" s="342">
        <f>'PL,HC,INV'!Z$933</f>
        <v>0</v>
      </c>
      <c r="AB451" s="342">
        <f>'PL,HC,INV'!AA$933</f>
        <v>0</v>
      </c>
    </row>
    <row r="452" spans="1:28" s="1198" customFormat="1">
      <c r="A452" s="1198">
        <v>1</v>
      </c>
      <c r="F452" s="1200"/>
      <c r="G452" s="1213"/>
      <c r="H452" s="1213"/>
      <c r="I452" s="1214"/>
      <c r="J452" s="1215" t="s">
        <v>64</v>
      </c>
      <c r="K452" s="1204" t="s">
        <v>56</v>
      </c>
      <c r="L452" s="1216" t="s">
        <v>3</v>
      </c>
      <c r="M452" s="1217" t="s">
        <v>4</v>
      </c>
      <c r="N452" s="1239" t="s">
        <v>77</v>
      </c>
      <c r="O452" s="1240" t="str">
        <f>'PL,HC,INV'!$O$4</f>
        <v>BIN</v>
      </c>
      <c r="P452" s="1240" t="s">
        <v>352</v>
      </c>
      <c r="Q452" s="1209"/>
      <c r="R452" s="1209"/>
      <c r="S452" s="1209"/>
      <c r="T452" s="1209"/>
      <c r="U452" s="1209"/>
      <c r="V452" s="1209"/>
      <c r="W452" s="1209"/>
      <c r="X452" s="1209"/>
      <c r="Y452" s="1209"/>
      <c r="Z452" s="1209"/>
      <c r="AA452" s="1209"/>
      <c r="AB452" s="1209"/>
    </row>
    <row r="453" spans="1:28">
      <c r="A453" s="975">
        <v>1</v>
      </c>
      <c r="B453" s="975" t="s">
        <v>576</v>
      </c>
      <c r="C453" s="975" t="s">
        <v>482</v>
      </c>
      <c r="D453" s="975" t="s">
        <v>77</v>
      </c>
      <c r="E453" s="975" t="s">
        <v>577</v>
      </c>
      <c r="G453" s="369"/>
      <c r="H453" s="369"/>
      <c r="I453" s="370"/>
      <c r="J453" s="340" t="s">
        <v>64</v>
      </c>
      <c r="K453" s="355" t="s">
        <v>345</v>
      </c>
      <c r="L453" s="354" t="s">
        <v>3</v>
      </c>
      <c r="M453" s="741" t="s">
        <v>4</v>
      </c>
      <c r="N453" s="356" t="s">
        <v>78</v>
      </c>
      <c r="O453" s="338" t="str">
        <f>'PL,HC,INV'!$O$4</f>
        <v>BIN</v>
      </c>
      <c r="P453" s="338" t="s">
        <v>352</v>
      </c>
      <c r="Q453" s="342">
        <f>'PL,HC,INV'!P$935</f>
        <v>0</v>
      </c>
      <c r="R453" s="342">
        <f>'PL,HC,INV'!Q$935</f>
        <v>0</v>
      </c>
      <c r="S453" s="342">
        <f>'PL,HC,INV'!R$935</f>
        <v>0</v>
      </c>
      <c r="T453" s="342">
        <f>'PL,HC,INV'!S$935</f>
        <v>0</v>
      </c>
      <c r="U453" s="342">
        <f>'PL,HC,INV'!T$935</f>
        <v>0</v>
      </c>
      <c r="V453" s="342">
        <f>'PL,HC,INV'!U$935</f>
        <v>0</v>
      </c>
      <c r="W453" s="342">
        <f>'PL,HC,INV'!V$935</f>
        <v>0</v>
      </c>
      <c r="X453" s="342">
        <f>'PL,HC,INV'!W$935</f>
        <v>0</v>
      </c>
      <c r="Y453" s="342">
        <f>'PL,HC,INV'!X$935</f>
        <v>0</v>
      </c>
      <c r="Z453" s="342">
        <f>'PL,HC,INV'!Y$935</f>
        <v>0</v>
      </c>
      <c r="AA453" s="342">
        <f>'PL,HC,INV'!Z$935</f>
        <v>0</v>
      </c>
      <c r="AB453" s="342">
        <f>'PL,HC,INV'!AA$935</f>
        <v>0</v>
      </c>
    </row>
    <row r="454" spans="1:28">
      <c r="A454" s="975">
        <v>1</v>
      </c>
      <c r="B454" s="975" t="s">
        <v>576</v>
      </c>
      <c r="C454" s="975" t="s">
        <v>482</v>
      </c>
      <c r="D454" s="975" t="s">
        <v>77</v>
      </c>
      <c r="E454" s="975" t="s">
        <v>577</v>
      </c>
      <c r="G454" s="369"/>
      <c r="H454" s="369"/>
      <c r="I454" s="370"/>
      <c r="J454" s="340" t="s">
        <v>64</v>
      </c>
      <c r="K454" s="355" t="s">
        <v>345</v>
      </c>
      <c r="L454" s="354" t="s">
        <v>3</v>
      </c>
      <c r="M454" s="741" t="s">
        <v>4</v>
      </c>
      <c r="N454" s="356" t="s">
        <v>79</v>
      </c>
      <c r="O454" s="338" t="str">
        <f>'PL,HC,INV'!$O$4</f>
        <v>BIN</v>
      </c>
      <c r="P454" s="338" t="s">
        <v>352</v>
      </c>
      <c r="Q454" s="342">
        <f>'PL,HC,INV'!P$936</f>
        <v>0</v>
      </c>
      <c r="R454" s="342">
        <f>'PL,HC,INV'!Q$936</f>
        <v>0</v>
      </c>
      <c r="S454" s="342">
        <f>'PL,HC,INV'!R$936</f>
        <v>0</v>
      </c>
      <c r="T454" s="342">
        <f>'PL,HC,INV'!S$936</f>
        <v>0</v>
      </c>
      <c r="U454" s="342">
        <f>'PL,HC,INV'!T$936</f>
        <v>0</v>
      </c>
      <c r="V454" s="342">
        <f>'PL,HC,INV'!U$936</f>
        <v>0</v>
      </c>
      <c r="W454" s="342">
        <f>'PL,HC,INV'!V$936</f>
        <v>0</v>
      </c>
      <c r="X454" s="342">
        <f>'PL,HC,INV'!W$936</f>
        <v>0</v>
      </c>
      <c r="Y454" s="342">
        <f>'PL,HC,INV'!X$936</f>
        <v>0</v>
      </c>
      <c r="Z454" s="342">
        <f>'PL,HC,INV'!Y$936</f>
        <v>0</v>
      </c>
      <c r="AA454" s="342">
        <f>'PL,HC,INV'!Z$936</f>
        <v>0</v>
      </c>
      <c r="AB454" s="342">
        <f>'PL,HC,INV'!AA$936</f>
        <v>0</v>
      </c>
    </row>
    <row r="455" spans="1:28">
      <c r="A455" s="975">
        <v>1</v>
      </c>
      <c r="B455" s="975" t="s">
        <v>576</v>
      </c>
      <c r="C455" s="975" t="s">
        <v>482</v>
      </c>
      <c r="D455" s="975" t="s">
        <v>77</v>
      </c>
      <c r="E455" s="975" t="s">
        <v>577</v>
      </c>
      <c r="G455" s="369"/>
      <c r="H455" s="369"/>
      <c r="I455" s="370"/>
      <c r="J455" s="340" t="s">
        <v>64</v>
      </c>
      <c r="K455" s="355" t="s">
        <v>345</v>
      </c>
      <c r="L455" s="354" t="s">
        <v>3</v>
      </c>
      <c r="M455" s="741" t="s">
        <v>4</v>
      </c>
      <c r="N455" s="356" t="s">
        <v>80</v>
      </c>
      <c r="O455" s="338" t="str">
        <f>'PL,HC,INV'!$O$4</f>
        <v>BIN</v>
      </c>
      <c r="P455" s="338" t="s">
        <v>352</v>
      </c>
      <c r="Q455" s="342">
        <f>'PL,HC,INV'!P$937</f>
        <v>0</v>
      </c>
      <c r="R455" s="342">
        <f>'PL,HC,INV'!Q$937</f>
        <v>0</v>
      </c>
      <c r="S455" s="342">
        <f>'PL,HC,INV'!R$937</f>
        <v>0</v>
      </c>
      <c r="T455" s="342">
        <f>'PL,HC,INV'!S$937</f>
        <v>0</v>
      </c>
      <c r="U455" s="342">
        <f>'PL,HC,INV'!T$937</f>
        <v>0</v>
      </c>
      <c r="V455" s="342">
        <f>'PL,HC,INV'!U$937</f>
        <v>0</v>
      </c>
      <c r="W455" s="342">
        <f>'PL,HC,INV'!V$937</f>
        <v>0</v>
      </c>
      <c r="X455" s="342">
        <f>'PL,HC,INV'!W$937</f>
        <v>0</v>
      </c>
      <c r="Y455" s="342">
        <f>'PL,HC,INV'!X$937</f>
        <v>0</v>
      </c>
      <c r="Z455" s="342">
        <f>'PL,HC,INV'!Y$937</f>
        <v>0</v>
      </c>
      <c r="AA455" s="342">
        <f>'PL,HC,INV'!Z$937</f>
        <v>0</v>
      </c>
      <c r="AB455" s="342">
        <f>'PL,HC,INV'!AA$937</f>
        <v>0</v>
      </c>
    </row>
    <row r="456" spans="1:28">
      <c r="A456" s="975">
        <v>1</v>
      </c>
      <c r="B456" s="975" t="s">
        <v>576</v>
      </c>
      <c r="C456" s="975" t="s">
        <v>482</v>
      </c>
      <c r="D456" s="975" t="s">
        <v>77</v>
      </c>
      <c r="E456" s="975" t="s">
        <v>577</v>
      </c>
      <c r="G456" s="369"/>
      <c r="H456" s="369"/>
      <c r="I456" s="370"/>
      <c r="J456" s="340" t="s">
        <v>64</v>
      </c>
      <c r="K456" s="355" t="s">
        <v>345</v>
      </c>
      <c r="L456" s="354" t="s">
        <v>3</v>
      </c>
      <c r="M456" s="741" t="s">
        <v>4</v>
      </c>
      <c r="N456" s="356" t="s">
        <v>81</v>
      </c>
      <c r="O456" s="338" t="str">
        <f>'PL,HC,INV'!$O$4</f>
        <v>BIN</v>
      </c>
      <c r="P456" s="338" t="s">
        <v>352</v>
      </c>
      <c r="Q456" s="342">
        <f>'PL,HC,INV'!P$938</f>
        <v>0</v>
      </c>
      <c r="R456" s="342">
        <f>'PL,HC,INV'!Q$938</f>
        <v>0</v>
      </c>
      <c r="S456" s="342">
        <f>'PL,HC,INV'!R$938</f>
        <v>0</v>
      </c>
      <c r="T456" s="342">
        <f>'PL,HC,INV'!S$938</f>
        <v>0</v>
      </c>
      <c r="U456" s="342">
        <f>'PL,HC,INV'!T$938</f>
        <v>0</v>
      </c>
      <c r="V456" s="342">
        <f>'PL,HC,INV'!U$938</f>
        <v>0</v>
      </c>
      <c r="W456" s="342">
        <f>'PL,HC,INV'!V$938</f>
        <v>0</v>
      </c>
      <c r="X456" s="342">
        <f>'PL,HC,INV'!W$938</f>
        <v>0</v>
      </c>
      <c r="Y456" s="342">
        <f>'PL,HC,INV'!X$938</f>
        <v>0</v>
      </c>
      <c r="Z456" s="342">
        <f>'PL,HC,INV'!Y$938</f>
        <v>0</v>
      </c>
      <c r="AA456" s="342">
        <f>'PL,HC,INV'!Z$938</f>
        <v>0</v>
      </c>
      <c r="AB456" s="342">
        <f>'PL,HC,INV'!AA$938</f>
        <v>0</v>
      </c>
    </row>
    <row r="457" spans="1:28">
      <c r="A457" s="975">
        <v>1</v>
      </c>
      <c r="B457" s="975" t="s">
        <v>576</v>
      </c>
      <c r="C457" s="975" t="s">
        <v>482</v>
      </c>
      <c r="D457" s="975" t="s">
        <v>77</v>
      </c>
      <c r="E457" s="975" t="s">
        <v>577</v>
      </c>
      <c r="G457" s="369"/>
      <c r="H457" s="369"/>
      <c r="I457" s="370"/>
      <c r="J457" s="340" t="s">
        <v>64</v>
      </c>
      <c r="K457" s="355" t="s">
        <v>345</v>
      </c>
      <c r="L457" s="354" t="s">
        <v>3</v>
      </c>
      <c r="M457" s="741" t="s">
        <v>4</v>
      </c>
      <c r="N457" s="356" t="s">
        <v>82</v>
      </c>
      <c r="O457" s="338" t="str">
        <f>'PL,HC,INV'!$O$4</f>
        <v>BIN</v>
      </c>
      <c r="P457" s="338" t="s">
        <v>352</v>
      </c>
      <c r="Q457" s="342">
        <f>'PL,HC,INV'!P$939</f>
        <v>0</v>
      </c>
      <c r="R457" s="342">
        <f>'PL,HC,INV'!Q$939</f>
        <v>0</v>
      </c>
      <c r="S457" s="342">
        <f>'PL,HC,INV'!R$939</f>
        <v>0</v>
      </c>
      <c r="T457" s="342">
        <f>'PL,HC,INV'!S$939</f>
        <v>0</v>
      </c>
      <c r="U457" s="342">
        <f>'PL,HC,INV'!T$939</f>
        <v>0</v>
      </c>
      <c r="V457" s="342">
        <f>'PL,HC,INV'!U$939</f>
        <v>0</v>
      </c>
      <c r="W457" s="342">
        <f>'PL,HC,INV'!V$939</f>
        <v>0</v>
      </c>
      <c r="X457" s="342">
        <f>'PL,HC,INV'!W$939</f>
        <v>0</v>
      </c>
      <c r="Y457" s="342">
        <f>'PL,HC,INV'!X$939</f>
        <v>0</v>
      </c>
      <c r="Z457" s="342">
        <f>'PL,HC,INV'!Y$939</f>
        <v>0</v>
      </c>
      <c r="AA457" s="342">
        <f>'PL,HC,INV'!Z$939</f>
        <v>0</v>
      </c>
      <c r="AB457" s="342">
        <f>'PL,HC,INV'!AA$939</f>
        <v>0</v>
      </c>
    </row>
    <row r="458" spans="1:28" s="1198" customFormat="1">
      <c r="A458" s="1198">
        <v>1</v>
      </c>
      <c r="F458" s="1200"/>
      <c r="G458" s="1213"/>
      <c r="H458" s="1213"/>
      <c r="I458" s="1214"/>
      <c r="J458" s="1215" t="s">
        <v>64</v>
      </c>
      <c r="K458" s="1204" t="s">
        <v>56</v>
      </c>
      <c r="L458" s="1216" t="s">
        <v>3</v>
      </c>
      <c r="M458" s="1217" t="s">
        <v>4</v>
      </c>
      <c r="N458" s="1239" t="s">
        <v>91</v>
      </c>
      <c r="O458" s="1240" t="str">
        <f>'PL,HC,INV'!$O$4</f>
        <v>BIN</v>
      </c>
      <c r="P458" s="1240" t="s">
        <v>352</v>
      </c>
      <c r="Q458" s="1209"/>
      <c r="R458" s="1209"/>
      <c r="S458" s="1209"/>
      <c r="T458" s="1209"/>
      <c r="U458" s="1209"/>
      <c r="V458" s="1209"/>
      <c r="W458" s="1209"/>
      <c r="X458" s="1209"/>
      <c r="Y458" s="1209"/>
      <c r="Z458" s="1209"/>
      <c r="AA458" s="1209"/>
      <c r="AB458" s="1209"/>
    </row>
    <row r="459" spans="1:28">
      <c r="A459" s="975">
        <v>1</v>
      </c>
      <c r="B459" s="975" t="s">
        <v>576</v>
      </c>
      <c r="C459" s="975" t="s">
        <v>482</v>
      </c>
      <c r="D459" s="975" t="s">
        <v>91</v>
      </c>
      <c r="E459" s="975" t="s">
        <v>577</v>
      </c>
      <c r="G459" s="369"/>
      <c r="H459" s="369"/>
      <c r="I459" s="370"/>
      <c r="J459" s="340" t="s">
        <v>64</v>
      </c>
      <c r="K459" s="355" t="s">
        <v>345</v>
      </c>
      <c r="L459" s="354" t="s">
        <v>3</v>
      </c>
      <c r="M459" s="741" t="s">
        <v>4</v>
      </c>
      <c r="N459" s="356" t="s">
        <v>83</v>
      </c>
      <c r="O459" s="338" t="str">
        <f>'PL,HC,INV'!$O$4</f>
        <v>BIN</v>
      </c>
      <c r="P459" s="338" t="s">
        <v>352</v>
      </c>
      <c r="Q459" s="342">
        <f>'PL,HC,INV'!P$941</f>
        <v>0</v>
      </c>
      <c r="R459" s="342">
        <f>'PL,HC,INV'!Q$941</f>
        <v>0</v>
      </c>
      <c r="S459" s="342">
        <f>'PL,HC,INV'!R$941</f>
        <v>0</v>
      </c>
      <c r="T459" s="342">
        <f>'PL,HC,INV'!S$941</f>
        <v>0</v>
      </c>
      <c r="U459" s="342">
        <f>'PL,HC,INV'!T$941</f>
        <v>0</v>
      </c>
      <c r="V459" s="342">
        <f>'PL,HC,INV'!U$941</f>
        <v>0</v>
      </c>
      <c r="W459" s="342">
        <f>'PL,HC,INV'!V$941</f>
        <v>0</v>
      </c>
      <c r="X459" s="342">
        <f>'PL,HC,INV'!W$941</f>
        <v>0</v>
      </c>
      <c r="Y459" s="342">
        <f>'PL,HC,INV'!X$941</f>
        <v>0</v>
      </c>
      <c r="Z459" s="342">
        <f>'PL,HC,INV'!Y$941</f>
        <v>0</v>
      </c>
      <c r="AA459" s="342">
        <f>'PL,HC,INV'!Z$941</f>
        <v>0</v>
      </c>
      <c r="AB459" s="342">
        <f>'PL,HC,INV'!AA$941</f>
        <v>0</v>
      </c>
    </row>
    <row r="460" spans="1:28">
      <c r="A460" s="975">
        <v>1</v>
      </c>
      <c r="B460" s="975" t="s">
        <v>576</v>
      </c>
      <c r="C460" s="975" t="s">
        <v>482</v>
      </c>
      <c r="D460" s="975" t="s">
        <v>91</v>
      </c>
      <c r="E460" s="975" t="s">
        <v>577</v>
      </c>
      <c r="G460" s="369"/>
      <c r="H460" s="369"/>
      <c r="I460" s="370"/>
      <c r="J460" s="340" t="s">
        <v>64</v>
      </c>
      <c r="K460" s="355" t="s">
        <v>345</v>
      </c>
      <c r="L460" s="354" t="s">
        <v>3</v>
      </c>
      <c r="M460" s="741" t="s">
        <v>4</v>
      </c>
      <c r="N460" s="356" t="s">
        <v>84</v>
      </c>
      <c r="O460" s="338" t="str">
        <f>'PL,HC,INV'!$O$4</f>
        <v>BIN</v>
      </c>
      <c r="P460" s="338" t="s">
        <v>352</v>
      </c>
      <c r="Q460" s="342">
        <f>'PL,HC,INV'!P$942</f>
        <v>0</v>
      </c>
      <c r="R460" s="342">
        <f>'PL,HC,INV'!Q$942</f>
        <v>0</v>
      </c>
      <c r="S460" s="342">
        <f>'PL,HC,INV'!R$942</f>
        <v>0</v>
      </c>
      <c r="T460" s="342">
        <f>'PL,HC,INV'!S$942</f>
        <v>0</v>
      </c>
      <c r="U460" s="342">
        <f>'PL,HC,INV'!T$942</f>
        <v>0</v>
      </c>
      <c r="V460" s="342">
        <f>'PL,HC,INV'!U$942</f>
        <v>0</v>
      </c>
      <c r="W460" s="342">
        <f>'PL,HC,INV'!V$942</f>
        <v>0</v>
      </c>
      <c r="X460" s="342">
        <f>'PL,HC,INV'!W$942</f>
        <v>0</v>
      </c>
      <c r="Y460" s="342">
        <f>'PL,HC,INV'!X$942</f>
        <v>0</v>
      </c>
      <c r="Z460" s="342">
        <f>'PL,HC,INV'!Y$942</f>
        <v>0</v>
      </c>
      <c r="AA460" s="342">
        <f>'PL,HC,INV'!Z$942</f>
        <v>0</v>
      </c>
      <c r="AB460" s="342">
        <f>'PL,HC,INV'!AA$942</f>
        <v>0</v>
      </c>
    </row>
    <row r="461" spans="1:28">
      <c r="A461" s="975">
        <v>1</v>
      </c>
      <c r="B461" s="975" t="s">
        <v>576</v>
      </c>
      <c r="C461" s="975" t="s">
        <v>482</v>
      </c>
      <c r="D461" s="975" t="s">
        <v>91</v>
      </c>
      <c r="E461" s="975" t="s">
        <v>577</v>
      </c>
      <c r="G461" s="369"/>
      <c r="H461" s="369"/>
      <c r="I461" s="370"/>
      <c r="J461" s="340" t="s">
        <v>64</v>
      </c>
      <c r="K461" s="355" t="s">
        <v>345</v>
      </c>
      <c r="L461" s="354" t="s">
        <v>3</v>
      </c>
      <c r="M461" s="741" t="s">
        <v>4</v>
      </c>
      <c r="N461" s="356" t="s">
        <v>85</v>
      </c>
      <c r="O461" s="338" t="str">
        <f>'PL,HC,INV'!$O$4</f>
        <v>BIN</v>
      </c>
      <c r="P461" s="338" t="s">
        <v>352</v>
      </c>
      <c r="Q461" s="342">
        <f>'PL,HC,INV'!P$943</f>
        <v>0</v>
      </c>
      <c r="R461" s="342">
        <f>'PL,HC,INV'!Q$943</f>
        <v>0</v>
      </c>
      <c r="S461" s="342">
        <f>'PL,HC,INV'!R$943</f>
        <v>0</v>
      </c>
      <c r="T461" s="342">
        <f>'PL,HC,INV'!S$943</f>
        <v>0</v>
      </c>
      <c r="U461" s="342">
        <f>'PL,HC,INV'!T$943</f>
        <v>0</v>
      </c>
      <c r="V461" s="342">
        <f>'PL,HC,INV'!U$943</f>
        <v>0</v>
      </c>
      <c r="W461" s="342">
        <f>'PL,HC,INV'!V$943</f>
        <v>0</v>
      </c>
      <c r="X461" s="342">
        <f>'PL,HC,INV'!W$943</f>
        <v>0</v>
      </c>
      <c r="Y461" s="342">
        <f>'PL,HC,INV'!X$943</f>
        <v>0</v>
      </c>
      <c r="Z461" s="342">
        <f>'PL,HC,INV'!Y$943</f>
        <v>0</v>
      </c>
      <c r="AA461" s="342">
        <f>'PL,HC,INV'!Z$943</f>
        <v>0</v>
      </c>
      <c r="AB461" s="342">
        <f>'PL,HC,INV'!AA$943</f>
        <v>0</v>
      </c>
    </row>
    <row r="462" spans="1:28">
      <c r="A462" s="975">
        <v>1</v>
      </c>
      <c r="B462" s="975" t="s">
        <v>576</v>
      </c>
      <c r="C462" s="975" t="s">
        <v>482</v>
      </c>
      <c r="D462" s="975" t="s">
        <v>357</v>
      </c>
      <c r="E462" s="975" t="s">
        <v>357</v>
      </c>
      <c r="G462" s="369"/>
      <c r="H462" s="369"/>
      <c r="I462" s="370"/>
      <c r="J462" s="340" t="s">
        <v>64</v>
      </c>
      <c r="K462" s="355" t="s">
        <v>345</v>
      </c>
      <c r="L462" s="354" t="s">
        <v>3</v>
      </c>
      <c r="M462" s="741" t="s">
        <v>4</v>
      </c>
      <c r="N462" s="353" t="s">
        <v>357</v>
      </c>
      <c r="O462" s="338" t="str">
        <f>'PL,HC,INV'!$O$4</f>
        <v>BIN</v>
      </c>
      <c r="P462" s="338" t="s">
        <v>352</v>
      </c>
      <c r="Q462" s="342">
        <f>'PL,HC,INV'!P$944</f>
        <v>0</v>
      </c>
      <c r="R462" s="342">
        <f>'PL,HC,INV'!Q$944</f>
        <v>0</v>
      </c>
      <c r="S462" s="342">
        <f>'PL,HC,INV'!R$944</f>
        <v>0</v>
      </c>
      <c r="T462" s="342">
        <f>'PL,HC,INV'!S$944</f>
        <v>0</v>
      </c>
      <c r="U462" s="342">
        <f>'PL,HC,INV'!T$944</f>
        <v>0</v>
      </c>
      <c r="V462" s="342">
        <f>'PL,HC,INV'!U$944</f>
        <v>0</v>
      </c>
      <c r="W462" s="342">
        <f>'PL,HC,INV'!V$944</f>
        <v>0</v>
      </c>
      <c r="X462" s="342">
        <f>'PL,HC,INV'!W$944</f>
        <v>0</v>
      </c>
      <c r="Y462" s="342">
        <f>'PL,HC,INV'!X$944</f>
        <v>0</v>
      </c>
      <c r="Z462" s="342">
        <f>'PL,HC,INV'!Y$944</f>
        <v>0</v>
      </c>
      <c r="AA462" s="342">
        <f>'PL,HC,INV'!Z$944</f>
        <v>0</v>
      </c>
      <c r="AB462" s="342">
        <f>'PL,HC,INV'!AA$944</f>
        <v>0</v>
      </c>
    </row>
    <row r="463" spans="1:28" s="378" customFormat="1">
      <c r="A463" s="975">
        <v>1</v>
      </c>
      <c r="F463" s="619"/>
      <c r="G463" s="369"/>
      <c r="H463" s="371"/>
      <c r="I463" s="369"/>
      <c r="J463" s="379"/>
      <c r="K463" s="380"/>
      <c r="L463" s="380"/>
      <c r="M463" s="380"/>
      <c r="N463" s="380"/>
      <c r="O463" s="379"/>
      <c r="P463" s="379"/>
      <c r="Q463" s="379"/>
      <c r="R463" s="379"/>
      <c r="S463" s="379"/>
      <c r="T463" s="379"/>
      <c r="U463" s="379"/>
      <c r="V463" s="379"/>
      <c r="W463" s="379"/>
      <c r="X463" s="379"/>
      <c r="Y463" s="379"/>
      <c r="Z463" s="379"/>
      <c r="AA463" s="379"/>
      <c r="AB463" s="379"/>
    </row>
    <row r="464" spans="1:28" s="1244" customFormat="1">
      <c r="A464" s="1244">
        <v>1</v>
      </c>
      <c r="C464" s="1245" t="s">
        <v>486</v>
      </c>
      <c r="F464" s="1247"/>
      <c r="G464" s="1257"/>
      <c r="H464" s="1257"/>
      <c r="I464" s="1258"/>
      <c r="J464" s="1259" t="s">
        <v>64</v>
      </c>
      <c r="K464" s="1260" t="s">
        <v>57</v>
      </c>
      <c r="L464" s="1261" t="s">
        <v>3</v>
      </c>
      <c r="M464" s="1262" t="s">
        <v>4</v>
      </c>
      <c r="N464" s="1263" t="s">
        <v>66</v>
      </c>
      <c r="O464" s="1264" t="str">
        <f>'PL,HC,INV'!$O$4</f>
        <v>BIN</v>
      </c>
      <c r="P464" s="1264" t="s">
        <v>352</v>
      </c>
      <c r="Q464" s="1256"/>
      <c r="R464" s="1256"/>
      <c r="S464" s="1256"/>
      <c r="T464" s="1256"/>
      <c r="U464" s="1256"/>
      <c r="V464" s="1256"/>
      <c r="W464" s="1256"/>
      <c r="X464" s="1256"/>
      <c r="Y464" s="1256"/>
      <c r="Z464" s="1256"/>
      <c r="AA464" s="1256"/>
      <c r="AB464" s="1256"/>
    </row>
    <row r="465" spans="1:28">
      <c r="A465" s="975">
        <v>1</v>
      </c>
      <c r="B465" s="975" t="s">
        <v>576</v>
      </c>
      <c r="C465" s="975" t="s">
        <v>486</v>
      </c>
      <c r="D465" s="975" t="s">
        <v>66</v>
      </c>
      <c r="E465" s="975" t="s">
        <v>577</v>
      </c>
      <c r="G465" s="369"/>
      <c r="H465" s="369"/>
      <c r="I465" s="370"/>
      <c r="J465" s="340" t="s">
        <v>64</v>
      </c>
      <c r="K465" s="355" t="s">
        <v>57</v>
      </c>
      <c r="L465" s="354" t="s">
        <v>3</v>
      </c>
      <c r="M465" s="741" t="s">
        <v>4</v>
      </c>
      <c r="N465" s="356" t="s">
        <v>67</v>
      </c>
      <c r="O465" s="338" t="str">
        <f>'PL,HC,INV'!$O$4</f>
        <v>BIN</v>
      </c>
      <c r="P465" s="338" t="s">
        <v>352</v>
      </c>
      <c r="Q465" s="342">
        <f>'PL,HC,INV'!P$829</f>
        <v>54</v>
      </c>
      <c r="R465" s="342">
        <f>'PL,HC,INV'!Q$829</f>
        <v>54</v>
      </c>
      <c r="S465" s="342">
        <f>'PL,HC,INV'!R$829</f>
        <v>54</v>
      </c>
      <c r="T465" s="342">
        <f>'PL,HC,INV'!S$829</f>
        <v>54</v>
      </c>
      <c r="U465" s="342">
        <f>'PL,HC,INV'!T$829</f>
        <v>54</v>
      </c>
      <c r="V465" s="342">
        <f>'PL,HC,INV'!U$829</f>
        <v>53</v>
      </c>
      <c r="W465" s="342">
        <f>'PL,HC,INV'!V$829</f>
        <v>54</v>
      </c>
      <c r="X465" s="342">
        <f>'PL,HC,INV'!W$829</f>
        <v>55</v>
      </c>
      <c r="Y465" s="342">
        <f>'PL,HC,INV'!X$829</f>
        <v>55</v>
      </c>
      <c r="Z465" s="342">
        <f>'PL,HC,INV'!Y$829</f>
        <v>55</v>
      </c>
      <c r="AA465" s="342">
        <f>'PL,HC,INV'!Z$829</f>
        <v>55</v>
      </c>
      <c r="AB465" s="342">
        <f>'PL,HC,INV'!AA$829</f>
        <v>54</v>
      </c>
    </row>
    <row r="466" spans="1:28">
      <c r="A466" s="975">
        <v>1</v>
      </c>
      <c r="B466" s="975" t="s">
        <v>576</v>
      </c>
      <c r="C466" s="975" t="s">
        <v>486</v>
      </c>
      <c r="D466" s="975" t="s">
        <v>66</v>
      </c>
      <c r="E466" s="975" t="s">
        <v>577</v>
      </c>
      <c r="G466" s="369"/>
      <c r="H466" s="369"/>
      <c r="I466" s="370"/>
      <c r="J466" s="340" t="s">
        <v>64</v>
      </c>
      <c r="K466" s="355" t="s">
        <v>57</v>
      </c>
      <c r="L466" s="354" t="s">
        <v>3</v>
      </c>
      <c r="M466" s="741" t="s">
        <v>4</v>
      </c>
      <c r="N466" s="356" t="s">
        <v>68</v>
      </c>
      <c r="O466" s="338" t="str">
        <f>'PL,HC,INV'!$O$4</f>
        <v>BIN</v>
      </c>
      <c r="P466" s="338" t="s">
        <v>352</v>
      </c>
      <c r="Q466" s="342">
        <f>'PL,HC,INV'!P$830</f>
        <v>0</v>
      </c>
      <c r="R466" s="342">
        <f>'PL,HC,INV'!Q$830</f>
        <v>0</v>
      </c>
      <c r="S466" s="342">
        <f>'PL,HC,INV'!R$830</f>
        <v>0</v>
      </c>
      <c r="T466" s="342">
        <f>'PL,HC,INV'!S$830</f>
        <v>0</v>
      </c>
      <c r="U466" s="342">
        <f>'PL,HC,INV'!T$830</f>
        <v>0</v>
      </c>
      <c r="V466" s="342">
        <f>'PL,HC,INV'!U$830</f>
        <v>0</v>
      </c>
      <c r="W466" s="342">
        <f>'PL,HC,INV'!V$830</f>
        <v>0</v>
      </c>
      <c r="X466" s="342">
        <f>'PL,HC,INV'!W$830</f>
        <v>0</v>
      </c>
      <c r="Y466" s="342">
        <f>'PL,HC,INV'!X$830</f>
        <v>0</v>
      </c>
      <c r="Z466" s="342">
        <f>'PL,HC,INV'!Y$830</f>
        <v>0</v>
      </c>
      <c r="AA466" s="342">
        <f>'PL,HC,INV'!Z$830</f>
        <v>0</v>
      </c>
      <c r="AB466" s="342">
        <f>'PL,HC,INV'!AA$830</f>
        <v>0</v>
      </c>
    </row>
    <row r="467" spans="1:28">
      <c r="A467" s="975">
        <v>1</v>
      </c>
      <c r="B467" s="975" t="s">
        <v>576</v>
      </c>
      <c r="C467" s="975" t="s">
        <v>486</v>
      </c>
      <c r="D467" s="975" t="s">
        <v>66</v>
      </c>
      <c r="E467" s="975" t="s">
        <v>577</v>
      </c>
      <c r="G467" s="369"/>
      <c r="H467" s="369"/>
      <c r="I467" s="370"/>
      <c r="J467" s="340" t="s">
        <v>64</v>
      </c>
      <c r="K467" s="355" t="s">
        <v>57</v>
      </c>
      <c r="L467" s="354" t="s">
        <v>3</v>
      </c>
      <c r="M467" s="741" t="s">
        <v>4</v>
      </c>
      <c r="N467" s="356" t="s">
        <v>69</v>
      </c>
      <c r="O467" s="338" t="str">
        <f>'PL,HC,INV'!$O$4</f>
        <v>BIN</v>
      </c>
      <c r="P467" s="338" t="s">
        <v>352</v>
      </c>
      <c r="Q467" s="342">
        <f>'PL,HC,INV'!P$831</f>
        <v>0</v>
      </c>
      <c r="R467" s="342">
        <f>'PL,HC,INV'!Q$831</f>
        <v>0</v>
      </c>
      <c r="S467" s="342">
        <f>'PL,HC,INV'!R$831</f>
        <v>0</v>
      </c>
      <c r="T467" s="342">
        <f>'PL,HC,INV'!S$831</f>
        <v>0</v>
      </c>
      <c r="U467" s="342">
        <f>'PL,HC,INV'!T$831</f>
        <v>0</v>
      </c>
      <c r="V467" s="342">
        <f>'PL,HC,INV'!U$831</f>
        <v>0</v>
      </c>
      <c r="W467" s="342">
        <f>'PL,HC,INV'!V$831</f>
        <v>0</v>
      </c>
      <c r="X467" s="342">
        <f>'PL,HC,INV'!W$831</f>
        <v>0</v>
      </c>
      <c r="Y467" s="342">
        <f>'PL,HC,INV'!X$831</f>
        <v>0</v>
      </c>
      <c r="Z467" s="342">
        <f>'PL,HC,INV'!Y$831</f>
        <v>0</v>
      </c>
      <c r="AA467" s="342">
        <f>'PL,HC,INV'!Z$831</f>
        <v>0</v>
      </c>
      <c r="AB467" s="342">
        <f>'PL,HC,INV'!AA$831</f>
        <v>0</v>
      </c>
    </row>
    <row r="468" spans="1:28">
      <c r="A468" s="975">
        <v>1</v>
      </c>
      <c r="B468" s="975" t="s">
        <v>576</v>
      </c>
      <c r="C468" s="975" t="s">
        <v>486</v>
      </c>
      <c r="D468" s="975" t="s">
        <v>66</v>
      </c>
      <c r="E468" s="975" t="s">
        <v>577</v>
      </c>
      <c r="G468" s="369"/>
      <c r="H468" s="369"/>
      <c r="I468" s="370"/>
      <c r="J468" s="340" t="s">
        <v>64</v>
      </c>
      <c r="K468" s="355" t="s">
        <v>57</v>
      </c>
      <c r="L468" s="354" t="s">
        <v>3</v>
      </c>
      <c r="M468" s="741" t="s">
        <v>4</v>
      </c>
      <c r="N468" s="356" t="s">
        <v>70</v>
      </c>
      <c r="O468" s="338" t="str">
        <f>'PL,HC,INV'!$O$4</f>
        <v>BIN</v>
      </c>
      <c r="P468" s="338" t="s">
        <v>352</v>
      </c>
      <c r="Q468" s="342">
        <f>'PL,HC,INV'!P$832</f>
        <v>12</v>
      </c>
      <c r="R468" s="342">
        <f>'PL,HC,INV'!Q$832</f>
        <v>12</v>
      </c>
      <c r="S468" s="342">
        <f>'PL,HC,INV'!R$832</f>
        <v>12</v>
      </c>
      <c r="T468" s="342">
        <f>'PL,HC,INV'!S$832</f>
        <v>12</v>
      </c>
      <c r="U468" s="342">
        <f>'PL,HC,INV'!T$832</f>
        <v>12</v>
      </c>
      <c r="V468" s="342">
        <f>'PL,HC,INV'!U$832</f>
        <v>12</v>
      </c>
      <c r="W468" s="342">
        <f>'PL,HC,INV'!V$832</f>
        <v>12</v>
      </c>
      <c r="X468" s="342">
        <f>'PL,HC,INV'!W$832</f>
        <v>12</v>
      </c>
      <c r="Y468" s="342">
        <f>'PL,HC,INV'!X$832</f>
        <v>12</v>
      </c>
      <c r="Z468" s="342">
        <f>'PL,HC,INV'!Y$832</f>
        <v>12</v>
      </c>
      <c r="AA468" s="342">
        <f>'PL,HC,INV'!Z$832</f>
        <v>12</v>
      </c>
      <c r="AB468" s="342">
        <f>'PL,HC,INV'!AA$832</f>
        <v>12</v>
      </c>
    </row>
    <row r="469" spans="1:28" s="1198" customFormat="1">
      <c r="A469" s="1198">
        <v>1</v>
      </c>
      <c r="F469" s="1200"/>
      <c r="G469" s="1213"/>
      <c r="H469" s="1213"/>
      <c r="I469" s="1214"/>
      <c r="J469" s="1215" t="s">
        <v>64</v>
      </c>
      <c r="K469" s="1204" t="s">
        <v>57</v>
      </c>
      <c r="L469" s="1216" t="s">
        <v>3</v>
      </c>
      <c r="M469" s="1217" t="s">
        <v>4</v>
      </c>
      <c r="N469" s="1239" t="s">
        <v>90</v>
      </c>
      <c r="O469" s="1240" t="str">
        <f>'PL,HC,INV'!$O$4</f>
        <v>BIN</v>
      </c>
      <c r="P469" s="1240" t="s">
        <v>352</v>
      </c>
      <c r="Q469" s="1209"/>
      <c r="R469" s="1209"/>
      <c r="S469" s="1209"/>
      <c r="T469" s="1209"/>
      <c r="U469" s="1209"/>
      <c r="V469" s="1209"/>
      <c r="W469" s="1209"/>
      <c r="X469" s="1209"/>
      <c r="Y469" s="1209"/>
      <c r="Z469" s="1209"/>
      <c r="AA469" s="1209"/>
      <c r="AB469" s="1209"/>
    </row>
    <row r="470" spans="1:28">
      <c r="A470" s="975">
        <v>1</v>
      </c>
      <c r="B470" s="975" t="s">
        <v>576</v>
      </c>
      <c r="C470" s="975" t="s">
        <v>486</v>
      </c>
      <c r="D470" s="975" t="s">
        <v>90</v>
      </c>
      <c r="E470" s="975" t="s">
        <v>577</v>
      </c>
      <c r="G470" s="369"/>
      <c r="H470" s="369"/>
      <c r="I470" s="370"/>
      <c r="J470" s="340" t="s">
        <v>64</v>
      </c>
      <c r="K470" s="355" t="s">
        <v>57</v>
      </c>
      <c r="L470" s="354" t="s">
        <v>3</v>
      </c>
      <c r="M470" s="741" t="s">
        <v>4</v>
      </c>
      <c r="N470" s="356" t="s">
        <v>71</v>
      </c>
      <c r="O470" s="338" t="str">
        <f>'PL,HC,INV'!$O$4</f>
        <v>BIN</v>
      </c>
      <c r="P470" s="338" t="s">
        <v>352</v>
      </c>
      <c r="Q470" s="342">
        <f>'PL,HC,INV'!P$834</f>
        <v>263</v>
      </c>
      <c r="R470" s="342">
        <f>'PL,HC,INV'!Q$834</f>
        <v>263</v>
      </c>
      <c r="S470" s="342">
        <f>'PL,HC,INV'!R$834</f>
        <v>263</v>
      </c>
      <c r="T470" s="342">
        <f>'PL,HC,INV'!S$834</f>
        <v>263</v>
      </c>
      <c r="U470" s="342">
        <f>'PL,HC,INV'!T$834</f>
        <v>263</v>
      </c>
      <c r="V470" s="342">
        <f>'PL,HC,INV'!U$834</f>
        <v>262</v>
      </c>
      <c r="W470" s="342">
        <f>'PL,HC,INV'!V$834</f>
        <v>260</v>
      </c>
      <c r="X470" s="342">
        <f>'PL,HC,INV'!W$834</f>
        <v>260</v>
      </c>
      <c r="Y470" s="342">
        <f>'PL,HC,INV'!X$834</f>
        <v>260</v>
      </c>
      <c r="Z470" s="342">
        <f>'PL,HC,INV'!Y$834</f>
        <v>260</v>
      </c>
      <c r="AA470" s="342">
        <f>'PL,HC,INV'!Z$834</f>
        <v>261</v>
      </c>
      <c r="AB470" s="342">
        <f>'PL,HC,INV'!AA$834</f>
        <v>263</v>
      </c>
    </row>
    <row r="471" spans="1:28">
      <c r="A471" s="975">
        <v>1</v>
      </c>
      <c r="B471" s="975" t="s">
        <v>576</v>
      </c>
      <c r="C471" s="975" t="s">
        <v>486</v>
      </c>
      <c r="D471" s="975" t="s">
        <v>90</v>
      </c>
      <c r="E471" s="975" t="s">
        <v>577</v>
      </c>
      <c r="G471" s="369"/>
      <c r="H471" s="369"/>
      <c r="I471" s="370"/>
      <c r="J471" s="340" t="s">
        <v>64</v>
      </c>
      <c r="K471" s="355" t="s">
        <v>57</v>
      </c>
      <c r="L471" s="354" t="s">
        <v>3</v>
      </c>
      <c r="M471" s="741" t="s">
        <v>4</v>
      </c>
      <c r="N471" s="356" t="s">
        <v>72</v>
      </c>
      <c r="O471" s="338" t="str">
        <f>'PL,HC,INV'!$O$4</f>
        <v>BIN</v>
      </c>
      <c r="P471" s="338" t="s">
        <v>352</v>
      </c>
      <c r="Q471" s="342">
        <f>'PL,HC,INV'!P$835</f>
        <v>0</v>
      </c>
      <c r="R471" s="342">
        <f>'PL,HC,INV'!Q$835</f>
        <v>0</v>
      </c>
      <c r="S471" s="342">
        <f>'PL,HC,INV'!R$835</f>
        <v>0</v>
      </c>
      <c r="T471" s="342">
        <f>'PL,HC,INV'!S$835</f>
        <v>0</v>
      </c>
      <c r="U471" s="342">
        <f>'PL,HC,INV'!T$835</f>
        <v>0</v>
      </c>
      <c r="V471" s="342">
        <f>'PL,HC,INV'!U$835</f>
        <v>0</v>
      </c>
      <c r="W471" s="342">
        <f>'PL,HC,INV'!V$835</f>
        <v>0</v>
      </c>
      <c r="X471" s="342">
        <f>'PL,HC,INV'!W$835</f>
        <v>0</v>
      </c>
      <c r="Y471" s="342">
        <f>'PL,HC,INV'!X$835</f>
        <v>0</v>
      </c>
      <c r="Z471" s="342">
        <f>'PL,HC,INV'!Y$835</f>
        <v>0</v>
      </c>
      <c r="AA471" s="342">
        <f>'PL,HC,INV'!Z$835</f>
        <v>0</v>
      </c>
      <c r="AB471" s="342">
        <f>'PL,HC,INV'!AA$835</f>
        <v>0</v>
      </c>
    </row>
    <row r="472" spans="1:28">
      <c r="A472" s="975">
        <v>1</v>
      </c>
      <c r="B472" s="975" t="s">
        <v>576</v>
      </c>
      <c r="C472" s="975" t="s">
        <v>486</v>
      </c>
      <c r="D472" s="975" t="s">
        <v>90</v>
      </c>
      <c r="E472" s="975" t="s">
        <v>577</v>
      </c>
      <c r="G472" s="369"/>
      <c r="H472" s="369"/>
      <c r="I472" s="370"/>
      <c r="J472" s="340" t="s">
        <v>64</v>
      </c>
      <c r="K472" s="355" t="s">
        <v>57</v>
      </c>
      <c r="L472" s="354" t="s">
        <v>3</v>
      </c>
      <c r="M472" s="741" t="s">
        <v>4</v>
      </c>
      <c r="N472" s="356" t="s">
        <v>73</v>
      </c>
      <c r="O472" s="338" t="str">
        <f>'PL,HC,INV'!$O$4</f>
        <v>BIN</v>
      </c>
      <c r="P472" s="338" t="s">
        <v>352</v>
      </c>
      <c r="Q472" s="342">
        <f>'PL,HC,INV'!P$836</f>
        <v>26</v>
      </c>
      <c r="R472" s="342">
        <f>'PL,HC,INV'!Q$836</f>
        <v>26</v>
      </c>
      <c r="S472" s="342">
        <f>'PL,HC,INV'!R$836</f>
        <v>26</v>
      </c>
      <c r="T472" s="342">
        <f>'PL,HC,INV'!S$836</f>
        <v>26</v>
      </c>
      <c r="U472" s="342">
        <f>'PL,HC,INV'!T$836</f>
        <v>26</v>
      </c>
      <c r="V472" s="342">
        <f>'PL,HC,INV'!U$836</f>
        <v>26</v>
      </c>
      <c r="W472" s="342">
        <f>'PL,HC,INV'!V$836</f>
        <v>26</v>
      </c>
      <c r="X472" s="342">
        <f>'PL,HC,INV'!W$836</f>
        <v>26</v>
      </c>
      <c r="Y472" s="342">
        <f>'PL,HC,INV'!X$836</f>
        <v>26</v>
      </c>
      <c r="Z472" s="342">
        <f>'PL,HC,INV'!Y$836</f>
        <v>26</v>
      </c>
      <c r="AA472" s="342">
        <f>'PL,HC,INV'!Z$836</f>
        <v>26</v>
      </c>
      <c r="AB472" s="342">
        <f>'PL,HC,INV'!AA$836</f>
        <v>25</v>
      </c>
    </row>
    <row r="473" spans="1:28">
      <c r="A473" s="975">
        <v>1</v>
      </c>
      <c r="B473" s="975" t="s">
        <v>576</v>
      </c>
      <c r="C473" s="975" t="s">
        <v>486</v>
      </c>
      <c r="D473" s="975" t="s">
        <v>90</v>
      </c>
      <c r="E473" s="975" t="s">
        <v>577</v>
      </c>
      <c r="G473" s="369"/>
      <c r="H473" s="369"/>
      <c r="I473" s="370"/>
      <c r="J473" s="340" t="s">
        <v>64</v>
      </c>
      <c r="K473" s="355" t="s">
        <v>57</v>
      </c>
      <c r="L473" s="354" t="s">
        <v>3</v>
      </c>
      <c r="M473" s="741" t="s">
        <v>4</v>
      </c>
      <c r="N473" s="356" t="s">
        <v>74</v>
      </c>
      <c r="O473" s="338" t="str">
        <f>'PL,HC,INV'!$O$4</f>
        <v>BIN</v>
      </c>
      <c r="P473" s="338" t="s">
        <v>352</v>
      </c>
      <c r="Q473" s="342">
        <f>'PL,HC,INV'!P$837</f>
        <v>0</v>
      </c>
      <c r="R473" s="342">
        <f>'PL,HC,INV'!Q$837</f>
        <v>0</v>
      </c>
      <c r="S473" s="342">
        <f>'PL,HC,INV'!R$837</f>
        <v>0</v>
      </c>
      <c r="T473" s="342">
        <f>'PL,HC,INV'!S$837</f>
        <v>0</v>
      </c>
      <c r="U473" s="342">
        <f>'PL,HC,INV'!T$837</f>
        <v>0</v>
      </c>
      <c r="V473" s="342">
        <f>'PL,HC,INV'!U$837</f>
        <v>0</v>
      </c>
      <c r="W473" s="342">
        <f>'PL,HC,INV'!V$837</f>
        <v>0</v>
      </c>
      <c r="X473" s="342">
        <f>'PL,HC,INV'!W$837</f>
        <v>0</v>
      </c>
      <c r="Y473" s="342">
        <f>'PL,HC,INV'!X$837</f>
        <v>0</v>
      </c>
      <c r="Z473" s="342">
        <f>'PL,HC,INV'!Y$837</f>
        <v>0</v>
      </c>
      <c r="AA473" s="342">
        <f>'PL,HC,INV'!Z$837</f>
        <v>0</v>
      </c>
      <c r="AB473" s="342">
        <f>'PL,HC,INV'!AA$837</f>
        <v>0</v>
      </c>
    </row>
    <row r="474" spans="1:28">
      <c r="A474" s="975">
        <v>1</v>
      </c>
      <c r="B474" s="975" t="s">
        <v>576</v>
      </c>
      <c r="C474" s="975" t="s">
        <v>486</v>
      </c>
      <c r="D474" s="975" t="s">
        <v>90</v>
      </c>
      <c r="E474" s="975" t="s">
        <v>577</v>
      </c>
      <c r="G474" s="369"/>
      <c r="H474" s="369"/>
      <c r="I474" s="370"/>
      <c r="J474" s="340" t="s">
        <v>64</v>
      </c>
      <c r="K474" s="355" t="s">
        <v>57</v>
      </c>
      <c r="L474" s="354" t="s">
        <v>3</v>
      </c>
      <c r="M474" s="741" t="s">
        <v>4</v>
      </c>
      <c r="N474" s="356" t="s">
        <v>75</v>
      </c>
      <c r="O474" s="338" t="str">
        <f>'PL,HC,INV'!$O$4</f>
        <v>BIN</v>
      </c>
      <c r="P474" s="338" t="s">
        <v>352</v>
      </c>
      <c r="Q474" s="342">
        <f>'PL,HC,INV'!P$838</f>
        <v>11</v>
      </c>
      <c r="R474" s="342">
        <f>'PL,HC,INV'!Q$838</f>
        <v>11</v>
      </c>
      <c r="S474" s="342">
        <f>'PL,HC,INV'!R$838</f>
        <v>11</v>
      </c>
      <c r="T474" s="342">
        <f>'PL,HC,INV'!S$838</f>
        <v>11</v>
      </c>
      <c r="U474" s="342">
        <f>'PL,HC,INV'!T$838</f>
        <v>11</v>
      </c>
      <c r="V474" s="342">
        <f>'PL,HC,INV'!U$838</f>
        <v>11</v>
      </c>
      <c r="W474" s="342">
        <f>'PL,HC,INV'!V$838</f>
        <v>11</v>
      </c>
      <c r="X474" s="342">
        <f>'PL,HC,INV'!W$838</f>
        <v>11</v>
      </c>
      <c r="Y474" s="342">
        <f>'PL,HC,INV'!X$838</f>
        <v>11</v>
      </c>
      <c r="Z474" s="342">
        <f>'PL,HC,INV'!Y$838</f>
        <v>11</v>
      </c>
      <c r="AA474" s="342">
        <f>'PL,HC,INV'!Z$838</f>
        <v>11</v>
      </c>
      <c r="AB474" s="342">
        <f>'PL,HC,INV'!AA$838</f>
        <v>11</v>
      </c>
    </row>
    <row r="475" spans="1:28" s="1198" customFormat="1">
      <c r="A475" s="1198">
        <v>1</v>
      </c>
      <c r="F475" s="1200"/>
      <c r="G475" s="1213"/>
      <c r="H475" s="1213"/>
      <c r="I475" s="1214"/>
      <c r="J475" s="1215" t="s">
        <v>64</v>
      </c>
      <c r="K475" s="1204" t="s">
        <v>57</v>
      </c>
      <c r="L475" s="1216" t="s">
        <v>3</v>
      </c>
      <c r="M475" s="1217" t="s">
        <v>4</v>
      </c>
      <c r="N475" s="1239" t="s">
        <v>76</v>
      </c>
      <c r="O475" s="1240" t="str">
        <f>'PL,HC,INV'!$O$4</f>
        <v>BIN</v>
      </c>
      <c r="P475" s="1240" t="s">
        <v>352</v>
      </c>
      <c r="Q475" s="1209"/>
      <c r="R475" s="1209"/>
      <c r="S475" s="1209"/>
      <c r="T475" s="1209"/>
      <c r="U475" s="1209"/>
      <c r="V475" s="1209"/>
      <c r="W475" s="1209"/>
      <c r="X475" s="1209"/>
      <c r="Y475" s="1209"/>
      <c r="Z475" s="1209"/>
      <c r="AA475" s="1209"/>
      <c r="AB475" s="1209"/>
    </row>
    <row r="476" spans="1:28">
      <c r="A476" s="975">
        <v>1</v>
      </c>
      <c r="B476" s="975" t="s">
        <v>576</v>
      </c>
      <c r="C476" s="975" t="s">
        <v>486</v>
      </c>
      <c r="D476" s="975" t="s">
        <v>76</v>
      </c>
      <c r="E476" s="975" t="s">
        <v>577</v>
      </c>
      <c r="G476" s="369"/>
      <c r="H476" s="369"/>
      <c r="I476" s="370"/>
      <c r="J476" s="340" t="s">
        <v>64</v>
      </c>
      <c r="K476" s="355" t="s">
        <v>57</v>
      </c>
      <c r="L476" s="354" t="s">
        <v>3</v>
      </c>
      <c r="M476" s="741" t="s">
        <v>4</v>
      </c>
      <c r="N476" s="356" t="s">
        <v>353</v>
      </c>
      <c r="O476" s="338" t="str">
        <f>'PL,HC,INV'!$O$4</f>
        <v>BIN</v>
      </c>
      <c r="P476" s="338" t="s">
        <v>352</v>
      </c>
      <c r="Q476" s="342">
        <f>'PL,HC,INV'!P$840</f>
        <v>6</v>
      </c>
      <c r="R476" s="342">
        <f>'PL,HC,INV'!Q$840</f>
        <v>6</v>
      </c>
      <c r="S476" s="342">
        <f>'PL,HC,INV'!R$840</f>
        <v>6</v>
      </c>
      <c r="T476" s="342">
        <f>'PL,HC,INV'!S$840</f>
        <v>6</v>
      </c>
      <c r="U476" s="342">
        <f>'PL,HC,INV'!T$840</f>
        <v>6</v>
      </c>
      <c r="V476" s="342">
        <f>'PL,HC,INV'!U$840</f>
        <v>6</v>
      </c>
      <c r="W476" s="342">
        <f>'PL,HC,INV'!V$840</f>
        <v>6</v>
      </c>
      <c r="X476" s="342">
        <f>'PL,HC,INV'!W$840</f>
        <v>6</v>
      </c>
      <c r="Y476" s="342">
        <f>'PL,HC,INV'!X$840</f>
        <v>6</v>
      </c>
      <c r="Z476" s="342">
        <f>'PL,HC,INV'!Y$840</f>
        <v>6</v>
      </c>
      <c r="AA476" s="342">
        <f>'PL,HC,INV'!Z$840</f>
        <v>6</v>
      </c>
      <c r="AB476" s="342">
        <f>'PL,HC,INV'!AA$840</f>
        <v>6</v>
      </c>
    </row>
    <row r="477" spans="1:28">
      <c r="A477" s="975">
        <v>1</v>
      </c>
      <c r="B477" s="975" t="s">
        <v>576</v>
      </c>
      <c r="C477" s="975" t="s">
        <v>486</v>
      </c>
      <c r="D477" s="975" t="s">
        <v>76</v>
      </c>
      <c r="E477" s="975" t="s">
        <v>577</v>
      </c>
      <c r="G477" s="369"/>
      <c r="H477" s="369"/>
      <c r="I477" s="370"/>
      <c r="J477" s="340" t="s">
        <v>64</v>
      </c>
      <c r="K477" s="355" t="s">
        <v>57</v>
      </c>
      <c r="L477" s="354" t="s">
        <v>3</v>
      </c>
      <c r="M477" s="741" t="s">
        <v>4</v>
      </c>
      <c r="N477" s="356" t="s">
        <v>354</v>
      </c>
      <c r="O477" s="338" t="str">
        <f>'PL,HC,INV'!$O$4</f>
        <v>BIN</v>
      </c>
      <c r="P477" s="338" t="s">
        <v>352</v>
      </c>
      <c r="Q477" s="342">
        <f>'PL,HC,INV'!P$841</f>
        <v>0</v>
      </c>
      <c r="R477" s="342">
        <f>'PL,HC,INV'!Q$841</f>
        <v>0</v>
      </c>
      <c r="S477" s="342">
        <f>'PL,HC,INV'!R$841</f>
        <v>0</v>
      </c>
      <c r="T477" s="342">
        <f>'PL,HC,INV'!S$841</f>
        <v>0</v>
      </c>
      <c r="U477" s="342">
        <f>'PL,HC,INV'!T$841</f>
        <v>0</v>
      </c>
      <c r="V477" s="342">
        <f>'PL,HC,INV'!U$841</f>
        <v>0</v>
      </c>
      <c r="W477" s="342">
        <f>'PL,HC,INV'!V$841</f>
        <v>0</v>
      </c>
      <c r="X477" s="342">
        <f>'PL,HC,INV'!W$841</f>
        <v>0</v>
      </c>
      <c r="Y477" s="342">
        <f>'PL,HC,INV'!X$841</f>
        <v>0</v>
      </c>
      <c r="Z477" s="342">
        <f>'PL,HC,INV'!Y$841</f>
        <v>0</v>
      </c>
      <c r="AA477" s="342">
        <f>'PL,HC,INV'!Z$841</f>
        <v>0</v>
      </c>
      <c r="AB477" s="342">
        <f>'PL,HC,INV'!AA$841</f>
        <v>0</v>
      </c>
    </row>
    <row r="478" spans="1:28">
      <c r="A478" s="975">
        <v>1</v>
      </c>
      <c r="B478" s="975" t="s">
        <v>576</v>
      </c>
      <c r="C478" s="975" t="s">
        <v>486</v>
      </c>
      <c r="D478" s="975" t="s">
        <v>76</v>
      </c>
      <c r="E478" s="975" t="s">
        <v>577</v>
      </c>
      <c r="G478" s="369"/>
      <c r="H478" s="369"/>
      <c r="I478" s="370"/>
      <c r="J478" s="340" t="s">
        <v>64</v>
      </c>
      <c r="K478" s="355" t="s">
        <v>57</v>
      </c>
      <c r="L478" s="354" t="s">
        <v>3</v>
      </c>
      <c r="M478" s="741" t="s">
        <v>4</v>
      </c>
      <c r="N478" s="356" t="s">
        <v>355</v>
      </c>
      <c r="O478" s="338" t="str">
        <f>'PL,HC,INV'!$O$4</f>
        <v>BIN</v>
      </c>
      <c r="P478" s="338" t="s">
        <v>352</v>
      </c>
      <c r="Q478" s="342">
        <f>'PL,HC,INV'!P$842</f>
        <v>1</v>
      </c>
      <c r="R478" s="342">
        <f>'PL,HC,INV'!Q$842</f>
        <v>1</v>
      </c>
      <c r="S478" s="342">
        <f>'PL,HC,INV'!R$842</f>
        <v>1</v>
      </c>
      <c r="T478" s="342">
        <f>'PL,HC,INV'!S$842</f>
        <v>1</v>
      </c>
      <c r="U478" s="342">
        <f>'PL,HC,INV'!T$842</f>
        <v>1</v>
      </c>
      <c r="V478" s="342">
        <f>'PL,HC,INV'!U$842</f>
        <v>1</v>
      </c>
      <c r="W478" s="342">
        <f>'PL,HC,INV'!V$842</f>
        <v>1</v>
      </c>
      <c r="X478" s="342">
        <f>'PL,HC,INV'!W$842</f>
        <v>1</v>
      </c>
      <c r="Y478" s="342">
        <f>'PL,HC,INV'!X$842</f>
        <v>1</v>
      </c>
      <c r="Z478" s="342">
        <f>'PL,HC,INV'!Y$842</f>
        <v>1</v>
      </c>
      <c r="AA478" s="342">
        <f>'PL,HC,INV'!Z$842</f>
        <v>1</v>
      </c>
      <c r="AB478" s="342">
        <f>'PL,HC,INV'!AA$842</f>
        <v>1</v>
      </c>
    </row>
    <row r="479" spans="1:28">
      <c r="A479" s="975">
        <v>1</v>
      </c>
      <c r="B479" s="975" t="s">
        <v>576</v>
      </c>
      <c r="C479" s="975" t="s">
        <v>486</v>
      </c>
      <c r="D479" s="975" t="s">
        <v>76</v>
      </c>
      <c r="E479" s="975" t="s">
        <v>577</v>
      </c>
      <c r="G479" s="369"/>
      <c r="H479" s="369"/>
      <c r="I479" s="370"/>
      <c r="J479" s="340" t="s">
        <v>64</v>
      </c>
      <c r="K479" s="355" t="s">
        <v>57</v>
      </c>
      <c r="L479" s="354" t="s">
        <v>3</v>
      </c>
      <c r="M479" s="741" t="s">
        <v>4</v>
      </c>
      <c r="N479" s="356" t="s">
        <v>356</v>
      </c>
      <c r="O479" s="338" t="str">
        <f>'PL,HC,INV'!$O$4</f>
        <v>BIN</v>
      </c>
      <c r="P479" s="338" t="s">
        <v>352</v>
      </c>
      <c r="Q479" s="342">
        <f>'PL,HC,INV'!P$843</f>
        <v>2</v>
      </c>
      <c r="R479" s="342">
        <f>'PL,HC,INV'!Q$843</f>
        <v>2</v>
      </c>
      <c r="S479" s="342">
        <f>'PL,HC,INV'!R$843</f>
        <v>2</v>
      </c>
      <c r="T479" s="342">
        <f>'PL,HC,INV'!S$843</f>
        <v>2</v>
      </c>
      <c r="U479" s="342">
        <f>'PL,HC,INV'!T$843</f>
        <v>2</v>
      </c>
      <c r="V479" s="342">
        <f>'PL,HC,INV'!U$843</f>
        <v>2</v>
      </c>
      <c r="W479" s="342">
        <f>'PL,HC,INV'!V$843</f>
        <v>2</v>
      </c>
      <c r="X479" s="342">
        <f>'PL,HC,INV'!W$843</f>
        <v>2</v>
      </c>
      <c r="Y479" s="342">
        <f>'PL,HC,INV'!X$843</f>
        <v>2</v>
      </c>
      <c r="Z479" s="342">
        <f>'PL,HC,INV'!Y$843</f>
        <v>2</v>
      </c>
      <c r="AA479" s="342">
        <f>'PL,HC,INV'!Z$843</f>
        <v>2</v>
      </c>
      <c r="AB479" s="342">
        <f>'PL,HC,INV'!AA$843</f>
        <v>2</v>
      </c>
    </row>
    <row r="480" spans="1:28" s="1198" customFormat="1">
      <c r="A480" s="1198">
        <v>1</v>
      </c>
      <c r="F480" s="1200"/>
      <c r="G480" s="1213"/>
      <c r="H480" s="1213"/>
      <c r="I480" s="1214"/>
      <c r="J480" s="1215" t="s">
        <v>64</v>
      </c>
      <c r="K480" s="1204" t="s">
        <v>57</v>
      </c>
      <c r="L480" s="1216" t="s">
        <v>3</v>
      </c>
      <c r="M480" s="1217" t="s">
        <v>4</v>
      </c>
      <c r="N480" s="1239" t="s">
        <v>77</v>
      </c>
      <c r="O480" s="1240" t="str">
        <f>'PL,HC,INV'!$O$4</f>
        <v>BIN</v>
      </c>
      <c r="P480" s="1240" t="s">
        <v>352</v>
      </c>
      <c r="Q480" s="1209"/>
      <c r="R480" s="1209"/>
      <c r="S480" s="1209"/>
      <c r="T480" s="1209"/>
      <c r="U480" s="1209"/>
      <c r="V480" s="1209"/>
      <c r="W480" s="1209"/>
      <c r="X480" s="1209"/>
      <c r="Y480" s="1209"/>
      <c r="Z480" s="1209"/>
      <c r="AA480" s="1209"/>
      <c r="AB480" s="1209"/>
    </row>
    <row r="481" spans="1:28">
      <c r="A481" s="975">
        <v>1</v>
      </c>
      <c r="B481" s="975" t="s">
        <v>576</v>
      </c>
      <c r="C481" s="975" t="s">
        <v>486</v>
      </c>
      <c r="D481" s="975" t="s">
        <v>77</v>
      </c>
      <c r="E481" s="975" t="s">
        <v>577</v>
      </c>
      <c r="G481" s="369"/>
      <c r="H481" s="369"/>
      <c r="I481" s="370"/>
      <c r="J481" s="340" t="s">
        <v>64</v>
      </c>
      <c r="K481" s="355" t="s">
        <v>57</v>
      </c>
      <c r="L481" s="354" t="s">
        <v>3</v>
      </c>
      <c r="M481" s="741" t="s">
        <v>4</v>
      </c>
      <c r="N481" s="356" t="s">
        <v>78</v>
      </c>
      <c r="O481" s="338" t="str">
        <f>'PL,HC,INV'!$O$4</f>
        <v>BIN</v>
      </c>
      <c r="P481" s="338" t="s">
        <v>352</v>
      </c>
      <c r="Q481" s="342">
        <f>'PL,HC,INV'!P$845</f>
        <v>4</v>
      </c>
      <c r="R481" s="342">
        <f>'PL,HC,INV'!Q$845</f>
        <v>4</v>
      </c>
      <c r="S481" s="342">
        <f>'PL,HC,INV'!R$845</f>
        <v>4</v>
      </c>
      <c r="T481" s="342">
        <f>'PL,HC,INV'!S$845</f>
        <v>4</v>
      </c>
      <c r="U481" s="342">
        <f>'PL,HC,INV'!T$845</f>
        <v>4</v>
      </c>
      <c r="V481" s="342">
        <f>'PL,HC,INV'!U$845</f>
        <v>4</v>
      </c>
      <c r="W481" s="342">
        <f>'PL,HC,INV'!V$845</f>
        <v>4</v>
      </c>
      <c r="X481" s="342">
        <f>'PL,HC,INV'!W$845</f>
        <v>4</v>
      </c>
      <c r="Y481" s="342">
        <f>'PL,HC,INV'!X$845</f>
        <v>4</v>
      </c>
      <c r="Z481" s="342">
        <f>'PL,HC,INV'!Y$845</f>
        <v>4</v>
      </c>
      <c r="AA481" s="342">
        <f>'PL,HC,INV'!Z$845</f>
        <v>4</v>
      </c>
      <c r="AB481" s="342">
        <f>'PL,HC,INV'!AA$845</f>
        <v>4</v>
      </c>
    </row>
    <row r="482" spans="1:28">
      <c r="A482" s="975">
        <v>1</v>
      </c>
      <c r="B482" s="975" t="s">
        <v>576</v>
      </c>
      <c r="C482" s="975" t="s">
        <v>486</v>
      </c>
      <c r="D482" s="975" t="s">
        <v>77</v>
      </c>
      <c r="E482" s="975" t="s">
        <v>577</v>
      </c>
      <c r="G482" s="369"/>
      <c r="H482" s="369"/>
      <c r="I482" s="370"/>
      <c r="J482" s="340" t="s">
        <v>64</v>
      </c>
      <c r="K482" s="355" t="s">
        <v>57</v>
      </c>
      <c r="L482" s="354" t="s">
        <v>3</v>
      </c>
      <c r="M482" s="741" t="s">
        <v>4</v>
      </c>
      <c r="N482" s="356" t="s">
        <v>79</v>
      </c>
      <c r="O482" s="338" t="str">
        <f>'PL,HC,INV'!$O$4</f>
        <v>BIN</v>
      </c>
      <c r="P482" s="338" t="s">
        <v>352</v>
      </c>
      <c r="Q482" s="342">
        <f>'PL,HC,INV'!P$846</f>
        <v>30</v>
      </c>
      <c r="R482" s="342">
        <f>'PL,HC,INV'!Q$846</f>
        <v>30</v>
      </c>
      <c r="S482" s="342">
        <f>'PL,HC,INV'!R$846</f>
        <v>30</v>
      </c>
      <c r="T482" s="342">
        <f>'PL,HC,INV'!S$846</f>
        <v>30</v>
      </c>
      <c r="U482" s="342">
        <f>'PL,HC,INV'!T$846</f>
        <v>30</v>
      </c>
      <c r="V482" s="342">
        <f>'PL,HC,INV'!U$846</f>
        <v>29</v>
      </c>
      <c r="W482" s="342">
        <f>'PL,HC,INV'!V$846</f>
        <v>29</v>
      </c>
      <c r="X482" s="342">
        <f>'PL,HC,INV'!W$846</f>
        <v>29</v>
      </c>
      <c r="Y482" s="342">
        <f>'PL,HC,INV'!X$846</f>
        <v>29</v>
      </c>
      <c r="Z482" s="342">
        <f>'PL,HC,INV'!Y$846</f>
        <v>29</v>
      </c>
      <c r="AA482" s="342">
        <f>'PL,HC,INV'!Z$846</f>
        <v>29</v>
      </c>
      <c r="AB482" s="342">
        <f>'PL,HC,INV'!AA$846</f>
        <v>29</v>
      </c>
    </row>
    <row r="483" spans="1:28">
      <c r="A483" s="975">
        <v>1</v>
      </c>
      <c r="B483" s="975" t="s">
        <v>576</v>
      </c>
      <c r="C483" s="975" t="s">
        <v>486</v>
      </c>
      <c r="D483" s="975" t="s">
        <v>77</v>
      </c>
      <c r="E483" s="975" t="s">
        <v>577</v>
      </c>
      <c r="G483" s="369"/>
      <c r="H483" s="369"/>
      <c r="I483" s="370"/>
      <c r="J483" s="340" t="s">
        <v>64</v>
      </c>
      <c r="K483" s="355" t="s">
        <v>57</v>
      </c>
      <c r="L483" s="354" t="s">
        <v>3</v>
      </c>
      <c r="M483" s="741" t="s">
        <v>4</v>
      </c>
      <c r="N483" s="356" t="s">
        <v>80</v>
      </c>
      <c r="O483" s="338" t="str">
        <f>'PL,HC,INV'!$O$4</f>
        <v>BIN</v>
      </c>
      <c r="P483" s="338" t="s">
        <v>352</v>
      </c>
      <c r="Q483" s="342">
        <f>'PL,HC,INV'!P$847</f>
        <v>4</v>
      </c>
      <c r="R483" s="342">
        <f>'PL,HC,INV'!Q$847</f>
        <v>4</v>
      </c>
      <c r="S483" s="342">
        <f>'PL,HC,INV'!R$847</f>
        <v>4</v>
      </c>
      <c r="T483" s="342">
        <f>'PL,HC,INV'!S$847</f>
        <v>4</v>
      </c>
      <c r="U483" s="342">
        <f>'PL,HC,INV'!T$847</f>
        <v>4</v>
      </c>
      <c r="V483" s="342">
        <f>'PL,HC,INV'!U$847</f>
        <v>4</v>
      </c>
      <c r="W483" s="342">
        <f>'PL,HC,INV'!V$847</f>
        <v>4</v>
      </c>
      <c r="X483" s="342">
        <f>'PL,HC,INV'!W$847</f>
        <v>4</v>
      </c>
      <c r="Y483" s="342">
        <f>'PL,HC,INV'!X$847</f>
        <v>4</v>
      </c>
      <c r="Z483" s="342">
        <f>'PL,HC,INV'!Y$847</f>
        <v>3</v>
      </c>
      <c r="AA483" s="342">
        <f>'PL,HC,INV'!Z$847</f>
        <v>3</v>
      </c>
      <c r="AB483" s="342">
        <f>'PL,HC,INV'!AA$847</f>
        <v>3</v>
      </c>
    </row>
    <row r="484" spans="1:28">
      <c r="A484" s="975">
        <v>1</v>
      </c>
      <c r="B484" s="975" t="s">
        <v>576</v>
      </c>
      <c r="C484" s="975" t="s">
        <v>486</v>
      </c>
      <c r="D484" s="975" t="s">
        <v>77</v>
      </c>
      <c r="E484" s="975" t="s">
        <v>577</v>
      </c>
      <c r="G484" s="369"/>
      <c r="H484" s="369"/>
      <c r="I484" s="370"/>
      <c r="J484" s="340" t="s">
        <v>64</v>
      </c>
      <c r="K484" s="355" t="s">
        <v>57</v>
      </c>
      <c r="L484" s="354" t="s">
        <v>3</v>
      </c>
      <c r="M484" s="741" t="s">
        <v>4</v>
      </c>
      <c r="N484" s="356" t="s">
        <v>81</v>
      </c>
      <c r="O484" s="338" t="str">
        <f>'PL,HC,INV'!$O$4</f>
        <v>BIN</v>
      </c>
      <c r="P484" s="338" t="s">
        <v>352</v>
      </c>
      <c r="Q484" s="342">
        <f>'PL,HC,INV'!P$848</f>
        <v>0</v>
      </c>
      <c r="R484" s="342">
        <f>'PL,HC,INV'!Q$848</f>
        <v>0</v>
      </c>
      <c r="S484" s="342">
        <f>'PL,HC,INV'!R$848</f>
        <v>0</v>
      </c>
      <c r="T484" s="342">
        <f>'PL,HC,INV'!S$848</f>
        <v>0</v>
      </c>
      <c r="U484" s="342">
        <f>'PL,HC,INV'!T$848</f>
        <v>0</v>
      </c>
      <c r="V484" s="342">
        <f>'PL,HC,INV'!U$848</f>
        <v>0</v>
      </c>
      <c r="W484" s="342">
        <f>'PL,HC,INV'!V$848</f>
        <v>0</v>
      </c>
      <c r="X484" s="342">
        <f>'PL,HC,INV'!W$848</f>
        <v>0</v>
      </c>
      <c r="Y484" s="342">
        <f>'PL,HC,INV'!X$848</f>
        <v>0</v>
      </c>
      <c r="Z484" s="342">
        <f>'PL,HC,INV'!Y$848</f>
        <v>0</v>
      </c>
      <c r="AA484" s="342">
        <f>'PL,HC,INV'!Z$848</f>
        <v>0</v>
      </c>
      <c r="AB484" s="342">
        <f>'PL,HC,INV'!AA$848</f>
        <v>0</v>
      </c>
    </row>
    <row r="485" spans="1:28">
      <c r="A485" s="975">
        <v>1</v>
      </c>
      <c r="B485" s="975" t="s">
        <v>576</v>
      </c>
      <c r="C485" s="975" t="s">
        <v>486</v>
      </c>
      <c r="D485" s="975" t="s">
        <v>77</v>
      </c>
      <c r="E485" s="975" t="s">
        <v>577</v>
      </c>
      <c r="G485" s="369"/>
      <c r="H485" s="369"/>
      <c r="I485" s="370"/>
      <c r="J485" s="340" t="s">
        <v>64</v>
      </c>
      <c r="K485" s="355" t="s">
        <v>57</v>
      </c>
      <c r="L485" s="354" t="s">
        <v>3</v>
      </c>
      <c r="M485" s="741" t="s">
        <v>4</v>
      </c>
      <c r="N485" s="356" t="s">
        <v>82</v>
      </c>
      <c r="O485" s="338" t="str">
        <f>'PL,HC,INV'!$O$4</f>
        <v>BIN</v>
      </c>
      <c r="P485" s="338" t="s">
        <v>352</v>
      </c>
      <c r="Q485" s="342">
        <f>'PL,HC,INV'!P$849</f>
        <v>5</v>
      </c>
      <c r="R485" s="342">
        <f>'PL,HC,INV'!Q$849</f>
        <v>5</v>
      </c>
      <c r="S485" s="342">
        <f>'PL,HC,INV'!R$849</f>
        <v>5</v>
      </c>
      <c r="T485" s="342">
        <f>'PL,HC,INV'!S$849</f>
        <v>5</v>
      </c>
      <c r="U485" s="342">
        <f>'PL,HC,INV'!T$849</f>
        <v>5</v>
      </c>
      <c r="V485" s="342">
        <f>'PL,HC,INV'!U$849</f>
        <v>5</v>
      </c>
      <c r="W485" s="342">
        <f>'PL,HC,INV'!V$849</f>
        <v>5</v>
      </c>
      <c r="X485" s="342">
        <f>'PL,HC,INV'!W$849</f>
        <v>5</v>
      </c>
      <c r="Y485" s="342">
        <f>'PL,HC,INV'!X$849</f>
        <v>5</v>
      </c>
      <c r="Z485" s="342">
        <f>'PL,HC,INV'!Y$849</f>
        <v>5</v>
      </c>
      <c r="AA485" s="342">
        <f>'PL,HC,INV'!Z$849</f>
        <v>5</v>
      </c>
      <c r="AB485" s="342">
        <f>'PL,HC,INV'!AA$849</f>
        <v>5</v>
      </c>
    </row>
    <row r="486" spans="1:28" s="1198" customFormat="1">
      <c r="A486" s="1198">
        <v>1</v>
      </c>
      <c r="F486" s="1200"/>
      <c r="G486" s="1213"/>
      <c r="H486" s="1213"/>
      <c r="I486" s="1214"/>
      <c r="J486" s="1215" t="s">
        <v>64</v>
      </c>
      <c r="K486" s="1204" t="s">
        <v>57</v>
      </c>
      <c r="L486" s="1216" t="s">
        <v>3</v>
      </c>
      <c r="M486" s="1217" t="s">
        <v>4</v>
      </c>
      <c r="N486" s="1239" t="s">
        <v>91</v>
      </c>
      <c r="O486" s="1240" t="str">
        <f>'PL,HC,INV'!$O$4</f>
        <v>BIN</v>
      </c>
      <c r="P486" s="1240" t="s">
        <v>352</v>
      </c>
      <c r="Q486" s="1209"/>
      <c r="R486" s="1209"/>
      <c r="S486" s="1209"/>
      <c r="T486" s="1209"/>
      <c r="U486" s="1209"/>
      <c r="V486" s="1209"/>
      <c r="W486" s="1209"/>
      <c r="X486" s="1209"/>
      <c r="Y486" s="1209"/>
      <c r="Z486" s="1209"/>
      <c r="AA486" s="1209"/>
      <c r="AB486" s="1209"/>
    </row>
    <row r="487" spans="1:28">
      <c r="A487" s="975">
        <v>1</v>
      </c>
      <c r="B487" s="975" t="s">
        <v>576</v>
      </c>
      <c r="C487" s="975" t="s">
        <v>486</v>
      </c>
      <c r="D487" s="975" t="s">
        <v>91</v>
      </c>
      <c r="E487" s="975" t="s">
        <v>577</v>
      </c>
      <c r="G487" s="369"/>
      <c r="H487" s="369"/>
      <c r="I487" s="370"/>
      <c r="J487" s="340" t="s">
        <v>64</v>
      </c>
      <c r="K487" s="355" t="s">
        <v>57</v>
      </c>
      <c r="L487" s="354" t="s">
        <v>3</v>
      </c>
      <c r="M487" s="741" t="s">
        <v>4</v>
      </c>
      <c r="N487" s="356" t="s">
        <v>83</v>
      </c>
      <c r="O487" s="338" t="str">
        <f>'PL,HC,INV'!$O$4</f>
        <v>BIN</v>
      </c>
      <c r="P487" s="338" t="s">
        <v>352</v>
      </c>
      <c r="Q487" s="342">
        <f>'PL,HC,INV'!P$851</f>
        <v>10</v>
      </c>
      <c r="R487" s="342">
        <f>'PL,HC,INV'!Q$851</f>
        <v>10</v>
      </c>
      <c r="S487" s="342">
        <f>'PL,HC,INV'!R$851</f>
        <v>10</v>
      </c>
      <c r="T487" s="342">
        <f>'PL,HC,INV'!S$851</f>
        <v>10</v>
      </c>
      <c r="U487" s="342">
        <f>'PL,HC,INV'!T$851</f>
        <v>10</v>
      </c>
      <c r="V487" s="342">
        <f>'PL,HC,INV'!U$851</f>
        <v>10</v>
      </c>
      <c r="W487" s="342">
        <f>'PL,HC,INV'!V$851</f>
        <v>10</v>
      </c>
      <c r="X487" s="342">
        <f>'PL,HC,INV'!W$851</f>
        <v>10</v>
      </c>
      <c r="Y487" s="342">
        <f>'PL,HC,INV'!X$851</f>
        <v>10</v>
      </c>
      <c r="Z487" s="342">
        <f>'PL,HC,INV'!Y$851</f>
        <v>10</v>
      </c>
      <c r="AA487" s="342">
        <f>'PL,HC,INV'!Z$851</f>
        <v>10</v>
      </c>
      <c r="AB487" s="342">
        <f>'PL,HC,INV'!AA$851</f>
        <v>10</v>
      </c>
    </row>
    <row r="488" spans="1:28">
      <c r="A488" s="975">
        <v>1</v>
      </c>
      <c r="B488" s="975" t="s">
        <v>576</v>
      </c>
      <c r="C488" s="975" t="s">
        <v>486</v>
      </c>
      <c r="D488" s="975" t="s">
        <v>91</v>
      </c>
      <c r="E488" s="975" t="s">
        <v>577</v>
      </c>
      <c r="G488" s="369"/>
      <c r="H488" s="369"/>
      <c r="I488" s="370"/>
      <c r="J488" s="340" t="s">
        <v>64</v>
      </c>
      <c r="K488" s="355" t="s">
        <v>57</v>
      </c>
      <c r="L488" s="354" t="s">
        <v>3</v>
      </c>
      <c r="M488" s="741" t="s">
        <v>4</v>
      </c>
      <c r="N488" s="356" t="s">
        <v>84</v>
      </c>
      <c r="O488" s="338" t="str">
        <f>'PL,HC,INV'!$O$4</f>
        <v>BIN</v>
      </c>
      <c r="P488" s="338" t="s">
        <v>352</v>
      </c>
      <c r="Q488" s="342">
        <f>'PL,HC,INV'!P$852</f>
        <v>14</v>
      </c>
      <c r="R488" s="342">
        <f>'PL,HC,INV'!Q$852</f>
        <v>14</v>
      </c>
      <c r="S488" s="342">
        <f>'PL,HC,INV'!R$852</f>
        <v>14</v>
      </c>
      <c r="T488" s="342">
        <f>'PL,HC,INV'!S$852</f>
        <v>14</v>
      </c>
      <c r="U488" s="342">
        <f>'PL,HC,INV'!T$852</f>
        <v>14</v>
      </c>
      <c r="V488" s="342">
        <f>'PL,HC,INV'!U$852</f>
        <v>14</v>
      </c>
      <c r="W488" s="342">
        <f>'PL,HC,INV'!V$852</f>
        <v>14</v>
      </c>
      <c r="X488" s="342">
        <f>'PL,HC,INV'!W$852</f>
        <v>14</v>
      </c>
      <c r="Y488" s="342">
        <f>'PL,HC,INV'!X$852</f>
        <v>14</v>
      </c>
      <c r="Z488" s="342">
        <f>'PL,HC,INV'!Y$852</f>
        <v>14</v>
      </c>
      <c r="AA488" s="342">
        <f>'PL,HC,INV'!Z$852</f>
        <v>14</v>
      </c>
      <c r="AB488" s="342">
        <f>'PL,HC,INV'!AA$852</f>
        <v>14</v>
      </c>
    </row>
    <row r="489" spans="1:28">
      <c r="A489" s="975">
        <v>1</v>
      </c>
      <c r="B489" s="975" t="s">
        <v>576</v>
      </c>
      <c r="C489" s="975" t="s">
        <v>486</v>
      </c>
      <c r="D489" s="975" t="s">
        <v>91</v>
      </c>
      <c r="E489" s="975" t="s">
        <v>577</v>
      </c>
      <c r="G489" s="369"/>
      <c r="H489" s="369"/>
      <c r="I489" s="370"/>
      <c r="J489" s="340" t="s">
        <v>64</v>
      </c>
      <c r="K489" s="355" t="s">
        <v>57</v>
      </c>
      <c r="L489" s="354" t="s">
        <v>3</v>
      </c>
      <c r="M489" s="741" t="s">
        <v>4</v>
      </c>
      <c r="N489" s="356" t="s">
        <v>85</v>
      </c>
      <c r="O489" s="338" t="str">
        <f>'PL,HC,INV'!$O$4</f>
        <v>BIN</v>
      </c>
      <c r="P489" s="338" t="s">
        <v>352</v>
      </c>
      <c r="Q489" s="342">
        <f>'PL,HC,INV'!P$853</f>
        <v>0</v>
      </c>
      <c r="R489" s="342">
        <f>'PL,HC,INV'!Q$853</f>
        <v>0</v>
      </c>
      <c r="S489" s="342">
        <f>'PL,HC,INV'!R$853</f>
        <v>0</v>
      </c>
      <c r="T489" s="342">
        <f>'PL,HC,INV'!S$853</f>
        <v>0</v>
      </c>
      <c r="U489" s="342">
        <f>'PL,HC,INV'!T$853</f>
        <v>0</v>
      </c>
      <c r="V489" s="342">
        <f>'PL,HC,INV'!U$853</f>
        <v>0</v>
      </c>
      <c r="W489" s="342">
        <f>'PL,HC,INV'!V$853</f>
        <v>0</v>
      </c>
      <c r="X489" s="342">
        <f>'PL,HC,INV'!W$853</f>
        <v>0</v>
      </c>
      <c r="Y489" s="342">
        <f>'PL,HC,INV'!X$853</f>
        <v>0</v>
      </c>
      <c r="Z489" s="342">
        <f>'PL,HC,INV'!Y$853</f>
        <v>0</v>
      </c>
      <c r="AA489" s="342">
        <f>'PL,HC,INV'!Z$853</f>
        <v>0</v>
      </c>
      <c r="AB489" s="342">
        <f>'PL,HC,INV'!AA$853</f>
        <v>0</v>
      </c>
    </row>
    <row r="490" spans="1:28">
      <c r="A490" s="975">
        <v>1</v>
      </c>
      <c r="B490" s="975" t="s">
        <v>576</v>
      </c>
      <c r="C490" s="975" t="s">
        <v>486</v>
      </c>
      <c r="D490" s="975" t="s">
        <v>357</v>
      </c>
      <c r="E490" s="975" t="s">
        <v>357</v>
      </c>
      <c r="G490" s="369"/>
      <c r="H490" s="369"/>
      <c r="I490" s="370"/>
      <c r="J490" s="340" t="s">
        <v>64</v>
      </c>
      <c r="K490" s="355" t="s">
        <v>57</v>
      </c>
      <c r="L490" s="354" t="s">
        <v>3</v>
      </c>
      <c r="M490" s="741" t="s">
        <v>4</v>
      </c>
      <c r="N490" s="353" t="s">
        <v>357</v>
      </c>
      <c r="O490" s="338" t="str">
        <f>'PL,HC,INV'!$O$4</f>
        <v>BIN</v>
      </c>
      <c r="P490" s="338" t="s">
        <v>352</v>
      </c>
      <c r="Q490" s="342">
        <f>'PL,HC,INV'!P$854</f>
        <v>1</v>
      </c>
      <c r="R490" s="342">
        <f>'PL,HC,INV'!Q$854</f>
        <v>1</v>
      </c>
      <c r="S490" s="342">
        <f>'PL,HC,INV'!R$854</f>
        <v>1</v>
      </c>
      <c r="T490" s="342">
        <f>'PL,HC,INV'!S$854</f>
        <v>1</v>
      </c>
      <c r="U490" s="342">
        <f>'PL,HC,INV'!T$854</f>
        <v>1</v>
      </c>
      <c r="V490" s="342">
        <f>'PL,HC,INV'!U$854</f>
        <v>1</v>
      </c>
      <c r="W490" s="342">
        <f>'PL,HC,INV'!V$854</f>
        <v>1</v>
      </c>
      <c r="X490" s="342">
        <f>'PL,HC,INV'!W$854</f>
        <v>1</v>
      </c>
      <c r="Y490" s="342">
        <f>'PL,HC,INV'!X$854</f>
        <v>1</v>
      </c>
      <c r="Z490" s="342">
        <f>'PL,HC,INV'!Y$854</f>
        <v>1</v>
      </c>
      <c r="AA490" s="342">
        <f>'PL,HC,INV'!Z$854</f>
        <v>1</v>
      </c>
      <c r="AB490" s="342">
        <f>'PL,HC,INV'!AA$854</f>
        <v>1</v>
      </c>
    </row>
    <row r="491" spans="1:28" s="378" customFormat="1">
      <c r="A491" s="975">
        <v>1</v>
      </c>
      <c r="F491" s="619"/>
      <c r="G491" s="369"/>
      <c r="H491" s="371"/>
      <c r="I491" s="369"/>
      <c r="J491" s="379"/>
      <c r="K491" s="380"/>
      <c r="L491" s="380"/>
      <c r="M491" s="380"/>
      <c r="N491" s="380"/>
      <c r="O491" s="379"/>
      <c r="P491" s="379"/>
      <c r="Q491" s="379"/>
      <c r="R491" s="379"/>
      <c r="S491" s="379"/>
      <c r="T491" s="379"/>
      <c r="U491" s="379"/>
      <c r="V491" s="379"/>
      <c r="W491" s="379"/>
      <c r="X491" s="379"/>
      <c r="Y491" s="379"/>
      <c r="Z491" s="379"/>
      <c r="AA491" s="379"/>
      <c r="AB491" s="379"/>
    </row>
    <row r="492" spans="1:28" s="1244" customFormat="1">
      <c r="A492" s="1244">
        <v>1</v>
      </c>
      <c r="C492" s="1245" t="s">
        <v>483</v>
      </c>
      <c r="F492" s="1247"/>
      <c r="G492" s="1257"/>
      <c r="H492" s="1257"/>
      <c r="I492" s="1258"/>
      <c r="J492" s="1259" t="s">
        <v>64</v>
      </c>
      <c r="K492" s="1260" t="s">
        <v>58</v>
      </c>
      <c r="L492" s="1261" t="s">
        <v>3</v>
      </c>
      <c r="M492" s="1262" t="s">
        <v>4</v>
      </c>
      <c r="N492" s="1263" t="s">
        <v>66</v>
      </c>
      <c r="O492" s="1264" t="str">
        <f>'PL,HC,INV'!$O$4</f>
        <v>BIN</v>
      </c>
      <c r="P492" s="1264" t="s">
        <v>352</v>
      </c>
      <c r="Q492" s="1256"/>
      <c r="R492" s="1256"/>
      <c r="S492" s="1256"/>
      <c r="T492" s="1256"/>
      <c r="U492" s="1256"/>
      <c r="V492" s="1256"/>
      <c r="W492" s="1256"/>
      <c r="X492" s="1256"/>
      <c r="Y492" s="1256"/>
      <c r="Z492" s="1256"/>
      <c r="AA492" s="1256"/>
      <c r="AB492" s="1256"/>
    </row>
    <row r="493" spans="1:28">
      <c r="A493" s="975">
        <v>1</v>
      </c>
      <c r="B493" s="975" t="s">
        <v>576</v>
      </c>
      <c r="C493" s="975" t="s">
        <v>483</v>
      </c>
      <c r="D493" s="975" t="s">
        <v>66</v>
      </c>
      <c r="E493" s="975" t="s">
        <v>577</v>
      </c>
      <c r="G493" s="369"/>
      <c r="H493" s="369"/>
      <c r="I493" s="370"/>
      <c r="J493" s="340" t="s">
        <v>64</v>
      </c>
      <c r="K493" s="355" t="s">
        <v>351</v>
      </c>
      <c r="L493" s="354" t="s">
        <v>3</v>
      </c>
      <c r="M493" s="741" t="s">
        <v>4</v>
      </c>
      <c r="N493" s="356" t="s">
        <v>67</v>
      </c>
      <c r="O493" s="338" t="str">
        <f>'PL,HC,INV'!$O$4</f>
        <v>BIN</v>
      </c>
      <c r="P493" s="338" t="s">
        <v>352</v>
      </c>
      <c r="Q493" s="342">
        <f>'PL,HC,INV'!P$859</f>
        <v>4</v>
      </c>
      <c r="R493" s="342">
        <f>'PL,HC,INV'!Q$859</f>
        <v>4</v>
      </c>
      <c r="S493" s="342">
        <f>'PL,HC,INV'!R$859</f>
        <v>4</v>
      </c>
      <c r="T493" s="342">
        <f>'PL,HC,INV'!S$859</f>
        <v>4</v>
      </c>
      <c r="U493" s="342">
        <f>'PL,HC,INV'!T$859</f>
        <v>4</v>
      </c>
      <c r="V493" s="342">
        <f>'PL,HC,INV'!U$859</f>
        <v>4</v>
      </c>
      <c r="W493" s="342">
        <f>'PL,HC,INV'!V$859</f>
        <v>4</v>
      </c>
      <c r="X493" s="342">
        <f>'PL,HC,INV'!W$859</f>
        <v>4</v>
      </c>
      <c r="Y493" s="342">
        <f>'PL,HC,INV'!X$859</f>
        <v>4</v>
      </c>
      <c r="Z493" s="342">
        <f>'PL,HC,INV'!Y$859</f>
        <v>4</v>
      </c>
      <c r="AA493" s="342">
        <f>'PL,HC,INV'!Z$859</f>
        <v>4</v>
      </c>
      <c r="AB493" s="342">
        <f>'PL,HC,INV'!AA$859</f>
        <v>4</v>
      </c>
    </row>
    <row r="494" spans="1:28">
      <c r="A494" s="975">
        <v>1</v>
      </c>
      <c r="B494" s="975" t="s">
        <v>576</v>
      </c>
      <c r="C494" s="975" t="s">
        <v>483</v>
      </c>
      <c r="D494" s="975" t="s">
        <v>66</v>
      </c>
      <c r="E494" s="975" t="s">
        <v>577</v>
      </c>
      <c r="G494" s="369"/>
      <c r="H494" s="369"/>
      <c r="I494" s="370"/>
      <c r="J494" s="340" t="s">
        <v>64</v>
      </c>
      <c r="K494" s="355" t="s">
        <v>351</v>
      </c>
      <c r="L494" s="354" t="s">
        <v>3</v>
      </c>
      <c r="M494" s="741" t="s">
        <v>4</v>
      </c>
      <c r="N494" s="356" t="s">
        <v>68</v>
      </c>
      <c r="O494" s="338" t="str">
        <f>'PL,HC,INV'!$O$4</f>
        <v>BIN</v>
      </c>
      <c r="P494" s="338" t="s">
        <v>352</v>
      </c>
      <c r="Q494" s="342">
        <f>'PL,HC,INV'!P$860</f>
        <v>0</v>
      </c>
      <c r="R494" s="342">
        <f>'PL,HC,INV'!Q$860</f>
        <v>0</v>
      </c>
      <c r="S494" s="342">
        <f>'PL,HC,INV'!R$860</f>
        <v>0</v>
      </c>
      <c r="T494" s="342">
        <f>'PL,HC,INV'!S$860</f>
        <v>0</v>
      </c>
      <c r="U494" s="342">
        <f>'PL,HC,INV'!T$860</f>
        <v>0</v>
      </c>
      <c r="V494" s="342">
        <f>'PL,HC,INV'!U$860</f>
        <v>0</v>
      </c>
      <c r="W494" s="342">
        <f>'PL,HC,INV'!V$860</f>
        <v>0</v>
      </c>
      <c r="X494" s="342">
        <f>'PL,HC,INV'!W$860</f>
        <v>0</v>
      </c>
      <c r="Y494" s="342">
        <f>'PL,HC,INV'!X$860</f>
        <v>0</v>
      </c>
      <c r="Z494" s="342">
        <f>'PL,HC,INV'!Y$860</f>
        <v>0</v>
      </c>
      <c r="AA494" s="342">
        <f>'PL,HC,INV'!Z$860</f>
        <v>0</v>
      </c>
      <c r="AB494" s="342">
        <f>'PL,HC,INV'!AA$860</f>
        <v>0</v>
      </c>
    </row>
    <row r="495" spans="1:28">
      <c r="A495" s="975">
        <v>1</v>
      </c>
      <c r="B495" s="975" t="s">
        <v>576</v>
      </c>
      <c r="C495" s="975" t="s">
        <v>483</v>
      </c>
      <c r="D495" s="975" t="s">
        <v>66</v>
      </c>
      <c r="E495" s="975" t="s">
        <v>577</v>
      </c>
      <c r="G495" s="369"/>
      <c r="H495" s="369"/>
      <c r="I495" s="370"/>
      <c r="J495" s="340" t="s">
        <v>64</v>
      </c>
      <c r="K495" s="355" t="s">
        <v>351</v>
      </c>
      <c r="L495" s="354" t="s">
        <v>3</v>
      </c>
      <c r="M495" s="741" t="s">
        <v>4</v>
      </c>
      <c r="N495" s="356" t="s">
        <v>69</v>
      </c>
      <c r="O495" s="338" t="str">
        <f>'PL,HC,INV'!$O$4</f>
        <v>BIN</v>
      </c>
      <c r="P495" s="338" t="s">
        <v>352</v>
      </c>
      <c r="Q495" s="342">
        <f>'PL,HC,INV'!P$861</f>
        <v>1</v>
      </c>
      <c r="R495" s="342">
        <f>'PL,HC,INV'!Q$861</f>
        <v>1</v>
      </c>
      <c r="S495" s="342">
        <f>'PL,HC,INV'!R$861</f>
        <v>1</v>
      </c>
      <c r="T495" s="342">
        <f>'PL,HC,INV'!S$861</f>
        <v>1</v>
      </c>
      <c r="U495" s="342">
        <f>'PL,HC,INV'!T$861</f>
        <v>1</v>
      </c>
      <c r="V495" s="342">
        <f>'PL,HC,INV'!U$861</f>
        <v>1</v>
      </c>
      <c r="W495" s="342">
        <f>'PL,HC,INV'!V$861</f>
        <v>1</v>
      </c>
      <c r="X495" s="342">
        <f>'PL,HC,INV'!W$861</f>
        <v>1</v>
      </c>
      <c r="Y495" s="342">
        <f>'PL,HC,INV'!X$861</f>
        <v>1</v>
      </c>
      <c r="Z495" s="342">
        <f>'PL,HC,INV'!Y$861</f>
        <v>1</v>
      </c>
      <c r="AA495" s="342">
        <f>'PL,HC,INV'!Z$861</f>
        <v>1</v>
      </c>
      <c r="AB495" s="342">
        <f>'PL,HC,INV'!AA$861</f>
        <v>1</v>
      </c>
    </row>
    <row r="496" spans="1:28">
      <c r="A496" s="975">
        <v>1</v>
      </c>
      <c r="B496" s="975" t="s">
        <v>576</v>
      </c>
      <c r="C496" s="975" t="s">
        <v>483</v>
      </c>
      <c r="D496" s="975" t="s">
        <v>66</v>
      </c>
      <c r="E496" s="975" t="s">
        <v>577</v>
      </c>
      <c r="G496" s="369"/>
      <c r="H496" s="369"/>
      <c r="I496" s="370"/>
      <c r="J496" s="340" t="s">
        <v>64</v>
      </c>
      <c r="K496" s="355" t="s">
        <v>351</v>
      </c>
      <c r="L496" s="354" t="s">
        <v>3</v>
      </c>
      <c r="M496" s="741" t="s">
        <v>4</v>
      </c>
      <c r="N496" s="356" t="s">
        <v>70</v>
      </c>
      <c r="O496" s="338" t="str">
        <f>'PL,HC,INV'!$O$4</f>
        <v>BIN</v>
      </c>
      <c r="P496" s="338" t="s">
        <v>352</v>
      </c>
      <c r="Q496" s="342">
        <f>'PL,HC,INV'!P$862</f>
        <v>0</v>
      </c>
      <c r="R496" s="342">
        <f>'PL,HC,INV'!Q$862</f>
        <v>0</v>
      </c>
      <c r="S496" s="342">
        <f>'PL,HC,INV'!R$862</f>
        <v>0</v>
      </c>
      <c r="T496" s="342">
        <f>'PL,HC,INV'!S$862</f>
        <v>0</v>
      </c>
      <c r="U496" s="342">
        <f>'PL,HC,INV'!T$862</f>
        <v>0</v>
      </c>
      <c r="V496" s="342">
        <f>'PL,HC,INV'!U$862</f>
        <v>0</v>
      </c>
      <c r="W496" s="342">
        <f>'PL,HC,INV'!V$862</f>
        <v>0</v>
      </c>
      <c r="X496" s="342">
        <f>'PL,HC,INV'!W$862</f>
        <v>0</v>
      </c>
      <c r="Y496" s="342">
        <f>'PL,HC,INV'!X$862</f>
        <v>0</v>
      </c>
      <c r="Z496" s="342">
        <f>'PL,HC,INV'!Y$862</f>
        <v>0</v>
      </c>
      <c r="AA496" s="342">
        <f>'PL,HC,INV'!Z$862</f>
        <v>0</v>
      </c>
      <c r="AB496" s="342">
        <f>'PL,HC,INV'!AA$862</f>
        <v>0</v>
      </c>
    </row>
    <row r="497" spans="1:28" s="1198" customFormat="1">
      <c r="A497" s="1198">
        <v>1</v>
      </c>
      <c r="F497" s="1200"/>
      <c r="G497" s="1213"/>
      <c r="H497" s="1213"/>
      <c r="I497" s="1214"/>
      <c r="J497" s="1215" t="s">
        <v>64</v>
      </c>
      <c r="K497" s="1204" t="s">
        <v>58</v>
      </c>
      <c r="L497" s="1216" t="s">
        <v>3</v>
      </c>
      <c r="M497" s="1217" t="s">
        <v>4</v>
      </c>
      <c r="N497" s="1239" t="s">
        <v>90</v>
      </c>
      <c r="O497" s="1240" t="str">
        <f>'PL,HC,INV'!$O$4</f>
        <v>BIN</v>
      </c>
      <c r="P497" s="1240" t="s">
        <v>352</v>
      </c>
      <c r="Q497" s="1209"/>
      <c r="R497" s="1209"/>
      <c r="S497" s="1209"/>
      <c r="T497" s="1209"/>
      <c r="U497" s="1209"/>
      <c r="V497" s="1209"/>
      <c r="W497" s="1209"/>
      <c r="X497" s="1209"/>
      <c r="Y497" s="1209"/>
      <c r="Z497" s="1209"/>
      <c r="AA497" s="1209"/>
      <c r="AB497" s="1209"/>
    </row>
    <row r="498" spans="1:28">
      <c r="A498" s="975">
        <v>1</v>
      </c>
      <c r="B498" s="975" t="s">
        <v>576</v>
      </c>
      <c r="C498" s="975" t="s">
        <v>483</v>
      </c>
      <c r="D498" s="975" t="s">
        <v>90</v>
      </c>
      <c r="E498" s="975" t="s">
        <v>577</v>
      </c>
      <c r="G498" s="369"/>
      <c r="H498" s="369"/>
      <c r="I498" s="370"/>
      <c r="J498" s="340" t="s">
        <v>64</v>
      </c>
      <c r="K498" s="355" t="s">
        <v>351</v>
      </c>
      <c r="L498" s="354" t="s">
        <v>3</v>
      </c>
      <c r="M498" s="741" t="s">
        <v>4</v>
      </c>
      <c r="N498" s="356" t="s">
        <v>71</v>
      </c>
      <c r="O498" s="338" t="str">
        <f>'PL,HC,INV'!$O$4</f>
        <v>BIN</v>
      </c>
      <c r="P498" s="338" t="s">
        <v>352</v>
      </c>
      <c r="Q498" s="342">
        <f>'PL,HC,INV'!P$864</f>
        <v>12</v>
      </c>
      <c r="R498" s="342">
        <f>'PL,HC,INV'!Q$864</f>
        <v>12</v>
      </c>
      <c r="S498" s="342">
        <f>'PL,HC,INV'!R$864</f>
        <v>12</v>
      </c>
      <c r="T498" s="342">
        <f>'PL,HC,INV'!S$864</f>
        <v>12</v>
      </c>
      <c r="U498" s="342">
        <f>'PL,HC,INV'!T$864</f>
        <v>12</v>
      </c>
      <c r="V498" s="342">
        <f>'PL,HC,INV'!U$864</f>
        <v>12</v>
      </c>
      <c r="W498" s="342">
        <f>'PL,HC,INV'!V$864</f>
        <v>12</v>
      </c>
      <c r="X498" s="342">
        <f>'PL,HC,INV'!W$864</f>
        <v>12</v>
      </c>
      <c r="Y498" s="342">
        <f>'PL,HC,INV'!X$864</f>
        <v>12</v>
      </c>
      <c r="Z498" s="342">
        <f>'PL,HC,INV'!Y$864</f>
        <v>12</v>
      </c>
      <c r="AA498" s="342">
        <f>'PL,HC,INV'!Z$864</f>
        <v>12</v>
      </c>
      <c r="AB498" s="342">
        <f>'PL,HC,INV'!AA$864</f>
        <v>12</v>
      </c>
    </row>
    <row r="499" spans="1:28">
      <c r="A499" s="975">
        <v>1</v>
      </c>
      <c r="B499" s="975" t="s">
        <v>576</v>
      </c>
      <c r="C499" s="975" t="s">
        <v>483</v>
      </c>
      <c r="D499" s="975" t="s">
        <v>90</v>
      </c>
      <c r="E499" s="975" t="s">
        <v>577</v>
      </c>
      <c r="G499" s="369"/>
      <c r="H499" s="369"/>
      <c r="I499" s="370"/>
      <c r="J499" s="340" t="s">
        <v>64</v>
      </c>
      <c r="K499" s="355" t="s">
        <v>351</v>
      </c>
      <c r="L499" s="354" t="s">
        <v>3</v>
      </c>
      <c r="M499" s="741" t="s">
        <v>4</v>
      </c>
      <c r="N499" s="356" t="s">
        <v>72</v>
      </c>
      <c r="O499" s="338" t="str">
        <f>'PL,HC,INV'!$O$4</f>
        <v>BIN</v>
      </c>
      <c r="P499" s="338" t="s">
        <v>352</v>
      </c>
      <c r="Q499" s="342">
        <f>'PL,HC,INV'!P$865</f>
        <v>0</v>
      </c>
      <c r="R499" s="342">
        <f>'PL,HC,INV'!Q$865</f>
        <v>0</v>
      </c>
      <c r="S499" s="342">
        <f>'PL,HC,INV'!R$865</f>
        <v>0</v>
      </c>
      <c r="T499" s="342">
        <f>'PL,HC,INV'!S$865</f>
        <v>0</v>
      </c>
      <c r="U499" s="342">
        <f>'PL,HC,INV'!T$865</f>
        <v>0</v>
      </c>
      <c r="V499" s="342">
        <f>'PL,HC,INV'!U$865</f>
        <v>0</v>
      </c>
      <c r="W499" s="342">
        <f>'PL,HC,INV'!V$865</f>
        <v>0</v>
      </c>
      <c r="X499" s="342">
        <f>'PL,HC,INV'!W$865</f>
        <v>0</v>
      </c>
      <c r="Y499" s="342">
        <f>'PL,HC,INV'!X$865</f>
        <v>0</v>
      </c>
      <c r="Z499" s="342">
        <f>'PL,HC,INV'!Y$865</f>
        <v>0</v>
      </c>
      <c r="AA499" s="342">
        <f>'PL,HC,INV'!Z$865</f>
        <v>0</v>
      </c>
      <c r="AB499" s="342">
        <f>'PL,HC,INV'!AA$865</f>
        <v>0</v>
      </c>
    </row>
    <row r="500" spans="1:28">
      <c r="A500" s="975">
        <v>1</v>
      </c>
      <c r="B500" s="975" t="s">
        <v>576</v>
      </c>
      <c r="C500" s="975" t="s">
        <v>483</v>
      </c>
      <c r="D500" s="975" t="s">
        <v>90</v>
      </c>
      <c r="E500" s="975" t="s">
        <v>577</v>
      </c>
      <c r="G500" s="369"/>
      <c r="H500" s="369"/>
      <c r="I500" s="370"/>
      <c r="J500" s="340" t="s">
        <v>64</v>
      </c>
      <c r="K500" s="355" t="s">
        <v>351</v>
      </c>
      <c r="L500" s="354" t="s">
        <v>3</v>
      </c>
      <c r="M500" s="741" t="s">
        <v>4</v>
      </c>
      <c r="N500" s="356" t="s">
        <v>73</v>
      </c>
      <c r="O500" s="338" t="str">
        <f>'PL,HC,INV'!$O$4</f>
        <v>BIN</v>
      </c>
      <c r="P500" s="338" t="s">
        <v>352</v>
      </c>
      <c r="Q500" s="342">
        <f>'PL,HC,INV'!P$866</f>
        <v>0</v>
      </c>
      <c r="R500" s="342">
        <f>'PL,HC,INV'!Q$866</f>
        <v>0</v>
      </c>
      <c r="S500" s="342">
        <f>'PL,HC,INV'!R$866</f>
        <v>0</v>
      </c>
      <c r="T500" s="342">
        <f>'PL,HC,INV'!S$866</f>
        <v>0</v>
      </c>
      <c r="U500" s="342">
        <f>'PL,HC,INV'!T$866</f>
        <v>0</v>
      </c>
      <c r="V500" s="342">
        <f>'PL,HC,INV'!U$866</f>
        <v>0</v>
      </c>
      <c r="W500" s="342">
        <f>'PL,HC,INV'!V$866</f>
        <v>0</v>
      </c>
      <c r="X500" s="342">
        <f>'PL,HC,INV'!W$866</f>
        <v>0</v>
      </c>
      <c r="Y500" s="342">
        <f>'PL,HC,INV'!X$866</f>
        <v>0</v>
      </c>
      <c r="Z500" s="342">
        <f>'PL,HC,INV'!Y$866</f>
        <v>0</v>
      </c>
      <c r="AA500" s="342">
        <f>'PL,HC,INV'!Z$866</f>
        <v>0</v>
      </c>
      <c r="AB500" s="342">
        <f>'PL,HC,INV'!AA$866</f>
        <v>0</v>
      </c>
    </row>
    <row r="501" spans="1:28">
      <c r="A501" s="975">
        <v>1</v>
      </c>
      <c r="B501" s="975" t="s">
        <v>576</v>
      </c>
      <c r="C501" s="975" t="s">
        <v>483</v>
      </c>
      <c r="D501" s="975" t="s">
        <v>90</v>
      </c>
      <c r="E501" s="975" t="s">
        <v>577</v>
      </c>
      <c r="G501" s="369"/>
      <c r="H501" s="369"/>
      <c r="I501" s="370"/>
      <c r="J501" s="340" t="s">
        <v>64</v>
      </c>
      <c r="K501" s="355" t="s">
        <v>351</v>
      </c>
      <c r="L501" s="354" t="s">
        <v>3</v>
      </c>
      <c r="M501" s="741" t="s">
        <v>4</v>
      </c>
      <c r="N501" s="356" t="s">
        <v>74</v>
      </c>
      <c r="O501" s="338" t="str">
        <f>'PL,HC,INV'!$O$4</f>
        <v>BIN</v>
      </c>
      <c r="P501" s="338" t="s">
        <v>352</v>
      </c>
      <c r="Q501" s="342">
        <f>'PL,HC,INV'!P$867</f>
        <v>0</v>
      </c>
      <c r="R501" s="342">
        <f>'PL,HC,INV'!Q$867</f>
        <v>0</v>
      </c>
      <c r="S501" s="342">
        <f>'PL,HC,INV'!R$867</f>
        <v>0</v>
      </c>
      <c r="T501" s="342">
        <f>'PL,HC,INV'!S$867</f>
        <v>0</v>
      </c>
      <c r="U501" s="342">
        <f>'PL,HC,INV'!T$867</f>
        <v>0</v>
      </c>
      <c r="V501" s="342">
        <f>'PL,HC,INV'!U$867</f>
        <v>0</v>
      </c>
      <c r="W501" s="342">
        <f>'PL,HC,INV'!V$867</f>
        <v>0</v>
      </c>
      <c r="X501" s="342">
        <f>'PL,HC,INV'!W$867</f>
        <v>0</v>
      </c>
      <c r="Y501" s="342">
        <f>'PL,HC,INV'!X$867</f>
        <v>0</v>
      </c>
      <c r="Z501" s="342">
        <f>'PL,HC,INV'!Y$867</f>
        <v>0</v>
      </c>
      <c r="AA501" s="342">
        <f>'PL,HC,INV'!Z$867</f>
        <v>0</v>
      </c>
      <c r="AB501" s="342">
        <f>'PL,HC,INV'!AA$867</f>
        <v>0</v>
      </c>
    </row>
    <row r="502" spans="1:28">
      <c r="A502" s="975">
        <v>1</v>
      </c>
      <c r="B502" s="975" t="s">
        <v>576</v>
      </c>
      <c r="C502" s="975" t="s">
        <v>483</v>
      </c>
      <c r="D502" s="975" t="s">
        <v>90</v>
      </c>
      <c r="E502" s="975" t="s">
        <v>577</v>
      </c>
      <c r="G502" s="369"/>
      <c r="H502" s="369"/>
      <c r="I502" s="370"/>
      <c r="J502" s="340" t="s">
        <v>64</v>
      </c>
      <c r="K502" s="355" t="s">
        <v>351</v>
      </c>
      <c r="L502" s="354" t="s">
        <v>3</v>
      </c>
      <c r="M502" s="741" t="s">
        <v>4</v>
      </c>
      <c r="N502" s="356" t="s">
        <v>75</v>
      </c>
      <c r="O502" s="338" t="str">
        <f>'PL,HC,INV'!$O$4</f>
        <v>BIN</v>
      </c>
      <c r="P502" s="338" t="s">
        <v>352</v>
      </c>
      <c r="Q502" s="342">
        <f>'PL,HC,INV'!P$868</f>
        <v>0</v>
      </c>
      <c r="R502" s="342">
        <f>'PL,HC,INV'!Q$868</f>
        <v>0</v>
      </c>
      <c r="S502" s="342">
        <f>'PL,HC,INV'!R$868</f>
        <v>0</v>
      </c>
      <c r="T502" s="342">
        <f>'PL,HC,INV'!S$868</f>
        <v>0</v>
      </c>
      <c r="U502" s="342">
        <f>'PL,HC,INV'!T$868</f>
        <v>0</v>
      </c>
      <c r="V502" s="342">
        <f>'PL,HC,INV'!U$868</f>
        <v>0</v>
      </c>
      <c r="W502" s="342">
        <f>'PL,HC,INV'!V$868</f>
        <v>0</v>
      </c>
      <c r="X502" s="342">
        <f>'PL,HC,INV'!W$868</f>
        <v>0</v>
      </c>
      <c r="Y502" s="342">
        <f>'PL,HC,INV'!X$868</f>
        <v>0</v>
      </c>
      <c r="Z502" s="342">
        <f>'PL,HC,INV'!Y$868</f>
        <v>0</v>
      </c>
      <c r="AA502" s="342">
        <f>'PL,HC,INV'!Z$868</f>
        <v>0</v>
      </c>
      <c r="AB502" s="342">
        <f>'PL,HC,INV'!AA$868</f>
        <v>0</v>
      </c>
    </row>
    <row r="503" spans="1:28" s="1198" customFormat="1">
      <c r="A503" s="1198">
        <v>1</v>
      </c>
      <c r="F503" s="1200"/>
      <c r="G503" s="1213"/>
      <c r="H503" s="1213"/>
      <c r="I503" s="1214"/>
      <c r="J503" s="1215" t="s">
        <v>64</v>
      </c>
      <c r="K503" s="1204" t="s">
        <v>58</v>
      </c>
      <c r="L503" s="1216" t="s">
        <v>3</v>
      </c>
      <c r="M503" s="1217" t="s">
        <v>4</v>
      </c>
      <c r="N503" s="1239" t="s">
        <v>76</v>
      </c>
      <c r="O503" s="1240" t="str">
        <f>'PL,HC,INV'!$O$4</f>
        <v>BIN</v>
      </c>
      <c r="P503" s="1240" t="s">
        <v>352</v>
      </c>
      <c r="Q503" s="1209"/>
      <c r="R503" s="1209"/>
      <c r="S503" s="1209"/>
      <c r="T503" s="1209"/>
      <c r="U503" s="1209"/>
      <c r="V503" s="1209"/>
      <c r="W503" s="1209"/>
      <c r="X503" s="1209"/>
      <c r="Y503" s="1209"/>
      <c r="Z503" s="1209"/>
      <c r="AA503" s="1209"/>
      <c r="AB503" s="1209"/>
    </row>
    <row r="504" spans="1:28">
      <c r="A504" s="975">
        <v>1</v>
      </c>
      <c r="B504" s="975" t="s">
        <v>576</v>
      </c>
      <c r="C504" s="975" t="s">
        <v>483</v>
      </c>
      <c r="D504" s="975" t="s">
        <v>76</v>
      </c>
      <c r="E504" s="975" t="s">
        <v>577</v>
      </c>
      <c r="G504" s="369"/>
      <c r="H504" s="369"/>
      <c r="I504" s="370"/>
      <c r="J504" s="340" t="s">
        <v>64</v>
      </c>
      <c r="K504" s="355" t="s">
        <v>351</v>
      </c>
      <c r="L504" s="354" t="s">
        <v>3</v>
      </c>
      <c r="M504" s="741" t="s">
        <v>4</v>
      </c>
      <c r="N504" s="356" t="s">
        <v>353</v>
      </c>
      <c r="O504" s="338" t="str">
        <f>'PL,HC,INV'!$O$4</f>
        <v>BIN</v>
      </c>
      <c r="P504" s="338" t="s">
        <v>352</v>
      </c>
      <c r="Q504" s="342">
        <f>'PL,HC,INV'!P$870</f>
        <v>1</v>
      </c>
      <c r="R504" s="342">
        <f>'PL,HC,INV'!Q$870</f>
        <v>1</v>
      </c>
      <c r="S504" s="342">
        <f>'PL,HC,INV'!R$870</f>
        <v>1</v>
      </c>
      <c r="T504" s="342">
        <f>'PL,HC,INV'!S$870</f>
        <v>1</v>
      </c>
      <c r="U504" s="342">
        <f>'PL,HC,INV'!T$870</f>
        <v>1</v>
      </c>
      <c r="V504" s="342">
        <f>'PL,HC,INV'!U$870</f>
        <v>1</v>
      </c>
      <c r="W504" s="342">
        <f>'PL,HC,INV'!V$870</f>
        <v>1</v>
      </c>
      <c r="X504" s="342">
        <f>'PL,HC,INV'!W$870</f>
        <v>1</v>
      </c>
      <c r="Y504" s="342">
        <f>'PL,HC,INV'!X$870</f>
        <v>1</v>
      </c>
      <c r="Z504" s="342">
        <f>'PL,HC,INV'!Y$870</f>
        <v>1</v>
      </c>
      <c r="AA504" s="342">
        <f>'PL,HC,INV'!Z$870</f>
        <v>1</v>
      </c>
      <c r="AB504" s="342">
        <f>'PL,HC,INV'!AA$870</f>
        <v>1</v>
      </c>
    </row>
    <row r="505" spans="1:28">
      <c r="A505" s="975">
        <v>1</v>
      </c>
      <c r="B505" s="975" t="s">
        <v>576</v>
      </c>
      <c r="C505" s="975" t="s">
        <v>483</v>
      </c>
      <c r="D505" s="975" t="s">
        <v>76</v>
      </c>
      <c r="E505" s="975" t="s">
        <v>577</v>
      </c>
      <c r="G505" s="369"/>
      <c r="H505" s="369"/>
      <c r="I505" s="370"/>
      <c r="J505" s="340" t="s">
        <v>64</v>
      </c>
      <c r="K505" s="355" t="s">
        <v>351</v>
      </c>
      <c r="L505" s="354" t="s">
        <v>3</v>
      </c>
      <c r="M505" s="741" t="s">
        <v>4</v>
      </c>
      <c r="N505" s="356" t="s">
        <v>354</v>
      </c>
      <c r="O505" s="338" t="str">
        <f>'PL,HC,INV'!$O$4</f>
        <v>BIN</v>
      </c>
      <c r="P505" s="338" t="s">
        <v>352</v>
      </c>
      <c r="Q505" s="342">
        <f>'PL,HC,INV'!P$871</f>
        <v>0</v>
      </c>
      <c r="R505" s="342">
        <f>'PL,HC,INV'!Q$871</f>
        <v>0</v>
      </c>
      <c r="S505" s="342">
        <f>'PL,HC,INV'!R$871</f>
        <v>0</v>
      </c>
      <c r="T505" s="342">
        <f>'PL,HC,INV'!S$871</f>
        <v>0</v>
      </c>
      <c r="U505" s="342">
        <f>'PL,HC,INV'!T$871</f>
        <v>0</v>
      </c>
      <c r="V505" s="342">
        <f>'PL,HC,INV'!U$871</f>
        <v>0</v>
      </c>
      <c r="W505" s="342">
        <f>'PL,HC,INV'!V$871</f>
        <v>0</v>
      </c>
      <c r="X505" s="342">
        <f>'PL,HC,INV'!W$871</f>
        <v>0</v>
      </c>
      <c r="Y505" s="342">
        <f>'PL,HC,INV'!X$871</f>
        <v>0</v>
      </c>
      <c r="Z505" s="342">
        <f>'PL,HC,INV'!Y$871</f>
        <v>0</v>
      </c>
      <c r="AA505" s="342">
        <f>'PL,HC,INV'!Z$871</f>
        <v>0</v>
      </c>
      <c r="AB505" s="342">
        <f>'PL,HC,INV'!AA$871</f>
        <v>0</v>
      </c>
    </row>
    <row r="506" spans="1:28">
      <c r="A506" s="975">
        <v>1</v>
      </c>
      <c r="B506" s="975" t="s">
        <v>576</v>
      </c>
      <c r="C506" s="975" t="s">
        <v>483</v>
      </c>
      <c r="D506" s="975" t="s">
        <v>76</v>
      </c>
      <c r="E506" s="975" t="s">
        <v>577</v>
      </c>
      <c r="G506" s="369"/>
      <c r="H506" s="369"/>
      <c r="I506" s="370"/>
      <c r="J506" s="340" t="s">
        <v>64</v>
      </c>
      <c r="K506" s="355" t="s">
        <v>351</v>
      </c>
      <c r="L506" s="354" t="s">
        <v>3</v>
      </c>
      <c r="M506" s="741" t="s">
        <v>4</v>
      </c>
      <c r="N506" s="356" t="s">
        <v>355</v>
      </c>
      <c r="O506" s="338" t="str">
        <f>'PL,HC,INV'!$O$4</f>
        <v>BIN</v>
      </c>
      <c r="P506" s="338" t="s">
        <v>352</v>
      </c>
      <c r="Q506" s="342">
        <f>'PL,HC,INV'!P$872</f>
        <v>3</v>
      </c>
      <c r="R506" s="342">
        <f>'PL,HC,INV'!Q$872</f>
        <v>3</v>
      </c>
      <c r="S506" s="342">
        <f>'PL,HC,INV'!R$872</f>
        <v>3</v>
      </c>
      <c r="T506" s="342">
        <f>'PL,HC,INV'!S$872</f>
        <v>3</v>
      </c>
      <c r="U506" s="342">
        <f>'PL,HC,INV'!T$872</f>
        <v>3</v>
      </c>
      <c r="V506" s="342">
        <f>'PL,HC,INV'!U$872</f>
        <v>3</v>
      </c>
      <c r="W506" s="342">
        <f>'PL,HC,INV'!V$872</f>
        <v>3</v>
      </c>
      <c r="X506" s="342">
        <f>'PL,HC,INV'!W$872</f>
        <v>3</v>
      </c>
      <c r="Y506" s="342">
        <f>'PL,HC,INV'!X$872</f>
        <v>3</v>
      </c>
      <c r="Z506" s="342">
        <f>'PL,HC,INV'!Y$872</f>
        <v>3</v>
      </c>
      <c r="AA506" s="342">
        <f>'PL,HC,INV'!Z$872</f>
        <v>3</v>
      </c>
      <c r="AB506" s="342">
        <f>'PL,HC,INV'!AA$872</f>
        <v>3</v>
      </c>
    </row>
    <row r="507" spans="1:28">
      <c r="A507" s="975">
        <v>1</v>
      </c>
      <c r="B507" s="975" t="s">
        <v>576</v>
      </c>
      <c r="C507" s="975" t="s">
        <v>483</v>
      </c>
      <c r="D507" s="975" t="s">
        <v>76</v>
      </c>
      <c r="E507" s="975" t="s">
        <v>577</v>
      </c>
      <c r="G507" s="369"/>
      <c r="H507" s="369"/>
      <c r="I507" s="370"/>
      <c r="J507" s="340" t="s">
        <v>64</v>
      </c>
      <c r="K507" s="355" t="s">
        <v>351</v>
      </c>
      <c r="L507" s="354" t="s">
        <v>3</v>
      </c>
      <c r="M507" s="741" t="s">
        <v>4</v>
      </c>
      <c r="N507" s="356" t="s">
        <v>356</v>
      </c>
      <c r="O507" s="338" t="str">
        <f>'PL,HC,INV'!$O$4</f>
        <v>BIN</v>
      </c>
      <c r="P507" s="338" t="s">
        <v>352</v>
      </c>
      <c r="Q507" s="342">
        <f>'PL,HC,INV'!P$873</f>
        <v>0</v>
      </c>
      <c r="R507" s="342">
        <f>'PL,HC,INV'!Q$873</f>
        <v>0</v>
      </c>
      <c r="S507" s="342">
        <f>'PL,HC,INV'!R$873</f>
        <v>0</v>
      </c>
      <c r="T507" s="342">
        <f>'PL,HC,INV'!S$873</f>
        <v>0</v>
      </c>
      <c r="U507" s="342">
        <f>'PL,HC,INV'!T$873</f>
        <v>0</v>
      </c>
      <c r="V507" s="342">
        <f>'PL,HC,INV'!U$873</f>
        <v>0</v>
      </c>
      <c r="W507" s="342">
        <f>'PL,HC,INV'!V$873</f>
        <v>0</v>
      </c>
      <c r="X507" s="342">
        <f>'PL,HC,INV'!W$873</f>
        <v>0</v>
      </c>
      <c r="Y507" s="342">
        <f>'PL,HC,INV'!X$873</f>
        <v>0</v>
      </c>
      <c r="Z507" s="342">
        <f>'PL,HC,INV'!Y$873</f>
        <v>0</v>
      </c>
      <c r="AA507" s="342">
        <f>'PL,HC,INV'!Z$873</f>
        <v>0</v>
      </c>
      <c r="AB507" s="342">
        <f>'PL,HC,INV'!AA$873</f>
        <v>0</v>
      </c>
    </row>
    <row r="508" spans="1:28" s="1198" customFormat="1">
      <c r="A508" s="1198">
        <v>1</v>
      </c>
      <c r="F508" s="1200"/>
      <c r="G508" s="1213"/>
      <c r="H508" s="1213"/>
      <c r="I508" s="1214"/>
      <c r="J508" s="1215" t="s">
        <v>64</v>
      </c>
      <c r="K508" s="1204" t="s">
        <v>58</v>
      </c>
      <c r="L508" s="1216" t="s">
        <v>3</v>
      </c>
      <c r="M508" s="1217" t="s">
        <v>4</v>
      </c>
      <c r="N508" s="1239" t="s">
        <v>77</v>
      </c>
      <c r="O508" s="1240" t="str">
        <f>'PL,HC,INV'!$O$4</f>
        <v>BIN</v>
      </c>
      <c r="P508" s="1240" t="s">
        <v>352</v>
      </c>
      <c r="Q508" s="1209"/>
      <c r="R508" s="1209"/>
      <c r="S508" s="1209"/>
      <c r="T508" s="1209"/>
      <c r="U508" s="1209"/>
      <c r="V508" s="1209"/>
      <c r="W508" s="1209"/>
      <c r="X508" s="1209"/>
      <c r="Y508" s="1209"/>
      <c r="Z508" s="1209"/>
      <c r="AA508" s="1209"/>
      <c r="AB508" s="1209"/>
    </row>
    <row r="509" spans="1:28">
      <c r="A509" s="975">
        <v>1</v>
      </c>
      <c r="B509" s="975" t="s">
        <v>576</v>
      </c>
      <c r="C509" s="975" t="s">
        <v>483</v>
      </c>
      <c r="D509" s="975" t="s">
        <v>77</v>
      </c>
      <c r="E509" s="975" t="s">
        <v>577</v>
      </c>
      <c r="G509" s="369"/>
      <c r="H509" s="369"/>
      <c r="I509" s="370"/>
      <c r="J509" s="340" t="s">
        <v>64</v>
      </c>
      <c r="K509" s="355" t="s">
        <v>351</v>
      </c>
      <c r="L509" s="354" t="s">
        <v>3</v>
      </c>
      <c r="M509" s="741" t="s">
        <v>4</v>
      </c>
      <c r="N509" s="356" t="s">
        <v>78</v>
      </c>
      <c r="O509" s="338" t="str">
        <f>'PL,HC,INV'!$O$4</f>
        <v>BIN</v>
      </c>
      <c r="P509" s="338" t="s">
        <v>352</v>
      </c>
      <c r="Q509" s="342">
        <f>'PL,HC,INV'!P$875</f>
        <v>0</v>
      </c>
      <c r="R509" s="342">
        <f>'PL,HC,INV'!Q$875</f>
        <v>0</v>
      </c>
      <c r="S509" s="342">
        <f>'PL,HC,INV'!R$875</f>
        <v>0</v>
      </c>
      <c r="T509" s="342">
        <f>'PL,HC,INV'!S$875</f>
        <v>0</v>
      </c>
      <c r="U509" s="342">
        <f>'PL,HC,INV'!T$875</f>
        <v>0</v>
      </c>
      <c r="V509" s="342">
        <f>'PL,HC,INV'!U$875</f>
        <v>0</v>
      </c>
      <c r="W509" s="342">
        <f>'PL,HC,INV'!V$875</f>
        <v>0</v>
      </c>
      <c r="X509" s="342">
        <f>'PL,HC,INV'!W$875</f>
        <v>0</v>
      </c>
      <c r="Y509" s="342">
        <f>'PL,HC,INV'!X$875</f>
        <v>0</v>
      </c>
      <c r="Z509" s="342">
        <f>'PL,HC,INV'!Y$875</f>
        <v>0</v>
      </c>
      <c r="AA509" s="342">
        <f>'PL,HC,INV'!Z$875</f>
        <v>0</v>
      </c>
      <c r="AB509" s="342">
        <f>'PL,HC,INV'!AA$875</f>
        <v>0</v>
      </c>
    </row>
    <row r="510" spans="1:28">
      <c r="A510" s="975">
        <v>1</v>
      </c>
      <c r="B510" s="975" t="s">
        <v>576</v>
      </c>
      <c r="C510" s="975" t="s">
        <v>483</v>
      </c>
      <c r="D510" s="975" t="s">
        <v>77</v>
      </c>
      <c r="E510" s="975" t="s">
        <v>577</v>
      </c>
      <c r="G510" s="369"/>
      <c r="H510" s="369"/>
      <c r="I510" s="370"/>
      <c r="J510" s="340" t="s">
        <v>64</v>
      </c>
      <c r="K510" s="355" t="s">
        <v>351</v>
      </c>
      <c r="L510" s="354" t="s">
        <v>3</v>
      </c>
      <c r="M510" s="741" t="s">
        <v>4</v>
      </c>
      <c r="N510" s="356" t="s">
        <v>79</v>
      </c>
      <c r="O510" s="338" t="str">
        <f>'PL,HC,INV'!$O$4</f>
        <v>BIN</v>
      </c>
      <c r="P510" s="338" t="s">
        <v>352</v>
      </c>
      <c r="Q510" s="342">
        <f>'PL,HC,INV'!P$876</f>
        <v>0</v>
      </c>
      <c r="R510" s="342">
        <f>'PL,HC,INV'!Q$876</f>
        <v>0</v>
      </c>
      <c r="S510" s="342">
        <f>'PL,HC,INV'!R$876</f>
        <v>0</v>
      </c>
      <c r="T510" s="342">
        <f>'PL,HC,INV'!S$876</f>
        <v>0</v>
      </c>
      <c r="U510" s="342">
        <f>'PL,HC,INV'!T$876</f>
        <v>0</v>
      </c>
      <c r="V510" s="342">
        <f>'PL,HC,INV'!U$876</f>
        <v>0</v>
      </c>
      <c r="W510" s="342">
        <f>'PL,HC,INV'!V$876</f>
        <v>0</v>
      </c>
      <c r="X510" s="342">
        <f>'PL,HC,INV'!W$876</f>
        <v>0</v>
      </c>
      <c r="Y510" s="342">
        <f>'PL,HC,INV'!X$876</f>
        <v>0</v>
      </c>
      <c r="Z510" s="342">
        <f>'PL,HC,INV'!Y$876</f>
        <v>0</v>
      </c>
      <c r="AA510" s="342">
        <f>'PL,HC,INV'!Z$876</f>
        <v>0</v>
      </c>
      <c r="AB510" s="342">
        <f>'PL,HC,INV'!AA$876</f>
        <v>0</v>
      </c>
    </row>
    <row r="511" spans="1:28">
      <c r="A511" s="975">
        <v>1</v>
      </c>
      <c r="B511" s="975" t="s">
        <v>576</v>
      </c>
      <c r="C511" s="975" t="s">
        <v>483</v>
      </c>
      <c r="D511" s="975" t="s">
        <v>77</v>
      </c>
      <c r="E511" s="975" t="s">
        <v>577</v>
      </c>
      <c r="G511" s="369"/>
      <c r="H511" s="369"/>
      <c r="I511" s="370"/>
      <c r="J511" s="340" t="s">
        <v>64</v>
      </c>
      <c r="K511" s="355" t="s">
        <v>351</v>
      </c>
      <c r="L511" s="354" t="s">
        <v>3</v>
      </c>
      <c r="M511" s="741" t="s">
        <v>4</v>
      </c>
      <c r="N511" s="356" t="s">
        <v>80</v>
      </c>
      <c r="O511" s="338" t="str">
        <f>'PL,HC,INV'!$O$4</f>
        <v>BIN</v>
      </c>
      <c r="P511" s="338" t="s">
        <v>352</v>
      </c>
      <c r="Q511" s="342">
        <f>'PL,HC,INV'!P$877</f>
        <v>0</v>
      </c>
      <c r="R511" s="342">
        <f>'PL,HC,INV'!Q$877</f>
        <v>0</v>
      </c>
      <c r="S511" s="342">
        <f>'PL,HC,INV'!R$877</f>
        <v>0</v>
      </c>
      <c r="T511" s="342">
        <f>'PL,HC,INV'!S$877</f>
        <v>0</v>
      </c>
      <c r="U511" s="342">
        <f>'PL,HC,INV'!T$877</f>
        <v>0</v>
      </c>
      <c r="V511" s="342">
        <f>'PL,HC,INV'!U$877</f>
        <v>0</v>
      </c>
      <c r="W511" s="342">
        <f>'PL,HC,INV'!V$877</f>
        <v>0</v>
      </c>
      <c r="X511" s="342">
        <f>'PL,HC,INV'!W$877</f>
        <v>0</v>
      </c>
      <c r="Y511" s="342">
        <f>'PL,HC,INV'!X$877</f>
        <v>0</v>
      </c>
      <c r="Z511" s="342">
        <f>'PL,HC,INV'!Y$877</f>
        <v>0</v>
      </c>
      <c r="AA511" s="342">
        <f>'PL,HC,INV'!Z$877</f>
        <v>0</v>
      </c>
      <c r="AB511" s="342">
        <f>'PL,HC,INV'!AA$877</f>
        <v>0</v>
      </c>
    </row>
    <row r="512" spans="1:28">
      <c r="A512" s="975">
        <v>1</v>
      </c>
      <c r="B512" s="975" t="s">
        <v>576</v>
      </c>
      <c r="C512" s="975" t="s">
        <v>483</v>
      </c>
      <c r="D512" s="975" t="s">
        <v>77</v>
      </c>
      <c r="E512" s="975" t="s">
        <v>577</v>
      </c>
      <c r="G512" s="369"/>
      <c r="H512" s="369"/>
      <c r="I512" s="370"/>
      <c r="J512" s="340" t="s">
        <v>64</v>
      </c>
      <c r="K512" s="355" t="s">
        <v>351</v>
      </c>
      <c r="L512" s="354" t="s">
        <v>3</v>
      </c>
      <c r="M512" s="741" t="s">
        <v>4</v>
      </c>
      <c r="N512" s="356" t="s">
        <v>81</v>
      </c>
      <c r="O512" s="338" t="str">
        <f>'PL,HC,INV'!$O$4</f>
        <v>BIN</v>
      </c>
      <c r="P512" s="338" t="s">
        <v>352</v>
      </c>
      <c r="Q512" s="342">
        <f>'PL,HC,INV'!P$878</f>
        <v>0</v>
      </c>
      <c r="R512" s="342">
        <f>'PL,HC,INV'!Q$878</f>
        <v>0</v>
      </c>
      <c r="S512" s="342">
        <f>'PL,HC,INV'!R$878</f>
        <v>0</v>
      </c>
      <c r="T512" s="342">
        <f>'PL,HC,INV'!S$878</f>
        <v>0</v>
      </c>
      <c r="U512" s="342">
        <f>'PL,HC,INV'!T$878</f>
        <v>0</v>
      </c>
      <c r="V512" s="342">
        <f>'PL,HC,INV'!U$878</f>
        <v>0</v>
      </c>
      <c r="W512" s="342">
        <f>'PL,HC,INV'!V$878</f>
        <v>0</v>
      </c>
      <c r="X512" s="342">
        <f>'PL,HC,INV'!W$878</f>
        <v>0</v>
      </c>
      <c r="Y512" s="342">
        <f>'PL,HC,INV'!X$878</f>
        <v>0</v>
      </c>
      <c r="Z512" s="342">
        <f>'PL,HC,INV'!Y$878</f>
        <v>0</v>
      </c>
      <c r="AA512" s="342">
        <f>'PL,HC,INV'!Z$878</f>
        <v>0</v>
      </c>
      <c r="AB512" s="342">
        <f>'PL,HC,INV'!AA$878</f>
        <v>0</v>
      </c>
    </row>
    <row r="513" spans="1:28">
      <c r="A513" s="975">
        <v>1</v>
      </c>
      <c r="B513" s="975" t="s">
        <v>576</v>
      </c>
      <c r="C513" s="975" t="s">
        <v>483</v>
      </c>
      <c r="D513" s="975" t="s">
        <v>77</v>
      </c>
      <c r="E513" s="975" t="s">
        <v>577</v>
      </c>
      <c r="G513" s="369"/>
      <c r="H513" s="369"/>
      <c r="I513" s="370"/>
      <c r="J513" s="340" t="s">
        <v>64</v>
      </c>
      <c r="K513" s="355" t="s">
        <v>351</v>
      </c>
      <c r="L513" s="354" t="s">
        <v>3</v>
      </c>
      <c r="M513" s="741" t="s">
        <v>4</v>
      </c>
      <c r="N513" s="356" t="s">
        <v>82</v>
      </c>
      <c r="O513" s="338" t="str">
        <f>'PL,HC,INV'!$O$4</f>
        <v>BIN</v>
      </c>
      <c r="P513" s="338" t="s">
        <v>352</v>
      </c>
      <c r="Q513" s="342">
        <f>'PL,HC,INV'!P$879</f>
        <v>0</v>
      </c>
      <c r="R513" s="342">
        <f>'PL,HC,INV'!Q$879</f>
        <v>0</v>
      </c>
      <c r="S513" s="342">
        <f>'PL,HC,INV'!R$879</f>
        <v>0</v>
      </c>
      <c r="T513" s="342">
        <f>'PL,HC,INV'!S$879</f>
        <v>0</v>
      </c>
      <c r="U513" s="342">
        <f>'PL,HC,INV'!T$879</f>
        <v>0</v>
      </c>
      <c r="V513" s="342">
        <f>'PL,HC,INV'!U$879</f>
        <v>0</v>
      </c>
      <c r="W513" s="342">
        <f>'PL,HC,INV'!V$879</f>
        <v>0</v>
      </c>
      <c r="X513" s="342">
        <f>'PL,HC,INV'!W$879</f>
        <v>0</v>
      </c>
      <c r="Y513" s="342">
        <f>'PL,HC,INV'!X$879</f>
        <v>0</v>
      </c>
      <c r="Z513" s="342">
        <f>'PL,HC,INV'!Y$879</f>
        <v>0</v>
      </c>
      <c r="AA513" s="342">
        <f>'PL,HC,INV'!Z$879</f>
        <v>0</v>
      </c>
      <c r="AB513" s="342">
        <f>'PL,HC,INV'!AA$879</f>
        <v>0</v>
      </c>
    </row>
    <row r="514" spans="1:28" s="1198" customFormat="1">
      <c r="A514" s="1198">
        <v>1</v>
      </c>
      <c r="F514" s="1200"/>
      <c r="G514" s="1213"/>
      <c r="H514" s="1213"/>
      <c r="I514" s="1214"/>
      <c r="J514" s="1215" t="s">
        <v>64</v>
      </c>
      <c r="K514" s="1204" t="s">
        <v>58</v>
      </c>
      <c r="L514" s="1216" t="s">
        <v>3</v>
      </c>
      <c r="M514" s="1217" t="s">
        <v>4</v>
      </c>
      <c r="N514" s="1239" t="s">
        <v>91</v>
      </c>
      <c r="O514" s="1240" t="str">
        <f>'PL,HC,INV'!$O$4</f>
        <v>BIN</v>
      </c>
      <c r="P514" s="1240" t="s">
        <v>352</v>
      </c>
      <c r="Q514" s="1209"/>
      <c r="R514" s="1209"/>
      <c r="S514" s="1209"/>
      <c r="T514" s="1209"/>
      <c r="U514" s="1209"/>
      <c r="V514" s="1209"/>
      <c r="W514" s="1209"/>
      <c r="X514" s="1209"/>
      <c r="Y514" s="1209"/>
      <c r="Z514" s="1209"/>
      <c r="AA514" s="1209"/>
      <c r="AB514" s="1209"/>
    </row>
    <row r="515" spans="1:28">
      <c r="A515" s="975">
        <v>1</v>
      </c>
      <c r="B515" s="975" t="s">
        <v>576</v>
      </c>
      <c r="C515" s="975" t="s">
        <v>483</v>
      </c>
      <c r="D515" s="975" t="s">
        <v>91</v>
      </c>
      <c r="E515" s="975" t="s">
        <v>577</v>
      </c>
      <c r="G515" s="369"/>
      <c r="H515" s="369"/>
      <c r="I515" s="370"/>
      <c r="J515" s="340" t="s">
        <v>64</v>
      </c>
      <c r="K515" s="355" t="s">
        <v>351</v>
      </c>
      <c r="L515" s="354" t="s">
        <v>3</v>
      </c>
      <c r="M515" s="741" t="s">
        <v>4</v>
      </c>
      <c r="N515" s="356" t="s">
        <v>83</v>
      </c>
      <c r="O515" s="338" t="str">
        <f>'PL,HC,INV'!$O$4</f>
        <v>BIN</v>
      </c>
      <c r="P515" s="338" t="s">
        <v>352</v>
      </c>
      <c r="Q515" s="342">
        <f>'PL,HC,INV'!P$881</f>
        <v>0</v>
      </c>
      <c r="R515" s="342">
        <f>'PL,HC,INV'!Q$881</f>
        <v>0</v>
      </c>
      <c r="S515" s="342">
        <f>'PL,HC,INV'!R$881</f>
        <v>0</v>
      </c>
      <c r="T515" s="342">
        <f>'PL,HC,INV'!S$881</f>
        <v>0</v>
      </c>
      <c r="U515" s="342">
        <f>'PL,HC,INV'!T$881</f>
        <v>0</v>
      </c>
      <c r="V515" s="342">
        <f>'PL,HC,INV'!U$881</f>
        <v>0</v>
      </c>
      <c r="W515" s="342">
        <f>'PL,HC,INV'!V$881</f>
        <v>0</v>
      </c>
      <c r="X515" s="342">
        <f>'PL,HC,INV'!W$881</f>
        <v>0</v>
      </c>
      <c r="Y515" s="342">
        <f>'PL,HC,INV'!X$881</f>
        <v>0</v>
      </c>
      <c r="Z515" s="342">
        <f>'PL,HC,INV'!Y$881</f>
        <v>0</v>
      </c>
      <c r="AA515" s="342">
        <f>'PL,HC,INV'!Z$881</f>
        <v>0</v>
      </c>
      <c r="AB515" s="342">
        <f>'PL,HC,INV'!AA$881</f>
        <v>0</v>
      </c>
    </row>
    <row r="516" spans="1:28">
      <c r="A516" s="975">
        <v>1</v>
      </c>
      <c r="B516" s="975" t="s">
        <v>576</v>
      </c>
      <c r="C516" s="975" t="s">
        <v>483</v>
      </c>
      <c r="D516" s="975" t="s">
        <v>91</v>
      </c>
      <c r="E516" s="975" t="s">
        <v>577</v>
      </c>
      <c r="G516" s="369"/>
      <c r="H516" s="369"/>
      <c r="I516" s="370"/>
      <c r="J516" s="340" t="s">
        <v>64</v>
      </c>
      <c r="K516" s="355" t="s">
        <v>351</v>
      </c>
      <c r="L516" s="354" t="s">
        <v>3</v>
      </c>
      <c r="M516" s="741" t="s">
        <v>4</v>
      </c>
      <c r="N516" s="356" t="s">
        <v>84</v>
      </c>
      <c r="O516" s="338" t="str">
        <f>'PL,HC,INV'!$O$4</f>
        <v>BIN</v>
      </c>
      <c r="P516" s="338" t="s">
        <v>352</v>
      </c>
      <c r="Q516" s="342">
        <f>'PL,HC,INV'!P$882</f>
        <v>0</v>
      </c>
      <c r="R516" s="342">
        <f>'PL,HC,INV'!Q$882</f>
        <v>0</v>
      </c>
      <c r="S516" s="342">
        <f>'PL,HC,INV'!R$882</f>
        <v>0</v>
      </c>
      <c r="T516" s="342">
        <f>'PL,HC,INV'!S$882</f>
        <v>0</v>
      </c>
      <c r="U516" s="342">
        <f>'PL,HC,INV'!T$882</f>
        <v>0</v>
      </c>
      <c r="V516" s="342">
        <f>'PL,HC,INV'!U$882</f>
        <v>0</v>
      </c>
      <c r="W516" s="342">
        <f>'PL,HC,INV'!V$882</f>
        <v>0</v>
      </c>
      <c r="X516" s="342">
        <f>'PL,HC,INV'!W$882</f>
        <v>0</v>
      </c>
      <c r="Y516" s="342">
        <f>'PL,HC,INV'!X$882</f>
        <v>0</v>
      </c>
      <c r="Z516" s="342">
        <f>'PL,HC,INV'!Y$882</f>
        <v>0</v>
      </c>
      <c r="AA516" s="342">
        <f>'PL,HC,INV'!Z$882</f>
        <v>0</v>
      </c>
      <c r="AB516" s="342">
        <f>'PL,HC,INV'!AA$882</f>
        <v>0</v>
      </c>
    </row>
    <row r="517" spans="1:28">
      <c r="A517" s="975">
        <v>1</v>
      </c>
      <c r="B517" s="975" t="s">
        <v>576</v>
      </c>
      <c r="C517" s="975" t="s">
        <v>483</v>
      </c>
      <c r="D517" s="975" t="s">
        <v>91</v>
      </c>
      <c r="E517" s="975" t="s">
        <v>577</v>
      </c>
      <c r="G517" s="369"/>
      <c r="H517" s="369"/>
      <c r="I517" s="370"/>
      <c r="J517" s="340" t="s">
        <v>64</v>
      </c>
      <c r="K517" s="355" t="s">
        <v>351</v>
      </c>
      <c r="L517" s="354" t="s">
        <v>3</v>
      </c>
      <c r="M517" s="741" t="s">
        <v>4</v>
      </c>
      <c r="N517" s="356" t="s">
        <v>85</v>
      </c>
      <c r="O517" s="338" t="str">
        <f>'PL,HC,INV'!$O$4</f>
        <v>BIN</v>
      </c>
      <c r="P517" s="338" t="s">
        <v>352</v>
      </c>
      <c r="Q517" s="342">
        <f>'PL,HC,INV'!P$883</f>
        <v>0</v>
      </c>
      <c r="R517" s="342">
        <f>'PL,HC,INV'!Q$883</f>
        <v>0</v>
      </c>
      <c r="S517" s="342">
        <f>'PL,HC,INV'!R$883</f>
        <v>0</v>
      </c>
      <c r="T517" s="342">
        <f>'PL,HC,INV'!S$883</f>
        <v>0</v>
      </c>
      <c r="U517" s="342">
        <f>'PL,HC,INV'!T$883</f>
        <v>0</v>
      </c>
      <c r="V517" s="342">
        <f>'PL,HC,INV'!U$883</f>
        <v>0</v>
      </c>
      <c r="W517" s="342">
        <f>'PL,HC,INV'!V$883</f>
        <v>0</v>
      </c>
      <c r="X517" s="342">
        <f>'PL,HC,INV'!W$883</f>
        <v>0</v>
      </c>
      <c r="Y517" s="342">
        <f>'PL,HC,INV'!X$883</f>
        <v>0</v>
      </c>
      <c r="Z517" s="342">
        <f>'PL,HC,INV'!Y$883</f>
        <v>0</v>
      </c>
      <c r="AA517" s="342">
        <f>'PL,HC,INV'!Z$883</f>
        <v>0</v>
      </c>
      <c r="AB517" s="342">
        <f>'PL,HC,INV'!AA$883</f>
        <v>0</v>
      </c>
    </row>
    <row r="518" spans="1:28">
      <c r="A518" s="975">
        <v>1</v>
      </c>
      <c r="B518" s="975" t="s">
        <v>576</v>
      </c>
      <c r="C518" s="975" t="s">
        <v>483</v>
      </c>
      <c r="D518" s="975" t="s">
        <v>357</v>
      </c>
      <c r="E518" s="975" t="s">
        <v>357</v>
      </c>
      <c r="G518" s="369"/>
      <c r="H518" s="369"/>
      <c r="I518" s="370"/>
      <c r="J518" s="340" t="s">
        <v>64</v>
      </c>
      <c r="K518" s="355" t="s">
        <v>471</v>
      </c>
      <c r="L518" s="354" t="s">
        <v>3</v>
      </c>
      <c r="M518" s="741" t="s">
        <v>4</v>
      </c>
      <c r="N518" s="353" t="s">
        <v>357</v>
      </c>
      <c r="O518" s="338" t="str">
        <f>'PL,HC,INV'!$O$4</f>
        <v>BIN</v>
      </c>
      <c r="P518" s="338" t="s">
        <v>352</v>
      </c>
      <c r="Q518" s="342">
        <f>'PL,HC,INV'!P$884</f>
        <v>0</v>
      </c>
      <c r="R518" s="342">
        <f>'PL,HC,INV'!Q$884</f>
        <v>0</v>
      </c>
      <c r="S518" s="342">
        <f>'PL,HC,INV'!R$884</f>
        <v>0</v>
      </c>
      <c r="T518" s="342">
        <f>'PL,HC,INV'!S$884</f>
        <v>0</v>
      </c>
      <c r="U518" s="342">
        <f>'PL,HC,INV'!T$884</f>
        <v>0</v>
      </c>
      <c r="V518" s="342">
        <f>'PL,HC,INV'!U$884</f>
        <v>0</v>
      </c>
      <c r="W518" s="342">
        <f>'PL,HC,INV'!V$884</f>
        <v>0</v>
      </c>
      <c r="X518" s="342">
        <f>'PL,HC,INV'!W$884</f>
        <v>0</v>
      </c>
      <c r="Y518" s="342">
        <f>'PL,HC,INV'!X$884</f>
        <v>0</v>
      </c>
      <c r="Z518" s="342">
        <f>'PL,HC,INV'!Y$884</f>
        <v>0</v>
      </c>
      <c r="AA518" s="342">
        <f>'PL,HC,INV'!Z$884</f>
        <v>0</v>
      </c>
      <c r="AB518" s="342">
        <f>'PL,HC,INV'!AA$884</f>
        <v>0</v>
      </c>
    </row>
    <row r="519" spans="1:28" s="378" customFormat="1">
      <c r="A519" s="975">
        <v>1</v>
      </c>
      <c r="F519" s="619"/>
      <c r="G519" s="369"/>
      <c r="H519" s="371"/>
      <c r="I519" s="369"/>
      <c r="J519" s="379"/>
      <c r="K519" s="380"/>
      <c r="L519" s="380"/>
      <c r="M519" s="380"/>
      <c r="N519" s="380"/>
      <c r="O519" s="379"/>
      <c r="P519" s="379"/>
      <c r="Q519" s="379"/>
      <c r="R519" s="379"/>
      <c r="S519" s="379"/>
      <c r="T519" s="379"/>
      <c r="U519" s="379"/>
      <c r="V519" s="379"/>
      <c r="W519" s="379"/>
      <c r="X519" s="379"/>
      <c r="Y519" s="379"/>
      <c r="Z519" s="379"/>
      <c r="AA519" s="379"/>
      <c r="AB519" s="379"/>
    </row>
    <row r="520" spans="1:28" s="1244" customFormat="1">
      <c r="A520" s="1244">
        <v>1</v>
      </c>
      <c r="C520" s="1245" t="s">
        <v>484</v>
      </c>
      <c r="F520" s="1247"/>
      <c r="G520" s="1257"/>
      <c r="H520" s="1257"/>
      <c r="I520" s="1258"/>
      <c r="J520" s="1259" t="s">
        <v>64</v>
      </c>
      <c r="K520" s="1260" t="s">
        <v>60</v>
      </c>
      <c r="L520" s="1261" t="s">
        <v>3</v>
      </c>
      <c r="M520" s="1262" t="s">
        <v>4</v>
      </c>
      <c r="N520" s="1263" t="s">
        <v>66</v>
      </c>
      <c r="O520" s="1264" t="str">
        <f>'PL,HC,INV'!$O$4</f>
        <v>BIN</v>
      </c>
      <c r="P520" s="1264" t="s">
        <v>352</v>
      </c>
      <c r="Q520" s="1256"/>
      <c r="R520" s="1256"/>
      <c r="S520" s="1256"/>
      <c r="T520" s="1256"/>
      <c r="U520" s="1256"/>
      <c r="V520" s="1256"/>
      <c r="W520" s="1256"/>
      <c r="X520" s="1256"/>
      <c r="Y520" s="1256"/>
      <c r="Z520" s="1256"/>
      <c r="AA520" s="1256"/>
      <c r="AB520" s="1256"/>
    </row>
    <row r="521" spans="1:28">
      <c r="A521" s="975">
        <v>1</v>
      </c>
      <c r="B521" s="975" t="s">
        <v>576</v>
      </c>
      <c r="C521" s="975" t="s">
        <v>484</v>
      </c>
      <c r="D521" s="975" t="s">
        <v>66</v>
      </c>
      <c r="E521" s="975" t="s">
        <v>577</v>
      </c>
      <c r="G521" s="369"/>
      <c r="H521" s="369"/>
      <c r="I521" s="370"/>
      <c r="J521" s="340" t="s">
        <v>64</v>
      </c>
      <c r="K521" s="355" t="s">
        <v>60</v>
      </c>
      <c r="L521" s="354" t="s">
        <v>3</v>
      </c>
      <c r="M521" s="741" t="s">
        <v>4</v>
      </c>
      <c r="N521" s="356" t="s">
        <v>67</v>
      </c>
      <c r="O521" s="338" t="str">
        <f>'PL,HC,INV'!$O$4</f>
        <v>BIN</v>
      </c>
      <c r="P521" s="338" t="s">
        <v>352</v>
      </c>
      <c r="Q521" s="342">
        <f>'PL,HC,INV'!P$889</f>
        <v>0</v>
      </c>
      <c r="R521" s="342">
        <f>'PL,HC,INV'!Q$889</f>
        <v>0</v>
      </c>
      <c r="S521" s="342">
        <f>'PL,HC,INV'!R$889</f>
        <v>0</v>
      </c>
      <c r="T521" s="342">
        <f>'PL,HC,INV'!S$889</f>
        <v>0</v>
      </c>
      <c r="U521" s="342">
        <f>'PL,HC,INV'!T$889</f>
        <v>0</v>
      </c>
      <c r="V521" s="342">
        <f>'PL,HC,INV'!U$889</f>
        <v>0</v>
      </c>
      <c r="W521" s="342">
        <f>'PL,HC,INV'!V$889</f>
        <v>0</v>
      </c>
      <c r="X521" s="342">
        <f>'PL,HC,INV'!W$889</f>
        <v>0</v>
      </c>
      <c r="Y521" s="342">
        <f>'PL,HC,INV'!X$889</f>
        <v>0</v>
      </c>
      <c r="Z521" s="342">
        <f>'PL,HC,INV'!Y$889</f>
        <v>0</v>
      </c>
      <c r="AA521" s="342">
        <f>'PL,HC,INV'!Z$889</f>
        <v>0</v>
      </c>
      <c r="AB521" s="342">
        <f>'PL,HC,INV'!AA$889</f>
        <v>0</v>
      </c>
    </row>
    <row r="522" spans="1:28">
      <c r="A522" s="975">
        <v>1</v>
      </c>
      <c r="B522" s="975" t="s">
        <v>576</v>
      </c>
      <c r="C522" s="975" t="s">
        <v>484</v>
      </c>
      <c r="D522" s="975" t="s">
        <v>66</v>
      </c>
      <c r="E522" s="975" t="s">
        <v>577</v>
      </c>
      <c r="G522" s="369"/>
      <c r="H522" s="369"/>
      <c r="I522" s="370"/>
      <c r="J522" s="340" t="s">
        <v>64</v>
      </c>
      <c r="K522" s="355" t="s">
        <v>60</v>
      </c>
      <c r="L522" s="354" t="s">
        <v>3</v>
      </c>
      <c r="M522" s="741" t="s">
        <v>4</v>
      </c>
      <c r="N522" s="356" t="s">
        <v>68</v>
      </c>
      <c r="O522" s="338" t="str">
        <f>'PL,HC,INV'!$O$4</f>
        <v>BIN</v>
      </c>
      <c r="P522" s="338" t="s">
        <v>352</v>
      </c>
      <c r="Q522" s="342">
        <f>'PL,HC,INV'!P$890</f>
        <v>0</v>
      </c>
      <c r="R522" s="342">
        <f>'PL,HC,INV'!Q$890</f>
        <v>0</v>
      </c>
      <c r="S522" s="342">
        <f>'PL,HC,INV'!R$890</f>
        <v>0</v>
      </c>
      <c r="T522" s="342">
        <f>'PL,HC,INV'!S$890</f>
        <v>0</v>
      </c>
      <c r="U522" s="342">
        <f>'PL,HC,INV'!T$890</f>
        <v>0</v>
      </c>
      <c r="V522" s="342">
        <f>'PL,HC,INV'!U$890</f>
        <v>0</v>
      </c>
      <c r="W522" s="342">
        <f>'PL,HC,INV'!V$890</f>
        <v>0</v>
      </c>
      <c r="X522" s="342">
        <f>'PL,HC,INV'!W$890</f>
        <v>0</v>
      </c>
      <c r="Y522" s="342">
        <f>'PL,HC,INV'!X$890</f>
        <v>0</v>
      </c>
      <c r="Z522" s="342">
        <f>'PL,HC,INV'!Y$890</f>
        <v>0</v>
      </c>
      <c r="AA522" s="342">
        <f>'PL,HC,INV'!Z$890</f>
        <v>0</v>
      </c>
      <c r="AB522" s="342">
        <f>'PL,HC,INV'!AA$890</f>
        <v>0</v>
      </c>
    </row>
    <row r="523" spans="1:28">
      <c r="A523" s="975">
        <v>1</v>
      </c>
      <c r="B523" s="975" t="s">
        <v>576</v>
      </c>
      <c r="C523" s="975" t="s">
        <v>484</v>
      </c>
      <c r="D523" s="975" t="s">
        <v>66</v>
      </c>
      <c r="E523" s="975" t="s">
        <v>577</v>
      </c>
      <c r="G523" s="369"/>
      <c r="H523" s="369"/>
      <c r="I523" s="370"/>
      <c r="J523" s="340" t="s">
        <v>64</v>
      </c>
      <c r="K523" s="355" t="s">
        <v>60</v>
      </c>
      <c r="L523" s="354" t="s">
        <v>3</v>
      </c>
      <c r="M523" s="741" t="s">
        <v>4</v>
      </c>
      <c r="N523" s="356" t="s">
        <v>69</v>
      </c>
      <c r="O523" s="338" t="str">
        <f>'PL,HC,INV'!$O$4</f>
        <v>BIN</v>
      </c>
      <c r="P523" s="338" t="s">
        <v>352</v>
      </c>
      <c r="Q523" s="342">
        <f>'PL,HC,INV'!P$891</f>
        <v>0</v>
      </c>
      <c r="R523" s="342">
        <f>'PL,HC,INV'!Q$891</f>
        <v>0</v>
      </c>
      <c r="S523" s="342">
        <f>'PL,HC,INV'!R$891</f>
        <v>0</v>
      </c>
      <c r="T523" s="342">
        <f>'PL,HC,INV'!S$891</f>
        <v>0</v>
      </c>
      <c r="U523" s="342">
        <f>'PL,HC,INV'!T$891</f>
        <v>0</v>
      </c>
      <c r="V523" s="342">
        <f>'PL,HC,INV'!U$891</f>
        <v>0</v>
      </c>
      <c r="W523" s="342">
        <f>'PL,HC,INV'!V$891</f>
        <v>0</v>
      </c>
      <c r="X523" s="342">
        <f>'PL,HC,INV'!W$891</f>
        <v>0</v>
      </c>
      <c r="Y523" s="342">
        <f>'PL,HC,INV'!X$891</f>
        <v>0</v>
      </c>
      <c r="Z523" s="342">
        <f>'PL,HC,INV'!Y$891</f>
        <v>0</v>
      </c>
      <c r="AA523" s="342">
        <f>'PL,HC,INV'!Z$891</f>
        <v>0</v>
      </c>
      <c r="AB523" s="342">
        <f>'PL,HC,INV'!AA$891</f>
        <v>0</v>
      </c>
    </row>
    <row r="524" spans="1:28">
      <c r="A524" s="975">
        <v>1</v>
      </c>
      <c r="B524" s="975" t="s">
        <v>576</v>
      </c>
      <c r="C524" s="975" t="s">
        <v>484</v>
      </c>
      <c r="D524" s="975" t="s">
        <v>66</v>
      </c>
      <c r="E524" s="975" t="s">
        <v>577</v>
      </c>
      <c r="G524" s="369"/>
      <c r="H524" s="369"/>
      <c r="I524" s="370"/>
      <c r="J524" s="340" t="s">
        <v>64</v>
      </c>
      <c r="K524" s="355" t="s">
        <v>60</v>
      </c>
      <c r="L524" s="354" t="s">
        <v>3</v>
      </c>
      <c r="M524" s="741" t="s">
        <v>4</v>
      </c>
      <c r="N524" s="356" t="s">
        <v>70</v>
      </c>
      <c r="O524" s="338" t="str">
        <f>'PL,HC,INV'!$O$4</f>
        <v>BIN</v>
      </c>
      <c r="P524" s="338" t="s">
        <v>352</v>
      </c>
      <c r="Q524" s="342">
        <f>'PL,HC,INV'!P$892</f>
        <v>0</v>
      </c>
      <c r="R524" s="342">
        <f>'PL,HC,INV'!Q$892</f>
        <v>0</v>
      </c>
      <c r="S524" s="342">
        <f>'PL,HC,INV'!R$892</f>
        <v>0</v>
      </c>
      <c r="T524" s="342">
        <f>'PL,HC,INV'!S$892</f>
        <v>0</v>
      </c>
      <c r="U524" s="342">
        <f>'PL,HC,INV'!T$892</f>
        <v>0</v>
      </c>
      <c r="V524" s="342">
        <f>'PL,HC,INV'!U$892</f>
        <v>0</v>
      </c>
      <c r="W524" s="342">
        <f>'PL,HC,INV'!V$892</f>
        <v>0</v>
      </c>
      <c r="X524" s="342">
        <f>'PL,HC,INV'!W$892</f>
        <v>0</v>
      </c>
      <c r="Y524" s="342">
        <f>'PL,HC,INV'!X$892</f>
        <v>0</v>
      </c>
      <c r="Z524" s="342">
        <f>'PL,HC,INV'!Y$892</f>
        <v>0</v>
      </c>
      <c r="AA524" s="342">
        <f>'PL,HC,INV'!Z$892</f>
        <v>0</v>
      </c>
      <c r="AB524" s="342">
        <f>'PL,HC,INV'!AA$892</f>
        <v>0</v>
      </c>
    </row>
    <row r="525" spans="1:28" s="1198" customFormat="1">
      <c r="A525" s="1198">
        <v>1</v>
      </c>
      <c r="F525" s="1200"/>
      <c r="G525" s="1213"/>
      <c r="H525" s="1213"/>
      <c r="I525" s="1214"/>
      <c r="J525" s="1215" t="s">
        <v>64</v>
      </c>
      <c r="K525" s="1204" t="s">
        <v>60</v>
      </c>
      <c r="L525" s="1216" t="s">
        <v>3</v>
      </c>
      <c r="M525" s="1217" t="s">
        <v>4</v>
      </c>
      <c r="N525" s="1239" t="s">
        <v>90</v>
      </c>
      <c r="O525" s="1240" t="str">
        <f>'PL,HC,INV'!$O$4</f>
        <v>BIN</v>
      </c>
      <c r="P525" s="1240" t="s">
        <v>352</v>
      </c>
      <c r="Q525" s="1209"/>
      <c r="R525" s="1209"/>
      <c r="S525" s="1209"/>
      <c r="T525" s="1209"/>
      <c r="U525" s="1209"/>
      <c r="V525" s="1209"/>
      <c r="W525" s="1209"/>
      <c r="X525" s="1209"/>
      <c r="Y525" s="1209"/>
      <c r="Z525" s="1209"/>
      <c r="AA525" s="1209"/>
      <c r="AB525" s="1209"/>
    </row>
    <row r="526" spans="1:28">
      <c r="A526" s="975">
        <v>1</v>
      </c>
      <c r="B526" s="975" t="s">
        <v>576</v>
      </c>
      <c r="C526" s="975" t="s">
        <v>484</v>
      </c>
      <c r="D526" s="975" t="s">
        <v>90</v>
      </c>
      <c r="E526" s="975" t="s">
        <v>577</v>
      </c>
      <c r="G526" s="369"/>
      <c r="H526" s="369"/>
      <c r="I526" s="370"/>
      <c r="J526" s="340" t="s">
        <v>64</v>
      </c>
      <c r="K526" s="355" t="s">
        <v>60</v>
      </c>
      <c r="L526" s="354" t="s">
        <v>3</v>
      </c>
      <c r="M526" s="741" t="s">
        <v>4</v>
      </c>
      <c r="N526" s="356" t="s">
        <v>71</v>
      </c>
      <c r="O526" s="338" t="str">
        <f>'PL,HC,INV'!$O$4</f>
        <v>BIN</v>
      </c>
      <c r="P526" s="338" t="s">
        <v>352</v>
      </c>
      <c r="Q526" s="342">
        <f>'PL,HC,INV'!P$894</f>
        <v>0</v>
      </c>
      <c r="R526" s="342">
        <f>'PL,HC,INV'!Q$894</f>
        <v>0</v>
      </c>
      <c r="S526" s="342">
        <f>'PL,HC,INV'!R$894</f>
        <v>0</v>
      </c>
      <c r="T526" s="342">
        <f>'PL,HC,INV'!S$894</f>
        <v>0</v>
      </c>
      <c r="U526" s="342">
        <f>'PL,HC,INV'!T$894</f>
        <v>0</v>
      </c>
      <c r="V526" s="342">
        <f>'PL,HC,INV'!U$894</f>
        <v>0</v>
      </c>
      <c r="W526" s="342">
        <f>'PL,HC,INV'!V$894</f>
        <v>0</v>
      </c>
      <c r="X526" s="342">
        <f>'PL,HC,INV'!W$894</f>
        <v>0</v>
      </c>
      <c r="Y526" s="342">
        <f>'PL,HC,INV'!X$894</f>
        <v>0</v>
      </c>
      <c r="Z526" s="342">
        <f>'PL,HC,INV'!Y$894</f>
        <v>0</v>
      </c>
      <c r="AA526" s="342">
        <f>'PL,HC,INV'!Z$894</f>
        <v>0</v>
      </c>
      <c r="AB526" s="342">
        <f>'PL,HC,INV'!AA$894</f>
        <v>0</v>
      </c>
    </row>
    <row r="527" spans="1:28">
      <c r="A527" s="975">
        <v>1</v>
      </c>
      <c r="B527" s="975" t="s">
        <v>576</v>
      </c>
      <c r="C527" s="975" t="s">
        <v>484</v>
      </c>
      <c r="D527" s="975" t="s">
        <v>90</v>
      </c>
      <c r="E527" s="975" t="s">
        <v>577</v>
      </c>
      <c r="G527" s="369"/>
      <c r="H527" s="369"/>
      <c r="I527" s="370"/>
      <c r="J527" s="340" t="s">
        <v>64</v>
      </c>
      <c r="K527" s="355" t="s">
        <v>60</v>
      </c>
      <c r="L527" s="354" t="s">
        <v>3</v>
      </c>
      <c r="M527" s="741" t="s">
        <v>4</v>
      </c>
      <c r="N527" s="356" t="s">
        <v>72</v>
      </c>
      <c r="O527" s="338" t="str">
        <f>'PL,HC,INV'!$O$4</f>
        <v>BIN</v>
      </c>
      <c r="P527" s="338" t="s">
        <v>352</v>
      </c>
      <c r="Q527" s="342">
        <f>'PL,HC,INV'!P$895</f>
        <v>0</v>
      </c>
      <c r="R527" s="342">
        <f>'PL,HC,INV'!Q$895</f>
        <v>0</v>
      </c>
      <c r="S527" s="342">
        <f>'PL,HC,INV'!R$895</f>
        <v>0</v>
      </c>
      <c r="T527" s="342">
        <f>'PL,HC,INV'!S$895</f>
        <v>0</v>
      </c>
      <c r="U527" s="342">
        <f>'PL,HC,INV'!T$895</f>
        <v>0</v>
      </c>
      <c r="V527" s="342">
        <f>'PL,HC,INV'!U$895</f>
        <v>0</v>
      </c>
      <c r="W527" s="342">
        <f>'PL,HC,INV'!V$895</f>
        <v>0</v>
      </c>
      <c r="X527" s="342">
        <f>'PL,HC,INV'!W$895</f>
        <v>0</v>
      </c>
      <c r="Y527" s="342">
        <f>'PL,HC,INV'!X$895</f>
        <v>0</v>
      </c>
      <c r="Z527" s="342">
        <f>'PL,HC,INV'!Y$895</f>
        <v>0</v>
      </c>
      <c r="AA527" s="342">
        <f>'PL,HC,INV'!Z$895</f>
        <v>0</v>
      </c>
      <c r="AB527" s="342">
        <f>'PL,HC,INV'!AA$895</f>
        <v>0</v>
      </c>
    </row>
    <row r="528" spans="1:28">
      <c r="A528" s="975">
        <v>1</v>
      </c>
      <c r="B528" s="975" t="s">
        <v>576</v>
      </c>
      <c r="C528" s="975" t="s">
        <v>484</v>
      </c>
      <c r="D528" s="975" t="s">
        <v>90</v>
      </c>
      <c r="E528" s="975" t="s">
        <v>577</v>
      </c>
      <c r="G528" s="369"/>
      <c r="H528" s="369"/>
      <c r="I528" s="370"/>
      <c r="J528" s="340" t="s">
        <v>64</v>
      </c>
      <c r="K528" s="355" t="s">
        <v>60</v>
      </c>
      <c r="L528" s="354" t="s">
        <v>3</v>
      </c>
      <c r="M528" s="741" t="s">
        <v>4</v>
      </c>
      <c r="N528" s="356" t="s">
        <v>73</v>
      </c>
      <c r="O528" s="338" t="str">
        <f>'PL,HC,INV'!$O$4</f>
        <v>BIN</v>
      </c>
      <c r="P528" s="338" t="s">
        <v>352</v>
      </c>
      <c r="Q528" s="342">
        <f>'PL,HC,INV'!P$896</f>
        <v>0</v>
      </c>
      <c r="R528" s="342">
        <f>'PL,HC,INV'!Q$896</f>
        <v>0</v>
      </c>
      <c r="S528" s="342">
        <f>'PL,HC,INV'!R$896</f>
        <v>0</v>
      </c>
      <c r="T528" s="342">
        <f>'PL,HC,INV'!S$896</f>
        <v>0</v>
      </c>
      <c r="U528" s="342">
        <f>'PL,HC,INV'!T$896</f>
        <v>0</v>
      </c>
      <c r="V528" s="342">
        <f>'PL,HC,INV'!U$896</f>
        <v>0</v>
      </c>
      <c r="W528" s="342">
        <f>'PL,HC,INV'!V$896</f>
        <v>0</v>
      </c>
      <c r="X528" s="342">
        <f>'PL,HC,INV'!W$896</f>
        <v>0</v>
      </c>
      <c r="Y528" s="342">
        <f>'PL,HC,INV'!X$896</f>
        <v>0</v>
      </c>
      <c r="Z528" s="342">
        <f>'PL,HC,INV'!Y$896</f>
        <v>0</v>
      </c>
      <c r="AA528" s="342">
        <f>'PL,HC,INV'!Z$896</f>
        <v>0</v>
      </c>
      <c r="AB528" s="342">
        <f>'PL,HC,INV'!AA$896</f>
        <v>0</v>
      </c>
    </row>
    <row r="529" spans="1:28">
      <c r="A529" s="975">
        <v>1</v>
      </c>
      <c r="B529" s="975" t="s">
        <v>576</v>
      </c>
      <c r="C529" s="975" t="s">
        <v>484</v>
      </c>
      <c r="D529" s="975" t="s">
        <v>90</v>
      </c>
      <c r="E529" s="975" t="s">
        <v>577</v>
      </c>
      <c r="G529" s="369"/>
      <c r="H529" s="369"/>
      <c r="I529" s="370"/>
      <c r="J529" s="340" t="s">
        <v>64</v>
      </c>
      <c r="K529" s="355" t="s">
        <v>60</v>
      </c>
      <c r="L529" s="354" t="s">
        <v>3</v>
      </c>
      <c r="M529" s="741" t="s">
        <v>4</v>
      </c>
      <c r="N529" s="356" t="s">
        <v>74</v>
      </c>
      <c r="O529" s="338" t="str">
        <f>'PL,HC,INV'!$O$4</f>
        <v>BIN</v>
      </c>
      <c r="P529" s="338" t="s">
        <v>352</v>
      </c>
      <c r="Q529" s="342">
        <f>'PL,HC,INV'!P$897</f>
        <v>0</v>
      </c>
      <c r="R529" s="342">
        <f>'PL,HC,INV'!Q$897</f>
        <v>0</v>
      </c>
      <c r="S529" s="342">
        <f>'PL,HC,INV'!R$897</f>
        <v>0</v>
      </c>
      <c r="T529" s="342">
        <f>'PL,HC,INV'!S$897</f>
        <v>0</v>
      </c>
      <c r="U529" s="342">
        <f>'PL,HC,INV'!T$897</f>
        <v>0</v>
      </c>
      <c r="V529" s="342">
        <f>'PL,HC,INV'!U$897</f>
        <v>0</v>
      </c>
      <c r="W529" s="342">
        <f>'PL,HC,INV'!V$897</f>
        <v>0</v>
      </c>
      <c r="X529" s="342">
        <f>'PL,HC,INV'!W$897</f>
        <v>0</v>
      </c>
      <c r="Y529" s="342">
        <f>'PL,HC,INV'!X$897</f>
        <v>0</v>
      </c>
      <c r="Z529" s="342">
        <f>'PL,HC,INV'!Y$897</f>
        <v>0</v>
      </c>
      <c r="AA529" s="342">
        <f>'PL,HC,INV'!Z$897</f>
        <v>0</v>
      </c>
      <c r="AB529" s="342">
        <f>'PL,HC,INV'!AA$897</f>
        <v>0</v>
      </c>
    </row>
    <row r="530" spans="1:28">
      <c r="A530" s="975">
        <v>1</v>
      </c>
      <c r="B530" s="975" t="s">
        <v>576</v>
      </c>
      <c r="C530" s="975" t="s">
        <v>484</v>
      </c>
      <c r="D530" s="975" t="s">
        <v>90</v>
      </c>
      <c r="E530" s="975" t="s">
        <v>577</v>
      </c>
      <c r="G530" s="369"/>
      <c r="H530" s="369"/>
      <c r="I530" s="370"/>
      <c r="J530" s="340" t="s">
        <v>64</v>
      </c>
      <c r="K530" s="355" t="s">
        <v>60</v>
      </c>
      <c r="L530" s="354" t="s">
        <v>3</v>
      </c>
      <c r="M530" s="741" t="s">
        <v>4</v>
      </c>
      <c r="N530" s="356" t="s">
        <v>75</v>
      </c>
      <c r="O530" s="338" t="str">
        <f>'PL,HC,INV'!$O$4</f>
        <v>BIN</v>
      </c>
      <c r="P530" s="338" t="s">
        <v>352</v>
      </c>
      <c r="Q530" s="342">
        <f>'PL,HC,INV'!P$898</f>
        <v>0</v>
      </c>
      <c r="R530" s="342">
        <f>'PL,HC,INV'!Q$898</f>
        <v>0</v>
      </c>
      <c r="S530" s="342">
        <f>'PL,HC,INV'!R$898</f>
        <v>0</v>
      </c>
      <c r="T530" s="342">
        <f>'PL,HC,INV'!S$898</f>
        <v>0</v>
      </c>
      <c r="U530" s="342">
        <f>'PL,HC,INV'!T$898</f>
        <v>0</v>
      </c>
      <c r="V530" s="342">
        <f>'PL,HC,INV'!U$898</f>
        <v>0</v>
      </c>
      <c r="W530" s="342">
        <f>'PL,HC,INV'!V$898</f>
        <v>0</v>
      </c>
      <c r="X530" s="342">
        <f>'PL,HC,INV'!W$898</f>
        <v>0</v>
      </c>
      <c r="Y530" s="342">
        <f>'PL,HC,INV'!X$898</f>
        <v>0</v>
      </c>
      <c r="Z530" s="342">
        <f>'PL,HC,INV'!Y$898</f>
        <v>0</v>
      </c>
      <c r="AA530" s="342">
        <f>'PL,HC,INV'!Z$898</f>
        <v>0</v>
      </c>
      <c r="AB530" s="342">
        <f>'PL,HC,INV'!AA$898</f>
        <v>0</v>
      </c>
    </row>
    <row r="531" spans="1:28" s="1198" customFormat="1">
      <c r="A531" s="1198">
        <v>1</v>
      </c>
      <c r="F531" s="1200"/>
      <c r="G531" s="1213"/>
      <c r="H531" s="1213"/>
      <c r="I531" s="1214"/>
      <c r="J531" s="1215" t="s">
        <v>64</v>
      </c>
      <c r="K531" s="1204" t="s">
        <v>60</v>
      </c>
      <c r="L531" s="1216" t="s">
        <v>3</v>
      </c>
      <c r="M531" s="1217" t="s">
        <v>4</v>
      </c>
      <c r="N531" s="1239" t="s">
        <v>76</v>
      </c>
      <c r="O531" s="1240" t="str">
        <f>'PL,HC,INV'!$O$4</f>
        <v>BIN</v>
      </c>
      <c r="P531" s="1240" t="s">
        <v>352</v>
      </c>
      <c r="Q531" s="1209"/>
      <c r="R531" s="1209"/>
      <c r="S531" s="1209"/>
      <c r="T531" s="1209"/>
      <c r="U531" s="1209"/>
      <c r="V531" s="1209"/>
      <c r="W531" s="1209"/>
      <c r="X531" s="1209"/>
      <c r="Y531" s="1209"/>
      <c r="Z531" s="1209"/>
      <c r="AA531" s="1209"/>
      <c r="AB531" s="1209"/>
    </row>
    <row r="532" spans="1:28">
      <c r="A532" s="975">
        <v>1</v>
      </c>
      <c r="B532" s="975" t="s">
        <v>576</v>
      </c>
      <c r="C532" s="975" t="s">
        <v>484</v>
      </c>
      <c r="D532" s="975" t="s">
        <v>76</v>
      </c>
      <c r="E532" s="975" t="s">
        <v>577</v>
      </c>
      <c r="G532" s="369"/>
      <c r="H532" s="369"/>
      <c r="I532" s="370"/>
      <c r="J532" s="340" t="s">
        <v>64</v>
      </c>
      <c r="K532" s="355" t="s">
        <v>60</v>
      </c>
      <c r="L532" s="354" t="s">
        <v>3</v>
      </c>
      <c r="M532" s="741" t="s">
        <v>4</v>
      </c>
      <c r="N532" s="356" t="s">
        <v>353</v>
      </c>
      <c r="O532" s="338" t="str">
        <f>'PL,HC,INV'!$O$4</f>
        <v>BIN</v>
      </c>
      <c r="P532" s="338" t="s">
        <v>352</v>
      </c>
      <c r="Q532" s="342">
        <f>'PL,HC,INV'!P$900</f>
        <v>0</v>
      </c>
      <c r="R532" s="342">
        <f>'PL,HC,INV'!Q$900</f>
        <v>0</v>
      </c>
      <c r="S532" s="342">
        <f>'PL,HC,INV'!R$900</f>
        <v>0</v>
      </c>
      <c r="T532" s="342">
        <f>'PL,HC,INV'!S$900</f>
        <v>0</v>
      </c>
      <c r="U532" s="342">
        <f>'PL,HC,INV'!T$900</f>
        <v>0</v>
      </c>
      <c r="V532" s="342">
        <f>'PL,HC,INV'!U$900</f>
        <v>0</v>
      </c>
      <c r="W532" s="342">
        <f>'PL,HC,INV'!V$900</f>
        <v>0</v>
      </c>
      <c r="X532" s="342">
        <f>'PL,HC,INV'!W$900</f>
        <v>0</v>
      </c>
      <c r="Y532" s="342">
        <f>'PL,HC,INV'!X$900</f>
        <v>0</v>
      </c>
      <c r="Z532" s="342">
        <f>'PL,HC,INV'!Y$900</f>
        <v>0</v>
      </c>
      <c r="AA532" s="342">
        <f>'PL,HC,INV'!Z$900</f>
        <v>0</v>
      </c>
      <c r="AB532" s="342">
        <f>'PL,HC,INV'!AA$900</f>
        <v>0</v>
      </c>
    </row>
    <row r="533" spans="1:28">
      <c r="A533" s="975">
        <v>1</v>
      </c>
      <c r="B533" s="975" t="s">
        <v>576</v>
      </c>
      <c r="C533" s="975" t="s">
        <v>484</v>
      </c>
      <c r="D533" s="975" t="s">
        <v>76</v>
      </c>
      <c r="E533" s="975" t="s">
        <v>577</v>
      </c>
      <c r="G533" s="369"/>
      <c r="H533" s="369"/>
      <c r="I533" s="370"/>
      <c r="J533" s="340" t="s">
        <v>64</v>
      </c>
      <c r="K533" s="355" t="s">
        <v>60</v>
      </c>
      <c r="L533" s="354" t="s">
        <v>3</v>
      </c>
      <c r="M533" s="741" t="s">
        <v>4</v>
      </c>
      <c r="N533" s="356" t="s">
        <v>354</v>
      </c>
      <c r="O533" s="338" t="str">
        <f>'PL,HC,INV'!$O$4</f>
        <v>BIN</v>
      </c>
      <c r="P533" s="338" t="s">
        <v>352</v>
      </c>
      <c r="Q533" s="342">
        <f>'PL,HC,INV'!P$901</f>
        <v>0</v>
      </c>
      <c r="R533" s="342">
        <f>'PL,HC,INV'!Q$901</f>
        <v>0</v>
      </c>
      <c r="S533" s="342">
        <f>'PL,HC,INV'!R$901</f>
        <v>0</v>
      </c>
      <c r="T533" s="342">
        <f>'PL,HC,INV'!S$901</f>
        <v>0</v>
      </c>
      <c r="U533" s="342">
        <f>'PL,HC,INV'!T$901</f>
        <v>0</v>
      </c>
      <c r="V533" s="342">
        <f>'PL,HC,INV'!U$901</f>
        <v>0</v>
      </c>
      <c r="W533" s="342">
        <f>'PL,HC,INV'!V$901</f>
        <v>0</v>
      </c>
      <c r="X533" s="342">
        <f>'PL,HC,INV'!W$901</f>
        <v>0</v>
      </c>
      <c r="Y533" s="342">
        <f>'PL,HC,INV'!X$901</f>
        <v>0</v>
      </c>
      <c r="Z533" s="342">
        <f>'PL,HC,INV'!Y$901</f>
        <v>0</v>
      </c>
      <c r="AA533" s="342">
        <f>'PL,HC,INV'!Z$901</f>
        <v>0</v>
      </c>
      <c r="AB533" s="342">
        <f>'PL,HC,INV'!AA$901</f>
        <v>0</v>
      </c>
    </row>
    <row r="534" spans="1:28">
      <c r="A534" s="975">
        <v>1</v>
      </c>
      <c r="B534" s="975" t="s">
        <v>576</v>
      </c>
      <c r="C534" s="975" t="s">
        <v>484</v>
      </c>
      <c r="D534" s="975" t="s">
        <v>76</v>
      </c>
      <c r="E534" s="975" t="s">
        <v>577</v>
      </c>
      <c r="G534" s="369"/>
      <c r="H534" s="369"/>
      <c r="I534" s="370"/>
      <c r="J534" s="340" t="s">
        <v>64</v>
      </c>
      <c r="K534" s="355" t="s">
        <v>60</v>
      </c>
      <c r="L534" s="354" t="s">
        <v>3</v>
      </c>
      <c r="M534" s="741" t="s">
        <v>4</v>
      </c>
      <c r="N534" s="356" t="s">
        <v>355</v>
      </c>
      <c r="O534" s="338" t="str">
        <f>'PL,HC,INV'!$O$4</f>
        <v>BIN</v>
      </c>
      <c r="P534" s="338" t="s">
        <v>352</v>
      </c>
      <c r="Q534" s="342">
        <f>'PL,HC,INV'!P$902</f>
        <v>0</v>
      </c>
      <c r="R534" s="342">
        <f>'PL,HC,INV'!Q$902</f>
        <v>0</v>
      </c>
      <c r="S534" s="342">
        <f>'PL,HC,INV'!R$902</f>
        <v>0</v>
      </c>
      <c r="T534" s="342">
        <f>'PL,HC,INV'!S$902</f>
        <v>0</v>
      </c>
      <c r="U534" s="342">
        <f>'PL,HC,INV'!T$902</f>
        <v>0</v>
      </c>
      <c r="V534" s="342">
        <f>'PL,HC,INV'!U$902</f>
        <v>0</v>
      </c>
      <c r="W534" s="342">
        <f>'PL,HC,INV'!V$902</f>
        <v>0</v>
      </c>
      <c r="X534" s="342">
        <f>'PL,HC,INV'!W$902</f>
        <v>0</v>
      </c>
      <c r="Y534" s="342">
        <f>'PL,HC,INV'!X$902</f>
        <v>0</v>
      </c>
      <c r="Z534" s="342">
        <f>'PL,HC,INV'!Y$902</f>
        <v>0</v>
      </c>
      <c r="AA534" s="342">
        <f>'PL,HC,INV'!Z$902</f>
        <v>0</v>
      </c>
      <c r="AB534" s="342">
        <f>'PL,HC,INV'!AA$902</f>
        <v>0</v>
      </c>
    </row>
    <row r="535" spans="1:28">
      <c r="A535" s="975">
        <v>1</v>
      </c>
      <c r="B535" s="975" t="s">
        <v>576</v>
      </c>
      <c r="C535" s="975" t="s">
        <v>484</v>
      </c>
      <c r="D535" s="975" t="s">
        <v>76</v>
      </c>
      <c r="E535" s="975" t="s">
        <v>577</v>
      </c>
      <c r="G535" s="369"/>
      <c r="H535" s="369"/>
      <c r="I535" s="370"/>
      <c r="J535" s="340" t="s">
        <v>64</v>
      </c>
      <c r="K535" s="355" t="s">
        <v>60</v>
      </c>
      <c r="L535" s="354" t="s">
        <v>3</v>
      </c>
      <c r="M535" s="741" t="s">
        <v>4</v>
      </c>
      <c r="N535" s="356" t="s">
        <v>356</v>
      </c>
      <c r="O535" s="338" t="str">
        <f>'PL,HC,INV'!$O$4</f>
        <v>BIN</v>
      </c>
      <c r="P535" s="338" t="s">
        <v>352</v>
      </c>
      <c r="Q535" s="342">
        <f>'PL,HC,INV'!P$903</f>
        <v>0</v>
      </c>
      <c r="R535" s="342">
        <f>'PL,HC,INV'!Q$903</f>
        <v>0</v>
      </c>
      <c r="S535" s="342">
        <f>'PL,HC,INV'!R$903</f>
        <v>0</v>
      </c>
      <c r="T535" s="342">
        <f>'PL,HC,INV'!S$903</f>
        <v>0</v>
      </c>
      <c r="U535" s="342">
        <f>'PL,HC,INV'!T$903</f>
        <v>0</v>
      </c>
      <c r="V535" s="342">
        <f>'PL,HC,INV'!U$903</f>
        <v>0</v>
      </c>
      <c r="W535" s="342">
        <f>'PL,HC,INV'!V$903</f>
        <v>0</v>
      </c>
      <c r="X535" s="342">
        <f>'PL,HC,INV'!W$903</f>
        <v>0</v>
      </c>
      <c r="Y535" s="342">
        <f>'PL,HC,INV'!X$903</f>
        <v>0</v>
      </c>
      <c r="Z535" s="342">
        <f>'PL,HC,INV'!Y$903</f>
        <v>0</v>
      </c>
      <c r="AA535" s="342">
        <f>'PL,HC,INV'!Z$903</f>
        <v>0</v>
      </c>
      <c r="AB535" s="342">
        <f>'PL,HC,INV'!AA$903</f>
        <v>0</v>
      </c>
    </row>
    <row r="536" spans="1:28" s="1198" customFormat="1">
      <c r="A536" s="1198">
        <v>1</v>
      </c>
      <c r="F536" s="1200"/>
      <c r="G536" s="1213"/>
      <c r="H536" s="1213"/>
      <c r="I536" s="1214"/>
      <c r="J536" s="1215" t="s">
        <v>64</v>
      </c>
      <c r="K536" s="1204" t="s">
        <v>60</v>
      </c>
      <c r="L536" s="1216" t="s">
        <v>3</v>
      </c>
      <c r="M536" s="1217" t="s">
        <v>4</v>
      </c>
      <c r="N536" s="1239" t="s">
        <v>77</v>
      </c>
      <c r="O536" s="1240" t="str">
        <f>'PL,HC,INV'!$O$4</f>
        <v>BIN</v>
      </c>
      <c r="P536" s="1240" t="s">
        <v>352</v>
      </c>
      <c r="Q536" s="1209"/>
      <c r="R536" s="1209"/>
      <c r="S536" s="1209"/>
      <c r="T536" s="1209"/>
      <c r="U536" s="1209"/>
      <c r="V536" s="1209"/>
      <c r="W536" s="1209"/>
      <c r="X536" s="1209"/>
      <c r="Y536" s="1209"/>
      <c r="Z536" s="1209"/>
      <c r="AA536" s="1209"/>
      <c r="AB536" s="1209"/>
    </row>
    <row r="537" spans="1:28">
      <c r="A537" s="975">
        <v>1</v>
      </c>
      <c r="B537" s="975" t="s">
        <v>576</v>
      </c>
      <c r="C537" s="975" t="s">
        <v>484</v>
      </c>
      <c r="D537" s="975" t="s">
        <v>77</v>
      </c>
      <c r="E537" s="975" t="s">
        <v>577</v>
      </c>
      <c r="G537" s="369"/>
      <c r="H537" s="369"/>
      <c r="I537" s="370"/>
      <c r="J537" s="340" t="s">
        <v>64</v>
      </c>
      <c r="K537" s="355" t="s">
        <v>60</v>
      </c>
      <c r="L537" s="354" t="s">
        <v>3</v>
      </c>
      <c r="M537" s="741" t="s">
        <v>4</v>
      </c>
      <c r="N537" s="356" t="s">
        <v>78</v>
      </c>
      <c r="O537" s="338" t="str">
        <f>'PL,HC,INV'!$O$4</f>
        <v>BIN</v>
      </c>
      <c r="P537" s="338" t="s">
        <v>352</v>
      </c>
      <c r="Q537" s="342">
        <f>'PL,HC,INV'!P$905</f>
        <v>0</v>
      </c>
      <c r="R537" s="342">
        <f>'PL,HC,INV'!Q$905</f>
        <v>0</v>
      </c>
      <c r="S537" s="342">
        <f>'PL,HC,INV'!R$905</f>
        <v>0</v>
      </c>
      <c r="T537" s="342">
        <f>'PL,HC,INV'!S$905</f>
        <v>0</v>
      </c>
      <c r="U537" s="342">
        <f>'PL,HC,INV'!T$905</f>
        <v>0</v>
      </c>
      <c r="V537" s="342">
        <f>'PL,HC,INV'!U$905</f>
        <v>0</v>
      </c>
      <c r="W537" s="342">
        <f>'PL,HC,INV'!V$905</f>
        <v>0</v>
      </c>
      <c r="X537" s="342">
        <f>'PL,HC,INV'!W$905</f>
        <v>0</v>
      </c>
      <c r="Y537" s="342">
        <f>'PL,HC,INV'!X$905</f>
        <v>0</v>
      </c>
      <c r="Z537" s="342">
        <f>'PL,HC,INV'!Y$905</f>
        <v>0</v>
      </c>
      <c r="AA537" s="342">
        <f>'PL,HC,INV'!Z$905</f>
        <v>0</v>
      </c>
      <c r="AB537" s="342">
        <f>'PL,HC,INV'!AA$905</f>
        <v>0</v>
      </c>
    </row>
    <row r="538" spans="1:28">
      <c r="A538" s="975">
        <v>1</v>
      </c>
      <c r="B538" s="975" t="s">
        <v>576</v>
      </c>
      <c r="C538" s="975" t="s">
        <v>484</v>
      </c>
      <c r="D538" s="975" t="s">
        <v>77</v>
      </c>
      <c r="E538" s="975" t="s">
        <v>577</v>
      </c>
      <c r="G538" s="369"/>
      <c r="H538" s="369"/>
      <c r="I538" s="370"/>
      <c r="J538" s="340" t="s">
        <v>64</v>
      </c>
      <c r="K538" s="355" t="s">
        <v>60</v>
      </c>
      <c r="L538" s="354" t="s">
        <v>3</v>
      </c>
      <c r="M538" s="741" t="s">
        <v>4</v>
      </c>
      <c r="N538" s="356" t="s">
        <v>79</v>
      </c>
      <c r="O538" s="338" t="str">
        <f>'PL,HC,INV'!$O$4</f>
        <v>BIN</v>
      </c>
      <c r="P538" s="338" t="s">
        <v>352</v>
      </c>
      <c r="Q538" s="342">
        <f>'PL,HC,INV'!P$906</f>
        <v>0</v>
      </c>
      <c r="R538" s="342">
        <f>'PL,HC,INV'!Q$906</f>
        <v>0</v>
      </c>
      <c r="S538" s="342">
        <f>'PL,HC,INV'!R$906</f>
        <v>0</v>
      </c>
      <c r="T538" s="342">
        <f>'PL,HC,INV'!S$906</f>
        <v>0</v>
      </c>
      <c r="U538" s="342">
        <f>'PL,HC,INV'!T$906</f>
        <v>0</v>
      </c>
      <c r="V538" s="342">
        <f>'PL,HC,INV'!U$906</f>
        <v>0</v>
      </c>
      <c r="W538" s="342">
        <f>'PL,HC,INV'!V$906</f>
        <v>0</v>
      </c>
      <c r="X538" s="342">
        <f>'PL,HC,INV'!W$906</f>
        <v>0</v>
      </c>
      <c r="Y538" s="342">
        <f>'PL,HC,INV'!X$906</f>
        <v>0</v>
      </c>
      <c r="Z538" s="342">
        <f>'PL,HC,INV'!Y$906</f>
        <v>0</v>
      </c>
      <c r="AA538" s="342">
        <f>'PL,HC,INV'!Z$906</f>
        <v>0</v>
      </c>
      <c r="AB538" s="342">
        <f>'PL,HC,INV'!AA$906</f>
        <v>0</v>
      </c>
    </row>
    <row r="539" spans="1:28">
      <c r="A539" s="975">
        <v>1</v>
      </c>
      <c r="B539" s="975" t="s">
        <v>576</v>
      </c>
      <c r="C539" s="975" t="s">
        <v>484</v>
      </c>
      <c r="D539" s="975" t="s">
        <v>77</v>
      </c>
      <c r="E539" s="975" t="s">
        <v>577</v>
      </c>
      <c r="G539" s="369"/>
      <c r="H539" s="369"/>
      <c r="I539" s="370"/>
      <c r="J539" s="340" t="s">
        <v>64</v>
      </c>
      <c r="K539" s="355" t="s">
        <v>60</v>
      </c>
      <c r="L539" s="354" t="s">
        <v>3</v>
      </c>
      <c r="M539" s="741" t="s">
        <v>4</v>
      </c>
      <c r="N539" s="356" t="s">
        <v>80</v>
      </c>
      <c r="O539" s="338" t="str">
        <f>'PL,HC,INV'!$O$4</f>
        <v>BIN</v>
      </c>
      <c r="P539" s="338" t="s">
        <v>352</v>
      </c>
      <c r="Q539" s="342">
        <f>'PL,HC,INV'!P$907</f>
        <v>0</v>
      </c>
      <c r="R539" s="342">
        <f>'PL,HC,INV'!Q$907</f>
        <v>0</v>
      </c>
      <c r="S539" s="342">
        <f>'PL,HC,INV'!R$907</f>
        <v>0</v>
      </c>
      <c r="T539" s="342">
        <f>'PL,HC,INV'!S$907</f>
        <v>0</v>
      </c>
      <c r="U539" s="342">
        <f>'PL,HC,INV'!T$907</f>
        <v>0</v>
      </c>
      <c r="V539" s="342">
        <f>'PL,HC,INV'!U$907</f>
        <v>0</v>
      </c>
      <c r="W539" s="342">
        <f>'PL,HC,INV'!V$907</f>
        <v>0</v>
      </c>
      <c r="X539" s="342">
        <f>'PL,HC,INV'!W$907</f>
        <v>0</v>
      </c>
      <c r="Y539" s="342">
        <f>'PL,HC,INV'!X$907</f>
        <v>0</v>
      </c>
      <c r="Z539" s="342">
        <f>'PL,HC,INV'!Y$907</f>
        <v>0</v>
      </c>
      <c r="AA539" s="342">
        <f>'PL,HC,INV'!Z$907</f>
        <v>0</v>
      </c>
      <c r="AB539" s="342">
        <f>'PL,HC,INV'!AA$907</f>
        <v>0</v>
      </c>
    </row>
    <row r="540" spans="1:28">
      <c r="A540" s="975">
        <v>1</v>
      </c>
      <c r="B540" s="975" t="s">
        <v>576</v>
      </c>
      <c r="C540" s="975" t="s">
        <v>484</v>
      </c>
      <c r="D540" s="975" t="s">
        <v>77</v>
      </c>
      <c r="E540" s="975" t="s">
        <v>577</v>
      </c>
      <c r="G540" s="369"/>
      <c r="H540" s="369"/>
      <c r="I540" s="370"/>
      <c r="J540" s="340" t="s">
        <v>64</v>
      </c>
      <c r="K540" s="355" t="s">
        <v>60</v>
      </c>
      <c r="L540" s="354" t="s">
        <v>3</v>
      </c>
      <c r="M540" s="741" t="s">
        <v>4</v>
      </c>
      <c r="N540" s="356" t="s">
        <v>81</v>
      </c>
      <c r="O540" s="338" t="str">
        <f>'PL,HC,INV'!$O$4</f>
        <v>BIN</v>
      </c>
      <c r="P540" s="338" t="s">
        <v>352</v>
      </c>
      <c r="Q540" s="342">
        <f>'PL,HC,INV'!P$908</f>
        <v>0</v>
      </c>
      <c r="R540" s="342">
        <f>'PL,HC,INV'!Q$908</f>
        <v>0</v>
      </c>
      <c r="S540" s="342">
        <f>'PL,HC,INV'!R$908</f>
        <v>0</v>
      </c>
      <c r="T540" s="342">
        <f>'PL,HC,INV'!S$908</f>
        <v>0</v>
      </c>
      <c r="U540" s="342">
        <f>'PL,HC,INV'!T$908</f>
        <v>0</v>
      </c>
      <c r="V540" s="342">
        <f>'PL,HC,INV'!U$908</f>
        <v>0</v>
      </c>
      <c r="W540" s="342">
        <f>'PL,HC,INV'!V$908</f>
        <v>0</v>
      </c>
      <c r="X540" s="342">
        <f>'PL,HC,INV'!W$908</f>
        <v>0</v>
      </c>
      <c r="Y540" s="342">
        <f>'PL,HC,INV'!X$908</f>
        <v>0</v>
      </c>
      <c r="Z540" s="342">
        <f>'PL,HC,INV'!Y$908</f>
        <v>0</v>
      </c>
      <c r="AA540" s="342">
        <f>'PL,HC,INV'!Z$908</f>
        <v>0</v>
      </c>
      <c r="AB540" s="342">
        <f>'PL,HC,INV'!AA$908</f>
        <v>0</v>
      </c>
    </row>
    <row r="541" spans="1:28">
      <c r="A541" s="975">
        <v>1</v>
      </c>
      <c r="B541" s="975" t="s">
        <v>576</v>
      </c>
      <c r="C541" s="975" t="s">
        <v>484</v>
      </c>
      <c r="D541" s="975" t="s">
        <v>77</v>
      </c>
      <c r="E541" s="975" t="s">
        <v>577</v>
      </c>
      <c r="G541" s="369"/>
      <c r="H541" s="369"/>
      <c r="I541" s="370"/>
      <c r="J541" s="340" t="s">
        <v>64</v>
      </c>
      <c r="K541" s="355" t="s">
        <v>60</v>
      </c>
      <c r="L541" s="354" t="s">
        <v>3</v>
      </c>
      <c r="M541" s="741" t="s">
        <v>4</v>
      </c>
      <c r="N541" s="356" t="s">
        <v>82</v>
      </c>
      <c r="O541" s="338" t="str">
        <f>'PL,HC,INV'!$O$4</f>
        <v>BIN</v>
      </c>
      <c r="P541" s="338" t="s">
        <v>352</v>
      </c>
      <c r="Q541" s="342">
        <f>'PL,HC,INV'!P$909</f>
        <v>0</v>
      </c>
      <c r="R541" s="342">
        <f>'PL,HC,INV'!Q$909</f>
        <v>0</v>
      </c>
      <c r="S541" s="342">
        <f>'PL,HC,INV'!R$909</f>
        <v>0</v>
      </c>
      <c r="T541" s="342">
        <f>'PL,HC,INV'!S$909</f>
        <v>0</v>
      </c>
      <c r="U541" s="342">
        <f>'PL,HC,INV'!T$909</f>
        <v>0</v>
      </c>
      <c r="V541" s="342">
        <f>'PL,HC,INV'!U$909</f>
        <v>0</v>
      </c>
      <c r="W541" s="342">
        <f>'PL,HC,INV'!V$909</f>
        <v>0</v>
      </c>
      <c r="X541" s="342">
        <f>'PL,HC,INV'!W$909</f>
        <v>0</v>
      </c>
      <c r="Y541" s="342">
        <f>'PL,HC,INV'!X$909</f>
        <v>0</v>
      </c>
      <c r="Z541" s="342">
        <f>'PL,HC,INV'!Y$909</f>
        <v>0</v>
      </c>
      <c r="AA541" s="342">
        <f>'PL,HC,INV'!Z$909</f>
        <v>0</v>
      </c>
      <c r="AB541" s="342">
        <f>'PL,HC,INV'!AA$909</f>
        <v>0</v>
      </c>
    </row>
    <row r="542" spans="1:28" s="1198" customFormat="1">
      <c r="A542" s="1198">
        <v>1</v>
      </c>
      <c r="F542" s="1200"/>
      <c r="G542" s="1213"/>
      <c r="H542" s="1213"/>
      <c r="I542" s="1214"/>
      <c r="J542" s="1215" t="s">
        <v>64</v>
      </c>
      <c r="K542" s="1204" t="s">
        <v>60</v>
      </c>
      <c r="L542" s="1216" t="s">
        <v>3</v>
      </c>
      <c r="M542" s="1217" t="s">
        <v>4</v>
      </c>
      <c r="N542" s="1239" t="s">
        <v>91</v>
      </c>
      <c r="O542" s="1240" t="str">
        <f>'PL,HC,INV'!$O$4</f>
        <v>BIN</v>
      </c>
      <c r="P542" s="1240" t="s">
        <v>352</v>
      </c>
      <c r="Q542" s="1209"/>
      <c r="R542" s="1209"/>
      <c r="S542" s="1209"/>
      <c r="T542" s="1209"/>
      <c r="U542" s="1209"/>
      <c r="V542" s="1209"/>
      <c r="W542" s="1209"/>
      <c r="X542" s="1209"/>
      <c r="Y542" s="1209"/>
      <c r="Z542" s="1209"/>
      <c r="AA542" s="1209"/>
      <c r="AB542" s="1209"/>
    </row>
    <row r="543" spans="1:28">
      <c r="A543" s="975">
        <v>1</v>
      </c>
      <c r="B543" s="975" t="s">
        <v>576</v>
      </c>
      <c r="C543" s="975" t="s">
        <v>484</v>
      </c>
      <c r="D543" s="975" t="s">
        <v>91</v>
      </c>
      <c r="E543" s="975" t="s">
        <v>577</v>
      </c>
      <c r="G543" s="369"/>
      <c r="H543" s="369"/>
      <c r="I543" s="370"/>
      <c r="J543" s="340" t="s">
        <v>64</v>
      </c>
      <c r="K543" s="355" t="s">
        <v>60</v>
      </c>
      <c r="L543" s="354" t="s">
        <v>3</v>
      </c>
      <c r="M543" s="741" t="s">
        <v>4</v>
      </c>
      <c r="N543" s="356" t="s">
        <v>83</v>
      </c>
      <c r="O543" s="338" t="str">
        <f>'PL,HC,INV'!$O$4</f>
        <v>BIN</v>
      </c>
      <c r="P543" s="338" t="s">
        <v>352</v>
      </c>
      <c r="Q543" s="342">
        <f>'PL,HC,INV'!P$911</f>
        <v>0</v>
      </c>
      <c r="R543" s="342">
        <f>'PL,HC,INV'!Q$911</f>
        <v>0</v>
      </c>
      <c r="S543" s="342">
        <f>'PL,HC,INV'!R$911</f>
        <v>0</v>
      </c>
      <c r="T543" s="342">
        <f>'PL,HC,INV'!S$911</f>
        <v>0</v>
      </c>
      <c r="U543" s="342">
        <f>'PL,HC,INV'!T$911</f>
        <v>0</v>
      </c>
      <c r="V543" s="342">
        <f>'PL,HC,INV'!U$911</f>
        <v>0</v>
      </c>
      <c r="W543" s="342">
        <f>'PL,HC,INV'!V$911</f>
        <v>0</v>
      </c>
      <c r="X543" s="342">
        <f>'PL,HC,INV'!W$911</f>
        <v>0</v>
      </c>
      <c r="Y543" s="342">
        <f>'PL,HC,INV'!X$911</f>
        <v>0</v>
      </c>
      <c r="Z543" s="342">
        <f>'PL,HC,INV'!Y$911</f>
        <v>0</v>
      </c>
      <c r="AA543" s="342">
        <f>'PL,HC,INV'!Z$911</f>
        <v>0</v>
      </c>
      <c r="AB543" s="342">
        <f>'PL,HC,INV'!AA$911</f>
        <v>0</v>
      </c>
    </row>
    <row r="544" spans="1:28">
      <c r="A544" s="975">
        <v>1</v>
      </c>
      <c r="B544" s="975" t="s">
        <v>576</v>
      </c>
      <c r="C544" s="975" t="s">
        <v>484</v>
      </c>
      <c r="D544" s="975" t="s">
        <v>91</v>
      </c>
      <c r="E544" s="975" t="s">
        <v>577</v>
      </c>
      <c r="G544" s="369"/>
      <c r="H544" s="369"/>
      <c r="I544" s="370"/>
      <c r="J544" s="340" t="s">
        <v>64</v>
      </c>
      <c r="K544" s="355" t="s">
        <v>60</v>
      </c>
      <c r="L544" s="354" t="s">
        <v>3</v>
      </c>
      <c r="M544" s="741" t="s">
        <v>4</v>
      </c>
      <c r="N544" s="356" t="s">
        <v>84</v>
      </c>
      <c r="O544" s="338" t="str">
        <f>'PL,HC,INV'!$O$4</f>
        <v>BIN</v>
      </c>
      <c r="P544" s="338" t="s">
        <v>352</v>
      </c>
      <c r="Q544" s="342">
        <f>'PL,HC,INV'!P$912</f>
        <v>0</v>
      </c>
      <c r="R544" s="342">
        <f>'PL,HC,INV'!Q$912</f>
        <v>0</v>
      </c>
      <c r="S544" s="342">
        <f>'PL,HC,INV'!R$912</f>
        <v>0</v>
      </c>
      <c r="T544" s="342">
        <f>'PL,HC,INV'!S$912</f>
        <v>0</v>
      </c>
      <c r="U544" s="342">
        <f>'PL,HC,INV'!T$912</f>
        <v>0</v>
      </c>
      <c r="V544" s="342">
        <f>'PL,HC,INV'!U$912</f>
        <v>0</v>
      </c>
      <c r="W544" s="342">
        <f>'PL,HC,INV'!V$912</f>
        <v>0</v>
      </c>
      <c r="X544" s="342">
        <f>'PL,HC,INV'!W$912</f>
        <v>0</v>
      </c>
      <c r="Y544" s="342">
        <f>'PL,HC,INV'!X$912</f>
        <v>0</v>
      </c>
      <c r="Z544" s="342">
        <f>'PL,HC,INV'!Y$912</f>
        <v>0</v>
      </c>
      <c r="AA544" s="342">
        <f>'PL,HC,INV'!Z$912</f>
        <v>0</v>
      </c>
      <c r="AB544" s="342">
        <f>'PL,HC,INV'!AA$912</f>
        <v>0</v>
      </c>
    </row>
    <row r="545" spans="1:28">
      <c r="A545" s="975">
        <v>1</v>
      </c>
      <c r="B545" s="975" t="s">
        <v>576</v>
      </c>
      <c r="C545" s="975" t="s">
        <v>484</v>
      </c>
      <c r="D545" s="975" t="s">
        <v>91</v>
      </c>
      <c r="E545" s="975" t="s">
        <v>577</v>
      </c>
      <c r="G545" s="369"/>
      <c r="H545" s="369"/>
      <c r="I545" s="370"/>
      <c r="J545" s="340" t="s">
        <v>64</v>
      </c>
      <c r="K545" s="355" t="s">
        <v>60</v>
      </c>
      <c r="L545" s="354" t="s">
        <v>3</v>
      </c>
      <c r="M545" s="741" t="s">
        <v>4</v>
      </c>
      <c r="N545" s="356" t="s">
        <v>85</v>
      </c>
      <c r="O545" s="338" t="str">
        <f>'PL,HC,INV'!$O$4</f>
        <v>BIN</v>
      </c>
      <c r="P545" s="338" t="s">
        <v>352</v>
      </c>
      <c r="Q545" s="342">
        <f>'PL,HC,INV'!P$913</f>
        <v>0</v>
      </c>
      <c r="R545" s="342">
        <f>'PL,HC,INV'!Q$913</f>
        <v>0</v>
      </c>
      <c r="S545" s="342">
        <f>'PL,HC,INV'!R$913</f>
        <v>0</v>
      </c>
      <c r="T545" s="342">
        <f>'PL,HC,INV'!S$913</f>
        <v>0</v>
      </c>
      <c r="U545" s="342">
        <f>'PL,HC,INV'!T$913</f>
        <v>0</v>
      </c>
      <c r="V545" s="342">
        <f>'PL,HC,INV'!U$913</f>
        <v>0</v>
      </c>
      <c r="W545" s="342">
        <f>'PL,HC,INV'!V$913</f>
        <v>0</v>
      </c>
      <c r="X545" s="342">
        <f>'PL,HC,INV'!W$913</f>
        <v>0</v>
      </c>
      <c r="Y545" s="342">
        <f>'PL,HC,INV'!X$913</f>
        <v>0</v>
      </c>
      <c r="Z545" s="342">
        <f>'PL,HC,INV'!Y$913</f>
        <v>0</v>
      </c>
      <c r="AA545" s="342">
        <f>'PL,HC,INV'!Z$913</f>
        <v>0</v>
      </c>
      <c r="AB545" s="342">
        <f>'PL,HC,INV'!AA$913</f>
        <v>0</v>
      </c>
    </row>
    <row r="546" spans="1:28">
      <c r="A546" s="975">
        <v>1</v>
      </c>
      <c r="B546" s="975" t="s">
        <v>576</v>
      </c>
      <c r="C546" s="975" t="s">
        <v>484</v>
      </c>
      <c r="D546" s="975" t="s">
        <v>357</v>
      </c>
      <c r="E546" s="975" t="s">
        <v>357</v>
      </c>
      <c r="G546" s="369"/>
      <c r="H546" s="369"/>
      <c r="I546" s="370"/>
      <c r="J546" s="340" t="s">
        <v>64</v>
      </c>
      <c r="K546" s="355" t="s">
        <v>60</v>
      </c>
      <c r="L546" s="354" t="s">
        <v>3</v>
      </c>
      <c r="M546" s="741" t="s">
        <v>4</v>
      </c>
      <c r="N546" s="353" t="s">
        <v>357</v>
      </c>
      <c r="O546" s="338" t="str">
        <f>'PL,HC,INV'!$O$4</f>
        <v>BIN</v>
      </c>
      <c r="P546" s="338" t="s">
        <v>352</v>
      </c>
      <c r="Q546" s="342">
        <f>'PL,HC,INV'!P$914</f>
        <v>0</v>
      </c>
      <c r="R546" s="342">
        <f>'PL,HC,INV'!Q$914</f>
        <v>0</v>
      </c>
      <c r="S546" s="342">
        <f>'PL,HC,INV'!R$914</f>
        <v>0</v>
      </c>
      <c r="T546" s="342">
        <f>'PL,HC,INV'!S$914</f>
        <v>0</v>
      </c>
      <c r="U546" s="342">
        <f>'PL,HC,INV'!T$914</f>
        <v>0</v>
      </c>
      <c r="V546" s="342">
        <f>'PL,HC,INV'!U$914</f>
        <v>0</v>
      </c>
      <c r="W546" s="342">
        <f>'PL,HC,INV'!V$914</f>
        <v>0</v>
      </c>
      <c r="X546" s="342">
        <f>'PL,HC,INV'!W$914</f>
        <v>0</v>
      </c>
      <c r="Y546" s="342">
        <f>'PL,HC,INV'!X$914</f>
        <v>0</v>
      </c>
      <c r="Z546" s="342">
        <f>'PL,HC,INV'!Y$914</f>
        <v>0</v>
      </c>
      <c r="AA546" s="342">
        <f>'PL,HC,INV'!Z$914</f>
        <v>0</v>
      </c>
      <c r="AB546" s="342">
        <f>'PL,HC,INV'!AA$914</f>
        <v>0</v>
      </c>
    </row>
    <row r="547" spans="1:28" s="378" customFormat="1">
      <c r="A547" s="975">
        <v>1</v>
      </c>
      <c r="F547" s="619"/>
      <c r="G547" s="369"/>
      <c r="H547" s="369"/>
      <c r="I547" s="369"/>
      <c r="J547" s="381"/>
      <c r="K547" s="382"/>
      <c r="L547" s="382"/>
      <c r="M547" s="382"/>
      <c r="N547" s="382"/>
      <c r="O547" s="381"/>
      <c r="P547" s="381"/>
      <c r="Q547" s="381"/>
      <c r="R547" s="381"/>
      <c r="S547" s="381"/>
      <c r="T547" s="381"/>
      <c r="U547" s="381"/>
      <c r="V547" s="381"/>
      <c r="W547" s="381"/>
      <c r="X547" s="381"/>
      <c r="Y547" s="381"/>
      <c r="Z547" s="381"/>
      <c r="AA547" s="381"/>
      <c r="AB547" s="381"/>
    </row>
    <row r="548" spans="1:28" s="1227" customFormat="1">
      <c r="A548" s="1227">
        <v>1</v>
      </c>
      <c r="C548" s="1228" t="s">
        <v>578</v>
      </c>
      <c r="F548" s="1229"/>
      <c r="G548" s="1233"/>
      <c r="H548" s="1233"/>
      <c r="I548" s="1234"/>
      <c r="J548" s="1231"/>
      <c r="K548" s="1235"/>
      <c r="L548" s="1236"/>
      <c r="M548" s="1237"/>
      <c r="N548" s="1236"/>
      <c r="O548" s="1238"/>
      <c r="P548" s="1238"/>
      <c r="Q548" s="1232"/>
      <c r="R548" s="1232"/>
      <c r="S548" s="1232"/>
      <c r="T548" s="1232"/>
      <c r="U548" s="1232"/>
      <c r="V548" s="1232"/>
      <c r="W548" s="1232"/>
      <c r="X548" s="1232"/>
      <c r="Y548" s="1232"/>
      <c r="Z548" s="1232"/>
      <c r="AA548" s="1232"/>
      <c r="AB548" s="1232"/>
    </row>
    <row r="549" spans="1:28" s="1244" customFormat="1">
      <c r="A549" s="1244">
        <v>1</v>
      </c>
      <c r="C549" s="1245" t="s">
        <v>485</v>
      </c>
      <c r="F549" s="1247"/>
      <c r="G549" s="1257"/>
      <c r="H549" s="1257"/>
      <c r="I549" s="1258"/>
      <c r="J549" s="1259" t="s">
        <v>86</v>
      </c>
      <c r="K549" s="1260" t="s">
        <v>55</v>
      </c>
      <c r="L549" s="1261" t="s">
        <v>3</v>
      </c>
      <c r="M549" s="1262" t="s">
        <v>4</v>
      </c>
      <c r="N549" s="1263" t="s">
        <v>5</v>
      </c>
      <c r="O549" s="1264" t="str">
        <f>'PL,HC,INV'!$O$4</f>
        <v>BIN</v>
      </c>
      <c r="P549" s="1264" t="str">
        <f>'PL,HC,INV'!$H$6</f>
        <v>K_INR</v>
      </c>
      <c r="Q549" s="1256"/>
      <c r="R549" s="1256"/>
      <c r="S549" s="1256"/>
      <c r="T549" s="1256"/>
      <c r="U549" s="1256"/>
      <c r="V549" s="1256"/>
      <c r="W549" s="1256"/>
      <c r="X549" s="1256"/>
      <c r="Y549" s="1256"/>
      <c r="Z549" s="1256"/>
      <c r="AA549" s="1256"/>
      <c r="AB549" s="1256"/>
    </row>
    <row r="550" spans="1:28">
      <c r="A550" s="975">
        <v>1</v>
      </c>
      <c r="B550" s="975" t="s">
        <v>790</v>
      </c>
      <c r="C550" s="975" t="s">
        <v>788</v>
      </c>
      <c r="D550" s="975" t="s">
        <v>582</v>
      </c>
      <c r="E550" s="975" t="s">
        <v>791</v>
      </c>
      <c r="G550" s="371"/>
      <c r="H550" s="371"/>
      <c r="I550" s="372"/>
      <c r="J550" s="339" t="s">
        <v>494</v>
      </c>
      <c r="K550" s="355" t="s">
        <v>55</v>
      </c>
      <c r="L550" s="354" t="s">
        <v>3</v>
      </c>
      <c r="M550" s="741" t="s">
        <v>4</v>
      </c>
      <c r="N550" s="354" t="s">
        <v>5</v>
      </c>
      <c r="O550" s="351" t="str">
        <f>'PL,HC,INV'!$O$4</f>
        <v>BIN</v>
      </c>
      <c r="P550" s="351" t="str">
        <f>'PL,HC,INV'!$H$6</f>
        <v>K_INR</v>
      </c>
      <c r="Q550" s="342">
        <f>'PL,HC,INV'!P$984</f>
        <v>542328</v>
      </c>
      <c r="R550" s="342">
        <f>'PL,HC,INV'!Q$984</f>
        <v>506496</v>
      </c>
      <c r="S550" s="342">
        <f>'PL,HC,INV'!R$984</f>
        <v>424097</v>
      </c>
      <c r="T550" s="342">
        <f>'PL,HC,INV'!S$984</f>
        <v>364927</v>
      </c>
      <c r="U550" s="342">
        <f>'PL,HC,INV'!T$984</f>
        <v>328356</v>
      </c>
      <c r="V550" s="342">
        <f>'PL,HC,INV'!U$984</f>
        <v>241057</v>
      </c>
      <c r="W550" s="342">
        <f>'PL,HC,INV'!V$984</f>
        <v>226644</v>
      </c>
      <c r="X550" s="342">
        <f>'PL,HC,INV'!W$984</f>
        <v>274637</v>
      </c>
      <c r="Y550" s="342">
        <f>'PL,HC,INV'!X$984</f>
        <v>278246</v>
      </c>
      <c r="Z550" s="342">
        <f>'PL,HC,INV'!Y$984</f>
        <v>256774</v>
      </c>
      <c r="AA550" s="342">
        <f>'PL,HC,INV'!Z$984</f>
        <v>297699</v>
      </c>
      <c r="AB550" s="342">
        <f>'PL,HC,INV'!AA$984</f>
        <v>258234</v>
      </c>
    </row>
    <row r="551" spans="1:28">
      <c r="A551" s="975">
        <v>1</v>
      </c>
      <c r="B551" s="975" t="s">
        <v>791</v>
      </c>
      <c r="C551" s="975" t="s">
        <v>747</v>
      </c>
      <c r="D551" s="975" t="s">
        <v>579</v>
      </c>
      <c r="E551" s="975" t="s">
        <v>791</v>
      </c>
      <c r="G551" s="371"/>
      <c r="H551" s="371"/>
      <c r="I551" s="372"/>
      <c r="J551" s="339" t="s">
        <v>88</v>
      </c>
      <c r="K551" s="355" t="s">
        <v>55</v>
      </c>
      <c r="L551" s="354" t="s">
        <v>3</v>
      </c>
      <c r="M551" s="741" t="s">
        <v>4</v>
      </c>
      <c r="N551" s="354" t="s">
        <v>918</v>
      </c>
      <c r="O551" s="351" t="str">
        <f>'PL,HC,INV'!$O$4</f>
        <v>BIN</v>
      </c>
      <c r="P551" s="351" t="str">
        <f>'PL,HC,INV'!$H$6</f>
        <v>K_INR</v>
      </c>
      <c r="Q551" s="342">
        <f>'PL,HC,INV'!P$985</f>
        <v>4094</v>
      </c>
      <c r="R551" s="342">
        <f>'PL,HC,INV'!Q$985</f>
        <v>4280</v>
      </c>
      <c r="S551" s="342">
        <f>'PL,HC,INV'!R$985</f>
        <v>3870</v>
      </c>
      <c r="T551" s="342">
        <f>'PL,HC,INV'!S$985</f>
        <v>3899</v>
      </c>
      <c r="U551" s="342">
        <f>'PL,HC,INV'!T$985</f>
        <v>3900</v>
      </c>
      <c r="V551" s="342">
        <f>'PL,HC,INV'!U$985</f>
        <v>3423</v>
      </c>
      <c r="W551" s="342">
        <f>'PL,HC,INV'!V$985</f>
        <v>3676</v>
      </c>
      <c r="X551" s="342">
        <f>'PL,HC,INV'!W$985</f>
        <v>3612</v>
      </c>
      <c r="Y551" s="342">
        <f>'PL,HC,INV'!X$985</f>
        <v>4297</v>
      </c>
      <c r="Z551" s="342">
        <f>'PL,HC,INV'!Y$985</f>
        <v>3498</v>
      </c>
      <c r="AA551" s="342">
        <f>'PL,HC,INV'!Z$985</f>
        <v>3405</v>
      </c>
      <c r="AB551" s="342">
        <f>'PL,HC,INV'!AA$985</f>
        <v>2997</v>
      </c>
    </row>
    <row r="552" spans="1:28" s="1244" customFormat="1">
      <c r="A552" s="1244">
        <v>1</v>
      </c>
      <c r="C552" s="1245" t="s">
        <v>481</v>
      </c>
      <c r="F552" s="1247"/>
      <c r="G552" s="1257"/>
      <c r="H552" s="1257"/>
      <c r="I552" s="1258"/>
      <c r="J552" s="1259" t="s">
        <v>86</v>
      </c>
      <c r="K552" s="1260" t="s">
        <v>50</v>
      </c>
      <c r="L552" s="1261" t="s">
        <v>3</v>
      </c>
      <c r="M552" s="1262" t="s">
        <v>4</v>
      </c>
      <c r="N552" s="1263" t="s">
        <v>5</v>
      </c>
      <c r="O552" s="1264" t="str">
        <f>'PL,HC,INV'!$O$4</f>
        <v>BIN</v>
      </c>
      <c r="P552" s="1264" t="str">
        <f>'PL,HC,INV'!$H$6</f>
        <v>K_INR</v>
      </c>
      <c r="Q552" s="1256"/>
      <c r="R552" s="1256"/>
      <c r="S552" s="1256"/>
      <c r="T552" s="1256"/>
      <c r="U552" s="1256"/>
      <c r="V552" s="1256"/>
      <c r="W552" s="1256"/>
      <c r="X552" s="1256"/>
      <c r="Y552" s="1256"/>
      <c r="Z552" s="1256"/>
      <c r="AA552" s="1256"/>
      <c r="AB552" s="1256"/>
    </row>
    <row r="553" spans="1:28">
      <c r="A553" s="975">
        <v>1</v>
      </c>
      <c r="B553" s="975" t="s">
        <v>578</v>
      </c>
      <c r="C553" s="975" t="s">
        <v>481</v>
      </c>
      <c r="D553" s="975" t="s">
        <v>582</v>
      </c>
      <c r="E553" s="975" t="s">
        <v>578</v>
      </c>
      <c r="G553" s="371"/>
      <c r="H553" s="371"/>
      <c r="I553" s="372"/>
      <c r="J553" s="339" t="s">
        <v>494</v>
      </c>
      <c r="K553" s="355" t="s">
        <v>92</v>
      </c>
      <c r="L553" s="354" t="s">
        <v>3</v>
      </c>
      <c r="M553" s="741" t="s">
        <v>4</v>
      </c>
      <c r="N553" s="354" t="s">
        <v>5</v>
      </c>
      <c r="O553" s="351" t="str">
        <f>'PL,HC,INV'!$O$4</f>
        <v>BIN</v>
      </c>
      <c r="P553" s="351" t="str">
        <f>'PL,HC,INV'!$H$6</f>
        <v>K_INR</v>
      </c>
      <c r="Q553" s="342">
        <f>'PL,HC,INV'!P$1000</f>
        <v>287</v>
      </c>
      <c r="R553" s="342">
        <f>'PL,HC,INV'!Q$1000</f>
        <v>280</v>
      </c>
      <c r="S553" s="342">
        <f>'PL,HC,INV'!R$1000</f>
        <v>287</v>
      </c>
      <c r="T553" s="342">
        <f>'PL,HC,INV'!S$1000</f>
        <v>266</v>
      </c>
      <c r="U553" s="342">
        <f>'PL,HC,INV'!T$1000</f>
        <v>239</v>
      </c>
      <c r="V553" s="342">
        <f>'PL,HC,INV'!U$1000</f>
        <v>188</v>
      </c>
      <c r="W553" s="342">
        <f>'PL,HC,INV'!V$1000</f>
        <v>194</v>
      </c>
      <c r="X553" s="342">
        <f>'PL,HC,INV'!W$1000</f>
        <v>255</v>
      </c>
      <c r="Y553" s="342">
        <f>'PL,HC,INV'!X$1000</f>
        <v>216</v>
      </c>
      <c r="Z553" s="342">
        <f>'PL,HC,INV'!Y$1000</f>
        <v>232</v>
      </c>
      <c r="AA553" s="342">
        <f>'PL,HC,INV'!Z$1000</f>
        <v>232</v>
      </c>
      <c r="AB553" s="342">
        <f>'PL,HC,INV'!AA$1000</f>
        <v>249</v>
      </c>
    </row>
    <row r="554" spans="1:28">
      <c r="A554" s="975">
        <v>1</v>
      </c>
      <c r="B554" s="975" t="s">
        <v>578</v>
      </c>
      <c r="C554" s="975" t="s">
        <v>481</v>
      </c>
      <c r="D554" s="975" t="s">
        <v>579</v>
      </c>
      <c r="E554" s="975" t="s">
        <v>578</v>
      </c>
      <c r="G554" s="371"/>
      <c r="H554" s="371"/>
      <c r="I554" s="372"/>
      <c r="J554" s="339" t="s">
        <v>88</v>
      </c>
      <c r="K554" s="355" t="s">
        <v>92</v>
      </c>
      <c r="L554" s="354" t="s">
        <v>3</v>
      </c>
      <c r="M554" s="741" t="s">
        <v>4</v>
      </c>
      <c r="N554" s="354" t="s">
        <v>918</v>
      </c>
      <c r="O554" s="351" t="str">
        <f>'PL,HC,INV'!$O$4</f>
        <v>BIN</v>
      </c>
      <c r="P554" s="351" t="str">
        <f>'PL,HC,INV'!$H$6</f>
        <v>K_INR</v>
      </c>
      <c r="Q554" s="342">
        <f>'PL,HC,INV'!P$1001</f>
        <v>997</v>
      </c>
      <c r="R554" s="342">
        <f>'PL,HC,INV'!Q$1001</f>
        <v>688</v>
      </c>
      <c r="S554" s="342">
        <f>'PL,HC,INV'!R$1001</f>
        <v>938</v>
      </c>
      <c r="T554" s="342">
        <f>'PL,HC,INV'!S$1001</f>
        <v>1023</v>
      </c>
      <c r="U554" s="342">
        <f>'PL,HC,INV'!T$1001</f>
        <v>1482</v>
      </c>
      <c r="V554" s="342">
        <f>'PL,HC,INV'!U$1001</f>
        <v>1400</v>
      </c>
      <c r="W554" s="342">
        <f>'PL,HC,INV'!V$1001</f>
        <v>1330</v>
      </c>
      <c r="X554" s="342">
        <f>'PL,HC,INV'!W$1001</f>
        <v>1344</v>
      </c>
      <c r="Y554" s="342">
        <f>'PL,HC,INV'!X$1001</f>
        <v>1331</v>
      </c>
      <c r="Z554" s="342">
        <f>'PL,HC,INV'!Y$1001</f>
        <v>1690</v>
      </c>
      <c r="AA554" s="342">
        <f>'PL,HC,INV'!Z$1001</f>
        <v>1252</v>
      </c>
      <c r="AB554" s="342">
        <f>'PL,HC,INV'!AA$1001</f>
        <v>1452</v>
      </c>
    </row>
    <row r="555" spans="1:28" s="1244" customFormat="1">
      <c r="A555" s="1244">
        <v>1</v>
      </c>
      <c r="C555" s="1245" t="s">
        <v>482</v>
      </c>
      <c r="F555" s="1247"/>
      <c r="G555" s="1257"/>
      <c r="H555" s="1257"/>
      <c r="I555" s="1258"/>
      <c r="J555" s="1259" t="s">
        <v>86</v>
      </c>
      <c r="K555" s="1260" t="s">
        <v>56</v>
      </c>
      <c r="L555" s="1261" t="s">
        <v>3</v>
      </c>
      <c r="M555" s="1262" t="s">
        <v>4</v>
      </c>
      <c r="N555" s="1263" t="s">
        <v>5</v>
      </c>
      <c r="O555" s="1264" t="str">
        <f>'PL,HC,INV'!$O$4</f>
        <v>BIN</v>
      </c>
      <c r="P555" s="1264" t="str">
        <f>'PL,HC,INV'!$H$6</f>
        <v>K_INR</v>
      </c>
      <c r="Q555" s="1256"/>
      <c r="R555" s="1256"/>
      <c r="S555" s="1256"/>
      <c r="T555" s="1256"/>
      <c r="U555" s="1256"/>
      <c r="V555" s="1256"/>
      <c r="W555" s="1256"/>
      <c r="X555" s="1256"/>
      <c r="Y555" s="1256"/>
      <c r="Z555" s="1256"/>
      <c r="AA555" s="1256"/>
      <c r="AB555" s="1256"/>
    </row>
    <row r="556" spans="1:28">
      <c r="A556" s="975">
        <v>1</v>
      </c>
      <c r="B556" s="975" t="s">
        <v>578</v>
      </c>
      <c r="C556" s="975" t="s">
        <v>482</v>
      </c>
      <c r="D556" s="975" t="s">
        <v>582</v>
      </c>
      <c r="E556" s="975" t="s">
        <v>578</v>
      </c>
      <c r="G556" s="371"/>
      <c r="H556" s="371"/>
      <c r="I556" s="372"/>
      <c r="J556" s="339" t="s">
        <v>494</v>
      </c>
      <c r="K556" s="355" t="s">
        <v>345</v>
      </c>
      <c r="L556" s="354" t="s">
        <v>3</v>
      </c>
      <c r="M556" s="741" t="s">
        <v>4</v>
      </c>
      <c r="N556" s="354" t="s">
        <v>5</v>
      </c>
      <c r="O556" s="351" t="str">
        <f>'PL,HC,INV'!$O$4</f>
        <v>BIN</v>
      </c>
      <c r="P556" s="351" t="str">
        <f>'PL,HC,INV'!$H$6</f>
        <v>K_INR</v>
      </c>
      <c r="Q556" s="342">
        <f>'PL,HC,INV'!P$997</f>
        <v>0</v>
      </c>
      <c r="R556" s="342">
        <f>'PL,HC,INV'!Q$997</f>
        <v>0</v>
      </c>
      <c r="S556" s="342">
        <f>'PL,HC,INV'!R$997</f>
        <v>0</v>
      </c>
      <c r="T556" s="342">
        <f>'PL,HC,INV'!S$997</f>
        <v>0</v>
      </c>
      <c r="U556" s="342">
        <f>'PL,HC,INV'!T$997</f>
        <v>0</v>
      </c>
      <c r="V556" s="342">
        <f>'PL,HC,INV'!U$997</f>
        <v>0</v>
      </c>
      <c r="W556" s="342">
        <f>'PL,HC,INV'!V$997</f>
        <v>0</v>
      </c>
      <c r="X556" s="342">
        <f>'PL,HC,INV'!W$997</f>
        <v>0</v>
      </c>
      <c r="Y556" s="342">
        <f>'PL,HC,INV'!X$997</f>
        <v>0</v>
      </c>
      <c r="Z556" s="342">
        <f>'PL,HC,INV'!Y$997</f>
        <v>0</v>
      </c>
      <c r="AA556" s="342">
        <f>'PL,HC,INV'!Z$997</f>
        <v>0</v>
      </c>
      <c r="AB556" s="342">
        <f>'PL,HC,INV'!AA$997</f>
        <v>0</v>
      </c>
    </row>
    <row r="557" spans="1:28">
      <c r="A557" s="975">
        <v>1</v>
      </c>
      <c r="B557" s="975" t="s">
        <v>578</v>
      </c>
      <c r="C557" s="975" t="s">
        <v>482</v>
      </c>
      <c r="D557" s="975" t="s">
        <v>579</v>
      </c>
      <c r="E557" s="975" t="s">
        <v>578</v>
      </c>
      <c r="G557" s="371"/>
      <c r="H557" s="371"/>
      <c r="I557" s="372"/>
      <c r="J557" s="339" t="s">
        <v>88</v>
      </c>
      <c r="K557" s="355" t="s">
        <v>345</v>
      </c>
      <c r="L557" s="354" t="s">
        <v>3</v>
      </c>
      <c r="M557" s="741" t="s">
        <v>4</v>
      </c>
      <c r="N557" s="354" t="s">
        <v>918</v>
      </c>
      <c r="O557" s="351" t="str">
        <f>'PL,HC,INV'!$O$4</f>
        <v>BIN</v>
      </c>
      <c r="P557" s="351" t="str">
        <f>'PL,HC,INV'!$H$6</f>
        <v>K_INR</v>
      </c>
      <c r="Q557" s="342">
        <f>'PL,HC,INV'!P$998</f>
        <v>0</v>
      </c>
      <c r="R557" s="342">
        <f>'PL,HC,INV'!Q$998</f>
        <v>0</v>
      </c>
      <c r="S557" s="342">
        <f>'PL,HC,INV'!R$998</f>
        <v>0</v>
      </c>
      <c r="T557" s="342">
        <f>'PL,HC,INV'!S$998</f>
        <v>0</v>
      </c>
      <c r="U557" s="342">
        <f>'PL,HC,INV'!T$998</f>
        <v>0</v>
      </c>
      <c r="V557" s="342">
        <f>'PL,HC,INV'!U$998</f>
        <v>0</v>
      </c>
      <c r="W557" s="342">
        <f>'PL,HC,INV'!V$998</f>
        <v>0</v>
      </c>
      <c r="X557" s="342">
        <f>'PL,HC,INV'!W$998</f>
        <v>0</v>
      </c>
      <c r="Y557" s="342">
        <f>'PL,HC,INV'!X$998</f>
        <v>0</v>
      </c>
      <c r="Z557" s="342">
        <f>'PL,HC,INV'!Y$998</f>
        <v>0</v>
      </c>
      <c r="AA557" s="342">
        <f>'PL,HC,INV'!Z$998</f>
        <v>0</v>
      </c>
      <c r="AB557" s="342">
        <f>'PL,HC,INV'!AA$998</f>
        <v>0</v>
      </c>
    </row>
    <row r="558" spans="1:28" s="1244" customFormat="1">
      <c r="A558" s="1244">
        <v>1</v>
      </c>
      <c r="C558" s="1245" t="s">
        <v>486</v>
      </c>
      <c r="F558" s="1247"/>
      <c r="G558" s="1257"/>
      <c r="H558" s="1257"/>
      <c r="I558" s="1258"/>
      <c r="J558" s="1259" t="s">
        <v>86</v>
      </c>
      <c r="K558" s="1260" t="s">
        <v>57</v>
      </c>
      <c r="L558" s="1261" t="s">
        <v>3</v>
      </c>
      <c r="M558" s="1262" t="s">
        <v>4</v>
      </c>
      <c r="N558" s="1263" t="s">
        <v>5</v>
      </c>
      <c r="O558" s="1264" t="str">
        <f>'PL,HC,INV'!$O$4</f>
        <v>BIN</v>
      </c>
      <c r="P558" s="1264" t="str">
        <f>'PL,HC,INV'!$H$6</f>
        <v>K_INR</v>
      </c>
      <c r="Q558" s="1256"/>
      <c r="R558" s="1256"/>
      <c r="S558" s="1256"/>
      <c r="T558" s="1256"/>
      <c r="U558" s="1256"/>
      <c r="V558" s="1256"/>
      <c r="W558" s="1256"/>
      <c r="X558" s="1256"/>
      <c r="Y558" s="1256"/>
      <c r="Z558" s="1256"/>
      <c r="AA558" s="1256"/>
      <c r="AB558" s="1256"/>
    </row>
    <row r="559" spans="1:28">
      <c r="A559" s="975">
        <v>1</v>
      </c>
      <c r="B559" s="975" t="s">
        <v>578</v>
      </c>
      <c r="C559" s="975" t="s">
        <v>486</v>
      </c>
      <c r="D559" s="975" t="s">
        <v>582</v>
      </c>
      <c r="E559" s="975" t="s">
        <v>578</v>
      </c>
      <c r="G559" s="371"/>
      <c r="H559" s="371"/>
      <c r="I559" s="372"/>
      <c r="J559" s="339" t="s">
        <v>494</v>
      </c>
      <c r="K559" s="355" t="s">
        <v>57</v>
      </c>
      <c r="L559" s="354" t="s">
        <v>3</v>
      </c>
      <c r="M559" s="741" t="s">
        <v>4</v>
      </c>
      <c r="N559" s="354" t="s">
        <v>5</v>
      </c>
      <c r="O559" s="351" t="str">
        <f>'PL,HC,INV'!$O$4</f>
        <v>BIN</v>
      </c>
      <c r="P559" s="351" t="str">
        <f>'PL,HC,INV'!$H$6</f>
        <v>K_INR</v>
      </c>
      <c r="Q559" s="342">
        <f>'PL,HC,INV'!P$987</f>
        <v>947533</v>
      </c>
      <c r="R559" s="342">
        <f>'PL,HC,INV'!Q$987</f>
        <v>907266</v>
      </c>
      <c r="S559" s="342">
        <f>'PL,HC,INV'!R$987</f>
        <v>777859</v>
      </c>
      <c r="T559" s="342">
        <f>'PL,HC,INV'!S$987</f>
        <v>660780</v>
      </c>
      <c r="U559" s="342">
        <f>'PL,HC,INV'!T$987</f>
        <v>577625</v>
      </c>
      <c r="V559" s="342">
        <f>'PL,HC,INV'!U$987</f>
        <v>496053</v>
      </c>
      <c r="W559" s="342">
        <f>'PL,HC,INV'!V$987</f>
        <v>473348</v>
      </c>
      <c r="X559" s="342">
        <f>'PL,HC,INV'!W$987</f>
        <v>534313</v>
      </c>
      <c r="Y559" s="342">
        <f>'PL,HC,INV'!X$987</f>
        <v>552117</v>
      </c>
      <c r="Z559" s="342">
        <f>'PL,HC,INV'!Y$987</f>
        <v>602664</v>
      </c>
      <c r="AA559" s="342">
        <f>'PL,HC,INV'!Z$987</f>
        <v>599728</v>
      </c>
      <c r="AB559" s="342">
        <f>'PL,HC,INV'!AA$987</f>
        <v>632084</v>
      </c>
    </row>
    <row r="560" spans="1:28">
      <c r="A560" s="975">
        <v>1</v>
      </c>
      <c r="B560" s="975" t="s">
        <v>578</v>
      </c>
      <c r="C560" s="975" t="s">
        <v>486</v>
      </c>
      <c r="D560" s="975" t="s">
        <v>579</v>
      </c>
      <c r="E560" s="975" t="s">
        <v>578</v>
      </c>
      <c r="G560" s="371"/>
      <c r="H560" s="371"/>
      <c r="I560" s="372"/>
      <c r="J560" s="339" t="s">
        <v>88</v>
      </c>
      <c r="K560" s="355" t="s">
        <v>57</v>
      </c>
      <c r="L560" s="354" t="s">
        <v>3</v>
      </c>
      <c r="M560" s="741" t="s">
        <v>4</v>
      </c>
      <c r="N560" s="354" t="s">
        <v>918</v>
      </c>
      <c r="O560" s="351" t="str">
        <f>'PL,HC,INV'!$O$4</f>
        <v>BIN</v>
      </c>
      <c r="P560" s="351" t="str">
        <f>'PL,HC,INV'!$H$6</f>
        <v>K_INR</v>
      </c>
      <c r="Q560" s="342">
        <f>'PL,HC,INV'!P$988</f>
        <v>5812</v>
      </c>
      <c r="R560" s="342">
        <f>'PL,HC,INV'!Q$988</f>
        <v>6071</v>
      </c>
      <c r="S560" s="342">
        <f>'PL,HC,INV'!R$988</f>
        <v>5652</v>
      </c>
      <c r="T560" s="342">
        <f>'PL,HC,INV'!S$988</f>
        <v>5967</v>
      </c>
      <c r="U560" s="342">
        <f>'PL,HC,INV'!T$988</f>
        <v>5906</v>
      </c>
      <c r="V560" s="342">
        <f>'PL,HC,INV'!U$988</f>
        <v>1036</v>
      </c>
      <c r="W560" s="342">
        <f>'PL,HC,INV'!V$988</f>
        <v>1121</v>
      </c>
      <c r="X560" s="342">
        <f>'PL,HC,INV'!W$988</f>
        <v>1452</v>
      </c>
      <c r="Y560" s="342">
        <f>'PL,HC,INV'!X$988</f>
        <v>1588</v>
      </c>
      <c r="Z560" s="342">
        <f>'PL,HC,INV'!Y$988</f>
        <v>1779</v>
      </c>
      <c r="AA560" s="342">
        <f>'PL,HC,INV'!Z$988</f>
        <v>1685</v>
      </c>
      <c r="AB560" s="342">
        <f>'PL,HC,INV'!AA$988</f>
        <v>1267</v>
      </c>
    </row>
    <row r="561" spans="1:28" s="1244" customFormat="1">
      <c r="A561" s="1244">
        <v>1</v>
      </c>
      <c r="C561" s="1245" t="s">
        <v>483</v>
      </c>
      <c r="F561" s="1247"/>
      <c r="G561" s="1257"/>
      <c r="H561" s="1257"/>
      <c r="I561" s="1258"/>
      <c r="J561" s="1259" t="s">
        <v>86</v>
      </c>
      <c r="K561" s="1260" t="s">
        <v>58</v>
      </c>
      <c r="L561" s="1261" t="s">
        <v>3</v>
      </c>
      <c r="M561" s="1262" t="s">
        <v>4</v>
      </c>
      <c r="N561" s="1263" t="s">
        <v>5</v>
      </c>
      <c r="O561" s="1264" t="str">
        <f>'PL,HC,INV'!$O$4</f>
        <v>BIN</v>
      </c>
      <c r="P561" s="1264" t="str">
        <f>'PL,HC,INV'!$H$6</f>
        <v>K_INR</v>
      </c>
      <c r="Q561" s="1256"/>
      <c r="R561" s="1256"/>
      <c r="S561" s="1256"/>
      <c r="T561" s="1256"/>
      <c r="U561" s="1256"/>
      <c r="V561" s="1256"/>
      <c r="W561" s="1256"/>
      <c r="X561" s="1256"/>
      <c r="Y561" s="1256"/>
      <c r="Z561" s="1256"/>
      <c r="AA561" s="1256"/>
      <c r="AB561" s="1256"/>
    </row>
    <row r="562" spans="1:28">
      <c r="A562" s="975">
        <v>1</v>
      </c>
      <c r="B562" s="975" t="s">
        <v>790</v>
      </c>
      <c r="C562" s="975" t="s">
        <v>483</v>
      </c>
      <c r="D562" s="975" t="s">
        <v>582</v>
      </c>
      <c r="E562" s="975" t="s">
        <v>790</v>
      </c>
      <c r="G562" s="371"/>
      <c r="H562" s="371"/>
      <c r="I562" s="372"/>
      <c r="J562" s="339" t="s">
        <v>494</v>
      </c>
      <c r="K562" s="355" t="s">
        <v>351</v>
      </c>
      <c r="L562" s="354" t="s">
        <v>3</v>
      </c>
      <c r="M562" s="741" t="s">
        <v>4</v>
      </c>
      <c r="N562" s="354" t="s">
        <v>5</v>
      </c>
      <c r="O562" s="351" t="str">
        <f>'PL,HC,INV'!$O$4</f>
        <v>BIN</v>
      </c>
      <c r="P562" s="351" t="str">
        <f>'PL,HC,INV'!$H$6</f>
        <v>K_INR</v>
      </c>
      <c r="Q562" s="342">
        <f>'PL,HC,INV'!P$990</f>
        <v>73305</v>
      </c>
      <c r="R562" s="342">
        <f>'PL,HC,INV'!Q$990</f>
        <v>71873</v>
      </c>
      <c r="S562" s="342">
        <f>'PL,HC,INV'!R$990</f>
        <v>69924</v>
      </c>
      <c r="T562" s="342">
        <f>'PL,HC,INV'!S$990</f>
        <v>69996</v>
      </c>
      <c r="U562" s="342">
        <f>'PL,HC,INV'!T$990</f>
        <v>66093</v>
      </c>
      <c r="V562" s="342">
        <f>'PL,HC,INV'!U$990</f>
        <v>61611</v>
      </c>
      <c r="W562" s="342">
        <f>'PL,HC,INV'!V$990</f>
        <v>60971</v>
      </c>
      <c r="X562" s="342">
        <f>'PL,HC,INV'!W$990</f>
        <v>59914</v>
      </c>
      <c r="Y562" s="342">
        <f>'PL,HC,INV'!X$990</f>
        <v>51929</v>
      </c>
      <c r="Z562" s="342">
        <f>'PL,HC,INV'!Y$990</f>
        <v>61067</v>
      </c>
      <c r="AA562" s="342">
        <f>'PL,HC,INV'!Z$990</f>
        <v>62739</v>
      </c>
      <c r="AB562" s="342">
        <f>'PL,HC,INV'!AA$990</f>
        <v>62443</v>
      </c>
    </row>
    <row r="563" spans="1:28">
      <c r="A563" s="975">
        <v>1</v>
      </c>
      <c r="B563" s="975" t="s">
        <v>791</v>
      </c>
      <c r="C563" s="975" t="s">
        <v>773</v>
      </c>
      <c r="D563" s="975" t="s">
        <v>793</v>
      </c>
      <c r="E563" s="975" t="s">
        <v>790</v>
      </c>
      <c r="G563" s="371"/>
      <c r="H563" s="371"/>
      <c r="I563" s="372"/>
      <c r="J563" s="339" t="s">
        <v>794</v>
      </c>
      <c r="K563" s="355" t="s">
        <v>351</v>
      </c>
      <c r="L563" s="354" t="s">
        <v>3</v>
      </c>
      <c r="M563" s="741" t="s">
        <v>4</v>
      </c>
      <c r="N563" s="354" t="s">
        <v>5</v>
      </c>
      <c r="O563" s="351" t="str">
        <f>'PL,HC,INV'!$O$4</f>
        <v>BIN</v>
      </c>
      <c r="P563" s="351" t="str">
        <f>'PL,HC,INV'!$H$6</f>
        <v>K_INR</v>
      </c>
      <c r="Q563" s="342">
        <f>'PL,HC,INV'!P$991</f>
        <v>19172</v>
      </c>
      <c r="R563" s="342">
        <f>'PL,HC,INV'!Q$991</f>
        <v>19172</v>
      </c>
      <c r="S563" s="342">
        <f>'PL,HC,INV'!R$991</f>
        <v>13488</v>
      </c>
      <c r="T563" s="342">
        <f>'PL,HC,INV'!S$991</f>
        <v>12746</v>
      </c>
      <c r="U563" s="342">
        <f>'PL,HC,INV'!T$991</f>
        <v>12480</v>
      </c>
      <c r="V563" s="342">
        <f>'PL,HC,INV'!U$991</f>
        <v>11658</v>
      </c>
      <c r="W563" s="342">
        <f>'PL,HC,INV'!V$991</f>
        <v>10194</v>
      </c>
      <c r="X563" s="342">
        <f>'PL,HC,INV'!W$991</f>
        <v>10695</v>
      </c>
      <c r="Y563" s="342">
        <f>'PL,HC,INV'!X$991</f>
        <v>11132</v>
      </c>
      <c r="Z563" s="342">
        <f>'PL,HC,INV'!Y$991</f>
        <v>11132</v>
      </c>
      <c r="AA563" s="342">
        <f>'PL,HC,INV'!Z$991</f>
        <v>14730</v>
      </c>
      <c r="AB563" s="342">
        <f>'PL,HC,INV'!AA$991</f>
        <v>12868</v>
      </c>
    </row>
    <row r="564" spans="1:28">
      <c r="A564" s="975">
        <v>1</v>
      </c>
      <c r="B564" s="975" t="s">
        <v>578</v>
      </c>
      <c r="C564" s="975" t="s">
        <v>773</v>
      </c>
      <c r="D564" s="975" t="s">
        <v>792</v>
      </c>
      <c r="E564" s="975" t="s">
        <v>578</v>
      </c>
      <c r="G564" s="371"/>
      <c r="H564" s="371"/>
      <c r="I564" s="372"/>
      <c r="J564" s="339" t="s">
        <v>88</v>
      </c>
      <c r="K564" s="355" t="s">
        <v>351</v>
      </c>
      <c r="L564" s="354" t="s">
        <v>3</v>
      </c>
      <c r="M564" s="741" t="s">
        <v>4</v>
      </c>
      <c r="N564" s="354" t="s">
        <v>918</v>
      </c>
      <c r="O564" s="351" t="str">
        <f>'PL,HC,INV'!$O$4</f>
        <v>BIN</v>
      </c>
      <c r="P564" s="351" t="str">
        <f>'PL,HC,INV'!$H$6</f>
        <v>K_INR</v>
      </c>
      <c r="Q564" s="342">
        <f>'PL,HC,INV'!P$992</f>
        <v>6748</v>
      </c>
      <c r="R564" s="342">
        <f>'PL,HC,INV'!Q$992</f>
        <v>6962</v>
      </c>
      <c r="S564" s="342">
        <f>'PL,HC,INV'!R$992</f>
        <v>6825</v>
      </c>
      <c r="T564" s="342">
        <f>'PL,HC,INV'!S$992</f>
        <v>6811</v>
      </c>
      <c r="U564" s="342">
        <f>'PL,HC,INV'!T$992</f>
        <v>4707</v>
      </c>
      <c r="V564" s="342">
        <f>'PL,HC,INV'!U$992</f>
        <v>3417</v>
      </c>
      <c r="W564" s="342">
        <f>'PL,HC,INV'!V$992</f>
        <v>6886</v>
      </c>
      <c r="X564" s="342">
        <f>'PL,HC,INV'!W$992</f>
        <v>7214</v>
      </c>
      <c r="Y564" s="342">
        <f>'PL,HC,INV'!X$992</f>
        <v>9753</v>
      </c>
      <c r="Z564" s="342">
        <f>'PL,HC,INV'!Y$992</f>
        <v>7395</v>
      </c>
      <c r="AA564" s="342">
        <f>'PL,HC,INV'!Z$992</f>
        <v>3792</v>
      </c>
      <c r="AB564" s="342">
        <f>'PL,HC,INV'!AA$992</f>
        <v>5190</v>
      </c>
    </row>
    <row r="565" spans="1:28" s="1244" customFormat="1">
      <c r="A565" s="1244">
        <v>1</v>
      </c>
      <c r="C565" s="1245" t="s">
        <v>484</v>
      </c>
      <c r="F565" s="1247"/>
      <c r="G565" s="1257"/>
      <c r="H565" s="1257"/>
      <c r="I565" s="1258"/>
      <c r="J565" s="1259" t="s">
        <v>86</v>
      </c>
      <c r="K565" s="1260" t="s">
        <v>60</v>
      </c>
      <c r="L565" s="1261" t="s">
        <v>3</v>
      </c>
      <c r="M565" s="1262" t="s">
        <v>4</v>
      </c>
      <c r="N565" s="1263" t="s">
        <v>5</v>
      </c>
      <c r="O565" s="1264" t="str">
        <f>'PL,HC,INV'!$O$4</f>
        <v>BIN</v>
      </c>
      <c r="P565" s="1264" t="str">
        <f>'PL,HC,INV'!$H$6</f>
        <v>K_INR</v>
      </c>
      <c r="Q565" s="1256"/>
      <c r="R565" s="1256"/>
      <c r="S565" s="1256"/>
      <c r="T565" s="1256"/>
      <c r="U565" s="1256"/>
      <c r="V565" s="1256"/>
      <c r="W565" s="1256"/>
      <c r="X565" s="1256"/>
      <c r="Y565" s="1256"/>
      <c r="Z565" s="1256"/>
      <c r="AA565" s="1256"/>
      <c r="AB565" s="1256"/>
    </row>
    <row r="566" spans="1:28">
      <c r="A566" s="975">
        <v>1</v>
      </c>
      <c r="B566" s="975" t="s">
        <v>578</v>
      </c>
      <c r="C566" s="975" t="s">
        <v>484</v>
      </c>
      <c r="D566" s="975" t="s">
        <v>582</v>
      </c>
      <c r="E566" s="975" t="s">
        <v>578</v>
      </c>
      <c r="G566" s="371"/>
      <c r="H566" s="371"/>
      <c r="I566" s="372"/>
      <c r="J566" s="339" t="s">
        <v>494</v>
      </c>
      <c r="K566" s="355" t="s">
        <v>60</v>
      </c>
      <c r="L566" s="354" t="s">
        <v>3</v>
      </c>
      <c r="M566" s="741" t="s">
        <v>4</v>
      </c>
      <c r="N566" s="354" t="s">
        <v>5</v>
      </c>
      <c r="O566" s="351" t="str">
        <f>'PL,HC,INV'!$O$4</f>
        <v>BIN</v>
      </c>
      <c r="P566" s="351" t="str">
        <f>'PL,HC,INV'!$H$6</f>
        <v>K_INR</v>
      </c>
      <c r="Q566" s="342">
        <f>'PL,HC,INV'!P$994</f>
        <v>0</v>
      </c>
      <c r="R566" s="342">
        <f>'PL,HC,INV'!Q$994</f>
        <v>0</v>
      </c>
      <c r="S566" s="342">
        <f>'PL,HC,INV'!R$994</f>
        <v>0</v>
      </c>
      <c r="T566" s="342">
        <f>'PL,HC,INV'!S$994</f>
        <v>0</v>
      </c>
      <c r="U566" s="342">
        <f>'PL,HC,INV'!T$994</f>
        <v>0</v>
      </c>
      <c r="V566" s="342">
        <f>'PL,HC,INV'!U$994</f>
        <v>0</v>
      </c>
      <c r="W566" s="342">
        <f>'PL,HC,INV'!V$994</f>
        <v>0</v>
      </c>
      <c r="X566" s="342">
        <f>'PL,HC,INV'!W$994</f>
        <v>0</v>
      </c>
      <c r="Y566" s="342">
        <f>'PL,HC,INV'!X$994</f>
        <v>0</v>
      </c>
      <c r="Z566" s="342">
        <f>'PL,HC,INV'!Y$994</f>
        <v>0</v>
      </c>
      <c r="AA566" s="342">
        <f>'PL,HC,INV'!Z$994</f>
        <v>0</v>
      </c>
      <c r="AB566" s="342">
        <f>'PL,HC,INV'!AA$994</f>
        <v>0</v>
      </c>
    </row>
    <row r="567" spans="1:28">
      <c r="A567" s="975">
        <v>1</v>
      </c>
      <c r="B567" s="975" t="s">
        <v>578</v>
      </c>
      <c r="C567" s="975" t="s">
        <v>484</v>
      </c>
      <c r="D567" s="975" t="s">
        <v>579</v>
      </c>
      <c r="E567" s="975" t="s">
        <v>578</v>
      </c>
      <c r="G567" s="371"/>
      <c r="H567" s="371"/>
      <c r="I567" s="372"/>
      <c r="J567" s="339" t="s">
        <v>88</v>
      </c>
      <c r="K567" s="355" t="s">
        <v>60</v>
      </c>
      <c r="L567" s="354" t="s">
        <v>3</v>
      </c>
      <c r="M567" s="741" t="s">
        <v>4</v>
      </c>
      <c r="N567" s="354" t="s">
        <v>918</v>
      </c>
      <c r="O567" s="351" t="str">
        <f>'PL,HC,INV'!$O$4</f>
        <v>BIN</v>
      </c>
      <c r="P567" s="351" t="str">
        <f>'PL,HC,INV'!$H$6</f>
        <v>K_INR</v>
      </c>
      <c r="Q567" s="342">
        <f>'PL,HC,INV'!P$995</f>
        <v>0</v>
      </c>
      <c r="R567" s="342">
        <f>'PL,HC,INV'!Q$995</f>
        <v>0</v>
      </c>
      <c r="S567" s="342">
        <f>'PL,HC,INV'!R$995</f>
        <v>0</v>
      </c>
      <c r="T567" s="342">
        <f>'PL,HC,INV'!S$995</f>
        <v>0</v>
      </c>
      <c r="U567" s="342">
        <f>'PL,HC,INV'!T$995</f>
        <v>0</v>
      </c>
      <c r="V567" s="342">
        <f>'PL,HC,INV'!U$995</f>
        <v>0</v>
      </c>
      <c r="W567" s="342">
        <f>'PL,HC,INV'!V$995</f>
        <v>0</v>
      </c>
      <c r="X567" s="342">
        <f>'PL,HC,INV'!W$995</f>
        <v>0</v>
      </c>
      <c r="Y567" s="342">
        <f>'PL,HC,INV'!X$995</f>
        <v>0</v>
      </c>
      <c r="Z567" s="342">
        <f>'PL,HC,INV'!Y$995</f>
        <v>0</v>
      </c>
      <c r="AA567" s="342">
        <f>'PL,HC,INV'!Z$995</f>
        <v>0</v>
      </c>
      <c r="AB567" s="342">
        <f>'PL,HC,INV'!AA$995</f>
        <v>0</v>
      </c>
    </row>
    <row r="568" spans="1:28">
      <c r="A568" s="975">
        <v>1</v>
      </c>
    </row>
    <row r="569" spans="1:28" s="1227" customFormat="1">
      <c r="A569" s="1227">
        <v>1</v>
      </c>
      <c r="C569" s="1228" t="s">
        <v>795</v>
      </c>
      <c r="F569" s="1229"/>
      <c r="G569" s="1233"/>
      <c r="H569" s="1233"/>
      <c r="I569" s="1234"/>
      <c r="J569" s="1231" t="s">
        <v>596</v>
      </c>
      <c r="K569" s="1235" t="s">
        <v>87</v>
      </c>
      <c r="L569" s="1236" t="s">
        <v>3</v>
      </c>
      <c r="M569" s="1237" t="s">
        <v>4</v>
      </c>
      <c r="N569" s="1236" t="s">
        <v>5</v>
      </c>
      <c r="O569" s="1238" t="str">
        <f>'PL,HC,INV'!$O$4</f>
        <v>BIN</v>
      </c>
      <c r="P569" s="1238" t="str">
        <f>'PL,HC,INV'!$H$6</f>
        <v>K_INR</v>
      </c>
      <c r="Q569" s="1232"/>
      <c r="R569" s="1232"/>
      <c r="S569" s="1232"/>
      <c r="T569" s="1232"/>
      <c r="U569" s="1232"/>
      <c r="V569" s="1232"/>
      <c r="W569" s="1232"/>
      <c r="X569" s="1232"/>
      <c r="Y569" s="1232"/>
      <c r="Z569" s="1232"/>
      <c r="AA569" s="1232"/>
      <c r="AB569" s="1232"/>
    </row>
    <row r="570" spans="1:28" s="1244" customFormat="1">
      <c r="A570" s="1244">
        <v>1</v>
      </c>
      <c r="C570" s="1245" t="s">
        <v>485</v>
      </c>
      <c r="F570" s="1247"/>
      <c r="G570" s="1257"/>
      <c r="H570" s="1257"/>
      <c r="I570" s="1258"/>
      <c r="J570" s="1259" t="s">
        <v>596</v>
      </c>
      <c r="K570" s="1260" t="s">
        <v>55</v>
      </c>
      <c r="L570" s="1261" t="s">
        <v>3</v>
      </c>
      <c r="M570" s="1262" t="s">
        <v>4</v>
      </c>
      <c r="N570" s="1263" t="s">
        <v>5</v>
      </c>
      <c r="O570" s="1264" t="str">
        <f>'PL,HC,INV'!$O$4</f>
        <v>BIN</v>
      </c>
      <c r="P570" s="1264" t="str">
        <f>'PL,HC,INV'!$H$6</f>
        <v>K_INR</v>
      </c>
      <c r="Q570" s="1256"/>
      <c r="R570" s="1256"/>
      <c r="S570" s="1256"/>
      <c r="T570" s="1256"/>
      <c r="U570" s="1256"/>
      <c r="V570" s="1256"/>
      <c r="W570" s="1256"/>
      <c r="X570" s="1256"/>
      <c r="Y570" s="1256"/>
      <c r="Z570" s="1256"/>
      <c r="AA570" s="1256"/>
      <c r="AB570" s="1256"/>
    </row>
    <row r="571" spans="1:28">
      <c r="A571" s="975">
        <v>1</v>
      </c>
      <c r="B571" s="975" t="s">
        <v>795</v>
      </c>
      <c r="C571" s="975" t="s">
        <v>485</v>
      </c>
      <c r="D571" s="975" t="s">
        <v>598</v>
      </c>
      <c r="E571" s="975" t="s">
        <v>795</v>
      </c>
      <c r="G571" s="369"/>
      <c r="H571" s="371"/>
      <c r="I571" s="371"/>
      <c r="J571" s="339" t="s">
        <v>598</v>
      </c>
      <c r="K571" s="355" t="s">
        <v>55</v>
      </c>
      <c r="L571" s="354" t="s">
        <v>3</v>
      </c>
      <c r="M571" s="741" t="s">
        <v>4</v>
      </c>
      <c r="N571" s="354" t="s">
        <v>5</v>
      </c>
      <c r="O571" s="351" t="str">
        <f>'PL,HC,INV'!$O$4</f>
        <v>BIN</v>
      </c>
      <c r="P571" s="351" t="str">
        <f>'PL,HC,INV'!$H$6</f>
        <v>K_INR</v>
      </c>
      <c r="Q571" s="342"/>
      <c r="R571" s="342"/>
      <c r="S571" s="342" t="e">
        <f>#REF!</f>
        <v>#REF!</v>
      </c>
      <c r="T571" s="342"/>
      <c r="U571" s="342"/>
      <c r="V571" s="342" t="e">
        <f>#REF!</f>
        <v>#REF!</v>
      </c>
      <c r="W571" s="342"/>
      <c r="X571" s="342"/>
      <c r="Y571" s="342" t="e">
        <f>#REF!</f>
        <v>#REF!</v>
      </c>
      <c r="Z571" s="342"/>
      <c r="AA571" s="342"/>
      <c r="AB571" s="342" t="e">
        <f>#REF!</f>
        <v>#REF!</v>
      </c>
    </row>
    <row r="572" spans="1:28">
      <c r="A572" s="975">
        <v>1</v>
      </c>
      <c r="B572" s="975" t="s">
        <v>795</v>
      </c>
      <c r="C572" s="975" t="s">
        <v>485</v>
      </c>
      <c r="D572" s="975" t="s">
        <v>597</v>
      </c>
      <c r="E572" s="975" t="s">
        <v>795</v>
      </c>
      <c r="G572" s="369"/>
      <c r="H572" s="371"/>
      <c r="I572" s="371"/>
      <c r="J572" s="339" t="s">
        <v>597</v>
      </c>
      <c r="K572" s="355" t="s">
        <v>55</v>
      </c>
      <c r="L572" s="354" t="s">
        <v>3</v>
      </c>
      <c r="M572" s="741" t="s">
        <v>4</v>
      </c>
      <c r="N572" s="354" t="s">
        <v>5</v>
      </c>
      <c r="O572" s="351" t="str">
        <f>'PL,HC,INV'!$O$4</f>
        <v>BIN</v>
      </c>
      <c r="P572" s="351" t="str">
        <f>'PL,HC,INV'!$H$6</f>
        <v>K_INR</v>
      </c>
      <c r="Q572" s="342"/>
      <c r="R572" s="342"/>
      <c r="S572" s="342" t="e">
        <f>#REF!</f>
        <v>#REF!</v>
      </c>
      <c r="T572" s="342"/>
      <c r="U572" s="342"/>
      <c r="V572" s="342" t="e">
        <f>#REF!</f>
        <v>#REF!</v>
      </c>
      <c r="W572" s="342"/>
      <c r="X572" s="342"/>
      <c r="Y572" s="342" t="e">
        <f>#REF!</f>
        <v>#REF!</v>
      </c>
      <c r="Z572" s="342"/>
      <c r="AA572" s="342"/>
      <c r="AB572" s="342" t="e">
        <f>#REF!</f>
        <v>#REF!</v>
      </c>
    </row>
    <row r="573" spans="1:28" s="1244" customFormat="1">
      <c r="A573" s="1031">
        <v>1</v>
      </c>
      <c r="B573" s="1031"/>
      <c r="C573" s="1031"/>
      <c r="D573" s="1031"/>
      <c r="E573" s="1031"/>
      <c r="F573" s="1265"/>
      <c r="G573" s="369"/>
      <c r="H573" s="369"/>
      <c r="I573" s="370"/>
      <c r="J573" s="1259" t="s">
        <v>880</v>
      </c>
      <c r="K573" s="1260" t="s">
        <v>55</v>
      </c>
      <c r="L573" s="1261" t="s">
        <v>3</v>
      </c>
      <c r="M573" s="1262" t="s">
        <v>4</v>
      </c>
      <c r="N573" s="1263" t="s">
        <v>5</v>
      </c>
      <c r="O573" s="1264" t="str">
        <f>'PL,HC,INV'!$O$4</f>
        <v>BIN</v>
      </c>
      <c r="P573" s="1264" t="str">
        <f>'PL,HC,INV'!$H$6</f>
        <v>K_INR</v>
      </c>
      <c r="Q573" s="1256"/>
      <c r="R573" s="1256"/>
      <c r="S573" s="1256"/>
      <c r="T573" s="1256"/>
      <c r="U573" s="1256"/>
      <c r="V573" s="1256"/>
      <c r="W573" s="1256"/>
      <c r="X573" s="1256"/>
      <c r="Y573" s="1256"/>
      <c r="Z573" s="1256"/>
      <c r="AA573" s="1256"/>
      <c r="AB573" s="1256"/>
    </row>
    <row r="574" spans="1:28">
      <c r="A574" s="975">
        <v>1</v>
      </c>
      <c r="B574" s="975" t="s">
        <v>881</v>
      </c>
      <c r="C574" s="975" t="s">
        <v>485</v>
      </c>
      <c r="D574" s="975" t="s">
        <v>882</v>
      </c>
      <c r="E574" s="975" t="s">
        <v>795</v>
      </c>
      <c r="G574" s="369"/>
      <c r="H574" s="371"/>
      <c r="I574" s="371"/>
      <c r="J574" s="339" t="s">
        <v>883</v>
      </c>
      <c r="K574" s="355" t="s">
        <v>55</v>
      </c>
      <c r="L574" s="354" t="s">
        <v>3</v>
      </c>
      <c r="M574" s="741" t="s">
        <v>4</v>
      </c>
      <c r="N574" s="354" t="s">
        <v>5</v>
      </c>
      <c r="O574" s="351" t="str">
        <f>'PL,HC,INV'!$O$4</f>
        <v>BIN</v>
      </c>
      <c r="P574" s="351" t="str">
        <f>'PL,HC,INV'!$H$6</f>
        <v>K_INR</v>
      </c>
      <c r="Q574" s="342"/>
      <c r="R574" s="342"/>
      <c r="S574" s="342" t="e">
        <f>#REF!</f>
        <v>#REF!</v>
      </c>
      <c r="T574" s="342"/>
      <c r="U574" s="342"/>
      <c r="V574" s="342" t="e">
        <f>#REF!</f>
        <v>#REF!</v>
      </c>
      <c r="W574" s="342"/>
      <c r="X574" s="342"/>
      <c r="Y574" s="342" t="e">
        <f>#REF!</f>
        <v>#REF!</v>
      </c>
      <c r="Z574" s="342"/>
      <c r="AA574" s="342"/>
      <c r="AB574" s="342" t="e">
        <f>#REF!</f>
        <v>#REF!</v>
      </c>
    </row>
    <row r="575" spans="1:28">
      <c r="A575" s="975">
        <v>1</v>
      </c>
      <c r="B575" s="975" t="s">
        <v>881</v>
      </c>
      <c r="C575" s="975" t="s">
        <v>485</v>
      </c>
      <c r="D575" s="975" t="s">
        <v>884</v>
      </c>
      <c r="E575" s="975" t="s">
        <v>795</v>
      </c>
      <c r="G575" s="369"/>
      <c r="H575" s="371"/>
      <c r="I575" s="371"/>
      <c r="J575" s="339" t="s">
        <v>885</v>
      </c>
      <c r="K575" s="355" t="s">
        <v>55</v>
      </c>
      <c r="L575" s="354" t="s">
        <v>3</v>
      </c>
      <c r="M575" s="741" t="s">
        <v>4</v>
      </c>
      <c r="N575" s="354" t="s">
        <v>5</v>
      </c>
      <c r="O575" s="351" t="str">
        <f>'PL,HC,INV'!$O$4</f>
        <v>BIN</v>
      </c>
      <c r="P575" s="351" t="str">
        <f>'PL,HC,INV'!$H$6</f>
        <v>K_INR</v>
      </c>
      <c r="Q575" s="342"/>
      <c r="R575" s="342"/>
      <c r="S575" s="342" t="e">
        <f>#REF!</f>
        <v>#REF!</v>
      </c>
      <c r="T575" s="342"/>
      <c r="U575" s="342"/>
      <c r="V575" s="342" t="e">
        <f>#REF!</f>
        <v>#REF!</v>
      </c>
      <c r="W575" s="342"/>
      <c r="X575" s="342"/>
      <c r="Y575" s="342" t="e">
        <f>#REF!</f>
        <v>#REF!</v>
      </c>
      <c r="Z575" s="342"/>
      <c r="AA575" s="342"/>
      <c r="AB575" s="342" t="e">
        <f>#REF!</f>
        <v>#REF!</v>
      </c>
    </row>
    <row r="576" spans="1:28">
      <c r="A576" s="975">
        <v>1</v>
      </c>
      <c r="B576" s="975" t="s">
        <v>881</v>
      </c>
      <c r="C576" s="975" t="s">
        <v>485</v>
      </c>
      <c r="D576" s="975" t="s">
        <v>886</v>
      </c>
      <c r="E576" s="975" t="s">
        <v>795</v>
      </c>
      <c r="G576" s="369"/>
      <c r="H576" s="371"/>
      <c r="I576" s="371"/>
      <c r="J576" s="339" t="s">
        <v>887</v>
      </c>
      <c r="K576" s="355" t="s">
        <v>55</v>
      </c>
      <c r="L576" s="354" t="s">
        <v>3</v>
      </c>
      <c r="M576" s="741" t="s">
        <v>4</v>
      </c>
      <c r="N576" s="354" t="s">
        <v>5</v>
      </c>
      <c r="O576" s="351" t="str">
        <f>'PL,HC,INV'!$O$4</f>
        <v>BIN</v>
      </c>
      <c r="P576" s="351" t="str">
        <f>'PL,HC,INV'!$H$6</f>
        <v>K_INR</v>
      </c>
      <c r="Q576" s="342"/>
      <c r="R576" s="342"/>
      <c r="S576" s="342" t="e">
        <f>#REF!</f>
        <v>#REF!</v>
      </c>
      <c r="T576" s="342"/>
      <c r="U576" s="342"/>
      <c r="V576" s="342" t="e">
        <f>#REF!</f>
        <v>#REF!</v>
      </c>
      <c r="W576" s="342"/>
      <c r="X576" s="342"/>
      <c r="Y576" s="342" t="e">
        <f>#REF!</f>
        <v>#REF!</v>
      </c>
      <c r="Z576" s="342"/>
      <c r="AA576" s="342"/>
      <c r="AB576" s="342" t="e">
        <f>#REF!</f>
        <v>#REF!</v>
      </c>
    </row>
    <row r="577" spans="1:28">
      <c r="A577" s="975">
        <v>1</v>
      </c>
      <c r="B577" s="975" t="s">
        <v>881</v>
      </c>
      <c r="C577" s="975" t="s">
        <v>485</v>
      </c>
      <c r="D577" s="975" t="s">
        <v>888</v>
      </c>
      <c r="E577" s="975" t="s">
        <v>795</v>
      </c>
      <c r="G577" s="369"/>
      <c r="H577" s="371"/>
      <c r="I577" s="371"/>
      <c r="J577" s="339" t="s">
        <v>889</v>
      </c>
      <c r="K577" s="355" t="s">
        <v>55</v>
      </c>
      <c r="L577" s="354" t="s">
        <v>3</v>
      </c>
      <c r="M577" s="741" t="s">
        <v>4</v>
      </c>
      <c r="N577" s="354" t="s">
        <v>5</v>
      </c>
      <c r="O577" s="351" t="str">
        <f>'PL,HC,INV'!$O$4</f>
        <v>BIN</v>
      </c>
      <c r="P577" s="351" t="str">
        <f>'PL,HC,INV'!$H$6</f>
        <v>K_INR</v>
      </c>
      <c r="Q577" s="342"/>
      <c r="R577" s="342"/>
      <c r="S577" s="342" t="e">
        <f>#REF!</f>
        <v>#REF!</v>
      </c>
      <c r="T577" s="342"/>
      <c r="U577" s="342"/>
      <c r="V577" s="342" t="e">
        <f>#REF!</f>
        <v>#REF!</v>
      </c>
      <c r="W577" s="342"/>
      <c r="X577" s="342"/>
      <c r="Y577" s="342" t="e">
        <f>#REF!</f>
        <v>#REF!</v>
      </c>
      <c r="Z577" s="342"/>
      <c r="AA577" s="342"/>
      <c r="AB577" s="342" t="e">
        <f>#REF!</f>
        <v>#REF!</v>
      </c>
    </row>
    <row r="578" spans="1:28">
      <c r="A578" s="975">
        <v>1</v>
      </c>
      <c r="B578" s="975" t="s">
        <v>881</v>
      </c>
      <c r="C578" s="975" t="s">
        <v>485</v>
      </c>
      <c r="D578" s="975" t="s">
        <v>890</v>
      </c>
      <c r="E578" s="975" t="s">
        <v>795</v>
      </c>
      <c r="G578" s="369"/>
      <c r="H578" s="371"/>
      <c r="I578" s="371"/>
      <c r="J578" s="339" t="s">
        <v>891</v>
      </c>
      <c r="K578" s="355" t="s">
        <v>55</v>
      </c>
      <c r="L578" s="354" t="s">
        <v>3</v>
      </c>
      <c r="M578" s="741" t="s">
        <v>4</v>
      </c>
      <c r="N578" s="354" t="s">
        <v>5</v>
      </c>
      <c r="O578" s="351" t="str">
        <f>'PL,HC,INV'!$O$4</f>
        <v>BIN</v>
      </c>
      <c r="P578" s="351" t="str">
        <f>'PL,HC,INV'!$H$6</f>
        <v>K_INR</v>
      </c>
      <c r="Q578" s="342"/>
      <c r="R578" s="342"/>
      <c r="S578" s="342" t="e">
        <f>#REF!</f>
        <v>#REF!</v>
      </c>
      <c r="T578" s="342"/>
      <c r="U578" s="342"/>
      <c r="V578" s="342" t="e">
        <f>#REF!</f>
        <v>#REF!</v>
      </c>
      <c r="W578" s="342"/>
      <c r="X578" s="342"/>
      <c r="Y578" s="342" t="e">
        <f>#REF!</f>
        <v>#REF!</v>
      </c>
      <c r="Z578" s="342"/>
      <c r="AA578" s="342"/>
      <c r="AB578" s="342" t="e">
        <f>#REF!</f>
        <v>#REF!</v>
      </c>
    </row>
    <row r="579" spans="1:28">
      <c r="A579" s="975">
        <v>1</v>
      </c>
      <c r="B579" s="975" t="s">
        <v>881</v>
      </c>
      <c r="C579" s="975" t="s">
        <v>485</v>
      </c>
      <c r="D579" s="975" t="s">
        <v>892</v>
      </c>
      <c r="E579" s="975" t="s">
        <v>795</v>
      </c>
      <c r="G579" s="369"/>
      <c r="H579" s="371"/>
      <c r="I579" s="371"/>
      <c r="J579" s="339" t="s">
        <v>893</v>
      </c>
      <c r="K579" s="355" t="s">
        <v>55</v>
      </c>
      <c r="L579" s="354" t="s">
        <v>3</v>
      </c>
      <c r="M579" s="741" t="s">
        <v>4</v>
      </c>
      <c r="N579" s="354" t="s">
        <v>5</v>
      </c>
      <c r="O579" s="351" t="str">
        <f>'PL,HC,INV'!$O$4</f>
        <v>BIN</v>
      </c>
      <c r="P579" s="351" t="str">
        <f>'PL,HC,INV'!$H$6</f>
        <v>K_INR</v>
      </c>
      <c r="Q579" s="342"/>
      <c r="R579" s="342"/>
      <c r="S579" s="342" t="e">
        <f>#REF!</f>
        <v>#REF!</v>
      </c>
      <c r="T579" s="342"/>
      <c r="U579" s="342"/>
      <c r="V579" s="342" t="e">
        <f>#REF!</f>
        <v>#REF!</v>
      </c>
      <c r="W579" s="342"/>
      <c r="X579" s="342"/>
      <c r="Y579" s="342" t="e">
        <f>#REF!</f>
        <v>#REF!</v>
      </c>
      <c r="Z579" s="342"/>
      <c r="AA579" s="342"/>
      <c r="AB579" s="342" t="e">
        <f>#REF!</f>
        <v>#REF!</v>
      </c>
    </row>
    <row r="580" spans="1:28" s="1244" customFormat="1">
      <c r="A580" s="1244">
        <v>1</v>
      </c>
      <c r="C580" s="1245" t="s">
        <v>486</v>
      </c>
      <c r="F580" s="1247"/>
      <c r="G580" s="1257"/>
      <c r="H580" s="1257"/>
      <c r="I580" s="1258"/>
      <c r="J580" s="1259" t="s">
        <v>596</v>
      </c>
      <c r="K580" s="1260" t="s">
        <v>57</v>
      </c>
      <c r="L580" s="1261" t="s">
        <v>3</v>
      </c>
      <c r="M580" s="1262" t="s">
        <v>4</v>
      </c>
      <c r="N580" s="1263" t="s">
        <v>5</v>
      </c>
      <c r="O580" s="1264" t="str">
        <f>'PL,HC,INV'!$O$4</f>
        <v>BIN</v>
      </c>
      <c r="P580" s="1264" t="str">
        <f>'PL,HC,INV'!$H$6</f>
        <v>K_INR</v>
      </c>
      <c r="Q580" s="1256"/>
      <c r="R580" s="1256"/>
      <c r="S580" s="1256"/>
      <c r="T580" s="1256"/>
      <c r="U580" s="1256"/>
      <c r="V580" s="1256"/>
      <c r="W580" s="1256"/>
      <c r="X580" s="1256"/>
      <c r="Y580" s="1256"/>
      <c r="Z580" s="1256"/>
      <c r="AA580" s="1256"/>
      <c r="AB580" s="1256"/>
    </row>
    <row r="581" spans="1:28">
      <c r="A581" s="975">
        <v>1</v>
      </c>
      <c r="B581" s="975" t="s">
        <v>795</v>
      </c>
      <c r="C581" s="975" t="s">
        <v>486</v>
      </c>
      <c r="D581" s="975" t="s">
        <v>598</v>
      </c>
      <c r="E581" s="975" t="s">
        <v>795</v>
      </c>
      <c r="G581" s="369"/>
      <c r="H581" s="371"/>
      <c r="I581" s="371"/>
      <c r="J581" s="339" t="s">
        <v>598</v>
      </c>
      <c r="K581" s="356" t="s">
        <v>57</v>
      </c>
      <c r="L581" s="354" t="s">
        <v>3</v>
      </c>
      <c r="M581" s="741" t="s">
        <v>4</v>
      </c>
      <c r="N581" s="354" t="s">
        <v>5</v>
      </c>
      <c r="O581" s="351" t="str">
        <f>'PL,HC,INV'!$O$4</f>
        <v>BIN</v>
      </c>
      <c r="P581" s="351" t="str">
        <f>'PL,HC,INV'!$H$6</f>
        <v>K_INR</v>
      </c>
      <c r="Q581" s="342"/>
      <c r="R581" s="342"/>
      <c r="S581" s="342" t="e">
        <f>#REF!</f>
        <v>#REF!</v>
      </c>
      <c r="T581" s="342"/>
      <c r="U581" s="342"/>
      <c r="V581" s="342" t="e">
        <f>#REF!</f>
        <v>#REF!</v>
      </c>
      <c r="W581" s="342"/>
      <c r="X581" s="342"/>
      <c r="Y581" s="342" t="e">
        <f>#REF!</f>
        <v>#REF!</v>
      </c>
      <c r="Z581" s="342"/>
      <c r="AA581" s="342"/>
      <c r="AB581" s="342" t="e">
        <f>#REF!</f>
        <v>#REF!</v>
      </c>
    </row>
    <row r="582" spans="1:28">
      <c r="A582" s="975">
        <v>1</v>
      </c>
      <c r="B582" s="975" t="s">
        <v>795</v>
      </c>
      <c r="C582" s="975" t="s">
        <v>486</v>
      </c>
      <c r="D582" s="975" t="s">
        <v>597</v>
      </c>
      <c r="E582" s="975" t="s">
        <v>795</v>
      </c>
      <c r="G582" s="369"/>
      <c r="H582" s="371"/>
      <c r="I582" s="371"/>
      <c r="J582" s="339" t="s">
        <v>597</v>
      </c>
      <c r="K582" s="356" t="s">
        <v>57</v>
      </c>
      <c r="L582" s="354" t="s">
        <v>3</v>
      </c>
      <c r="M582" s="741" t="s">
        <v>4</v>
      </c>
      <c r="N582" s="354" t="s">
        <v>5</v>
      </c>
      <c r="O582" s="351" t="str">
        <f>'PL,HC,INV'!$O$4</f>
        <v>BIN</v>
      </c>
      <c r="P582" s="351" t="str">
        <f>'PL,HC,INV'!$H$6</f>
        <v>K_INR</v>
      </c>
      <c r="Q582" s="342"/>
      <c r="R582" s="342"/>
      <c r="S582" s="342" t="e">
        <f>#REF!</f>
        <v>#REF!</v>
      </c>
      <c r="T582" s="342"/>
      <c r="U582" s="342"/>
      <c r="V582" s="342" t="e">
        <f>#REF!</f>
        <v>#REF!</v>
      </c>
      <c r="W582" s="342"/>
      <c r="X582" s="342"/>
      <c r="Y582" s="342" t="e">
        <f>#REF!</f>
        <v>#REF!</v>
      </c>
      <c r="Z582" s="342"/>
      <c r="AA582" s="342"/>
      <c r="AB582" s="342" t="e">
        <f>#REF!</f>
        <v>#REF!</v>
      </c>
    </row>
    <row r="583" spans="1:28" s="1244" customFormat="1">
      <c r="A583" s="1031">
        <v>1</v>
      </c>
      <c r="B583" s="1031"/>
      <c r="C583" s="1031"/>
      <c r="D583" s="1031"/>
      <c r="E583" s="1031"/>
      <c r="F583" s="1265"/>
      <c r="G583" s="369"/>
      <c r="H583" s="369"/>
      <c r="I583" s="370"/>
      <c r="J583" s="1259" t="s">
        <v>880</v>
      </c>
      <c r="K583" s="1251" t="s">
        <v>57</v>
      </c>
      <c r="L583" s="1261" t="s">
        <v>3</v>
      </c>
      <c r="M583" s="1262" t="s">
        <v>4</v>
      </c>
      <c r="N583" s="1263" t="s">
        <v>5</v>
      </c>
      <c r="O583" s="1264" t="str">
        <f>'PL,HC,INV'!$O$4</f>
        <v>BIN</v>
      </c>
      <c r="P583" s="1264" t="str">
        <f>'PL,HC,INV'!$H$6</f>
        <v>K_INR</v>
      </c>
      <c r="Q583" s="1256"/>
      <c r="R583" s="1256"/>
      <c r="S583" s="1256"/>
      <c r="T583" s="1256"/>
      <c r="U583" s="1256"/>
      <c r="V583" s="1256"/>
      <c r="W583" s="1256"/>
      <c r="X583" s="1256"/>
      <c r="Y583" s="1256"/>
      <c r="Z583" s="1256"/>
      <c r="AA583" s="1256"/>
      <c r="AB583" s="1256"/>
    </row>
    <row r="584" spans="1:28">
      <c r="A584" s="975">
        <v>1</v>
      </c>
      <c r="B584" s="975" t="s">
        <v>881</v>
      </c>
      <c r="C584" s="975" t="s">
        <v>486</v>
      </c>
      <c r="D584" s="975" t="s">
        <v>882</v>
      </c>
      <c r="E584" s="975" t="s">
        <v>795</v>
      </c>
      <c r="G584" s="369"/>
      <c r="H584" s="371"/>
      <c r="I584" s="371"/>
      <c r="J584" s="339" t="s">
        <v>883</v>
      </c>
      <c r="K584" s="356" t="s">
        <v>57</v>
      </c>
      <c r="L584" s="354" t="s">
        <v>3</v>
      </c>
      <c r="M584" s="741" t="s">
        <v>4</v>
      </c>
      <c r="N584" s="354" t="s">
        <v>5</v>
      </c>
      <c r="O584" s="351" t="str">
        <f>'PL,HC,INV'!$O$4</f>
        <v>BIN</v>
      </c>
      <c r="P584" s="351" t="str">
        <f>'PL,HC,INV'!$H$6</f>
        <v>K_INR</v>
      </c>
      <c r="Q584" s="342"/>
      <c r="R584" s="342"/>
      <c r="S584" s="342" t="e">
        <f>#REF!</f>
        <v>#REF!</v>
      </c>
      <c r="T584" s="342"/>
      <c r="U584" s="342"/>
      <c r="V584" s="342" t="e">
        <f>#REF!</f>
        <v>#REF!</v>
      </c>
      <c r="W584" s="342"/>
      <c r="X584" s="342"/>
      <c r="Y584" s="342" t="e">
        <f>#REF!</f>
        <v>#REF!</v>
      </c>
      <c r="Z584" s="342"/>
      <c r="AA584" s="342"/>
      <c r="AB584" s="342" t="e">
        <f>#REF!</f>
        <v>#REF!</v>
      </c>
    </row>
    <row r="585" spans="1:28">
      <c r="A585" s="975">
        <v>1</v>
      </c>
      <c r="B585" s="975" t="s">
        <v>881</v>
      </c>
      <c r="C585" s="975" t="s">
        <v>486</v>
      </c>
      <c r="D585" s="975" t="s">
        <v>884</v>
      </c>
      <c r="E585" s="975" t="s">
        <v>795</v>
      </c>
      <c r="G585" s="369"/>
      <c r="H585" s="371"/>
      <c r="I585" s="371"/>
      <c r="J585" s="339" t="s">
        <v>885</v>
      </c>
      <c r="K585" s="356" t="s">
        <v>57</v>
      </c>
      <c r="L585" s="354" t="s">
        <v>3</v>
      </c>
      <c r="M585" s="741" t="s">
        <v>4</v>
      </c>
      <c r="N585" s="354" t="s">
        <v>5</v>
      </c>
      <c r="O585" s="351" t="str">
        <f>'PL,HC,INV'!$O$4</f>
        <v>BIN</v>
      </c>
      <c r="P585" s="351" t="str">
        <f>'PL,HC,INV'!$H$6</f>
        <v>K_INR</v>
      </c>
      <c r="Q585" s="342"/>
      <c r="R585" s="342"/>
      <c r="S585" s="342" t="e">
        <f>#REF!</f>
        <v>#REF!</v>
      </c>
      <c r="T585" s="342"/>
      <c r="U585" s="342"/>
      <c r="V585" s="342" t="e">
        <f>#REF!</f>
        <v>#REF!</v>
      </c>
      <c r="W585" s="342"/>
      <c r="X585" s="342"/>
      <c r="Y585" s="342" t="e">
        <f>#REF!</f>
        <v>#REF!</v>
      </c>
      <c r="Z585" s="342"/>
      <c r="AA585" s="342"/>
      <c r="AB585" s="342" t="e">
        <f>#REF!</f>
        <v>#REF!</v>
      </c>
    </row>
    <row r="586" spans="1:28">
      <c r="A586" s="975">
        <v>1</v>
      </c>
      <c r="B586" s="975" t="s">
        <v>881</v>
      </c>
      <c r="C586" s="975" t="s">
        <v>486</v>
      </c>
      <c r="D586" s="975" t="s">
        <v>886</v>
      </c>
      <c r="E586" s="975" t="s">
        <v>795</v>
      </c>
      <c r="G586" s="369"/>
      <c r="H586" s="371"/>
      <c r="I586" s="371"/>
      <c r="J586" s="339" t="s">
        <v>887</v>
      </c>
      <c r="K586" s="356" t="s">
        <v>57</v>
      </c>
      <c r="L586" s="354" t="s">
        <v>3</v>
      </c>
      <c r="M586" s="741" t="s">
        <v>4</v>
      </c>
      <c r="N586" s="354" t="s">
        <v>5</v>
      </c>
      <c r="O586" s="351" t="str">
        <f>'PL,HC,INV'!$O$4</f>
        <v>BIN</v>
      </c>
      <c r="P586" s="351" t="str">
        <f>'PL,HC,INV'!$H$6</f>
        <v>K_INR</v>
      </c>
      <c r="Q586" s="342"/>
      <c r="R586" s="342"/>
      <c r="S586" s="342" t="e">
        <f>#REF!</f>
        <v>#REF!</v>
      </c>
      <c r="T586" s="342"/>
      <c r="U586" s="342"/>
      <c r="V586" s="342" t="e">
        <f>#REF!</f>
        <v>#REF!</v>
      </c>
      <c r="W586" s="342"/>
      <c r="X586" s="342"/>
      <c r="Y586" s="342" t="e">
        <f>#REF!</f>
        <v>#REF!</v>
      </c>
      <c r="Z586" s="342"/>
      <c r="AA586" s="342"/>
      <c r="AB586" s="342" t="e">
        <f>#REF!</f>
        <v>#REF!</v>
      </c>
    </row>
    <row r="587" spans="1:28">
      <c r="A587" s="975">
        <v>1</v>
      </c>
      <c r="B587" s="975" t="s">
        <v>881</v>
      </c>
      <c r="C587" s="975" t="s">
        <v>486</v>
      </c>
      <c r="D587" s="975" t="s">
        <v>888</v>
      </c>
      <c r="E587" s="975" t="s">
        <v>795</v>
      </c>
      <c r="G587" s="369"/>
      <c r="H587" s="371"/>
      <c r="I587" s="371"/>
      <c r="J587" s="339" t="s">
        <v>889</v>
      </c>
      <c r="K587" s="356" t="s">
        <v>57</v>
      </c>
      <c r="L587" s="354" t="s">
        <v>3</v>
      </c>
      <c r="M587" s="741" t="s">
        <v>4</v>
      </c>
      <c r="N587" s="354" t="s">
        <v>5</v>
      </c>
      <c r="O587" s="351" t="str">
        <f>'PL,HC,INV'!$O$4</f>
        <v>BIN</v>
      </c>
      <c r="P587" s="351" t="str">
        <f>'PL,HC,INV'!$H$6</f>
        <v>K_INR</v>
      </c>
      <c r="Q587" s="342"/>
      <c r="R587" s="342"/>
      <c r="S587" s="342" t="e">
        <f>#REF!</f>
        <v>#REF!</v>
      </c>
      <c r="T587" s="342"/>
      <c r="U587" s="342"/>
      <c r="V587" s="342" t="e">
        <f>#REF!</f>
        <v>#REF!</v>
      </c>
      <c r="W587" s="342"/>
      <c r="X587" s="342"/>
      <c r="Y587" s="342" t="e">
        <f>#REF!</f>
        <v>#REF!</v>
      </c>
      <c r="Z587" s="342"/>
      <c r="AA587" s="342"/>
      <c r="AB587" s="342" t="e">
        <f>#REF!</f>
        <v>#REF!</v>
      </c>
    </row>
    <row r="588" spans="1:28">
      <c r="A588" s="975">
        <v>1</v>
      </c>
      <c r="B588" s="975" t="s">
        <v>881</v>
      </c>
      <c r="C588" s="975" t="s">
        <v>486</v>
      </c>
      <c r="D588" s="975" t="s">
        <v>890</v>
      </c>
      <c r="E588" s="975" t="s">
        <v>795</v>
      </c>
      <c r="G588" s="369"/>
      <c r="H588" s="371"/>
      <c r="I588" s="371"/>
      <c r="J588" s="339" t="s">
        <v>891</v>
      </c>
      <c r="K588" s="356" t="s">
        <v>57</v>
      </c>
      <c r="L588" s="354" t="s">
        <v>3</v>
      </c>
      <c r="M588" s="741" t="s">
        <v>4</v>
      </c>
      <c r="N588" s="354" t="s">
        <v>5</v>
      </c>
      <c r="O588" s="351" t="str">
        <f>'PL,HC,INV'!$O$4</f>
        <v>BIN</v>
      </c>
      <c r="P588" s="351" t="str">
        <f>'PL,HC,INV'!$H$6</f>
        <v>K_INR</v>
      </c>
      <c r="Q588" s="342"/>
      <c r="R588" s="342"/>
      <c r="S588" s="342" t="e">
        <f>#REF!</f>
        <v>#REF!</v>
      </c>
      <c r="T588" s="342"/>
      <c r="U588" s="342"/>
      <c r="V588" s="342" t="e">
        <f>#REF!</f>
        <v>#REF!</v>
      </c>
      <c r="W588" s="342"/>
      <c r="X588" s="342"/>
      <c r="Y588" s="342" t="e">
        <f>#REF!</f>
        <v>#REF!</v>
      </c>
      <c r="Z588" s="342"/>
      <c r="AA588" s="342"/>
      <c r="AB588" s="342" t="e">
        <f>#REF!</f>
        <v>#REF!</v>
      </c>
    </row>
    <row r="589" spans="1:28">
      <c r="A589" s="975">
        <v>1</v>
      </c>
      <c r="B589" s="975" t="s">
        <v>881</v>
      </c>
      <c r="C589" s="975" t="s">
        <v>486</v>
      </c>
      <c r="D589" s="975" t="s">
        <v>892</v>
      </c>
      <c r="E589" s="975" t="s">
        <v>795</v>
      </c>
      <c r="G589" s="369"/>
      <c r="H589" s="371"/>
      <c r="I589" s="371"/>
      <c r="J589" s="339" t="s">
        <v>893</v>
      </c>
      <c r="K589" s="356" t="s">
        <v>57</v>
      </c>
      <c r="L589" s="354" t="s">
        <v>3</v>
      </c>
      <c r="M589" s="741" t="s">
        <v>4</v>
      </c>
      <c r="N589" s="354" t="s">
        <v>5</v>
      </c>
      <c r="O589" s="351" t="str">
        <f>'PL,HC,INV'!$O$4</f>
        <v>BIN</v>
      </c>
      <c r="P589" s="351" t="str">
        <f>'PL,HC,INV'!$H$6</f>
        <v>K_INR</v>
      </c>
      <c r="Q589" s="342"/>
      <c r="R589" s="342"/>
      <c r="S589" s="342" t="e">
        <f>#REF!</f>
        <v>#REF!</v>
      </c>
      <c r="T589" s="342"/>
      <c r="U589" s="342"/>
      <c r="V589" s="342" t="e">
        <f>#REF!</f>
        <v>#REF!</v>
      </c>
      <c r="W589" s="342"/>
      <c r="X589" s="342"/>
      <c r="Y589" s="342" t="e">
        <f>#REF!</f>
        <v>#REF!</v>
      </c>
      <c r="Z589" s="342"/>
      <c r="AA589" s="342"/>
      <c r="AB589" s="342" t="e">
        <f>#REF!</f>
        <v>#REF!</v>
      </c>
    </row>
    <row r="590" spans="1:28" s="1244" customFormat="1">
      <c r="A590" s="1244">
        <v>1</v>
      </c>
      <c r="C590" s="1245" t="s">
        <v>483</v>
      </c>
      <c r="F590" s="1247"/>
      <c r="G590" s="1257"/>
      <c r="H590" s="1257"/>
      <c r="I590" s="1258"/>
      <c r="J590" s="1259" t="s">
        <v>596</v>
      </c>
      <c r="K590" s="1260" t="s">
        <v>58</v>
      </c>
      <c r="L590" s="1261" t="s">
        <v>3</v>
      </c>
      <c r="M590" s="1262" t="s">
        <v>4</v>
      </c>
      <c r="N590" s="1263" t="s">
        <v>5</v>
      </c>
      <c r="O590" s="1264" t="str">
        <f>'PL,HC,INV'!$O$4</f>
        <v>BIN</v>
      </c>
      <c r="P590" s="1264" t="str">
        <f>'PL,HC,INV'!$H$6</f>
        <v>K_INR</v>
      </c>
      <c r="Q590" s="1256"/>
      <c r="R590" s="1256"/>
      <c r="S590" s="1256"/>
      <c r="T590" s="1256"/>
      <c r="U590" s="1256"/>
      <c r="V590" s="1256"/>
      <c r="W590" s="1256"/>
      <c r="X590" s="1256"/>
      <c r="Y590" s="1256"/>
      <c r="Z590" s="1256"/>
      <c r="AA590" s="1256"/>
      <c r="AB590" s="1256"/>
    </row>
    <row r="591" spans="1:28">
      <c r="A591" s="975">
        <v>1</v>
      </c>
      <c r="B591" s="975" t="s">
        <v>795</v>
      </c>
      <c r="C591" s="975" t="s">
        <v>483</v>
      </c>
      <c r="D591" s="975" t="s">
        <v>598</v>
      </c>
      <c r="E591" s="975" t="s">
        <v>795</v>
      </c>
      <c r="G591" s="369"/>
      <c r="H591" s="371"/>
      <c r="I591" s="371"/>
      <c r="J591" s="339" t="s">
        <v>598</v>
      </c>
      <c r="K591" s="355" t="s">
        <v>351</v>
      </c>
      <c r="L591" s="354" t="s">
        <v>3</v>
      </c>
      <c r="M591" s="741" t="s">
        <v>4</v>
      </c>
      <c r="N591" s="354" t="s">
        <v>5</v>
      </c>
      <c r="O591" s="351" t="str">
        <f>'PL,HC,INV'!$O$4</f>
        <v>BIN</v>
      </c>
      <c r="P591" s="351" t="str">
        <f>'PL,HC,INV'!$H$6</f>
        <v>K_INR</v>
      </c>
      <c r="Q591" s="342"/>
      <c r="R591" s="342"/>
      <c r="S591" s="342" t="e">
        <f>#REF!</f>
        <v>#REF!</v>
      </c>
      <c r="T591" s="342"/>
      <c r="U591" s="342"/>
      <c r="V591" s="342" t="e">
        <f>#REF!</f>
        <v>#REF!</v>
      </c>
      <c r="W591" s="342"/>
      <c r="X591" s="342"/>
      <c r="Y591" s="342" t="e">
        <f>#REF!</f>
        <v>#REF!</v>
      </c>
      <c r="Z591" s="342"/>
      <c r="AA591" s="342"/>
      <c r="AB591" s="342" t="e">
        <f>#REF!</f>
        <v>#REF!</v>
      </c>
    </row>
    <row r="592" spans="1:28">
      <c r="A592" s="975">
        <v>1</v>
      </c>
      <c r="B592" s="975" t="s">
        <v>795</v>
      </c>
      <c r="C592" s="975" t="s">
        <v>483</v>
      </c>
      <c r="D592" s="975" t="s">
        <v>597</v>
      </c>
      <c r="E592" s="975" t="s">
        <v>795</v>
      </c>
      <c r="G592" s="369"/>
      <c r="H592" s="371"/>
      <c r="I592" s="371"/>
      <c r="J592" s="339" t="s">
        <v>597</v>
      </c>
      <c r="K592" s="355" t="s">
        <v>351</v>
      </c>
      <c r="L592" s="354" t="s">
        <v>3</v>
      </c>
      <c r="M592" s="741" t="s">
        <v>4</v>
      </c>
      <c r="N592" s="354" t="s">
        <v>5</v>
      </c>
      <c r="O592" s="351" t="str">
        <f>'PL,HC,INV'!$O$4</f>
        <v>BIN</v>
      </c>
      <c r="P592" s="351" t="str">
        <f>'PL,HC,INV'!$H$6</f>
        <v>K_INR</v>
      </c>
      <c r="Q592" s="342"/>
      <c r="R592" s="342"/>
      <c r="S592" s="342" t="e">
        <f>#REF!</f>
        <v>#REF!</v>
      </c>
      <c r="T592" s="342"/>
      <c r="U592" s="342"/>
      <c r="V592" s="342" t="e">
        <f>#REF!</f>
        <v>#REF!</v>
      </c>
      <c r="W592" s="342"/>
      <c r="X592" s="342"/>
      <c r="Y592" s="342" t="e">
        <f>#REF!</f>
        <v>#REF!</v>
      </c>
      <c r="Z592" s="342"/>
      <c r="AA592" s="342"/>
      <c r="AB592" s="342" t="e">
        <f>#REF!</f>
        <v>#REF!</v>
      </c>
    </row>
    <row r="593" spans="1:28" s="1244" customFormat="1">
      <c r="A593" s="1031">
        <v>1</v>
      </c>
      <c r="B593" s="1031"/>
      <c r="C593" s="1031"/>
      <c r="D593" s="1031"/>
      <c r="E593" s="1031"/>
      <c r="F593" s="1265"/>
      <c r="G593" s="369"/>
      <c r="H593" s="369"/>
      <c r="I593" s="370"/>
      <c r="J593" s="1259" t="s">
        <v>880</v>
      </c>
      <c r="K593" s="1260" t="s">
        <v>351</v>
      </c>
      <c r="L593" s="1261" t="s">
        <v>3</v>
      </c>
      <c r="M593" s="1262" t="s">
        <v>4</v>
      </c>
      <c r="N593" s="1263" t="s">
        <v>5</v>
      </c>
      <c r="O593" s="1264" t="str">
        <f>'PL,HC,INV'!$O$4</f>
        <v>BIN</v>
      </c>
      <c r="P593" s="1264" t="str">
        <f>'PL,HC,INV'!$H$6</f>
        <v>K_INR</v>
      </c>
      <c r="Q593" s="1256"/>
      <c r="R593" s="1256"/>
      <c r="S593" s="1256"/>
      <c r="T593" s="1256"/>
      <c r="U593" s="1256"/>
      <c r="V593" s="1256"/>
      <c r="W593" s="1256"/>
      <c r="X593" s="1256"/>
      <c r="Y593" s="1256"/>
      <c r="Z593" s="1256"/>
      <c r="AA593" s="1256"/>
      <c r="AB593" s="1256"/>
    </row>
    <row r="594" spans="1:28">
      <c r="A594" s="975">
        <v>1</v>
      </c>
      <c r="B594" s="975" t="s">
        <v>881</v>
      </c>
      <c r="C594" s="975" t="s">
        <v>58</v>
      </c>
      <c r="D594" s="975" t="s">
        <v>882</v>
      </c>
      <c r="E594" s="975" t="s">
        <v>795</v>
      </c>
      <c r="G594" s="369"/>
      <c r="H594" s="371"/>
      <c r="I594" s="371"/>
      <c r="J594" s="339" t="s">
        <v>883</v>
      </c>
      <c r="K594" s="355" t="s">
        <v>351</v>
      </c>
      <c r="L594" s="354" t="s">
        <v>3</v>
      </c>
      <c r="M594" s="741" t="s">
        <v>4</v>
      </c>
      <c r="N594" s="354" t="s">
        <v>5</v>
      </c>
      <c r="O594" s="351" t="str">
        <f>'PL,HC,INV'!$O$4</f>
        <v>BIN</v>
      </c>
      <c r="P594" s="351" t="str">
        <f>'PL,HC,INV'!$H$6</f>
        <v>K_INR</v>
      </c>
      <c r="Q594" s="342"/>
      <c r="R594" s="342"/>
      <c r="S594" s="342" t="e">
        <f>#REF!</f>
        <v>#REF!</v>
      </c>
      <c r="T594" s="342"/>
      <c r="U594" s="342"/>
      <c r="V594" s="342" t="e">
        <f>#REF!</f>
        <v>#REF!</v>
      </c>
      <c r="W594" s="342"/>
      <c r="X594" s="342"/>
      <c r="Y594" s="342" t="e">
        <f>#REF!</f>
        <v>#REF!</v>
      </c>
      <c r="Z594" s="342"/>
      <c r="AA594" s="342"/>
      <c r="AB594" s="342" t="e">
        <f>#REF!</f>
        <v>#REF!</v>
      </c>
    </row>
    <row r="595" spans="1:28">
      <c r="A595" s="975">
        <v>1</v>
      </c>
      <c r="B595" s="975" t="s">
        <v>881</v>
      </c>
      <c r="C595" s="975" t="s">
        <v>58</v>
      </c>
      <c r="D595" s="975" t="s">
        <v>884</v>
      </c>
      <c r="E595" s="975" t="s">
        <v>795</v>
      </c>
      <c r="G595" s="369"/>
      <c r="H595" s="371"/>
      <c r="I595" s="371"/>
      <c r="J595" s="339" t="s">
        <v>885</v>
      </c>
      <c r="K595" s="355" t="s">
        <v>351</v>
      </c>
      <c r="L595" s="354" t="s">
        <v>3</v>
      </c>
      <c r="M595" s="741" t="s">
        <v>4</v>
      </c>
      <c r="N595" s="354" t="s">
        <v>5</v>
      </c>
      <c r="O595" s="351" t="str">
        <f>'PL,HC,INV'!$O$4</f>
        <v>BIN</v>
      </c>
      <c r="P595" s="351" t="str">
        <f>'PL,HC,INV'!$H$6</f>
        <v>K_INR</v>
      </c>
      <c r="Q595" s="342"/>
      <c r="R595" s="342"/>
      <c r="S595" s="342" t="e">
        <f>#REF!</f>
        <v>#REF!</v>
      </c>
      <c r="T595" s="342"/>
      <c r="U595" s="342"/>
      <c r="V595" s="342" t="e">
        <f>#REF!</f>
        <v>#REF!</v>
      </c>
      <c r="W595" s="342"/>
      <c r="X595" s="342"/>
      <c r="Y595" s="342" t="e">
        <f>#REF!</f>
        <v>#REF!</v>
      </c>
      <c r="Z595" s="342"/>
      <c r="AA595" s="342"/>
      <c r="AB595" s="342" t="e">
        <f>#REF!</f>
        <v>#REF!</v>
      </c>
    </row>
    <row r="596" spans="1:28">
      <c r="A596" s="975">
        <v>1</v>
      </c>
      <c r="B596" s="975" t="s">
        <v>881</v>
      </c>
      <c r="C596" s="975" t="s">
        <v>58</v>
      </c>
      <c r="D596" s="975" t="s">
        <v>886</v>
      </c>
      <c r="E596" s="975" t="s">
        <v>795</v>
      </c>
      <c r="G596" s="369"/>
      <c r="H596" s="371"/>
      <c r="I596" s="371"/>
      <c r="J596" s="339" t="s">
        <v>887</v>
      </c>
      <c r="K596" s="355" t="s">
        <v>351</v>
      </c>
      <c r="L596" s="354" t="s">
        <v>3</v>
      </c>
      <c r="M596" s="741" t="s">
        <v>4</v>
      </c>
      <c r="N596" s="354" t="s">
        <v>5</v>
      </c>
      <c r="O596" s="351" t="str">
        <f>'PL,HC,INV'!$O$4</f>
        <v>BIN</v>
      </c>
      <c r="P596" s="351" t="str">
        <f>'PL,HC,INV'!$H$6</f>
        <v>K_INR</v>
      </c>
      <c r="Q596" s="342"/>
      <c r="R596" s="342"/>
      <c r="S596" s="342" t="e">
        <f>#REF!</f>
        <v>#REF!</v>
      </c>
      <c r="T596" s="342"/>
      <c r="U596" s="342"/>
      <c r="V596" s="342" t="e">
        <f>#REF!</f>
        <v>#REF!</v>
      </c>
      <c r="W596" s="342"/>
      <c r="X596" s="342"/>
      <c r="Y596" s="342" t="e">
        <f>#REF!</f>
        <v>#REF!</v>
      </c>
      <c r="Z596" s="342"/>
      <c r="AA596" s="342"/>
      <c r="AB596" s="342" t="e">
        <f>#REF!</f>
        <v>#REF!</v>
      </c>
    </row>
    <row r="597" spans="1:28">
      <c r="A597" s="975">
        <v>1</v>
      </c>
      <c r="B597" s="975" t="s">
        <v>881</v>
      </c>
      <c r="C597" s="975" t="s">
        <v>58</v>
      </c>
      <c r="D597" s="975" t="s">
        <v>888</v>
      </c>
      <c r="E597" s="975" t="s">
        <v>795</v>
      </c>
      <c r="G597" s="369"/>
      <c r="H597" s="371"/>
      <c r="I597" s="371"/>
      <c r="J597" s="339" t="s">
        <v>889</v>
      </c>
      <c r="K597" s="355" t="s">
        <v>351</v>
      </c>
      <c r="L597" s="354" t="s">
        <v>3</v>
      </c>
      <c r="M597" s="741" t="s">
        <v>4</v>
      </c>
      <c r="N597" s="354" t="s">
        <v>5</v>
      </c>
      <c r="O597" s="351" t="str">
        <f>'PL,HC,INV'!$O$4</f>
        <v>BIN</v>
      </c>
      <c r="P597" s="351" t="str">
        <f>'PL,HC,INV'!$H$6</f>
        <v>K_INR</v>
      </c>
      <c r="Q597" s="342"/>
      <c r="R597" s="342"/>
      <c r="S597" s="342" t="e">
        <f>#REF!</f>
        <v>#REF!</v>
      </c>
      <c r="T597" s="342"/>
      <c r="U597" s="342"/>
      <c r="V597" s="342" t="e">
        <f>#REF!</f>
        <v>#REF!</v>
      </c>
      <c r="W597" s="342"/>
      <c r="X597" s="342"/>
      <c r="Y597" s="342" t="e">
        <f>#REF!</f>
        <v>#REF!</v>
      </c>
      <c r="Z597" s="342"/>
      <c r="AA597" s="342"/>
      <c r="AB597" s="342" t="e">
        <f>#REF!</f>
        <v>#REF!</v>
      </c>
    </row>
    <row r="598" spans="1:28">
      <c r="A598" s="975">
        <v>1</v>
      </c>
      <c r="B598" s="975" t="s">
        <v>881</v>
      </c>
      <c r="C598" s="975" t="s">
        <v>58</v>
      </c>
      <c r="D598" s="975" t="s">
        <v>890</v>
      </c>
      <c r="E598" s="975" t="s">
        <v>795</v>
      </c>
      <c r="G598" s="369"/>
      <c r="H598" s="371"/>
      <c r="I598" s="371"/>
      <c r="J598" s="339" t="s">
        <v>891</v>
      </c>
      <c r="K598" s="355" t="s">
        <v>351</v>
      </c>
      <c r="L598" s="354" t="s">
        <v>3</v>
      </c>
      <c r="M598" s="741" t="s">
        <v>4</v>
      </c>
      <c r="N598" s="354" t="s">
        <v>5</v>
      </c>
      <c r="O598" s="351" t="str">
        <f>'PL,HC,INV'!$O$4</f>
        <v>BIN</v>
      </c>
      <c r="P598" s="351" t="str">
        <f>'PL,HC,INV'!$H$6</f>
        <v>K_INR</v>
      </c>
      <c r="Q598" s="342"/>
      <c r="R598" s="342"/>
      <c r="S598" s="342" t="e">
        <f>#REF!</f>
        <v>#REF!</v>
      </c>
      <c r="T598" s="342"/>
      <c r="U598" s="342"/>
      <c r="V598" s="342" t="e">
        <f>#REF!</f>
        <v>#REF!</v>
      </c>
      <c r="W598" s="342"/>
      <c r="X598" s="342"/>
      <c r="Y598" s="342" t="e">
        <f>#REF!</f>
        <v>#REF!</v>
      </c>
      <c r="Z598" s="342"/>
      <c r="AA598" s="342"/>
      <c r="AB598" s="342" t="e">
        <f>#REF!</f>
        <v>#REF!</v>
      </c>
    </row>
    <row r="599" spans="1:28">
      <c r="A599" s="975">
        <v>1</v>
      </c>
      <c r="B599" s="975" t="s">
        <v>881</v>
      </c>
      <c r="C599" s="975" t="s">
        <v>58</v>
      </c>
      <c r="D599" s="975" t="s">
        <v>892</v>
      </c>
      <c r="E599" s="975" t="s">
        <v>795</v>
      </c>
      <c r="G599" s="369"/>
      <c r="H599" s="371"/>
      <c r="I599" s="371"/>
      <c r="J599" s="339" t="s">
        <v>893</v>
      </c>
      <c r="K599" s="355" t="s">
        <v>351</v>
      </c>
      <c r="L599" s="354" t="s">
        <v>3</v>
      </c>
      <c r="M599" s="741" t="s">
        <v>4</v>
      </c>
      <c r="N599" s="354" t="s">
        <v>5</v>
      </c>
      <c r="O599" s="351" t="str">
        <f>'PL,HC,INV'!$O$4</f>
        <v>BIN</v>
      </c>
      <c r="P599" s="351" t="str">
        <f>'PL,HC,INV'!$H$6</f>
        <v>K_INR</v>
      </c>
      <c r="Q599" s="342"/>
      <c r="R599" s="342"/>
      <c r="S599" s="342" t="e">
        <f>#REF!</f>
        <v>#REF!</v>
      </c>
      <c r="T599" s="342"/>
      <c r="U599" s="342"/>
      <c r="V599" s="342" t="e">
        <f>#REF!</f>
        <v>#REF!</v>
      </c>
      <c r="W599" s="342"/>
      <c r="X599" s="342"/>
      <c r="Y599" s="342" t="e">
        <f>#REF!</f>
        <v>#REF!</v>
      </c>
      <c r="Z599" s="342"/>
      <c r="AA599" s="342"/>
      <c r="AB599" s="342" t="e">
        <f>#REF!</f>
        <v>#REF!</v>
      </c>
    </row>
    <row r="600" spans="1:28" s="1244" customFormat="1">
      <c r="A600" s="1244">
        <v>1</v>
      </c>
      <c r="C600" s="1245" t="s">
        <v>484</v>
      </c>
      <c r="F600" s="1247"/>
      <c r="G600" s="1257"/>
      <c r="H600" s="1257"/>
      <c r="I600" s="1258"/>
      <c r="J600" s="1259" t="s">
        <v>596</v>
      </c>
      <c r="K600" s="1251" t="s">
        <v>60</v>
      </c>
      <c r="L600" s="1261" t="s">
        <v>3</v>
      </c>
      <c r="M600" s="1262" t="s">
        <v>4</v>
      </c>
      <c r="N600" s="1263" t="s">
        <v>5</v>
      </c>
      <c r="O600" s="1264" t="str">
        <f>'PL,HC,INV'!$O$4</f>
        <v>BIN</v>
      </c>
      <c r="P600" s="1264" t="str">
        <f>'PL,HC,INV'!$H$6</f>
        <v>K_INR</v>
      </c>
      <c r="Q600" s="1256"/>
      <c r="R600" s="1256"/>
      <c r="S600" s="1256"/>
      <c r="T600" s="1256"/>
      <c r="U600" s="1256"/>
      <c r="V600" s="1256"/>
      <c r="W600" s="1256"/>
      <c r="X600" s="1256"/>
      <c r="Y600" s="1256"/>
      <c r="Z600" s="1256"/>
      <c r="AA600" s="1256"/>
      <c r="AB600" s="1256"/>
    </row>
    <row r="601" spans="1:28">
      <c r="A601" s="975">
        <v>1</v>
      </c>
      <c r="B601" s="975" t="s">
        <v>795</v>
      </c>
      <c r="C601" s="975" t="s">
        <v>484</v>
      </c>
      <c r="D601" s="975" t="s">
        <v>598</v>
      </c>
      <c r="E601" s="975" t="s">
        <v>795</v>
      </c>
      <c r="G601" s="369"/>
      <c r="H601" s="371"/>
      <c r="I601" s="371"/>
      <c r="J601" s="339" t="s">
        <v>598</v>
      </c>
      <c r="K601" s="356" t="s">
        <v>60</v>
      </c>
      <c r="L601" s="354" t="s">
        <v>3</v>
      </c>
      <c r="M601" s="741" t="s">
        <v>4</v>
      </c>
      <c r="N601" s="354" t="s">
        <v>5</v>
      </c>
      <c r="O601" s="351" t="str">
        <f>'PL,HC,INV'!$O$4</f>
        <v>BIN</v>
      </c>
      <c r="P601" s="351" t="str">
        <f>'PL,HC,INV'!$H$6</f>
        <v>K_INR</v>
      </c>
      <c r="Q601" s="342"/>
      <c r="R601" s="342"/>
      <c r="S601" s="342" t="e">
        <f>#REF!</f>
        <v>#REF!</v>
      </c>
      <c r="T601" s="342"/>
      <c r="U601" s="342"/>
      <c r="V601" s="342" t="e">
        <f>#REF!</f>
        <v>#REF!</v>
      </c>
      <c r="W601" s="342"/>
      <c r="X601" s="342"/>
      <c r="Y601" s="342" t="e">
        <f>#REF!</f>
        <v>#REF!</v>
      </c>
      <c r="Z601" s="342"/>
      <c r="AA601" s="342"/>
      <c r="AB601" s="342" t="e">
        <f>#REF!</f>
        <v>#REF!</v>
      </c>
    </row>
    <row r="602" spans="1:28">
      <c r="A602" s="975">
        <v>1</v>
      </c>
      <c r="B602" s="975" t="s">
        <v>795</v>
      </c>
      <c r="C602" s="975" t="s">
        <v>484</v>
      </c>
      <c r="D602" s="975" t="s">
        <v>597</v>
      </c>
      <c r="E602" s="975" t="s">
        <v>795</v>
      </c>
      <c r="G602" s="369"/>
      <c r="H602" s="371"/>
      <c r="I602" s="371"/>
      <c r="J602" s="339" t="s">
        <v>597</v>
      </c>
      <c r="K602" s="356" t="s">
        <v>60</v>
      </c>
      <c r="L602" s="354" t="s">
        <v>3</v>
      </c>
      <c r="M602" s="741" t="s">
        <v>4</v>
      </c>
      <c r="N602" s="354" t="s">
        <v>5</v>
      </c>
      <c r="O602" s="351" t="str">
        <f>'PL,HC,INV'!$O$4</f>
        <v>BIN</v>
      </c>
      <c r="P602" s="351" t="str">
        <f>'PL,HC,INV'!$H$6</f>
        <v>K_INR</v>
      </c>
      <c r="Q602" s="342"/>
      <c r="R602" s="342"/>
      <c r="S602" s="342" t="e">
        <f>#REF!</f>
        <v>#REF!</v>
      </c>
      <c r="T602" s="342"/>
      <c r="U602" s="342"/>
      <c r="V602" s="342" t="e">
        <f>#REF!</f>
        <v>#REF!</v>
      </c>
      <c r="W602" s="342"/>
      <c r="X602" s="342"/>
      <c r="Y602" s="342" t="e">
        <f>#REF!</f>
        <v>#REF!</v>
      </c>
      <c r="Z602" s="342"/>
      <c r="AA602" s="342"/>
      <c r="AB602" s="342" t="e">
        <f>#REF!</f>
        <v>#REF!</v>
      </c>
    </row>
    <row r="603" spans="1:28" s="1244" customFormat="1">
      <c r="A603" s="1031">
        <v>1</v>
      </c>
      <c r="B603" s="1031"/>
      <c r="C603" s="1031"/>
      <c r="D603" s="1031"/>
      <c r="E603" s="1031"/>
      <c r="F603" s="1265"/>
      <c r="G603" s="369"/>
      <c r="H603" s="369"/>
      <c r="I603" s="370"/>
      <c r="J603" s="1259" t="s">
        <v>880</v>
      </c>
      <c r="K603" s="1251" t="s">
        <v>484</v>
      </c>
      <c r="L603" s="1261" t="s">
        <v>3</v>
      </c>
      <c r="M603" s="1262" t="s">
        <v>4</v>
      </c>
      <c r="N603" s="1263" t="s">
        <v>5</v>
      </c>
      <c r="O603" s="1264" t="str">
        <f>'PL,HC,INV'!$O$4</f>
        <v>BIN</v>
      </c>
      <c r="P603" s="1264" t="str">
        <f>'PL,HC,INV'!$H$6</f>
        <v>K_INR</v>
      </c>
      <c r="Q603" s="1256"/>
      <c r="R603" s="1256"/>
      <c r="S603" s="1256"/>
      <c r="T603" s="1256"/>
      <c r="U603" s="1256"/>
      <c r="V603" s="1256"/>
      <c r="W603" s="1256"/>
      <c r="X603" s="1256"/>
      <c r="Y603" s="1256"/>
      <c r="Z603" s="1256"/>
      <c r="AA603" s="1256"/>
      <c r="AB603" s="1256"/>
    </row>
    <row r="604" spans="1:28">
      <c r="A604" s="975">
        <v>1</v>
      </c>
      <c r="B604" s="975" t="s">
        <v>881</v>
      </c>
      <c r="C604" s="975" t="s">
        <v>484</v>
      </c>
      <c r="D604" s="975" t="s">
        <v>882</v>
      </c>
      <c r="E604" s="975" t="s">
        <v>795</v>
      </c>
      <c r="G604" s="369"/>
      <c r="H604" s="371"/>
      <c r="I604" s="371"/>
      <c r="J604" s="339" t="s">
        <v>883</v>
      </c>
      <c r="K604" s="356" t="s">
        <v>60</v>
      </c>
      <c r="L604" s="354" t="s">
        <v>3</v>
      </c>
      <c r="M604" s="741" t="s">
        <v>4</v>
      </c>
      <c r="N604" s="354" t="s">
        <v>5</v>
      </c>
      <c r="O604" s="351" t="str">
        <f>'PL,HC,INV'!$O$4</f>
        <v>BIN</v>
      </c>
      <c r="P604" s="351" t="str">
        <f>'PL,HC,INV'!$H$6</f>
        <v>K_INR</v>
      </c>
      <c r="Q604" s="342"/>
      <c r="R604" s="342"/>
      <c r="S604" s="342" t="e">
        <f>#REF!</f>
        <v>#REF!</v>
      </c>
      <c r="T604" s="342"/>
      <c r="U604" s="342"/>
      <c r="V604" s="342" t="e">
        <f>#REF!</f>
        <v>#REF!</v>
      </c>
      <c r="W604" s="342"/>
      <c r="X604" s="342"/>
      <c r="Y604" s="342" t="e">
        <f>#REF!</f>
        <v>#REF!</v>
      </c>
      <c r="Z604" s="342"/>
      <c r="AA604" s="342"/>
      <c r="AB604" s="342" t="e">
        <f>#REF!</f>
        <v>#REF!</v>
      </c>
    </row>
    <row r="605" spans="1:28">
      <c r="A605" s="975">
        <v>1</v>
      </c>
      <c r="B605" s="975" t="s">
        <v>881</v>
      </c>
      <c r="C605" s="975" t="s">
        <v>484</v>
      </c>
      <c r="D605" s="975" t="s">
        <v>884</v>
      </c>
      <c r="E605" s="975" t="s">
        <v>795</v>
      </c>
      <c r="G605" s="369"/>
      <c r="H605" s="371"/>
      <c r="I605" s="371"/>
      <c r="J605" s="339" t="s">
        <v>885</v>
      </c>
      <c r="K605" s="356" t="s">
        <v>60</v>
      </c>
      <c r="L605" s="354" t="s">
        <v>3</v>
      </c>
      <c r="M605" s="741" t="s">
        <v>4</v>
      </c>
      <c r="N605" s="354" t="s">
        <v>5</v>
      </c>
      <c r="O605" s="351" t="str">
        <f>'PL,HC,INV'!$O$4</f>
        <v>BIN</v>
      </c>
      <c r="P605" s="351" t="str">
        <f>'PL,HC,INV'!$H$6</f>
        <v>K_INR</v>
      </c>
      <c r="Q605" s="342"/>
      <c r="R605" s="342"/>
      <c r="S605" s="342" t="e">
        <f>#REF!</f>
        <v>#REF!</v>
      </c>
      <c r="T605" s="342"/>
      <c r="U605" s="342"/>
      <c r="V605" s="342" t="e">
        <f>#REF!</f>
        <v>#REF!</v>
      </c>
      <c r="W605" s="342"/>
      <c r="X605" s="342"/>
      <c r="Y605" s="342" t="e">
        <f>#REF!</f>
        <v>#REF!</v>
      </c>
      <c r="Z605" s="342"/>
      <c r="AA605" s="342"/>
      <c r="AB605" s="342" t="e">
        <f>#REF!</f>
        <v>#REF!</v>
      </c>
    </row>
    <row r="606" spans="1:28">
      <c r="A606" s="975">
        <v>1</v>
      </c>
      <c r="B606" s="975" t="s">
        <v>881</v>
      </c>
      <c r="C606" s="975" t="s">
        <v>484</v>
      </c>
      <c r="D606" s="975" t="s">
        <v>886</v>
      </c>
      <c r="E606" s="975" t="s">
        <v>795</v>
      </c>
      <c r="G606" s="369"/>
      <c r="H606" s="371"/>
      <c r="I606" s="371"/>
      <c r="J606" s="339" t="s">
        <v>887</v>
      </c>
      <c r="K606" s="356" t="s">
        <v>60</v>
      </c>
      <c r="L606" s="354" t="s">
        <v>3</v>
      </c>
      <c r="M606" s="741" t="s">
        <v>4</v>
      </c>
      <c r="N606" s="354" t="s">
        <v>5</v>
      </c>
      <c r="O606" s="351" t="str">
        <f>'PL,HC,INV'!$O$4</f>
        <v>BIN</v>
      </c>
      <c r="P606" s="351" t="str">
        <f>'PL,HC,INV'!$H$6</f>
        <v>K_INR</v>
      </c>
      <c r="Q606" s="342"/>
      <c r="R606" s="342"/>
      <c r="S606" s="342" t="e">
        <f>#REF!</f>
        <v>#REF!</v>
      </c>
      <c r="T606" s="342"/>
      <c r="U606" s="342"/>
      <c r="V606" s="342" t="e">
        <f>#REF!</f>
        <v>#REF!</v>
      </c>
      <c r="W606" s="342"/>
      <c r="X606" s="342"/>
      <c r="Y606" s="342" t="e">
        <f>#REF!</f>
        <v>#REF!</v>
      </c>
      <c r="Z606" s="342"/>
      <c r="AA606" s="342"/>
      <c r="AB606" s="342" t="e">
        <f>#REF!</f>
        <v>#REF!</v>
      </c>
    </row>
    <row r="607" spans="1:28">
      <c r="A607" s="975">
        <v>1</v>
      </c>
      <c r="B607" s="975" t="s">
        <v>881</v>
      </c>
      <c r="C607" s="975" t="s">
        <v>484</v>
      </c>
      <c r="D607" s="975" t="s">
        <v>888</v>
      </c>
      <c r="E607" s="975" t="s">
        <v>795</v>
      </c>
      <c r="G607" s="369"/>
      <c r="H607" s="371"/>
      <c r="I607" s="371"/>
      <c r="J607" s="339" t="s">
        <v>889</v>
      </c>
      <c r="K607" s="356" t="s">
        <v>60</v>
      </c>
      <c r="L607" s="354" t="s">
        <v>3</v>
      </c>
      <c r="M607" s="741" t="s">
        <v>4</v>
      </c>
      <c r="N607" s="354" t="s">
        <v>5</v>
      </c>
      <c r="O607" s="351" t="str">
        <f>'PL,HC,INV'!$O$4</f>
        <v>BIN</v>
      </c>
      <c r="P607" s="351" t="str">
        <f>'PL,HC,INV'!$H$6</f>
        <v>K_INR</v>
      </c>
      <c r="Q607" s="342"/>
      <c r="R607" s="342"/>
      <c r="S607" s="342" t="e">
        <f>#REF!</f>
        <v>#REF!</v>
      </c>
      <c r="T607" s="342"/>
      <c r="U607" s="342"/>
      <c r="V607" s="342" t="e">
        <f>#REF!</f>
        <v>#REF!</v>
      </c>
      <c r="W607" s="342"/>
      <c r="X607" s="342"/>
      <c r="Y607" s="342" t="e">
        <f>#REF!</f>
        <v>#REF!</v>
      </c>
      <c r="Z607" s="342"/>
      <c r="AA607" s="342"/>
      <c r="AB607" s="342" t="e">
        <f>#REF!</f>
        <v>#REF!</v>
      </c>
    </row>
    <row r="608" spans="1:28">
      <c r="A608" s="975">
        <v>1</v>
      </c>
      <c r="B608" s="975" t="s">
        <v>881</v>
      </c>
      <c r="C608" s="975" t="s">
        <v>484</v>
      </c>
      <c r="D608" s="975" t="s">
        <v>890</v>
      </c>
      <c r="E608" s="975" t="s">
        <v>795</v>
      </c>
      <c r="G608" s="369"/>
      <c r="H608" s="371"/>
      <c r="I608" s="371"/>
      <c r="J608" s="339" t="s">
        <v>891</v>
      </c>
      <c r="K608" s="356" t="s">
        <v>60</v>
      </c>
      <c r="L608" s="354" t="s">
        <v>3</v>
      </c>
      <c r="M608" s="741" t="s">
        <v>4</v>
      </c>
      <c r="N608" s="354" t="s">
        <v>5</v>
      </c>
      <c r="O608" s="351" t="str">
        <f>'PL,HC,INV'!$O$4</f>
        <v>BIN</v>
      </c>
      <c r="P608" s="351" t="str">
        <f>'PL,HC,INV'!$H$6</f>
        <v>K_INR</v>
      </c>
      <c r="Q608" s="342"/>
      <c r="R608" s="342"/>
      <c r="S608" s="342" t="e">
        <f>#REF!</f>
        <v>#REF!</v>
      </c>
      <c r="T608" s="342"/>
      <c r="U608" s="342"/>
      <c r="V608" s="342" t="e">
        <f>#REF!</f>
        <v>#REF!</v>
      </c>
      <c r="W608" s="342"/>
      <c r="X608" s="342"/>
      <c r="Y608" s="342" t="e">
        <f>#REF!</f>
        <v>#REF!</v>
      </c>
      <c r="Z608" s="342"/>
      <c r="AA608" s="342"/>
      <c r="AB608" s="342" t="e">
        <f>#REF!</f>
        <v>#REF!</v>
      </c>
    </row>
    <row r="609" spans="1:28">
      <c r="A609" s="975">
        <v>1</v>
      </c>
      <c r="B609" s="975" t="s">
        <v>881</v>
      </c>
      <c r="C609" s="975" t="s">
        <v>484</v>
      </c>
      <c r="D609" s="975" t="s">
        <v>892</v>
      </c>
      <c r="E609" s="975" t="s">
        <v>795</v>
      </c>
      <c r="G609" s="369"/>
      <c r="H609" s="371"/>
      <c r="I609" s="371"/>
      <c r="J609" s="339" t="s">
        <v>893</v>
      </c>
      <c r="K609" s="356" t="s">
        <v>60</v>
      </c>
      <c r="L609" s="354" t="s">
        <v>3</v>
      </c>
      <c r="M609" s="741" t="s">
        <v>4</v>
      </c>
      <c r="N609" s="354" t="s">
        <v>5</v>
      </c>
      <c r="O609" s="351" t="str">
        <f>'PL,HC,INV'!$O$4</f>
        <v>BIN</v>
      </c>
      <c r="P609" s="351" t="str">
        <f>'PL,HC,INV'!$H$6</f>
        <v>K_INR</v>
      </c>
      <c r="Q609" s="342"/>
      <c r="R609" s="342"/>
      <c r="S609" s="342" t="e">
        <f>#REF!</f>
        <v>#REF!</v>
      </c>
      <c r="T609" s="342"/>
      <c r="U609" s="342"/>
      <c r="V609" s="342" t="e">
        <f>#REF!</f>
        <v>#REF!</v>
      </c>
      <c r="W609" s="342"/>
      <c r="X609" s="342"/>
      <c r="Y609" s="342" t="e">
        <f>#REF!</f>
        <v>#REF!</v>
      </c>
      <c r="Z609" s="342"/>
      <c r="AA609" s="342"/>
      <c r="AB609" s="342" t="e">
        <f>#REF!</f>
        <v>#REF!</v>
      </c>
    </row>
    <row r="610" spans="1:28" s="1244" customFormat="1">
      <c r="A610" s="1244">
        <v>1</v>
      </c>
      <c r="C610" s="1245" t="s">
        <v>482</v>
      </c>
      <c r="F610" s="1247"/>
      <c r="G610" s="1257"/>
      <c r="H610" s="1257"/>
      <c r="I610" s="1258"/>
      <c r="J610" s="1259" t="s">
        <v>596</v>
      </c>
      <c r="K610" s="1260" t="s">
        <v>56</v>
      </c>
      <c r="L610" s="1261" t="s">
        <v>3</v>
      </c>
      <c r="M610" s="1262" t="s">
        <v>4</v>
      </c>
      <c r="N610" s="1263" t="s">
        <v>5</v>
      </c>
      <c r="O610" s="1264" t="str">
        <f>'PL,HC,INV'!$O$4</f>
        <v>BIN</v>
      </c>
      <c r="P610" s="1264" t="str">
        <f>'PL,HC,INV'!$H$6</f>
        <v>K_INR</v>
      </c>
      <c r="Q610" s="1256"/>
      <c r="R610" s="1256"/>
      <c r="S610" s="1256"/>
      <c r="T610" s="1256"/>
      <c r="U610" s="1256"/>
      <c r="V610" s="1256"/>
      <c r="W610" s="1256"/>
      <c r="X610" s="1256"/>
      <c r="Y610" s="1256"/>
      <c r="Z610" s="1256"/>
      <c r="AA610" s="1256"/>
      <c r="AB610" s="1256"/>
    </row>
    <row r="611" spans="1:28">
      <c r="A611" s="975">
        <v>1</v>
      </c>
      <c r="B611" s="975" t="s">
        <v>795</v>
      </c>
      <c r="C611" s="975" t="s">
        <v>482</v>
      </c>
      <c r="D611" s="975" t="s">
        <v>598</v>
      </c>
      <c r="E611" s="975" t="s">
        <v>795</v>
      </c>
      <c r="G611" s="369"/>
      <c r="H611" s="371"/>
      <c r="I611" s="371"/>
      <c r="J611" s="339" t="s">
        <v>598</v>
      </c>
      <c r="K611" s="355" t="s">
        <v>345</v>
      </c>
      <c r="L611" s="354" t="s">
        <v>3</v>
      </c>
      <c r="M611" s="741" t="s">
        <v>4</v>
      </c>
      <c r="N611" s="354" t="s">
        <v>5</v>
      </c>
      <c r="O611" s="351" t="str">
        <f>'PL,HC,INV'!$O$4</f>
        <v>BIN</v>
      </c>
      <c r="P611" s="351" t="str">
        <f>'PL,HC,INV'!$H$6</f>
        <v>K_INR</v>
      </c>
      <c r="Q611" s="342"/>
      <c r="R611" s="342"/>
      <c r="S611" s="342" t="e">
        <f>#REF!</f>
        <v>#REF!</v>
      </c>
      <c r="T611" s="342"/>
      <c r="U611" s="342"/>
      <c r="V611" s="342" t="e">
        <f>#REF!</f>
        <v>#REF!</v>
      </c>
      <c r="W611" s="342"/>
      <c r="X611" s="342"/>
      <c r="Y611" s="342" t="e">
        <f>#REF!</f>
        <v>#REF!</v>
      </c>
      <c r="Z611" s="342"/>
      <c r="AA611" s="342"/>
      <c r="AB611" s="342" t="e">
        <f>#REF!</f>
        <v>#REF!</v>
      </c>
    </row>
    <row r="612" spans="1:28">
      <c r="A612" s="975">
        <v>1</v>
      </c>
      <c r="B612" s="975" t="s">
        <v>795</v>
      </c>
      <c r="C612" s="975" t="s">
        <v>482</v>
      </c>
      <c r="D612" s="975" t="s">
        <v>597</v>
      </c>
      <c r="E612" s="975" t="s">
        <v>795</v>
      </c>
      <c r="G612" s="369"/>
      <c r="H612" s="371"/>
      <c r="I612" s="371"/>
      <c r="J612" s="339" t="s">
        <v>597</v>
      </c>
      <c r="K612" s="355" t="s">
        <v>345</v>
      </c>
      <c r="L612" s="354" t="s">
        <v>3</v>
      </c>
      <c r="M612" s="741" t="s">
        <v>4</v>
      </c>
      <c r="N612" s="354" t="s">
        <v>5</v>
      </c>
      <c r="O612" s="351" t="str">
        <f>'PL,HC,INV'!$O$4</f>
        <v>BIN</v>
      </c>
      <c r="P612" s="351" t="str">
        <f>'PL,HC,INV'!$H$6</f>
        <v>K_INR</v>
      </c>
      <c r="Q612" s="342"/>
      <c r="R612" s="342"/>
      <c r="S612" s="342" t="e">
        <f>#REF!</f>
        <v>#REF!</v>
      </c>
      <c r="T612" s="342"/>
      <c r="U612" s="342"/>
      <c r="V612" s="342" t="e">
        <f>#REF!</f>
        <v>#REF!</v>
      </c>
      <c r="W612" s="342"/>
      <c r="X612" s="342"/>
      <c r="Y612" s="342" t="e">
        <f>#REF!</f>
        <v>#REF!</v>
      </c>
      <c r="Z612" s="342"/>
      <c r="AA612" s="342"/>
      <c r="AB612" s="342" t="e">
        <f>#REF!</f>
        <v>#REF!</v>
      </c>
    </row>
    <row r="613" spans="1:28" s="1244" customFormat="1">
      <c r="A613" s="1031">
        <v>1</v>
      </c>
      <c r="B613" s="1031"/>
      <c r="C613" s="1031"/>
      <c r="D613" s="1031"/>
      <c r="E613" s="1031"/>
      <c r="F613" s="1265"/>
      <c r="G613" s="369"/>
      <c r="H613" s="369"/>
      <c r="I613" s="370"/>
      <c r="J613" s="1259" t="s">
        <v>880</v>
      </c>
      <c r="K613" s="1260" t="s">
        <v>345</v>
      </c>
      <c r="L613" s="1261" t="s">
        <v>3</v>
      </c>
      <c r="M613" s="1262" t="s">
        <v>4</v>
      </c>
      <c r="N613" s="1263" t="s">
        <v>5</v>
      </c>
      <c r="O613" s="1264" t="str">
        <f>'PL,HC,INV'!$O$4</f>
        <v>BIN</v>
      </c>
      <c r="P613" s="1264" t="str">
        <f>'PL,HC,INV'!$H$6</f>
        <v>K_INR</v>
      </c>
      <c r="Q613" s="1256"/>
      <c r="R613" s="1256"/>
      <c r="S613" s="1256"/>
      <c r="T613" s="1256"/>
      <c r="U613" s="1256"/>
      <c r="V613" s="1256"/>
      <c r="W613" s="1256"/>
      <c r="X613" s="1256"/>
      <c r="Y613" s="1256"/>
      <c r="Z613" s="1256"/>
      <c r="AA613" s="1256"/>
      <c r="AB613" s="1256"/>
    </row>
    <row r="614" spans="1:28">
      <c r="A614" s="975">
        <v>1</v>
      </c>
      <c r="B614" s="975" t="s">
        <v>881</v>
      </c>
      <c r="C614" s="975" t="s">
        <v>482</v>
      </c>
      <c r="D614" s="975" t="s">
        <v>882</v>
      </c>
      <c r="E614" s="975" t="s">
        <v>795</v>
      </c>
      <c r="G614" s="369"/>
      <c r="H614" s="371"/>
      <c r="I614" s="371"/>
      <c r="J614" s="339" t="s">
        <v>883</v>
      </c>
      <c r="K614" s="355" t="s">
        <v>345</v>
      </c>
      <c r="L614" s="354" t="s">
        <v>3</v>
      </c>
      <c r="M614" s="741" t="s">
        <v>4</v>
      </c>
      <c r="N614" s="354" t="s">
        <v>5</v>
      </c>
      <c r="O614" s="351" t="str">
        <f>'PL,HC,INV'!$O$4</f>
        <v>BIN</v>
      </c>
      <c r="P614" s="351" t="str">
        <f>'PL,HC,INV'!$H$6</f>
        <v>K_INR</v>
      </c>
      <c r="Q614" s="342"/>
      <c r="R614" s="342"/>
      <c r="S614" s="342" t="e">
        <f>#REF!</f>
        <v>#REF!</v>
      </c>
      <c r="T614" s="342"/>
      <c r="U614" s="342"/>
      <c r="V614" s="342" t="e">
        <f>#REF!</f>
        <v>#REF!</v>
      </c>
      <c r="W614" s="342"/>
      <c r="X614" s="342"/>
      <c r="Y614" s="342" t="e">
        <f>#REF!</f>
        <v>#REF!</v>
      </c>
      <c r="Z614" s="342"/>
      <c r="AA614" s="342"/>
      <c r="AB614" s="342" t="e">
        <f>#REF!</f>
        <v>#REF!</v>
      </c>
    </row>
    <row r="615" spans="1:28">
      <c r="A615" s="975">
        <v>1</v>
      </c>
      <c r="B615" s="975" t="s">
        <v>881</v>
      </c>
      <c r="C615" s="975" t="s">
        <v>482</v>
      </c>
      <c r="D615" s="975" t="s">
        <v>884</v>
      </c>
      <c r="E615" s="975" t="s">
        <v>795</v>
      </c>
      <c r="G615" s="369"/>
      <c r="H615" s="371"/>
      <c r="I615" s="371"/>
      <c r="J615" s="339" t="s">
        <v>885</v>
      </c>
      <c r="K615" s="355" t="s">
        <v>345</v>
      </c>
      <c r="L615" s="354" t="s">
        <v>3</v>
      </c>
      <c r="M615" s="741" t="s">
        <v>4</v>
      </c>
      <c r="N615" s="354" t="s">
        <v>5</v>
      </c>
      <c r="O615" s="351" t="str">
        <f>'PL,HC,INV'!$O$4</f>
        <v>BIN</v>
      </c>
      <c r="P615" s="351" t="str">
        <f>'PL,HC,INV'!$H$6</f>
        <v>K_INR</v>
      </c>
      <c r="Q615" s="342"/>
      <c r="R615" s="342"/>
      <c r="S615" s="342" t="e">
        <f>#REF!</f>
        <v>#REF!</v>
      </c>
      <c r="T615" s="342"/>
      <c r="U615" s="342"/>
      <c r="V615" s="342" t="e">
        <f>#REF!</f>
        <v>#REF!</v>
      </c>
      <c r="W615" s="342"/>
      <c r="X615" s="342"/>
      <c r="Y615" s="342" t="e">
        <f>#REF!</f>
        <v>#REF!</v>
      </c>
      <c r="Z615" s="342"/>
      <c r="AA615" s="342"/>
      <c r="AB615" s="342" t="e">
        <f>#REF!</f>
        <v>#REF!</v>
      </c>
    </row>
    <row r="616" spans="1:28">
      <c r="A616" s="975">
        <v>1</v>
      </c>
      <c r="B616" s="975" t="s">
        <v>881</v>
      </c>
      <c r="C616" s="975" t="s">
        <v>482</v>
      </c>
      <c r="D616" s="975" t="s">
        <v>886</v>
      </c>
      <c r="E616" s="975" t="s">
        <v>795</v>
      </c>
      <c r="G616" s="369"/>
      <c r="H616" s="371"/>
      <c r="I616" s="371"/>
      <c r="J616" s="339" t="s">
        <v>887</v>
      </c>
      <c r="K616" s="355" t="s">
        <v>345</v>
      </c>
      <c r="L616" s="354" t="s">
        <v>3</v>
      </c>
      <c r="M616" s="741" t="s">
        <v>4</v>
      </c>
      <c r="N616" s="354" t="s">
        <v>5</v>
      </c>
      <c r="O616" s="351" t="str">
        <f>'PL,HC,INV'!$O$4</f>
        <v>BIN</v>
      </c>
      <c r="P616" s="351" t="str">
        <f>'PL,HC,INV'!$H$6</f>
        <v>K_INR</v>
      </c>
      <c r="Q616" s="342"/>
      <c r="R616" s="342"/>
      <c r="S616" s="342" t="e">
        <f>#REF!</f>
        <v>#REF!</v>
      </c>
      <c r="T616" s="342"/>
      <c r="U616" s="342"/>
      <c r="V616" s="342" t="e">
        <f>#REF!</f>
        <v>#REF!</v>
      </c>
      <c r="W616" s="342"/>
      <c r="X616" s="342"/>
      <c r="Y616" s="342" t="e">
        <f>#REF!</f>
        <v>#REF!</v>
      </c>
      <c r="Z616" s="342"/>
      <c r="AA616" s="342"/>
      <c r="AB616" s="342" t="e">
        <f>#REF!</f>
        <v>#REF!</v>
      </c>
    </row>
    <row r="617" spans="1:28">
      <c r="A617" s="975">
        <v>1</v>
      </c>
      <c r="B617" s="975" t="s">
        <v>881</v>
      </c>
      <c r="C617" s="975" t="s">
        <v>482</v>
      </c>
      <c r="D617" s="975" t="s">
        <v>888</v>
      </c>
      <c r="E617" s="975" t="s">
        <v>795</v>
      </c>
      <c r="G617" s="369"/>
      <c r="H617" s="371"/>
      <c r="I617" s="371"/>
      <c r="J617" s="339" t="s">
        <v>889</v>
      </c>
      <c r="K617" s="355" t="s">
        <v>345</v>
      </c>
      <c r="L617" s="354" t="s">
        <v>3</v>
      </c>
      <c r="M617" s="741" t="s">
        <v>4</v>
      </c>
      <c r="N617" s="354" t="s">
        <v>5</v>
      </c>
      <c r="O617" s="351" t="str">
        <f>'PL,HC,INV'!$O$4</f>
        <v>BIN</v>
      </c>
      <c r="P617" s="351" t="str">
        <f>'PL,HC,INV'!$H$6</f>
        <v>K_INR</v>
      </c>
      <c r="Q617" s="342"/>
      <c r="R617" s="342"/>
      <c r="S617" s="342" t="e">
        <f>#REF!</f>
        <v>#REF!</v>
      </c>
      <c r="T617" s="342"/>
      <c r="U617" s="342"/>
      <c r="V617" s="342" t="e">
        <f>#REF!</f>
        <v>#REF!</v>
      </c>
      <c r="W617" s="342"/>
      <c r="X617" s="342"/>
      <c r="Y617" s="342" t="e">
        <f>#REF!</f>
        <v>#REF!</v>
      </c>
      <c r="Z617" s="342"/>
      <c r="AA617" s="342"/>
      <c r="AB617" s="342" t="e">
        <f>#REF!</f>
        <v>#REF!</v>
      </c>
    </row>
    <row r="618" spans="1:28">
      <c r="A618" s="975">
        <v>1</v>
      </c>
      <c r="B618" s="975" t="s">
        <v>881</v>
      </c>
      <c r="C618" s="975" t="s">
        <v>482</v>
      </c>
      <c r="D618" s="975" t="s">
        <v>890</v>
      </c>
      <c r="E618" s="975" t="s">
        <v>795</v>
      </c>
      <c r="G618" s="369"/>
      <c r="H618" s="371"/>
      <c r="I618" s="371"/>
      <c r="J618" s="339" t="s">
        <v>891</v>
      </c>
      <c r="K618" s="355" t="s">
        <v>345</v>
      </c>
      <c r="L618" s="354" t="s">
        <v>3</v>
      </c>
      <c r="M618" s="741" t="s">
        <v>4</v>
      </c>
      <c r="N618" s="354" t="s">
        <v>5</v>
      </c>
      <c r="O618" s="351" t="str">
        <f>'PL,HC,INV'!$O$4</f>
        <v>BIN</v>
      </c>
      <c r="P618" s="351" t="str">
        <f>'PL,HC,INV'!$H$6</f>
        <v>K_INR</v>
      </c>
      <c r="Q618" s="342"/>
      <c r="R618" s="342"/>
      <c r="S618" s="342" t="e">
        <f>#REF!</f>
        <v>#REF!</v>
      </c>
      <c r="T618" s="342"/>
      <c r="U618" s="342"/>
      <c r="V618" s="342" t="e">
        <f>#REF!</f>
        <v>#REF!</v>
      </c>
      <c r="W618" s="342"/>
      <c r="X618" s="342"/>
      <c r="Y618" s="342" t="e">
        <f>#REF!</f>
        <v>#REF!</v>
      </c>
      <c r="Z618" s="342"/>
      <c r="AA618" s="342"/>
      <c r="AB618" s="342" t="e">
        <f>#REF!</f>
        <v>#REF!</v>
      </c>
    </row>
    <row r="619" spans="1:28">
      <c r="A619" s="975">
        <v>1</v>
      </c>
      <c r="B619" s="975" t="s">
        <v>881</v>
      </c>
      <c r="C619" s="975" t="s">
        <v>482</v>
      </c>
      <c r="D619" s="975" t="s">
        <v>892</v>
      </c>
      <c r="E619" s="975" t="s">
        <v>795</v>
      </c>
      <c r="G619" s="369"/>
      <c r="H619" s="371"/>
      <c r="I619" s="371"/>
      <c r="J619" s="339" t="s">
        <v>893</v>
      </c>
      <c r="K619" s="355" t="s">
        <v>345</v>
      </c>
      <c r="L619" s="354" t="s">
        <v>3</v>
      </c>
      <c r="M619" s="741" t="s">
        <v>4</v>
      </c>
      <c r="N619" s="354" t="s">
        <v>5</v>
      </c>
      <c r="O619" s="351" t="str">
        <f>'PL,HC,INV'!$O$4</f>
        <v>BIN</v>
      </c>
      <c r="P619" s="351" t="str">
        <f>'PL,HC,INV'!$H$6</f>
        <v>K_INR</v>
      </c>
      <c r="Q619" s="342"/>
      <c r="R619" s="342"/>
      <c r="S619" s="342" t="e">
        <f>#REF!</f>
        <v>#REF!</v>
      </c>
      <c r="T619" s="342"/>
      <c r="U619" s="342"/>
      <c r="V619" s="342" t="e">
        <f>#REF!</f>
        <v>#REF!</v>
      </c>
      <c r="W619" s="342"/>
      <c r="X619" s="342"/>
      <c r="Y619" s="342" t="e">
        <f>#REF!</f>
        <v>#REF!</v>
      </c>
      <c r="Z619" s="342"/>
      <c r="AA619" s="342"/>
      <c r="AB619" s="342" t="e">
        <f>#REF!</f>
        <v>#REF!</v>
      </c>
    </row>
    <row r="620" spans="1:28" s="1244" customFormat="1">
      <c r="A620" s="1244">
        <v>1</v>
      </c>
      <c r="C620" s="1245" t="s">
        <v>481</v>
      </c>
      <c r="F620" s="1247"/>
      <c r="G620" s="1257"/>
      <c r="H620" s="1257"/>
      <c r="I620" s="1258"/>
      <c r="J620" s="1259" t="s">
        <v>596</v>
      </c>
      <c r="K620" s="1260" t="s">
        <v>92</v>
      </c>
      <c r="L620" s="1261" t="s">
        <v>3</v>
      </c>
      <c r="M620" s="1262" t="s">
        <v>4</v>
      </c>
      <c r="N620" s="1263" t="s">
        <v>5</v>
      </c>
      <c r="O620" s="1264" t="str">
        <f>'PL,HC,INV'!$O$4</f>
        <v>BIN</v>
      </c>
      <c r="P620" s="1264" t="str">
        <f>'PL,HC,INV'!$H$6</f>
        <v>K_INR</v>
      </c>
      <c r="Q620" s="1256"/>
      <c r="R620" s="1256"/>
      <c r="S620" s="1256"/>
      <c r="T620" s="1256"/>
      <c r="U620" s="1256"/>
      <c r="V620" s="1256"/>
      <c r="W620" s="1256"/>
      <c r="X620" s="1256"/>
      <c r="Y620" s="1256"/>
      <c r="Z620" s="1256"/>
      <c r="AA620" s="1256"/>
      <c r="AB620" s="1256"/>
    </row>
    <row r="621" spans="1:28">
      <c r="A621" s="975">
        <v>1</v>
      </c>
      <c r="B621" s="975" t="s">
        <v>795</v>
      </c>
      <c r="C621" s="975" t="s">
        <v>50</v>
      </c>
      <c r="D621" s="975" t="s">
        <v>598</v>
      </c>
      <c r="E621" s="975" t="s">
        <v>795</v>
      </c>
      <c r="G621" s="369"/>
      <c r="H621" s="371"/>
      <c r="I621" s="371"/>
      <c r="J621" s="339" t="s">
        <v>598</v>
      </c>
      <c r="K621" s="355" t="s">
        <v>92</v>
      </c>
      <c r="L621" s="354" t="s">
        <v>3</v>
      </c>
      <c r="M621" s="741" t="s">
        <v>4</v>
      </c>
      <c r="N621" s="354" t="s">
        <v>5</v>
      </c>
      <c r="O621" s="351" t="str">
        <f>'PL,HC,INV'!$O$4</f>
        <v>BIN</v>
      </c>
      <c r="P621" s="351" t="str">
        <f>'PL,HC,INV'!$H$6</f>
        <v>K_INR</v>
      </c>
      <c r="Q621" s="342"/>
      <c r="R621" s="342"/>
      <c r="S621" s="342" t="e">
        <f>#REF!</f>
        <v>#REF!</v>
      </c>
      <c r="T621" s="342"/>
      <c r="U621" s="342"/>
      <c r="V621" s="342" t="e">
        <f>#REF!</f>
        <v>#REF!</v>
      </c>
      <c r="W621" s="342"/>
      <c r="X621" s="342"/>
      <c r="Y621" s="342" t="e">
        <f>#REF!</f>
        <v>#REF!</v>
      </c>
      <c r="Z621" s="342"/>
      <c r="AA621" s="342"/>
      <c r="AB621" s="342" t="e">
        <f>#REF!</f>
        <v>#REF!</v>
      </c>
    </row>
    <row r="622" spans="1:28">
      <c r="A622" s="975">
        <v>1</v>
      </c>
      <c r="B622" s="975" t="s">
        <v>795</v>
      </c>
      <c r="C622" s="975" t="s">
        <v>50</v>
      </c>
      <c r="D622" s="975" t="s">
        <v>597</v>
      </c>
      <c r="E622" s="975" t="s">
        <v>795</v>
      </c>
      <c r="G622" s="369"/>
      <c r="H622" s="371"/>
      <c r="I622" s="371"/>
      <c r="J622" s="339" t="s">
        <v>597</v>
      </c>
      <c r="K622" s="355" t="s">
        <v>92</v>
      </c>
      <c r="L622" s="354" t="s">
        <v>3</v>
      </c>
      <c r="M622" s="741" t="s">
        <v>4</v>
      </c>
      <c r="N622" s="354" t="s">
        <v>5</v>
      </c>
      <c r="O622" s="351" t="str">
        <f>'PL,HC,INV'!$O$4</f>
        <v>BIN</v>
      </c>
      <c r="P622" s="351" t="str">
        <f>'PL,HC,INV'!$H$6</f>
        <v>K_INR</v>
      </c>
      <c r="Q622" s="342"/>
      <c r="R622" s="342"/>
      <c r="S622" s="342" t="e">
        <f>#REF!</f>
        <v>#REF!</v>
      </c>
      <c r="T622" s="342"/>
      <c r="U622" s="342"/>
      <c r="V622" s="342" t="e">
        <f>#REF!</f>
        <v>#REF!</v>
      </c>
      <c r="W622" s="342"/>
      <c r="X622" s="342"/>
      <c r="Y622" s="342" t="e">
        <f>#REF!</f>
        <v>#REF!</v>
      </c>
      <c r="Z622" s="342"/>
      <c r="AA622" s="342"/>
      <c r="AB622" s="342" t="e">
        <f>#REF!</f>
        <v>#REF!</v>
      </c>
    </row>
    <row r="623" spans="1:28" s="1244" customFormat="1">
      <c r="A623" s="1031">
        <v>1</v>
      </c>
      <c r="B623" s="1031"/>
      <c r="C623" s="1031"/>
      <c r="D623" s="1031"/>
      <c r="E623" s="1031"/>
      <c r="F623" s="1265"/>
      <c r="G623" s="369"/>
      <c r="H623" s="369"/>
      <c r="I623" s="370"/>
      <c r="J623" s="1259" t="s">
        <v>880</v>
      </c>
      <c r="K623" s="1260" t="s">
        <v>92</v>
      </c>
      <c r="L623" s="1261" t="s">
        <v>3</v>
      </c>
      <c r="M623" s="1262" t="s">
        <v>4</v>
      </c>
      <c r="N623" s="1263" t="s">
        <v>5</v>
      </c>
      <c r="O623" s="1264" t="str">
        <f>'PL,HC,INV'!$O$4</f>
        <v>BIN</v>
      </c>
      <c r="P623" s="1264" t="str">
        <f>'PL,HC,INV'!$H$6</f>
        <v>K_INR</v>
      </c>
      <c r="Q623" s="1256"/>
      <c r="R623" s="1256"/>
      <c r="S623" s="1256"/>
      <c r="T623" s="1256"/>
      <c r="U623" s="1256"/>
      <c r="V623" s="1256"/>
      <c r="W623" s="1256"/>
      <c r="X623" s="1256"/>
      <c r="Y623" s="1256"/>
      <c r="Z623" s="1256"/>
      <c r="AA623" s="1256"/>
      <c r="AB623" s="1256"/>
    </row>
    <row r="624" spans="1:28">
      <c r="A624" s="975">
        <v>1</v>
      </c>
      <c r="B624" s="975" t="s">
        <v>881</v>
      </c>
      <c r="C624" s="975" t="s">
        <v>50</v>
      </c>
      <c r="D624" s="975" t="s">
        <v>882</v>
      </c>
      <c r="E624" s="975" t="s">
        <v>795</v>
      </c>
      <c r="G624" s="369"/>
      <c r="H624" s="371"/>
      <c r="I624" s="371"/>
      <c r="J624" s="339" t="s">
        <v>883</v>
      </c>
      <c r="K624" s="355" t="s">
        <v>92</v>
      </c>
      <c r="L624" s="354" t="s">
        <v>3</v>
      </c>
      <c r="M624" s="741" t="s">
        <v>4</v>
      </c>
      <c r="N624" s="354" t="s">
        <v>5</v>
      </c>
      <c r="O624" s="351" t="str">
        <f>'PL,HC,INV'!$O$4</f>
        <v>BIN</v>
      </c>
      <c r="P624" s="351" t="str">
        <f>'PL,HC,INV'!$H$6</f>
        <v>K_INR</v>
      </c>
      <c r="Q624" s="342"/>
      <c r="R624" s="342"/>
      <c r="S624" s="342" t="e">
        <f>#REF!</f>
        <v>#REF!</v>
      </c>
      <c r="T624" s="342"/>
      <c r="U624" s="342"/>
      <c r="V624" s="342" t="e">
        <f>#REF!</f>
        <v>#REF!</v>
      </c>
      <c r="W624" s="342"/>
      <c r="X624" s="342"/>
      <c r="Y624" s="342" t="e">
        <f>#REF!</f>
        <v>#REF!</v>
      </c>
      <c r="Z624" s="342"/>
      <c r="AA624" s="342"/>
      <c r="AB624" s="342" t="e">
        <f>#REF!</f>
        <v>#REF!</v>
      </c>
    </row>
    <row r="625" spans="1:28">
      <c r="A625" s="975">
        <v>1</v>
      </c>
      <c r="B625" s="975" t="s">
        <v>881</v>
      </c>
      <c r="C625" s="975" t="s">
        <v>50</v>
      </c>
      <c r="D625" s="975" t="s">
        <v>884</v>
      </c>
      <c r="E625" s="975" t="s">
        <v>795</v>
      </c>
      <c r="G625" s="369"/>
      <c r="H625" s="371"/>
      <c r="I625" s="371"/>
      <c r="J625" s="339" t="s">
        <v>885</v>
      </c>
      <c r="K625" s="355" t="s">
        <v>92</v>
      </c>
      <c r="L625" s="354" t="s">
        <v>3</v>
      </c>
      <c r="M625" s="741" t="s">
        <v>4</v>
      </c>
      <c r="N625" s="354" t="s">
        <v>5</v>
      </c>
      <c r="O625" s="351" t="str">
        <f>'PL,HC,INV'!$O$4</f>
        <v>BIN</v>
      </c>
      <c r="P625" s="351" t="str">
        <f>'PL,HC,INV'!$H$6</f>
        <v>K_INR</v>
      </c>
      <c r="Q625" s="342"/>
      <c r="R625" s="342"/>
      <c r="S625" s="342" t="e">
        <f>#REF!</f>
        <v>#REF!</v>
      </c>
      <c r="T625" s="342"/>
      <c r="U625" s="342"/>
      <c r="V625" s="342" t="e">
        <f>#REF!</f>
        <v>#REF!</v>
      </c>
      <c r="W625" s="342"/>
      <c r="X625" s="342"/>
      <c r="Y625" s="342" t="e">
        <f>#REF!</f>
        <v>#REF!</v>
      </c>
      <c r="Z625" s="342"/>
      <c r="AA625" s="342"/>
      <c r="AB625" s="342" t="e">
        <f>#REF!</f>
        <v>#REF!</v>
      </c>
    </row>
    <row r="626" spans="1:28">
      <c r="A626" s="975">
        <v>1</v>
      </c>
      <c r="B626" s="975" t="s">
        <v>881</v>
      </c>
      <c r="C626" s="975" t="s">
        <v>50</v>
      </c>
      <c r="D626" s="975" t="s">
        <v>886</v>
      </c>
      <c r="E626" s="975" t="s">
        <v>795</v>
      </c>
      <c r="G626" s="369"/>
      <c r="H626" s="371"/>
      <c r="I626" s="371"/>
      <c r="J626" s="339" t="s">
        <v>887</v>
      </c>
      <c r="K626" s="355" t="s">
        <v>92</v>
      </c>
      <c r="L626" s="354" t="s">
        <v>3</v>
      </c>
      <c r="M626" s="741" t="s">
        <v>4</v>
      </c>
      <c r="N626" s="354" t="s">
        <v>5</v>
      </c>
      <c r="O626" s="351" t="str">
        <f>'PL,HC,INV'!$O$4</f>
        <v>BIN</v>
      </c>
      <c r="P626" s="351" t="str">
        <f>'PL,HC,INV'!$H$6</f>
        <v>K_INR</v>
      </c>
      <c r="Q626" s="342"/>
      <c r="R626" s="342"/>
      <c r="S626" s="342" t="e">
        <f>#REF!</f>
        <v>#REF!</v>
      </c>
      <c r="T626" s="342"/>
      <c r="U626" s="342"/>
      <c r="V626" s="342" t="e">
        <f>#REF!</f>
        <v>#REF!</v>
      </c>
      <c r="W626" s="342"/>
      <c r="X626" s="342"/>
      <c r="Y626" s="342" t="e">
        <f>#REF!</f>
        <v>#REF!</v>
      </c>
      <c r="Z626" s="342"/>
      <c r="AA626" s="342"/>
      <c r="AB626" s="342" t="e">
        <f>#REF!</f>
        <v>#REF!</v>
      </c>
    </row>
    <row r="627" spans="1:28">
      <c r="A627" s="975">
        <v>1</v>
      </c>
      <c r="B627" s="975" t="s">
        <v>881</v>
      </c>
      <c r="C627" s="975" t="s">
        <v>50</v>
      </c>
      <c r="D627" s="975" t="s">
        <v>888</v>
      </c>
      <c r="E627" s="975" t="s">
        <v>795</v>
      </c>
      <c r="G627" s="369"/>
      <c r="H627" s="371"/>
      <c r="I627" s="371"/>
      <c r="J627" s="339" t="s">
        <v>889</v>
      </c>
      <c r="K627" s="355" t="s">
        <v>92</v>
      </c>
      <c r="L627" s="354" t="s">
        <v>3</v>
      </c>
      <c r="M627" s="741" t="s">
        <v>4</v>
      </c>
      <c r="N627" s="354" t="s">
        <v>5</v>
      </c>
      <c r="O627" s="351" t="str">
        <f>'PL,HC,INV'!$O$4</f>
        <v>BIN</v>
      </c>
      <c r="P627" s="351" t="str">
        <f>'PL,HC,INV'!$H$6</f>
        <v>K_INR</v>
      </c>
      <c r="Q627" s="342"/>
      <c r="R627" s="342"/>
      <c r="S627" s="342" t="e">
        <f>#REF!</f>
        <v>#REF!</v>
      </c>
      <c r="T627" s="342"/>
      <c r="U627" s="342"/>
      <c r="V627" s="342" t="e">
        <f>#REF!</f>
        <v>#REF!</v>
      </c>
      <c r="W627" s="342"/>
      <c r="X627" s="342"/>
      <c r="Y627" s="342" t="e">
        <f>#REF!</f>
        <v>#REF!</v>
      </c>
      <c r="Z627" s="342"/>
      <c r="AA627" s="342"/>
      <c r="AB627" s="342" t="e">
        <f>#REF!</f>
        <v>#REF!</v>
      </c>
    </row>
    <row r="628" spans="1:28">
      <c r="A628" s="975">
        <v>1</v>
      </c>
      <c r="B628" s="975" t="s">
        <v>881</v>
      </c>
      <c r="C628" s="975" t="s">
        <v>50</v>
      </c>
      <c r="D628" s="975" t="s">
        <v>890</v>
      </c>
      <c r="E628" s="975" t="s">
        <v>795</v>
      </c>
      <c r="G628" s="369"/>
      <c r="H628" s="371"/>
      <c r="I628" s="371"/>
      <c r="J628" s="339" t="s">
        <v>891</v>
      </c>
      <c r="K628" s="355" t="s">
        <v>92</v>
      </c>
      <c r="L628" s="354" t="s">
        <v>3</v>
      </c>
      <c r="M628" s="741" t="s">
        <v>4</v>
      </c>
      <c r="N628" s="354" t="s">
        <v>5</v>
      </c>
      <c r="O628" s="351" t="str">
        <f>'PL,HC,INV'!$O$4</f>
        <v>BIN</v>
      </c>
      <c r="P628" s="351" t="str">
        <f>'PL,HC,INV'!$H$6</f>
        <v>K_INR</v>
      </c>
      <c r="Q628" s="342"/>
      <c r="R628" s="342"/>
      <c r="S628" s="342" t="e">
        <f>#REF!</f>
        <v>#REF!</v>
      </c>
      <c r="T628" s="342"/>
      <c r="U628" s="342"/>
      <c r="V628" s="342" t="e">
        <f>#REF!</f>
        <v>#REF!</v>
      </c>
      <c r="W628" s="342"/>
      <c r="X628" s="342"/>
      <c r="Y628" s="342" t="e">
        <f>#REF!</f>
        <v>#REF!</v>
      </c>
      <c r="Z628" s="342"/>
      <c r="AA628" s="342"/>
      <c r="AB628" s="342" t="e">
        <f>#REF!</f>
        <v>#REF!</v>
      </c>
    </row>
    <row r="629" spans="1:28">
      <c r="A629" s="975">
        <v>1</v>
      </c>
      <c r="B629" s="975" t="s">
        <v>881</v>
      </c>
      <c r="C629" s="975" t="s">
        <v>50</v>
      </c>
      <c r="D629" s="975" t="s">
        <v>892</v>
      </c>
      <c r="E629" s="975" t="s">
        <v>795</v>
      </c>
      <c r="G629" s="369"/>
      <c r="H629" s="371"/>
      <c r="I629" s="371"/>
      <c r="J629" s="339" t="s">
        <v>893</v>
      </c>
      <c r="K629" s="355" t="s">
        <v>92</v>
      </c>
      <c r="L629" s="354" t="s">
        <v>3</v>
      </c>
      <c r="M629" s="741" t="s">
        <v>4</v>
      </c>
      <c r="N629" s="354" t="s">
        <v>5</v>
      </c>
      <c r="O629" s="351" t="str">
        <f>'PL,HC,INV'!$O$4</f>
        <v>BIN</v>
      </c>
      <c r="P629" s="351" t="str">
        <f>'PL,HC,INV'!$H$6</f>
        <v>K_INR</v>
      </c>
      <c r="Q629" s="342"/>
      <c r="R629" s="342"/>
      <c r="S629" s="342" t="e">
        <f>#REF!</f>
        <v>#REF!</v>
      </c>
      <c r="T629" s="342"/>
      <c r="U629" s="342"/>
      <c r="V629" s="342" t="e">
        <f>#REF!</f>
        <v>#REF!</v>
      </c>
      <c r="W629" s="342"/>
      <c r="X629" s="342"/>
      <c r="Y629" s="342" t="e">
        <f>#REF!</f>
        <v>#REF!</v>
      </c>
      <c r="Z629" s="342"/>
      <c r="AA629" s="342"/>
      <c r="AB629" s="342" t="e">
        <f>#REF!</f>
        <v>#REF!</v>
      </c>
    </row>
    <row r="630" spans="1:28">
      <c r="A630" s="1031">
        <v>1</v>
      </c>
    </row>
    <row r="631" spans="1:28" s="1227" customFormat="1">
      <c r="A631" s="1227">
        <v>1</v>
      </c>
      <c r="C631" s="1228" t="s">
        <v>916</v>
      </c>
      <c r="F631" s="1229"/>
      <c r="G631" s="1233"/>
      <c r="H631" s="1233"/>
      <c r="I631" s="1234"/>
      <c r="J631" s="1228" t="s">
        <v>916</v>
      </c>
      <c r="K631" s="1235" t="s">
        <v>2</v>
      </c>
      <c r="L631" s="1236" t="s">
        <v>3</v>
      </c>
      <c r="M631" s="1237" t="s">
        <v>4</v>
      </c>
      <c r="N631" s="1236" t="s">
        <v>5</v>
      </c>
      <c r="O631" s="1238" t="str">
        <f>'PL,HC,INV'!$O$4</f>
        <v>BIN</v>
      </c>
      <c r="P631" s="1238" t="str">
        <f>'PL,HC,INV'!$H$6</f>
        <v>K_INR</v>
      </c>
      <c r="Q631" s="1232"/>
      <c r="R631" s="1232"/>
      <c r="S631" s="1232"/>
      <c r="T631" s="1232"/>
      <c r="U631" s="1232"/>
      <c r="V631" s="1232"/>
      <c r="W631" s="1232"/>
      <c r="X631" s="1232"/>
      <c r="Y631" s="1232"/>
      <c r="Z631" s="1232"/>
      <c r="AA631" s="1232"/>
      <c r="AB631" s="1232"/>
    </row>
    <row r="632" spans="1:28" s="1244" customFormat="1">
      <c r="A632" s="1244">
        <v>1</v>
      </c>
      <c r="C632" s="1245" t="s">
        <v>574</v>
      </c>
      <c r="F632" s="1247"/>
      <c r="G632" s="1257"/>
      <c r="H632" s="1257"/>
      <c r="I632" s="1258"/>
      <c r="J632" s="1259" t="s">
        <v>917</v>
      </c>
      <c r="K632" s="1260" t="s">
        <v>2</v>
      </c>
      <c r="L632" s="1261" t="s">
        <v>3</v>
      </c>
      <c r="M632" s="1262" t="s">
        <v>4</v>
      </c>
      <c r="N632" s="1263" t="s">
        <v>5</v>
      </c>
      <c r="O632" s="1264" t="str">
        <f>'PL,HC,INV'!$O$4</f>
        <v>BIN</v>
      </c>
      <c r="P632" s="1264" t="str">
        <f>'PL,HC,INV'!$H$6</f>
        <v>K_INR</v>
      </c>
      <c r="Q632" s="1256"/>
      <c r="R632" s="1256"/>
      <c r="S632" s="1256"/>
      <c r="T632" s="1256"/>
      <c r="U632" s="1256"/>
      <c r="V632" s="1256"/>
      <c r="W632" s="1256"/>
      <c r="X632" s="1256"/>
      <c r="Y632" s="1256"/>
      <c r="Z632" s="1256"/>
      <c r="AA632" s="1256"/>
      <c r="AB632" s="1256"/>
    </row>
    <row r="633" spans="1:28">
      <c r="A633" s="975">
        <v>1</v>
      </c>
      <c r="B633" s="975" t="s">
        <v>919</v>
      </c>
      <c r="C633" s="975" t="s">
        <v>574</v>
      </c>
      <c r="D633" s="975" t="s">
        <v>520</v>
      </c>
      <c r="E633" s="975" t="s">
        <v>944</v>
      </c>
      <c r="J633" s="339" t="s">
        <v>920</v>
      </c>
      <c r="K633" s="353" t="s">
        <v>2</v>
      </c>
      <c r="L633" s="354" t="s">
        <v>3</v>
      </c>
      <c r="M633" s="741" t="s">
        <v>4</v>
      </c>
      <c r="N633" s="354" t="s">
        <v>5</v>
      </c>
      <c r="O633" s="351" t="str">
        <f>'PL,HC,INV'!$O$4</f>
        <v>BIN</v>
      </c>
      <c r="P633" s="351" t="str">
        <f>'PL,HC,INV'!$H$6</f>
        <v>K_INR</v>
      </c>
      <c r="Q633" s="342" t="e">
        <f>#REF!</f>
        <v>#REF!</v>
      </c>
      <c r="R633" s="342"/>
      <c r="S633" s="342" t="e">
        <f>#REF!</f>
        <v>#REF!</v>
      </c>
      <c r="T633" s="342"/>
      <c r="U633" s="342"/>
      <c r="V633" s="342" t="e">
        <f>#REF!</f>
        <v>#REF!</v>
      </c>
      <c r="W633" s="342"/>
      <c r="X633" s="342"/>
      <c r="Y633" s="342" t="e">
        <f>#REF!</f>
        <v>#REF!</v>
      </c>
      <c r="Z633" s="342"/>
      <c r="AA633" s="342"/>
      <c r="AB633" s="342" t="e">
        <f>#REF!</f>
        <v>#REF!</v>
      </c>
    </row>
    <row r="634" spans="1:28">
      <c r="A634" s="975">
        <v>1</v>
      </c>
      <c r="B634" s="975" t="s">
        <v>919</v>
      </c>
      <c r="C634" s="975" t="s">
        <v>574</v>
      </c>
      <c r="D634" s="975" t="s">
        <v>521</v>
      </c>
      <c r="E634" s="975" t="s">
        <v>944</v>
      </c>
      <c r="J634" s="339" t="s">
        <v>920</v>
      </c>
      <c r="K634" s="353" t="s">
        <v>2</v>
      </c>
      <c r="L634" s="354" t="s">
        <v>3</v>
      </c>
      <c r="M634" s="741" t="s">
        <v>4</v>
      </c>
      <c r="N634" s="354" t="s">
        <v>918</v>
      </c>
      <c r="O634" s="351" t="str">
        <f>'PL,HC,INV'!$O$4</f>
        <v>BIN</v>
      </c>
      <c r="P634" s="351" t="str">
        <f>'PL,HC,INV'!$H$6</f>
        <v>K_INR</v>
      </c>
      <c r="Q634" s="342" t="e">
        <f>#REF!</f>
        <v>#REF!</v>
      </c>
      <c r="R634" s="342"/>
      <c r="S634" s="342" t="e">
        <f>#REF!</f>
        <v>#REF!</v>
      </c>
      <c r="T634" s="342"/>
      <c r="U634" s="342"/>
      <c r="V634" s="342" t="e">
        <f>#REF!</f>
        <v>#REF!</v>
      </c>
      <c r="W634" s="342"/>
      <c r="X634" s="342"/>
      <c r="Y634" s="342" t="e">
        <f>#REF!</f>
        <v>#REF!</v>
      </c>
      <c r="Z634" s="342"/>
      <c r="AA634" s="342"/>
      <c r="AB634" s="342" t="e">
        <f>#REF!</f>
        <v>#REF!</v>
      </c>
    </row>
    <row r="635" spans="1:28">
      <c r="A635" s="975">
        <v>1</v>
      </c>
      <c r="B635" s="975" t="s">
        <v>919</v>
      </c>
      <c r="C635" s="975" t="s">
        <v>574</v>
      </c>
      <c r="D635" s="975" t="s">
        <v>522</v>
      </c>
      <c r="E635" s="975" t="s">
        <v>944</v>
      </c>
      <c r="J635" s="339" t="s">
        <v>920</v>
      </c>
      <c r="K635" s="353" t="s">
        <v>2</v>
      </c>
      <c r="L635" s="354" t="s">
        <v>3</v>
      </c>
      <c r="M635" s="741" t="s">
        <v>4</v>
      </c>
      <c r="N635" s="354" t="s">
        <v>918</v>
      </c>
      <c r="O635" s="351" t="str">
        <f>'PL,HC,INV'!$O$4</f>
        <v>BIN</v>
      </c>
      <c r="P635" s="351" t="str">
        <f>'PL,HC,INV'!$H$6</f>
        <v>K_INR</v>
      </c>
      <c r="Q635" s="342" t="e">
        <f>#REF!</f>
        <v>#REF!</v>
      </c>
      <c r="R635" s="342"/>
      <c r="S635" s="342" t="e">
        <f>#REF!</f>
        <v>#REF!</v>
      </c>
      <c r="T635" s="342"/>
      <c r="U635" s="342"/>
      <c r="V635" s="342" t="e">
        <f>#REF!</f>
        <v>#REF!</v>
      </c>
      <c r="W635" s="342"/>
      <c r="X635" s="342"/>
      <c r="Y635" s="342" t="e">
        <f>#REF!</f>
        <v>#REF!</v>
      </c>
      <c r="Z635" s="342"/>
      <c r="AA635" s="342"/>
      <c r="AB635" s="342" t="e">
        <f>#REF!</f>
        <v>#REF!</v>
      </c>
    </row>
    <row r="636" spans="1:28">
      <c r="A636" s="975">
        <v>1</v>
      </c>
      <c r="B636" s="975" t="s">
        <v>919</v>
      </c>
      <c r="C636" s="975" t="s">
        <v>574</v>
      </c>
      <c r="D636" s="975" t="s">
        <v>921</v>
      </c>
      <c r="E636" s="975" t="s">
        <v>945</v>
      </c>
      <c r="J636" s="339" t="s">
        <v>920</v>
      </c>
      <c r="K636" s="353" t="s">
        <v>2</v>
      </c>
      <c r="L636" s="354" t="s">
        <v>3</v>
      </c>
      <c r="M636" s="741" t="s">
        <v>4</v>
      </c>
      <c r="N636" s="354" t="s">
        <v>918</v>
      </c>
      <c r="O636" s="351" t="str">
        <f>'PL,HC,INV'!$O$4</f>
        <v>BIN</v>
      </c>
      <c r="P636" s="351" t="str">
        <f>'PL,HC,INV'!$H$6</f>
        <v>K_INR</v>
      </c>
      <c r="Q636" s="342" t="e">
        <f>#REF!</f>
        <v>#REF!</v>
      </c>
      <c r="R636" s="342"/>
      <c r="S636" s="342" t="e">
        <f>#REF!</f>
        <v>#REF!</v>
      </c>
      <c r="T636" s="342"/>
      <c r="U636" s="342"/>
      <c r="V636" s="342" t="e">
        <f>#REF!</f>
        <v>#REF!</v>
      </c>
      <c r="W636" s="342"/>
      <c r="X636" s="342"/>
      <c r="Y636" s="342" t="e">
        <f>#REF!</f>
        <v>#REF!</v>
      </c>
      <c r="Z636" s="342"/>
      <c r="AA636" s="342"/>
      <c r="AB636" s="342" t="e">
        <f>#REF!</f>
        <v>#REF!</v>
      </c>
    </row>
    <row r="637" spans="1:28">
      <c r="A637" s="975">
        <v>1</v>
      </c>
      <c r="B637" s="975" t="s">
        <v>919</v>
      </c>
      <c r="C637" s="975" t="s">
        <v>574</v>
      </c>
      <c r="D637" s="975" t="s">
        <v>922</v>
      </c>
      <c r="E637" s="975" t="s">
        <v>945</v>
      </c>
      <c r="J637" s="339" t="s">
        <v>920</v>
      </c>
      <c r="K637" s="353" t="s">
        <v>2</v>
      </c>
      <c r="L637" s="354" t="s">
        <v>3</v>
      </c>
      <c r="M637" s="741" t="s">
        <v>4</v>
      </c>
      <c r="N637" s="354" t="s">
        <v>918</v>
      </c>
      <c r="O637" s="351" t="str">
        <f>'PL,HC,INV'!$O$4</f>
        <v>BIN</v>
      </c>
      <c r="P637" s="351" t="str">
        <f>'PL,HC,INV'!$H$6</f>
        <v>K_INR</v>
      </c>
      <c r="Q637" s="342" t="e">
        <f>#REF!</f>
        <v>#REF!</v>
      </c>
      <c r="R637" s="342"/>
      <c r="S637" s="342" t="e">
        <f>#REF!</f>
        <v>#REF!</v>
      </c>
      <c r="T637" s="342"/>
      <c r="U637" s="342"/>
      <c r="V637" s="342" t="e">
        <f>#REF!</f>
        <v>#REF!</v>
      </c>
      <c r="W637" s="342"/>
      <c r="X637" s="342"/>
      <c r="Y637" s="342" t="e">
        <f>#REF!</f>
        <v>#REF!</v>
      </c>
      <c r="Z637" s="342"/>
      <c r="AA637" s="342"/>
      <c r="AB637" s="342" t="e">
        <f>#REF!</f>
        <v>#REF!</v>
      </c>
    </row>
    <row r="638" spans="1:28">
      <c r="A638" s="975">
        <v>1</v>
      </c>
      <c r="B638" s="975" t="s">
        <v>919</v>
      </c>
      <c r="C638" s="975" t="s">
        <v>574</v>
      </c>
      <c r="D638" s="975" t="s">
        <v>923</v>
      </c>
      <c r="E638" s="975" t="s">
        <v>945</v>
      </c>
      <c r="J638" s="339" t="s">
        <v>920</v>
      </c>
      <c r="K638" s="353" t="s">
        <v>2</v>
      </c>
      <c r="L638" s="354" t="s">
        <v>3</v>
      </c>
      <c r="M638" s="741" t="s">
        <v>4</v>
      </c>
      <c r="N638" s="354" t="s">
        <v>918</v>
      </c>
      <c r="O638" s="351" t="str">
        <f>'PL,HC,INV'!$O$4</f>
        <v>BIN</v>
      </c>
      <c r="P638" s="351" t="str">
        <f>'PL,HC,INV'!$H$6</f>
        <v>K_INR</v>
      </c>
      <c r="Q638" s="342" t="e">
        <f>#REF!</f>
        <v>#REF!</v>
      </c>
      <c r="R638" s="342"/>
      <c r="S638" s="342" t="e">
        <f>#REF!</f>
        <v>#REF!</v>
      </c>
      <c r="T638" s="342"/>
      <c r="U638" s="342"/>
      <c r="V638" s="342" t="e">
        <f>#REF!</f>
        <v>#REF!</v>
      </c>
      <c r="W638" s="342"/>
      <c r="X638" s="342"/>
      <c r="Y638" s="342" t="e">
        <f>#REF!</f>
        <v>#REF!</v>
      </c>
      <c r="Z638" s="342"/>
      <c r="AA638" s="342"/>
      <c r="AB638" s="342" t="e">
        <f>#REF!</f>
        <v>#REF!</v>
      </c>
    </row>
    <row r="639" spans="1:28">
      <c r="A639" s="975">
        <v>1</v>
      </c>
      <c r="B639" s="975" t="s">
        <v>919</v>
      </c>
      <c r="C639" s="975" t="s">
        <v>574</v>
      </c>
      <c r="D639" s="975" t="s">
        <v>924</v>
      </c>
      <c r="E639" s="975" t="s">
        <v>945</v>
      </c>
      <c r="J639" s="339" t="s">
        <v>920</v>
      </c>
      <c r="K639" s="353" t="s">
        <v>2</v>
      </c>
      <c r="L639" s="354" t="s">
        <v>3</v>
      </c>
      <c r="M639" s="741" t="s">
        <v>4</v>
      </c>
      <c r="N639" s="354" t="s">
        <v>918</v>
      </c>
      <c r="O639" s="351" t="str">
        <f>'PL,HC,INV'!$O$4</f>
        <v>BIN</v>
      </c>
      <c r="P639" s="351" t="str">
        <f>'PL,HC,INV'!$H$6</f>
        <v>K_INR</v>
      </c>
      <c r="Q639" s="342" t="e">
        <f>#REF!</f>
        <v>#REF!</v>
      </c>
      <c r="R639" s="342"/>
      <c r="S639" s="342" t="e">
        <f>#REF!</f>
        <v>#REF!</v>
      </c>
      <c r="T639" s="342"/>
      <c r="U639" s="342"/>
      <c r="V639" s="342" t="e">
        <f>#REF!</f>
        <v>#REF!</v>
      </c>
      <c r="W639" s="342"/>
      <c r="X639" s="342"/>
      <c r="Y639" s="342" t="e">
        <f>#REF!</f>
        <v>#REF!</v>
      </c>
      <c r="Z639" s="342"/>
      <c r="AA639" s="342"/>
      <c r="AB639" s="342" t="e">
        <f>#REF!</f>
        <v>#REF!</v>
      </c>
    </row>
    <row r="640" spans="1:28">
      <c r="A640" s="975">
        <v>1</v>
      </c>
      <c r="B640" s="975" t="s">
        <v>919</v>
      </c>
      <c r="C640" s="975" t="s">
        <v>574</v>
      </c>
      <c r="D640" s="975" t="s">
        <v>925</v>
      </c>
      <c r="E640" s="975" t="s">
        <v>945</v>
      </c>
      <c r="J640" s="339" t="s">
        <v>920</v>
      </c>
      <c r="K640" s="353" t="s">
        <v>2</v>
      </c>
      <c r="L640" s="354" t="s">
        <v>3</v>
      </c>
      <c r="M640" s="741" t="s">
        <v>4</v>
      </c>
      <c r="N640" s="354" t="s">
        <v>918</v>
      </c>
      <c r="O640" s="351" t="str">
        <f>'PL,HC,INV'!$O$4</f>
        <v>BIN</v>
      </c>
      <c r="P640" s="351" t="str">
        <f>'PL,HC,INV'!$H$6</f>
        <v>K_INR</v>
      </c>
      <c r="Q640" s="342" t="e">
        <f>#REF!</f>
        <v>#REF!</v>
      </c>
      <c r="R640" s="342"/>
      <c r="S640" s="342" t="e">
        <f>#REF!</f>
        <v>#REF!</v>
      </c>
      <c r="T640" s="342"/>
      <c r="U640" s="342"/>
      <c r="V640" s="342" t="e">
        <f>#REF!</f>
        <v>#REF!</v>
      </c>
      <c r="W640" s="342"/>
      <c r="X640" s="342"/>
      <c r="Y640" s="342" t="e">
        <f>#REF!</f>
        <v>#REF!</v>
      </c>
      <c r="Z640" s="342"/>
      <c r="AA640" s="342"/>
      <c r="AB640" s="342" t="e">
        <f>#REF!</f>
        <v>#REF!</v>
      </c>
    </row>
    <row r="641" spans="1:28">
      <c r="A641" s="975">
        <v>1</v>
      </c>
      <c r="B641" s="975" t="s">
        <v>919</v>
      </c>
      <c r="C641" s="975" t="s">
        <v>574</v>
      </c>
      <c r="D641" s="975" t="s">
        <v>926</v>
      </c>
      <c r="E641" s="975" t="s">
        <v>945</v>
      </c>
      <c r="J641" s="339" t="s">
        <v>920</v>
      </c>
      <c r="K641" s="353" t="s">
        <v>2</v>
      </c>
      <c r="L641" s="354" t="s">
        <v>3</v>
      </c>
      <c r="M641" s="741" t="s">
        <v>4</v>
      </c>
      <c r="N641" s="354" t="s">
        <v>918</v>
      </c>
      <c r="O641" s="351" t="str">
        <f>'PL,HC,INV'!$O$4</f>
        <v>BIN</v>
      </c>
      <c r="P641" s="351" t="str">
        <f>'PL,HC,INV'!$H$6</f>
        <v>K_INR</v>
      </c>
      <c r="Q641" s="342" t="e">
        <f>#REF!</f>
        <v>#REF!</v>
      </c>
      <c r="R641" s="342"/>
      <c r="S641" s="342" t="e">
        <f>#REF!</f>
        <v>#REF!</v>
      </c>
      <c r="T641" s="342"/>
      <c r="U641" s="342"/>
      <c r="V641" s="342" t="e">
        <f>#REF!</f>
        <v>#REF!</v>
      </c>
      <c r="W641" s="342"/>
      <c r="X641" s="342"/>
      <c r="Y641" s="342" t="e">
        <f>#REF!</f>
        <v>#REF!</v>
      </c>
      <c r="Z641" s="342"/>
      <c r="AA641" s="342"/>
      <c r="AB641" s="342" t="e">
        <f>#REF!</f>
        <v>#REF!</v>
      </c>
    </row>
    <row r="642" spans="1:28" s="1244" customFormat="1">
      <c r="A642" s="1244">
        <v>1</v>
      </c>
      <c r="C642" s="1245" t="s">
        <v>574</v>
      </c>
      <c r="F642" s="1247"/>
      <c r="G642" s="1257"/>
      <c r="H642" s="1257"/>
      <c r="I642" s="1258"/>
      <c r="J642" s="1259" t="s">
        <v>927</v>
      </c>
      <c r="K642" s="1260" t="s">
        <v>2</v>
      </c>
      <c r="L642" s="1261" t="s">
        <v>3</v>
      </c>
      <c r="M642" s="1262" t="s">
        <v>4</v>
      </c>
      <c r="N642" s="1263" t="s">
        <v>5</v>
      </c>
      <c r="O642" s="1264" t="str">
        <f>'PL,HC,INV'!$O$4</f>
        <v>BIN</v>
      </c>
      <c r="P642" s="1264" t="str">
        <f>'PL,HC,INV'!$H$6</f>
        <v>K_INR</v>
      </c>
      <c r="Q642" s="1256"/>
      <c r="R642" s="1256"/>
      <c r="S642" s="1256"/>
      <c r="T642" s="1256"/>
      <c r="U642" s="1256"/>
      <c r="V642" s="1256"/>
      <c r="W642" s="1256"/>
      <c r="X642" s="1256"/>
      <c r="Y642" s="1256"/>
      <c r="Z642" s="1256"/>
      <c r="AA642" s="1256"/>
      <c r="AB642" s="1256"/>
    </row>
    <row r="643" spans="1:28">
      <c r="A643" s="975">
        <v>1</v>
      </c>
      <c r="B643" s="975" t="s">
        <v>919</v>
      </c>
      <c r="C643" s="975" t="s">
        <v>574</v>
      </c>
      <c r="D643" s="975" t="s">
        <v>520</v>
      </c>
      <c r="E643" s="975" t="s">
        <v>927</v>
      </c>
      <c r="J643" s="339" t="s">
        <v>927</v>
      </c>
      <c r="K643" s="353" t="s">
        <v>2</v>
      </c>
      <c r="L643" s="354" t="s">
        <v>3</v>
      </c>
      <c r="M643" s="741" t="s">
        <v>4</v>
      </c>
      <c r="N643" s="354" t="s">
        <v>5</v>
      </c>
      <c r="O643" s="351" t="str">
        <f>'PL,HC,INV'!$O$4</f>
        <v>BIN</v>
      </c>
      <c r="P643" s="351" t="str">
        <f>'PL,HC,INV'!$H$6</f>
        <v>K_INR</v>
      </c>
      <c r="Q643" s="342" t="e">
        <f>#REF!</f>
        <v>#REF!</v>
      </c>
      <c r="R643" s="342"/>
      <c r="S643" s="342" t="e">
        <f>#REF!</f>
        <v>#REF!</v>
      </c>
      <c r="T643" s="342"/>
      <c r="U643" s="342"/>
      <c r="V643" s="342" t="e">
        <f>#REF!</f>
        <v>#REF!</v>
      </c>
      <c r="W643" s="342"/>
      <c r="X643" s="342"/>
      <c r="Y643" s="342" t="e">
        <f>#REF!</f>
        <v>#REF!</v>
      </c>
      <c r="Z643" s="342"/>
      <c r="AA643" s="342"/>
      <c r="AB643" s="342" t="e">
        <f>#REF!</f>
        <v>#REF!</v>
      </c>
    </row>
    <row r="644" spans="1:28">
      <c r="A644" s="975">
        <v>1</v>
      </c>
      <c r="B644" s="975" t="s">
        <v>919</v>
      </c>
      <c r="C644" s="975" t="s">
        <v>574</v>
      </c>
      <c r="D644" s="975" t="s">
        <v>521</v>
      </c>
      <c r="E644" s="975" t="s">
        <v>927</v>
      </c>
      <c r="J644" s="339" t="s">
        <v>927</v>
      </c>
      <c r="K644" s="353" t="s">
        <v>2</v>
      </c>
      <c r="L644" s="354" t="s">
        <v>3</v>
      </c>
      <c r="M644" s="741" t="s">
        <v>4</v>
      </c>
      <c r="N644" s="354" t="s">
        <v>918</v>
      </c>
      <c r="O644" s="351" t="str">
        <f>'PL,HC,INV'!$O$4</f>
        <v>BIN</v>
      </c>
      <c r="P644" s="351" t="str">
        <f>'PL,HC,INV'!$H$6</f>
        <v>K_INR</v>
      </c>
      <c r="Q644" s="342" t="e">
        <f>#REF!</f>
        <v>#REF!</v>
      </c>
      <c r="R644" s="342"/>
      <c r="S644" s="342" t="e">
        <f>#REF!</f>
        <v>#REF!</v>
      </c>
      <c r="T644" s="342"/>
      <c r="U644" s="342"/>
      <c r="V644" s="342" t="e">
        <f>#REF!</f>
        <v>#REF!</v>
      </c>
      <c r="W644" s="342"/>
      <c r="X644" s="342"/>
      <c r="Y644" s="342" t="e">
        <f>#REF!</f>
        <v>#REF!</v>
      </c>
      <c r="Z644" s="342"/>
      <c r="AA644" s="342"/>
      <c r="AB644" s="342" t="e">
        <f>#REF!</f>
        <v>#REF!</v>
      </c>
    </row>
    <row r="645" spans="1:28">
      <c r="A645" s="975">
        <v>1</v>
      </c>
      <c r="B645" s="975" t="s">
        <v>919</v>
      </c>
      <c r="C645" s="975" t="s">
        <v>574</v>
      </c>
      <c r="D645" s="975" t="s">
        <v>522</v>
      </c>
      <c r="E645" s="975" t="s">
        <v>927</v>
      </c>
      <c r="J645" s="339" t="s">
        <v>927</v>
      </c>
      <c r="K645" s="353" t="s">
        <v>2</v>
      </c>
      <c r="L645" s="354" t="s">
        <v>3</v>
      </c>
      <c r="M645" s="741" t="s">
        <v>4</v>
      </c>
      <c r="N645" s="354" t="s">
        <v>918</v>
      </c>
      <c r="O645" s="351" t="str">
        <f>'PL,HC,INV'!$O$4</f>
        <v>BIN</v>
      </c>
      <c r="P645" s="351" t="str">
        <f>'PL,HC,INV'!$H$6</f>
        <v>K_INR</v>
      </c>
      <c r="Q645" s="342" t="e">
        <f>#REF!</f>
        <v>#REF!</v>
      </c>
      <c r="R645" s="342"/>
      <c r="S645" s="342" t="e">
        <f>#REF!</f>
        <v>#REF!</v>
      </c>
      <c r="T645" s="342"/>
      <c r="U645" s="342"/>
      <c r="V645" s="342" t="e">
        <f>#REF!</f>
        <v>#REF!</v>
      </c>
      <c r="W645" s="342"/>
      <c r="X645" s="342"/>
      <c r="Y645" s="342" t="e">
        <f>#REF!</f>
        <v>#REF!</v>
      </c>
      <c r="Z645" s="342"/>
      <c r="AA645" s="342"/>
      <c r="AB645" s="342" t="e">
        <f>#REF!</f>
        <v>#REF!</v>
      </c>
    </row>
    <row r="646" spans="1:28" s="1244" customFormat="1">
      <c r="A646" s="1244">
        <v>1</v>
      </c>
      <c r="C646" s="1245" t="s">
        <v>574</v>
      </c>
      <c r="F646" s="1247"/>
      <c r="G646" s="1257"/>
      <c r="H646" s="1257"/>
      <c r="I646" s="1258"/>
      <c r="J646" s="1259" t="s">
        <v>943</v>
      </c>
      <c r="K646" s="1260" t="s">
        <v>2</v>
      </c>
      <c r="L646" s="1261" t="s">
        <v>3</v>
      </c>
      <c r="M646" s="1262" t="s">
        <v>4</v>
      </c>
      <c r="N646" s="1263" t="s">
        <v>5</v>
      </c>
      <c r="O646" s="1264" t="str">
        <f>'PL,HC,INV'!$O$4</f>
        <v>BIN</v>
      </c>
      <c r="P646" s="1264" t="str">
        <f>'PL,HC,INV'!$H$6</f>
        <v>K_INR</v>
      </c>
      <c r="Q646" s="1256"/>
      <c r="R646" s="1256"/>
      <c r="S646" s="1256"/>
      <c r="T646" s="1256"/>
      <c r="U646" s="1256"/>
      <c r="V646" s="1256"/>
      <c r="W646" s="1256"/>
      <c r="X646" s="1256"/>
      <c r="Y646" s="1256"/>
      <c r="Z646" s="1256"/>
      <c r="AA646" s="1256"/>
      <c r="AB646" s="1256"/>
    </row>
    <row r="647" spans="1:28">
      <c r="A647" s="975">
        <v>1</v>
      </c>
      <c r="B647" s="975" t="s">
        <v>919</v>
      </c>
      <c r="C647" s="975" t="s">
        <v>574</v>
      </c>
      <c r="D647" s="975" t="s">
        <v>520</v>
      </c>
      <c r="E647" s="975" t="s">
        <v>942</v>
      </c>
      <c r="J647" s="339" t="s">
        <v>942</v>
      </c>
      <c r="K647" s="353" t="s">
        <v>2</v>
      </c>
      <c r="L647" s="354" t="s">
        <v>3</v>
      </c>
      <c r="M647" s="741" t="s">
        <v>4</v>
      </c>
      <c r="N647" s="354" t="s">
        <v>5</v>
      </c>
      <c r="O647" s="351" t="str">
        <f>'PL,HC,INV'!$O$4</f>
        <v>BIN</v>
      </c>
      <c r="P647" s="351" t="str">
        <f>'PL,HC,INV'!$H$6</f>
        <v>K_INR</v>
      </c>
      <c r="Q647" s="342" t="e">
        <f>#REF!</f>
        <v>#REF!</v>
      </c>
      <c r="R647" s="342"/>
      <c r="S647" s="342" t="e">
        <f>#REF!</f>
        <v>#REF!</v>
      </c>
      <c r="T647" s="342"/>
      <c r="U647" s="342"/>
      <c r="V647" s="342" t="e">
        <f>#REF!</f>
        <v>#REF!</v>
      </c>
      <c r="W647" s="342"/>
      <c r="X647" s="342"/>
      <c r="Y647" s="342" t="e">
        <f>#REF!</f>
        <v>#REF!</v>
      </c>
      <c r="Z647" s="342"/>
      <c r="AA647" s="342"/>
      <c r="AB647" s="342" t="e">
        <f>#REF!</f>
        <v>#REF!</v>
      </c>
    </row>
    <row r="648" spans="1:28">
      <c r="A648" s="975">
        <v>1</v>
      </c>
      <c r="B648" s="975" t="s">
        <v>919</v>
      </c>
      <c r="C648" s="975" t="s">
        <v>574</v>
      </c>
      <c r="D648" s="975" t="s">
        <v>521</v>
      </c>
      <c r="E648" s="975" t="s">
        <v>942</v>
      </c>
      <c r="J648" s="339" t="s">
        <v>942</v>
      </c>
      <c r="K648" s="353" t="s">
        <v>2</v>
      </c>
      <c r="L648" s="354" t="s">
        <v>3</v>
      </c>
      <c r="M648" s="741" t="s">
        <v>4</v>
      </c>
      <c r="N648" s="354" t="s">
        <v>918</v>
      </c>
      <c r="O648" s="351" t="str">
        <f>'PL,HC,INV'!$O$4</f>
        <v>BIN</v>
      </c>
      <c r="P648" s="351" t="str">
        <f>'PL,HC,INV'!$H$6</f>
        <v>K_INR</v>
      </c>
      <c r="Q648" s="342" t="e">
        <f>#REF!</f>
        <v>#REF!</v>
      </c>
      <c r="R648" s="342"/>
      <c r="S648" s="342" t="e">
        <f>#REF!</f>
        <v>#REF!</v>
      </c>
      <c r="T648" s="342"/>
      <c r="U648" s="342"/>
      <c r="V648" s="342" t="e">
        <f>#REF!</f>
        <v>#REF!</v>
      </c>
      <c r="W648" s="342"/>
      <c r="X648" s="342"/>
      <c r="Y648" s="342" t="e">
        <f>#REF!</f>
        <v>#REF!</v>
      </c>
      <c r="Z648" s="342"/>
      <c r="AA648" s="342"/>
      <c r="AB648" s="342" t="e">
        <f>#REF!</f>
        <v>#REF!</v>
      </c>
    </row>
    <row r="649" spans="1:28">
      <c r="A649" s="975">
        <v>1</v>
      </c>
      <c r="B649" s="975" t="s">
        <v>919</v>
      </c>
      <c r="C649" s="975" t="s">
        <v>574</v>
      </c>
      <c r="D649" s="975" t="s">
        <v>522</v>
      </c>
      <c r="E649" s="975" t="s">
        <v>942</v>
      </c>
      <c r="J649" s="339" t="s">
        <v>942</v>
      </c>
      <c r="K649" s="353" t="s">
        <v>2</v>
      </c>
      <c r="L649" s="354" t="s">
        <v>3</v>
      </c>
      <c r="M649" s="741" t="s">
        <v>4</v>
      </c>
      <c r="N649" s="354" t="s">
        <v>918</v>
      </c>
      <c r="O649" s="351" t="str">
        <f>'PL,HC,INV'!$O$4</f>
        <v>BIN</v>
      </c>
      <c r="P649" s="351" t="str">
        <f>'PL,HC,INV'!$H$6</f>
        <v>K_INR</v>
      </c>
      <c r="Q649" s="342" t="e">
        <f>#REF!</f>
        <v>#REF!</v>
      </c>
      <c r="R649" s="342"/>
      <c r="S649" s="342" t="e">
        <f>#REF!</f>
        <v>#REF!</v>
      </c>
      <c r="T649" s="342"/>
      <c r="U649" s="342"/>
      <c r="V649" s="342" t="e">
        <f>#REF!</f>
        <v>#REF!</v>
      </c>
      <c r="W649" s="342"/>
      <c r="X649" s="342"/>
      <c r="Y649" s="342" t="e">
        <f>#REF!</f>
        <v>#REF!</v>
      </c>
      <c r="Z649" s="342"/>
      <c r="AA649" s="342"/>
      <c r="AB649" s="342" t="e">
        <f>#REF!</f>
        <v>#REF!</v>
      </c>
    </row>
    <row r="650" spans="1:28" s="1244" customFormat="1">
      <c r="A650" s="1244">
        <v>1</v>
      </c>
      <c r="C650" s="1245" t="s">
        <v>574</v>
      </c>
      <c r="F650" s="1247"/>
      <c r="G650" s="1257"/>
      <c r="H650" s="1257"/>
      <c r="I650" s="1258"/>
      <c r="J650" s="1259" t="s">
        <v>941</v>
      </c>
      <c r="K650" s="1260" t="s">
        <v>2</v>
      </c>
      <c r="L650" s="1261" t="s">
        <v>3</v>
      </c>
      <c r="M650" s="1262" t="s">
        <v>4</v>
      </c>
      <c r="N650" s="1263" t="s">
        <v>5</v>
      </c>
      <c r="O650" s="1264" t="str">
        <f>'PL,HC,INV'!$O$4</f>
        <v>BIN</v>
      </c>
      <c r="P650" s="1264" t="str">
        <f>'PL,HC,INV'!$H$6</f>
        <v>K_INR</v>
      </c>
      <c r="Q650" s="1256"/>
      <c r="R650" s="1256"/>
      <c r="S650" s="1256"/>
      <c r="T650" s="1256"/>
      <c r="U650" s="1256"/>
      <c r="V650" s="1256"/>
      <c r="W650" s="1256"/>
      <c r="X650" s="1256"/>
      <c r="Y650" s="1256"/>
      <c r="Z650" s="1256"/>
      <c r="AA650" s="1256"/>
      <c r="AB650" s="1256"/>
    </row>
    <row r="651" spans="1:28">
      <c r="A651" s="975">
        <v>1</v>
      </c>
      <c r="B651" s="975" t="s">
        <v>919</v>
      </c>
      <c r="C651" s="975" t="s">
        <v>574</v>
      </c>
      <c r="D651" s="975" t="s">
        <v>936</v>
      </c>
      <c r="E651" s="975" t="s">
        <v>929</v>
      </c>
      <c r="J651" s="339" t="s">
        <v>928</v>
      </c>
      <c r="K651" s="353" t="s">
        <v>2</v>
      </c>
      <c r="L651" s="354" t="s">
        <v>3</v>
      </c>
      <c r="M651" s="741" t="s">
        <v>4</v>
      </c>
      <c r="N651" s="354" t="s">
        <v>5</v>
      </c>
      <c r="O651" s="351" t="str">
        <f>'PL,HC,INV'!$O$4</f>
        <v>BIN</v>
      </c>
      <c r="P651" s="351" t="str">
        <f>'PL,HC,INV'!$H$6</f>
        <v>K_INR</v>
      </c>
      <c r="Q651" s="342" t="e">
        <f>#REF!</f>
        <v>#REF!</v>
      </c>
      <c r="R651" s="342"/>
      <c r="S651" s="342" t="e">
        <f>#REF!</f>
        <v>#REF!</v>
      </c>
      <c r="T651" s="342"/>
      <c r="U651" s="342"/>
      <c r="V651" s="342" t="e">
        <f>#REF!</f>
        <v>#REF!</v>
      </c>
      <c r="W651" s="342"/>
      <c r="X651" s="342"/>
      <c r="Y651" s="342" t="e">
        <f>#REF!</f>
        <v>#REF!</v>
      </c>
      <c r="Z651" s="342"/>
      <c r="AA651" s="342"/>
      <c r="AB651" s="342" t="e">
        <f>#REF!</f>
        <v>#REF!</v>
      </c>
    </row>
    <row r="652" spans="1:28">
      <c r="A652" s="975">
        <v>1</v>
      </c>
      <c r="B652" s="975" t="s">
        <v>919</v>
      </c>
      <c r="C652" s="975" t="s">
        <v>574</v>
      </c>
      <c r="D652" s="975" t="s">
        <v>936</v>
      </c>
      <c r="E652" s="975" t="s">
        <v>931</v>
      </c>
      <c r="J652" s="339" t="s">
        <v>930</v>
      </c>
      <c r="K652" s="353" t="s">
        <v>2</v>
      </c>
      <c r="L652" s="354" t="s">
        <v>3</v>
      </c>
      <c r="M652" s="741" t="s">
        <v>4</v>
      </c>
      <c r="N652" s="354" t="s">
        <v>5</v>
      </c>
      <c r="O652" s="351" t="str">
        <f>'PL,HC,INV'!$O$4</f>
        <v>BIN</v>
      </c>
      <c r="P652" s="351" t="str">
        <f>'PL,HC,INV'!$H$6</f>
        <v>K_INR</v>
      </c>
      <c r="Q652" s="342" t="e">
        <f>#REF!</f>
        <v>#REF!</v>
      </c>
      <c r="R652" s="342"/>
      <c r="S652" s="342" t="e">
        <f>#REF!</f>
        <v>#REF!</v>
      </c>
      <c r="T652" s="342"/>
      <c r="U652" s="342"/>
      <c r="V652" s="342" t="e">
        <f>#REF!</f>
        <v>#REF!</v>
      </c>
      <c r="W652" s="342"/>
      <c r="X652" s="342"/>
      <c r="Y652" s="342" t="e">
        <f>#REF!</f>
        <v>#REF!</v>
      </c>
      <c r="Z652" s="342"/>
      <c r="AA652" s="342"/>
      <c r="AB652" s="342" t="e">
        <f>#REF!</f>
        <v>#REF!</v>
      </c>
    </row>
    <row r="653" spans="1:28">
      <c r="A653" s="975">
        <v>1</v>
      </c>
      <c r="B653" s="975" t="s">
        <v>919</v>
      </c>
      <c r="C653" s="975" t="s">
        <v>574</v>
      </c>
      <c r="D653" s="975" t="s">
        <v>936</v>
      </c>
      <c r="E653" s="975" t="s">
        <v>933</v>
      </c>
      <c r="J653" s="339" t="s">
        <v>932</v>
      </c>
      <c r="K653" s="353" t="s">
        <v>2</v>
      </c>
      <c r="L653" s="354" t="s">
        <v>3</v>
      </c>
      <c r="M653" s="741" t="s">
        <v>4</v>
      </c>
      <c r="N653" s="354" t="s">
        <v>5</v>
      </c>
      <c r="O653" s="351" t="str">
        <f>'PL,HC,INV'!$O$4</f>
        <v>BIN</v>
      </c>
      <c r="P653" s="351" t="str">
        <f>'PL,HC,INV'!$H$6</f>
        <v>K_INR</v>
      </c>
      <c r="Q653" s="342" t="e">
        <f>#REF!</f>
        <v>#REF!</v>
      </c>
      <c r="R653" s="342"/>
      <c r="S653" s="342" t="e">
        <f>#REF!</f>
        <v>#REF!</v>
      </c>
      <c r="T653" s="342"/>
      <c r="U653" s="342"/>
      <c r="V653" s="342" t="e">
        <f>#REF!</f>
        <v>#REF!</v>
      </c>
      <c r="W653" s="342"/>
      <c r="X653" s="342"/>
      <c r="Y653" s="342" t="e">
        <f>#REF!</f>
        <v>#REF!</v>
      </c>
      <c r="Z653" s="342"/>
      <c r="AA653" s="342"/>
      <c r="AB653" s="342" t="e">
        <f>#REF!</f>
        <v>#REF!</v>
      </c>
    </row>
    <row r="654" spans="1:28">
      <c r="A654" s="975">
        <v>1</v>
      </c>
      <c r="B654" s="975" t="s">
        <v>919</v>
      </c>
      <c r="C654" s="975" t="s">
        <v>574</v>
      </c>
      <c r="D654" s="975" t="s">
        <v>936</v>
      </c>
      <c r="E654" s="975" t="s">
        <v>935</v>
      </c>
      <c r="J654" s="339" t="s">
        <v>934</v>
      </c>
      <c r="K654" s="353" t="s">
        <v>2</v>
      </c>
      <c r="L654" s="354" t="s">
        <v>3</v>
      </c>
      <c r="M654" s="741" t="s">
        <v>4</v>
      </c>
      <c r="N654" s="354" t="s">
        <v>5</v>
      </c>
      <c r="O654" s="351" t="str">
        <f>'PL,HC,INV'!$O$4</f>
        <v>BIN</v>
      </c>
      <c r="P654" s="351" t="str">
        <f>'PL,HC,INV'!$H$6</f>
        <v>K_INR</v>
      </c>
      <c r="Q654" s="342" t="e">
        <f>#REF!</f>
        <v>#REF!</v>
      </c>
      <c r="R654" s="342"/>
      <c r="S654" s="342" t="e">
        <f>#REF!</f>
        <v>#REF!</v>
      </c>
      <c r="T654" s="342"/>
      <c r="U654" s="342"/>
      <c r="V654" s="342" t="e">
        <f>#REF!</f>
        <v>#REF!</v>
      </c>
      <c r="W654" s="342"/>
      <c r="X654" s="342"/>
      <c r="Y654" s="342" t="e">
        <f>#REF!</f>
        <v>#REF!</v>
      </c>
      <c r="Z654" s="342"/>
      <c r="AA654" s="342"/>
      <c r="AB654" s="342" t="e">
        <f>#REF!</f>
        <v>#REF!</v>
      </c>
    </row>
    <row r="655" spans="1:28">
      <c r="A655" s="975">
        <v>1</v>
      </c>
      <c r="B655" s="975" t="s">
        <v>919</v>
      </c>
      <c r="C655" s="975" t="s">
        <v>574</v>
      </c>
      <c r="D655" s="975" t="s">
        <v>936</v>
      </c>
      <c r="E655" s="975" t="s">
        <v>909</v>
      </c>
      <c r="J655" s="339" t="s">
        <v>909</v>
      </c>
      <c r="K655" s="353" t="s">
        <v>2</v>
      </c>
      <c r="L655" s="354" t="s">
        <v>3</v>
      </c>
      <c r="M655" s="741" t="s">
        <v>4</v>
      </c>
      <c r="N655" s="354" t="s">
        <v>5</v>
      </c>
      <c r="O655" s="351" t="str">
        <f>'PL,HC,INV'!$O$4</f>
        <v>BIN</v>
      </c>
      <c r="P655" s="351" t="str">
        <f>'PL,HC,INV'!$H$6</f>
        <v>K_INR</v>
      </c>
      <c r="Q655" s="342" t="e">
        <f>#REF!</f>
        <v>#REF!</v>
      </c>
      <c r="R655" s="342"/>
      <c r="S655" s="342" t="e">
        <f>#REF!</f>
        <v>#REF!</v>
      </c>
      <c r="T655" s="342"/>
      <c r="U655" s="342"/>
      <c r="V655" s="342" t="e">
        <f>#REF!</f>
        <v>#REF!</v>
      </c>
      <c r="W655" s="342"/>
      <c r="X655" s="342"/>
      <c r="Y655" s="342" t="e">
        <f>#REF!</f>
        <v>#REF!</v>
      </c>
      <c r="Z655" s="342"/>
      <c r="AA655" s="342"/>
      <c r="AB655" s="342" t="e">
        <f>#REF!</f>
        <v>#REF!</v>
      </c>
    </row>
    <row r="656" spans="1:28">
      <c r="A656" s="975">
        <v>1</v>
      </c>
      <c r="B656" s="975" t="s">
        <v>919</v>
      </c>
      <c r="C656" s="975" t="s">
        <v>574</v>
      </c>
      <c r="D656" s="975" t="s">
        <v>937</v>
      </c>
      <c r="E656" s="975" t="s">
        <v>929</v>
      </c>
      <c r="J656" s="339" t="s">
        <v>928</v>
      </c>
      <c r="K656" s="353" t="s">
        <v>2</v>
      </c>
      <c r="L656" s="354" t="s">
        <v>3</v>
      </c>
      <c r="M656" s="741" t="s">
        <v>4</v>
      </c>
      <c r="N656" s="354" t="s">
        <v>5</v>
      </c>
      <c r="O656" s="351" t="str">
        <f>'PL,HC,INV'!$O$4</f>
        <v>BIN</v>
      </c>
      <c r="P656" s="351" t="str">
        <f>'PL,HC,INV'!$H$6</f>
        <v>K_INR</v>
      </c>
      <c r="Q656" s="342" t="e">
        <f>#REF!</f>
        <v>#REF!</v>
      </c>
      <c r="R656" s="342"/>
      <c r="S656" s="342" t="e">
        <f>#REF!</f>
        <v>#REF!</v>
      </c>
      <c r="T656" s="342"/>
      <c r="U656" s="342"/>
      <c r="V656" s="342" t="e">
        <f>#REF!</f>
        <v>#REF!</v>
      </c>
      <c r="W656" s="342"/>
      <c r="X656" s="342"/>
      <c r="Y656" s="342" t="e">
        <f>#REF!</f>
        <v>#REF!</v>
      </c>
      <c r="Z656" s="342"/>
      <c r="AA656" s="342"/>
      <c r="AB656" s="342" t="e">
        <f>#REF!</f>
        <v>#REF!</v>
      </c>
    </row>
    <row r="657" spans="1:28">
      <c r="A657" s="975">
        <v>1</v>
      </c>
      <c r="B657" s="975" t="s">
        <v>919</v>
      </c>
      <c r="C657" s="975" t="s">
        <v>574</v>
      </c>
      <c r="D657" s="975" t="s">
        <v>937</v>
      </c>
      <c r="E657" s="975" t="s">
        <v>931</v>
      </c>
      <c r="J657" s="339" t="s">
        <v>930</v>
      </c>
      <c r="K657" s="353" t="s">
        <v>2</v>
      </c>
      <c r="L657" s="354" t="s">
        <v>3</v>
      </c>
      <c r="M657" s="741" t="s">
        <v>4</v>
      </c>
      <c r="N657" s="354" t="s">
        <v>5</v>
      </c>
      <c r="O657" s="351" t="str">
        <f>'PL,HC,INV'!$O$4</f>
        <v>BIN</v>
      </c>
      <c r="P657" s="351" t="str">
        <f>'PL,HC,INV'!$H$6</f>
        <v>K_INR</v>
      </c>
      <c r="Q657" s="342" t="e">
        <f>#REF!</f>
        <v>#REF!</v>
      </c>
      <c r="R657" s="342"/>
      <c r="S657" s="342" t="e">
        <f>#REF!</f>
        <v>#REF!</v>
      </c>
      <c r="T657" s="342"/>
      <c r="U657" s="342"/>
      <c r="V657" s="342" t="e">
        <f>#REF!</f>
        <v>#REF!</v>
      </c>
      <c r="W657" s="342"/>
      <c r="X657" s="342"/>
      <c r="Y657" s="342" t="e">
        <f>#REF!</f>
        <v>#REF!</v>
      </c>
      <c r="Z657" s="342"/>
      <c r="AA657" s="342"/>
      <c r="AB657" s="342" t="e">
        <f>#REF!</f>
        <v>#REF!</v>
      </c>
    </row>
    <row r="658" spans="1:28">
      <c r="A658" s="975">
        <v>1</v>
      </c>
      <c r="B658" s="975" t="s">
        <v>919</v>
      </c>
      <c r="C658" s="975" t="s">
        <v>574</v>
      </c>
      <c r="D658" s="975" t="s">
        <v>937</v>
      </c>
      <c r="E658" s="975" t="s">
        <v>933</v>
      </c>
      <c r="J658" s="339" t="s">
        <v>932</v>
      </c>
      <c r="K658" s="353" t="s">
        <v>2</v>
      </c>
      <c r="L658" s="354" t="s">
        <v>3</v>
      </c>
      <c r="M658" s="741" t="s">
        <v>4</v>
      </c>
      <c r="N658" s="354" t="s">
        <v>5</v>
      </c>
      <c r="O658" s="351" t="str">
        <f>'PL,HC,INV'!$O$4</f>
        <v>BIN</v>
      </c>
      <c r="P658" s="351" t="str">
        <f>'PL,HC,INV'!$H$6</f>
        <v>K_INR</v>
      </c>
      <c r="Q658" s="342" t="e">
        <f>#REF!</f>
        <v>#REF!</v>
      </c>
      <c r="R658" s="342"/>
      <c r="S658" s="342" t="e">
        <f>#REF!</f>
        <v>#REF!</v>
      </c>
      <c r="T658" s="342"/>
      <c r="U658" s="342"/>
      <c r="V658" s="342" t="e">
        <f>#REF!</f>
        <v>#REF!</v>
      </c>
      <c r="W658" s="342"/>
      <c r="X658" s="342"/>
      <c r="Y658" s="342" t="e">
        <f>#REF!</f>
        <v>#REF!</v>
      </c>
      <c r="Z658" s="342"/>
      <c r="AA658" s="342"/>
      <c r="AB658" s="342" t="e">
        <f>#REF!</f>
        <v>#REF!</v>
      </c>
    </row>
    <row r="659" spans="1:28">
      <c r="A659" s="975">
        <v>1</v>
      </c>
      <c r="B659" s="975" t="s">
        <v>919</v>
      </c>
      <c r="C659" s="975" t="s">
        <v>574</v>
      </c>
      <c r="D659" s="975" t="s">
        <v>937</v>
      </c>
      <c r="E659" s="975" t="s">
        <v>935</v>
      </c>
      <c r="J659" s="339" t="s">
        <v>934</v>
      </c>
      <c r="K659" s="353" t="s">
        <v>2</v>
      </c>
      <c r="L659" s="354" t="s">
        <v>3</v>
      </c>
      <c r="M659" s="741" t="s">
        <v>4</v>
      </c>
      <c r="N659" s="354" t="s">
        <v>5</v>
      </c>
      <c r="O659" s="351" t="str">
        <f>'PL,HC,INV'!$O$4</f>
        <v>BIN</v>
      </c>
      <c r="P659" s="351" t="str">
        <f>'PL,HC,INV'!$H$6</f>
        <v>K_INR</v>
      </c>
      <c r="Q659" s="342" t="e">
        <f>#REF!</f>
        <v>#REF!</v>
      </c>
      <c r="R659" s="342"/>
      <c r="S659" s="342" t="e">
        <f>#REF!</f>
        <v>#REF!</v>
      </c>
      <c r="T659" s="342"/>
      <c r="U659" s="342"/>
      <c r="V659" s="342" t="e">
        <f>#REF!</f>
        <v>#REF!</v>
      </c>
      <c r="W659" s="342"/>
      <c r="X659" s="342"/>
      <c r="Y659" s="342" t="e">
        <f>#REF!</f>
        <v>#REF!</v>
      </c>
      <c r="Z659" s="342"/>
      <c r="AA659" s="342"/>
      <c r="AB659" s="342" t="e">
        <f>#REF!</f>
        <v>#REF!</v>
      </c>
    </row>
    <row r="660" spans="1:28">
      <c r="A660" s="975">
        <v>1</v>
      </c>
      <c r="B660" s="975" t="s">
        <v>919</v>
      </c>
      <c r="C660" s="975" t="s">
        <v>574</v>
      </c>
      <c r="D660" s="975" t="s">
        <v>937</v>
      </c>
      <c r="E660" s="975" t="s">
        <v>909</v>
      </c>
      <c r="J660" s="339" t="s">
        <v>909</v>
      </c>
      <c r="K660" s="353" t="s">
        <v>2</v>
      </c>
      <c r="L660" s="354" t="s">
        <v>3</v>
      </c>
      <c r="M660" s="741" t="s">
        <v>4</v>
      </c>
      <c r="N660" s="354" t="s">
        <v>5</v>
      </c>
      <c r="O660" s="351" t="str">
        <f>'PL,HC,INV'!$O$4</f>
        <v>BIN</v>
      </c>
      <c r="P660" s="351" t="str">
        <f>'PL,HC,INV'!$H$6</f>
        <v>K_INR</v>
      </c>
      <c r="Q660" s="342" t="e">
        <f>#REF!</f>
        <v>#REF!</v>
      </c>
      <c r="R660" s="342"/>
      <c r="S660" s="342" t="e">
        <f>#REF!</f>
        <v>#REF!</v>
      </c>
      <c r="T660" s="342"/>
      <c r="U660" s="342"/>
      <c r="V660" s="342" t="e">
        <f>#REF!</f>
        <v>#REF!</v>
      </c>
      <c r="W660" s="342"/>
      <c r="X660" s="342"/>
      <c r="Y660" s="342" t="e">
        <f>#REF!</f>
        <v>#REF!</v>
      </c>
      <c r="Z660" s="342"/>
      <c r="AA660" s="342"/>
      <c r="AB660" s="342" t="e">
        <f>#REF!</f>
        <v>#REF!</v>
      </c>
    </row>
    <row r="661" spans="1:28">
      <c r="A661" s="975">
        <v>1</v>
      </c>
      <c r="B661" s="975" t="s">
        <v>919</v>
      </c>
      <c r="C661" s="975" t="s">
        <v>574</v>
      </c>
      <c r="D661" s="975" t="s">
        <v>938</v>
      </c>
      <c r="E661" s="975" t="s">
        <v>929</v>
      </c>
      <c r="J661" s="339" t="s">
        <v>928</v>
      </c>
      <c r="K661" s="353" t="s">
        <v>2</v>
      </c>
      <c r="L661" s="354" t="s">
        <v>3</v>
      </c>
      <c r="M661" s="741" t="s">
        <v>4</v>
      </c>
      <c r="N661" s="354" t="s">
        <v>5</v>
      </c>
      <c r="O661" s="351" t="str">
        <f>'PL,HC,INV'!$O$4</f>
        <v>BIN</v>
      </c>
      <c r="P661" s="351" t="str">
        <f>'PL,HC,INV'!$H$6</f>
        <v>K_INR</v>
      </c>
      <c r="Q661" s="342" t="e">
        <f>#REF!</f>
        <v>#REF!</v>
      </c>
      <c r="R661" s="342"/>
      <c r="S661" s="342" t="e">
        <f>#REF!</f>
        <v>#REF!</v>
      </c>
      <c r="T661" s="342"/>
      <c r="U661" s="342"/>
      <c r="V661" s="342" t="e">
        <f>#REF!</f>
        <v>#REF!</v>
      </c>
      <c r="W661" s="342"/>
      <c r="X661" s="342"/>
      <c r="Y661" s="342" t="e">
        <f>#REF!</f>
        <v>#REF!</v>
      </c>
      <c r="Z661" s="342"/>
      <c r="AA661" s="342"/>
      <c r="AB661" s="342" t="e">
        <f>#REF!</f>
        <v>#REF!</v>
      </c>
    </row>
    <row r="662" spans="1:28">
      <c r="A662" s="975">
        <v>1</v>
      </c>
      <c r="B662" s="975" t="s">
        <v>919</v>
      </c>
      <c r="C662" s="975" t="s">
        <v>574</v>
      </c>
      <c r="D662" s="975" t="s">
        <v>938</v>
      </c>
      <c r="E662" s="975" t="s">
        <v>931</v>
      </c>
      <c r="J662" s="339" t="s">
        <v>930</v>
      </c>
      <c r="K662" s="353" t="s">
        <v>2</v>
      </c>
      <c r="L662" s="354" t="s">
        <v>3</v>
      </c>
      <c r="M662" s="741" t="s">
        <v>4</v>
      </c>
      <c r="N662" s="354" t="s">
        <v>5</v>
      </c>
      <c r="O662" s="351" t="str">
        <f>'PL,HC,INV'!$O$4</f>
        <v>BIN</v>
      </c>
      <c r="P662" s="351" t="str">
        <f>'PL,HC,INV'!$H$6</f>
        <v>K_INR</v>
      </c>
      <c r="Q662" s="342" t="e">
        <f>#REF!</f>
        <v>#REF!</v>
      </c>
      <c r="R662" s="342"/>
      <c r="S662" s="342" t="e">
        <f>#REF!</f>
        <v>#REF!</v>
      </c>
      <c r="T662" s="342"/>
      <c r="U662" s="342"/>
      <c r="V662" s="342" t="e">
        <f>#REF!</f>
        <v>#REF!</v>
      </c>
      <c r="W662" s="342"/>
      <c r="X662" s="342"/>
      <c r="Y662" s="342" t="e">
        <f>#REF!</f>
        <v>#REF!</v>
      </c>
      <c r="Z662" s="342"/>
      <c r="AA662" s="342"/>
      <c r="AB662" s="342" t="e">
        <f>#REF!</f>
        <v>#REF!</v>
      </c>
    </row>
    <row r="663" spans="1:28">
      <c r="A663" s="975">
        <v>1</v>
      </c>
      <c r="B663" s="975" t="s">
        <v>919</v>
      </c>
      <c r="C663" s="975" t="s">
        <v>574</v>
      </c>
      <c r="D663" s="975" t="s">
        <v>938</v>
      </c>
      <c r="E663" s="975" t="s">
        <v>933</v>
      </c>
      <c r="J663" s="339" t="s">
        <v>932</v>
      </c>
      <c r="K663" s="353" t="s">
        <v>2</v>
      </c>
      <c r="L663" s="354" t="s">
        <v>3</v>
      </c>
      <c r="M663" s="741" t="s">
        <v>4</v>
      </c>
      <c r="N663" s="354" t="s">
        <v>5</v>
      </c>
      <c r="O663" s="351" t="str">
        <f>'PL,HC,INV'!$O$4</f>
        <v>BIN</v>
      </c>
      <c r="P663" s="351" t="str">
        <f>'PL,HC,INV'!$H$6</f>
        <v>K_INR</v>
      </c>
      <c r="Q663" s="342" t="e">
        <f>#REF!</f>
        <v>#REF!</v>
      </c>
      <c r="R663" s="342"/>
      <c r="S663" s="342" t="e">
        <f>#REF!</f>
        <v>#REF!</v>
      </c>
      <c r="T663" s="342"/>
      <c r="U663" s="342"/>
      <c r="V663" s="342" t="e">
        <f>#REF!</f>
        <v>#REF!</v>
      </c>
      <c r="W663" s="342"/>
      <c r="X663" s="342"/>
      <c r="Y663" s="342" t="e">
        <f>#REF!</f>
        <v>#REF!</v>
      </c>
      <c r="Z663" s="342"/>
      <c r="AA663" s="342"/>
      <c r="AB663" s="342" t="e">
        <f>#REF!</f>
        <v>#REF!</v>
      </c>
    </row>
    <row r="664" spans="1:28">
      <c r="A664" s="975">
        <v>1</v>
      </c>
      <c r="B664" s="975" t="s">
        <v>919</v>
      </c>
      <c r="C664" s="975" t="s">
        <v>574</v>
      </c>
      <c r="D664" s="975" t="s">
        <v>938</v>
      </c>
      <c r="E664" s="975" t="s">
        <v>935</v>
      </c>
      <c r="J664" s="339" t="s">
        <v>934</v>
      </c>
      <c r="K664" s="353" t="s">
        <v>2</v>
      </c>
      <c r="L664" s="354" t="s">
        <v>3</v>
      </c>
      <c r="M664" s="741" t="s">
        <v>4</v>
      </c>
      <c r="N664" s="354" t="s">
        <v>5</v>
      </c>
      <c r="O664" s="351" t="str">
        <f>'PL,HC,INV'!$O$4</f>
        <v>BIN</v>
      </c>
      <c r="P664" s="351" t="str">
        <f>'PL,HC,INV'!$H$6</f>
        <v>K_INR</v>
      </c>
      <c r="Q664" s="342" t="e">
        <f>#REF!</f>
        <v>#REF!</v>
      </c>
      <c r="R664" s="342"/>
      <c r="S664" s="342" t="e">
        <f>#REF!</f>
        <v>#REF!</v>
      </c>
      <c r="T664" s="342"/>
      <c r="U664" s="342"/>
      <c r="V664" s="342" t="e">
        <f>#REF!</f>
        <v>#REF!</v>
      </c>
      <c r="W664" s="342"/>
      <c r="X664" s="342"/>
      <c r="Y664" s="342" t="e">
        <f>#REF!</f>
        <v>#REF!</v>
      </c>
      <c r="Z664" s="342"/>
      <c r="AA664" s="342"/>
      <c r="AB664" s="342" t="e">
        <f>#REF!</f>
        <v>#REF!</v>
      </c>
    </row>
    <row r="665" spans="1:28">
      <c r="A665" s="975">
        <v>1</v>
      </c>
      <c r="B665" s="975" t="s">
        <v>919</v>
      </c>
      <c r="C665" s="975" t="s">
        <v>574</v>
      </c>
      <c r="D665" s="975" t="s">
        <v>938</v>
      </c>
      <c r="E665" s="975" t="s">
        <v>909</v>
      </c>
      <c r="J665" s="339" t="s">
        <v>909</v>
      </c>
      <c r="K665" s="353" t="s">
        <v>2</v>
      </c>
      <c r="L665" s="354" t="s">
        <v>3</v>
      </c>
      <c r="M665" s="741" t="s">
        <v>4</v>
      </c>
      <c r="N665" s="354" t="s">
        <v>5</v>
      </c>
      <c r="O665" s="351" t="str">
        <f>'PL,HC,INV'!$O$4</f>
        <v>BIN</v>
      </c>
      <c r="P665" s="351" t="str">
        <f>'PL,HC,INV'!$H$6</f>
        <v>K_INR</v>
      </c>
      <c r="Q665" s="342" t="e">
        <f>#REF!</f>
        <v>#REF!</v>
      </c>
      <c r="R665" s="342"/>
      <c r="S665" s="342" t="e">
        <f>#REF!</f>
        <v>#REF!</v>
      </c>
      <c r="T665" s="342"/>
      <c r="U665" s="342"/>
      <c r="V665" s="342" t="e">
        <f>#REF!</f>
        <v>#REF!</v>
      </c>
      <c r="W665" s="342"/>
      <c r="X665" s="342"/>
      <c r="Y665" s="342" t="e">
        <f>#REF!</f>
        <v>#REF!</v>
      </c>
      <c r="Z665" s="342"/>
      <c r="AA665" s="342"/>
      <c r="AB665" s="342" t="e">
        <f>#REF!</f>
        <v>#REF!</v>
      </c>
    </row>
    <row r="666" spans="1:28">
      <c r="A666" s="975">
        <v>1</v>
      </c>
      <c r="B666" s="975" t="s">
        <v>919</v>
      </c>
      <c r="C666" s="975" t="s">
        <v>574</v>
      </c>
      <c r="D666" s="975" t="s">
        <v>939</v>
      </c>
      <c r="E666" s="975" t="s">
        <v>929</v>
      </c>
      <c r="J666" s="339" t="s">
        <v>928</v>
      </c>
      <c r="K666" s="353" t="s">
        <v>2</v>
      </c>
      <c r="L666" s="354" t="s">
        <v>3</v>
      </c>
      <c r="M666" s="741" t="s">
        <v>4</v>
      </c>
      <c r="N666" s="354" t="s">
        <v>5</v>
      </c>
      <c r="O666" s="351" t="str">
        <f>'PL,HC,INV'!$O$4</f>
        <v>BIN</v>
      </c>
      <c r="P666" s="351" t="str">
        <f>'PL,HC,INV'!$H$6</f>
        <v>K_INR</v>
      </c>
      <c r="Q666" s="342" t="e">
        <f>#REF!</f>
        <v>#REF!</v>
      </c>
      <c r="R666" s="342"/>
      <c r="S666" s="342" t="e">
        <f>#REF!</f>
        <v>#REF!</v>
      </c>
      <c r="T666" s="342"/>
      <c r="U666" s="342"/>
      <c r="V666" s="342" t="e">
        <f>#REF!</f>
        <v>#REF!</v>
      </c>
      <c r="W666" s="342"/>
      <c r="X666" s="342"/>
      <c r="Y666" s="342" t="e">
        <f>#REF!</f>
        <v>#REF!</v>
      </c>
      <c r="Z666" s="342"/>
      <c r="AA666" s="342"/>
      <c r="AB666" s="342" t="e">
        <f>#REF!</f>
        <v>#REF!</v>
      </c>
    </row>
    <row r="667" spans="1:28">
      <c r="A667" s="975">
        <v>1</v>
      </c>
      <c r="B667" s="975" t="s">
        <v>919</v>
      </c>
      <c r="C667" s="975" t="s">
        <v>574</v>
      </c>
      <c r="D667" s="975" t="s">
        <v>939</v>
      </c>
      <c r="E667" s="975" t="s">
        <v>931</v>
      </c>
      <c r="J667" s="339" t="s">
        <v>940</v>
      </c>
      <c r="K667" s="353" t="s">
        <v>2</v>
      </c>
      <c r="L667" s="354" t="s">
        <v>3</v>
      </c>
      <c r="M667" s="741" t="s">
        <v>4</v>
      </c>
      <c r="N667" s="354" t="s">
        <v>5</v>
      </c>
      <c r="O667" s="351" t="str">
        <f>'PL,HC,INV'!$O$4</f>
        <v>BIN</v>
      </c>
      <c r="P667" s="351" t="str">
        <f>'PL,HC,INV'!$H$6</f>
        <v>K_INR</v>
      </c>
      <c r="Q667" s="342" t="e">
        <f>#REF!</f>
        <v>#REF!</v>
      </c>
      <c r="R667" s="342"/>
      <c r="S667" s="342" t="e">
        <f>#REF!</f>
        <v>#REF!</v>
      </c>
      <c r="T667" s="342"/>
      <c r="U667" s="342"/>
      <c r="V667" s="342" t="e">
        <f>#REF!</f>
        <v>#REF!</v>
      </c>
      <c r="W667" s="342"/>
      <c r="X667" s="342"/>
      <c r="Y667" s="342" t="e">
        <f>#REF!</f>
        <v>#REF!</v>
      </c>
      <c r="Z667" s="342"/>
      <c r="AA667" s="342"/>
      <c r="AB667" s="342" t="e">
        <f>#REF!</f>
        <v>#REF!</v>
      </c>
    </row>
    <row r="668" spans="1:28">
      <c r="A668" s="975">
        <v>1</v>
      </c>
      <c r="B668" s="975" t="s">
        <v>919</v>
      </c>
      <c r="C668" s="975" t="s">
        <v>574</v>
      </c>
      <c r="D668" s="975" t="s">
        <v>939</v>
      </c>
      <c r="E668" s="975" t="s">
        <v>933</v>
      </c>
      <c r="J668" s="339" t="s">
        <v>932</v>
      </c>
      <c r="K668" s="353" t="s">
        <v>2</v>
      </c>
      <c r="L668" s="354" t="s">
        <v>3</v>
      </c>
      <c r="M668" s="741" t="s">
        <v>4</v>
      </c>
      <c r="N668" s="354" t="s">
        <v>5</v>
      </c>
      <c r="O668" s="351" t="str">
        <f>'PL,HC,INV'!$O$4</f>
        <v>BIN</v>
      </c>
      <c r="P668" s="351" t="str">
        <f>'PL,HC,INV'!$H$6</f>
        <v>K_INR</v>
      </c>
      <c r="Q668" s="342" t="e">
        <f>#REF!</f>
        <v>#REF!</v>
      </c>
      <c r="R668" s="342"/>
      <c r="S668" s="342" t="e">
        <f>#REF!</f>
        <v>#REF!</v>
      </c>
      <c r="T668" s="342"/>
      <c r="U668" s="342"/>
      <c r="V668" s="342" t="e">
        <f>#REF!</f>
        <v>#REF!</v>
      </c>
      <c r="W668" s="342"/>
      <c r="X668" s="342"/>
      <c r="Y668" s="342" t="e">
        <f>#REF!</f>
        <v>#REF!</v>
      </c>
      <c r="Z668" s="342"/>
      <c r="AA668" s="342"/>
      <c r="AB668" s="342" t="e">
        <f>#REF!</f>
        <v>#REF!</v>
      </c>
    </row>
    <row r="669" spans="1:28">
      <c r="A669" s="975">
        <v>1</v>
      </c>
      <c r="B669" s="975" t="s">
        <v>919</v>
      </c>
      <c r="C669" s="975" t="s">
        <v>574</v>
      </c>
      <c r="D669" s="975" t="s">
        <v>939</v>
      </c>
      <c r="E669" s="975" t="s">
        <v>935</v>
      </c>
      <c r="J669" s="339" t="s">
        <v>934</v>
      </c>
      <c r="K669" s="353" t="s">
        <v>2</v>
      </c>
      <c r="L669" s="354" t="s">
        <v>3</v>
      </c>
      <c r="M669" s="741" t="s">
        <v>4</v>
      </c>
      <c r="N669" s="354" t="s">
        <v>5</v>
      </c>
      <c r="O669" s="351" t="str">
        <f>'PL,HC,INV'!$O$4</f>
        <v>BIN</v>
      </c>
      <c r="P669" s="351" t="str">
        <f>'PL,HC,INV'!$H$6</f>
        <v>K_INR</v>
      </c>
      <c r="Q669" s="342" t="e">
        <f>#REF!</f>
        <v>#REF!</v>
      </c>
      <c r="R669" s="342"/>
      <c r="S669" s="342" t="e">
        <f>#REF!</f>
        <v>#REF!</v>
      </c>
      <c r="T669" s="342"/>
      <c r="U669" s="342"/>
      <c r="V669" s="342" t="e">
        <f>#REF!</f>
        <v>#REF!</v>
      </c>
      <c r="W669" s="342"/>
      <c r="X669" s="342"/>
      <c r="Y669" s="342" t="e">
        <f>#REF!</f>
        <v>#REF!</v>
      </c>
      <c r="Z669" s="342"/>
      <c r="AA669" s="342"/>
      <c r="AB669" s="342" t="e">
        <f>#REF!</f>
        <v>#REF!</v>
      </c>
    </row>
    <row r="670" spans="1:28">
      <c r="A670" s="975">
        <v>1</v>
      </c>
      <c r="B670" s="975" t="s">
        <v>919</v>
      </c>
      <c r="C670" s="975" t="s">
        <v>574</v>
      </c>
      <c r="D670" s="975" t="s">
        <v>939</v>
      </c>
      <c r="E670" s="975" t="s">
        <v>909</v>
      </c>
      <c r="J670" s="339" t="s">
        <v>909</v>
      </c>
      <c r="K670" s="353" t="s">
        <v>2</v>
      </c>
      <c r="L670" s="354" t="s">
        <v>3</v>
      </c>
      <c r="M670" s="741" t="s">
        <v>4</v>
      </c>
      <c r="N670" s="354" t="s">
        <v>5</v>
      </c>
      <c r="O670" s="351" t="str">
        <f>'PL,HC,INV'!$O$4</f>
        <v>BIN</v>
      </c>
      <c r="P670" s="351" t="str">
        <f>'PL,HC,INV'!$H$6</f>
        <v>K_INR</v>
      </c>
      <c r="Q670" s="342" t="e">
        <f>#REF!</f>
        <v>#REF!</v>
      </c>
      <c r="R670" s="342"/>
      <c r="S670" s="342" t="e">
        <f>#REF!</f>
        <v>#REF!</v>
      </c>
      <c r="T670" s="342"/>
      <c r="U670" s="342"/>
      <c r="V670" s="342" t="e">
        <f>#REF!</f>
        <v>#REF!</v>
      </c>
      <c r="W670" s="342"/>
      <c r="X670" s="342"/>
      <c r="Y670" s="342" t="e">
        <f>#REF!</f>
        <v>#REF!</v>
      </c>
      <c r="Z670" s="342"/>
      <c r="AA670" s="342"/>
      <c r="AB670" s="342" t="e">
        <f>#REF!</f>
        <v>#REF!</v>
      </c>
    </row>
  </sheetData>
  <autoFilter ref="A6:P670" xr:uid="{3491D1BD-666E-49B2-B34E-79E5D357EC14}"/>
  <phoneticPr fontId="1"/>
  <pageMargins left="0.7" right="0.7" top="0.75" bottom="0.75" header="0.3" footer="0.3"/>
  <pageSetup paperSize="9" orientation="portrait" r:id="rId1"/>
  <customProperties>
    <customPr name="CellIDs" r:id="rId2"/>
    <customPr name="ConnName" r:id="rId3"/>
    <customPr name="ConnPOV" r:id="rId4"/>
    <customPr name="HyperionXML" r:id="rId5"/>
    <customPr name="NameConnectionMap" r:id="rId6"/>
    <customPr name="POVPosition" r:id="rId7"/>
    <customPr name="SheetHasParityContent" r:id="rId8"/>
    <customPr name="SheetOptions" r:id="rId9"/>
    <customPr name="ShowPOV" r:id="rId10"/>
  </customProperti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
    <pageSetUpPr fitToPage="1"/>
  </sheetPr>
  <dimension ref="B1:Q34"/>
  <sheetViews>
    <sheetView zoomScale="90" zoomScaleNormal="90" workbookViewId="0">
      <selection activeCell="G15" sqref="G15"/>
    </sheetView>
  </sheetViews>
  <sheetFormatPr defaultColWidth="9" defaultRowHeight="12.75"/>
  <cols>
    <col min="1" max="1" width="1.28515625" style="348" customWidth="1"/>
    <col min="2" max="2" width="9" style="348"/>
    <col min="3" max="3" width="9.7109375" style="348" bestFit="1" customWidth="1"/>
    <col min="4" max="5" width="9.42578125" style="348" bestFit="1" customWidth="1"/>
    <col min="6" max="6" width="7.28515625" style="348" bestFit="1" customWidth="1"/>
    <col min="7" max="7" width="6.7109375" style="348" bestFit="1" customWidth="1"/>
    <col min="8" max="8" width="4.28515625" style="348" bestFit="1" customWidth="1"/>
    <col min="9" max="9" width="8.5703125" style="348" bestFit="1" customWidth="1"/>
    <col min="10" max="10" width="3.28515625" style="348" customWidth="1"/>
    <col min="11" max="11" width="12.42578125" style="348" bestFit="1" customWidth="1"/>
    <col min="12" max="12" width="6.7109375" style="348" bestFit="1" customWidth="1"/>
    <col min="13" max="13" width="4.28515625" style="348" bestFit="1" customWidth="1"/>
    <col min="14" max="14" width="8.5703125" style="348" bestFit="1" customWidth="1"/>
    <col min="15" max="15" width="6.7109375" style="348" bestFit="1" customWidth="1"/>
    <col min="16" max="16" width="4.28515625" style="348" bestFit="1" customWidth="1"/>
    <col min="17" max="17" width="8.5703125" style="348" bestFit="1" customWidth="1"/>
    <col min="18" max="16384" width="9" style="348"/>
  </cols>
  <sheetData>
    <row r="1" spans="2:17">
      <c r="B1" s="349" t="s">
        <v>293</v>
      </c>
    </row>
    <row r="2" spans="2:17">
      <c r="C2" s="348" t="s">
        <v>292</v>
      </c>
      <c r="D2" s="350">
        <v>43831</v>
      </c>
    </row>
    <row r="3" spans="2:17">
      <c r="C3" s="348" t="s">
        <v>291</v>
      </c>
      <c r="D3" s="350">
        <v>43922</v>
      </c>
    </row>
    <row r="4" spans="2:17">
      <c r="F4" s="1614" t="s">
        <v>1022</v>
      </c>
      <c r="G4" s="1608" t="s">
        <v>1025</v>
      </c>
      <c r="H4" s="1608"/>
      <c r="I4" s="1609"/>
      <c r="K4" s="1614" t="s">
        <v>1061</v>
      </c>
      <c r="L4" s="1605" t="s">
        <v>1026</v>
      </c>
      <c r="M4" s="1607"/>
      <c r="N4" s="1606"/>
      <c r="O4" s="1605" t="s">
        <v>1027</v>
      </c>
      <c r="P4" s="1607"/>
      <c r="Q4" s="1606"/>
    </row>
    <row r="5" spans="2:17">
      <c r="B5" s="349" t="s">
        <v>290</v>
      </c>
      <c r="F5" s="1610"/>
      <c r="G5" s="1611" t="s">
        <v>1044</v>
      </c>
      <c r="H5" s="1611" t="s">
        <v>1023</v>
      </c>
      <c r="I5" s="1612" t="s">
        <v>1024</v>
      </c>
      <c r="K5" s="1610"/>
      <c r="L5" s="1613" t="s">
        <v>1044</v>
      </c>
      <c r="M5" s="1611" t="s">
        <v>1023</v>
      </c>
      <c r="N5" s="1612" t="s">
        <v>1024</v>
      </c>
      <c r="O5" s="1613" t="s">
        <v>1044</v>
      </c>
      <c r="P5" s="1611" t="s">
        <v>1023</v>
      </c>
      <c r="Q5" s="1612" t="s">
        <v>1024</v>
      </c>
    </row>
    <row r="6" spans="2:17">
      <c r="C6" s="348" t="s">
        <v>174</v>
      </c>
      <c r="D6" s="348" t="s">
        <v>287</v>
      </c>
      <c r="F6" s="1615" t="s">
        <v>1049</v>
      </c>
      <c r="G6" s="1617" t="s">
        <v>1033</v>
      </c>
      <c r="H6" s="1617" t="s">
        <v>1029</v>
      </c>
      <c r="I6" s="1618" t="s">
        <v>1029</v>
      </c>
      <c r="K6" s="1615" t="s">
        <v>1049</v>
      </c>
      <c r="L6" s="1621" t="s">
        <v>1033</v>
      </c>
      <c r="M6" s="1617" t="s">
        <v>1028</v>
      </c>
      <c r="N6" s="1618" t="s">
        <v>1028</v>
      </c>
      <c r="O6" s="1617" t="s">
        <v>1033</v>
      </c>
      <c r="P6" s="1617" t="s">
        <v>1029</v>
      </c>
      <c r="Q6" s="1618" t="s">
        <v>1029</v>
      </c>
    </row>
    <row r="7" spans="2:17">
      <c r="C7" s="348" t="s">
        <v>896</v>
      </c>
      <c r="D7" s="348" t="s">
        <v>287</v>
      </c>
      <c r="F7" s="1615" t="s">
        <v>1050</v>
      </c>
      <c r="G7" s="1617" t="s">
        <v>1034</v>
      </c>
      <c r="H7" s="1617" t="s">
        <v>1030</v>
      </c>
      <c r="I7" s="1618" t="s">
        <v>1030</v>
      </c>
      <c r="K7" s="1615" t="s">
        <v>1050</v>
      </c>
      <c r="L7" s="1621" t="s">
        <v>1033</v>
      </c>
      <c r="M7" s="1617" t="s">
        <v>1028</v>
      </c>
      <c r="N7" s="1618" t="s">
        <v>1028</v>
      </c>
      <c r="O7" s="1617" t="s">
        <v>1033</v>
      </c>
      <c r="P7" s="1617" t="s">
        <v>1029</v>
      </c>
      <c r="Q7" s="1618" t="s">
        <v>1029</v>
      </c>
    </row>
    <row r="8" spans="2:17">
      <c r="C8" s="348" t="s">
        <v>289</v>
      </c>
      <c r="D8" s="348" t="s">
        <v>287</v>
      </c>
      <c r="F8" s="1615" t="s">
        <v>1051</v>
      </c>
      <c r="G8" s="1617" t="s">
        <v>1035</v>
      </c>
      <c r="H8" s="1617" t="s">
        <v>1031</v>
      </c>
      <c r="I8" s="1618" t="s">
        <v>1031</v>
      </c>
      <c r="K8" s="1615" t="s">
        <v>1051</v>
      </c>
      <c r="L8" s="1621" t="s">
        <v>1033</v>
      </c>
      <c r="M8" s="1617" t="s">
        <v>1028</v>
      </c>
      <c r="N8" s="1618" t="s">
        <v>1028</v>
      </c>
      <c r="O8" s="1617" t="s">
        <v>1033</v>
      </c>
      <c r="P8" s="1617" t="s">
        <v>1029</v>
      </c>
      <c r="Q8" s="1618" t="s">
        <v>1029</v>
      </c>
    </row>
    <row r="9" spans="2:17">
      <c r="C9" s="348" t="s">
        <v>288</v>
      </c>
      <c r="D9" s="348" t="s">
        <v>287</v>
      </c>
      <c r="F9" s="1615" t="s">
        <v>1052</v>
      </c>
      <c r="G9" s="1617" t="s">
        <v>1037</v>
      </c>
      <c r="H9" s="1617" t="s">
        <v>1033</v>
      </c>
      <c r="I9" s="1618" t="s">
        <v>1033</v>
      </c>
      <c r="K9" s="1615" t="s">
        <v>1052</v>
      </c>
      <c r="L9" s="1621" t="s">
        <v>1037</v>
      </c>
      <c r="M9" s="1617" t="s">
        <v>1032</v>
      </c>
      <c r="N9" s="1618" t="s">
        <v>1032</v>
      </c>
      <c r="O9" s="1617" t="s">
        <v>1033</v>
      </c>
      <c r="P9" s="1617" t="s">
        <v>1029</v>
      </c>
      <c r="Q9" s="1618" t="s">
        <v>1029</v>
      </c>
    </row>
    <row r="10" spans="2:17">
      <c r="C10" s="348" t="s">
        <v>154</v>
      </c>
      <c r="D10" s="348" t="s">
        <v>277</v>
      </c>
      <c r="F10" s="1615" t="s">
        <v>1053</v>
      </c>
      <c r="G10" s="1617" t="s">
        <v>1038</v>
      </c>
      <c r="H10" s="1617" t="s">
        <v>1034</v>
      </c>
      <c r="I10" s="1618" t="s">
        <v>1034</v>
      </c>
      <c r="K10" s="1615" t="s">
        <v>1053</v>
      </c>
      <c r="L10" s="1621" t="s">
        <v>1037</v>
      </c>
      <c r="M10" s="1617" t="s">
        <v>1032</v>
      </c>
      <c r="N10" s="1618" t="s">
        <v>1032</v>
      </c>
      <c r="O10" s="1617" t="s">
        <v>1033</v>
      </c>
      <c r="P10" s="1617" t="s">
        <v>1029</v>
      </c>
      <c r="Q10" s="1618" t="s">
        <v>1029</v>
      </c>
    </row>
    <row r="11" spans="2:17">
      <c r="C11" s="348" t="s">
        <v>286</v>
      </c>
      <c r="D11" s="348" t="s">
        <v>277</v>
      </c>
      <c r="F11" s="1615" t="s">
        <v>1054</v>
      </c>
      <c r="G11" s="1617" t="s">
        <v>1039</v>
      </c>
      <c r="H11" s="1617" t="s">
        <v>1035</v>
      </c>
      <c r="I11" s="1618" t="s">
        <v>1035</v>
      </c>
      <c r="K11" s="1615" t="s">
        <v>1054</v>
      </c>
      <c r="L11" s="1621" t="s">
        <v>1037</v>
      </c>
      <c r="M11" s="1617" t="s">
        <v>1032</v>
      </c>
      <c r="N11" s="1618" t="s">
        <v>1032</v>
      </c>
      <c r="O11" s="1617" t="s">
        <v>1033</v>
      </c>
      <c r="P11" s="1617" t="s">
        <v>1029</v>
      </c>
      <c r="Q11" s="1618" t="s">
        <v>1029</v>
      </c>
    </row>
    <row r="12" spans="2:17">
      <c r="C12" s="348" t="s">
        <v>285</v>
      </c>
      <c r="D12" s="348" t="s">
        <v>259</v>
      </c>
      <c r="F12" s="1615" t="s">
        <v>1055</v>
      </c>
      <c r="G12" s="1617" t="s">
        <v>1041</v>
      </c>
      <c r="H12" s="1617" t="s">
        <v>1037</v>
      </c>
      <c r="I12" s="1618" t="s">
        <v>1037</v>
      </c>
      <c r="K12" s="1615" t="s">
        <v>1055</v>
      </c>
      <c r="L12" s="1621" t="s">
        <v>1041</v>
      </c>
      <c r="M12" s="1617" t="s">
        <v>1036</v>
      </c>
      <c r="N12" s="1618" t="s">
        <v>1036</v>
      </c>
      <c r="O12" s="1617" t="s">
        <v>1033</v>
      </c>
      <c r="P12" s="1617" t="s">
        <v>1029</v>
      </c>
      <c r="Q12" s="1618" t="s">
        <v>1029</v>
      </c>
    </row>
    <row r="13" spans="2:17">
      <c r="C13" s="348" t="s">
        <v>284</v>
      </c>
      <c r="D13" s="348" t="s">
        <v>259</v>
      </c>
      <c r="F13" s="1615" t="s">
        <v>1056</v>
      </c>
      <c r="G13" s="1617" t="s">
        <v>1042</v>
      </c>
      <c r="H13" s="1617" t="s">
        <v>1038</v>
      </c>
      <c r="I13" s="1618" t="s">
        <v>1038</v>
      </c>
      <c r="K13" s="1615" t="s">
        <v>1056</v>
      </c>
      <c r="L13" s="1621" t="s">
        <v>1041</v>
      </c>
      <c r="M13" s="1617" t="s">
        <v>1036</v>
      </c>
      <c r="N13" s="1618" t="s">
        <v>1036</v>
      </c>
      <c r="O13" s="1617" t="s">
        <v>1033</v>
      </c>
      <c r="P13" s="1617" t="s">
        <v>1029</v>
      </c>
      <c r="Q13" s="1618" t="s">
        <v>1029</v>
      </c>
    </row>
    <row r="14" spans="2:17">
      <c r="C14" s="348" t="s">
        <v>500</v>
      </c>
      <c r="D14" s="348" t="s">
        <v>277</v>
      </c>
      <c r="F14" s="1615" t="s">
        <v>1057</v>
      </c>
      <c r="G14" s="1617" t="s">
        <v>1043</v>
      </c>
      <c r="H14" s="1617" t="s">
        <v>1039</v>
      </c>
      <c r="I14" s="1618" t="s">
        <v>1039</v>
      </c>
      <c r="K14" s="1615" t="s">
        <v>1057</v>
      </c>
      <c r="L14" s="1621" t="s">
        <v>1041</v>
      </c>
      <c r="M14" s="1617" t="s">
        <v>1036</v>
      </c>
      <c r="N14" s="1618" t="s">
        <v>1036</v>
      </c>
      <c r="O14" s="1617" t="s">
        <v>1033</v>
      </c>
      <c r="P14" s="1617" t="s">
        <v>1029</v>
      </c>
      <c r="Q14" s="1618" t="s">
        <v>1029</v>
      </c>
    </row>
    <row r="15" spans="2:17">
      <c r="C15" s="348" t="s">
        <v>283</v>
      </c>
      <c r="D15" s="348" t="s">
        <v>277</v>
      </c>
      <c r="F15" s="1615" t="s">
        <v>1058</v>
      </c>
      <c r="G15" s="1617" t="s">
        <v>1048</v>
      </c>
      <c r="H15" s="1617" t="s">
        <v>1041</v>
      </c>
      <c r="I15" s="1618" t="s">
        <v>1041</v>
      </c>
      <c r="K15" s="1615" t="s">
        <v>1058</v>
      </c>
      <c r="L15" s="1621" t="s">
        <v>1048</v>
      </c>
      <c r="M15" s="1617" t="s">
        <v>1040</v>
      </c>
      <c r="N15" s="1618" t="s">
        <v>1040</v>
      </c>
      <c r="O15" s="1617" t="s">
        <v>1033</v>
      </c>
      <c r="P15" s="1617" t="s">
        <v>1029</v>
      </c>
      <c r="Q15" s="1618" t="s">
        <v>1029</v>
      </c>
    </row>
    <row r="16" spans="2:17">
      <c r="C16" s="348" t="s">
        <v>282</v>
      </c>
      <c r="D16" s="348" t="s">
        <v>281</v>
      </c>
      <c r="F16" s="1615" t="s">
        <v>1059</v>
      </c>
      <c r="G16" s="1617" t="s">
        <v>1045</v>
      </c>
      <c r="H16" s="1617" t="s">
        <v>1042</v>
      </c>
      <c r="I16" s="1618" t="s">
        <v>1042</v>
      </c>
      <c r="K16" s="1615" t="s">
        <v>1059</v>
      </c>
      <c r="L16" s="1621" t="s">
        <v>1047</v>
      </c>
      <c r="M16" s="1617" t="s">
        <v>1040</v>
      </c>
      <c r="N16" s="1618" t="s">
        <v>1040</v>
      </c>
      <c r="O16" s="1617" t="s">
        <v>1033</v>
      </c>
      <c r="P16" s="1617" t="s">
        <v>1029</v>
      </c>
      <c r="Q16" s="1618" t="s">
        <v>1029</v>
      </c>
    </row>
    <row r="17" spans="3:17">
      <c r="C17" s="348" t="s">
        <v>280</v>
      </c>
      <c r="D17" s="348" t="s">
        <v>279</v>
      </c>
      <c r="F17" s="1616" t="s">
        <v>1060</v>
      </c>
      <c r="G17" s="1619" t="s">
        <v>1046</v>
      </c>
      <c r="H17" s="1619" t="s">
        <v>1043</v>
      </c>
      <c r="I17" s="1620" t="s">
        <v>1043</v>
      </c>
      <c r="K17" s="1616" t="s">
        <v>1060</v>
      </c>
      <c r="L17" s="1622" t="s">
        <v>1047</v>
      </c>
      <c r="M17" s="1619" t="s">
        <v>1040</v>
      </c>
      <c r="N17" s="1620" t="s">
        <v>1040</v>
      </c>
      <c r="O17" s="1619" t="s">
        <v>1033</v>
      </c>
      <c r="P17" s="1619" t="s">
        <v>1029</v>
      </c>
      <c r="Q17" s="1620" t="s">
        <v>1029</v>
      </c>
    </row>
    <row r="18" spans="3:17">
      <c r="C18" s="348" t="s">
        <v>419</v>
      </c>
      <c r="D18" s="348" t="s">
        <v>420</v>
      </c>
      <c r="F18" s="348">
        <v>1</v>
      </c>
      <c r="G18" s="348">
        <v>2</v>
      </c>
      <c r="H18" s="348">
        <v>3</v>
      </c>
      <c r="I18" s="348">
        <v>4</v>
      </c>
      <c r="K18" s="348">
        <v>1</v>
      </c>
      <c r="L18" s="348">
        <v>2</v>
      </c>
      <c r="M18" s="348">
        <v>3</v>
      </c>
      <c r="N18" s="348">
        <v>4</v>
      </c>
      <c r="O18" s="348">
        <v>5</v>
      </c>
      <c r="P18" s="348">
        <v>6</v>
      </c>
      <c r="Q18" s="348">
        <v>7</v>
      </c>
    </row>
    <row r="19" spans="3:17">
      <c r="C19" s="348" t="s">
        <v>278</v>
      </c>
      <c r="D19" s="348" t="s">
        <v>277</v>
      </c>
    </row>
    <row r="20" spans="3:17">
      <c r="C20" s="348" t="s">
        <v>276</v>
      </c>
      <c r="D20" s="348" t="s">
        <v>275</v>
      </c>
      <c r="K20" s="1614" t="s">
        <v>1062</v>
      </c>
      <c r="L20" s="1605" t="s">
        <v>1026</v>
      </c>
      <c r="M20" s="1607"/>
      <c r="N20" s="1606"/>
      <c r="O20" s="1605" t="s">
        <v>1027</v>
      </c>
      <c r="P20" s="1607"/>
      <c r="Q20" s="1606"/>
    </row>
    <row r="21" spans="3:17">
      <c r="C21" s="348" t="s">
        <v>274</v>
      </c>
      <c r="D21" s="348" t="s">
        <v>261</v>
      </c>
      <c r="K21" s="1610"/>
      <c r="L21" s="1613" t="s">
        <v>1044</v>
      </c>
      <c r="M21" s="1611" t="s">
        <v>1023</v>
      </c>
      <c r="N21" s="1612" t="s">
        <v>1024</v>
      </c>
      <c r="O21" s="1613" t="s">
        <v>1044</v>
      </c>
      <c r="P21" s="1611" t="s">
        <v>1023</v>
      </c>
      <c r="Q21" s="1612" t="s">
        <v>1024</v>
      </c>
    </row>
    <row r="22" spans="3:17">
      <c r="C22" s="348" t="s">
        <v>273</v>
      </c>
      <c r="D22" s="348" t="s">
        <v>272</v>
      </c>
      <c r="K22" s="1615" t="s">
        <v>1049</v>
      </c>
      <c r="L22" s="1617" t="s">
        <v>1033</v>
      </c>
      <c r="M22" s="1617" t="s">
        <v>1029</v>
      </c>
      <c r="N22" s="1618" t="s">
        <v>1029</v>
      </c>
      <c r="O22" s="1617" t="s">
        <v>1033</v>
      </c>
      <c r="P22" s="1617" t="s">
        <v>1029</v>
      </c>
      <c r="Q22" s="1618" t="s">
        <v>1029</v>
      </c>
    </row>
    <row r="23" spans="3:17">
      <c r="C23" s="348" t="s">
        <v>271</v>
      </c>
      <c r="D23" s="348" t="s">
        <v>264</v>
      </c>
      <c r="K23" s="1615" t="s">
        <v>1050</v>
      </c>
      <c r="L23" s="1617" t="s">
        <v>1034</v>
      </c>
      <c r="M23" s="1617" t="s">
        <v>1030</v>
      </c>
      <c r="N23" s="1618" t="s">
        <v>1030</v>
      </c>
      <c r="O23" s="1617" t="s">
        <v>1034</v>
      </c>
      <c r="P23" s="1617" t="s">
        <v>1030</v>
      </c>
      <c r="Q23" s="1618" t="s">
        <v>1030</v>
      </c>
    </row>
    <row r="24" spans="3:17">
      <c r="C24" s="348" t="s">
        <v>270</v>
      </c>
      <c r="D24" s="348" t="s">
        <v>269</v>
      </c>
      <c r="K24" s="1615" t="s">
        <v>1051</v>
      </c>
      <c r="L24" s="1617" t="s">
        <v>1035</v>
      </c>
      <c r="M24" s="1617" t="s">
        <v>1031</v>
      </c>
      <c r="N24" s="1618" t="s">
        <v>1031</v>
      </c>
      <c r="O24" s="1617" t="s">
        <v>1035</v>
      </c>
      <c r="P24" s="1617" t="s">
        <v>1031</v>
      </c>
      <c r="Q24" s="1618" t="s">
        <v>1031</v>
      </c>
    </row>
    <row r="25" spans="3:17">
      <c r="C25" s="348" t="s">
        <v>268</v>
      </c>
      <c r="D25" s="348" t="s">
        <v>266</v>
      </c>
      <c r="K25" s="1615" t="s">
        <v>1052</v>
      </c>
      <c r="L25" s="1617" t="s">
        <v>1037</v>
      </c>
      <c r="M25" s="1617" t="s">
        <v>1033</v>
      </c>
      <c r="N25" s="1618" t="s">
        <v>1033</v>
      </c>
      <c r="O25" s="1617" t="s">
        <v>1037</v>
      </c>
      <c r="P25" s="1617" t="s">
        <v>1033</v>
      </c>
      <c r="Q25" s="1618" t="s">
        <v>1033</v>
      </c>
    </row>
    <row r="26" spans="3:17">
      <c r="C26" s="348" t="s">
        <v>267</v>
      </c>
      <c r="D26" s="348" t="s">
        <v>266</v>
      </c>
      <c r="K26" s="1615" t="s">
        <v>1053</v>
      </c>
      <c r="L26" s="1617" t="s">
        <v>1038</v>
      </c>
      <c r="M26" s="1617" t="s">
        <v>1034</v>
      </c>
      <c r="N26" s="1618" t="s">
        <v>1034</v>
      </c>
      <c r="O26" s="1617" t="s">
        <v>1038</v>
      </c>
      <c r="P26" s="1617" t="s">
        <v>1034</v>
      </c>
      <c r="Q26" s="1618" t="s">
        <v>1034</v>
      </c>
    </row>
    <row r="27" spans="3:17">
      <c r="C27" s="348" t="s">
        <v>265</v>
      </c>
      <c r="D27" s="348" t="s">
        <v>264</v>
      </c>
      <c r="K27" s="1615" t="s">
        <v>1054</v>
      </c>
      <c r="L27" s="1617" t="s">
        <v>1039</v>
      </c>
      <c r="M27" s="1617" t="s">
        <v>1035</v>
      </c>
      <c r="N27" s="1618" t="s">
        <v>1035</v>
      </c>
      <c r="O27" s="1617" t="s">
        <v>1039</v>
      </c>
      <c r="P27" s="1617" t="s">
        <v>1035</v>
      </c>
      <c r="Q27" s="1618" t="s">
        <v>1035</v>
      </c>
    </row>
    <row r="28" spans="3:17">
      <c r="C28" s="348" t="s">
        <v>263</v>
      </c>
      <c r="D28" s="348" t="s">
        <v>262</v>
      </c>
      <c r="K28" s="1615" t="s">
        <v>1055</v>
      </c>
      <c r="L28" s="1617" t="s">
        <v>1041</v>
      </c>
      <c r="M28" s="1617" t="s">
        <v>1037</v>
      </c>
      <c r="N28" s="1618" t="s">
        <v>1037</v>
      </c>
      <c r="O28" s="1617" t="s">
        <v>1041</v>
      </c>
      <c r="P28" s="1617" t="s">
        <v>1037</v>
      </c>
      <c r="Q28" s="1618" t="s">
        <v>1037</v>
      </c>
    </row>
    <row r="29" spans="3:17">
      <c r="C29" s="348" t="s">
        <v>260</v>
      </c>
      <c r="D29" s="348" t="s">
        <v>259</v>
      </c>
      <c r="K29" s="1615" t="s">
        <v>1056</v>
      </c>
      <c r="L29" s="1617" t="s">
        <v>1042</v>
      </c>
      <c r="M29" s="1617" t="s">
        <v>1038</v>
      </c>
      <c r="N29" s="1618" t="s">
        <v>1038</v>
      </c>
      <c r="O29" s="1617" t="s">
        <v>1042</v>
      </c>
      <c r="P29" s="1617" t="s">
        <v>1038</v>
      </c>
      <c r="Q29" s="1618" t="s">
        <v>1038</v>
      </c>
    </row>
    <row r="30" spans="3:17">
      <c r="K30" s="1615" t="s">
        <v>1057</v>
      </c>
      <c r="L30" s="1617" t="s">
        <v>1043</v>
      </c>
      <c r="M30" s="1617" t="s">
        <v>1039</v>
      </c>
      <c r="N30" s="1618" t="s">
        <v>1039</v>
      </c>
      <c r="O30" s="1617" t="s">
        <v>1043</v>
      </c>
      <c r="P30" s="1617" t="s">
        <v>1039</v>
      </c>
      <c r="Q30" s="1618" t="s">
        <v>1039</v>
      </c>
    </row>
    <row r="31" spans="3:17">
      <c r="K31" s="1615" t="s">
        <v>1058</v>
      </c>
      <c r="L31" s="1617" t="s">
        <v>1048</v>
      </c>
      <c r="M31" s="1617" t="s">
        <v>1041</v>
      </c>
      <c r="N31" s="1618" t="s">
        <v>1041</v>
      </c>
      <c r="O31" s="1617" t="s">
        <v>1048</v>
      </c>
      <c r="P31" s="1617" t="s">
        <v>1041</v>
      </c>
      <c r="Q31" s="1618" t="s">
        <v>1041</v>
      </c>
    </row>
    <row r="32" spans="3:17">
      <c r="K32" s="1615" t="s">
        <v>1059</v>
      </c>
      <c r="L32" s="1617" t="s">
        <v>1045</v>
      </c>
      <c r="M32" s="1617" t="s">
        <v>1042</v>
      </c>
      <c r="N32" s="1618" t="s">
        <v>1042</v>
      </c>
      <c r="O32" s="1617" t="s">
        <v>1045</v>
      </c>
      <c r="P32" s="1617" t="s">
        <v>1042</v>
      </c>
      <c r="Q32" s="1618" t="s">
        <v>1042</v>
      </c>
    </row>
    <row r="33" spans="11:17">
      <c r="K33" s="1616" t="s">
        <v>1060</v>
      </c>
      <c r="L33" s="1619" t="s">
        <v>1046</v>
      </c>
      <c r="M33" s="1619" t="s">
        <v>1043</v>
      </c>
      <c r="N33" s="1620" t="s">
        <v>1043</v>
      </c>
      <c r="O33" s="1619" t="s">
        <v>1046</v>
      </c>
      <c r="P33" s="1619" t="s">
        <v>1043</v>
      </c>
      <c r="Q33" s="1620" t="s">
        <v>1043</v>
      </c>
    </row>
    <row r="34" spans="11:17">
      <c r="K34" s="348">
        <v>1</v>
      </c>
      <c r="L34" s="348">
        <v>2</v>
      </c>
      <c r="M34" s="348">
        <v>3</v>
      </c>
      <c r="N34" s="348">
        <v>4</v>
      </c>
      <c r="O34" s="348">
        <v>5</v>
      </c>
      <c r="P34" s="348">
        <v>6</v>
      </c>
      <c r="Q34" s="348">
        <v>7</v>
      </c>
    </row>
  </sheetData>
  <phoneticPr fontId="1"/>
  <pageMargins left="0.25" right="0.25" top="0.75" bottom="0.75" header="0.3" footer="0.3"/>
  <pageSetup paperSize="9"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Due Date</vt:lpstr>
      <vt:lpstr>Cost Allocation</vt:lpstr>
      <vt:lpstr>PL,HC,INV</vt:lpstr>
      <vt:lpstr>Purchase</vt:lpstr>
      <vt:lpstr>Definition</vt:lpstr>
      <vt:lpstr>Confirmation Sheet(optional)</vt:lpstr>
      <vt:lpstr>OP</vt:lpstr>
      <vt:lpstr>Previous</vt:lpstr>
      <vt:lpstr>DataSending</vt:lpstr>
      <vt:lpstr>Work1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Anoop Singh (Bp)</cp:lastModifiedBy>
  <cp:lastPrinted>2020-04-22T04:48:52Z</cp:lastPrinted>
  <dcterms:created xsi:type="dcterms:W3CDTF">2017-10-05T02:47:13Z</dcterms:created>
  <dcterms:modified xsi:type="dcterms:W3CDTF">2021-04-09T13:56:47Z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